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audk.sharepoint.com/sites/ProjektFinance/Delte dokumenter/General/LeoVegas Valuation/"/>
    </mc:Choice>
  </mc:AlternateContent>
  <xr:revisionPtr revIDLastSave="19194" documentId="11_1DB227DA40B09808A717D4F32AD68A4A3B73F069" xr6:coauthVersionLast="47" xr6:coauthVersionMax="47" xr10:uidLastSave="{FE5D5281-F409-498A-86AF-203AC1D7E207}"/>
  <bookViews>
    <workbookView xWindow="-108" yWindow="-108" windowWidth="23256" windowHeight="12576" firstSheet="1" activeTab="17" xr2:uid="{00000000-000D-0000-FFFF-FFFF00000000}"/>
  </bookViews>
  <sheets>
    <sheet name="LEO-SE (2)" sheetId="30" state="hidden" r:id="rId1"/>
    <sheet name="FCFF" sheetId="29" r:id="rId2"/>
    <sheet name="Log returns (2)" sheetId="25" state="hidden" r:id="rId3"/>
    <sheet name="sadsadsa" sheetId="23" state="hidden" r:id="rId4"/>
    <sheet name="Sweden Small Cap" sheetId="31" state="hidden" r:id="rId5"/>
    <sheet name="(OMXS30-OMX)" sheetId="21" state="hidden" r:id="rId6"/>
    <sheet name="Beta" sheetId="22" state="hidden" r:id="rId7"/>
    <sheet name="LEO-SE" sheetId="20" state="hidden" r:id="rId8"/>
    <sheet name="KIND-SE" sheetId="19" state="hidden" r:id="rId9"/>
    <sheet name="BETS.B-SE" sheetId="18" state="hidden" r:id="rId10"/>
    <sheet name="Raw data" sheetId="1" state="hidden" r:id="rId11"/>
    <sheet name="Comparables" sheetId="8" state="hidden" r:id="rId12"/>
    <sheet name="Log returns" sheetId="3" r:id="rId13"/>
    <sheet name="DCF" sheetId="27" state="hidden" r:id="rId14"/>
    <sheet name="Sheet1" sheetId="32" r:id="rId15"/>
    <sheet name="OLS" sheetId="13" r:id="rId16"/>
    <sheet name="WACC" sheetId="15" r:id="rId17"/>
    <sheet name="Peers" sheetId="2" r:id="rId18"/>
    <sheet name="European Gambling Market" sheetId="9" state="hidden" r:id="rId19"/>
    <sheet name="American Online Gambling (2)" sheetId="14" state="hidden" r:id="rId20"/>
    <sheet name="Relative Valuation" sheetId="24" state="hidden" r:id="rId21"/>
    <sheet name="Risks" sheetId="26" r:id="rId22"/>
    <sheet name="Sensitivity &amp; Scenario analysis" sheetId="28" r:id="rId23"/>
  </sheets>
  <externalReferences>
    <externalReference r:id="rId24"/>
  </externalReferences>
  <definedNames>
    <definedName name="_xlnm._FilterDatabase" localSheetId="19" hidden="1">'American Online Gambling (2)'!$C$6:$C$10</definedName>
    <definedName name="_xlnm._FilterDatabase" localSheetId="12" hidden="1">'Log returns'!$A$1:$I$1</definedName>
    <definedName name="_xlnm._FilterDatabase" localSheetId="2" hidden="1">'Log returns (2)'!$A$1:$I$1</definedName>
    <definedName name="_xlnm._FilterDatabase" localSheetId="3" hidden="1">sadsadsa!$A$1:$I$1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4" i="29" l="1"/>
  <c r="F27" i="2" l="1"/>
  <c r="B14" i="28"/>
  <c r="O2" i="28" s="1"/>
  <c r="I15" i="32" l="1"/>
  <c r="I16" i="32" s="1"/>
  <c r="I7" i="32"/>
  <c r="I8" i="32"/>
  <c r="I9" i="32"/>
  <c r="I10" i="32"/>
  <c r="I11" i="32"/>
  <c r="I12" i="32"/>
  <c r="I13" i="32"/>
  <c r="I14" i="32"/>
  <c r="I6" i="32"/>
  <c r="B13" i="32"/>
  <c r="B14" i="32" s="1"/>
  <c r="U6" i="2"/>
  <c r="T6" i="2"/>
  <c r="S6" i="2"/>
  <c r="R6" i="2"/>
  <c r="Q6" i="2"/>
  <c r="P6" i="2"/>
  <c r="O6" i="2"/>
  <c r="N6" i="2"/>
  <c r="C5" i="15" l="1"/>
  <c r="C6" i="15" s="1"/>
  <c r="D33" i="29"/>
  <c r="B17" i="28"/>
  <c r="B21" i="28" s="1"/>
  <c r="B13" i="28"/>
  <c r="E9" i="29"/>
  <c r="F9" i="29"/>
  <c r="G9" i="29"/>
  <c r="H9" i="29"/>
  <c r="D9" i="29"/>
  <c r="C18" i="15"/>
  <c r="D27" i="29" l="1"/>
  <c r="C7" i="15"/>
  <c r="C27" i="15"/>
  <c r="B19" i="28" l="1"/>
  <c r="C10" i="29"/>
  <c r="C8" i="29"/>
  <c r="C7" i="29"/>
  <c r="C12" i="15" l="1"/>
  <c r="H48" i="27"/>
  <c r="H47" i="27"/>
  <c r="I23" i="15"/>
  <c r="J3" i="25" l="1"/>
  <c r="J4" i="25"/>
  <c r="K4" i="25" s="1"/>
  <c r="J5" i="25"/>
  <c r="J6" i="25"/>
  <c r="K6" i="25" s="1"/>
  <c r="J7" i="25"/>
  <c r="J8" i="25"/>
  <c r="J9" i="25"/>
  <c r="J10" i="25"/>
  <c r="J11" i="25"/>
  <c r="J12" i="25"/>
  <c r="J13" i="25"/>
  <c r="J14" i="25"/>
  <c r="J15" i="25"/>
  <c r="J16" i="25"/>
  <c r="K16" i="25" s="1"/>
  <c r="J17" i="25"/>
  <c r="J18" i="25"/>
  <c r="K18" i="25" s="1"/>
  <c r="J19" i="25"/>
  <c r="J20" i="25"/>
  <c r="J21" i="25"/>
  <c r="J22" i="25"/>
  <c r="J23" i="25"/>
  <c r="K23" i="25" s="1"/>
  <c r="J24" i="25"/>
  <c r="J25" i="25"/>
  <c r="J26" i="25"/>
  <c r="J27" i="25"/>
  <c r="J28" i="25"/>
  <c r="K28" i="25" s="1"/>
  <c r="J29" i="25"/>
  <c r="J30" i="25"/>
  <c r="K30" i="25" s="1"/>
  <c r="J31" i="25"/>
  <c r="J32" i="25"/>
  <c r="J33" i="25"/>
  <c r="J34" i="25"/>
  <c r="J35" i="25"/>
  <c r="K35" i="25" s="1"/>
  <c r="J36" i="25"/>
  <c r="J37" i="25"/>
  <c r="J38" i="25"/>
  <c r="J39" i="25"/>
  <c r="J40" i="25"/>
  <c r="K40" i="25" s="1"/>
  <c r="J41" i="25"/>
  <c r="J42" i="25"/>
  <c r="K42" i="25" s="1"/>
  <c r="J43" i="25"/>
  <c r="J44" i="25"/>
  <c r="J45" i="25"/>
  <c r="J46" i="25"/>
  <c r="J47" i="25"/>
  <c r="K47" i="25" s="1"/>
  <c r="J48" i="25"/>
  <c r="J49" i="25"/>
  <c r="J50" i="25"/>
  <c r="J51" i="25"/>
  <c r="J52" i="25"/>
  <c r="K52" i="25" s="1"/>
  <c r="J53" i="25"/>
  <c r="J54" i="25"/>
  <c r="J55" i="25"/>
  <c r="J56" i="25"/>
  <c r="J57" i="25"/>
  <c r="J58" i="25"/>
  <c r="J59" i="25"/>
  <c r="K59" i="25" s="1"/>
  <c r="J60" i="25"/>
  <c r="J61" i="25"/>
  <c r="J62" i="25"/>
  <c r="J63" i="25"/>
  <c r="J64" i="25"/>
  <c r="K64" i="25" s="1"/>
  <c r="J65" i="25"/>
  <c r="J66" i="25"/>
  <c r="J67" i="25"/>
  <c r="J68" i="25"/>
  <c r="J69" i="25"/>
  <c r="J70" i="25"/>
  <c r="J71" i="25"/>
  <c r="K71" i="25" s="1"/>
  <c r="J72" i="25"/>
  <c r="J73" i="25"/>
  <c r="J74" i="25"/>
  <c r="J75" i="25"/>
  <c r="J76" i="25"/>
  <c r="K76" i="25" s="1"/>
  <c r="J77" i="25"/>
  <c r="J78" i="25"/>
  <c r="J79" i="25"/>
  <c r="J80" i="25"/>
  <c r="J81" i="25"/>
  <c r="J82" i="25"/>
  <c r="J83" i="25"/>
  <c r="K83" i="25" s="1"/>
  <c r="J84" i="25"/>
  <c r="J85" i="25"/>
  <c r="J86" i="25"/>
  <c r="J87" i="25"/>
  <c r="J88" i="25"/>
  <c r="K88" i="25" s="1"/>
  <c r="J89" i="25"/>
  <c r="J90" i="25"/>
  <c r="J91" i="25"/>
  <c r="J92" i="25"/>
  <c r="J93" i="25"/>
  <c r="J94" i="25"/>
  <c r="J95" i="25"/>
  <c r="K95" i="25" s="1"/>
  <c r="J96" i="25"/>
  <c r="J97" i="25"/>
  <c r="J98" i="25"/>
  <c r="J99" i="25"/>
  <c r="J100" i="25"/>
  <c r="K100" i="25" s="1"/>
  <c r="J101" i="25"/>
  <c r="J102" i="25"/>
  <c r="J103" i="25"/>
  <c r="J104" i="25"/>
  <c r="J105" i="25"/>
  <c r="J106" i="25"/>
  <c r="J107" i="25"/>
  <c r="K107" i="25" s="1"/>
  <c r="J108" i="25"/>
  <c r="J109" i="25"/>
  <c r="J110" i="25"/>
  <c r="J111" i="25"/>
  <c r="J112" i="25"/>
  <c r="K112" i="25" s="1"/>
  <c r="J113" i="25"/>
  <c r="J114" i="25"/>
  <c r="J115" i="25"/>
  <c r="J116" i="25"/>
  <c r="J117" i="25"/>
  <c r="J118" i="25"/>
  <c r="J119" i="25"/>
  <c r="K119" i="25" s="1"/>
  <c r="J120" i="25"/>
  <c r="J121" i="25"/>
  <c r="J122" i="25"/>
  <c r="J123" i="25"/>
  <c r="J124" i="25"/>
  <c r="K124" i="25" s="1"/>
  <c r="J125" i="25"/>
  <c r="J126" i="25"/>
  <c r="J127" i="25"/>
  <c r="J128" i="25"/>
  <c r="J129" i="25"/>
  <c r="J130" i="25"/>
  <c r="J131" i="25"/>
  <c r="K131" i="25" s="1"/>
  <c r="J132" i="25"/>
  <c r="J133" i="25"/>
  <c r="J134" i="25"/>
  <c r="J135" i="25"/>
  <c r="J136" i="25"/>
  <c r="K136" i="25" s="1"/>
  <c r="J137" i="25"/>
  <c r="J138" i="25"/>
  <c r="J139" i="25"/>
  <c r="J140" i="25"/>
  <c r="J141" i="25"/>
  <c r="J142" i="25"/>
  <c r="J143" i="25"/>
  <c r="K143" i="25" s="1"/>
  <c r="J144" i="25"/>
  <c r="J145" i="25"/>
  <c r="J146" i="25"/>
  <c r="J147" i="25"/>
  <c r="J148" i="25"/>
  <c r="K148" i="25" s="1"/>
  <c r="J149" i="25"/>
  <c r="J150" i="25"/>
  <c r="J151" i="25"/>
  <c r="J152" i="25"/>
  <c r="J153" i="25"/>
  <c r="J154" i="25"/>
  <c r="J155" i="25"/>
  <c r="K155" i="25" s="1"/>
  <c r="J156" i="25"/>
  <c r="J157" i="25"/>
  <c r="J158" i="25"/>
  <c r="J159" i="25"/>
  <c r="J160" i="25"/>
  <c r="K160" i="25" s="1"/>
  <c r="J161" i="25"/>
  <c r="J162" i="25"/>
  <c r="J163" i="25"/>
  <c r="J164" i="25"/>
  <c r="J165" i="25"/>
  <c r="J166" i="25"/>
  <c r="J167" i="25"/>
  <c r="K167" i="25" s="1"/>
  <c r="J168" i="25"/>
  <c r="J169" i="25"/>
  <c r="J170" i="25"/>
  <c r="J171" i="25"/>
  <c r="J172" i="25"/>
  <c r="K172" i="25" s="1"/>
  <c r="J173" i="25"/>
  <c r="J174" i="25"/>
  <c r="J175" i="25"/>
  <c r="J176" i="25"/>
  <c r="J177" i="25"/>
  <c r="J178" i="25"/>
  <c r="J179" i="25"/>
  <c r="K179" i="25" s="1"/>
  <c r="J180" i="25"/>
  <c r="J181" i="25"/>
  <c r="J182" i="25"/>
  <c r="J183" i="25"/>
  <c r="J184" i="25"/>
  <c r="K184" i="25" s="1"/>
  <c r="J185" i="25"/>
  <c r="J186" i="25"/>
  <c r="J187" i="25"/>
  <c r="J188" i="25"/>
  <c r="J189" i="25"/>
  <c r="J190" i="25"/>
  <c r="J191" i="25"/>
  <c r="K191" i="25" s="1"/>
  <c r="J192" i="25"/>
  <c r="J193" i="25"/>
  <c r="J194" i="25"/>
  <c r="J195" i="25"/>
  <c r="J196" i="25"/>
  <c r="K196" i="25" s="1"/>
  <c r="J197" i="25"/>
  <c r="J198" i="25"/>
  <c r="J199" i="25"/>
  <c r="J200" i="25"/>
  <c r="J201" i="25"/>
  <c r="J202" i="25"/>
  <c r="J203" i="25"/>
  <c r="K203" i="25" s="1"/>
  <c r="J204" i="25"/>
  <c r="J205" i="25"/>
  <c r="J206" i="25"/>
  <c r="J207" i="25"/>
  <c r="J208" i="25"/>
  <c r="K208" i="25" s="1"/>
  <c r="J209" i="25"/>
  <c r="J210" i="25"/>
  <c r="J211" i="25"/>
  <c r="J212" i="25"/>
  <c r="J213" i="25"/>
  <c r="J214" i="25"/>
  <c r="J215" i="25"/>
  <c r="K215" i="25" s="1"/>
  <c r="J216" i="25"/>
  <c r="J217" i="25"/>
  <c r="J218" i="25"/>
  <c r="J219" i="25"/>
  <c r="J220" i="25"/>
  <c r="K220" i="25" s="1"/>
  <c r="J221" i="25"/>
  <c r="J222" i="25"/>
  <c r="J223" i="25"/>
  <c r="J224" i="25"/>
  <c r="J225" i="25"/>
  <c r="J226" i="25"/>
  <c r="J227" i="25"/>
  <c r="K227" i="25" s="1"/>
  <c r="J228" i="25"/>
  <c r="J229" i="25"/>
  <c r="J230" i="25"/>
  <c r="J231" i="25"/>
  <c r="J232" i="25"/>
  <c r="K232" i="25" s="1"/>
  <c r="J233" i="25"/>
  <c r="J234" i="25"/>
  <c r="J235" i="25"/>
  <c r="J236" i="25"/>
  <c r="J237" i="25"/>
  <c r="J238" i="25"/>
  <c r="J239" i="25"/>
  <c r="K239" i="25" s="1"/>
  <c r="J240" i="25"/>
  <c r="J241" i="25"/>
  <c r="J242" i="25"/>
  <c r="J243" i="25"/>
  <c r="J244" i="25"/>
  <c r="K244" i="25" s="1"/>
  <c r="J245" i="25"/>
  <c r="J246" i="25"/>
  <c r="J247" i="25"/>
  <c r="J248" i="25"/>
  <c r="J249" i="25"/>
  <c r="J250" i="25"/>
  <c r="J251" i="25"/>
  <c r="K251" i="25" s="1"/>
  <c r="J252" i="25"/>
  <c r="J253" i="25"/>
  <c r="J254" i="25"/>
  <c r="J255" i="25"/>
  <c r="J256" i="25"/>
  <c r="K256" i="25" s="1"/>
  <c r="J257" i="25"/>
  <c r="J258" i="25"/>
  <c r="J259" i="25"/>
  <c r="J260" i="25"/>
  <c r="J261" i="25"/>
  <c r="J262" i="25"/>
  <c r="J263" i="25"/>
  <c r="K263" i="25" s="1"/>
  <c r="J264" i="25"/>
  <c r="J265" i="25"/>
  <c r="J266" i="25"/>
  <c r="J267" i="25"/>
  <c r="J268" i="25"/>
  <c r="K268" i="25" s="1"/>
  <c r="J269" i="25"/>
  <c r="J270" i="25"/>
  <c r="J271" i="25"/>
  <c r="J272" i="25"/>
  <c r="J273" i="25"/>
  <c r="K273" i="25" s="1"/>
  <c r="J274" i="25"/>
  <c r="J275" i="25"/>
  <c r="K275" i="25" s="1"/>
  <c r="J276" i="25"/>
  <c r="J277" i="25"/>
  <c r="J278" i="25"/>
  <c r="J279" i="25"/>
  <c r="J280" i="25"/>
  <c r="K280" i="25" s="1"/>
  <c r="J281" i="25"/>
  <c r="J282" i="25"/>
  <c r="J283" i="25"/>
  <c r="J284" i="25"/>
  <c r="J285" i="25"/>
  <c r="K285" i="25" s="1"/>
  <c r="J286" i="25"/>
  <c r="J287" i="25"/>
  <c r="K287" i="25" s="1"/>
  <c r="J288" i="25"/>
  <c r="J289" i="25"/>
  <c r="J290" i="25"/>
  <c r="J291" i="25"/>
  <c r="J292" i="25"/>
  <c r="K292" i="25" s="1"/>
  <c r="J293" i="25"/>
  <c r="J294" i="25"/>
  <c r="J295" i="25"/>
  <c r="J296" i="25"/>
  <c r="J297" i="25"/>
  <c r="K297" i="25" s="1"/>
  <c r="J298" i="25"/>
  <c r="J299" i="25"/>
  <c r="K299" i="25" s="1"/>
  <c r="J300" i="25"/>
  <c r="J301" i="25"/>
  <c r="J302" i="25"/>
  <c r="J303" i="25"/>
  <c r="J304" i="25"/>
  <c r="K304" i="25" s="1"/>
  <c r="J305" i="25"/>
  <c r="J306" i="25"/>
  <c r="J307" i="25"/>
  <c r="J308" i="25"/>
  <c r="J309" i="25"/>
  <c r="K309" i="25" s="1"/>
  <c r="J310" i="25"/>
  <c r="J311" i="25"/>
  <c r="K311" i="25" s="1"/>
  <c r="J312" i="25"/>
  <c r="J313" i="25"/>
  <c r="J314" i="25"/>
  <c r="J315" i="25"/>
  <c r="J316" i="25"/>
  <c r="K316" i="25" s="1"/>
  <c r="J317" i="25"/>
  <c r="J318" i="25"/>
  <c r="J319" i="25"/>
  <c r="J320" i="25"/>
  <c r="J321" i="25"/>
  <c r="K321" i="25" s="1"/>
  <c r="J322" i="25"/>
  <c r="J323" i="25"/>
  <c r="K323" i="25" s="1"/>
  <c r="J324" i="25"/>
  <c r="J325" i="25"/>
  <c r="J326" i="25"/>
  <c r="J327" i="25"/>
  <c r="J328" i="25"/>
  <c r="K328" i="25" s="1"/>
  <c r="J329" i="25"/>
  <c r="J330" i="25"/>
  <c r="J331" i="25"/>
  <c r="J332" i="25"/>
  <c r="J333" i="25"/>
  <c r="K333" i="25" s="1"/>
  <c r="J334" i="25"/>
  <c r="J335" i="25"/>
  <c r="K335" i="25" s="1"/>
  <c r="J336" i="25"/>
  <c r="J337" i="25"/>
  <c r="J338" i="25"/>
  <c r="J339" i="25"/>
  <c r="J340" i="25"/>
  <c r="K340" i="25" s="1"/>
  <c r="J341" i="25"/>
  <c r="J342" i="25"/>
  <c r="J343" i="25"/>
  <c r="J344" i="25"/>
  <c r="J345" i="25"/>
  <c r="K345" i="25" s="1"/>
  <c r="J346" i="25"/>
  <c r="J347" i="25"/>
  <c r="K347" i="25" s="1"/>
  <c r="J348" i="25"/>
  <c r="J349" i="25"/>
  <c r="J350" i="25"/>
  <c r="J351" i="25"/>
  <c r="J352" i="25"/>
  <c r="K352" i="25" s="1"/>
  <c r="J353" i="25"/>
  <c r="J354" i="25"/>
  <c r="K354" i="25" s="1"/>
  <c r="J355" i="25"/>
  <c r="J356" i="25"/>
  <c r="J357" i="25"/>
  <c r="K357" i="25" s="1"/>
  <c r="J358" i="25"/>
  <c r="J359" i="25"/>
  <c r="K359" i="25" s="1"/>
  <c r="J360" i="25"/>
  <c r="J361" i="25"/>
  <c r="J362" i="25"/>
  <c r="J363" i="25"/>
  <c r="J364" i="25"/>
  <c r="K364" i="25" s="1"/>
  <c r="J365" i="25"/>
  <c r="J366" i="25"/>
  <c r="K366" i="25" s="1"/>
  <c r="J367" i="25"/>
  <c r="J368" i="25"/>
  <c r="J369" i="25"/>
  <c r="K369" i="25" s="1"/>
  <c r="J370" i="25"/>
  <c r="J371" i="25"/>
  <c r="K371" i="25" s="1"/>
  <c r="J372" i="25"/>
  <c r="J373" i="25"/>
  <c r="J374" i="25"/>
  <c r="J375" i="25"/>
  <c r="J376" i="25"/>
  <c r="K376" i="25" s="1"/>
  <c r="J377" i="25"/>
  <c r="J378" i="25"/>
  <c r="K378" i="25" s="1"/>
  <c r="J379" i="25"/>
  <c r="J380" i="25"/>
  <c r="J381" i="25"/>
  <c r="K381" i="25" s="1"/>
  <c r="J382" i="25"/>
  <c r="J383" i="25"/>
  <c r="K383" i="25" s="1"/>
  <c r="J384" i="25"/>
  <c r="J385" i="25"/>
  <c r="J386" i="25"/>
  <c r="J387" i="25"/>
  <c r="J388" i="25"/>
  <c r="K388" i="25" s="1"/>
  <c r="J389" i="25"/>
  <c r="J390" i="25"/>
  <c r="K390" i="25" s="1"/>
  <c r="J391" i="25"/>
  <c r="J392" i="25"/>
  <c r="J393" i="25"/>
  <c r="K393" i="25" s="1"/>
  <c r="J394" i="25"/>
  <c r="J395" i="25"/>
  <c r="K395" i="25" s="1"/>
  <c r="J396" i="25"/>
  <c r="J397" i="25"/>
  <c r="J398" i="25"/>
  <c r="J399" i="25"/>
  <c r="J400" i="25"/>
  <c r="K400" i="25" s="1"/>
  <c r="J401" i="25"/>
  <c r="J402" i="25"/>
  <c r="K402" i="25" s="1"/>
  <c r="J403" i="25"/>
  <c r="J404" i="25"/>
  <c r="J405" i="25"/>
  <c r="K405" i="25" s="1"/>
  <c r="J406" i="25"/>
  <c r="J407" i="25"/>
  <c r="K407" i="25" s="1"/>
  <c r="J408" i="25"/>
  <c r="J409" i="25"/>
  <c r="J410" i="25"/>
  <c r="J411" i="25"/>
  <c r="J412" i="25"/>
  <c r="K412" i="25" s="1"/>
  <c r="J413" i="25"/>
  <c r="J414" i="25"/>
  <c r="J415" i="25"/>
  <c r="J416" i="25"/>
  <c r="J417" i="25"/>
  <c r="K417" i="25" s="1"/>
  <c r="J418" i="25"/>
  <c r="J419" i="25"/>
  <c r="K419" i="25" s="1"/>
  <c r="J420" i="25"/>
  <c r="J421" i="25"/>
  <c r="J422" i="25"/>
  <c r="J423" i="25"/>
  <c r="J424" i="25"/>
  <c r="J425" i="25"/>
  <c r="J426" i="25"/>
  <c r="J427" i="25"/>
  <c r="J428" i="25"/>
  <c r="J429" i="25"/>
  <c r="K429" i="25" s="1"/>
  <c r="J430" i="25"/>
  <c r="J431" i="25"/>
  <c r="K431" i="25" s="1"/>
  <c r="J432" i="25"/>
  <c r="J433" i="25"/>
  <c r="J434" i="25"/>
  <c r="J435" i="25"/>
  <c r="J436" i="25"/>
  <c r="J437" i="25"/>
  <c r="J438" i="25"/>
  <c r="J439" i="25"/>
  <c r="J440" i="25"/>
  <c r="J441" i="25"/>
  <c r="K441" i="25" s="1"/>
  <c r="J442" i="25"/>
  <c r="J443" i="25"/>
  <c r="K443" i="25" s="1"/>
  <c r="J444" i="25"/>
  <c r="J445" i="25"/>
  <c r="J446" i="25"/>
  <c r="J447" i="25"/>
  <c r="J448" i="25"/>
  <c r="J449" i="25"/>
  <c r="J450" i="25"/>
  <c r="J451" i="25"/>
  <c r="J452" i="25"/>
  <c r="J453" i="25"/>
  <c r="K453" i="25" s="1"/>
  <c r="J454" i="25"/>
  <c r="J455" i="25"/>
  <c r="K455" i="25" s="1"/>
  <c r="J456" i="25"/>
  <c r="J457" i="25"/>
  <c r="J458" i="25"/>
  <c r="J459" i="25"/>
  <c r="J460" i="25"/>
  <c r="J461" i="25"/>
  <c r="J462" i="25"/>
  <c r="J463" i="25"/>
  <c r="J464" i="25"/>
  <c r="J465" i="25"/>
  <c r="K465" i="25" s="1"/>
  <c r="J466" i="25"/>
  <c r="J467" i="25"/>
  <c r="K467" i="25" s="1"/>
  <c r="J468" i="25"/>
  <c r="J469" i="25"/>
  <c r="J470" i="25"/>
  <c r="J471" i="25"/>
  <c r="J472" i="25"/>
  <c r="J473" i="25"/>
  <c r="J474" i="25"/>
  <c r="J475" i="25"/>
  <c r="J476" i="25"/>
  <c r="J477" i="25"/>
  <c r="K477" i="25" s="1"/>
  <c r="J478" i="25"/>
  <c r="J479" i="25"/>
  <c r="K479" i="25" s="1"/>
  <c r="J480" i="25"/>
  <c r="J481" i="25"/>
  <c r="J482" i="25"/>
  <c r="J483" i="25"/>
  <c r="J484" i="25"/>
  <c r="J485" i="25"/>
  <c r="J486" i="25"/>
  <c r="J487" i="25"/>
  <c r="J488" i="25"/>
  <c r="J489" i="25"/>
  <c r="K489" i="25" s="1"/>
  <c r="J490" i="25"/>
  <c r="J491" i="25"/>
  <c r="K491" i="25" s="1"/>
  <c r="J492" i="25"/>
  <c r="J493" i="25"/>
  <c r="J494" i="25"/>
  <c r="J495" i="25"/>
  <c r="J496" i="25"/>
  <c r="J497" i="25"/>
  <c r="J498" i="25"/>
  <c r="J499" i="25"/>
  <c r="J500" i="25"/>
  <c r="J501" i="25"/>
  <c r="K501" i="25" s="1"/>
  <c r="J502" i="25"/>
  <c r="J503" i="25"/>
  <c r="K503" i="25" s="1"/>
  <c r="J504" i="25"/>
  <c r="J505" i="25"/>
  <c r="J506" i="25"/>
  <c r="J507" i="25"/>
  <c r="J508" i="25"/>
  <c r="J509" i="25"/>
  <c r="J510" i="25"/>
  <c r="J511" i="25"/>
  <c r="J512" i="25"/>
  <c r="J513" i="25"/>
  <c r="K513" i="25" s="1"/>
  <c r="J514" i="25"/>
  <c r="J515" i="25"/>
  <c r="K515" i="25" s="1"/>
  <c r="J516" i="25"/>
  <c r="J517" i="25"/>
  <c r="J518" i="25"/>
  <c r="J519" i="25"/>
  <c r="J520" i="25"/>
  <c r="J521" i="25"/>
  <c r="J522" i="25"/>
  <c r="J523" i="25"/>
  <c r="J524" i="25"/>
  <c r="J525" i="25"/>
  <c r="K525" i="25" s="1"/>
  <c r="J526" i="25"/>
  <c r="J527" i="25"/>
  <c r="K527" i="25" s="1"/>
  <c r="J528" i="25"/>
  <c r="J529" i="25"/>
  <c r="J530" i="25"/>
  <c r="J531" i="25"/>
  <c r="J532" i="25"/>
  <c r="J533" i="25"/>
  <c r="J534" i="25"/>
  <c r="J535" i="25"/>
  <c r="J536" i="25"/>
  <c r="J537" i="25"/>
  <c r="K537" i="25" s="1"/>
  <c r="J538" i="25"/>
  <c r="J539" i="25"/>
  <c r="K539" i="25" s="1"/>
  <c r="J540" i="25"/>
  <c r="J541" i="25"/>
  <c r="J542" i="25"/>
  <c r="J543" i="25"/>
  <c r="J544" i="25"/>
  <c r="J545" i="25"/>
  <c r="J546" i="25"/>
  <c r="J547" i="25"/>
  <c r="J548" i="25"/>
  <c r="J549" i="25"/>
  <c r="K549" i="25" s="1"/>
  <c r="J550" i="25"/>
  <c r="J551" i="25"/>
  <c r="K551" i="25" s="1"/>
  <c r="J552" i="25"/>
  <c r="J553" i="25"/>
  <c r="J554" i="25"/>
  <c r="J555" i="25"/>
  <c r="J556" i="25"/>
  <c r="J557" i="25"/>
  <c r="J558" i="25"/>
  <c r="J559" i="25"/>
  <c r="J560" i="25"/>
  <c r="J561" i="25"/>
  <c r="K561" i="25" s="1"/>
  <c r="J562" i="25"/>
  <c r="J563" i="25"/>
  <c r="K563" i="25" s="1"/>
  <c r="J564" i="25"/>
  <c r="J565" i="25"/>
  <c r="J566" i="25"/>
  <c r="J567" i="25"/>
  <c r="J568" i="25"/>
  <c r="J569" i="25"/>
  <c r="J570" i="25"/>
  <c r="J571" i="25"/>
  <c r="J572" i="25"/>
  <c r="J573" i="25"/>
  <c r="K573" i="25" s="1"/>
  <c r="J574" i="25"/>
  <c r="J575" i="25"/>
  <c r="K575" i="25" s="1"/>
  <c r="J576" i="25"/>
  <c r="J577" i="25"/>
  <c r="J578" i="25"/>
  <c r="J579" i="25"/>
  <c r="J580" i="25"/>
  <c r="J581" i="25"/>
  <c r="J582" i="25"/>
  <c r="J583" i="25"/>
  <c r="J584" i="25"/>
  <c r="J585" i="25"/>
  <c r="J586" i="25"/>
  <c r="J587" i="25"/>
  <c r="K587" i="25" s="1"/>
  <c r="J588" i="25"/>
  <c r="J589" i="25"/>
  <c r="J590" i="25"/>
  <c r="J591" i="25"/>
  <c r="J592" i="25"/>
  <c r="J593" i="25"/>
  <c r="J594" i="25"/>
  <c r="J595" i="25"/>
  <c r="J596" i="25"/>
  <c r="J597" i="25"/>
  <c r="K597" i="25" s="1"/>
  <c r="J598" i="25"/>
  <c r="J599" i="25"/>
  <c r="K599" i="25" s="1"/>
  <c r="J600" i="25"/>
  <c r="J601" i="25"/>
  <c r="J602" i="25"/>
  <c r="J603" i="25"/>
  <c r="J604" i="25"/>
  <c r="J605" i="25"/>
  <c r="J606" i="25"/>
  <c r="J607" i="25"/>
  <c r="J608" i="25"/>
  <c r="J609" i="25"/>
  <c r="K609" i="25" s="1"/>
  <c r="J610" i="25"/>
  <c r="J611" i="25"/>
  <c r="K611" i="25" s="1"/>
  <c r="J612" i="25"/>
  <c r="J613" i="25"/>
  <c r="J614" i="25"/>
  <c r="J615" i="25"/>
  <c r="J616" i="25"/>
  <c r="J617" i="25"/>
  <c r="J618" i="25"/>
  <c r="J619" i="25"/>
  <c r="J620" i="25"/>
  <c r="J621" i="25"/>
  <c r="K621" i="25" s="1"/>
  <c r="J622" i="25"/>
  <c r="J623" i="25"/>
  <c r="K623" i="25" s="1"/>
  <c r="J624" i="25"/>
  <c r="J625" i="25"/>
  <c r="J626" i="25"/>
  <c r="J627" i="25"/>
  <c r="J628" i="25"/>
  <c r="J629" i="25"/>
  <c r="J630" i="25"/>
  <c r="J631" i="25"/>
  <c r="J632" i="25"/>
  <c r="J633" i="25"/>
  <c r="K633" i="25" s="1"/>
  <c r="J634" i="25"/>
  <c r="J635" i="25"/>
  <c r="K635" i="25" s="1"/>
  <c r="J636" i="25"/>
  <c r="J637" i="25"/>
  <c r="J638" i="25"/>
  <c r="J639" i="25"/>
  <c r="J640" i="25"/>
  <c r="J641" i="25"/>
  <c r="J642" i="25"/>
  <c r="J643" i="25"/>
  <c r="J644" i="25"/>
  <c r="J645" i="25"/>
  <c r="K645" i="25" s="1"/>
  <c r="J646" i="25"/>
  <c r="J647" i="25"/>
  <c r="K647" i="25" s="1"/>
  <c r="J648" i="25"/>
  <c r="J649" i="25"/>
  <c r="J650" i="25"/>
  <c r="J651" i="25"/>
  <c r="J652" i="25"/>
  <c r="J653" i="25"/>
  <c r="J654" i="25"/>
  <c r="J655" i="25"/>
  <c r="J656" i="25"/>
  <c r="J657" i="25"/>
  <c r="K657" i="25" s="1"/>
  <c r="J658" i="25"/>
  <c r="J659" i="25"/>
  <c r="K659" i="25" s="1"/>
  <c r="J660" i="25"/>
  <c r="J661" i="25"/>
  <c r="J662" i="25"/>
  <c r="J663" i="25"/>
  <c r="J664" i="25"/>
  <c r="J665" i="25"/>
  <c r="J666" i="25"/>
  <c r="J667" i="25"/>
  <c r="J668" i="25"/>
  <c r="J669" i="25"/>
  <c r="K669" i="25" s="1"/>
  <c r="J670" i="25"/>
  <c r="J671" i="25"/>
  <c r="K671" i="25" s="1"/>
  <c r="J672" i="25"/>
  <c r="J673" i="25"/>
  <c r="J674" i="25"/>
  <c r="J675" i="25"/>
  <c r="J676" i="25"/>
  <c r="J677" i="25"/>
  <c r="J678" i="25"/>
  <c r="J679" i="25"/>
  <c r="J680" i="25"/>
  <c r="J681" i="25"/>
  <c r="K681" i="25" s="1"/>
  <c r="J682" i="25"/>
  <c r="J683" i="25"/>
  <c r="K683" i="25" s="1"/>
  <c r="J684" i="25"/>
  <c r="J685" i="25"/>
  <c r="J686" i="25"/>
  <c r="J687" i="25"/>
  <c r="J688" i="25"/>
  <c r="J689" i="25"/>
  <c r="J690" i="25"/>
  <c r="J691" i="25"/>
  <c r="J692" i="25"/>
  <c r="J693" i="25"/>
  <c r="K693" i="25" s="1"/>
  <c r="J694" i="25"/>
  <c r="J695" i="25"/>
  <c r="K695" i="25" s="1"/>
  <c r="J696" i="25"/>
  <c r="J697" i="25"/>
  <c r="J698" i="25"/>
  <c r="J699" i="25"/>
  <c r="J700" i="25"/>
  <c r="J701" i="25"/>
  <c r="J702" i="25"/>
  <c r="J703" i="25"/>
  <c r="J704" i="25"/>
  <c r="J705" i="25"/>
  <c r="K705" i="25" s="1"/>
  <c r="J706" i="25"/>
  <c r="J707" i="25"/>
  <c r="K707" i="25" s="1"/>
  <c r="J708" i="25"/>
  <c r="J709" i="25"/>
  <c r="J710" i="25"/>
  <c r="J711" i="25"/>
  <c r="J712" i="25"/>
  <c r="J713" i="25"/>
  <c r="J714" i="25"/>
  <c r="J715" i="25"/>
  <c r="J716" i="25"/>
  <c r="J717" i="25"/>
  <c r="K717" i="25" s="1"/>
  <c r="J718" i="25"/>
  <c r="J719" i="25"/>
  <c r="K719" i="25" s="1"/>
  <c r="J720" i="25"/>
  <c r="J721" i="25"/>
  <c r="J722" i="25"/>
  <c r="J723" i="25"/>
  <c r="J724" i="25"/>
  <c r="J725" i="25"/>
  <c r="J726" i="25"/>
  <c r="J727" i="25"/>
  <c r="J728" i="25"/>
  <c r="J729" i="25"/>
  <c r="K729" i="25" s="1"/>
  <c r="J730" i="25"/>
  <c r="J731" i="25"/>
  <c r="K731" i="25" s="1"/>
  <c r="J732" i="25"/>
  <c r="J733" i="25"/>
  <c r="J734" i="25"/>
  <c r="J735" i="25"/>
  <c r="J736" i="25"/>
  <c r="J737" i="25"/>
  <c r="J738" i="25"/>
  <c r="J739" i="25"/>
  <c r="J740" i="25"/>
  <c r="J741" i="25"/>
  <c r="K741" i="25" s="1"/>
  <c r="J742" i="25"/>
  <c r="J743" i="25"/>
  <c r="K743" i="25" s="1"/>
  <c r="J744" i="25"/>
  <c r="J745" i="25"/>
  <c r="J746" i="25"/>
  <c r="J747" i="25"/>
  <c r="J748" i="25"/>
  <c r="J749" i="25"/>
  <c r="J750" i="25"/>
  <c r="J751" i="25"/>
  <c r="J752" i="25"/>
  <c r="J753" i="25"/>
  <c r="K753" i="25" s="1"/>
  <c r="J754" i="25"/>
  <c r="J755" i="25"/>
  <c r="K755" i="25" s="1"/>
  <c r="J756" i="25"/>
  <c r="J757" i="25"/>
  <c r="J758" i="25"/>
  <c r="J759" i="25"/>
  <c r="J760" i="25"/>
  <c r="J761" i="25"/>
  <c r="J762" i="25"/>
  <c r="J763" i="25"/>
  <c r="J764" i="25"/>
  <c r="J765" i="25"/>
  <c r="K765" i="25" s="1"/>
  <c r="J766" i="25"/>
  <c r="J767" i="25"/>
  <c r="K767" i="25" s="1"/>
  <c r="J768" i="25"/>
  <c r="J769" i="25"/>
  <c r="J770" i="25"/>
  <c r="J771" i="25"/>
  <c r="J772" i="25"/>
  <c r="J773" i="25"/>
  <c r="J774" i="25"/>
  <c r="J775" i="25"/>
  <c r="J776" i="25"/>
  <c r="J777" i="25"/>
  <c r="K777" i="25" s="1"/>
  <c r="J778" i="25"/>
  <c r="J779" i="25"/>
  <c r="K779" i="25" s="1"/>
  <c r="J780" i="25"/>
  <c r="J781" i="25"/>
  <c r="J782" i="25"/>
  <c r="J783" i="25"/>
  <c r="J784" i="25"/>
  <c r="J785" i="25"/>
  <c r="J786" i="25"/>
  <c r="J787" i="25"/>
  <c r="J788" i="25"/>
  <c r="J789" i="25"/>
  <c r="K789" i="25" s="1"/>
  <c r="J790" i="25"/>
  <c r="J791" i="25"/>
  <c r="K791" i="25" s="1"/>
  <c r="J792" i="25"/>
  <c r="J793" i="25"/>
  <c r="J794" i="25"/>
  <c r="J795" i="25"/>
  <c r="J796" i="25"/>
  <c r="J797" i="25"/>
  <c r="J798" i="25"/>
  <c r="J799" i="25"/>
  <c r="J800" i="25"/>
  <c r="J801" i="25"/>
  <c r="K801" i="25" s="1"/>
  <c r="J802" i="25"/>
  <c r="J803" i="25"/>
  <c r="K803" i="25" s="1"/>
  <c r="J804" i="25"/>
  <c r="J805" i="25"/>
  <c r="J806" i="25"/>
  <c r="J807" i="25"/>
  <c r="J808" i="25"/>
  <c r="J809" i="25"/>
  <c r="J810" i="25"/>
  <c r="J811" i="25"/>
  <c r="J812" i="25"/>
  <c r="J813" i="25"/>
  <c r="K813" i="25" s="1"/>
  <c r="J814" i="25"/>
  <c r="J815" i="25"/>
  <c r="K815" i="25" s="1"/>
  <c r="J816" i="25"/>
  <c r="J817" i="25"/>
  <c r="J818" i="25"/>
  <c r="J819" i="25"/>
  <c r="J820" i="25"/>
  <c r="J821" i="25"/>
  <c r="J822" i="25"/>
  <c r="J823" i="25"/>
  <c r="J824" i="25"/>
  <c r="J825" i="25"/>
  <c r="K825" i="25" s="1"/>
  <c r="J826" i="25"/>
  <c r="J827" i="25"/>
  <c r="K827" i="25" s="1"/>
  <c r="J828" i="25"/>
  <c r="J829" i="25"/>
  <c r="J830" i="25"/>
  <c r="J831" i="25"/>
  <c r="J832" i="25"/>
  <c r="J833" i="25"/>
  <c r="J834" i="25"/>
  <c r="J835" i="25"/>
  <c r="J836" i="25"/>
  <c r="J837" i="25"/>
  <c r="K837" i="25" s="1"/>
  <c r="J838" i="25"/>
  <c r="J839" i="25"/>
  <c r="K839" i="25" s="1"/>
  <c r="J840" i="25"/>
  <c r="J841" i="25"/>
  <c r="J842" i="25"/>
  <c r="J843" i="25"/>
  <c r="J844" i="25"/>
  <c r="J845" i="25"/>
  <c r="J846" i="25"/>
  <c r="J847" i="25"/>
  <c r="J848" i="25"/>
  <c r="J849" i="25"/>
  <c r="J850" i="25"/>
  <c r="J851" i="25"/>
  <c r="K851" i="25" s="1"/>
  <c r="J852" i="25"/>
  <c r="J853" i="25"/>
  <c r="J854" i="25"/>
  <c r="J855" i="25"/>
  <c r="J856" i="25"/>
  <c r="J857" i="25"/>
  <c r="J858" i="25"/>
  <c r="J859" i="25"/>
  <c r="J860" i="25"/>
  <c r="J861" i="25"/>
  <c r="J862" i="25"/>
  <c r="J863" i="25"/>
  <c r="K863" i="25" s="1"/>
  <c r="J864" i="25"/>
  <c r="J865" i="25"/>
  <c r="J866" i="25"/>
  <c r="J867" i="25"/>
  <c r="J868" i="25"/>
  <c r="J869" i="25"/>
  <c r="J870" i="25"/>
  <c r="J871" i="25"/>
  <c r="J872" i="25"/>
  <c r="J873" i="25"/>
  <c r="J874" i="25"/>
  <c r="J875" i="25"/>
  <c r="K875" i="25" s="1"/>
  <c r="J876" i="25"/>
  <c r="J877" i="25"/>
  <c r="J878" i="25"/>
  <c r="J879" i="25"/>
  <c r="J880" i="25"/>
  <c r="J881" i="25"/>
  <c r="J882" i="25"/>
  <c r="J883" i="25"/>
  <c r="J884" i="25"/>
  <c r="J885" i="25"/>
  <c r="J886" i="25"/>
  <c r="J887" i="25"/>
  <c r="K887" i="25" s="1"/>
  <c r="J888" i="25"/>
  <c r="J889" i="25"/>
  <c r="J890" i="25"/>
  <c r="J891" i="25"/>
  <c r="J892" i="25"/>
  <c r="J893" i="25"/>
  <c r="J894" i="25"/>
  <c r="J895" i="25"/>
  <c r="J896" i="25"/>
  <c r="J897" i="25"/>
  <c r="J898" i="25"/>
  <c r="J899" i="25"/>
  <c r="K899" i="25" s="1"/>
  <c r="J900" i="25"/>
  <c r="J901" i="25"/>
  <c r="J902" i="25"/>
  <c r="J903" i="25"/>
  <c r="J904" i="25"/>
  <c r="J905" i="25"/>
  <c r="J906" i="25"/>
  <c r="J907" i="25"/>
  <c r="J908" i="25"/>
  <c r="J909" i="25"/>
  <c r="J910" i="25"/>
  <c r="J911" i="25"/>
  <c r="K911" i="25" s="1"/>
  <c r="J912" i="25"/>
  <c r="J913" i="25"/>
  <c r="J914" i="25"/>
  <c r="J915" i="25"/>
  <c r="J916" i="25"/>
  <c r="J917" i="25"/>
  <c r="J918" i="25"/>
  <c r="J919" i="25"/>
  <c r="J920" i="25"/>
  <c r="J921" i="25"/>
  <c r="J922" i="25"/>
  <c r="J923" i="25"/>
  <c r="K923" i="25" s="1"/>
  <c r="J924" i="25"/>
  <c r="J925" i="25"/>
  <c r="J926" i="25"/>
  <c r="J927" i="25"/>
  <c r="J928" i="25"/>
  <c r="J929" i="25"/>
  <c r="J930" i="25"/>
  <c r="J931" i="25"/>
  <c r="J932" i="25"/>
  <c r="J933" i="25"/>
  <c r="J934" i="25"/>
  <c r="J935" i="25"/>
  <c r="K935" i="25" s="1"/>
  <c r="J936" i="25"/>
  <c r="J937" i="25"/>
  <c r="J938" i="25"/>
  <c r="J939" i="25"/>
  <c r="J940" i="25"/>
  <c r="J941" i="25"/>
  <c r="J942" i="25"/>
  <c r="J943" i="25"/>
  <c r="J944" i="25"/>
  <c r="J945" i="25"/>
  <c r="J946" i="25"/>
  <c r="J947" i="25"/>
  <c r="K947" i="25" s="1"/>
  <c r="J948" i="25"/>
  <c r="J949" i="25"/>
  <c r="J950" i="25"/>
  <c r="J951" i="25"/>
  <c r="J952" i="25"/>
  <c r="J953" i="25"/>
  <c r="J954" i="25"/>
  <c r="J955" i="25"/>
  <c r="J956" i="25"/>
  <c r="J957" i="25"/>
  <c r="J958" i="25"/>
  <c r="J959" i="25"/>
  <c r="K959" i="25" s="1"/>
  <c r="J960" i="25"/>
  <c r="J961" i="25"/>
  <c r="J962" i="25"/>
  <c r="J963" i="25"/>
  <c r="J964" i="25"/>
  <c r="J965" i="25"/>
  <c r="J966" i="25"/>
  <c r="J967" i="25"/>
  <c r="J968" i="25"/>
  <c r="J969" i="25"/>
  <c r="J970" i="25"/>
  <c r="J971" i="25"/>
  <c r="K971" i="25" s="1"/>
  <c r="J972" i="25"/>
  <c r="J973" i="25"/>
  <c r="J974" i="25"/>
  <c r="J975" i="25"/>
  <c r="J976" i="25"/>
  <c r="J977" i="25"/>
  <c r="J978" i="25"/>
  <c r="J979" i="25"/>
  <c r="J980" i="25"/>
  <c r="J981" i="25"/>
  <c r="J982" i="25"/>
  <c r="J983" i="25"/>
  <c r="K983" i="25" s="1"/>
  <c r="J984" i="25"/>
  <c r="J985" i="25"/>
  <c r="J986" i="25"/>
  <c r="J987" i="25"/>
  <c r="J988" i="25"/>
  <c r="J989" i="25"/>
  <c r="J990" i="25"/>
  <c r="J991" i="25"/>
  <c r="J992" i="25"/>
  <c r="J993" i="25"/>
  <c r="J994" i="25"/>
  <c r="J995" i="25"/>
  <c r="K995" i="25" s="1"/>
  <c r="J996" i="25"/>
  <c r="J997" i="25"/>
  <c r="J998" i="25"/>
  <c r="J999" i="25"/>
  <c r="J1000" i="25"/>
  <c r="J1001" i="25"/>
  <c r="J1002" i="25"/>
  <c r="J1003" i="25"/>
  <c r="J1004" i="25"/>
  <c r="J1005" i="25"/>
  <c r="J1006" i="25"/>
  <c r="J1007" i="25"/>
  <c r="K1007" i="25" s="1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K1019" i="25" s="1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K1031" i="25" s="1"/>
  <c r="J1032" i="25"/>
  <c r="J1033" i="25"/>
  <c r="J1034" i="25"/>
  <c r="J1035" i="25"/>
  <c r="J1036" i="25"/>
  <c r="J1037" i="25"/>
  <c r="J1038" i="25"/>
  <c r="J1039" i="25"/>
  <c r="J1040" i="25"/>
  <c r="J1041" i="25"/>
  <c r="J1042" i="25"/>
  <c r="J1043" i="25"/>
  <c r="K1043" i="25" s="1"/>
  <c r="J1044" i="25"/>
  <c r="J1045" i="25"/>
  <c r="J1046" i="25"/>
  <c r="J1047" i="25"/>
  <c r="J1048" i="25"/>
  <c r="J1049" i="25"/>
  <c r="J1050" i="25"/>
  <c r="J1051" i="25"/>
  <c r="J1052" i="25"/>
  <c r="J1053" i="25"/>
  <c r="J1054" i="25"/>
  <c r="J1055" i="25"/>
  <c r="K1055" i="25" s="1"/>
  <c r="J1056" i="25"/>
  <c r="J1057" i="25"/>
  <c r="J1058" i="25"/>
  <c r="J1059" i="25"/>
  <c r="J1060" i="25"/>
  <c r="J1061" i="25"/>
  <c r="J1062" i="25"/>
  <c r="J1063" i="25"/>
  <c r="J1064" i="25"/>
  <c r="J1065" i="25"/>
  <c r="J1066" i="25"/>
  <c r="J1067" i="25"/>
  <c r="K1067" i="25" s="1"/>
  <c r="J1068" i="25"/>
  <c r="J1069" i="25"/>
  <c r="J1070" i="25"/>
  <c r="J1071" i="25"/>
  <c r="J1072" i="25"/>
  <c r="J1073" i="25"/>
  <c r="J1074" i="25"/>
  <c r="J1075" i="25"/>
  <c r="J1076" i="25"/>
  <c r="J1077" i="25"/>
  <c r="J1078" i="25"/>
  <c r="J1079" i="25"/>
  <c r="K1079" i="25" s="1"/>
  <c r="J1080" i="25"/>
  <c r="J1081" i="25"/>
  <c r="J1082" i="25"/>
  <c r="J1083" i="25"/>
  <c r="J1084" i="25"/>
  <c r="J1085" i="25"/>
  <c r="J1086" i="25"/>
  <c r="J1087" i="25"/>
  <c r="J1088" i="25"/>
  <c r="J1089" i="25"/>
  <c r="J1090" i="25"/>
  <c r="J1091" i="25"/>
  <c r="K1091" i="25" s="1"/>
  <c r="J1092" i="25"/>
  <c r="J1093" i="25"/>
  <c r="J1094" i="25"/>
  <c r="J1095" i="25"/>
  <c r="J1096" i="25"/>
  <c r="J1097" i="25"/>
  <c r="J1098" i="25"/>
  <c r="J1099" i="25"/>
  <c r="J1100" i="25"/>
  <c r="J1101" i="25"/>
  <c r="J1102" i="25"/>
  <c r="J1103" i="25"/>
  <c r="K1103" i="25" s="1"/>
  <c r="J1104" i="25"/>
  <c r="J1105" i="25"/>
  <c r="J1106" i="25"/>
  <c r="J1107" i="25"/>
  <c r="J1108" i="25"/>
  <c r="J1109" i="25"/>
  <c r="J1110" i="25"/>
  <c r="J1111" i="25"/>
  <c r="J1112" i="25"/>
  <c r="J1113" i="25"/>
  <c r="J1114" i="25"/>
  <c r="J1115" i="25"/>
  <c r="K1115" i="25" s="1"/>
  <c r="J1116" i="25"/>
  <c r="J1117" i="25"/>
  <c r="J1118" i="25"/>
  <c r="J1119" i="25"/>
  <c r="J1120" i="25"/>
  <c r="J1121" i="25"/>
  <c r="J1122" i="25"/>
  <c r="J1123" i="25"/>
  <c r="J1124" i="25"/>
  <c r="J1125" i="25"/>
  <c r="J1126" i="25"/>
  <c r="J1127" i="25"/>
  <c r="K1127" i="25" s="1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K1139" i="25" s="1"/>
  <c r="J1140" i="25"/>
  <c r="J1141" i="25"/>
  <c r="J1142" i="25"/>
  <c r="J1143" i="25"/>
  <c r="J1144" i="25"/>
  <c r="J1145" i="25"/>
  <c r="J1146" i="25"/>
  <c r="J1147" i="25"/>
  <c r="J1148" i="25"/>
  <c r="J1149" i="25"/>
  <c r="J1150" i="25"/>
  <c r="J1151" i="25"/>
  <c r="K1151" i="25" s="1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K1163" i="25" s="1"/>
  <c r="J1164" i="25"/>
  <c r="J1165" i="25"/>
  <c r="J1166" i="25"/>
  <c r="J1167" i="25"/>
  <c r="J1168" i="25"/>
  <c r="J1169" i="25"/>
  <c r="J1170" i="25"/>
  <c r="J1171" i="25"/>
  <c r="J1172" i="25"/>
  <c r="J1173" i="25"/>
  <c r="J1174" i="25"/>
  <c r="J1175" i="25"/>
  <c r="K1175" i="25" s="1"/>
  <c r="J1176" i="25"/>
  <c r="J1177" i="25"/>
  <c r="J1178" i="25"/>
  <c r="J1179" i="25"/>
  <c r="J1180" i="25"/>
  <c r="J1181" i="25"/>
  <c r="J1182" i="25"/>
  <c r="J1183" i="25"/>
  <c r="J1184" i="25"/>
  <c r="J1185" i="25"/>
  <c r="J1186" i="25"/>
  <c r="J1187" i="25"/>
  <c r="K1187" i="25" s="1"/>
  <c r="J1188" i="25"/>
  <c r="J1189" i="25"/>
  <c r="J1190" i="25"/>
  <c r="J1191" i="25"/>
  <c r="J1192" i="25"/>
  <c r="J1193" i="25"/>
  <c r="J1194" i="25"/>
  <c r="J1195" i="25"/>
  <c r="J1196" i="25"/>
  <c r="J1197" i="25"/>
  <c r="J1198" i="25"/>
  <c r="J1199" i="25"/>
  <c r="K1199" i="25" s="1"/>
  <c r="J1200" i="25"/>
  <c r="J1201" i="25"/>
  <c r="J1202" i="25"/>
  <c r="J1203" i="25"/>
  <c r="J1204" i="25"/>
  <c r="J1205" i="25"/>
  <c r="J1206" i="25"/>
  <c r="J1207" i="25"/>
  <c r="J1208" i="25"/>
  <c r="J1209" i="25"/>
  <c r="J1210" i="25"/>
  <c r="J1211" i="25"/>
  <c r="K1211" i="25" s="1"/>
  <c r="J1212" i="25"/>
  <c r="J1213" i="25"/>
  <c r="J1214" i="25"/>
  <c r="J1215" i="25"/>
  <c r="J1216" i="25"/>
  <c r="J1217" i="25"/>
  <c r="J1218" i="25"/>
  <c r="J1219" i="25"/>
  <c r="J1220" i="25"/>
  <c r="J1221" i="25"/>
  <c r="J1222" i="25"/>
  <c r="J1223" i="25"/>
  <c r="K1223" i="25" s="1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K1235" i="25" s="1"/>
  <c r="J1236" i="25"/>
  <c r="J1237" i="25"/>
  <c r="J1238" i="25"/>
  <c r="J1239" i="25"/>
  <c r="J1240" i="25"/>
  <c r="J1241" i="25"/>
  <c r="K1241" i="25" s="1"/>
  <c r="J1242" i="25"/>
  <c r="J1243" i="25"/>
  <c r="J1244" i="25"/>
  <c r="J1245" i="25"/>
  <c r="J1246" i="25"/>
  <c r="J1247" i="25"/>
  <c r="K1247" i="25" s="1"/>
  <c r="J1248" i="25"/>
  <c r="J1249" i="25"/>
  <c r="J1250" i="25"/>
  <c r="J1251" i="25"/>
  <c r="J1252" i="25"/>
  <c r="J1253" i="25"/>
  <c r="K1253" i="25" s="1"/>
  <c r="J1254" i="25"/>
  <c r="J1255" i="25"/>
  <c r="J1256" i="25"/>
  <c r="J1257" i="25"/>
  <c r="J1258" i="25"/>
  <c r="J1259" i="25"/>
  <c r="K1259" i="25" s="1"/>
  <c r="J1260" i="25"/>
  <c r="J1261" i="25"/>
  <c r="J1262" i="25"/>
  <c r="J1263" i="25"/>
  <c r="J1264" i="25"/>
  <c r="J1265" i="25"/>
  <c r="K1265" i="25" s="1"/>
  <c r="J1266" i="25"/>
  <c r="J1267" i="25"/>
  <c r="J1268" i="25"/>
  <c r="J1269" i="25"/>
  <c r="J1270" i="25"/>
  <c r="J1271" i="25"/>
  <c r="K1271" i="25" s="1"/>
  <c r="J1272" i="25"/>
  <c r="J1273" i="25"/>
  <c r="J1274" i="25"/>
  <c r="J1275" i="25"/>
  <c r="J1276" i="25"/>
  <c r="J1277" i="25"/>
  <c r="K1277" i="25" s="1"/>
  <c r="J1278" i="25"/>
  <c r="J1279" i="25"/>
  <c r="J1280" i="25"/>
  <c r="J1281" i="25"/>
  <c r="J1282" i="25"/>
  <c r="J1283" i="25"/>
  <c r="K1283" i="25" s="1"/>
  <c r="J1284" i="25"/>
  <c r="J1285" i="25"/>
  <c r="J1286" i="25"/>
  <c r="J1287" i="25"/>
  <c r="J1288" i="25"/>
  <c r="J1289" i="25"/>
  <c r="K1289" i="25" s="1"/>
  <c r="J1290" i="25"/>
  <c r="J1291" i="25"/>
  <c r="J1292" i="25"/>
  <c r="J1293" i="25"/>
  <c r="J1294" i="25"/>
  <c r="J1295" i="25"/>
  <c r="K1295" i="25" s="1"/>
  <c r="J1296" i="25"/>
  <c r="J1297" i="25"/>
  <c r="J1298" i="25"/>
  <c r="J1299" i="25"/>
  <c r="J1300" i="25"/>
  <c r="J1301" i="25"/>
  <c r="K1301" i="25" s="1"/>
  <c r="J1302" i="25"/>
  <c r="J1303" i="25"/>
  <c r="J1304" i="25"/>
  <c r="J1305" i="25"/>
  <c r="J1306" i="25"/>
  <c r="J1307" i="25"/>
  <c r="K1307" i="25" s="1"/>
  <c r="J1308" i="25"/>
  <c r="J1309" i="25"/>
  <c r="J1310" i="25"/>
  <c r="J1311" i="25"/>
  <c r="J1312" i="25"/>
  <c r="J1313" i="25"/>
  <c r="K1313" i="25" s="1"/>
  <c r="J1314" i="25"/>
  <c r="J1315" i="25"/>
  <c r="J1316" i="25"/>
  <c r="J1317" i="25"/>
  <c r="J1318" i="25"/>
  <c r="J1319" i="25"/>
  <c r="K1319" i="25" s="1"/>
  <c r="J1320" i="25"/>
  <c r="J1321" i="25"/>
  <c r="J1322" i="25"/>
  <c r="J1323" i="25"/>
  <c r="J1324" i="25"/>
  <c r="J1325" i="25"/>
  <c r="K1325" i="25" s="1"/>
  <c r="J1326" i="25"/>
  <c r="J1327" i="25"/>
  <c r="J1328" i="25"/>
  <c r="J1329" i="25"/>
  <c r="J1330" i="25"/>
  <c r="J1331" i="25"/>
  <c r="K1331" i="25" s="1"/>
  <c r="J1332" i="25"/>
  <c r="J1333" i="25"/>
  <c r="J1334" i="25"/>
  <c r="J1335" i="25"/>
  <c r="J1336" i="25"/>
  <c r="J1337" i="25"/>
  <c r="K1337" i="25" s="1"/>
  <c r="J1338" i="25"/>
  <c r="J1339" i="25"/>
  <c r="J1340" i="25"/>
  <c r="J1341" i="25"/>
  <c r="J1342" i="25"/>
  <c r="J1343" i="25"/>
  <c r="K1343" i="25" s="1"/>
  <c r="J1344" i="25"/>
  <c r="J1345" i="25"/>
  <c r="J1346" i="25"/>
  <c r="J1347" i="25"/>
  <c r="J1348" i="25"/>
  <c r="J1349" i="25"/>
  <c r="K1349" i="25" s="1"/>
  <c r="J1350" i="25"/>
  <c r="J1351" i="25"/>
  <c r="J1352" i="25"/>
  <c r="J1353" i="25"/>
  <c r="J1354" i="25"/>
  <c r="J1355" i="25"/>
  <c r="K1355" i="25" s="1"/>
  <c r="J1356" i="25"/>
  <c r="J1357" i="25"/>
  <c r="J1358" i="25"/>
  <c r="J1359" i="25"/>
  <c r="J1360" i="25"/>
  <c r="J1361" i="25"/>
  <c r="K1361" i="25" s="1"/>
  <c r="J1362" i="25"/>
  <c r="J1363" i="25"/>
  <c r="J1364" i="25"/>
  <c r="J1365" i="25"/>
  <c r="J1366" i="25"/>
  <c r="J1367" i="25"/>
  <c r="K1367" i="25" s="1"/>
  <c r="J1368" i="25"/>
  <c r="J1369" i="25"/>
  <c r="J1370" i="25"/>
  <c r="J1371" i="25"/>
  <c r="J1372" i="25"/>
  <c r="J1373" i="25"/>
  <c r="K1373" i="25" s="1"/>
  <c r="J1374" i="25"/>
  <c r="J1375" i="25"/>
  <c r="J1376" i="25"/>
  <c r="J1377" i="25"/>
  <c r="J1378" i="25"/>
  <c r="J1379" i="25"/>
  <c r="K1379" i="25" s="1"/>
  <c r="J1380" i="25"/>
  <c r="J1381" i="25"/>
  <c r="J1382" i="25"/>
  <c r="J1383" i="25"/>
  <c r="J1384" i="25"/>
  <c r="J1385" i="25"/>
  <c r="K1385" i="25" s="1"/>
  <c r="J1386" i="25"/>
  <c r="J1387" i="25"/>
  <c r="J1388" i="25"/>
  <c r="J1389" i="25"/>
  <c r="J1390" i="25"/>
  <c r="J1391" i="25"/>
  <c r="K1391" i="25" s="1"/>
  <c r="J1392" i="25"/>
  <c r="J1393" i="25"/>
  <c r="J1394" i="25"/>
  <c r="J1395" i="25"/>
  <c r="J1396" i="25"/>
  <c r="J1397" i="25"/>
  <c r="K1397" i="25" s="1"/>
  <c r="J1398" i="25"/>
  <c r="J1399" i="25"/>
  <c r="J1400" i="25"/>
  <c r="J1401" i="25"/>
  <c r="K1401" i="25" s="1"/>
  <c r="J1402" i="25"/>
  <c r="J1403" i="25"/>
  <c r="K1403" i="25" s="1"/>
  <c r="J1404" i="25"/>
  <c r="J1405" i="25"/>
  <c r="J1406" i="25"/>
  <c r="J1407" i="25"/>
  <c r="J1408" i="25"/>
  <c r="J1409" i="25"/>
  <c r="K1409" i="25" s="1"/>
  <c r="J1410" i="25"/>
  <c r="J1411" i="25"/>
  <c r="J1412" i="25"/>
  <c r="J1413" i="25"/>
  <c r="J1414" i="25"/>
  <c r="J1415" i="25"/>
  <c r="K1415" i="25" s="1"/>
  <c r="J1416" i="25"/>
  <c r="J1417" i="25"/>
  <c r="J1418" i="25"/>
  <c r="J1419" i="25"/>
  <c r="J1420" i="25"/>
  <c r="J1421" i="25"/>
  <c r="K1421" i="25" s="1"/>
  <c r="J1422" i="25"/>
  <c r="J1423" i="25"/>
  <c r="J1424" i="25"/>
  <c r="J1425" i="25"/>
  <c r="J1426" i="25"/>
  <c r="J1427" i="25"/>
  <c r="K1427" i="25" s="1"/>
  <c r="J1428" i="25"/>
  <c r="J1429" i="25"/>
  <c r="J1430" i="25"/>
  <c r="J1431" i="25"/>
  <c r="J1432" i="25"/>
  <c r="J1433" i="25"/>
  <c r="K1433" i="25" s="1"/>
  <c r="J1434" i="25"/>
  <c r="J1435" i="25"/>
  <c r="J1436" i="25"/>
  <c r="J1437" i="25"/>
  <c r="J1438" i="25"/>
  <c r="J1439" i="25"/>
  <c r="K1439" i="25" s="1"/>
  <c r="J1440" i="25"/>
  <c r="J1441" i="25"/>
  <c r="J1442" i="25"/>
  <c r="J1443" i="25"/>
  <c r="J1444" i="25"/>
  <c r="J1445" i="25"/>
  <c r="K1445" i="25" s="1"/>
  <c r="J1446" i="25"/>
  <c r="J1447" i="25"/>
  <c r="J1448" i="25"/>
  <c r="J1449" i="25"/>
  <c r="K1449" i="25" s="1"/>
  <c r="J1450" i="25"/>
  <c r="J1451" i="25"/>
  <c r="K1451" i="25" s="1"/>
  <c r="J1452" i="25"/>
  <c r="J1453" i="25"/>
  <c r="J1454" i="25"/>
  <c r="J1455" i="25"/>
  <c r="J1456" i="25"/>
  <c r="J1457" i="25"/>
  <c r="K1457" i="25" s="1"/>
  <c r="J1458" i="25"/>
  <c r="J1459" i="25"/>
  <c r="J1460" i="25"/>
  <c r="J1461" i="25"/>
  <c r="K1461" i="25" s="1"/>
  <c r="J1462" i="25"/>
  <c r="J1463" i="25"/>
  <c r="K1463" i="25" s="1"/>
  <c r="J1464" i="25"/>
  <c r="J1465" i="25"/>
  <c r="J1466" i="25"/>
  <c r="J1467" i="25"/>
  <c r="J1468" i="25"/>
  <c r="J1469" i="25"/>
  <c r="K1469" i="25" s="1"/>
  <c r="J1470" i="25"/>
  <c r="J1471" i="25"/>
  <c r="J1472" i="25"/>
  <c r="J1473" i="25"/>
  <c r="K1473" i="25" s="1"/>
  <c r="J1474" i="25"/>
  <c r="J1475" i="25"/>
  <c r="K1475" i="25" s="1"/>
  <c r="J1476" i="25"/>
  <c r="J1477" i="25"/>
  <c r="J1478" i="25"/>
  <c r="J1479" i="25"/>
  <c r="J1480" i="25"/>
  <c r="J1481" i="25"/>
  <c r="K1481" i="25" s="1"/>
  <c r="J1482" i="25"/>
  <c r="J1483" i="25"/>
  <c r="J1484" i="25"/>
  <c r="J1485" i="25"/>
  <c r="K1485" i="25" s="1"/>
  <c r="J1486" i="25"/>
  <c r="J1487" i="25"/>
  <c r="K1487" i="25" s="1"/>
  <c r="J1488" i="25"/>
  <c r="J1489" i="25"/>
  <c r="J1490" i="25"/>
  <c r="J1491" i="25"/>
  <c r="J1492" i="25"/>
  <c r="J1493" i="25"/>
  <c r="K1493" i="25" s="1"/>
  <c r="J1494" i="25"/>
  <c r="J1495" i="25"/>
  <c r="J1496" i="25"/>
  <c r="J1497" i="25"/>
  <c r="K1497" i="25" s="1"/>
  <c r="J1498" i="25"/>
  <c r="J1499" i="25"/>
  <c r="K1499" i="25" s="1"/>
  <c r="J1500" i="25"/>
  <c r="J1501" i="25"/>
  <c r="J1502" i="25"/>
  <c r="J1503" i="25"/>
  <c r="J1504" i="25"/>
  <c r="J1505" i="25"/>
  <c r="K1505" i="25" s="1"/>
  <c r="J1506" i="25"/>
  <c r="J1507" i="25"/>
  <c r="J1508" i="25"/>
  <c r="J1509" i="25"/>
  <c r="K1509" i="25" s="1"/>
  <c r="J1510" i="25"/>
  <c r="J1511" i="25"/>
  <c r="K1511" i="25" s="1"/>
  <c r="J1512" i="25"/>
  <c r="J1513" i="25"/>
  <c r="J1514" i="25"/>
  <c r="J1515" i="25"/>
  <c r="J1516" i="25"/>
  <c r="J1517" i="25"/>
  <c r="K1517" i="25" s="1"/>
  <c r="J1518" i="25"/>
  <c r="J1519" i="25"/>
  <c r="J1520" i="25"/>
  <c r="J1521" i="25"/>
  <c r="K1521" i="25" s="1"/>
  <c r="J1522" i="25"/>
  <c r="J1523" i="25"/>
  <c r="K1523" i="25" s="1"/>
  <c r="J1524" i="25"/>
  <c r="J1525" i="25"/>
  <c r="J1526" i="25"/>
  <c r="J1527" i="25"/>
  <c r="J2" i="25"/>
  <c r="I3" i="25"/>
  <c r="K1229" i="25" l="1"/>
  <c r="K1217" i="25"/>
  <c r="K1205" i="25"/>
  <c r="K1525" i="25"/>
  <c r="K1513" i="25"/>
  <c r="K1501" i="25"/>
  <c r="K1489" i="25"/>
  <c r="K1477" i="25"/>
  <c r="K1285" i="25"/>
  <c r="K1273" i="25"/>
  <c r="K1261" i="25"/>
  <c r="K1249" i="25"/>
  <c r="K1237" i="25"/>
  <c r="K1225" i="25"/>
  <c r="K1213" i="25"/>
  <c r="K1201" i="25"/>
  <c r="K1189" i="25"/>
  <c r="K1177" i="25"/>
  <c r="K1165" i="25"/>
  <c r="K1153" i="25"/>
  <c r="K1141" i="25"/>
  <c r="K1129" i="25"/>
  <c r="K1117" i="25"/>
  <c r="K1105" i="25"/>
  <c r="K1081" i="25"/>
  <c r="K1069" i="25"/>
  <c r="K1057" i="25"/>
  <c r="K1045" i="25"/>
  <c r="K1033" i="25"/>
  <c r="K1021" i="25"/>
  <c r="K585" i="25"/>
  <c r="K1193" i="25"/>
  <c r="K1181" i="25"/>
  <c r="K1169" i="25"/>
  <c r="K1157" i="25"/>
  <c r="K1145" i="25"/>
  <c r="K1133" i="25"/>
  <c r="K1121" i="25"/>
  <c r="K1109" i="25"/>
  <c r="K1097" i="25"/>
  <c r="K1085" i="25"/>
  <c r="K1073" i="25"/>
  <c r="K1061" i="25"/>
  <c r="K1049" i="25"/>
  <c r="K1037" i="25"/>
  <c r="K1025" i="25"/>
  <c r="K1013" i="25"/>
  <c r="K1001" i="25"/>
  <c r="K989" i="25"/>
  <c r="K977" i="25"/>
  <c r="K965" i="25"/>
  <c r="K953" i="25"/>
  <c r="K941" i="25"/>
  <c r="K929" i="25"/>
  <c r="K1524" i="25"/>
  <c r="K1512" i="25"/>
  <c r="K1500" i="25"/>
  <c r="K1488" i="25"/>
  <c r="K1476" i="25"/>
  <c r="K1464" i="25"/>
  <c r="K1452" i="25"/>
  <c r="K1440" i="25"/>
  <c r="K1428" i="25"/>
  <c r="K1416" i="25"/>
  <c r="K1404" i="25"/>
  <c r="K1392" i="25"/>
  <c r="K1380" i="25"/>
  <c r="K1368" i="25"/>
  <c r="K1356" i="25"/>
  <c r="K1344" i="25"/>
  <c r="K1332" i="25"/>
  <c r="K1320" i="25"/>
  <c r="K1308" i="25"/>
  <c r="K1296" i="25"/>
  <c r="K1284" i="25"/>
  <c r="K1272" i="25"/>
  <c r="K1260" i="25"/>
  <c r="K1248" i="25"/>
  <c r="K1236" i="25"/>
  <c r="K1224" i="25"/>
  <c r="K1212" i="25"/>
  <c r="K1200" i="25"/>
  <c r="K1188" i="25"/>
  <c r="K1176" i="25"/>
  <c r="K408" i="25"/>
  <c r="K396" i="25"/>
  <c r="K384" i="25"/>
  <c r="K372" i="25"/>
  <c r="K360" i="25"/>
  <c r="K348" i="25"/>
  <c r="K336" i="25"/>
  <c r="K324" i="25"/>
  <c r="K312" i="25"/>
  <c r="K300" i="25"/>
  <c r="K288" i="25"/>
  <c r="K276" i="25"/>
  <c r="K84" i="25"/>
  <c r="K72" i="25"/>
  <c r="K60" i="25"/>
  <c r="K48" i="25"/>
  <c r="K36" i="25"/>
  <c r="K24" i="25"/>
  <c r="K12" i="25"/>
  <c r="K917" i="25"/>
  <c r="K905" i="25"/>
  <c r="K893" i="25"/>
  <c r="K881" i="25"/>
  <c r="K869" i="25"/>
  <c r="K857" i="25"/>
  <c r="K845" i="25"/>
  <c r="K833" i="25"/>
  <c r="K821" i="25"/>
  <c r="K1011" i="25"/>
  <c r="K999" i="25"/>
  <c r="K987" i="25"/>
  <c r="K975" i="25"/>
  <c r="K963" i="25"/>
  <c r="K951" i="25"/>
  <c r="K939" i="25"/>
  <c r="K927" i="25"/>
  <c r="K915" i="25"/>
  <c r="K903" i="25"/>
  <c r="K891" i="25"/>
  <c r="K879" i="25"/>
  <c r="K867" i="25"/>
  <c r="K855" i="25"/>
  <c r="K1164" i="25"/>
  <c r="K1152" i="25"/>
  <c r="K1140" i="25"/>
  <c r="K1128" i="25"/>
  <c r="K1116" i="25"/>
  <c r="K1104" i="25"/>
  <c r="K1092" i="25"/>
  <c r="K1080" i="25"/>
  <c r="K1068" i="25"/>
  <c r="K1056" i="25"/>
  <c r="K1044" i="25"/>
  <c r="K1032" i="25"/>
  <c r="K1020" i="25"/>
  <c r="K1008" i="25"/>
  <c r="K996" i="25"/>
  <c r="K984" i="25"/>
  <c r="K972" i="25"/>
  <c r="K960" i="25"/>
  <c r="K948" i="25"/>
  <c r="K936" i="25"/>
  <c r="K924" i="25"/>
  <c r="K912" i="25"/>
  <c r="K900" i="25"/>
  <c r="K888" i="25"/>
  <c r="K876" i="25"/>
  <c r="K864" i="25"/>
  <c r="K852" i="25"/>
  <c r="K840" i="25"/>
  <c r="K828" i="25"/>
  <c r="K816" i="25"/>
  <c r="K804" i="25"/>
  <c r="K792" i="25"/>
  <c r="K780" i="25"/>
  <c r="K768" i="25"/>
  <c r="K756" i="25"/>
  <c r="K744" i="25"/>
  <c r="K732" i="25"/>
  <c r="K720" i="25"/>
  <c r="K708" i="25"/>
  <c r="K696" i="25"/>
  <c r="K684" i="25"/>
  <c r="K264" i="25"/>
  <c r="K252" i="25"/>
  <c r="K240" i="25"/>
  <c r="K216" i="25"/>
  <c r="K204" i="25"/>
  <c r="K192" i="25"/>
  <c r="K809" i="25"/>
  <c r="K797" i="25"/>
  <c r="K785" i="25"/>
  <c r="K773" i="25"/>
  <c r="K761" i="25"/>
  <c r="K749" i="25"/>
  <c r="K737" i="25"/>
  <c r="K725" i="25"/>
  <c r="K713" i="25"/>
  <c r="K701" i="25"/>
  <c r="K689" i="25"/>
  <c r="K677" i="25"/>
  <c r="K1520" i="25"/>
  <c r="K1508" i="25"/>
  <c r="K1496" i="25"/>
  <c r="K1484" i="25"/>
  <c r="K1472" i="25"/>
  <c r="K1460" i="25"/>
  <c r="K1448" i="25"/>
  <c r="K1436" i="25"/>
  <c r="K1424" i="25"/>
  <c r="K1412" i="25"/>
  <c r="K1400" i="25"/>
  <c r="K1388" i="25"/>
  <c r="K1376" i="25"/>
  <c r="K1364" i="25"/>
  <c r="K1352" i="25"/>
  <c r="K1340" i="25"/>
  <c r="K1328" i="25"/>
  <c r="K1316" i="25"/>
  <c r="K1304" i="25"/>
  <c r="K1292" i="25"/>
  <c r="K1280" i="25"/>
  <c r="K1268" i="25"/>
  <c r="K1256" i="25"/>
  <c r="K1244" i="25"/>
  <c r="K1232" i="25"/>
  <c r="K163" i="25"/>
  <c r="K151" i="25"/>
  <c r="K139" i="25"/>
  <c r="K127" i="25"/>
  <c r="K115" i="25"/>
  <c r="K103" i="25"/>
  <c r="K91" i="25"/>
  <c r="K665" i="25"/>
  <c r="K653" i="25"/>
  <c r="K641" i="25"/>
  <c r="K629" i="25"/>
  <c r="K617" i="25"/>
  <c r="K605" i="25"/>
  <c r="K593" i="25"/>
  <c r="K581" i="25"/>
  <c r="K569" i="25"/>
  <c r="K557" i="25"/>
  <c r="K545" i="25"/>
  <c r="K533" i="25"/>
  <c r="K521" i="25"/>
  <c r="K509" i="25"/>
  <c r="K1093" i="25"/>
  <c r="K1526" i="25"/>
  <c r="K1514" i="25"/>
  <c r="K1502" i="25"/>
  <c r="K1490" i="25"/>
  <c r="K1478" i="25"/>
  <c r="K1466" i="25"/>
  <c r="K1454" i="25"/>
  <c r="K1442" i="25"/>
  <c r="K1430" i="25"/>
  <c r="K1418" i="25"/>
  <c r="K1406" i="25"/>
  <c r="K1394" i="25"/>
  <c r="K1382" i="25"/>
  <c r="K1370" i="25"/>
  <c r="K1358" i="25"/>
  <c r="K1346" i="25"/>
  <c r="K1334" i="25"/>
  <c r="K1322" i="25"/>
  <c r="K1310" i="25"/>
  <c r="K1298" i="25"/>
  <c r="K1286" i="25"/>
  <c r="K1274" i="25"/>
  <c r="K1262" i="25"/>
  <c r="K1250" i="25"/>
  <c r="K1238" i="25"/>
  <c r="K1226" i="25"/>
  <c r="K672" i="25"/>
  <c r="K660" i="25"/>
  <c r="K648" i="25"/>
  <c r="K636" i="25"/>
  <c r="K624" i="25"/>
  <c r="K612" i="25"/>
  <c r="K600" i="25"/>
  <c r="K588" i="25"/>
  <c r="K576" i="25"/>
  <c r="K564" i="25"/>
  <c r="K552" i="25"/>
  <c r="K540" i="25"/>
  <c r="K528" i="25"/>
  <c r="K516" i="25"/>
  <c r="K504" i="25"/>
  <c r="K492" i="25"/>
  <c r="K480" i="25"/>
  <c r="K468" i="25"/>
  <c r="K456" i="25"/>
  <c r="K444" i="25"/>
  <c r="K432" i="25"/>
  <c r="K420" i="25"/>
  <c r="K1220" i="25"/>
  <c r="K1208" i="25"/>
  <c r="K1196" i="25"/>
  <c r="K1184" i="25"/>
  <c r="K1172" i="25"/>
  <c r="K1160" i="25"/>
  <c r="K1148" i="25"/>
  <c r="K1136" i="25"/>
  <c r="K1124" i="25"/>
  <c r="K1112" i="25"/>
  <c r="K1100" i="25"/>
  <c r="K1088" i="25"/>
  <c r="K1076" i="25"/>
  <c r="K1064" i="25"/>
  <c r="K1052" i="25"/>
  <c r="K1040" i="25"/>
  <c r="K1028" i="25"/>
  <c r="K1009" i="25"/>
  <c r="K997" i="25"/>
  <c r="K985" i="25"/>
  <c r="K973" i="25"/>
  <c r="K961" i="25"/>
  <c r="K949" i="25"/>
  <c r="K937" i="25"/>
  <c r="K925" i="25"/>
  <c r="K913" i="25"/>
  <c r="K901" i="25"/>
  <c r="K889" i="25"/>
  <c r="K877" i="25"/>
  <c r="K865" i="25"/>
  <c r="K853" i="25"/>
  <c r="K841" i="25"/>
  <c r="K829" i="25"/>
  <c r="K817" i="25"/>
  <c r="K805" i="25"/>
  <c r="K793" i="25"/>
  <c r="K781" i="25"/>
  <c r="K769" i="25"/>
  <c r="K757" i="25"/>
  <c r="K745" i="25"/>
  <c r="K733" i="25"/>
  <c r="K721" i="25"/>
  <c r="K709" i="25"/>
  <c r="K697" i="25"/>
  <c r="K685" i="25"/>
  <c r="K673" i="25"/>
  <c r="K661" i="25"/>
  <c r="K649" i="25"/>
  <c r="K637" i="25"/>
  <c r="K625" i="25"/>
  <c r="K613" i="25"/>
  <c r="K577" i="25"/>
  <c r="K541" i="25"/>
  <c r="K529" i="25"/>
  <c r="K517" i="25"/>
  <c r="K505" i="25"/>
  <c r="K493" i="25"/>
  <c r="K481" i="25"/>
  <c r="K469" i="25"/>
  <c r="K457" i="25"/>
  <c r="K445" i="25"/>
  <c r="K433" i="25"/>
  <c r="K397" i="25"/>
  <c r="K385" i="25"/>
  <c r="K373" i="25"/>
  <c r="K361" i="25"/>
  <c r="K349" i="25"/>
  <c r="K337" i="25"/>
  <c r="K325" i="25"/>
  <c r="K313" i="25"/>
  <c r="K301" i="25"/>
  <c r="K289" i="25"/>
  <c r="K277" i="25"/>
  <c r="K265" i="25"/>
  <c r="K253" i="25"/>
  <c r="K241" i="25"/>
  <c r="K229" i="25"/>
  <c r="K217" i="25"/>
  <c r="K205" i="25"/>
  <c r="K193" i="25"/>
  <c r="K181" i="25"/>
  <c r="K169" i="25"/>
  <c r="K157" i="25"/>
  <c r="K145" i="25"/>
  <c r="K133" i="25"/>
  <c r="K121" i="25"/>
  <c r="K109" i="25"/>
  <c r="K97" i="25"/>
  <c r="K85" i="25"/>
  <c r="K73" i="25"/>
  <c r="K61" i="25"/>
  <c r="K49" i="25"/>
  <c r="K25" i="25"/>
  <c r="K13" i="25"/>
  <c r="K1016" i="25"/>
  <c r="K1004" i="25"/>
  <c r="K992" i="25"/>
  <c r="K980" i="25"/>
  <c r="K968" i="25"/>
  <c r="K956" i="25"/>
  <c r="K944" i="25"/>
  <c r="K932" i="25"/>
  <c r="K920" i="25"/>
  <c r="K908" i="25"/>
  <c r="K896" i="25"/>
  <c r="K884" i="25"/>
  <c r="K872" i="25"/>
  <c r="K860" i="25"/>
  <c r="K848" i="25"/>
  <c r="K836" i="25"/>
  <c r="K824" i="25"/>
  <c r="K812" i="25"/>
  <c r="K800" i="25"/>
  <c r="K788" i="25"/>
  <c r="K776" i="25"/>
  <c r="K764" i="25"/>
  <c r="K752" i="25"/>
  <c r="K740" i="25"/>
  <c r="K728" i="25"/>
  <c r="K716" i="25"/>
  <c r="K704" i="25"/>
  <c r="K692" i="25"/>
  <c r="K680" i="25"/>
  <c r="K668" i="25"/>
  <c r="K656" i="25"/>
  <c r="K644" i="25"/>
  <c r="K632" i="25"/>
  <c r="K620" i="25"/>
  <c r="K608" i="25"/>
  <c r="K596" i="25"/>
  <c r="K584" i="25"/>
  <c r="K572" i="25"/>
  <c r="K560" i="25"/>
  <c r="K548" i="25"/>
  <c r="K536" i="25"/>
  <c r="K524" i="25"/>
  <c r="K512" i="25"/>
  <c r="K500" i="25"/>
  <c r="K488" i="25"/>
  <c r="K476" i="25"/>
  <c r="K464" i="25"/>
  <c r="K452" i="25"/>
  <c r="K440" i="25"/>
  <c r="K428" i="25"/>
  <c r="K416" i="25"/>
  <c r="K404" i="25"/>
  <c r="K392" i="25"/>
  <c r="K380" i="25"/>
  <c r="K368" i="25"/>
  <c r="K356" i="25"/>
  <c r="K344" i="25"/>
  <c r="K332" i="25"/>
  <c r="K320" i="25"/>
  <c r="K308" i="25"/>
  <c r="K296" i="25"/>
  <c r="K284" i="25"/>
  <c r="K272" i="25"/>
  <c r="K260" i="25"/>
  <c r="K248" i="25"/>
  <c r="K236" i="25"/>
  <c r="K224" i="25"/>
  <c r="K212" i="25"/>
  <c r="K200" i="25"/>
  <c r="K188" i="25"/>
  <c r="K176" i="25"/>
  <c r="K164" i="25"/>
  <c r="K152" i="25"/>
  <c r="K140" i="25"/>
  <c r="K128" i="25"/>
  <c r="K116" i="25"/>
  <c r="K104" i="25"/>
  <c r="K92" i="25"/>
  <c r="K80" i="25"/>
  <c r="K68" i="25"/>
  <c r="K56" i="25"/>
  <c r="K44" i="25"/>
  <c r="K32" i="25"/>
  <c r="K20" i="25"/>
  <c r="K8" i="25"/>
  <c r="K79" i="25"/>
  <c r="K67" i="25"/>
  <c r="K55" i="25"/>
  <c r="K43" i="25"/>
  <c r="K31" i="25"/>
  <c r="K19" i="25"/>
  <c r="K7" i="25"/>
  <c r="K342" i="25"/>
  <c r="K330" i="25"/>
  <c r="K497" i="25"/>
  <c r="K485" i="25"/>
  <c r="K473" i="25"/>
  <c r="K461" i="25"/>
  <c r="K449" i="25"/>
  <c r="K437" i="25"/>
  <c r="K425" i="25"/>
  <c r="K413" i="25"/>
  <c r="K401" i="25"/>
  <c r="K389" i="25"/>
  <c r="K377" i="25"/>
  <c r="K365" i="25"/>
  <c r="K353" i="25"/>
  <c r="K341" i="25"/>
  <c r="K329" i="25"/>
  <c r="K317" i="25"/>
  <c r="K305" i="25"/>
  <c r="K293" i="25"/>
  <c r="K281" i="25"/>
  <c r="K269" i="25"/>
  <c r="K257" i="25"/>
  <c r="K37" i="25"/>
  <c r="K1522" i="25"/>
  <c r="K1510" i="25"/>
  <c r="K1498" i="25"/>
  <c r="K1486" i="25"/>
  <c r="K1474" i="25"/>
  <c r="K1462" i="25"/>
  <c r="K1450" i="25"/>
  <c r="K1438" i="25"/>
  <c r="K1426" i="25"/>
  <c r="K1414" i="25"/>
  <c r="K1402" i="25"/>
  <c r="K1390" i="25"/>
  <c r="K1378" i="25"/>
  <c r="K1366" i="25"/>
  <c r="K1354" i="25"/>
  <c r="K1342" i="25"/>
  <c r="K1330" i="25"/>
  <c r="K1318" i="25"/>
  <c r="K1306" i="25"/>
  <c r="K1294" i="25"/>
  <c r="K1282" i="25"/>
  <c r="K1437" i="25"/>
  <c r="K1425" i="25"/>
  <c r="K1413" i="25"/>
  <c r="K1389" i="25"/>
  <c r="K1377" i="25"/>
  <c r="K1365" i="25"/>
  <c r="K1353" i="25"/>
  <c r="K1341" i="25"/>
  <c r="K1329" i="25"/>
  <c r="K1317" i="25"/>
  <c r="K1305" i="25"/>
  <c r="K1293" i="25"/>
  <c r="K1281" i="25"/>
  <c r="K1269" i="25"/>
  <c r="K1257" i="25"/>
  <c r="K1245" i="25"/>
  <c r="K1233" i="25"/>
  <c r="K1221" i="25"/>
  <c r="K1209" i="25"/>
  <c r="K1197" i="25"/>
  <c r="K1185" i="25"/>
  <c r="K1173" i="25"/>
  <c r="K1161" i="25"/>
  <c r="K1149" i="25"/>
  <c r="K1137" i="25"/>
  <c r="K1125" i="25"/>
  <c r="K1113" i="25"/>
  <c r="K1101" i="25"/>
  <c r="K1089" i="25"/>
  <c r="K1077" i="25"/>
  <c r="K1065" i="25"/>
  <c r="K1053" i="25"/>
  <c r="K1041" i="25"/>
  <c r="K1029" i="25"/>
  <c r="K1017" i="25"/>
  <c r="K1516" i="25"/>
  <c r="K1504" i="25"/>
  <c r="K1492" i="25"/>
  <c r="K1480" i="25"/>
  <c r="K1468" i="25"/>
  <c r="K1456" i="25"/>
  <c r="K1444" i="25"/>
  <c r="K1432" i="25"/>
  <c r="K1420" i="25"/>
  <c r="K1408" i="25"/>
  <c r="K1527" i="25"/>
  <c r="K1515" i="25"/>
  <c r="K1503" i="25"/>
  <c r="K1491" i="25"/>
  <c r="K1479" i="25"/>
  <c r="K1455" i="25"/>
  <c r="K1443" i="25"/>
  <c r="K1431" i="25"/>
  <c r="K1419" i="25"/>
  <c r="K1407" i="25"/>
  <c r="K1395" i="25"/>
  <c r="K1383" i="25"/>
  <c r="K1371" i="25"/>
  <c r="K1359" i="25"/>
  <c r="K1347" i="25"/>
  <c r="K1335" i="25"/>
  <c r="K1323" i="25"/>
  <c r="K1311" i="25"/>
  <c r="K1299" i="25"/>
  <c r="K1287" i="25"/>
  <c r="K1275" i="25"/>
  <c r="K1263" i="25"/>
  <c r="K1251" i="25"/>
  <c r="K1239" i="25"/>
  <c r="K1227" i="25"/>
  <c r="K1215" i="25"/>
  <c r="K1203" i="25"/>
  <c r="K1191" i="25"/>
  <c r="K1179" i="25"/>
  <c r="K1167" i="25"/>
  <c r="K1155" i="25"/>
  <c r="K1143" i="25"/>
  <c r="K1131" i="25"/>
  <c r="K1119" i="25"/>
  <c r="K1107" i="25"/>
  <c r="K1095" i="25"/>
  <c r="K1083" i="25"/>
  <c r="K1071" i="25"/>
  <c r="K1059" i="25"/>
  <c r="K1047" i="25"/>
  <c r="K1035" i="25"/>
  <c r="K1023" i="25"/>
  <c r="K1214" i="25"/>
  <c r="K1202" i="25"/>
  <c r="K1190" i="25"/>
  <c r="K1178" i="25"/>
  <c r="K1166" i="25"/>
  <c r="K1154" i="25"/>
  <c r="K1142" i="25"/>
  <c r="K1130" i="25"/>
  <c r="K1118" i="25"/>
  <c r="K1106" i="25"/>
  <c r="K1094" i="25"/>
  <c r="K1082" i="25"/>
  <c r="K1070" i="25"/>
  <c r="K1058" i="25"/>
  <c r="K1046" i="25"/>
  <c r="K1034" i="25"/>
  <c r="K1022" i="25"/>
  <c r="K1010" i="25"/>
  <c r="K998" i="25"/>
  <c r="K986" i="25"/>
  <c r="K974" i="25"/>
  <c r="K962" i="25"/>
  <c r="K950" i="25"/>
  <c r="K938" i="25"/>
  <c r="K926" i="25"/>
  <c r="K914" i="25"/>
  <c r="K902" i="25"/>
  <c r="K890" i="25"/>
  <c r="K878" i="25"/>
  <c r="K866" i="25"/>
  <c r="K854" i="25"/>
  <c r="K842" i="25"/>
  <c r="K830" i="25"/>
  <c r="K818" i="25"/>
  <c r="K806" i="25"/>
  <c r="K794" i="25"/>
  <c r="K782" i="25"/>
  <c r="K770" i="25"/>
  <c r="K758" i="25"/>
  <c r="K746" i="25"/>
  <c r="K734" i="25"/>
  <c r="K722" i="25"/>
  <c r="K710" i="25"/>
  <c r="K698" i="25"/>
  <c r="K686" i="25"/>
  <c r="K674" i="25"/>
  <c r="K662" i="25"/>
  <c r="K650" i="25"/>
  <c r="K638" i="25"/>
  <c r="K626" i="25"/>
  <c r="K614" i="25"/>
  <c r="K602" i="25"/>
  <c r="K590" i="25"/>
  <c r="K578" i="25"/>
  <c r="K566" i="25"/>
  <c r="K554" i="25"/>
  <c r="K542" i="25"/>
  <c r="K530" i="25"/>
  <c r="K518" i="25"/>
  <c r="K506" i="25"/>
  <c r="K494" i="25"/>
  <c r="K482" i="25"/>
  <c r="K470" i="25"/>
  <c r="K458" i="25"/>
  <c r="K446" i="25"/>
  <c r="K434" i="25"/>
  <c r="K422" i="25"/>
  <c r="K410" i="25"/>
  <c r="K398" i="25"/>
  <c r="K386" i="25"/>
  <c r="K374" i="25"/>
  <c r="K362" i="25"/>
  <c r="K350" i="25"/>
  <c r="K338" i="25"/>
  <c r="K326" i="25"/>
  <c r="K314" i="25"/>
  <c r="K302" i="25"/>
  <c r="K290" i="25"/>
  <c r="K278" i="25"/>
  <c r="K266" i="25"/>
  <c r="K254" i="25"/>
  <c r="K242" i="25"/>
  <c r="K230" i="25"/>
  <c r="K218" i="25"/>
  <c r="K206" i="25"/>
  <c r="K194" i="25"/>
  <c r="K182" i="25"/>
  <c r="K170" i="25"/>
  <c r="K158" i="25"/>
  <c r="K146" i="25"/>
  <c r="K134" i="25"/>
  <c r="K122" i="25"/>
  <c r="K110" i="25"/>
  <c r="K98" i="25"/>
  <c r="K86" i="25"/>
  <c r="K74" i="25"/>
  <c r="K62" i="25"/>
  <c r="K50" i="25"/>
  <c r="K38" i="25"/>
  <c r="K26" i="25"/>
  <c r="K14" i="25"/>
  <c r="K180" i="25"/>
  <c r="K168" i="25"/>
  <c r="K120" i="25"/>
  <c r="K11" i="25"/>
  <c r="K1270" i="25"/>
  <c r="K1258" i="25"/>
  <c r="K1246" i="25"/>
  <c r="K1234" i="25"/>
  <c r="K1222" i="25"/>
  <c r="K1210" i="25"/>
  <c r="K1198" i="25"/>
  <c r="K1186" i="25"/>
  <c r="K1174" i="25"/>
  <c r="K1162" i="25"/>
  <c r="K1150" i="25"/>
  <c r="K1138" i="25"/>
  <c r="K1126" i="25"/>
  <c r="K1114" i="25"/>
  <c r="K1102" i="25"/>
  <c r="K1090" i="25"/>
  <c r="K1078" i="25"/>
  <c r="K1066" i="25"/>
  <c r="K1054" i="25"/>
  <c r="K1042" i="25"/>
  <c r="K1030" i="25"/>
  <c r="K1006" i="25"/>
  <c r="K958" i="25"/>
  <c r="K1005" i="25"/>
  <c r="K993" i="25"/>
  <c r="K981" i="25"/>
  <c r="K969" i="25"/>
  <c r="K957" i="25"/>
  <c r="K945" i="25"/>
  <c r="K933" i="25"/>
  <c r="K921" i="25"/>
  <c r="K909" i="25"/>
  <c r="K897" i="25"/>
  <c r="K885" i="25"/>
  <c r="K873" i="25"/>
  <c r="K861" i="25"/>
  <c r="K849" i="25"/>
  <c r="K261" i="25"/>
  <c r="K249" i="25"/>
  <c r="K237" i="25"/>
  <c r="K225" i="25"/>
  <c r="K213" i="25"/>
  <c r="K201" i="25"/>
  <c r="K189" i="25"/>
  <c r="K177" i="25"/>
  <c r="K165" i="25"/>
  <c r="K153" i="25"/>
  <c r="K141" i="25"/>
  <c r="K129" i="25"/>
  <c r="K117" i="25"/>
  <c r="K105" i="25"/>
  <c r="K93" i="25"/>
  <c r="K81" i="25"/>
  <c r="K69" i="25"/>
  <c r="K57" i="25"/>
  <c r="K45" i="25"/>
  <c r="K33" i="25"/>
  <c r="K21" i="25"/>
  <c r="K9" i="25"/>
  <c r="K318" i="25"/>
  <c r="K306" i="25"/>
  <c r="K294" i="25"/>
  <c r="K282" i="25"/>
  <c r="K270" i="25"/>
  <c r="K258" i="25"/>
  <c r="K246" i="25"/>
  <c r="K234" i="25"/>
  <c r="K222" i="25"/>
  <c r="K210" i="25"/>
  <c r="K198" i="25"/>
  <c r="K186" i="25"/>
  <c r="K174" i="25"/>
  <c r="K162" i="25"/>
  <c r="K245" i="25"/>
  <c r="K233" i="25"/>
  <c r="K221" i="25"/>
  <c r="K209" i="25"/>
  <c r="K197" i="25"/>
  <c r="K185" i="25"/>
  <c r="K173" i="25"/>
  <c r="K161" i="25"/>
  <c r="K149" i="25"/>
  <c r="K137" i="25"/>
  <c r="K125" i="25"/>
  <c r="K113" i="25"/>
  <c r="K101" i="25"/>
  <c r="K89" i="25"/>
  <c r="K77" i="25"/>
  <c r="K65" i="25"/>
  <c r="K53" i="25"/>
  <c r="K41" i="25"/>
  <c r="K29" i="25"/>
  <c r="K17" i="25"/>
  <c r="K5" i="25"/>
  <c r="K1396" i="25"/>
  <c r="K1384" i="25"/>
  <c r="K1372" i="25"/>
  <c r="K1360" i="25"/>
  <c r="K1348" i="25"/>
  <c r="K1336" i="25"/>
  <c r="K843" i="25"/>
  <c r="K831" i="25"/>
  <c r="K819" i="25"/>
  <c r="K807" i="25"/>
  <c r="K795" i="25"/>
  <c r="K783" i="25"/>
  <c r="K771" i="25"/>
  <c r="K759" i="25"/>
  <c r="K747" i="25"/>
  <c r="K735" i="25"/>
  <c r="K723" i="25"/>
  <c r="K711" i="25"/>
  <c r="K699" i="25"/>
  <c r="K687" i="25"/>
  <c r="K675" i="25"/>
  <c r="K663" i="25"/>
  <c r="K651" i="25"/>
  <c r="K639" i="25"/>
  <c r="K627" i="25"/>
  <c r="K615" i="25"/>
  <c r="K603" i="25"/>
  <c r="K591" i="25"/>
  <c r="K579" i="25"/>
  <c r="K567" i="25"/>
  <c r="K555" i="25"/>
  <c r="K543" i="25"/>
  <c r="K531" i="25"/>
  <c r="K519" i="25"/>
  <c r="K507" i="25"/>
  <c r="K495" i="25"/>
  <c r="K483" i="25"/>
  <c r="K471" i="25"/>
  <c r="K459" i="25"/>
  <c r="K447" i="25"/>
  <c r="K435" i="25"/>
  <c r="K423" i="25"/>
  <c r="K411" i="25"/>
  <c r="K135" i="25"/>
  <c r="K123" i="25"/>
  <c r="K111" i="25"/>
  <c r="K99" i="25"/>
  <c r="K87" i="25"/>
  <c r="K75" i="25"/>
  <c r="K63" i="25"/>
  <c r="K51" i="25"/>
  <c r="K39" i="25"/>
  <c r="K27" i="25"/>
  <c r="K15" i="25"/>
  <c r="K1518" i="25"/>
  <c r="K1506" i="25"/>
  <c r="K1494" i="25"/>
  <c r="K1482" i="25"/>
  <c r="K1470" i="25"/>
  <c r="K1458" i="25"/>
  <c r="K1446" i="25"/>
  <c r="K1434" i="25"/>
  <c r="K1422" i="25"/>
  <c r="K1410" i="25"/>
  <c r="K1398" i="25"/>
  <c r="K1386" i="25"/>
  <c r="K1374" i="25"/>
  <c r="K1362" i="25"/>
  <c r="K1350" i="25"/>
  <c r="K1338" i="25"/>
  <c r="K1326" i="25"/>
  <c r="K1314" i="25"/>
  <c r="K1302" i="25"/>
  <c r="K1290" i="25"/>
  <c r="K1278" i="25"/>
  <c r="K1266" i="25"/>
  <c r="K1254" i="25"/>
  <c r="K1242" i="25"/>
  <c r="K1230" i="25"/>
  <c r="K1218" i="25"/>
  <c r="K1206" i="25"/>
  <c r="K1194" i="25"/>
  <c r="K1182" i="25"/>
  <c r="K1170" i="25"/>
  <c r="K1158" i="25"/>
  <c r="K1146" i="25"/>
  <c r="K1134" i="25"/>
  <c r="K1122" i="25"/>
  <c r="K1110" i="25"/>
  <c r="K1098" i="25"/>
  <c r="K1086" i="25"/>
  <c r="K1074" i="25"/>
  <c r="K1062" i="25"/>
  <c r="K1050" i="25"/>
  <c r="K1038" i="25"/>
  <c r="K1026" i="25"/>
  <c r="K1014" i="25"/>
  <c r="K1002" i="25"/>
  <c r="K990" i="25"/>
  <c r="K978" i="25"/>
  <c r="K966" i="25"/>
  <c r="K954" i="25"/>
  <c r="K942" i="25"/>
  <c r="K930" i="25"/>
  <c r="K918" i="25"/>
  <c r="K906" i="25"/>
  <c r="K894" i="25"/>
  <c r="K882" i="25"/>
  <c r="K870" i="25"/>
  <c r="K858" i="25"/>
  <c r="K846" i="25"/>
  <c r="K834" i="25"/>
  <c r="K822" i="25"/>
  <c r="K810" i="25"/>
  <c r="K798" i="25"/>
  <c r="K786" i="25"/>
  <c r="K774" i="25"/>
  <c r="K762" i="25"/>
  <c r="K750" i="25"/>
  <c r="K738" i="25"/>
  <c r="K726" i="25"/>
  <c r="K714" i="25"/>
  <c r="K702" i="25"/>
  <c r="K690" i="25"/>
  <c r="K678" i="25"/>
  <c r="K666" i="25"/>
  <c r="K654" i="25"/>
  <c r="K642" i="25"/>
  <c r="K630" i="25"/>
  <c r="K618" i="25"/>
  <c r="K606" i="25"/>
  <c r="K594" i="25"/>
  <c r="K582" i="25"/>
  <c r="K570" i="25"/>
  <c r="K558" i="25"/>
  <c r="K546" i="25"/>
  <c r="K534" i="25"/>
  <c r="K522" i="25"/>
  <c r="K510" i="25"/>
  <c r="K498" i="25"/>
  <c r="K486" i="25"/>
  <c r="K474" i="25"/>
  <c r="K462" i="25"/>
  <c r="K450" i="25"/>
  <c r="K438" i="25"/>
  <c r="K426" i="25"/>
  <c r="K414" i="25"/>
  <c r="K1324" i="25"/>
  <c r="K1312" i="25"/>
  <c r="K1300" i="25"/>
  <c r="K1288" i="25"/>
  <c r="K1276" i="25"/>
  <c r="K1264" i="25"/>
  <c r="K1252" i="25"/>
  <c r="K1240" i="25"/>
  <c r="K1228" i="25"/>
  <c r="K1216" i="25"/>
  <c r="K1204" i="25"/>
  <c r="K1192" i="25"/>
  <c r="K1180" i="25"/>
  <c r="K1168" i="25"/>
  <c r="K1156" i="25"/>
  <c r="K1144" i="25"/>
  <c r="K1132" i="25"/>
  <c r="K1120" i="25"/>
  <c r="K1108" i="25"/>
  <c r="K1096" i="25"/>
  <c r="K1084" i="25"/>
  <c r="K1072" i="25"/>
  <c r="K1060" i="25"/>
  <c r="K1048" i="25"/>
  <c r="K1036" i="25"/>
  <c r="K1024" i="25"/>
  <c r="K1012" i="25"/>
  <c r="K1000" i="25"/>
  <c r="K988" i="25"/>
  <c r="K976" i="25"/>
  <c r="K964" i="25"/>
  <c r="K952" i="25"/>
  <c r="K940" i="25"/>
  <c r="K928" i="25"/>
  <c r="K916" i="25"/>
  <c r="K904" i="25"/>
  <c r="K892" i="25"/>
  <c r="K880" i="25"/>
  <c r="K868" i="25"/>
  <c r="K856" i="25"/>
  <c r="K844" i="25"/>
  <c r="K832" i="25"/>
  <c r="K820" i="25"/>
  <c r="K808" i="25"/>
  <c r="K796" i="25"/>
  <c r="K784" i="25"/>
  <c r="K772" i="25"/>
  <c r="K760" i="25"/>
  <c r="K748" i="25"/>
  <c r="K736" i="25"/>
  <c r="K724" i="25"/>
  <c r="K712" i="25"/>
  <c r="K700" i="25"/>
  <c r="K688" i="25"/>
  <c r="K676" i="25"/>
  <c r="K664" i="25"/>
  <c r="K652" i="25"/>
  <c r="K640" i="25"/>
  <c r="K628" i="25"/>
  <c r="K616" i="25"/>
  <c r="K604" i="25"/>
  <c r="K592" i="25"/>
  <c r="K580" i="25"/>
  <c r="K568" i="25"/>
  <c r="K556" i="25"/>
  <c r="K544" i="25"/>
  <c r="K532" i="25"/>
  <c r="K520" i="25"/>
  <c r="K508" i="25"/>
  <c r="K496" i="25"/>
  <c r="K484" i="25"/>
  <c r="K472" i="25"/>
  <c r="K460" i="25"/>
  <c r="K448" i="25"/>
  <c r="K436" i="25"/>
  <c r="K424" i="25"/>
  <c r="K1467" i="25"/>
  <c r="K3" i="25"/>
  <c r="K565" i="25"/>
  <c r="K1465" i="25"/>
  <c r="K1453" i="25"/>
  <c r="K1441" i="25"/>
  <c r="K1429" i="25"/>
  <c r="K1417" i="25"/>
  <c r="K1405" i="25"/>
  <c r="K1393" i="25"/>
  <c r="K1381" i="25"/>
  <c r="K1369" i="25"/>
  <c r="K1357" i="25"/>
  <c r="K1345" i="25"/>
  <c r="K1333" i="25"/>
  <c r="K1321" i="25"/>
  <c r="K1309" i="25"/>
  <c r="K1297" i="25"/>
  <c r="K601" i="25"/>
  <c r="K589" i="25"/>
  <c r="K553" i="25"/>
  <c r="K421" i="25"/>
  <c r="K409" i="25"/>
  <c r="K1018" i="25"/>
  <c r="K994" i="25"/>
  <c r="K982" i="25"/>
  <c r="K970" i="25"/>
  <c r="K946" i="25"/>
  <c r="K934" i="25"/>
  <c r="K922" i="25"/>
  <c r="K910" i="25"/>
  <c r="K898" i="25"/>
  <c r="K886" i="25"/>
  <c r="K874" i="25"/>
  <c r="K862" i="25"/>
  <c r="K850" i="25"/>
  <c r="K838" i="25"/>
  <c r="K826" i="25"/>
  <c r="K814" i="25"/>
  <c r="K802" i="25"/>
  <c r="K790" i="25"/>
  <c r="K778" i="25"/>
  <c r="K766" i="25"/>
  <c r="K754" i="25"/>
  <c r="K742" i="25"/>
  <c r="K730" i="25"/>
  <c r="K718" i="25"/>
  <c r="K706" i="25"/>
  <c r="K694" i="25"/>
  <c r="K682" i="25"/>
  <c r="K670" i="25"/>
  <c r="K658" i="25"/>
  <c r="K646" i="25"/>
  <c r="K634" i="25"/>
  <c r="K622" i="25"/>
  <c r="K610" i="25"/>
  <c r="K598" i="25"/>
  <c r="K586" i="25"/>
  <c r="K574" i="25"/>
  <c r="K562" i="25"/>
  <c r="K550" i="25"/>
  <c r="K538" i="25"/>
  <c r="K526" i="25"/>
  <c r="K514" i="25"/>
  <c r="K502" i="25"/>
  <c r="K490" i="25"/>
  <c r="K478" i="25"/>
  <c r="K466" i="25"/>
  <c r="K454" i="25"/>
  <c r="K442" i="25"/>
  <c r="K430" i="25"/>
  <c r="K418" i="25"/>
  <c r="K406" i="25"/>
  <c r="K1519" i="25"/>
  <c r="K1507" i="25"/>
  <c r="K1495" i="25"/>
  <c r="K1483" i="25"/>
  <c r="K1471" i="25"/>
  <c r="K1459" i="25"/>
  <c r="K1447" i="25"/>
  <c r="K1435" i="25"/>
  <c r="K1423" i="25"/>
  <c r="K1411" i="25"/>
  <c r="K1399" i="25"/>
  <c r="K1387" i="25"/>
  <c r="K1375" i="25"/>
  <c r="K1363" i="25"/>
  <c r="K1351" i="25"/>
  <c r="K1339" i="25"/>
  <c r="K1327" i="25"/>
  <c r="K1315" i="25"/>
  <c r="K1303" i="25"/>
  <c r="K1291" i="25"/>
  <c r="K1279" i="25"/>
  <c r="K1267" i="25"/>
  <c r="K1255" i="25"/>
  <c r="K1243" i="25"/>
  <c r="K1231" i="25"/>
  <c r="K1219" i="25"/>
  <c r="K1207" i="25"/>
  <c r="K1195" i="25"/>
  <c r="K1183" i="25"/>
  <c r="K1171" i="25"/>
  <c r="K1159" i="25"/>
  <c r="K1147" i="25"/>
  <c r="K1135" i="25"/>
  <c r="K1123" i="25"/>
  <c r="K1111" i="25"/>
  <c r="K1099" i="25"/>
  <c r="K1087" i="25"/>
  <c r="K1075" i="25"/>
  <c r="K1063" i="25"/>
  <c r="K1051" i="25"/>
  <c r="K1039" i="25"/>
  <c r="K1027" i="25"/>
  <c r="K1015" i="25"/>
  <c r="K1003" i="25"/>
  <c r="K991" i="25"/>
  <c r="K979" i="25"/>
  <c r="K967" i="25"/>
  <c r="K955" i="25"/>
  <c r="K943" i="25"/>
  <c r="K931" i="25"/>
  <c r="K919" i="25"/>
  <c r="K907" i="25"/>
  <c r="K895" i="25"/>
  <c r="K883" i="25"/>
  <c r="K871" i="25"/>
  <c r="K859" i="25"/>
  <c r="K847" i="25"/>
  <c r="K835" i="25"/>
  <c r="K823" i="25"/>
  <c r="K811" i="25"/>
  <c r="K799" i="25"/>
  <c r="K787" i="25"/>
  <c r="K775" i="25"/>
  <c r="K763" i="25"/>
  <c r="K751" i="25"/>
  <c r="K739" i="25"/>
  <c r="K727" i="25"/>
  <c r="K715" i="25"/>
  <c r="K703" i="25"/>
  <c r="K691" i="25"/>
  <c r="K679" i="25"/>
  <c r="K667" i="25"/>
  <c r="K655" i="25"/>
  <c r="K643" i="25"/>
  <c r="K631" i="25"/>
  <c r="K619" i="25"/>
  <c r="K607" i="25"/>
  <c r="K595" i="25"/>
  <c r="K583" i="25"/>
  <c r="K571" i="25"/>
  <c r="K559" i="25"/>
  <c r="K547" i="25"/>
  <c r="K535" i="25"/>
  <c r="K523" i="25"/>
  <c r="K511" i="25"/>
  <c r="K499" i="25"/>
  <c r="K487" i="25"/>
  <c r="K475" i="25"/>
  <c r="K463" i="25"/>
  <c r="K451" i="25"/>
  <c r="K439" i="25"/>
  <c r="K394" i="25"/>
  <c r="K382" i="25"/>
  <c r="K370" i="25"/>
  <c r="K358" i="25"/>
  <c r="K346" i="25"/>
  <c r="K334" i="25"/>
  <c r="K322" i="25"/>
  <c r="K310" i="25"/>
  <c r="K298" i="25"/>
  <c r="K286" i="25"/>
  <c r="K274" i="25"/>
  <c r="K262" i="25"/>
  <c r="K250" i="25"/>
  <c r="K238" i="25"/>
  <c r="K226" i="25"/>
  <c r="K214" i="25"/>
  <c r="K202" i="25"/>
  <c r="K190" i="25"/>
  <c r="K178" i="25"/>
  <c r="K166" i="25"/>
  <c r="K154" i="25"/>
  <c r="K142" i="25"/>
  <c r="K130" i="25"/>
  <c r="K118" i="25"/>
  <c r="K106" i="25"/>
  <c r="K94" i="25"/>
  <c r="K82" i="25"/>
  <c r="K70" i="25"/>
  <c r="K58" i="25"/>
  <c r="K46" i="25"/>
  <c r="K34" i="25"/>
  <c r="K22" i="25"/>
  <c r="K10" i="25"/>
  <c r="K427" i="25"/>
  <c r="K415" i="25"/>
  <c r="K403" i="25"/>
  <c r="K391" i="25"/>
  <c r="K379" i="25"/>
  <c r="K367" i="25"/>
  <c r="K355" i="25"/>
  <c r="K343" i="25"/>
  <c r="K331" i="25"/>
  <c r="K319" i="25"/>
  <c r="K307" i="25"/>
  <c r="K295" i="25"/>
  <c r="K283" i="25"/>
  <c r="K271" i="25"/>
  <c r="K259" i="25"/>
  <c r="K247" i="25"/>
  <c r="K235" i="25"/>
  <c r="K223" i="25"/>
  <c r="K211" i="25"/>
  <c r="K199" i="25"/>
  <c r="K187" i="25"/>
  <c r="K175" i="25"/>
  <c r="K150" i="25"/>
  <c r="K138" i="25"/>
  <c r="K126" i="25"/>
  <c r="K114" i="25"/>
  <c r="K102" i="25"/>
  <c r="K90" i="25"/>
  <c r="K78" i="25"/>
  <c r="K66" i="25"/>
  <c r="K54" i="25"/>
  <c r="K399" i="25"/>
  <c r="K387" i="25"/>
  <c r="K375" i="25"/>
  <c r="K363" i="25"/>
  <c r="K351" i="25"/>
  <c r="K339" i="25"/>
  <c r="K327" i="25"/>
  <c r="K315" i="25"/>
  <c r="K303" i="25"/>
  <c r="K291" i="25"/>
  <c r="K279" i="25"/>
  <c r="K267" i="25"/>
  <c r="K255" i="25"/>
  <c r="K243" i="25"/>
  <c r="K231" i="25"/>
  <c r="K219" i="25"/>
  <c r="K207" i="25"/>
  <c r="K195" i="25"/>
  <c r="K183" i="25"/>
  <c r="K171" i="25"/>
  <c r="K159" i="25"/>
  <c r="K147" i="25"/>
  <c r="K228" i="25"/>
  <c r="K156" i="25"/>
  <c r="K144" i="25"/>
  <c r="K132" i="25"/>
  <c r="K108" i="25"/>
  <c r="K96" i="25"/>
  <c r="D5" i="29" l="1"/>
  <c r="E5" i="29"/>
  <c r="F5" i="29"/>
  <c r="G5" i="29"/>
  <c r="H5" i="29"/>
  <c r="C5" i="29"/>
  <c r="C4" i="29" l="1"/>
  <c r="C6" i="29" s="1"/>
  <c r="C11" i="29" s="1"/>
  <c r="C12" i="29" s="1"/>
  <c r="C9" i="29"/>
  <c r="B27" i="29"/>
  <c r="A27" i="29"/>
  <c r="B26" i="29"/>
  <c r="B25" i="29"/>
  <c r="A26" i="29"/>
  <c r="A25" i="29"/>
  <c r="B24" i="29"/>
  <c r="A24" i="29"/>
  <c r="B14" i="29"/>
  <c r="A7" i="29"/>
  <c r="K10" i="27" l="1"/>
  <c r="F4" i="27"/>
  <c r="G21" i="24" l="1"/>
  <c r="E21" i="24"/>
  <c r="C21" i="24"/>
  <c r="I21" i="24"/>
  <c r="C19" i="24"/>
  <c r="C9" i="24"/>
  <c r="E11" i="24"/>
  <c r="C11" i="24"/>
  <c r="G11" i="24"/>
  <c r="K8" i="27"/>
  <c r="L8" i="27" s="1"/>
  <c r="M8" i="27" s="1"/>
  <c r="N8" i="27" s="1"/>
  <c r="O8" i="27" s="1"/>
  <c r="P8" i="27" s="1"/>
  <c r="C7" i="24"/>
  <c r="C8" i="24" s="1"/>
  <c r="E7" i="24"/>
  <c r="E8" i="24" s="1"/>
  <c r="G7" i="24"/>
  <c r="G8" i="24" s="1"/>
  <c r="I7" i="24"/>
  <c r="I8" i="24" s="1"/>
  <c r="E23" i="24"/>
  <c r="K7" i="27"/>
  <c r="L7" i="27" s="1"/>
  <c r="M7" i="27" s="1"/>
  <c r="N7" i="27" s="1"/>
  <c r="O7" i="27" s="1"/>
  <c r="P7" i="27" s="1"/>
  <c r="K25" i="27"/>
  <c r="L25" i="27" s="1"/>
  <c r="M25" i="27" s="1"/>
  <c r="N25" i="27" s="1"/>
  <c r="O25" i="27" s="1"/>
  <c r="P25" i="27" s="1"/>
  <c r="I19" i="27"/>
  <c r="H19" i="27"/>
  <c r="G19" i="27"/>
  <c r="F19" i="27"/>
  <c r="E19" i="27"/>
  <c r="D19" i="27"/>
  <c r="J17" i="27"/>
  <c r="I17" i="27"/>
  <c r="H17" i="27"/>
  <c r="G17" i="27"/>
  <c r="F17" i="27"/>
  <c r="J13" i="27"/>
  <c r="I13" i="27"/>
  <c r="H13" i="27"/>
  <c r="G13" i="27"/>
  <c r="F13" i="27"/>
  <c r="E13" i="27"/>
  <c r="D13" i="27"/>
  <c r="J12" i="27"/>
  <c r="I12" i="27"/>
  <c r="H12" i="27"/>
  <c r="G12" i="27"/>
  <c r="F12" i="27"/>
  <c r="E12" i="27"/>
  <c r="D12" i="27"/>
  <c r="J11" i="27"/>
  <c r="I11" i="27"/>
  <c r="H11" i="27"/>
  <c r="G11" i="27"/>
  <c r="F11" i="27"/>
  <c r="E11" i="27"/>
  <c r="D11" i="27"/>
  <c r="J10" i="27"/>
  <c r="I10" i="27"/>
  <c r="H10" i="27"/>
  <c r="G10" i="27"/>
  <c r="F10" i="27"/>
  <c r="E10" i="27"/>
  <c r="D10" i="27"/>
  <c r="D6" i="27"/>
  <c r="I4" i="27"/>
  <c r="H4" i="27"/>
  <c r="G4" i="27"/>
  <c r="E4" i="27"/>
  <c r="D4" i="27"/>
  <c r="K3" i="27"/>
  <c r="L3" i="27" s="1"/>
  <c r="M3" i="27" s="1"/>
  <c r="N3" i="27" s="1"/>
  <c r="O3" i="27" s="1"/>
  <c r="P3" i="27" s="1"/>
  <c r="C17" i="24"/>
  <c r="H25" i="24" s="1"/>
  <c r="C39" i="26"/>
  <c r="B39" i="26"/>
  <c r="B2" i="25"/>
  <c r="D2" i="25"/>
  <c r="F2" i="25"/>
  <c r="H2" i="25"/>
  <c r="B3" i="25"/>
  <c r="C3" i="25" s="1"/>
  <c r="D3" i="25"/>
  <c r="E3" i="25" s="1"/>
  <c r="F3" i="25"/>
  <c r="G3" i="25"/>
  <c r="H3" i="25"/>
  <c r="B4" i="25"/>
  <c r="C4" i="25"/>
  <c r="D4" i="25"/>
  <c r="E4" i="25" s="1"/>
  <c r="F4" i="25"/>
  <c r="G4" i="25" s="1"/>
  <c r="H4" i="25"/>
  <c r="I4" i="25"/>
  <c r="B5" i="25"/>
  <c r="C5" i="25"/>
  <c r="D5" i="25"/>
  <c r="E5" i="25" s="1"/>
  <c r="F5" i="25"/>
  <c r="G5" i="25"/>
  <c r="H5" i="25"/>
  <c r="I5" i="25"/>
  <c r="B6" i="25"/>
  <c r="C6" i="25"/>
  <c r="D6" i="25"/>
  <c r="E6" i="25" s="1"/>
  <c r="F6" i="25"/>
  <c r="G6" i="25" s="1"/>
  <c r="H6" i="25"/>
  <c r="I6" i="25"/>
  <c r="B7" i="25"/>
  <c r="C7" i="25"/>
  <c r="D7" i="25"/>
  <c r="E7" i="25" s="1"/>
  <c r="F7" i="25"/>
  <c r="G7" i="25"/>
  <c r="H7" i="25"/>
  <c r="I7" i="25"/>
  <c r="B8" i="25"/>
  <c r="C8" i="25"/>
  <c r="D8" i="25"/>
  <c r="E8" i="25" s="1"/>
  <c r="F8" i="25"/>
  <c r="G8" i="25" s="1"/>
  <c r="H8" i="25"/>
  <c r="I8" i="25"/>
  <c r="B9" i="25"/>
  <c r="C9" i="25"/>
  <c r="D9" i="25"/>
  <c r="E9" i="25" s="1"/>
  <c r="F9" i="25"/>
  <c r="G9" i="25"/>
  <c r="H9" i="25"/>
  <c r="I9" i="25"/>
  <c r="B10" i="25"/>
  <c r="C10" i="25"/>
  <c r="D10" i="25"/>
  <c r="E10" i="25" s="1"/>
  <c r="F10" i="25"/>
  <c r="G10" i="25" s="1"/>
  <c r="H10" i="25"/>
  <c r="I10" i="25"/>
  <c r="B11" i="25"/>
  <c r="C11" i="25"/>
  <c r="D11" i="25"/>
  <c r="E11" i="25" s="1"/>
  <c r="F11" i="25"/>
  <c r="H11" i="25"/>
  <c r="I11" i="25"/>
  <c r="B12" i="25"/>
  <c r="C12" i="25"/>
  <c r="D12" i="25"/>
  <c r="E12" i="25" s="1"/>
  <c r="F12" i="25"/>
  <c r="G12" i="25" s="1"/>
  <c r="H12" i="25"/>
  <c r="I12" i="25"/>
  <c r="B13" i="25"/>
  <c r="C13" i="25"/>
  <c r="D13" i="25"/>
  <c r="E13" i="25" s="1"/>
  <c r="F13" i="25"/>
  <c r="G13" i="25"/>
  <c r="H13" i="25"/>
  <c r="I13" i="25"/>
  <c r="B14" i="25"/>
  <c r="C14" i="25"/>
  <c r="D14" i="25"/>
  <c r="E14" i="25" s="1"/>
  <c r="F14" i="25"/>
  <c r="G14" i="25" s="1"/>
  <c r="H14" i="25"/>
  <c r="I14" i="25"/>
  <c r="B15" i="25"/>
  <c r="C15" i="25"/>
  <c r="D15" i="25"/>
  <c r="E15" i="25" s="1"/>
  <c r="F15" i="25"/>
  <c r="G15" i="25"/>
  <c r="H15" i="25"/>
  <c r="I15" i="25"/>
  <c r="B16" i="25"/>
  <c r="C16" i="25"/>
  <c r="D16" i="25"/>
  <c r="E16" i="25" s="1"/>
  <c r="F16" i="25"/>
  <c r="G16" i="25" s="1"/>
  <c r="H16" i="25"/>
  <c r="I16" i="25"/>
  <c r="B17" i="25"/>
  <c r="C17" i="25"/>
  <c r="D17" i="25"/>
  <c r="E17" i="25" s="1"/>
  <c r="F17" i="25"/>
  <c r="G17" i="25"/>
  <c r="H17" i="25"/>
  <c r="I17" i="25"/>
  <c r="B18" i="25"/>
  <c r="C18" i="25"/>
  <c r="D18" i="25"/>
  <c r="E18" i="25" s="1"/>
  <c r="F18" i="25"/>
  <c r="G18" i="25" s="1"/>
  <c r="H18" i="25"/>
  <c r="I18" i="25"/>
  <c r="B19" i="25"/>
  <c r="C19" i="25"/>
  <c r="D19" i="25"/>
  <c r="E19" i="25" s="1"/>
  <c r="F19" i="25"/>
  <c r="H19" i="25"/>
  <c r="I19" i="25"/>
  <c r="B20" i="25"/>
  <c r="C20" i="25"/>
  <c r="D20" i="25"/>
  <c r="E20" i="25" s="1"/>
  <c r="F20" i="25"/>
  <c r="G20" i="25" s="1"/>
  <c r="H20" i="25"/>
  <c r="I20" i="25"/>
  <c r="B21" i="25"/>
  <c r="C21" i="25"/>
  <c r="D21" i="25"/>
  <c r="E21" i="25" s="1"/>
  <c r="F21" i="25"/>
  <c r="G21" i="25"/>
  <c r="H21" i="25"/>
  <c r="I21" i="25"/>
  <c r="B22" i="25"/>
  <c r="C22" i="25"/>
  <c r="D22" i="25"/>
  <c r="E22" i="25" s="1"/>
  <c r="F22" i="25"/>
  <c r="G22" i="25" s="1"/>
  <c r="H22" i="25"/>
  <c r="I22" i="25"/>
  <c r="B23" i="25"/>
  <c r="C23" i="25"/>
  <c r="D23" i="25"/>
  <c r="E23" i="25" s="1"/>
  <c r="F23" i="25"/>
  <c r="G23" i="25"/>
  <c r="H23" i="25"/>
  <c r="I23" i="25"/>
  <c r="B24" i="25"/>
  <c r="C24" i="25"/>
  <c r="D24" i="25"/>
  <c r="E24" i="25" s="1"/>
  <c r="F24" i="25"/>
  <c r="G24" i="25" s="1"/>
  <c r="H24" i="25"/>
  <c r="I24" i="25"/>
  <c r="B25" i="25"/>
  <c r="C25" i="25"/>
  <c r="D25" i="25"/>
  <c r="E25" i="25" s="1"/>
  <c r="F25" i="25"/>
  <c r="G25" i="25"/>
  <c r="H25" i="25"/>
  <c r="I25" i="25"/>
  <c r="B26" i="25"/>
  <c r="C26" i="25"/>
  <c r="D26" i="25"/>
  <c r="E26" i="25" s="1"/>
  <c r="F26" i="25"/>
  <c r="G26" i="25" s="1"/>
  <c r="H26" i="25"/>
  <c r="I26" i="25"/>
  <c r="B27" i="25"/>
  <c r="C27" i="25"/>
  <c r="D27" i="25"/>
  <c r="E27" i="25" s="1"/>
  <c r="F27" i="25"/>
  <c r="H27" i="25"/>
  <c r="I27" i="25"/>
  <c r="B28" i="25"/>
  <c r="C28" i="25"/>
  <c r="D28" i="25"/>
  <c r="E28" i="25" s="1"/>
  <c r="F28" i="25"/>
  <c r="G28" i="25" s="1"/>
  <c r="H28" i="25"/>
  <c r="I28" i="25"/>
  <c r="B29" i="25"/>
  <c r="C29" i="25"/>
  <c r="D29" i="25"/>
  <c r="E29" i="25" s="1"/>
  <c r="F29" i="25"/>
  <c r="G29" i="25"/>
  <c r="H29" i="25"/>
  <c r="I29" i="25"/>
  <c r="B30" i="25"/>
  <c r="C30" i="25"/>
  <c r="D30" i="25"/>
  <c r="E30" i="25" s="1"/>
  <c r="F30" i="25"/>
  <c r="G30" i="25" s="1"/>
  <c r="H30" i="25"/>
  <c r="I30" i="25"/>
  <c r="B31" i="25"/>
  <c r="C31" i="25"/>
  <c r="D31" i="25"/>
  <c r="E31" i="25" s="1"/>
  <c r="F31" i="25"/>
  <c r="G31" i="25"/>
  <c r="H31" i="25"/>
  <c r="I31" i="25"/>
  <c r="B32" i="25"/>
  <c r="C32" i="25"/>
  <c r="D32" i="25"/>
  <c r="E32" i="25" s="1"/>
  <c r="F32" i="25"/>
  <c r="G32" i="25" s="1"/>
  <c r="H32" i="25"/>
  <c r="I32" i="25"/>
  <c r="B33" i="25"/>
  <c r="C33" i="25"/>
  <c r="D33" i="25"/>
  <c r="E33" i="25" s="1"/>
  <c r="F33" i="25"/>
  <c r="G33" i="25"/>
  <c r="H33" i="25"/>
  <c r="I33" i="25"/>
  <c r="B34" i="25"/>
  <c r="C34" i="25"/>
  <c r="D34" i="25"/>
  <c r="E34" i="25" s="1"/>
  <c r="F34" i="25"/>
  <c r="G34" i="25" s="1"/>
  <c r="H34" i="25"/>
  <c r="I34" i="25"/>
  <c r="B35" i="25"/>
  <c r="C35" i="25"/>
  <c r="D35" i="25"/>
  <c r="E35" i="25" s="1"/>
  <c r="F35" i="25"/>
  <c r="H35" i="25"/>
  <c r="I35" i="25"/>
  <c r="B36" i="25"/>
  <c r="C36" i="25"/>
  <c r="D36" i="25"/>
  <c r="F36" i="25"/>
  <c r="G36" i="25" s="1"/>
  <c r="H36" i="25"/>
  <c r="I36" i="25"/>
  <c r="B37" i="25"/>
  <c r="C37" i="25"/>
  <c r="D37" i="25"/>
  <c r="E37" i="25" s="1"/>
  <c r="F37" i="25"/>
  <c r="G37" i="25"/>
  <c r="H37" i="25"/>
  <c r="I37" i="25"/>
  <c r="B38" i="25"/>
  <c r="C38" i="25"/>
  <c r="D38" i="25"/>
  <c r="F38" i="25"/>
  <c r="G38" i="25" s="1"/>
  <c r="H38" i="25"/>
  <c r="I38" i="25"/>
  <c r="B39" i="25"/>
  <c r="C39" i="25"/>
  <c r="D39" i="25"/>
  <c r="E39" i="25" s="1"/>
  <c r="F39" i="25"/>
  <c r="G39" i="25"/>
  <c r="H39" i="25"/>
  <c r="I39" i="25"/>
  <c r="B40" i="25"/>
  <c r="C40" i="25"/>
  <c r="D40" i="25"/>
  <c r="F40" i="25"/>
  <c r="G40" i="25" s="1"/>
  <c r="H40" i="25"/>
  <c r="I40" i="25"/>
  <c r="B41" i="25"/>
  <c r="C41" i="25"/>
  <c r="D41" i="25"/>
  <c r="E41" i="25" s="1"/>
  <c r="F41" i="25"/>
  <c r="G41" i="25"/>
  <c r="H41" i="25"/>
  <c r="I41" i="25"/>
  <c r="B42" i="25"/>
  <c r="C42" i="25"/>
  <c r="D42" i="25"/>
  <c r="F42" i="25"/>
  <c r="G42" i="25" s="1"/>
  <c r="H42" i="25"/>
  <c r="I42" i="25"/>
  <c r="B43" i="25"/>
  <c r="C43" i="25"/>
  <c r="D43" i="25"/>
  <c r="E43" i="25" s="1"/>
  <c r="F43" i="25"/>
  <c r="H43" i="25"/>
  <c r="I43" i="25"/>
  <c r="B44" i="25"/>
  <c r="C44" i="25"/>
  <c r="D44" i="25"/>
  <c r="F44" i="25"/>
  <c r="G44" i="25" s="1"/>
  <c r="H44" i="25"/>
  <c r="I44" i="25"/>
  <c r="B45" i="25"/>
  <c r="C45" i="25"/>
  <c r="D45" i="25"/>
  <c r="E45" i="25" s="1"/>
  <c r="F45" i="25"/>
  <c r="G45" i="25"/>
  <c r="H45" i="25"/>
  <c r="I45" i="25"/>
  <c r="B46" i="25"/>
  <c r="C46" i="25"/>
  <c r="D46" i="25"/>
  <c r="F46" i="25"/>
  <c r="G46" i="25" s="1"/>
  <c r="H46" i="25"/>
  <c r="I46" i="25"/>
  <c r="B47" i="25"/>
  <c r="C47" i="25"/>
  <c r="D47" i="25"/>
  <c r="E47" i="25" s="1"/>
  <c r="F47" i="25"/>
  <c r="G47" i="25"/>
  <c r="H47" i="25"/>
  <c r="I47" i="25"/>
  <c r="B48" i="25"/>
  <c r="C48" i="25"/>
  <c r="D48" i="25"/>
  <c r="F48" i="25"/>
  <c r="G48" i="25" s="1"/>
  <c r="H48" i="25"/>
  <c r="I48" i="25"/>
  <c r="B49" i="25"/>
  <c r="C49" i="25"/>
  <c r="D49" i="25"/>
  <c r="E49" i="25" s="1"/>
  <c r="F49" i="25"/>
  <c r="G49" i="25"/>
  <c r="H49" i="25"/>
  <c r="I49" i="25"/>
  <c r="B50" i="25"/>
  <c r="C50" i="25"/>
  <c r="D50" i="25"/>
  <c r="F50" i="25"/>
  <c r="G50" i="25" s="1"/>
  <c r="H50" i="25"/>
  <c r="I50" i="25"/>
  <c r="B51" i="25"/>
  <c r="C51" i="25"/>
  <c r="D51" i="25"/>
  <c r="E51" i="25" s="1"/>
  <c r="F51" i="25"/>
  <c r="G51" i="25"/>
  <c r="H51" i="25"/>
  <c r="I51" i="25"/>
  <c r="B52" i="25"/>
  <c r="C52" i="25"/>
  <c r="D52" i="25"/>
  <c r="F52" i="25"/>
  <c r="G52" i="25" s="1"/>
  <c r="H52" i="25"/>
  <c r="I52" i="25"/>
  <c r="B53" i="25"/>
  <c r="C53" i="25"/>
  <c r="D53" i="25"/>
  <c r="E53" i="25" s="1"/>
  <c r="F53" i="25"/>
  <c r="G53" i="25"/>
  <c r="H53" i="25"/>
  <c r="I53" i="25"/>
  <c r="B54" i="25"/>
  <c r="C54" i="25"/>
  <c r="D54" i="25"/>
  <c r="F54" i="25"/>
  <c r="G54" i="25" s="1"/>
  <c r="H54" i="25"/>
  <c r="I54" i="25"/>
  <c r="B55" i="25"/>
  <c r="C55" i="25"/>
  <c r="D55" i="25"/>
  <c r="E55" i="25" s="1"/>
  <c r="F55" i="25"/>
  <c r="G55" i="25"/>
  <c r="H55" i="25"/>
  <c r="I55" i="25"/>
  <c r="B56" i="25"/>
  <c r="C56" i="25"/>
  <c r="D56" i="25"/>
  <c r="F56" i="25"/>
  <c r="G56" i="25" s="1"/>
  <c r="H56" i="25"/>
  <c r="I56" i="25"/>
  <c r="B57" i="25"/>
  <c r="C57" i="25"/>
  <c r="D57" i="25"/>
  <c r="E57" i="25" s="1"/>
  <c r="F57" i="25"/>
  <c r="G57" i="25"/>
  <c r="H57" i="25"/>
  <c r="I57" i="25"/>
  <c r="B58" i="25"/>
  <c r="C58" i="25"/>
  <c r="D58" i="25"/>
  <c r="F58" i="25"/>
  <c r="G58" i="25" s="1"/>
  <c r="H58" i="25"/>
  <c r="I58" i="25"/>
  <c r="B59" i="25"/>
  <c r="C59" i="25"/>
  <c r="D59" i="25"/>
  <c r="E59" i="25" s="1"/>
  <c r="F59" i="25"/>
  <c r="G59" i="25"/>
  <c r="H59" i="25"/>
  <c r="I59" i="25"/>
  <c r="B60" i="25"/>
  <c r="C60" i="25"/>
  <c r="D60" i="25"/>
  <c r="F60" i="25"/>
  <c r="G60" i="25" s="1"/>
  <c r="H60" i="25"/>
  <c r="I60" i="25"/>
  <c r="B61" i="25"/>
  <c r="C61" i="25"/>
  <c r="D61" i="25"/>
  <c r="E61" i="25" s="1"/>
  <c r="F61" i="25"/>
  <c r="G61" i="25"/>
  <c r="H61" i="25"/>
  <c r="I61" i="25"/>
  <c r="B62" i="25"/>
  <c r="C62" i="25"/>
  <c r="D62" i="25"/>
  <c r="F62" i="25"/>
  <c r="G62" i="25" s="1"/>
  <c r="H62" i="25"/>
  <c r="I62" i="25"/>
  <c r="B63" i="25"/>
  <c r="C63" i="25"/>
  <c r="D63" i="25"/>
  <c r="E63" i="25" s="1"/>
  <c r="F63" i="25"/>
  <c r="G63" i="25"/>
  <c r="H63" i="25"/>
  <c r="I63" i="25"/>
  <c r="B64" i="25"/>
  <c r="C64" i="25"/>
  <c r="D64" i="25"/>
  <c r="F64" i="25"/>
  <c r="G64" i="25" s="1"/>
  <c r="H64" i="25"/>
  <c r="I64" i="25"/>
  <c r="B65" i="25"/>
  <c r="C65" i="25"/>
  <c r="D65" i="25"/>
  <c r="E65" i="25" s="1"/>
  <c r="F65" i="25"/>
  <c r="G65" i="25"/>
  <c r="H65" i="25"/>
  <c r="I65" i="25"/>
  <c r="B66" i="25"/>
  <c r="C66" i="25"/>
  <c r="D66" i="25"/>
  <c r="F66" i="25"/>
  <c r="G66" i="25" s="1"/>
  <c r="H66" i="25"/>
  <c r="I66" i="25"/>
  <c r="B67" i="25"/>
  <c r="C67" i="25"/>
  <c r="D67" i="25"/>
  <c r="E67" i="25" s="1"/>
  <c r="F67" i="25"/>
  <c r="H67" i="25"/>
  <c r="I67" i="25"/>
  <c r="B68" i="25"/>
  <c r="C68" i="25"/>
  <c r="D68" i="25"/>
  <c r="F68" i="25"/>
  <c r="G68" i="25" s="1"/>
  <c r="H68" i="25"/>
  <c r="I68" i="25"/>
  <c r="B69" i="25"/>
  <c r="C69" i="25"/>
  <c r="D69" i="25"/>
  <c r="E69" i="25" s="1"/>
  <c r="F69" i="25"/>
  <c r="G69" i="25"/>
  <c r="H69" i="25"/>
  <c r="I69" i="25"/>
  <c r="B70" i="25"/>
  <c r="C70" i="25"/>
  <c r="D70" i="25"/>
  <c r="F70" i="25"/>
  <c r="G70" i="25" s="1"/>
  <c r="H70" i="25"/>
  <c r="I70" i="25"/>
  <c r="B71" i="25"/>
  <c r="C71" i="25"/>
  <c r="D71" i="25"/>
  <c r="E71" i="25" s="1"/>
  <c r="F71" i="25"/>
  <c r="G71" i="25"/>
  <c r="H71" i="25"/>
  <c r="I71" i="25"/>
  <c r="B72" i="25"/>
  <c r="C72" i="25"/>
  <c r="D72" i="25"/>
  <c r="F72" i="25"/>
  <c r="G72" i="25" s="1"/>
  <c r="H72" i="25"/>
  <c r="I72" i="25"/>
  <c r="B73" i="25"/>
  <c r="C73" i="25"/>
  <c r="D73" i="25"/>
  <c r="E73" i="25" s="1"/>
  <c r="F73" i="25"/>
  <c r="G73" i="25"/>
  <c r="H73" i="25"/>
  <c r="I73" i="25"/>
  <c r="B74" i="25"/>
  <c r="C74" i="25"/>
  <c r="D74" i="25"/>
  <c r="F74" i="25"/>
  <c r="G74" i="25" s="1"/>
  <c r="H74" i="25"/>
  <c r="I74" i="25"/>
  <c r="B75" i="25"/>
  <c r="C75" i="25"/>
  <c r="D75" i="25"/>
  <c r="E75" i="25" s="1"/>
  <c r="F75" i="25"/>
  <c r="G75" i="25"/>
  <c r="H75" i="25"/>
  <c r="I75" i="25"/>
  <c r="B76" i="25"/>
  <c r="C76" i="25"/>
  <c r="D76" i="25"/>
  <c r="F76" i="25"/>
  <c r="G76" i="25" s="1"/>
  <c r="H76" i="25"/>
  <c r="I76" i="25"/>
  <c r="B77" i="25"/>
  <c r="C77" i="25" s="1"/>
  <c r="D77" i="25"/>
  <c r="E77" i="25" s="1"/>
  <c r="F77" i="25"/>
  <c r="G77" i="25"/>
  <c r="H77" i="25"/>
  <c r="I77" i="25"/>
  <c r="B78" i="25"/>
  <c r="C78" i="25"/>
  <c r="D78" i="25"/>
  <c r="F78" i="25"/>
  <c r="G78" i="25" s="1"/>
  <c r="H78" i="25"/>
  <c r="I78" i="25"/>
  <c r="B79" i="25"/>
  <c r="C79" i="25" s="1"/>
  <c r="D79" i="25"/>
  <c r="E79" i="25" s="1"/>
  <c r="F79" i="25"/>
  <c r="G79" i="25"/>
  <c r="H79" i="25"/>
  <c r="I79" i="25"/>
  <c r="B80" i="25"/>
  <c r="D80" i="25"/>
  <c r="F80" i="25"/>
  <c r="G80" i="25" s="1"/>
  <c r="H80" i="25"/>
  <c r="I80" i="25"/>
  <c r="B81" i="25"/>
  <c r="C81" i="25" s="1"/>
  <c r="D81" i="25"/>
  <c r="E81" i="25" s="1"/>
  <c r="F81" i="25"/>
  <c r="G81" i="25"/>
  <c r="H81" i="25"/>
  <c r="I81" i="25"/>
  <c r="B82" i="25"/>
  <c r="C82" i="25"/>
  <c r="D82" i="25"/>
  <c r="F82" i="25"/>
  <c r="G82" i="25" s="1"/>
  <c r="H82" i="25"/>
  <c r="I82" i="25" s="1"/>
  <c r="B83" i="25"/>
  <c r="C83" i="25" s="1"/>
  <c r="D83" i="25"/>
  <c r="E83" i="25" s="1"/>
  <c r="F83" i="25"/>
  <c r="H83" i="25"/>
  <c r="I83" i="25"/>
  <c r="B84" i="25"/>
  <c r="C84" i="25"/>
  <c r="D84" i="25"/>
  <c r="F84" i="25"/>
  <c r="G84" i="25" s="1"/>
  <c r="H84" i="25"/>
  <c r="I84" i="25" s="1"/>
  <c r="B85" i="25"/>
  <c r="C85" i="25" s="1"/>
  <c r="D85" i="25"/>
  <c r="E85" i="25" s="1"/>
  <c r="F85" i="25"/>
  <c r="G85" i="25"/>
  <c r="H85" i="25"/>
  <c r="B86" i="25"/>
  <c r="C86" i="25"/>
  <c r="D86" i="25"/>
  <c r="F86" i="25"/>
  <c r="G86" i="25" s="1"/>
  <c r="H86" i="25"/>
  <c r="I86" i="25" s="1"/>
  <c r="B87" i="25"/>
  <c r="C87" i="25" s="1"/>
  <c r="D87" i="25"/>
  <c r="E87" i="25" s="1"/>
  <c r="F87" i="25"/>
  <c r="G87" i="25"/>
  <c r="H87" i="25"/>
  <c r="I87" i="25"/>
  <c r="B88" i="25"/>
  <c r="C88" i="25"/>
  <c r="D88" i="25"/>
  <c r="E88" i="25"/>
  <c r="F88" i="25"/>
  <c r="G88" i="25"/>
  <c r="H88" i="25"/>
  <c r="I88" i="25"/>
  <c r="B89" i="25"/>
  <c r="C89" i="25"/>
  <c r="D89" i="25"/>
  <c r="E89" i="25"/>
  <c r="F89" i="25"/>
  <c r="G89" i="25"/>
  <c r="H89" i="25"/>
  <c r="I89" i="25"/>
  <c r="B90" i="25"/>
  <c r="C90" i="25"/>
  <c r="D90" i="25"/>
  <c r="E90" i="25"/>
  <c r="F90" i="25"/>
  <c r="G90" i="25"/>
  <c r="H90" i="25"/>
  <c r="I90" i="25"/>
  <c r="B91" i="25"/>
  <c r="C91" i="25"/>
  <c r="D91" i="25"/>
  <c r="E91" i="25"/>
  <c r="F91" i="25"/>
  <c r="G91" i="25"/>
  <c r="H91" i="25"/>
  <c r="I91" i="25"/>
  <c r="B92" i="25"/>
  <c r="C92" i="25"/>
  <c r="D92" i="25"/>
  <c r="E92" i="25"/>
  <c r="F92" i="25"/>
  <c r="G92" i="25"/>
  <c r="H92" i="25"/>
  <c r="I92" i="25"/>
  <c r="B93" i="25"/>
  <c r="C93" i="25"/>
  <c r="D93" i="25"/>
  <c r="E93" i="25"/>
  <c r="F93" i="25"/>
  <c r="G93" i="25"/>
  <c r="H93" i="25"/>
  <c r="I93" i="25"/>
  <c r="B94" i="25"/>
  <c r="C94" i="25"/>
  <c r="D94" i="25"/>
  <c r="E94" i="25"/>
  <c r="F94" i="25"/>
  <c r="G94" i="25"/>
  <c r="H94" i="25"/>
  <c r="I94" i="25"/>
  <c r="B95" i="25"/>
  <c r="C95" i="25"/>
  <c r="D95" i="25"/>
  <c r="E95" i="25"/>
  <c r="F95" i="25"/>
  <c r="G95" i="25"/>
  <c r="H95" i="25"/>
  <c r="I95" i="25"/>
  <c r="B96" i="25"/>
  <c r="C96" i="25"/>
  <c r="D96" i="25"/>
  <c r="E96" i="25"/>
  <c r="F96" i="25"/>
  <c r="G96" i="25"/>
  <c r="H96" i="25"/>
  <c r="I96" i="25"/>
  <c r="B97" i="25"/>
  <c r="C97" i="25"/>
  <c r="D97" i="25"/>
  <c r="E97" i="25"/>
  <c r="F97" i="25"/>
  <c r="G97" i="25"/>
  <c r="H97" i="25"/>
  <c r="I97" i="25"/>
  <c r="B98" i="25"/>
  <c r="C98" i="25"/>
  <c r="D98" i="25"/>
  <c r="E98" i="25"/>
  <c r="F98" i="25"/>
  <c r="G98" i="25"/>
  <c r="H98" i="25"/>
  <c r="I98" i="25"/>
  <c r="B99" i="25"/>
  <c r="C99" i="25"/>
  <c r="D99" i="25"/>
  <c r="E99" i="25"/>
  <c r="F99" i="25"/>
  <c r="G99" i="25"/>
  <c r="H99" i="25"/>
  <c r="I99" i="25"/>
  <c r="B100" i="25"/>
  <c r="C100" i="25"/>
  <c r="D100" i="25"/>
  <c r="E100" i="25"/>
  <c r="F100" i="25"/>
  <c r="G100" i="25"/>
  <c r="H100" i="25"/>
  <c r="I100" i="25"/>
  <c r="B101" i="25"/>
  <c r="C101" i="25"/>
  <c r="D101" i="25"/>
  <c r="E101" i="25"/>
  <c r="F101" i="25"/>
  <c r="G101" i="25"/>
  <c r="H101" i="25"/>
  <c r="I101" i="25"/>
  <c r="B102" i="25"/>
  <c r="C102" i="25"/>
  <c r="D102" i="25"/>
  <c r="E102" i="25"/>
  <c r="F102" i="25"/>
  <c r="G102" i="25"/>
  <c r="H102" i="25"/>
  <c r="I102" i="25"/>
  <c r="B103" i="25"/>
  <c r="C103" i="25"/>
  <c r="D103" i="25"/>
  <c r="E103" i="25"/>
  <c r="F103" i="25"/>
  <c r="G103" i="25"/>
  <c r="H103" i="25"/>
  <c r="I103" i="25"/>
  <c r="B104" i="25"/>
  <c r="C104" i="25"/>
  <c r="D104" i="25"/>
  <c r="E104" i="25"/>
  <c r="F104" i="25"/>
  <c r="G104" i="25"/>
  <c r="H104" i="25"/>
  <c r="I104" i="25"/>
  <c r="B105" i="25"/>
  <c r="C105" i="25"/>
  <c r="D105" i="25"/>
  <c r="E105" i="25"/>
  <c r="F105" i="25"/>
  <c r="G105" i="25"/>
  <c r="H105" i="25"/>
  <c r="I105" i="25"/>
  <c r="B106" i="25"/>
  <c r="C106" i="25"/>
  <c r="D106" i="25"/>
  <c r="E106" i="25"/>
  <c r="F106" i="25"/>
  <c r="G106" i="25"/>
  <c r="H106" i="25"/>
  <c r="I106" i="25"/>
  <c r="B107" i="25"/>
  <c r="C107" i="25"/>
  <c r="D107" i="25"/>
  <c r="E107" i="25"/>
  <c r="F107" i="25"/>
  <c r="G107" i="25"/>
  <c r="H107" i="25"/>
  <c r="I107" i="25"/>
  <c r="B108" i="25"/>
  <c r="C108" i="25"/>
  <c r="D108" i="25"/>
  <c r="E108" i="25"/>
  <c r="F108" i="25"/>
  <c r="G108" i="25"/>
  <c r="H108" i="25"/>
  <c r="I108" i="25"/>
  <c r="B109" i="25"/>
  <c r="C109" i="25"/>
  <c r="D109" i="25"/>
  <c r="E109" i="25"/>
  <c r="F109" i="25"/>
  <c r="G109" i="25"/>
  <c r="H109" i="25"/>
  <c r="I109" i="25"/>
  <c r="B110" i="25"/>
  <c r="C110" i="25"/>
  <c r="D110" i="25"/>
  <c r="E110" i="25"/>
  <c r="F110" i="25"/>
  <c r="G110" i="25"/>
  <c r="H110" i="25"/>
  <c r="I110" i="25"/>
  <c r="B111" i="25"/>
  <c r="C111" i="25"/>
  <c r="D111" i="25"/>
  <c r="E111" i="25"/>
  <c r="F111" i="25"/>
  <c r="G111" i="25"/>
  <c r="H111" i="25"/>
  <c r="I111" i="25"/>
  <c r="B112" i="25"/>
  <c r="C112" i="25"/>
  <c r="D112" i="25"/>
  <c r="E112" i="25"/>
  <c r="F112" i="25"/>
  <c r="G112" i="25"/>
  <c r="H112" i="25"/>
  <c r="I112" i="25"/>
  <c r="B113" i="25"/>
  <c r="C113" i="25"/>
  <c r="D113" i="25"/>
  <c r="E113" i="25"/>
  <c r="F113" i="25"/>
  <c r="G113" i="25"/>
  <c r="H113" i="25"/>
  <c r="I113" i="25"/>
  <c r="B114" i="25"/>
  <c r="C114" i="25"/>
  <c r="D114" i="25"/>
  <c r="E114" i="25"/>
  <c r="F114" i="25"/>
  <c r="G114" i="25"/>
  <c r="H114" i="25"/>
  <c r="I114" i="25"/>
  <c r="B115" i="25"/>
  <c r="C115" i="25"/>
  <c r="D115" i="25"/>
  <c r="E115" i="25"/>
  <c r="F115" i="25"/>
  <c r="G115" i="25"/>
  <c r="H115" i="25"/>
  <c r="I115" i="25"/>
  <c r="B116" i="25"/>
  <c r="C116" i="25"/>
  <c r="D116" i="25"/>
  <c r="E116" i="25"/>
  <c r="F116" i="25"/>
  <c r="G116" i="25"/>
  <c r="H116" i="25"/>
  <c r="I116" i="25"/>
  <c r="B117" i="25"/>
  <c r="C117" i="25"/>
  <c r="D117" i="25"/>
  <c r="E117" i="25"/>
  <c r="F117" i="25"/>
  <c r="G117" i="25"/>
  <c r="H117" i="25"/>
  <c r="I117" i="25"/>
  <c r="B118" i="25"/>
  <c r="C118" i="25"/>
  <c r="D118" i="25"/>
  <c r="E118" i="25"/>
  <c r="F118" i="25"/>
  <c r="G118" i="25"/>
  <c r="H118" i="25"/>
  <c r="I118" i="25"/>
  <c r="B119" i="25"/>
  <c r="C119" i="25"/>
  <c r="D119" i="25"/>
  <c r="E119" i="25"/>
  <c r="F119" i="25"/>
  <c r="G119" i="25"/>
  <c r="H119" i="25"/>
  <c r="I119" i="25"/>
  <c r="B120" i="25"/>
  <c r="C120" i="25"/>
  <c r="D120" i="25"/>
  <c r="E120" i="25"/>
  <c r="F120" i="25"/>
  <c r="G120" i="25"/>
  <c r="H120" i="25"/>
  <c r="I120" i="25"/>
  <c r="B121" i="25"/>
  <c r="C121" i="25"/>
  <c r="D121" i="25"/>
  <c r="E121" i="25"/>
  <c r="F121" i="25"/>
  <c r="G121" i="25"/>
  <c r="H121" i="25"/>
  <c r="I121" i="25"/>
  <c r="B122" i="25"/>
  <c r="C122" i="25"/>
  <c r="D122" i="25"/>
  <c r="E122" i="25"/>
  <c r="F122" i="25"/>
  <c r="G122" i="25"/>
  <c r="H122" i="25"/>
  <c r="I122" i="25"/>
  <c r="B123" i="25"/>
  <c r="C123" i="25"/>
  <c r="D123" i="25"/>
  <c r="E123" i="25"/>
  <c r="F123" i="25"/>
  <c r="G123" i="25"/>
  <c r="H123" i="25"/>
  <c r="I123" i="25"/>
  <c r="B124" i="25"/>
  <c r="C124" i="25"/>
  <c r="D124" i="25"/>
  <c r="E124" i="25"/>
  <c r="F124" i="25"/>
  <c r="G124" i="25"/>
  <c r="H124" i="25"/>
  <c r="I124" i="25"/>
  <c r="B125" i="25"/>
  <c r="C125" i="25"/>
  <c r="D125" i="25"/>
  <c r="E125" i="25"/>
  <c r="F125" i="25"/>
  <c r="G125" i="25"/>
  <c r="H125" i="25"/>
  <c r="I125" i="25"/>
  <c r="B126" i="25"/>
  <c r="C126" i="25"/>
  <c r="D126" i="25"/>
  <c r="E126" i="25"/>
  <c r="F126" i="25"/>
  <c r="G126" i="25"/>
  <c r="H126" i="25"/>
  <c r="I126" i="25"/>
  <c r="B127" i="25"/>
  <c r="C127" i="25"/>
  <c r="D127" i="25"/>
  <c r="E127" i="25"/>
  <c r="F127" i="25"/>
  <c r="G127" i="25"/>
  <c r="H127" i="25"/>
  <c r="I127" i="25"/>
  <c r="B128" i="25"/>
  <c r="C128" i="25"/>
  <c r="D128" i="25"/>
  <c r="E128" i="25"/>
  <c r="F128" i="25"/>
  <c r="G128" i="25"/>
  <c r="H128" i="25"/>
  <c r="I128" i="25"/>
  <c r="B129" i="25"/>
  <c r="C129" i="25"/>
  <c r="D129" i="25"/>
  <c r="E129" i="25"/>
  <c r="F129" i="25"/>
  <c r="G129" i="25"/>
  <c r="H129" i="25"/>
  <c r="I129" i="25"/>
  <c r="B130" i="25"/>
  <c r="C130" i="25"/>
  <c r="D130" i="25"/>
  <c r="E130" i="25"/>
  <c r="F130" i="25"/>
  <c r="G130" i="25"/>
  <c r="H130" i="25"/>
  <c r="I130" i="25"/>
  <c r="B131" i="25"/>
  <c r="C131" i="25"/>
  <c r="D131" i="25"/>
  <c r="E131" i="25"/>
  <c r="F131" i="25"/>
  <c r="G131" i="25"/>
  <c r="H131" i="25"/>
  <c r="I131" i="25"/>
  <c r="B132" i="25"/>
  <c r="C132" i="25"/>
  <c r="D132" i="25"/>
  <c r="E132" i="25"/>
  <c r="F132" i="25"/>
  <c r="G132" i="25"/>
  <c r="H132" i="25"/>
  <c r="I132" i="25"/>
  <c r="B133" i="25"/>
  <c r="C133" i="25"/>
  <c r="D133" i="25"/>
  <c r="E133" i="25"/>
  <c r="F133" i="25"/>
  <c r="G133" i="25"/>
  <c r="H133" i="25"/>
  <c r="I133" i="25"/>
  <c r="B134" i="25"/>
  <c r="C134" i="25"/>
  <c r="D134" i="25"/>
  <c r="E134" i="25"/>
  <c r="F134" i="25"/>
  <c r="G134" i="25"/>
  <c r="H134" i="25"/>
  <c r="I134" i="25"/>
  <c r="B135" i="25"/>
  <c r="C135" i="25"/>
  <c r="D135" i="25"/>
  <c r="E135" i="25"/>
  <c r="F135" i="25"/>
  <c r="G135" i="25"/>
  <c r="H135" i="25"/>
  <c r="I135" i="25"/>
  <c r="B136" i="25"/>
  <c r="C136" i="25"/>
  <c r="D136" i="25"/>
  <c r="E136" i="25"/>
  <c r="F136" i="25"/>
  <c r="G136" i="25"/>
  <c r="H136" i="25"/>
  <c r="I136" i="25"/>
  <c r="B137" i="25"/>
  <c r="C137" i="25"/>
  <c r="D137" i="25"/>
  <c r="E137" i="25"/>
  <c r="F137" i="25"/>
  <c r="G137" i="25"/>
  <c r="H137" i="25"/>
  <c r="I137" i="25"/>
  <c r="B138" i="25"/>
  <c r="C138" i="25"/>
  <c r="D138" i="25"/>
  <c r="E138" i="25"/>
  <c r="F138" i="25"/>
  <c r="G138" i="25"/>
  <c r="H138" i="25"/>
  <c r="I138" i="25"/>
  <c r="B139" i="25"/>
  <c r="C139" i="25"/>
  <c r="D139" i="25"/>
  <c r="E139" i="25"/>
  <c r="F139" i="25"/>
  <c r="G139" i="25"/>
  <c r="H139" i="25"/>
  <c r="I139" i="25"/>
  <c r="B140" i="25"/>
  <c r="C140" i="25"/>
  <c r="D140" i="25"/>
  <c r="E140" i="25"/>
  <c r="F140" i="25"/>
  <c r="G140" i="25"/>
  <c r="H140" i="25"/>
  <c r="I140" i="25"/>
  <c r="B141" i="25"/>
  <c r="C141" i="25"/>
  <c r="D141" i="25"/>
  <c r="E141" i="25"/>
  <c r="F141" i="25"/>
  <c r="G141" i="25"/>
  <c r="H141" i="25"/>
  <c r="I141" i="25"/>
  <c r="B142" i="25"/>
  <c r="C142" i="25"/>
  <c r="D142" i="25"/>
  <c r="E142" i="25"/>
  <c r="F142" i="25"/>
  <c r="G142" i="25"/>
  <c r="H142" i="25"/>
  <c r="I142" i="25"/>
  <c r="B143" i="25"/>
  <c r="C143" i="25"/>
  <c r="D143" i="25"/>
  <c r="E143" i="25"/>
  <c r="F143" i="25"/>
  <c r="G143" i="25"/>
  <c r="H143" i="25"/>
  <c r="I143" i="25"/>
  <c r="B144" i="25"/>
  <c r="C144" i="25"/>
  <c r="D144" i="25"/>
  <c r="E144" i="25"/>
  <c r="F144" i="25"/>
  <c r="G144" i="25"/>
  <c r="H144" i="25"/>
  <c r="I144" i="25"/>
  <c r="B145" i="25"/>
  <c r="C145" i="25"/>
  <c r="D145" i="25"/>
  <c r="E145" i="25"/>
  <c r="F145" i="25"/>
  <c r="G145" i="25"/>
  <c r="H145" i="25"/>
  <c r="I145" i="25"/>
  <c r="B146" i="25"/>
  <c r="C146" i="25"/>
  <c r="D146" i="25"/>
  <c r="E146" i="25"/>
  <c r="F146" i="25"/>
  <c r="G146" i="25"/>
  <c r="H146" i="25"/>
  <c r="I146" i="25"/>
  <c r="B147" i="25"/>
  <c r="C147" i="25"/>
  <c r="D147" i="25"/>
  <c r="E147" i="25"/>
  <c r="F147" i="25"/>
  <c r="G147" i="25"/>
  <c r="H147" i="25"/>
  <c r="I147" i="25"/>
  <c r="B148" i="25"/>
  <c r="C148" i="25"/>
  <c r="D148" i="25"/>
  <c r="E148" i="25"/>
  <c r="F148" i="25"/>
  <c r="G148" i="25"/>
  <c r="H148" i="25"/>
  <c r="I148" i="25"/>
  <c r="B149" i="25"/>
  <c r="C149" i="25"/>
  <c r="D149" i="25"/>
  <c r="E149" i="25"/>
  <c r="F149" i="25"/>
  <c r="G149" i="25"/>
  <c r="H149" i="25"/>
  <c r="I149" i="25"/>
  <c r="B150" i="25"/>
  <c r="C150" i="25"/>
  <c r="D150" i="25"/>
  <c r="E150" i="25"/>
  <c r="F150" i="25"/>
  <c r="G150" i="25"/>
  <c r="H150" i="25"/>
  <c r="I150" i="25"/>
  <c r="B151" i="25"/>
  <c r="C151" i="25"/>
  <c r="D151" i="25"/>
  <c r="E151" i="25"/>
  <c r="F151" i="25"/>
  <c r="G151" i="25"/>
  <c r="H151" i="25"/>
  <c r="I151" i="25"/>
  <c r="B152" i="25"/>
  <c r="C152" i="25"/>
  <c r="D152" i="25"/>
  <c r="E152" i="25"/>
  <c r="F152" i="25"/>
  <c r="G152" i="25"/>
  <c r="H152" i="25"/>
  <c r="I152" i="25"/>
  <c r="B153" i="25"/>
  <c r="C153" i="25"/>
  <c r="D153" i="25"/>
  <c r="E153" i="25"/>
  <c r="F153" i="25"/>
  <c r="G153" i="25"/>
  <c r="H153" i="25"/>
  <c r="I153" i="25"/>
  <c r="B154" i="25"/>
  <c r="C154" i="25"/>
  <c r="D154" i="25"/>
  <c r="E154" i="25"/>
  <c r="F154" i="25"/>
  <c r="G154" i="25"/>
  <c r="H154" i="25"/>
  <c r="I154" i="25"/>
  <c r="B155" i="25"/>
  <c r="C155" i="25"/>
  <c r="D155" i="25"/>
  <c r="E155" i="25"/>
  <c r="F155" i="25"/>
  <c r="G155" i="25"/>
  <c r="H155" i="25"/>
  <c r="I155" i="25"/>
  <c r="B156" i="25"/>
  <c r="C156" i="25"/>
  <c r="D156" i="25"/>
  <c r="E156" i="25"/>
  <c r="F156" i="25"/>
  <c r="G156" i="25"/>
  <c r="H156" i="25"/>
  <c r="I156" i="25"/>
  <c r="B157" i="25"/>
  <c r="C157" i="25"/>
  <c r="D157" i="25"/>
  <c r="E157" i="25"/>
  <c r="F157" i="25"/>
  <c r="G157" i="25"/>
  <c r="H157" i="25"/>
  <c r="I157" i="25"/>
  <c r="B158" i="25"/>
  <c r="C158" i="25"/>
  <c r="D158" i="25"/>
  <c r="E158" i="25"/>
  <c r="F158" i="25"/>
  <c r="G158" i="25"/>
  <c r="H158" i="25"/>
  <c r="I158" i="25"/>
  <c r="B159" i="25"/>
  <c r="C159" i="25"/>
  <c r="D159" i="25"/>
  <c r="E159" i="25"/>
  <c r="F159" i="25"/>
  <c r="G159" i="25"/>
  <c r="H159" i="25"/>
  <c r="I159" i="25"/>
  <c r="B160" i="25"/>
  <c r="C160" i="25"/>
  <c r="D160" i="25"/>
  <c r="E160" i="25"/>
  <c r="F160" i="25"/>
  <c r="G160" i="25"/>
  <c r="H160" i="25"/>
  <c r="I160" i="25"/>
  <c r="B161" i="25"/>
  <c r="C161" i="25"/>
  <c r="D161" i="25"/>
  <c r="E161" i="25"/>
  <c r="F161" i="25"/>
  <c r="G161" i="25"/>
  <c r="H161" i="25"/>
  <c r="I161" i="25"/>
  <c r="B162" i="25"/>
  <c r="C162" i="25"/>
  <c r="D162" i="25"/>
  <c r="E162" i="25"/>
  <c r="F162" i="25"/>
  <c r="G162" i="25"/>
  <c r="H162" i="25"/>
  <c r="I162" i="25"/>
  <c r="B163" i="25"/>
  <c r="C163" i="25"/>
  <c r="D163" i="25"/>
  <c r="E163" i="25"/>
  <c r="F163" i="25"/>
  <c r="G163" i="25"/>
  <c r="H163" i="25"/>
  <c r="I163" i="25"/>
  <c r="B164" i="25"/>
  <c r="C164" i="25"/>
  <c r="D164" i="25"/>
  <c r="E164" i="25"/>
  <c r="F164" i="25"/>
  <c r="G164" i="25"/>
  <c r="H164" i="25"/>
  <c r="I164" i="25"/>
  <c r="B165" i="25"/>
  <c r="C165" i="25"/>
  <c r="D165" i="25"/>
  <c r="E165" i="25"/>
  <c r="F165" i="25"/>
  <c r="G165" i="25"/>
  <c r="H165" i="25"/>
  <c r="I165" i="25"/>
  <c r="B166" i="25"/>
  <c r="C166" i="25"/>
  <c r="D166" i="25"/>
  <c r="E166" i="25"/>
  <c r="F166" i="25"/>
  <c r="G166" i="25"/>
  <c r="H166" i="25"/>
  <c r="I166" i="25"/>
  <c r="B167" i="25"/>
  <c r="C167" i="25"/>
  <c r="D167" i="25"/>
  <c r="E167" i="25"/>
  <c r="F167" i="25"/>
  <c r="G167" i="25"/>
  <c r="H167" i="25"/>
  <c r="I167" i="25"/>
  <c r="B168" i="25"/>
  <c r="C168" i="25"/>
  <c r="D168" i="25"/>
  <c r="E168" i="25"/>
  <c r="F168" i="25"/>
  <c r="G168" i="25"/>
  <c r="H168" i="25"/>
  <c r="I168" i="25"/>
  <c r="B169" i="25"/>
  <c r="C169" i="25"/>
  <c r="D169" i="25"/>
  <c r="E169" i="25"/>
  <c r="F169" i="25"/>
  <c r="G169" i="25"/>
  <c r="H169" i="25"/>
  <c r="I169" i="25"/>
  <c r="B170" i="25"/>
  <c r="C170" i="25"/>
  <c r="D170" i="25"/>
  <c r="E170" i="25"/>
  <c r="F170" i="25"/>
  <c r="G170" i="25"/>
  <c r="H170" i="25"/>
  <c r="I170" i="25"/>
  <c r="B171" i="25"/>
  <c r="C171" i="25"/>
  <c r="D171" i="25"/>
  <c r="E171" i="25"/>
  <c r="F171" i="25"/>
  <c r="G171" i="25"/>
  <c r="H171" i="25"/>
  <c r="I171" i="25"/>
  <c r="B172" i="25"/>
  <c r="C172" i="25"/>
  <c r="D172" i="25"/>
  <c r="E172" i="25"/>
  <c r="F172" i="25"/>
  <c r="G172" i="25"/>
  <c r="H172" i="25"/>
  <c r="I172" i="25"/>
  <c r="B173" i="25"/>
  <c r="C173" i="25"/>
  <c r="D173" i="25"/>
  <c r="E173" i="25"/>
  <c r="F173" i="25"/>
  <c r="G173" i="25"/>
  <c r="H173" i="25"/>
  <c r="I173" i="25"/>
  <c r="B174" i="25"/>
  <c r="C174" i="25"/>
  <c r="D174" i="25"/>
  <c r="E174" i="25"/>
  <c r="F174" i="25"/>
  <c r="G174" i="25"/>
  <c r="H174" i="25"/>
  <c r="I174" i="25"/>
  <c r="B175" i="25"/>
  <c r="C175" i="25"/>
  <c r="D175" i="25"/>
  <c r="E175" i="25"/>
  <c r="F175" i="25"/>
  <c r="G175" i="25"/>
  <c r="H175" i="25"/>
  <c r="I175" i="25"/>
  <c r="B176" i="25"/>
  <c r="C176" i="25"/>
  <c r="D176" i="25"/>
  <c r="E176" i="25"/>
  <c r="F176" i="25"/>
  <c r="G176" i="25"/>
  <c r="H176" i="25"/>
  <c r="I176" i="25"/>
  <c r="B177" i="25"/>
  <c r="C177" i="25"/>
  <c r="D177" i="25"/>
  <c r="E177" i="25"/>
  <c r="F177" i="25"/>
  <c r="G177" i="25"/>
  <c r="H177" i="25"/>
  <c r="I177" i="25"/>
  <c r="B178" i="25"/>
  <c r="C178" i="25"/>
  <c r="D178" i="25"/>
  <c r="E178" i="25"/>
  <c r="F178" i="25"/>
  <c r="G178" i="25"/>
  <c r="H178" i="25"/>
  <c r="I178" i="25"/>
  <c r="B179" i="25"/>
  <c r="C179" i="25"/>
  <c r="D179" i="25"/>
  <c r="E179" i="25"/>
  <c r="F179" i="25"/>
  <c r="G179" i="25"/>
  <c r="H179" i="25"/>
  <c r="I179" i="25"/>
  <c r="B180" i="25"/>
  <c r="C180" i="25"/>
  <c r="D180" i="25"/>
  <c r="E180" i="25"/>
  <c r="F180" i="25"/>
  <c r="G180" i="25"/>
  <c r="H180" i="25"/>
  <c r="I180" i="25"/>
  <c r="B181" i="25"/>
  <c r="C181" i="25"/>
  <c r="D181" i="25"/>
  <c r="E181" i="25"/>
  <c r="F181" i="25"/>
  <c r="G181" i="25"/>
  <c r="H181" i="25"/>
  <c r="I181" i="25"/>
  <c r="B182" i="25"/>
  <c r="C182" i="25"/>
  <c r="D182" i="25"/>
  <c r="E182" i="25"/>
  <c r="F182" i="25"/>
  <c r="G182" i="25"/>
  <c r="H182" i="25"/>
  <c r="I182" i="25"/>
  <c r="B183" i="25"/>
  <c r="C183" i="25"/>
  <c r="D183" i="25"/>
  <c r="E183" i="25"/>
  <c r="F183" i="25"/>
  <c r="G183" i="25"/>
  <c r="H183" i="25"/>
  <c r="I183" i="25"/>
  <c r="B184" i="25"/>
  <c r="C184" i="25"/>
  <c r="D184" i="25"/>
  <c r="E184" i="25"/>
  <c r="F184" i="25"/>
  <c r="G184" i="25"/>
  <c r="H184" i="25"/>
  <c r="I184" i="25"/>
  <c r="B185" i="25"/>
  <c r="C185" i="25"/>
  <c r="D185" i="25"/>
  <c r="E185" i="25"/>
  <c r="F185" i="25"/>
  <c r="G185" i="25"/>
  <c r="H185" i="25"/>
  <c r="I185" i="25"/>
  <c r="B186" i="25"/>
  <c r="C186" i="25"/>
  <c r="D186" i="25"/>
  <c r="E186" i="25"/>
  <c r="F186" i="25"/>
  <c r="G186" i="25"/>
  <c r="H186" i="25"/>
  <c r="I186" i="25"/>
  <c r="B187" i="25"/>
  <c r="C187" i="25"/>
  <c r="D187" i="25"/>
  <c r="E187" i="25"/>
  <c r="F187" i="25"/>
  <c r="G187" i="25"/>
  <c r="H187" i="25"/>
  <c r="I187" i="25"/>
  <c r="B188" i="25"/>
  <c r="C188" i="25"/>
  <c r="D188" i="25"/>
  <c r="E188" i="25"/>
  <c r="F188" i="25"/>
  <c r="G188" i="25"/>
  <c r="H188" i="25"/>
  <c r="I188" i="25"/>
  <c r="B189" i="25"/>
  <c r="C189" i="25"/>
  <c r="D189" i="25"/>
  <c r="E189" i="25"/>
  <c r="F189" i="25"/>
  <c r="G189" i="25"/>
  <c r="H189" i="25"/>
  <c r="I189" i="25"/>
  <c r="B190" i="25"/>
  <c r="C190" i="25"/>
  <c r="D190" i="25"/>
  <c r="E190" i="25"/>
  <c r="F190" i="25"/>
  <c r="G190" i="25"/>
  <c r="H190" i="25"/>
  <c r="I190" i="25"/>
  <c r="B191" i="25"/>
  <c r="C191" i="25"/>
  <c r="D191" i="25"/>
  <c r="E191" i="25"/>
  <c r="F191" i="25"/>
  <c r="G191" i="25"/>
  <c r="H191" i="25"/>
  <c r="I191" i="25"/>
  <c r="B192" i="25"/>
  <c r="C192" i="25"/>
  <c r="D192" i="25"/>
  <c r="E192" i="25"/>
  <c r="F192" i="25"/>
  <c r="G192" i="25"/>
  <c r="H192" i="25"/>
  <c r="I192" i="25"/>
  <c r="B193" i="25"/>
  <c r="C193" i="25"/>
  <c r="D193" i="25"/>
  <c r="E193" i="25"/>
  <c r="F193" i="25"/>
  <c r="G193" i="25"/>
  <c r="H193" i="25"/>
  <c r="I193" i="25"/>
  <c r="B194" i="25"/>
  <c r="C194" i="25"/>
  <c r="D194" i="25"/>
  <c r="E194" i="25"/>
  <c r="F194" i="25"/>
  <c r="G194" i="25"/>
  <c r="H194" i="25"/>
  <c r="I194" i="25"/>
  <c r="B195" i="25"/>
  <c r="C195" i="25"/>
  <c r="D195" i="25"/>
  <c r="E195" i="25"/>
  <c r="F195" i="25"/>
  <c r="G195" i="25"/>
  <c r="H195" i="25"/>
  <c r="I195" i="25"/>
  <c r="B196" i="25"/>
  <c r="C196" i="25"/>
  <c r="D196" i="25"/>
  <c r="E196" i="25"/>
  <c r="F196" i="25"/>
  <c r="G196" i="25"/>
  <c r="H196" i="25"/>
  <c r="I196" i="25"/>
  <c r="B197" i="25"/>
  <c r="C197" i="25"/>
  <c r="D197" i="25"/>
  <c r="E197" i="25"/>
  <c r="F197" i="25"/>
  <c r="G197" i="25"/>
  <c r="H197" i="25"/>
  <c r="I197" i="25"/>
  <c r="B198" i="25"/>
  <c r="C198" i="25"/>
  <c r="D198" i="25"/>
  <c r="E198" i="25"/>
  <c r="F198" i="25"/>
  <c r="G198" i="25"/>
  <c r="H198" i="25"/>
  <c r="I198" i="25"/>
  <c r="B199" i="25"/>
  <c r="C199" i="25"/>
  <c r="D199" i="25"/>
  <c r="E199" i="25"/>
  <c r="F199" i="25"/>
  <c r="G199" i="25"/>
  <c r="H199" i="25"/>
  <c r="I199" i="25"/>
  <c r="B200" i="25"/>
  <c r="C200" i="25"/>
  <c r="D200" i="25"/>
  <c r="E200" i="25"/>
  <c r="F200" i="25"/>
  <c r="G200" i="25"/>
  <c r="H200" i="25"/>
  <c r="I200" i="25"/>
  <c r="B201" i="25"/>
  <c r="C201" i="25"/>
  <c r="D201" i="25"/>
  <c r="E201" i="25"/>
  <c r="F201" i="25"/>
  <c r="G201" i="25"/>
  <c r="H201" i="25"/>
  <c r="I201" i="25"/>
  <c r="B202" i="25"/>
  <c r="C202" i="25"/>
  <c r="D202" i="25"/>
  <c r="E202" i="25"/>
  <c r="F202" i="25"/>
  <c r="G202" i="25"/>
  <c r="H202" i="25"/>
  <c r="I202" i="25"/>
  <c r="B203" i="25"/>
  <c r="C203" i="25"/>
  <c r="D203" i="25"/>
  <c r="E203" i="25"/>
  <c r="F203" i="25"/>
  <c r="G203" i="25"/>
  <c r="H203" i="25"/>
  <c r="I203" i="25"/>
  <c r="B204" i="25"/>
  <c r="C204" i="25"/>
  <c r="D204" i="25"/>
  <c r="E204" i="25"/>
  <c r="F204" i="25"/>
  <c r="G204" i="25"/>
  <c r="H204" i="25"/>
  <c r="I204" i="25"/>
  <c r="B205" i="25"/>
  <c r="C205" i="25"/>
  <c r="D205" i="25"/>
  <c r="E205" i="25"/>
  <c r="F205" i="25"/>
  <c r="G205" i="25"/>
  <c r="H205" i="25"/>
  <c r="I205" i="25"/>
  <c r="B206" i="25"/>
  <c r="C206" i="25"/>
  <c r="D206" i="25"/>
  <c r="E206" i="25"/>
  <c r="F206" i="25"/>
  <c r="G206" i="25"/>
  <c r="H206" i="25"/>
  <c r="I206" i="25"/>
  <c r="B207" i="25"/>
  <c r="C207" i="25"/>
  <c r="D207" i="25"/>
  <c r="E207" i="25"/>
  <c r="F207" i="25"/>
  <c r="G207" i="25"/>
  <c r="H207" i="25"/>
  <c r="I207" i="25"/>
  <c r="B208" i="25"/>
  <c r="C208" i="25"/>
  <c r="D208" i="25"/>
  <c r="E208" i="25"/>
  <c r="F208" i="25"/>
  <c r="G208" i="25"/>
  <c r="H208" i="25"/>
  <c r="I208" i="25"/>
  <c r="B209" i="25"/>
  <c r="C209" i="25"/>
  <c r="D209" i="25"/>
  <c r="E209" i="25"/>
  <c r="F209" i="25"/>
  <c r="G209" i="25"/>
  <c r="H209" i="25"/>
  <c r="I209" i="25"/>
  <c r="B210" i="25"/>
  <c r="C210" i="25"/>
  <c r="D210" i="25"/>
  <c r="E210" i="25"/>
  <c r="F210" i="25"/>
  <c r="G210" i="25"/>
  <c r="H210" i="25"/>
  <c r="I210" i="25"/>
  <c r="B211" i="25"/>
  <c r="C211" i="25"/>
  <c r="D211" i="25"/>
  <c r="E211" i="25"/>
  <c r="F211" i="25"/>
  <c r="G211" i="25"/>
  <c r="H211" i="25"/>
  <c r="I211" i="25"/>
  <c r="B212" i="25"/>
  <c r="C212" i="25"/>
  <c r="D212" i="25"/>
  <c r="E212" i="25"/>
  <c r="F212" i="25"/>
  <c r="G212" i="25"/>
  <c r="H212" i="25"/>
  <c r="I212" i="25"/>
  <c r="B213" i="25"/>
  <c r="C213" i="25"/>
  <c r="D213" i="25"/>
  <c r="E213" i="25"/>
  <c r="F213" i="25"/>
  <c r="G213" i="25"/>
  <c r="H213" i="25"/>
  <c r="I213" i="25"/>
  <c r="B214" i="25"/>
  <c r="C214" i="25"/>
  <c r="D214" i="25"/>
  <c r="E214" i="25"/>
  <c r="F214" i="25"/>
  <c r="G214" i="25"/>
  <c r="H214" i="25"/>
  <c r="I214" i="25"/>
  <c r="B215" i="25"/>
  <c r="C215" i="25"/>
  <c r="D215" i="25"/>
  <c r="E215" i="25"/>
  <c r="F215" i="25"/>
  <c r="G215" i="25"/>
  <c r="H215" i="25"/>
  <c r="I215" i="25"/>
  <c r="B216" i="25"/>
  <c r="C216" i="25"/>
  <c r="D216" i="25"/>
  <c r="E216" i="25"/>
  <c r="F216" i="25"/>
  <c r="G216" i="25"/>
  <c r="H216" i="25"/>
  <c r="I216" i="25"/>
  <c r="B217" i="25"/>
  <c r="C217" i="25"/>
  <c r="D217" i="25"/>
  <c r="E217" i="25"/>
  <c r="F217" i="25"/>
  <c r="G217" i="25"/>
  <c r="H217" i="25"/>
  <c r="I217" i="25"/>
  <c r="B218" i="25"/>
  <c r="C218" i="25"/>
  <c r="D218" i="25"/>
  <c r="E218" i="25"/>
  <c r="F218" i="25"/>
  <c r="G218" i="25"/>
  <c r="H218" i="25"/>
  <c r="I218" i="25"/>
  <c r="B219" i="25"/>
  <c r="C219" i="25"/>
  <c r="D219" i="25"/>
  <c r="E219" i="25"/>
  <c r="F219" i="25"/>
  <c r="G219" i="25"/>
  <c r="H219" i="25"/>
  <c r="I219" i="25"/>
  <c r="B220" i="25"/>
  <c r="C220" i="25"/>
  <c r="D220" i="25"/>
  <c r="E220" i="25"/>
  <c r="F220" i="25"/>
  <c r="G220" i="25"/>
  <c r="H220" i="25"/>
  <c r="I220" i="25"/>
  <c r="B221" i="25"/>
  <c r="C221" i="25"/>
  <c r="D221" i="25"/>
  <c r="E221" i="25"/>
  <c r="F221" i="25"/>
  <c r="G221" i="25"/>
  <c r="H221" i="25"/>
  <c r="I221" i="25"/>
  <c r="B222" i="25"/>
  <c r="C222" i="25"/>
  <c r="D222" i="25"/>
  <c r="E222" i="25"/>
  <c r="F222" i="25"/>
  <c r="G222" i="25"/>
  <c r="H222" i="25"/>
  <c r="I222" i="25"/>
  <c r="B223" i="25"/>
  <c r="C223" i="25"/>
  <c r="D223" i="25"/>
  <c r="E223" i="25"/>
  <c r="F223" i="25"/>
  <c r="G223" i="25"/>
  <c r="H223" i="25"/>
  <c r="I223" i="25"/>
  <c r="B224" i="25"/>
  <c r="C224" i="25"/>
  <c r="D224" i="25"/>
  <c r="E224" i="25"/>
  <c r="F224" i="25"/>
  <c r="G224" i="25"/>
  <c r="H224" i="25"/>
  <c r="I224" i="25"/>
  <c r="B225" i="25"/>
  <c r="C225" i="25"/>
  <c r="D225" i="25"/>
  <c r="E225" i="25"/>
  <c r="F225" i="25"/>
  <c r="G225" i="25"/>
  <c r="H225" i="25"/>
  <c r="I225" i="25"/>
  <c r="B226" i="25"/>
  <c r="C226" i="25"/>
  <c r="D226" i="25"/>
  <c r="E226" i="25"/>
  <c r="F226" i="25"/>
  <c r="G226" i="25"/>
  <c r="H226" i="25"/>
  <c r="I226" i="25"/>
  <c r="B227" i="25"/>
  <c r="C227" i="25"/>
  <c r="D227" i="25"/>
  <c r="E227" i="25"/>
  <c r="F227" i="25"/>
  <c r="G227" i="25"/>
  <c r="H227" i="25"/>
  <c r="I227" i="25"/>
  <c r="B228" i="25"/>
  <c r="C228" i="25"/>
  <c r="D228" i="25"/>
  <c r="E228" i="25"/>
  <c r="F228" i="25"/>
  <c r="G228" i="25"/>
  <c r="H228" i="25"/>
  <c r="I228" i="25"/>
  <c r="B229" i="25"/>
  <c r="C229" i="25"/>
  <c r="D229" i="25"/>
  <c r="E229" i="25"/>
  <c r="F229" i="25"/>
  <c r="G229" i="25"/>
  <c r="H229" i="25"/>
  <c r="I229" i="25"/>
  <c r="B230" i="25"/>
  <c r="C230" i="25"/>
  <c r="D230" i="25"/>
  <c r="E230" i="25"/>
  <c r="F230" i="25"/>
  <c r="G230" i="25"/>
  <c r="H230" i="25"/>
  <c r="I230" i="25"/>
  <c r="B231" i="25"/>
  <c r="C231" i="25"/>
  <c r="D231" i="25"/>
  <c r="E231" i="25"/>
  <c r="F231" i="25"/>
  <c r="G231" i="25"/>
  <c r="H231" i="25"/>
  <c r="I231" i="25"/>
  <c r="B232" i="25"/>
  <c r="C232" i="25"/>
  <c r="D232" i="25"/>
  <c r="E232" i="25"/>
  <c r="F232" i="25"/>
  <c r="G232" i="25"/>
  <c r="H232" i="25"/>
  <c r="I232" i="25"/>
  <c r="B233" i="25"/>
  <c r="C233" i="25"/>
  <c r="D233" i="25"/>
  <c r="E233" i="25"/>
  <c r="F233" i="25"/>
  <c r="G233" i="25"/>
  <c r="H233" i="25"/>
  <c r="I233" i="25"/>
  <c r="B234" i="25"/>
  <c r="C234" i="25"/>
  <c r="D234" i="25"/>
  <c r="E234" i="25"/>
  <c r="F234" i="25"/>
  <c r="G234" i="25"/>
  <c r="H234" i="25"/>
  <c r="I234" i="25"/>
  <c r="B235" i="25"/>
  <c r="C235" i="25"/>
  <c r="D235" i="25"/>
  <c r="E235" i="25"/>
  <c r="F235" i="25"/>
  <c r="G235" i="25"/>
  <c r="H235" i="25"/>
  <c r="I235" i="25"/>
  <c r="B236" i="25"/>
  <c r="C236" i="25"/>
  <c r="D236" i="25"/>
  <c r="E236" i="25"/>
  <c r="F236" i="25"/>
  <c r="G236" i="25"/>
  <c r="H236" i="25"/>
  <c r="I236" i="25"/>
  <c r="B237" i="25"/>
  <c r="C237" i="25"/>
  <c r="D237" i="25"/>
  <c r="E237" i="25"/>
  <c r="F237" i="25"/>
  <c r="G237" i="25"/>
  <c r="H237" i="25"/>
  <c r="I237" i="25"/>
  <c r="B238" i="25"/>
  <c r="C238" i="25"/>
  <c r="D238" i="25"/>
  <c r="E238" i="25"/>
  <c r="F238" i="25"/>
  <c r="G238" i="25"/>
  <c r="H238" i="25"/>
  <c r="I238" i="25"/>
  <c r="B239" i="25"/>
  <c r="C239" i="25"/>
  <c r="D239" i="25"/>
  <c r="E239" i="25"/>
  <c r="F239" i="25"/>
  <c r="G239" i="25"/>
  <c r="H239" i="25"/>
  <c r="I239" i="25"/>
  <c r="B240" i="25"/>
  <c r="C240" i="25"/>
  <c r="D240" i="25"/>
  <c r="E240" i="25"/>
  <c r="F240" i="25"/>
  <c r="G240" i="25"/>
  <c r="H240" i="25"/>
  <c r="I240" i="25"/>
  <c r="B241" i="25"/>
  <c r="C241" i="25"/>
  <c r="D241" i="25"/>
  <c r="E241" i="25"/>
  <c r="F241" i="25"/>
  <c r="G241" i="25"/>
  <c r="H241" i="25"/>
  <c r="I241" i="25"/>
  <c r="B242" i="25"/>
  <c r="C242" i="25"/>
  <c r="D242" i="25"/>
  <c r="E242" i="25"/>
  <c r="F242" i="25"/>
  <c r="G242" i="25"/>
  <c r="H242" i="25"/>
  <c r="I242" i="25"/>
  <c r="B243" i="25"/>
  <c r="C243" i="25"/>
  <c r="D243" i="25"/>
  <c r="E243" i="25"/>
  <c r="F243" i="25"/>
  <c r="G243" i="25"/>
  <c r="H243" i="25"/>
  <c r="I243" i="25"/>
  <c r="B244" i="25"/>
  <c r="C244" i="25"/>
  <c r="D244" i="25"/>
  <c r="E244" i="25"/>
  <c r="F244" i="25"/>
  <c r="G244" i="25"/>
  <c r="H244" i="25"/>
  <c r="I244" i="25"/>
  <c r="B245" i="25"/>
  <c r="C245" i="25"/>
  <c r="D245" i="25"/>
  <c r="E245" i="25"/>
  <c r="F245" i="25"/>
  <c r="G245" i="25"/>
  <c r="H245" i="25"/>
  <c r="I245" i="25"/>
  <c r="B246" i="25"/>
  <c r="C246" i="25"/>
  <c r="D246" i="25"/>
  <c r="E246" i="25"/>
  <c r="F246" i="25"/>
  <c r="G246" i="25"/>
  <c r="H246" i="25"/>
  <c r="I246" i="25"/>
  <c r="B247" i="25"/>
  <c r="C247" i="25"/>
  <c r="D247" i="25"/>
  <c r="E247" i="25"/>
  <c r="F247" i="25"/>
  <c r="G247" i="25"/>
  <c r="H247" i="25"/>
  <c r="I247" i="25"/>
  <c r="B248" i="25"/>
  <c r="C248" i="25"/>
  <c r="D248" i="25"/>
  <c r="E248" i="25"/>
  <c r="F248" i="25"/>
  <c r="G248" i="25"/>
  <c r="H248" i="25"/>
  <c r="I248" i="25"/>
  <c r="B249" i="25"/>
  <c r="C249" i="25"/>
  <c r="D249" i="25"/>
  <c r="E249" i="25"/>
  <c r="F249" i="25"/>
  <c r="G249" i="25"/>
  <c r="H249" i="25"/>
  <c r="I249" i="25"/>
  <c r="B250" i="25"/>
  <c r="C250" i="25"/>
  <c r="D250" i="25"/>
  <c r="E250" i="25"/>
  <c r="F250" i="25"/>
  <c r="G250" i="25"/>
  <c r="H250" i="25"/>
  <c r="I250" i="25"/>
  <c r="B251" i="25"/>
  <c r="C251" i="25"/>
  <c r="D251" i="25"/>
  <c r="E251" i="25"/>
  <c r="F251" i="25"/>
  <c r="G251" i="25"/>
  <c r="H251" i="25"/>
  <c r="I251" i="25"/>
  <c r="B252" i="25"/>
  <c r="C252" i="25"/>
  <c r="D252" i="25"/>
  <c r="E252" i="25"/>
  <c r="F252" i="25"/>
  <c r="G252" i="25"/>
  <c r="H252" i="25"/>
  <c r="I252" i="25"/>
  <c r="B253" i="25"/>
  <c r="C253" i="25"/>
  <c r="D253" i="25"/>
  <c r="E253" i="25"/>
  <c r="F253" i="25"/>
  <c r="G253" i="25"/>
  <c r="H253" i="25"/>
  <c r="I253" i="25"/>
  <c r="B254" i="25"/>
  <c r="C254" i="25"/>
  <c r="D254" i="25"/>
  <c r="E254" i="25"/>
  <c r="F254" i="25"/>
  <c r="G254" i="25"/>
  <c r="H254" i="25"/>
  <c r="I254" i="25"/>
  <c r="B255" i="25"/>
  <c r="C255" i="25"/>
  <c r="D255" i="25"/>
  <c r="E255" i="25"/>
  <c r="F255" i="25"/>
  <c r="G255" i="25"/>
  <c r="H255" i="25"/>
  <c r="I255" i="25"/>
  <c r="B256" i="25"/>
  <c r="C256" i="25"/>
  <c r="D256" i="25"/>
  <c r="E256" i="25"/>
  <c r="F256" i="25"/>
  <c r="G256" i="25"/>
  <c r="H256" i="25"/>
  <c r="I256" i="25"/>
  <c r="B257" i="25"/>
  <c r="C257" i="25"/>
  <c r="D257" i="25"/>
  <c r="E257" i="25"/>
  <c r="F257" i="25"/>
  <c r="G257" i="25"/>
  <c r="H257" i="25"/>
  <c r="I257" i="25"/>
  <c r="B258" i="25"/>
  <c r="C258" i="25"/>
  <c r="D258" i="25"/>
  <c r="E258" i="25"/>
  <c r="F258" i="25"/>
  <c r="G258" i="25"/>
  <c r="H258" i="25"/>
  <c r="I258" i="25"/>
  <c r="B259" i="25"/>
  <c r="C259" i="25"/>
  <c r="D259" i="25"/>
  <c r="E259" i="25"/>
  <c r="F259" i="25"/>
  <c r="G259" i="25"/>
  <c r="H259" i="25"/>
  <c r="I259" i="25"/>
  <c r="B260" i="25"/>
  <c r="C260" i="25"/>
  <c r="D260" i="25"/>
  <c r="E260" i="25"/>
  <c r="F260" i="25"/>
  <c r="G260" i="25"/>
  <c r="H260" i="25"/>
  <c r="I260" i="25"/>
  <c r="B261" i="25"/>
  <c r="C261" i="25"/>
  <c r="D261" i="25"/>
  <c r="E261" i="25"/>
  <c r="F261" i="25"/>
  <c r="G261" i="25"/>
  <c r="H261" i="25"/>
  <c r="I261" i="25"/>
  <c r="B262" i="25"/>
  <c r="C262" i="25"/>
  <c r="D262" i="25"/>
  <c r="E262" i="25"/>
  <c r="F262" i="25"/>
  <c r="G262" i="25"/>
  <c r="H262" i="25"/>
  <c r="I262" i="25"/>
  <c r="B263" i="25"/>
  <c r="C263" i="25"/>
  <c r="D263" i="25"/>
  <c r="E263" i="25"/>
  <c r="F263" i="25"/>
  <c r="G263" i="25"/>
  <c r="H263" i="25"/>
  <c r="I263" i="25"/>
  <c r="B264" i="25"/>
  <c r="C264" i="25"/>
  <c r="D264" i="25"/>
  <c r="E264" i="25"/>
  <c r="F264" i="25"/>
  <c r="G264" i="25"/>
  <c r="H264" i="25"/>
  <c r="I264" i="25"/>
  <c r="B265" i="25"/>
  <c r="C265" i="25"/>
  <c r="D265" i="25"/>
  <c r="E265" i="25"/>
  <c r="F265" i="25"/>
  <c r="G265" i="25"/>
  <c r="H265" i="25"/>
  <c r="I265" i="25"/>
  <c r="B266" i="25"/>
  <c r="C266" i="25"/>
  <c r="D266" i="25"/>
  <c r="E266" i="25"/>
  <c r="F266" i="25"/>
  <c r="G266" i="25"/>
  <c r="H266" i="25"/>
  <c r="I266" i="25"/>
  <c r="B267" i="25"/>
  <c r="C267" i="25"/>
  <c r="D267" i="25"/>
  <c r="E267" i="25"/>
  <c r="F267" i="25"/>
  <c r="G267" i="25"/>
  <c r="H267" i="25"/>
  <c r="I267" i="25"/>
  <c r="B268" i="25"/>
  <c r="C268" i="25"/>
  <c r="D268" i="25"/>
  <c r="E268" i="25"/>
  <c r="F268" i="25"/>
  <c r="G268" i="25"/>
  <c r="H268" i="25"/>
  <c r="I268" i="25"/>
  <c r="B269" i="25"/>
  <c r="C269" i="25"/>
  <c r="D269" i="25"/>
  <c r="E269" i="25"/>
  <c r="F269" i="25"/>
  <c r="G269" i="25"/>
  <c r="H269" i="25"/>
  <c r="I269" i="25"/>
  <c r="B270" i="25"/>
  <c r="C270" i="25"/>
  <c r="D270" i="25"/>
  <c r="E270" i="25"/>
  <c r="F270" i="25"/>
  <c r="G270" i="25"/>
  <c r="H270" i="25"/>
  <c r="I270" i="25"/>
  <c r="B271" i="25"/>
  <c r="C271" i="25"/>
  <c r="D271" i="25"/>
  <c r="E271" i="25"/>
  <c r="F271" i="25"/>
  <c r="G271" i="25"/>
  <c r="H271" i="25"/>
  <c r="I271" i="25"/>
  <c r="B272" i="25"/>
  <c r="C272" i="25"/>
  <c r="D272" i="25"/>
  <c r="E272" i="25"/>
  <c r="F272" i="25"/>
  <c r="G272" i="25"/>
  <c r="H272" i="25"/>
  <c r="I272" i="25"/>
  <c r="B273" i="25"/>
  <c r="C273" i="25"/>
  <c r="D273" i="25"/>
  <c r="E273" i="25"/>
  <c r="F273" i="25"/>
  <c r="G273" i="25"/>
  <c r="H273" i="25"/>
  <c r="I273" i="25"/>
  <c r="B274" i="25"/>
  <c r="C274" i="25"/>
  <c r="D274" i="25"/>
  <c r="E274" i="25"/>
  <c r="F274" i="25"/>
  <c r="G274" i="25"/>
  <c r="H274" i="25"/>
  <c r="I274" i="25"/>
  <c r="B275" i="25"/>
  <c r="C275" i="25"/>
  <c r="D275" i="25"/>
  <c r="E275" i="25"/>
  <c r="F275" i="25"/>
  <c r="G275" i="25"/>
  <c r="H275" i="25"/>
  <c r="I275" i="25"/>
  <c r="B276" i="25"/>
  <c r="C276" i="25"/>
  <c r="D276" i="25"/>
  <c r="E276" i="25"/>
  <c r="F276" i="25"/>
  <c r="G276" i="25"/>
  <c r="H276" i="25"/>
  <c r="I276" i="25"/>
  <c r="B277" i="25"/>
  <c r="C277" i="25"/>
  <c r="D277" i="25"/>
  <c r="E277" i="25"/>
  <c r="F277" i="25"/>
  <c r="G277" i="25"/>
  <c r="H277" i="25"/>
  <c r="I277" i="25"/>
  <c r="B278" i="25"/>
  <c r="C278" i="25"/>
  <c r="D278" i="25"/>
  <c r="E278" i="25"/>
  <c r="F278" i="25"/>
  <c r="G278" i="25"/>
  <c r="H278" i="25"/>
  <c r="I278" i="25"/>
  <c r="B279" i="25"/>
  <c r="C279" i="25"/>
  <c r="D279" i="25"/>
  <c r="E279" i="25"/>
  <c r="F279" i="25"/>
  <c r="G279" i="25"/>
  <c r="H279" i="25"/>
  <c r="I279" i="25"/>
  <c r="B280" i="25"/>
  <c r="C280" i="25"/>
  <c r="D280" i="25"/>
  <c r="E280" i="25"/>
  <c r="F280" i="25"/>
  <c r="G280" i="25"/>
  <c r="H280" i="25"/>
  <c r="I280" i="25"/>
  <c r="B281" i="25"/>
  <c r="C281" i="25"/>
  <c r="D281" i="25"/>
  <c r="E281" i="25"/>
  <c r="F281" i="25"/>
  <c r="G281" i="25"/>
  <c r="H281" i="25"/>
  <c r="I281" i="25"/>
  <c r="B282" i="25"/>
  <c r="C282" i="25"/>
  <c r="D282" i="25"/>
  <c r="E282" i="25"/>
  <c r="F282" i="25"/>
  <c r="G282" i="25"/>
  <c r="H282" i="25"/>
  <c r="I282" i="25"/>
  <c r="B283" i="25"/>
  <c r="C283" i="25"/>
  <c r="D283" i="25"/>
  <c r="E283" i="25"/>
  <c r="F283" i="25"/>
  <c r="G283" i="25"/>
  <c r="H283" i="25"/>
  <c r="I283" i="25"/>
  <c r="B284" i="25"/>
  <c r="C284" i="25"/>
  <c r="D284" i="25"/>
  <c r="E284" i="25"/>
  <c r="F284" i="25"/>
  <c r="G284" i="25"/>
  <c r="H284" i="25"/>
  <c r="I284" i="25"/>
  <c r="B285" i="25"/>
  <c r="C285" i="25"/>
  <c r="D285" i="25"/>
  <c r="E285" i="25"/>
  <c r="F285" i="25"/>
  <c r="G285" i="25"/>
  <c r="H285" i="25"/>
  <c r="I285" i="25"/>
  <c r="B286" i="25"/>
  <c r="C286" i="25"/>
  <c r="D286" i="25"/>
  <c r="E286" i="25"/>
  <c r="F286" i="25"/>
  <c r="G286" i="25"/>
  <c r="H286" i="25"/>
  <c r="I286" i="25"/>
  <c r="B287" i="25"/>
  <c r="C287" i="25"/>
  <c r="D287" i="25"/>
  <c r="E287" i="25"/>
  <c r="F287" i="25"/>
  <c r="G287" i="25"/>
  <c r="H287" i="25"/>
  <c r="I287" i="25"/>
  <c r="B288" i="25"/>
  <c r="C288" i="25"/>
  <c r="D288" i="25"/>
  <c r="E288" i="25"/>
  <c r="F288" i="25"/>
  <c r="G288" i="25"/>
  <c r="H288" i="25"/>
  <c r="I288" i="25"/>
  <c r="B289" i="25"/>
  <c r="C289" i="25"/>
  <c r="D289" i="25"/>
  <c r="E289" i="25"/>
  <c r="F289" i="25"/>
  <c r="G289" i="25"/>
  <c r="H289" i="25"/>
  <c r="I289" i="25"/>
  <c r="B290" i="25"/>
  <c r="C290" i="25"/>
  <c r="D290" i="25"/>
  <c r="E290" i="25"/>
  <c r="F290" i="25"/>
  <c r="G290" i="25"/>
  <c r="H290" i="25"/>
  <c r="I290" i="25"/>
  <c r="B291" i="25"/>
  <c r="C291" i="25"/>
  <c r="D291" i="25"/>
  <c r="E291" i="25"/>
  <c r="F291" i="25"/>
  <c r="G291" i="25"/>
  <c r="H291" i="25"/>
  <c r="I291" i="25"/>
  <c r="B292" i="25"/>
  <c r="C292" i="25"/>
  <c r="D292" i="25"/>
  <c r="E292" i="25"/>
  <c r="F292" i="25"/>
  <c r="G292" i="25"/>
  <c r="H292" i="25"/>
  <c r="I292" i="25"/>
  <c r="B293" i="25"/>
  <c r="C293" i="25"/>
  <c r="D293" i="25"/>
  <c r="E293" i="25"/>
  <c r="F293" i="25"/>
  <c r="G293" i="25"/>
  <c r="H293" i="25"/>
  <c r="I293" i="25"/>
  <c r="B294" i="25"/>
  <c r="C294" i="25"/>
  <c r="D294" i="25"/>
  <c r="E294" i="25"/>
  <c r="F294" i="25"/>
  <c r="G294" i="25"/>
  <c r="H294" i="25"/>
  <c r="I294" i="25"/>
  <c r="B295" i="25"/>
  <c r="C295" i="25"/>
  <c r="D295" i="25"/>
  <c r="E295" i="25"/>
  <c r="F295" i="25"/>
  <c r="G295" i="25"/>
  <c r="H295" i="25"/>
  <c r="I295" i="25"/>
  <c r="B296" i="25"/>
  <c r="C296" i="25"/>
  <c r="D296" i="25"/>
  <c r="E296" i="25"/>
  <c r="F296" i="25"/>
  <c r="G296" i="25"/>
  <c r="H296" i="25"/>
  <c r="I296" i="25"/>
  <c r="B297" i="25"/>
  <c r="C297" i="25"/>
  <c r="D297" i="25"/>
  <c r="E297" i="25"/>
  <c r="F297" i="25"/>
  <c r="G297" i="25"/>
  <c r="H297" i="25"/>
  <c r="I297" i="25"/>
  <c r="B298" i="25"/>
  <c r="C298" i="25"/>
  <c r="D298" i="25"/>
  <c r="E298" i="25"/>
  <c r="F298" i="25"/>
  <c r="G298" i="25"/>
  <c r="H298" i="25"/>
  <c r="I298" i="25"/>
  <c r="B299" i="25"/>
  <c r="C299" i="25"/>
  <c r="D299" i="25"/>
  <c r="E299" i="25"/>
  <c r="F299" i="25"/>
  <c r="G299" i="25"/>
  <c r="H299" i="25"/>
  <c r="I299" i="25"/>
  <c r="B300" i="25"/>
  <c r="C300" i="25"/>
  <c r="D300" i="25"/>
  <c r="E300" i="25"/>
  <c r="F300" i="25"/>
  <c r="G300" i="25"/>
  <c r="H300" i="25"/>
  <c r="I300" i="25"/>
  <c r="B301" i="25"/>
  <c r="C301" i="25"/>
  <c r="D301" i="25"/>
  <c r="E301" i="25"/>
  <c r="F301" i="25"/>
  <c r="G301" i="25"/>
  <c r="H301" i="25"/>
  <c r="I301" i="25"/>
  <c r="B302" i="25"/>
  <c r="C302" i="25"/>
  <c r="D302" i="25"/>
  <c r="E302" i="25"/>
  <c r="F302" i="25"/>
  <c r="G302" i="25"/>
  <c r="H302" i="25"/>
  <c r="I302" i="25"/>
  <c r="B303" i="25"/>
  <c r="C303" i="25"/>
  <c r="D303" i="25"/>
  <c r="E303" i="25"/>
  <c r="F303" i="25"/>
  <c r="G303" i="25"/>
  <c r="H303" i="25"/>
  <c r="I303" i="25"/>
  <c r="B304" i="25"/>
  <c r="C304" i="25"/>
  <c r="D304" i="25"/>
  <c r="E304" i="25"/>
  <c r="F304" i="25"/>
  <c r="G304" i="25"/>
  <c r="H304" i="25"/>
  <c r="I304" i="25"/>
  <c r="B305" i="25"/>
  <c r="C305" i="25"/>
  <c r="D305" i="25"/>
  <c r="E305" i="25"/>
  <c r="F305" i="25"/>
  <c r="G305" i="25"/>
  <c r="H305" i="25"/>
  <c r="I305" i="25"/>
  <c r="B306" i="25"/>
  <c r="C306" i="25"/>
  <c r="D306" i="25"/>
  <c r="E306" i="25"/>
  <c r="F306" i="25"/>
  <c r="G306" i="25"/>
  <c r="H306" i="25"/>
  <c r="I306" i="25"/>
  <c r="B307" i="25"/>
  <c r="C307" i="25"/>
  <c r="D307" i="25"/>
  <c r="E307" i="25"/>
  <c r="F307" i="25"/>
  <c r="G307" i="25"/>
  <c r="H307" i="25"/>
  <c r="I307" i="25"/>
  <c r="B308" i="25"/>
  <c r="C308" i="25"/>
  <c r="D308" i="25"/>
  <c r="E308" i="25"/>
  <c r="F308" i="25"/>
  <c r="G308" i="25"/>
  <c r="H308" i="25"/>
  <c r="I308" i="25"/>
  <c r="B309" i="25"/>
  <c r="C309" i="25"/>
  <c r="D309" i="25"/>
  <c r="E309" i="25"/>
  <c r="F309" i="25"/>
  <c r="G309" i="25"/>
  <c r="H309" i="25"/>
  <c r="I309" i="25"/>
  <c r="B310" i="25"/>
  <c r="C310" i="25"/>
  <c r="D310" i="25"/>
  <c r="E310" i="25"/>
  <c r="F310" i="25"/>
  <c r="G310" i="25"/>
  <c r="H310" i="25"/>
  <c r="I310" i="25"/>
  <c r="B311" i="25"/>
  <c r="C311" i="25"/>
  <c r="D311" i="25"/>
  <c r="E311" i="25"/>
  <c r="F311" i="25"/>
  <c r="G311" i="25"/>
  <c r="H311" i="25"/>
  <c r="I311" i="25"/>
  <c r="B312" i="25"/>
  <c r="C312" i="25"/>
  <c r="D312" i="25"/>
  <c r="E312" i="25"/>
  <c r="F312" i="25"/>
  <c r="G312" i="25"/>
  <c r="H312" i="25"/>
  <c r="I312" i="25"/>
  <c r="B313" i="25"/>
  <c r="C313" i="25"/>
  <c r="D313" i="25"/>
  <c r="E313" i="25"/>
  <c r="F313" i="25"/>
  <c r="G313" i="25"/>
  <c r="H313" i="25"/>
  <c r="I313" i="25"/>
  <c r="B314" i="25"/>
  <c r="C314" i="25"/>
  <c r="D314" i="25"/>
  <c r="E314" i="25"/>
  <c r="F314" i="25"/>
  <c r="G314" i="25"/>
  <c r="H314" i="25"/>
  <c r="I314" i="25"/>
  <c r="B315" i="25"/>
  <c r="C315" i="25"/>
  <c r="D315" i="25"/>
  <c r="E315" i="25"/>
  <c r="F315" i="25"/>
  <c r="G315" i="25"/>
  <c r="H315" i="25"/>
  <c r="I315" i="25"/>
  <c r="B316" i="25"/>
  <c r="C316" i="25"/>
  <c r="D316" i="25"/>
  <c r="E316" i="25"/>
  <c r="F316" i="25"/>
  <c r="G316" i="25"/>
  <c r="H316" i="25"/>
  <c r="I316" i="25"/>
  <c r="B317" i="25"/>
  <c r="C317" i="25"/>
  <c r="D317" i="25"/>
  <c r="E317" i="25"/>
  <c r="F317" i="25"/>
  <c r="G317" i="25"/>
  <c r="H317" i="25"/>
  <c r="I317" i="25"/>
  <c r="B318" i="25"/>
  <c r="C318" i="25"/>
  <c r="D318" i="25"/>
  <c r="E318" i="25"/>
  <c r="F318" i="25"/>
  <c r="G318" i="25"/>
  <c r="H318" i="25"/>
  <c r="I318" i="25"/>
  <c r="B319" i="25"/>
  <c r="C319" i="25"/>
  <c r="D319" i="25"/>
  <c r="E319" i="25"/>
  <c r="F319" i="25"/>
  <c r="G319" i="25"/>
  <c r="H319" i="25"/>
  <c r="I319" i="25"/>
  <c r="B320" i="25"/>
  <c r="C320" i="25"/>
  <c r="D320" i="25"/>
  <c r="E320" i="25"/>
  <c r="F320" i="25"/>
  <c r="G320" i="25"/>
  <c r="H320" i="25"/>
  <c r="I320" i="25"/>
  <c r="B321" i="25"/>
  <c r="C321" i="25"/>
  <c r="D321" i="25"/>
  <c r="E321" i="25"/>
  <c r="F321" i="25"/>
  <c r="G321" i="25"/>
  <c r="H321" i="25"/>
  <c r="I321" i="25"/>
  <c r="B322" i="25"/>
  <c r="C322" i="25"/>
  <c r="D322" i="25"/>
  <c r="E322" i="25"/>
  <c r="F322" i="25"/>
  <c r="G322" i="25"/>
  <c r="H322" i="25"/>
  <c r="I322" i="25"/>
  <c r="B323" i="25"/>
  <c r="C323" i="25"/>
  <c r="D323" i="25"/>
  <c r="E323" i="25"/>
  <c r="F323" i="25"/>
  <c r="G323" i="25"/>
  <c r="H323" i="25"/>
  <c r="I323" i="25"/>
  <c r="B324" i="25"/>
  <c r="C324" i="25"/>
  <c r="D324" i="25"/>
  <c r="E324" i="25"/>
  <c r="F324" i="25"/>
  <c r="G324" i="25"/>
  <c r="H324" i="25"/>
  <c r="I324" i="25"/>
  <c r="B325" i="25"/>
  <c r="C325" i="25"/>
  <c r="D325" i="25"/>
  <c r="E325" i="25"/>
  <c r="F325" i="25"/>
  <c r="G325" i="25"/>
  <c r="H325" i="25"/>
  <c r="I325" i="25"/>
  <c r="B326" i="25"/>
  <c r="C326" i="25"/>
  <c r="D326" i="25"/>
  <c r="E326" i="25"/>
  <c r="F326" i="25"/>
  <c r="G326" i="25"/>
  <c r="H326" i="25"/>
  <c r="I326" i="25"/>
  <c r="B327" i="25"/>
  <c r="C327" i="25"/>
  <c r="D327" i="25"/>
  <c r="E327" i="25"/>
  <c r="F327" i="25"/>
  <c r="G327" i="25"/>
  <c r="H327" i="25"/>
  <c r="I327" i="25"/>
  <c r="B328" i="25"/>
  <c r="C328" i="25"/>
  <c r="D328" i="25"/>
  <c r="E328" i="25"/>
  <c r="F328" i="25"/>
  <c r="G328" i="25"/>
  <c r="H328" i="25"/>
  <c r="I328" i="25"/>
  <c r="B329" i="25"/>
  <c r="C329" i="25"/>
  <c r="D329" i="25"/>
  <c r="E329" i="25"/>
  <c r="F329" i="25"/>
  <c r="G329" i="25"/>
  <c r="H329" i="25"/>
  <c r="I329" i="25"/>
  <c r="B330" i="25"/>
  <c r="C330" i="25"/>
  <c r="D330" i="25"/>
  <c r="E330" i="25"/>
  <c r="F330" i="25"/>
  <c r="G330" i="25"/>
  <c r="H330" i="25"/>
  <c r="I330" i="25"/>
  <c r="B331" i="25"/>
  <c r="C331" i="25"/>
  <c r="D331" i="25"/>
  <c r="E331" i="25"/>
  <c r="F331" i="25"/>
  <c r="G331" i="25"/>
  <c r="H331" i="25"/>
  <c r="I331" i="25"/>
  <c r="B332" i="25"/>
  <c r="C332" i="25"/>
  <c r="D332" i="25"/>
  <c r="E332" i="25"/>
  <c r="F332" i="25"/>
  <c r="G332" i="25"/>
  <c r="H332" i="25"/>
  <c r="I332" i="25"/>
  <c r="B333" i="25"/>
  <c r="C333" i="25"/>
  <c r="D333" i="25"/>
  <c r="E333" i="25"/>
  <c r="F333" i="25"/>
  <c r="G333" i="25"/>
  <c r="H333" i="25"/>
  <c r="I333" i="25"/>
  <c r="B334" i="25"/>
  <c r="C334" i="25"/>
  <c r="D334" i="25"/>
  <c r="E334" i="25"/>
  <c r="F334" i="25"/>
  <c r="G334" i="25"/>
  <c r="H334" i="25"/>
  <c r="I334" i="25"/>
  <c r="B335" i="25"/>
  <c r="C335" i="25"/>
  <c r="D335" i="25"/>
  <c r="E335" i="25"/>
  <c r="F335" i="25"/>
  <c r="G335" i="25"/>
  <c r="H335" i="25"/>
  <c r="I335" i="25"/>
  <c r="B336" i="25"/>
  <c r="C336" i="25"/>
  <c r="D336" i="25"/>
  <c r="E336" i="25"/>
  <c r="F336" i="25"/>
  <c r="G336" i="25"/>
  <c r="H336" i="25"/>
  <c r="I336" i="25"/>
  <c r="B337" i="25"/>
  <c r="C337" i="25"/>
  <c r="D337" i="25"/>
  <c r="E337" i="25"/>
  <c r="F337" i="25"/>
  <c r="G337" i="25"/>
  <c r="H337" i="25"/>
  <c r="I337" i="25"/>
  <c r="B338" i="25"/>
  <c r="C338" i="25"/>
  <c r="D338" i="25"/>
  <c r="E338" i="25"/>
  <c r="F338" i="25"/>
  <c r="G338" i="25"/>
  <c r="H338" i="25"/>
  <c r="I338" i="25"/>
  <c r="B339" i="25"/>
  <c r="C339" i="25"/>
  <c r="D339" i="25"/>
  <c r="E339" i="25"/>
  <c r="F339" i="25"/>
  <c r="G339" i="25"/>
  <c r="H339" i="25"/>
  <c r="I339" i="25"/>
  <c r="B340" i="25"/>
  <c r="C340" i="25"/>
  <c r="D340" i="25"/>
  <c r="E340" i="25"/>
  <c r="F340" i="25"/>
  <c r="G340" i="25"/>
  <c r="H340" i="25"/>
  <c r="I340" i="25"/>
  <c r="B341" i="25"/>
  <c r="C341" i="25"/>
  <c r="D341" i="25"/>
  <c r="E341" i="25"/>
  <c r="F341" i="25"/>
  <c r="G341" i="25"/>
  <c r="H341" i="25"/>
  <c r="I341" i="25"/>
  <c r="B342" i="25"/>
  <c r="C342" i="25"/>
  <c r="D342" i="25"/>
  <c r="E342" i="25"/>
  <c r="F342" i="25"/>
  <c r="G342" i="25"/>
  <c r="H342" i="25"/>
  <c r="I342" i="25"/>
  <c r="B343" i="25"/>
  <c r="C343" i="25"/>
  <c r="D343" i="25"/>
  <c r="E343" i="25"/>
  <c r="F343" i="25"/>
  <c r="G343" i="25"/>
  <c r="H343" i="25"/>
  <c r="I343" i="25"/>
  <c r="B344" i="25"/>
  <c r="C344" i="25"/>
  <c r="D344" i="25"/>
  <c r="E344" i="25"/>
  <c r="F344" i="25"/>
  <c r="G344" i="25"/>
  <c r="H344" i="25"/>
  <c r="I344" i="25"/>
  <c r="B345" i="25"/>
  <c r="C345" i="25"/>
  <c r="D345" i="25"/>
  <c r="E345" i="25"/>
  <c r="F345" i="25"/>
  <c r="G345" i="25"/>
  <c r="H345" i="25"/>
  <c r="I345" i="25"/>
  <c r="B346" i="25"/>
  <c r="C346" i="25"/>
  <c r="D346" i="25"/>
  <c r="E346" i="25"/>
  <c r="F346" i="25"/>
  <c r="G346" i="25"/>
  <c r="H346" i="25"/>
  <c r="I346" i="25"/>
  <c r="B347" i="25"/>
  <c r="C347" i="25"/>
  <c r="D347" i="25"/>
  <c r="E347" i="25"/>
  <c r="F347" i="25"/>
  <c r="G347" i="25"/>
  <c r="H347" i="25"/>
  <c r="I347" i="25"/>
  <c r="B348" i="25"/>
  <c r="C348" i="25"/>
  <c r="D348" i="25"/>
  <c r="E348" i="25"/>
  <c r="F348" i="25"/>
  <c r="G348" i="25"/>
  <c r="H348" i="25"/>
  <c r="I348" i="25"/>
  <c r="B349" i="25"/>
  <c r="C349" i="25"/>
  <c r="D349" i="25"/>
  <c r="E349" i="25"/>
  <c r="F349" i="25"/>
  <c r="G349" i="25"/>
  <c r="H349" i="25"/>
  <c r="I349" i="25"/>
  <c r="B350" i="25"/>
  <c r="C350" i="25"/>
  <c r="D350" i="25"/>
  <c r="E350" i="25"/>
  <c r="F350" i="25"/>
  <c r="G350" i="25"/>
  <c r="H350" i="25"/>
  <c r="I350" i="25"/>
  <c r="B351" i="25"/>
  <c r="C351" i="25"/>
  <c r="D351" i="25"/>
  <c r="E351" i="25"/>
  <c r="F351" i="25"/>
  <c r="G351" i="25"/>
  <c r="H351" i="25"/>
  <c r="I351" i="25"/>
  <c r="B352" i="25"/>
  <c r="C352" i="25"/>
  <c r="D352" i="25"/>
  <c r="E352" i="25"/>
  <c r="F352" i="25"/>
  <c r="G352" i="25"/>
  <c r="H352" i="25"/>
  <c r="I352" i="25"/>
  <c r="B353" i="25"/>
  <c r="C353" i="25"/>
  <c r="D353" i="25"/>
  <c r="E353" i="25"/>
  <c r="F353" i="25"/>
  <c r="G353" i="25"/>
  <c r="H353" i="25"/>
  <c r="I353" i="25"/>
  <c r="B354" i="25"/>
  <c r="C354" i="25"/>
  <c r="D354" i="25"/>
  <c r="E354" i="25"/>
  <c r="F354" i="25"/>
  <c r="G354" i="25"/>
  <c r="H354" i="25"/>
  <c r="I354" i="25"/>
  <c r="B355" i="25"/>
  <c r="C355" i="25"/>
  <c r="D355" i="25"/>
  <c r="E355" i="25"/>
  <c r="F355" i="25"/>
  <c r="G355" i="25"/>
  <c r="H355" i="25"/>
  <c r="I355" i="25"/>
  <c r="B356" i="25"/>
  <c r="C356" i="25"/>
  <c r="D356" i="25"/>
  <c r="E356" i="25"/>
  <c r="F356" i="25"/>
  <c r="G356" i="25"/>
  <c r="H356" i="25"/>
  <c r="I356" i="25"/>
  <c r="B357" i="25"/>
  <c r="C357" i="25"/>
  <c r="D357" i="25"/>
  <c r="E357" i="25"/>
  <c r="F357" i="25"/>
  <c r="G357" i="25"/>
  <c r="H357" i="25"/>
  <c r="I357" i="25"/>
  <c r="B358" i="25"/>
  <c r="C358" i="25"/>
  <c r="D358" i="25"/>
  <c r="E358" i="25"/>
  <c r="F358" i="25"/>
  <c r="G358" i="25"/>
  <c r="H358" i="25"/>
  <c r="I358" i="25"/>
  <c r="B359" i="25"/>
  <c r="C359" i="25"/>
  <c r="D359" i="25"/>
  <c r="E359" i="25"/>
  <c r="F359" i="25"/>
  <c r="G359" i="25"/>
  <c r="H359" i="25"/>
  <c r="I359" i="25"/>
  <c r="B360" i="25"/>
  <c r="C360" i="25"/>
  <c r="D360" i="25"/>
  <c r="E360" i="25"/>
  <c r="F360" i="25"/>
  <c r="G360" i="25"/>
  <c r="H360" i="25"/>
  <c r="I360" i="25"/>
  <c r="B361" i="25"/>
  <c r="C361" i="25"/>
  <c r="D361" i="25"/>
  <c r="E361" i="25"/>
  <c r="F361" i="25"/>
  <c r="G361" i="25"/>
  <c r="H361" i="25"/>
  <c r="I361" i="25"/>
  <c r="B362" i="25"/>
  <c r="C362" i="25"/>
  <c r="D362" i="25"/>
  <c r="E362" i="25"/>
  <c r="F362" i="25"/>
  <c r="G362" i="25"/>
  <c r="H362" i="25"/>
  <c r="I362" i="25"/>
  <c r="B363" i="25"/>
  <c r="C363" i="25"/>
  <c r="D363" i="25"/>
  <c r="E363" i="25"/>
  <c r="F363" i="25"/>
  <c r="G363" i="25"/>
  <c r="H363" i="25"/>
  <c r="I363" i="25"/>
  <c r="B364" i="25"/>
  <c r="C364" i="25"/>
  <c r="D364" i="25"/>
  <c r="E364" i="25"/>
  <c r="F364" i="25"/>
  <c r="G364" i="25"/>
  <c r="H364" i="25"/>
  <c r="I364" i="25"/>
  <c r="B365" i="25"/>
  <c r="C365" i="25"/>
  <c r="D365" i="25"/>
  <c r="E365" i="25"/>
  <c r="F365" i="25"/>
  <c r="G365" i="25"/>
  <c r="H365" i="25"/>
  <c r="I365" i="25"/>
  <c r="B366" i="25"/>
  <c r="C366" i="25"/>
  <c r="D366" i="25"/>
  <c r="E366" i="25"/>
  <c r="F366" i="25"/>
  <c r="G366" i="25"/>
  <c r="H366" i="25"/>
  <c r="I366" i="25"/>
  <c r="B367" i="25"/>
  <c r="C367" i="25"/>
  <c r="D367" i="25"/>
  <c r="E367" i="25"/>
  <c r="F367" i="25"/>
  <c r="G367" i="25"/>
  <c r="H367" i="25"/>
  <c r="I367" i="25"/>
  <c r="B368" i="25"/>
  <c r="C368" i="25"/>
  <c r="D368" i="25"/>
  <c r="E368" i="25"/>
  <c r="F368" i="25"/>
  <c r="G368" i="25"/>
  <c r="H368" i="25"/>
  <c r="I368" i="25"/>
  <c r="B369" i="25"/>
  <c r="C369" i="25"/>
  <c r="D369" i="25"/>
  <c r="E369" i="25"/>
  <c r="F369" i="25"/>
  <c r="G369" i="25"/>
  <c r="H369" i="25"/>
  <c r="I369" i="25"/>
  <c r="B370" i="25"/>
  <c r="C370" i="25"/>
  <c r="D370" i="25"/>
  <c r="E370" i="25"/>
  <c r="F370" i="25"/>
  <c r="G370" i="25"/>
  <c r="H370" i="25"/>
  <c r="I370" i="25"/>
  <c r="B371" i="25"/>
  <c r="C371" i="25"/>
  <c r="D371" i="25"/>
  <c r="E371" i="25"/>
  <c r="F371" i="25"/>
  <c r="G371" i="25"/>
  <c r="H371" i="25"/>
  <c r="I371" i="25"/>
  <c r="B372" i="25"/>
  <c r="C372" i="25"/>
  <c r="D372" i="25"/>
  <c r="E372" i="25"/>
  <c r="F372" i="25"/>
  <c r="G372" i="25"/>
  <c r="H372" i="25"/>
  <c r="I372" i="25"/>
  <c r="B373" i="25"/>
  <c r="C373" i="25"/>
  <c r="D373" i="25"/>
  <c r="E373" i="25"/>
  <c r="F373" i="25"/>
  <c r="G373" i="25"/>
  <c r="H373" i="25"/>
  <c r="I373" i="25"/>
  <c r="B374" i="25"/>
  <c r="C374" i="25"/>
  <c r="D374" i="25"/>
  <c r="E374" i="25"/>
  <c r="F374" i="25"/>
  <c r="G374" i="25"/>
  <c r="H374" i="25"/>
  <c r="I374" i="25"/>
  <c r="B375" i="25"/>
  <c r="C375" i="25"/>
  <c r="D375" i="25"/>
  <c r="E375" i="25"/>
  <c r="F375" i="25"/>
  <c r="G375" i="25"/>
  <c r="H375" i="25"/>
  <c r="I375" i="25"/>
  <c r="B376" i="25"/>
  <c r="C376" i="25"/>
  <c r="D376" i="25"/>
  <c r="E376" i="25"/>
  <c r="F376" i="25"/>
  <c r="G376" i="25"/>
  <c r="H376" i="25"/>
  <c r="I376" i="25"/>
  <c r="B377" i="25"/>
  <c r="C377" i="25"/>
  <c r="D377" i="25"/>
  <c r="E377" i="25"/>
  <c r="F377" i="25"/>
  <c r="G377" i="25"/>
  <c r="H377" i="25"/>
  <c r="I377" i="25"/>
  <c r="B378" i="25"/>
  <c r="C378" i="25"/>
  <c r="D378" i="25"/>
  <c r="E378" i="25"/>
  <c r="F378" i="25"/>
  <c r="G378" i="25"/>
  <c r="H378" i="25"/>
  <c r="I378" i="25"/>
  <c r="B379" i="25"/>
  <c r="C379" i="25"/>
  <c r="D379" i="25"/>
  <c r="E379" i="25"/>
  <c r="F379" i="25"/>
  <c r="G379" i="25"/>
  <c r="H379" i="25"/>
  <c r="I379" i="25"/>
  <c r="B380" i="25"/>
  <c r="C380" i="25"/>
  <c r="D380" i="25"/>
  <c r="E380" i="25"/>
  <c r="F380" i="25"/>
  <c r="G380" i="25"/>
  <c r="H380" i="25"/>
  <c r="I380" i="25"/>
  <c r="B381" i="25"/>
  <c r="C381" i="25"/>
  <c r="D381" i="25"/>
  <c r="E381" i="25"/>
  <c r="F381" i="25"/>
  <c r="G381" i="25"/>
  <c r="H381" i="25"/>
  <c r="I381" i="25"/>
  <c r="B382" i="25"/>
  <c r="C382" i="25"/>
  <c r="D382" i="25"/>
  <c r="E382" i="25"/>
  <c r="F382" i="25"/>
  <c r="G382" i="25"/>
  <c r="H382" i="25"/>
  <c r="I382" i="25"/>
  <c r="B383" i="25"/>
  <c r="C383" i="25"/>
  <c r="D383" i="25"/>
  <c r="E383" i="25"/>
  <c r="F383" i="25"/>
  <c r="G383" i="25"/>
  <c r="H383" i="25"/>
  <c r="I383" i="25"/>
  <c r="B384" i="25"/>
  <c r="C384" i="25"/>
  <c r="D384" i="25"/>
  <c r="E384" i="25"/>
  <c r="F384" i="25"/>
  <c r="G384" i="25"/>
  <c r="H384" i="25"/>
  <c r="I384" i="25"/>
  <c r="B385" i="25"/>
  <c r="C385" i="25"/>
  <c r="D385" i="25"/>
  <c r="E385" i="25"/>
  <c r="F385" i="25"/>
  <c r="G385" i="25"/>
  <c r="H385" i="25"/>
  <c r="I385" i="25"/>
  <c r="B386" i="25"/>
  <c r="C386" i="25"/>
  <c r="D386" i="25"/>
  <c r="E386" i="25"/>
  <c r="F386" i="25"/>
  <c r="G386" i="25"/>
  <c r="H386" i="25"/>
  <c r="I386" i="25"/>
  <c r="B387" i="25"/>
  <c r="C387" i="25"/>
  <c r="D387" i="25"/>
  <c r="E387" i="25"/>
  <c r="F387" i="25"/>
  <c r="G387" i="25"/>
  <c r="H387" i="25"/>
  <c r="I387" i="25"/>
  <c r="B388" i="25"/>
  <c r="C388" i="25"/>
  <c r="D388" i="25"/>
  <c r="E388" i="25"/>
  <c r="F388" i="25"/>
  <c r="G388" i="25"/>
  <c r="H388" i="25"/>
  <c r="I388" i="25"/>
  <c r="B389" i="25"/>
  <c r="C389" i="25"/>
  <c r="D389" i="25"/>
  <c r="E389" i="25"/>
  <c r="F389" i="25"/>
  <c r="G389" i="25"/>
  <c r="H389" i="25"/>
  <c r="I389" i="25"/>
  <c r="B390" i="25"/>
  <c r="C390" i="25"/>
  <c r="D390" i="25"/>
  <c r="E390" i="25"/>
  <c r="F390" i="25"/>
  <c r="G390" i="25"/>
  <c r="H390" i="25"/>
  <c r="I390" i="25"/>
  <c r="B391" i="25"/>
  <c r="C391" i="25"/>
  <c r="D391" i="25"/>
  <c r="E391" i="25"/>
  <c r="F391" i="25"/>
  <c r="G391" i="25"/>
  <c r="H391" i="25"/>
  <c r="I391" i="25"/>
  <c r="B392" i="25"/>
  <c r="C392" i="25"/>
  <c r="D392" i="25"/>
  <c r="E392" i="25"/>
  <c r="F392" i="25"/>
  <c r="G392" i="25"/>
  <c r="H392" i="25"/>
  <c r="I392" i="25"/>
  <c r="B393" i="25"/>
  <c r="C393" i="25"/>
  <c r="D393" i="25"/>
  <c r="E393" i="25"/>
  <c r="F393" i="25"/>
  <c r="G393" i="25"/>
  <c r="H393" i="25"/>
  <c r="I393" i="25"/>
  <c r="B394" i="25"/>
  <c r="C394" i="25"/>
  <c r="D394" i="25"/>
  <c r="E394" i="25"/>
  <c r="F394" i="25"/>
  <c r="G394" i="25"/>
  <c r="H394" i="25"/>
  <c r="I394" i="25"/>
  <c r="B395" i="25"/>
  <c r="C395" i="25"/>
  <c r="D395" i="25"/>
  <c r="E395" i="25"/>
  <c r="F395" i="25"/>
  <c r="G395" i="25"/>
  <c r="H395" i="25"/>
  <c r="I395" i="25"/>
  <c r="B396" i="25"/>
  <c r="C396" i="25"/>
  <c r="D396" i="25"/>
  <c r="E396" i="25"/>
  <c r="F396" i="25"/>
  <c r="G396" i="25"/>
  <c r="H396" i="25"/>
  <c r="I396" i="25"/>
  <c r="B397" i="25"/>
  <c r="C397" i="25"/>
  <c r="D397" i="25"/>
  <c r="E397" i="25"/>
  <c r="F397" i="25"/>
  <c r="G397" i="25"/>
  <c r="H397" i="25"/>
  <c r="I397" i="25"/>
  <c r="B398" i="25"/>
  <c r="C398" i="25"/>
  <c r="D398" i="25"/>
  <c r="E398" i="25"/>
  <c r="F398" i="25"/>
  <c r="G398" i="25"/>
  <c r="H398" i="25"/>
  <c r="I398" i="25"/>
  <c r="B399" i="25"/>
  <c r="C399" i="25"/>
  <c r="D399" i="25"/>
  <c r="E399" i="25"/>
  <c r="F399" i="25"/>
  <c r="G399" i="25"/>
  <c r="H399" i="25"/>
  <c r="I399" i="25"/>
  <c r="B400" i="25"/>
  <c r="C400" i="25"/>
  <c r="D400" i="25"/>
  <c r="E400" i="25"/>
  <c r="F400" i="25"/>
  <c r="G400" i="25"/>
  <c r="H400" i="25"/>
  <c r="I400" i="25"/>
  <c r="B401" i="25"/>
  <c r="C401" i="25"/>
  <c r="D401" i="25"/>
  <c r="E401" i="25"/>
  <c r="F401" i="25"/>
  <c r="G401" i="25"/>
  <c r="H401" i="25"/>
  <c r="I401" i="25"/>
  <c r="B402" i="25"/>
  <c r="C402" i="25"/>
  <c r="D402" i="25"/>
  <c r="E402" i="25"/>
  <c r="F402" i="25"/>
  <c r="G402" i="25"/>
  <c r="H402" i="25"/>
  <c r="I402" i="25"/>
  <c r="B403" i="25"/>
  <c r="C403" i="25"/>
  <c r="D403" i="25"/>
  <c r="E403" i="25"/>
  <c r="F403" i="25"/>
  <c r="G403" i="25"/>
  <c r="H403" i="25"/>
  <c r="I403" i="25"/>
  <c r="B404" i="25"/>
  <c r="C404" i="25"/>
  <c r="D404" i="25"/>
  <c r="E404" i="25"/>
  <c r="F404" i="25"/>
  <c r="G404" i="25"/>
  <c r="H404" i="25"/>
  <c r="I404" i="25"/>
  <c r="B405" i="25"/>
  <c r="C405" i="25"/>
  <c r="D405" i="25"/>
  <c r="E405" i="25"/>
  <c r="F405" i="25"/>
  <c r="G405" i="25"/>
  <c r="H405" i="25"/>
  <c r="I405" i="25"/>
  <c r="B406" i="25"/>
  <c r="C406" i="25"/>
  <c r="D406" i="25"/>
  <c r="E406" i="25"/>
  <c r="F406" i="25"/>
  <c r="G406" i="25"/>
  <c r="H406" i="25"/>
  <c r="I406" i="25"/>
  <c r="B407" i="25"/>
  <c r="C407" i="25"/>
  <c r="D407" i="25"/>
  <c r="E407" i="25"/>
  <c r="F407" i="25"/>
  <c r="G407" i="25"/>
  <c r="H407" i="25"/>
  <c r="I407" i="25"/>
  <c r="B408" i="25"/>
  <c r="C408" i="25"/>
  <c r="D408" i="25"/>
  <c r="E408" i="25"/>
  <c r="F408" i="25"/>
  <c r="G408" i="25"/>
  <c r="H408" i="25"/>
  <c r="I408" i="25"/>
  <c r="B409" i="25"/>
  <c r="C409" i="25"/>
  <c r="D409" i="25"/>
  <c r="E409" i="25"/>
  <c r="F409" i="25"/>
  <c r="G409" i="25"/>
  <c r="H409" i="25"/>
  <c r="I409" i="25"/>
  <c r="B410" i="25"/>
  <c r="C410" i="25"/>
  <c r="D410" i="25"/>
  <c r="E410" i="25"/>
  <c r="F410" i="25"/>
  <c r="G410" i="25"/>
  <c r="H410" i="25"/>
  <c r="I410" i="25"/>
  <c r="B411" i="25"/>
  <c r="C411" i="25"/>
  <c r="D411" i="25"/>
  <c r="E411" i="25"/>
  <c r="F411" i="25"/>
  <c r="G411" i="25"/>
  <c r="H411" i="25"/>
  <c r="I411" i="25"/>
  <c r="B412" i="25"/>
  <c r="C412" i="25"/>
  <c r="D412" i="25"/>
  <c r="E412" i="25"/>
  <c r="F412" i="25"/>
  <c r="G412" i="25"/>
  <c r="H412" i="25"/>
  <c r="I412" i="25"/>
  <c r="B413" i="25"/>
  <c r="C413" i="25"/>
  <c r="D413" i="25"/>
  <c r="E413" i="25"/>
  <c r="F413" i="25"/>
  <c r="G413" i="25"/>
  <c r="H413" i="25"/>
  <c r="I413" i="25"/>
  <c r="B414" i="25"/>
  <c r="C414" i="25"/>
  <c r="D414" i="25"/>
  <c r="E414" i="25"/>
  <c r="F414" i="25"/>
  <c r="G414" i="25"/>
  <c r="H414" i="25"/>
  <c r="I414" i="25"/>
  <c r="B415" i="25"/>
  <c r="C415" i="25"/>
  <c r="D415" i="25"/>
  <c r="E415" i="25"/>
  <c r="F415" i="25"/>
  <c r="G415" i="25"/>
  <c r="H415" i="25"/>
  <c r="I415" i="25"/>
  <c r="B416" i="25"/>
  <c r="C416" i="25"/>
  <c r="D416" i="25"/>
  <c r="E416" i="25"/>
  <c r="F416" i="25"/>
  <c r="G416" i="25"/>
  <c r="H416" i="25"/>
  <c r="I416" i="25"/>
  <c r="B417" i="25"/>
  <c r="C417" i="25"/>
  <c r="D417" i="25"/>
  <c r="E417" i="25"/>
  <c r="F417" i="25"/>
  <c r="G417" i="25"/>
  <c r="H417" i="25"/>
  <c r="I417" i="25"/>
  <c r="B418" i="25"/>
  <c r="C418" i="25"/>
  <c r="D418" i="25"/>
  <c r="E418" i="25"/>
  <c r="F418" i="25"/>
  <c r="G418" i="25"/>
  <c r="H418" i="25"/>
  <c r="I418" i="25"/>
  <c r="B419" i="25"/>
  <c r="C419" i="25"/>
  <c r="D419" i="25"/>
  <c r="E419" i="25"/>
  <c r="F419" i="25"/>
  <c r="G419" i="25"/>
  <c r="H419" i="25"/>
  <c r="I419" i="25"/>
  <c r="B420" i="25"/>
  <c r="C420" i="25"/>
  <c r="D420" i="25"/>
  <c r="E420" i="25"/>
  <c r="F420" i="25"/>
  <c r="G420" i="25"/>
  <c r="H420" i="25"/>
  <c r="I420" i="25"/>
  <c r="B421" i="25"/>
  <c r="C421" i="25"/>
  <c r="D421" i="25"/>
  <c r="E421" i="25"/>
  <c r="F421" i="25"/>
  <c r="G421" i="25"/>
  <c r="H421" i="25"/>
  <c r="I421" i="25"/>
  <c r="B422" i="25"/>
  <c r="C422" i="25"/>
  <c r="D422" i="25"/>
  <c r="E422" i="25"/>
  <c r="F422" i="25"/>
  <c r="G422" i="25"/>
  <c r="H422" i="25"/>
  <c r="I422" i="25"/>
  <c r="B423" i="25"/>
  <c r="C423" i="25"/>
  <c r="D423" i="25"/>
  <c r="E423" i="25"/>
  <c r="F423" i="25"/>
  <c r="G423" i="25"/>
  <c r="H423" i="25"/>
  <c r="I423" i="25"/>
  <c r="B424" i="25"/>
  <c r="C424" i="25"/>
  <c r="D424" i="25"/>
  <c r="E424" i="25"/>
  <c r="F424" i="25"/>
  <c r="G424" i="25"/>
  <c r="H424" i="25"/>
  <c r="I424" i="25"/>
  <c r="B425" i="25"/>
  <c r="C425" i="25"/>
  <c r="D425" i="25"/>
  <c r="E425" i="25"/>
  <c r="F425" i="25"/>
  <c r="G425" i="25"/>
  <c r="H425" i="25"/>
  <c r="I425" i="25"/>
  <c r="B426" i="25"/>
  <c r="C426" i="25"/>
  <c r="D426" i="25"/>
  <c r="E426" i="25"/>
  <c r="F426" i="25"/>
  <c r="G426" i="25"/>
  <c r="H426" i="25"/>
  <c r="I426" i="25"/>
  <c r="B427" i="25"/>
  <c r="C427" i="25"/>
  <c r="D427" i="25"/>
  <c r="E427" i="25"/>
  <c r="F427" i="25"/>
  <c r="G427" i="25"/>
  <c r="H427" i="25"/>
  <c r="I427" i="25"/>
  <c r="B428" i="25"/>
  <c r="C428" i="25"/>
  <c r="D428" i="25"/>
  <c r="E428" i="25"/>
  <c r="F428" i="25"/>
  <c r="G428" i="25"/>
  <c r="H428" i="25"/>
  <c r="I428" i="25"/>
  <c r="B429" i="25"/>
  <c r="C429" i="25"/>
  <c r="D429" i="25"/>
  <c r="E429" i="25"/>
  <c r="F429" i="25"/>
  <c r="G429" i="25"/>
  <c r="H429" i="25"/>
  <c r="I429" i="25"/>
  <c r="B430" i="25"/>
  <c r="C430" i="25"/>
  <c r="D430" i="25"/>
  <c r="E430" i="25"/>
  <c r="F430" i="25"/>
  <c r="G430" i="25"/>
  <c r="H430" i="25"/>
  <c r="I430" i="25"/>
  <c r="B431" i="25"/>
  <c r="C431" i="25"/>
  <c r="D431" i="25"/>
  <c r="E431" i="25"/>
  <c r="F431" i="25"/>
  <c r="G431" i="25"/>
  <c r="H431" i="25"/>
  <c r="I431" i="25"/>
  <c r="B432" i="25"/>
  <c r="C432" i="25"/>
  <c r="D432" i="25"/>
  <c r="E432" i="25"/>
  <c r="F432" i="25"/>
  <c r="G432" i="25"/>
  <c r="H432" i="25"/>
  <c r="I432" i="25"/>
  <c r="B433" i="25"/>
  <c r="C433" i="25"/>
  <c r="D433" i="25"/>
  <c r="E433" i="25"/>
  <c r="F433" i="25"/>
  <c r="G433" i="25"/>
  <c r="H433" i="25"/>
  <c r="I433" i="25"/>
  <c r="B434" i="25"/>
  <c r="C434" i="25"/>
  <c r="D434" i="25"/>
  <c r="E434" i="25"/>
  <c r="F434" i="25"/>
  <c r="G434" i="25"/>
  <c r="H434" i="25"/>
  <c r="I434" i="25"/>
  <c r="B435" i="25"/>
  <c r="C435" i="25"/>
  <c r="D435" i="25"/>
  <c r="E435" i="25"/>
  <c r="F435" i="25"/>
  <c r="G435" i="25"/>
  <c r="H435" i="25"/>
  <c r="I435" i="25"/>
  <c r="B436" i="25"/>
  <c r="C436" i="25"/>
  <c r="D436" i="25"/>
  <c r="E436" i="25"/>
  <c r="F436" i="25"/>
  <c r="G436" i="25"/>
  <c r="H436" i="25"/>
  <c r="I436" i="25"/>
  <c r="B437" i="25"/>
  <c r="C437" i="25"/>
  <c r="D437" i="25"/>
  <c r="E437" i="25"/>
  <c r="F437" i="25"/>
  <c r="G437" i="25"/>
  <c r="H437" i="25"/>
  <c r="I437" i="25"/>
  <c r="B438" i="25"/>
  <c r="C438" i="25"/>
  <c r="D438" i="25"/>
  <c r="E438" i="25"/>
  <c r="F438" i="25"/>
  <c r="G438" i="25"/>
  <c r="H438" i="25"/>
  <c r="I438" i="25"/>
  <c r="B439" i="25"/>
  <c r="C439" i="25"/>
  <c r="D439" i="25"/>
  <c r="E439" i="25"/>
  <c r="F439" i="25"/>
  <c r="G439" i="25"/>
  <c r="H439" i="25"/>
  <c r="I439" i="25"/>
  <c r="B440" i="25"/>
  <c r="C440" i="25"/>
  <c r="D440" i="25"/>
  <c r="E440" i="25"/>
  <c r="F440" i="25"/>
  <c r="G440" i="25"/>
  <c r="H440" i="25"/>
  <c r="I440" i="25"/>
  <c r="B441" i="25"/>
  <c r="C441" i="25"/>
  <c r="D441" i="25"/>
  <c r="E441" i="25"/>
  <c r="F441" i="25"/>
  <c r="G441" i="25"/>
  <c r="H441" i="25"/>
  <c r="I441" i="25"/>
  <c r="B442" i="25"/>
  <c r="C442" i="25"/>
  <c r="D442" i="25"/>
  <c r="E442" i="25"/>
  <c r="F442" i="25"/>
  <c r="G442" i="25"/>
  <c r="H442" i="25"/>
  <c r="I442" i="25"/>
  <c r="B443" i="25"/>
  <c r="C443" i="25"/>
  <c r="D443" i="25"/>
  <c r="E443" i="25"/>
  <c r="F443" i="25"/>
  <c r="G443" i="25"/>
  <c r="H443" i="25"/>
  <c r="I443" i="25"/>
  <c r="B444" i="25"/>
  <c r="C444" i="25"/>
  <c r="D444" i="25"/>
  <c r="E444" i="25"/>
  <c r="F444" i="25"/>
  <c r="G444" i="25"/>
  <c r="H444" i="25"/>
  <c r="I444" i="25"/>
  <c r="B445" i="25"/>
  <c r="C445" i="25"/>
  <c r="D445" i="25"/>
  <c r="E445" i="25"/>
  <c r="F445" i="25"/>
  <c r="G445" i="25"/>
  <c r="H445" i="25"/>
  <c r="I445" i="25"/>
  <c r="B446" i="25"/>
  <c r="C446" i="25"/>
  <c r="D446" i="25"/>
  <c r="E446" i="25"/>
  <c r="F446" i="25"/>
  <c r="G446" i="25"/>
  <c r="H446" i="25"/>
  <c r="I446" i="25"/>
  <c r="B447" i="25"/>
  <c r="C447" i="25"/>
  <c r="D447" i="25"/>
  <c r="E447" i="25"/>
  <c r="F447" i="25"/>
  <c r="G447" i="25"/>
  <c r="H447" i="25"/>
  <c r="I447" i="25"/>
  <c r="B448" i="25"/>
  <c r="C448" i="25"/>
  <c r="D448" i="25"/>
  <c r="E448" i="25"/>
  <c r="F448" i="25"/>
  <c r="G448" i="25"/>
  <c r="H448" i="25"/>
  <c r="I448" i="25"/>
  <c r="B449" i="25"/>
  <c r="C449" i="25"/>
  <c r="D449" i="25"/>
  <c r="E449" i="25"/>
  <c r="F449" i="25"/>
  <c r="G449" i="25"/>
  <c r="H449" i="25"/>
  <c r="I449" i="25"/>
  <c r="B450" i="25"/>
  <c r="C450" i="25"/>
  <c r="D450" i="25"/>
  <c r="E450" i="25"/>
  <c r="F450" i="25"/>
  <c r="G450" i="25"/>
  <c r="H450" i="25"/>
  <c r="I450" i="25"/>
  <c r="B451" i="25"/>
  <c r="C451" i="25"/>
  <c r="D451" i="25"/>
  <c r="E451" i="25"/>
  <c r="F451" i="25"/>
  <c r="G451" i="25"/>
  <c r="H451" i="25"/>
  <c r="I451" i="25"/>
  <c r="B452" i="25"/>
  <c r="C452" i="25"/>
  <c r="D452" i="25"/>
  <c r="E452" i="25"/>
  <c r="F452" i="25"/>
  <c r="G452" i="25"/>
  <c r="H452" i="25"/>
  <c r="I452" i="25"/>
  <c r="B453" i="25"/>
  <c r="C453" i="25"/>
  <c r="D453" i="25"/>
  <c r="E453" i="25"/>
  <c r="F453" i="25"/>
  <c r="G453" i="25"/>
  <c r="H453" i="25"/>
  <c r="I453" i="25"/>
  <c r="B454" i="25"/>
  <c r="C454" i="25"/>
  <c r="D454" i="25"/>
  <c r="E454" i="25"/>
  <c r="F454" i="25"/>
  <c r="G454" i="25"/>
  <c r="H454" i="25"/>
  <c r="I454" i="25"/>
  <c r="B455" i="25"/>
  <c r="C455" i="25"/>
  <c r="D455" i="25"/>
  <c r="E455" i="25"/>
  <c r="F455" i="25"/>
  <c r="G455" i="25"/>
  <c r="H455" i="25"/>
  <c r="I455" i="25"/>
  <c r="B456" i="25"/>
  <c r="C456" i="25"/>
  <c r="D456" i="25"/>
  <c r="E456" i="25"/>
  <c r="F456" i="25"/>
  <c r="G456" i="25"/>
  <c r="H456" i="25"/>
  <c r="I456" i="25"/>
  <c r="B457" i="25"/>
  <c r="C457" i="25"/>
  <c r="D457" i="25"/>
  <c r="E457" i="25"/>
  <c r="F457" i="25"/>
  <c r="G457" i="25"/>
  <c r="H457" i="25"/>
  <c r="I457" i="25"/>
  <c r="B458" i="25"/>
  <c r="C458" i="25"/>
  <c r="D458" i="25"/>
  <c r="E458" i="25"/>
  <c r="F458" i="25"/>
  <c r="G458" i="25"/>
  <c r="H458" i="25"/>
  <c r="I458" i="25"/>
  <c r="B459" i="25"/>
  <c r="C459" i="25"/>
  <c r="D459" i="25"/>
  <c r="E459" i="25"/>
  <c r="F459" i="25"/>
  <c r="G459" i="25"/>
  <c r="H459" i="25"/>
  <c r="I459" i="25"/>
  <c r="B460" i="25"/>
  <c r="C460" i="25"/>
  <c r="D460" i="25"/>
  <c r="E460" i="25"/>
  <c r="F460" i="25"/>
  <c r="G460" i="25"/>
  <c r="H460" i="25"/>
  <c r="I460" i="25"/>
  <c r="B461" i="25"/>
  <c r="C461" i="25"/>
  <c r="D461" i="25"/>
  <c r="E461" i="25"/>
  <c r="F461" i="25"/>
  <c r="G461" i="25"/>
  <c r="H461" i="25"/>
  <c r="I461" i="25"/>
  <c r="B462" i="25"/>
  <c r="C462" i="25"/>
  <c r="D462" i="25"/>
  <c r="E462" i="25"/>
  <c r="F462" i="25"/>
  <c r="G462" i="25"/>
  <c r="H462" i="25"/>
  <c r="I462" i="25"/>
  <c r="B463" i="25"/>
  <c r="C463" i="25"/>
  <c r="D463" i="25"/>
  <c r="E463" i="25"/>
  <c r="F463" i="25"/>
  <c r="G463" i="25"/>
  <c r="H463" i="25"/>
  <c r="I463" i="25"/>
  <c r="B464" i="25"/>
  <c r="C464" i="25"/>
  <c r="D464" i="25"/>
  <c r="E464" i="25"/>
  <c r="F464" i="25"/>
  <c r="G464" i="25"/>
  <c r="H464" i="25"/>
  <c r="I464" i="25"/>
  <c r="B465" i="25"/>
  <c r="C465" i="25"/>
  <c r="D465" i="25"/>
  <c r="E465" i="25"/>
  <c r="F465" i="25"/>
  <c r="G465" i="25"/>
  <c r="H465" i="25"/>
  <c r="I465" i="25"/>
  <c r="B466" i="25"/>
  <c r="C466" i="25"/>
  <c r="D466" i="25"/>
  <c r="E466" i="25"/>
  <c r="F466" i="25"/>
  <c r="G466" i="25"/>
  <c r="H466" i="25"/>
  <c r="I466" i="25"/>
  <c r="B467" i="25"/>
  <c r="C467" i="25"/>
  <c r="D467" i="25"/>
  <c r="E467" i="25"/>
  <c r="F467" i="25"/>
  <c r="G467" i="25"/>
  <c r="H467" i="25"/>
  <c r="I467" i="25"/>
  <c r="B468" i="25"/>
  <c r="C468" i="25"/>
  <c r="D468" i="25"/>
  <c r="E468" i="25"/>
  <c r="F468" i="25"/>
  <c r="G468" i="25"/>
  <c r="H468" i="25"/>
  <c r="I468" i="25"/>
  <c r="B469" i="25"/>
  <c r="C469" i="25"/>
  <c r="D469" i="25"/>
  <c r="E469" i="25"/>
  <c r="F469" i="25"/>
  <c r="G469" i="25"/>
  <c r="H469" i="25"/>
  <c r="I469" i="25"/>
  <c r="B470" i="25"/>
  <c r="C470" i="25"/>
  <c r="D470" i="25"/>
  <c r="E470" i="25"/>
  <c r="F470" i="25"/>
  <c r="G470" i="25"/>
  <c r="H470" i="25"/>
  <c r="I470" i="25"/>
  <c r="B471" i="25"/>
  <c r="C471" i="25"/>
  <c r="D471" i="25"/>
  <c r="E471" i="25"/>
  <c r="F471" i="25"/>
  <c r="G471" i="25"/>
  <c r="H471" i="25"/>
  <c r="I471" i="25"/>
  <c r="B472" i="25"/>
  <c r="C472" i="25"/>
  <c r="D472" i="25"/>
  <c r="E472" i="25"/>
  <c r="F472" i="25"/>
  <c r="G472" i="25"/>
  <c r="H472" i="25"/>
  <c r="I472" i="25"/>
  <c r="B473" i="25"/>
  <c r="C473" i="25"/>
  <c r="D473" i="25"/>
  <c r="E473" i="25"/>
  <c r="F473" i="25"/>
  <c r="G473" i="25"/>
  <c r="H473" i="25"/>
  <c r="I473" i="25"/>
  <c r="B474" i="25"/>
  <c r="C474" i="25"/>
  <c r="D474" i="25"/>
  <c r="E474" i="25"/>
  <c r="F474" i="25"/>
  <c r="G474" i="25"/>
  <c r="H474" i="25"/>
  <c r="I474" i="25"/>
  <c r="B475" i="25"/>
  <c r="C475" i="25"/>
  <c r="D475" i="25"/>
  <c r="E475" i="25"/>
  <c r="F475" i="25"/>
  <c r="G475" i="25"/>
  <c r="H475" i="25"/>
  <c r="I475" i="25"/>
  <c r="B476" i="25"/>
  <c r="C476" i="25"/>
  <c r="D476" i="25"/>
  <c r="E476" i="25"/>
  <c r="F476" i="25"/>
  <c r="G476" i="25"/>
  <c r="H476" i="25"/>
  <c r="I476" i="25"/>
  <c r="B477" i="25"/>
  <c r="C477" i="25"/>
  <c r="D477" i="25"/>
  <c r="E477" i="25"/>
  <c r="F477" i="25"/>
  <c r="G477" i="25"/>
  <c r="H477" i="25"/>
  <c r="I477" i="25"/>
  <c r="B478" i="25"/>
  <c r="C478" i="25"/>
  <c r="D478" i="25"/>
  <c r="E478" i="25"/>
  <c r="F478" i="25"/>
  <c r="G478" i="25"/>
  <c r="H478" i="25"/>
  <c r="I478" i="25"/>
  <c r="B479" i="25"/>
  <c r="C479" i="25"/>
  <c r="D479" i="25"/>
  <c r="E479" i="25"/>
  <c r="F479" i="25"/>
  <c r="G479" i="25"/>
  <c r="H479" i="25"/>
  <c r="I479" i="25"/>
  <c r="B480" i="25"/>
  <c r="C480" i="25"/>
  <c r="D480" i="25"/>
  <c r="E480" i="25"/>
  <c r="F480" i="25"/>
  <c r="G480" i="25"/>
  <c r="H480" i="25"/>
  <c r="I480" i="25"/>
  <c r="B481" i="25"/>
  <c r="C481" i="25"/>
  <c r="D481" i="25"/>
  <c r="E481" i="25"/>
  <c r="F481" i="25"/>
  <c r="G481" i="25"/>
  <c r="H481" i="25"/>
  <c r="I481" i="25"/>
  <c r="B482" i="25"/>
  <c r="C482" i="25"/>
  <c r="D482" i="25"/>
  <c r="E482" i="25"/>
  <c r="F482" i="25"/>
  <c r="G482" i="25"/>
  <c r="H482" i="25"/>
  <c r="I482" i="25"/>
  <c r="B483" i="25"/>
  <c r="C483" i="25"/>
  <c r="D483" i="25"/>
  <c r="E483" i="25"/>
  <c r="F483" i="25"/>
  <c r="G483" i="25"/>
  <c r="H483" i="25"/>
  <c r="I483" i="25"/>
  <c r="B484" i="25"/>
  <c r="C484" i="25"/>
  <c r="D484" i="25"/>
  <c r="E484" i="25"/>
  <c r="F484" i="25"/>
  <c r="G484" i="25"/>
  <c r="H484" i="25"/>
  <c r="I484" i="25"/>
  <c r="B485" i="25"/>
  <c r="C485" i="25"/>
  <c r="D485" i="25"/>
  <c r="E485" i="25"/>
  <c r="F485" i="25"/>
  <c r="G485" i="25"/>
  <c r="H485" i="25"/>
  <c r="I485" i="25"/>
  <c r="B486" i="25"/>
  <c r="C486" i="25"/>
  <c r="D486" i="25"/>
  <c r="E486" i="25"/>
  <c r="F486" i="25"/>
  <c r="G486" i="25"/>
  <c r="H486" i="25"/>
  <c r="I486" i="25"/>
  <c r="B487" i="25"/>
  <c r="C487" i="25"/>
  <c r="D487" i="25"/>
  <c r="E487" i="25"/>
  <c r="F487" i="25"/>
  <c r="G487" i="25"/>
  <c r="H487" i="25"/>
  <c r="I487" i="25"/>
  <c r="B488" i="25"/>
  <c r="C488" i="25"/>
  <c r="D488" i="25"/>
  <c r="E488" i="25"/>
  <c r="F488" i="25"/>
  <c r="G488" i="25"/>
  <c r="H488" i="25"/>
  <c r="I488" i="25"/>
  <c r="B489" i="25"/>
  <c r="C489" i="25"/>
  <c r="D489" i="25"/>
  <c r="E489" i="25"/>
  <c r="F489" i="25"/>
  <c r="G489" i="25"/>
  <c r="H489" i="25"/>
  <c r="I489" i="25"/>
  <c r="B490" i="25"/>
  <c r="C490" i="25"/>
  <c r="D490" i="25"/>
  <c r="E490" i="25"/>
  <c r="F490" i="25"/>
  <c r="G490" i="25"/>
  <c r="H490" i="25"/>
  <c r="I490" i="25"/>
  <c r="B491" i="25"/>
  <c r="C491" i="25"/>
  <c r="D491" i="25"/>
  <c r="E491" i="25"/>
  <c r="F491" i="25"/>
  <c r="G491" i="25"/>
  <c r="H491" i="25"/>
  <c r="I491" i="25"/>
  <c r="B492" i="25"/>
  <c r="C492" i="25"/>
  <c r="D492" i="25"/>
  <c r="E492" i="25"/>
  <c r="F492" i="25"/>
  <c r="G492" i="25"/>
  <c r="H492" i="25"/>
  <c r="I492" i="25"/>
  <c r="B493" i="25"/>
  <c r="C493" i="25"/>
  <c r="D493" i="25"/>
  <c r="E493" i="25"/>
  <c r="F493" i="25"/>
  <c r="G493" i="25"/>
  <c r="H493" i="25"/>
  <c r="I493" i="25"/>
  <c r="B494" i="25"/>
  <c r="C494" i="25"/>
  <c r="D494" i="25"/>
  <c r="E494" i="25"/>
  <c r="F494" i="25"/>
  <c r="G494" i="25"/>
  <c r="H494" i="25"/>
  <c r="I494" i="25"/>
  <c r="B495" i="25"/>
  <c r="C495" i="25"/>
  <c r="D495" i="25"/>
  <c r="E495" i="25"/>
  <c r="F495" i="25"/>
  <c r="G495" i="25"/>
  <c r="H495" i="25"/>
  <c r="I495" i="25"/>
  <c r="B496" i="25"/>
  <c r="C496" i="25"/>
  <c r="D496" i="25"/>
  <c r="E496" i="25"/>
  <c r="F496" i="25"/>
  <c r="G496" i="25"/>
  <c r="H496" i="25"/>
  <c r="I496" i="25"/>
  <c r="B497" i="25"/>
  <c r="C497" i="25"/>
  <c r="D497" i="25"/>
  <c r="E497" i="25"/>
  <c r="F497" i="25"/>
  <c r="G497" i="25"/>
  <c r="H497" i="25"/>
  <c r="I497" i="25"/>
  <c r="B498" i="25"/>
  <c r="C498" i="25"/>
  <c r="D498" i="25"/>
  <c r="E498" i="25"/>
  <c r="F498" i="25"/>
  <c r="G498" i="25"/>
  <c r="H498" i="25"/>
  <c r="I498" i="25"/>
  <c r="B499" i="25"/>
  <c r="C499" i="25"/>
  <c r="D499" i="25"/>
  <c r="E499" i="25"/>
  <c r="F499" i="25"/>
  <c r="G499" i="25"/>
  <c r="H499" i="25"/>
  <c r="I499" i="25"/>
  <c r="B500" i="25"/>
  <c r="C500" i="25"/>
  <c r="D500" i="25"/>
  <c r="E500" i="25"/>
  <c r="F500" i="25"/>
  <c r="G500" i="25"/>
  <c r="H500" i="25"/>
  <c r="I500" i="25"/>
  <c r="B501" i="25"/>
  <c r="C501" i="25"/>
  <c r="D501" i="25"/>
  <c r="E501" i="25"/>
  <c r="F501" i="25"/>
  <c r="G501" i="25"/>
  <c r="H501" i="25"/>
  <c r="I501" i="25"/>
  <c r="B502" i="25"/>
  <c r="C502" i="25"/>
  <c r="D502" i="25"/>
  <c r="E502" i="25"/>
  <c r="F502" i="25"/>
  <c r="G502" i="25"/>
  <c r="H502" i="25"/>
  <c r="I502" i="25"/>
  <c r="B503" i="25"/>
  <c r="C503" i="25"/>
  <c r="D503" i="25"/>
  <c r="E503" i="25"/>
  <c r="F503" i="25"/>
  <c r="G503" i="25"/>
  <c r="H503" i="25"/>
  <c r="I503" i="25"/>
  <c r="B504" i="25"/>
  <c r="C504" i="25"/>
  <c r="D504" i="25"/>
  <c r="E504" i="25"/>
  <c r="F504" i="25"/>
  <c r="G504" i="25"/>
  <c r="H504" i="25"/>
  <c r="I504" i="25"/>
  <c r="B505" i="25"/>
  <c r="C505" i="25"/>
  <c r="D505" i="25"/>
  <c r="E505" i="25"/>
  <c r="F505" i="25"/>
  <c r="G505" i="25"/>
  <c r="H505" i="25"/>
  <c r="I505" i="25"/>
  <c r="B506" i="25"/>
  <c r="C506" i="25"/>
  <c r="D506" i="25"/>
  <c r="E506" i="25"/>
  <c r="F506" i="25"/>
  <c r="G506" i="25"/>
  <c r="H506" i="25"/>
  <c r="I506" i="25"/>
  <c r="B507" i="25"/>
  <c r="C507" i="25"/>
  <c r="D507" i="25"/>
  <c r="E507" i="25"/>
  <c r="F507" i="25"/>
  <c r="G507" i="25"/>
  <c r="H507" i="25"/>
  <c r="I507" i="25"/>
  <c r="B508" i="25"/>
  <c r="C508" i="25"/>
  <c r="D508" i="25"/>
  <c r="E508" i="25"/>
  <c r="F508" i="25"/>
  <c r="G508" i="25"/>
  <c r="H508" i="25"/>
  <c r="I508" i="25"/>
  <c r="B509" i="25"/>
  <c r="C509" i="25"/>
  <c r="D509" i="25"/>
  <c r="E509" i="25"/>
  <c r="F509" i="25"/>
  <c r="G509" i="25"/>
  <c r="H509" i="25"/>
  <c r="I509" i="25"/>
  <c r="B510" i="25"/>
  <c r="C510" i="25"/>
  <c r="D510" i="25"/>
  <c r="E510" i="25"/>
  <c r="F510" i="25"/>
  <c r="G510" i="25"/>
  <c r="H510" i="25"/>
  <c r="I510" i="25"/>
  <c r="B511" i="25"/>
  <c r="C511" i="25"/>
  <c r="D511" i="25"/>
  <c r="E511" i="25"/>
  <c r="F511" i="25"/>
  <c r="G511" i="25"/>
  <c r="H511" i="25"/>
  <c r="I511" i="25"/>
  <c r="B512" i="25"/>
  <c r="C512" i="25"/>
  <c r="D512" i="25"/>
  <c r="E512" i="25"/>
  <c r="F512" i="25"/>
  <c r="G512" i="25"/>
  <c r="H512" i="25"/>
  <c r="I512" i="25"/>
  <c r="B513" i="25"/>
  <c r="C513" i="25"/>
  <c r="D513" i="25"/>
  <c r="E513" i="25"/>
  <c r="F513" i="25"/>
  <c r="G513" i="25"/>
  <c r="H513" i="25"/>
  <c r="I513" i="25"/>
  <c r="B514" i="25"/>
  <c r="C514" i="25"/>
  <c r="D514" i="25"/>
  <c r="E514" i="25"/>
  <c r="F514" i="25"/>
  <c r="G514" i="25"/>
  <c r="H514" i="25"/>
  <c r="I514" i="25"/>
  <c r="B515" i="25"/>
  <c r="C515" i="25"/>
  <c r="D515" i="25"/>
  <c r="E515" i="25"/>
  <c r="F515" i="25"/>
  <c r="G515" i="25"/>
  <c r="H515" i="25"/>
  <c r="I515" i="25"/>
  <c r="B516" i="25"/>
  <c r="C516" i="25"/>
  <c r="D516" i="25"/>
  <c r="E516" i="25"/>
  <c r="F516" i="25"/>
  <c r="G516" i="25"/>
  <c r="H516" i="25"/>
  <c r="I516" i="25"/>
  <c r="B517" i="25"/>
  <c r="C517" i="25"/>
  <c r="D517" i="25"/>
  <c r="E517" i="25"/>
  <c r="F517" i="25"/>
  <c r="G517" i="25"/>
  <c r="H517" i="25"/>
  <c r="I517" i="25"/>
  <c r="B518" i="25"/>
  <c r="C518" i="25"/>
  <c r="D518" i="25"/>
  <c r="E518" i="25"/>
  <c r="F518" i="25"/>
  <c r="G518" i="25"/>
  <c r="H518" i="25"/>
  <c r="I518" i="25"/>
  <c r="B519" i="25"/>
  <c r="C519" i="25"/>
  <c r="D519" i="25"/>
  <c r="E519" i="25"/>
  <c r="F519" i="25"/>
  <c r="G519" i="25"/>
  <c r="H519" i="25"/>
  <c r="I519" i="25"/>
  <c r="B520" i="25"/>
  <c r="C520" i="25"/>
  <c r="D520" i="25"/>
  <c r="E520" i="25"/>
  <c r="F520" i="25"/>
  <c r="G520" i="25"/>
  <c r="H520" i="25"/>
  <c r="I520" i="25"/>
  <c r="B521" i="25"/>
  <c r="C521" i="25"/>
  <c r="D521" i="25"/>
  <c r="E521" i="25"/>
  <c r="F521" i="25"/>
  <c r="G521" i="25"/>
  <c r="H521" i="25"/>
  <c r="I521" i="25"/>
  <c r="B522" i="25"/>
  <c r="C522" i="25"/>
  <c r="D522" i="25"/>
  <c r="E522" i="25"/>
  <c r="F522" i="25"/>
  <c r="G522" i="25"/>
  <c r="H522" i="25"/>
  <c r="I522" i="25"/>
  <c r="B523" i="25"/>
  <c r="C523" i="25"/>
  <c r="D523" i="25"/>
  <c r="E523" i="25"/>
  <c r="F523" i="25"/>
  <c r="G523" i="25"/>
  <c r="H523" i="25"/>
  <c r="I523" i="25"/>
  <c r="B524" i="25"/>
  <c r="C524" i="25"/>
  <c r="D524" i="25"/>
  <c r="E524" i="25"/>
  <c r="F524" i="25"/>
  <c r="G524" i="25"/>
  <c r="H524" i="25"/>
  <c r="I524" i="25"/>
  <c r="B525" i="25"/>
  <c r="C525" i="25"/>
  <c r="D525" i="25"/>
  <c r="E525" i="25"/>
  <c r="F525" i="25"/>
  <c r="G525" i="25"/>
  <c r="H525" i="25"/>
  <c r="I525" i="25"/>
  <c r="B526" i="25"/>
  <c r="C526" i="25"/>
  <c r="D526" i="25"/>
  <c r="E526" i="25"/>
  <c r="F526" i="25"/>
  <c r="G526" i="25"/>
  <c r="H526" i="25"/>
  <c r="I526" i="25"/>
  <c r="B527" i="25"/>
  <c r="C527" i="25"/>
  <c r="D527" i="25"/>
  <c r="E527" i="25"/>
  <c r="F527" i="25"/>
  <c r="G527" i="25"/>
  <c r="H527" i="25"/>
  <c r="I527" i="25"/>
  <c r="B528" i="25"/>
  <c r="C528" i="25"/>
  <c r="D528" i="25"/>
  <c r="E528" i="25"/>
  <c r="F528" i="25"/>
  <c r="G528" i="25"/>
  <c r="H528" i="25"/>
  <c r="I528" i="25"/>
  <c r="B529" i="25"/>
  <c r="C529" i="25"/>
  <c r="D529" i="25"/>
  <c r="E529" i="25"/>
  <c r="F529" i="25"/>
  <c r="G529" i="25"/>
  <c r="H529" i="25"/>
  <c r="I529" i="25"/>
  <c r="B530" i="25"/>
  <c r="C530" i="25"/>
  <c r="D530" i="25"/>
  <c r="E530" i="25"/>
  <c r="F530" i="25"/>
  <c r="G530" i="25"/>
  <c r="H530" i="25"/>
  <c r="I530" i="25"/>
  <c r="B531" i="25"/>
  <c r="C531" i="25"/>
  <c r="D531" i="25"/>
  <c r="E531" i="25"/>
  <c r="F531" i="25"/>
  <c r="G531" i="25"/>
  <c r="H531" i="25"/>
  <c r="I531" i="25"/>
  <c r="B532" i="25"/>
  <c r="C532" i="25"/>
  <c r="D532" i="25"/>
  <c r="E532" i="25"/>
  <c r="F532" i="25"/>
  <c r="G532" i="25"/>
  <c r="H532" i="25"/>
  <c r="I532" i="25"/>
  <c r="B533" i="25"/>
  <c r="C533" i="25"/>
  <c r="D533" i="25"/>
  <c r="E533" i="25"/>
  <c r="F533" i="25"/>
  <c r="G533" i="25"/>
  <c r="H533" i="25"/>
  <c r="I533" i="25"/>
  <c r="B534" i="25"/>
  <c r="C534" i="25"/>
  <c r="D534" i="25"/>
  <c r="E534" i="25"/>
  <c r="F534" i="25"/>
  <c r="G534" i="25"/>
  <c r="H534" i="25"/>
  <c r="I534" i="25"/>
  <c r="B535" i="25"/>
  <c r="C535" i="25"/>
  <c r="D535" i="25"/>
  <c r="E535" i="25"/>
  <c r="F535" i="25"/>
  <c r="G535" i="25"/>
  <c r="H535" i="25"/>
  <c r="I535" i="25"/>
  <c r="B536" i="25"/>
  <c r="C536" i="25"/>
  <c r="D536" i="25"/>
  <c r="E536" i="25"/>
  <c r="F536" i="25"/>
  <c r="G536" i="25"/>
  <c r="H536" i="25"/>
  <c r="I536" i="25"/>
  <c r="B537" i="25"/>
  <c r="C537" i="25"/>
  <c r="D537" i="25"/>
  <c r="E537" i="25"/>
  <c r="F537" i="25"/>
  <c r="G537" i="25"/>
  <c r="H537" i="25"/>
  <c r="I537" i="25"/>
  <c r="B538" i="25"/>
  <c r="C538" i="25"/>
  <c r="D538" i="25"/>
  <c r="E538" i="25"/>
  <c r="F538" i="25"/>
  <c r="G538" i="25"/>
  <c r="H538" i="25"/>
  <c r="I538" i="25"/>
  <c r="B539" i="25"/>
  <c r="C539" i="25"/>
  <c r="D539" i="25"/>
  <c r="E539" i="25"/>
  <c r="F539" i="25"/>
  <c r="G539" i="25"/>
  <c r="H539" i="25"/>
  <c r="I539" i="25"/>
  <c r="B540" i="25"/>
  <c r="C540" i="25"/>
  <c r="D540" i="25"/>
  <c r="E540" i="25"/>
  <c r="F540" i="25"/>
  <c r="G540" i="25"/>
  <c r="H540" i="25"/>
  <c r="I540" i="25"/>
  <c r="B541" i="25"/>
  <c r="C541" i="25"/>
  <c r="D541" i="25"/>
  <c r="E541" i="25"/>
  <c r="F541" i="25"/>
  <c r="G541" i="25"/>
  <c r="H541" i="25"/>
  <c r="I541" i="25"/>
  <c r="B542" i="25"/>
  <c r="C542" i="25"/>
  <c r="D542" i="25"/>
  <c r="E542" i="25"/>
  <c r="F542" i="25"/>
  <c r="G542" i="25"/>
  <c r="H542" i="25"/>
  <c r="I542" i="25"/>
  <c r="B543" i="25"/>
  <c r="C543" i="25"/>
  <c r="D543" i="25"/>
  <c r="E543" i="25"/>
  <c r="F543" i="25"/>
  <c r="G543" i="25"/>
  <c r="H543" i="25"/>
  <c r="I543" i="25"/>
  <c r="B544" i="25"/>
  <c r="C544" i="25"/>
  <c r="D544" i="25"/>
  <c r="E544" i="25"/>
  <c r="F544" i="25"/>
  <c r="G544" i="25"/>
  <c r="H544" i="25"/>
  <c r="I544" i="25"/>
  <c r="B545" i="25"/>
  <c r="C545" i="25"/>
  <c r="D545" i="25"/>
  <c r="E545" i="25"/>
  <c r="F545" i="25"/>
  <c r="G545" i="25"/>
  <c r="H545" i="25"/>
  <c r="I545" i="25"/>
  <c r="B546" i="25"/>
  <c r="C546" i="25"/>
  <c r="D546" i="25"/>
  <c r="E546" i="25"/>
  <c r="F546" i="25"/>
  <c r="G546" i="25"/>
  <c r="H546" i="25"/>
  <c r="I546" i="25"/>
  <c r="B547" i="25"/>
  <c r="C547" i="25"/>
  <c r="D547" i="25"/>
  <c r="E547" i="25"/>
  <c r="F547" i="25"/>
  <c r="G547" i="25"/>
  <c r="H547" i="25"/>
  <c r="I547" i="25"/>
  <c r="B548" i="25"/>
  <c r="C548" i="25"/>
  <c r="D548" i="25"/>
  <c r="E548" i="25"/>
  <c r="F548" i="25"/>
  <c r="G548" i="25"/>
  <c r="H548" i="25"/>
  <c r="I548" i="25"/>
  <c r="B549" i="25"/>
  <c r="C549" i="25"/>
  <c r="D549" i="25"/>
  <c r="E549" i="25"/>
  <c r="F549" i="25"/>
  <c r="G549" i="25"/>
  <c r="H549" i="25"/>
  <c r="I549" i="25"/>
  <c r="B550" i="25"/>
  <c r="C550" i="25"/>
  <c r="D550" i="25"/>
  <c r="E550" i="25"/>
  <c r="F550" i="25"/>
  <c r="G550" i="25"/>
  <c r="H550" i="25"/>
  <c r="I550" i="25"/>
  <c r="B551" i="25"/>
  <c r="C551" i="25"/>
  <c r="D551" i="25"/>
  <c r="E551" i="25"/>
  <c r="F551" i="25"/>
  <c r="G551" i="25"/>
  <c r="H551" i="25"/>
  <c r="I551" i="25"/>
  <c r="B552" i="25"/>
  <c r="C552" i="25"/>
  <c r="D552" i="25"/>
  <c r="E552" i="25"/>
  <c r="F552" i="25"/>
  <c r="G552" i="25"/>
  <c r="H552" i="25"/>
  <c r="I552" i="25"/>
  <c r="B553" i="25"/>
  <c r="C553" i="25"/>
  <c r="D553" i="25"/>
  <c r="E553" i="25"/>
  <c r="F553" i="25"/>
  <c r="G553" i="25"/>
  <c r="H553" i="25"/>
  <c r="I553" i="25"/>
  <c r="B554" i="25"/>
  <c r="C554" i="25"/>
  <c r="D554" i="25"/>
  <c r="E554" i="25"/>
  <c r="F554" i="25"/>
  <c r="G554" i="25"/>
  <c r="H554" i="25"/>
  <c r="I554" i="25"/>
  <c r="B555" i="25"/>
  <c r="C555" i="25"/>
  <c r="D555" i="25"/>
  <c r="E555" i="25"/>
  <c r="F555" i="25"/>
  <c r="G555" i="25"/>
  <c r="H555" i="25"/>
  <c r="I555" i="25"/>
  <c r="B556" i="25"/>
  <c r="C556" i="25"/>
  <c r="D556" i="25"/>
  <c r="E556" i="25"/>
  <c r="F556" i="25"/>
  <c r="G556" i="25"/>
  <c r="H556" i="25"/>
  <c r="I556" i="25"/>
  <c r="B557" i="25"/>
  <c r="C557" i="25"/>
  <c r="D557" i="25"/>
  <c r="E557" i="25"/>
  <c r="F557" i="25"/>
  <c r="G557" i="25"/>
  <c r="H557" i="25"/>
  <c r="I557" i="25"/>
  <c r="B558" i="25"/>
  <c r="C558" i="25"/>
  <c r="D558" i="25"/>
  <c r="E558" i="25"/>
  <c r="F558" i="25"/>
  <c r="G558" i="25"/>
  <c r="H558" i="25"/>
  <c r="I558" i="25"/>
  <c r="B559" i="25"/>
  <c r="C559" i="25"/>
  <c r="D559" i="25"/>
  <c r="E559" i="25"/>
  <c r="F559" i="25"/>
  <c r="G559" i="25"/>
  <c r="H559" i="25"/>
  <c r="I559" i="25"/>
  <c r="B560" i="25"/>
  <c r="C560" i="25"/>
  <c r="D560" i="25"/>
  <c r="E560" i="25"/>
  <c r="F560" i="25"/>
  <c r="G560" i="25"/>
  <c r="H560" i="25"/>
  <c r="I560" i="25"/>
  <c r="B561" i="25"/>
  <c r="C561" i="25"/>
  <c r="D561" i="25"/>
  <c r="E561" i="25"/>
  <c r="F561" i="25"/>
  <c r="G561" i="25"/>
  <c r="H561" i="25"/>
  <c r="I561" i="25"/>
  <c r="B562" i="25"/>
  <c r="C562" i="25"/>
  <c r="D562" i="25"/>
  <c r="E562" i="25"/>
  <c r="F562" i="25"/>
  <c r="G562" i="25"/>
  <c r="H562" i="25"/>
  <c r="I562" i="25"/>
  <c r="B563" i="25"/>
  <c r="C563" i="25"/>
  <c r="D563" i="25"/>
  <c r="E563" i="25"/>
  <c r="F563" i="25"/>
  <c r="G563" i="25"/>
  <c r="H563" i="25"/>
  <c r="I563" i="25"/>
  <c r="B564" i="25"/>
  <c r="C564" i="25"/>
  <c r="D564" i="25"/>
  <c r="E564" i="25"/>
  <c r="F564" i="25"/>
  <c r="G564" i="25"/>
  <c r="H564" i="25"/>
  <c r="I564" i="25"/>
  <c r="B565" i="25"/>
  <c r="C565" i="25"/>
  <c r="D565" i="25"/>
  <c r="E565" i="25"/>
  <c r="F565" i="25"/>
  <c r="G565" i="25"/>
  <c r="H565" i="25"/>
  <c r="I565" i="25"/>
  <c r="B566" i="25"/>
  <c r="C566" i="25"/>
  <c r="D566" i="25"/>
  <c r="E566" i="25"/>
  <c r="F566" i="25"/>
  <c r="G566" i="25"/>
  <c r="H566" i="25"/>
  <c r="I566" i="25"/>
  <c r="B567" i="25"/>
  <c r="C567" i="25"/>
  <c r="D567" i="25"/>
  <c r="E567" i="25"/>
  <c r="F567" i="25"/>
  <c r="G567" i="25"/>
  <c r="H567" i="25"/>
  <c r="I567" i="25"/>
  <c r="B568" i="25"/>
  <c r="C568" i="25"/>
  <c r="D568" i="25"/>
  <c r="E568" i="25"/>
  <c r="F568" i="25"/>
  <c r="G568" i="25"/>
  <c r="H568" i="25"/>
  <c r="I568" i="25"/>
  <c r="B569" i="25"/>
  <c r="C569" i="25"/>
  <c r="D569" i="25"/>
  <c r="E569" i="25"/>
  <c r="F569" i="25"/>
  <c r="G569" i="25"/>
  <c r="H569" i="25"/>
  <c r="I569" i="25"/>
  <c r="B570" i="25"/>
  <c r="C570" i="25"/>
  <c r="D570" i="25"/>
  <c r="E570" i="25"/>
  <c r="F570" i="25"/>
  <c r="G570" i="25"/>
  <c r="H570" i="25"/>
  <c r="I570" i="25"/>
  <c r="B571" i="25"/>
  <c r="C571" i="25"/>
  <c r="D571" i="25"/>
  <c r="E571" i="25"/>
  <c r="F571" i="25"/>
  <c r="G571" i="25"/>
  <c r="H571" i="25"/>
  <c r="I571" i="25"/>
  <c r="B572" i="25"/>
  <c r="C572" i="25"/>
  <c r="D572" i="25"/>
  <c r="E572" i="25"/>
  <c r="F572" i="25"/>
  <c r="G572" i="25"/>
  <c r="H572" i="25"/>
  <c r="I572" i="25"/>
  <c r="B573" i="25"/>
  <c r="C573" i="25"/>
  <c r="D573" i="25"/>
  <c r="E573" i="25"/>
  <c r="F573" i="25"/>
  <c r="G573" i="25"/>
  <c r="H573" i="25"/>
  <c r="I573" i="25"/>
  <c r="B574" i="25"/>
  <c r="C574" i="25"/>
  <c r="D574" i="25"/>
  <c r="E574" i="25"/>
  <c r="F574" i="25"/>
  <c r="G574" i="25"/>
  <c r="H574" i="25"/>
  <c r="I574" i="25"/>
  <c r="B575" i="25"/>
  <c r="C575" i="25"/>
  <c r="D575" i="25"/>
  <c r="E575" i="25"/>
  <c r="F575" i="25"/>
  <c r="G575" i="25"/>
  <c r="H575" i="25"/>
  <c r="I575" i="25"/>
  <c r="B576" i="25"/>
  <c r="C576" i="25"/>
  <c r="D576" i="25"/>
  <c r="E576" i="25"/>
  <c r="F576" i="25"/>
  <c r="G576" i="25"/>
  <c r="H576" i="25"/>
  <c r="I576" i="25"/>
  <c r="B577" i="25"/>
  <c r="C577" i="25"/>
  <c r="D577" i="25"/>
  <c r="E577" i="25"/>
  <c r="F577" i="25"/>
  <c r="G577" i="25"/>
  <c r="H577" i="25"/>
  <c r="I577" i="25"/>
  <c r="B578" i="25"/>
  <c r="C578" i="25"/>
  <c r="D578" i="25"/>
  <c r="E578" i="25"/>
  <c r="F578" i="25"/>
  <c r="G578" i="25"/>
  <c r="H578" i="25"/>
  <c r="I578" i="25"/>
  <c r="B579" i="25"/>
  <c r="C579" i="25"/>
  <c r="D579" i="25"/>
  <c r="E579" i="25"/>
  <c r="F579" i="25"/>
  <c r="G579" i="25"/>
  <c r="H579" i="25"/>
  <c r="I579" i="25"/>
  <c r="B580" i="25"/>
  <c r="C580" i="25"/>
  <c r="D580" i="25"/>
  <c r="E580" i="25"/>
  <c r="F580" i="25"/>
  <c r="G580" i="25"/>
  <c r="H580" i="25"/>
  <c r="I580" i="25"/>
  <c r="B581" i="25"/>
  <c r="C581" i="25"/>
  <c r="D581" i="25"/>
  <c r="E581" i="25"/>
  <c r="F581" i="25"/>
  <c r="G581" i="25"/>
  <c r="H581" i="25"/>
  <c r="I581" i="25"/>
  <c r="B582" i="25"/>
  <c r="C582" i="25"/>
  <c r="D582" i="25"/>
  <c r="E582" i="25"/>
  <c r="F582" i="25"/>
  <c r="G582" i="25"/>
  <c r="H582" i="25"/>
  <c r="I582" i="25"/>
  <c r="B583" i="25"/>
  <c r="C583" i="25"/>
  <c r="D583" i="25"/>
  <c r="E583" i="25"/>
  <c r="F583" i="25"/>
  <c r="G583" i="25"/>
  <c r="H583" i="25"/>
  <c r="I583" i="25"/>
  <c r="B584" i="25"/>
  <c r="C584" i="25"/>
  <c r="D584" i="25"/>
  <c r="E584" i="25"/>
  <c r="F584" i="25"/>
  <c r="G584" i="25"/>
  <c r="H584" i="25"/>
  <c r="I584" i="25"/>
  <c r="B585" i="25"/>
  <c r="C585" i="25"/>
  <c r="D585" i="25"/>
  <c r="E585" i="25"/>
  <c r="F585" i="25"/>
  <c r="G585" i="25"/>
  <c r="H585" i="25"/>
  <c r="I585" i="25"/>
  <c r="B586" i="25"/>
  <c r="C586" i="25"/>
  <c r="D586" i="25"/>
  <c r="E586" i="25"/>
  <c r="F586" i="25"/>
  <c r="G586" i="25"/>
  <c r="H586" i="25"/>
  <c r="I586" i="25"/>
  <c r="B587" i="25"/>
  <c r="C587" i="25"/>
  <c r="D587" i="25"/>
  <c r="E587" i="25"/>
  <c r="F587" i="25"/>
  <c r="G587" i="25"/>
  <c r="H587" i="25"/>
  <c r="I587" i="25"/>
  <c r="B588" i="25"/>
  <c r="C588" i="25"/>
  <c r="D588" i="25"/>
  <c r="E588" i="25"/>
  <c r="F588" i="25"/>
  <c r="G588" i="25"/>
  <c r="H588" i="25"/>
  <c r="I588" i="25"/>
  <c r="B589" i="25"/>
  <c r="C589" i="25"/>
  <c r="D589" i="25"/>
  <c r="E589" i="25"/>
  <c r="F589" i="25"/>
  <c r="G589" i="25"/>
  <c r="H589" i="25"/>
  <c r="I589" i="25"/>
  <c r="B590" i="25"/>
  <c r="C590" i="25"/>
  <c r="D590" i="25"/>
  <c r="E590" i="25"/>
  <c r="F590" i="25"/>
  <c r="G590" i="25"/>
  <c r="H590" i="25"/>
  <c r="I590" i="25"/>
  <c r="B591" i="25"/>
  <c r="C591" i="25"/>
  <c r="D591" i="25"/>
  <c r="E591" i="25"/>
  <c r="F591" i="25"/>
  <c r="G591" i="25"/>
  <c r="H591" i="25"/>
  <c r="I591" i="25"/>
  <c r="B592" i="25"/>
  <c r="C592" i="25"/>
  <c r="D592" i="25"/>
  <c r="E592" i="25"/>
  <c r="F592" i="25"/>
  <c r="G592" i="25"/>
  <c r="H592" i="25"/>
  <c r="I592" i="25"/>
  <c r="B593" i="25"/>
  <c r="C593" i="25"/>
  <c r="D593" i="25"/>
  <c r="E593" i="25"/>
  <c r="F593" i="25"/>
  <c r="G593" i="25"/>
  <c r="H593" i="25"/>
  <c r="I593" i="25"/>
  <c r="B594" i="25"/>
  <c r="C594" i="25"/>
  <c r="D594" i="25"/>
  <c r="E594" i="25"/>
  <c r="F594" i="25"/>
  <c r="G594" i="25"/>
  <c r="H594" i="25"/>
  <c r="I594" i="25"/>
  <c r="B595" i="25"/>
  <c r="C595" i="25"/>
  <c r="D595" i="25"/>
  <c r="E595" i="25"/>
  <c r="F595" i="25"/>
  <c r="G595" i="25"/>
  <c r="H595" i="25"/>
  <c r="I595" i="25"/>
  <c r="B596" i="25"/>
  <c r="C596" i="25"/>
  <c r="D596" i="25"/>
  <c r="E596" i="25"/>
  <c r="F596" i="25"/>
  <c r="G596" i="25"/>
  <c r="H596" i="25"/>
  <c r="I596" i="25"/>
  <c r="B597" i="25"/>
  <c r="C597" i="25"/>
  <c r="D597" i="25"/>
  <c r="E597" i="25"/>
  <c r="F597" i="25"/>
  <c r="G597" i="25"/>
  <c r="H597" i="25"/>
  <c r="I597" i="25"/>
  <c r="B598" i="25"/>
  <c r="C598" i="25"/>
  <c r="D598" i="25"/>
  <c r="E598" i="25"/>
  <c r="F598" i="25"/>
  <c r="G598" i="25"/>
  <c r="H598" i="25"/>
  <c r="I598" i="25"/>
  <c r="B599" i="25"/>
  <c r="C599" i="25"/>
  <c r="D599" i="25"/>
  <c r="E599" i="25"/>
  <c r="F599" i="25"/>
  <c r="G599" i="25"/>
  <c r="H599" i="25"/>
  <c r="I599" i="25"/>
  <c r="B600" i="25"/>
  <c r="C600" i="25"/>
  <c r="D600" i="25"/>
  <c r="E600" i="25"/>
  <c r="F600" i="25"/>
  <c r="G600" i="25"/>
  <c r="H600" i="25"/>
  <c r="I600" i="25"/>
  <c r="B601" i="25"/>
  <c r="C601" i="25"/>
  <c r="D601" i="25"/>
  <c r="E601" i="25"/>
  <c r="F601" i="25"/>
  <c r="G601" i="25"/>
  <c r="H601" i="25"/>
  <c r="I601" i="25"/>
  <c r="B602" i="25"/>
  <c r="C602" i="25"/>
  <c r="D602" i="25"/>
  <c r="E602" i="25"/>
  <c r="F602" i="25"/>
  <c r="G602" i="25"/>
  <c r="H602" i="25"/>
  <c r="I602" i="25"/>
  <c r="B603" i="25"/>
  <c r="C603" i="25"/>
  <c r="D603" i="25"/>
  <c r="E603" i="25"/>
  <c r="F603" i="25"/>
  <c r="G603" i="25"/>
  <c r="H603" i="25"/>
  <c r="I603" i="25"/>
  <c r="B604" i="25"/>
  <c r="C604" i="25"/>
  <c r="D604" i="25"/>
  <c r="E604" i="25"/>
  <c r="F604" i="25"/>
  <c r="G604" i="25"/>
  <c r="H604" i="25"/>
  <c r="I604" i="25"/>
  <c r="B605" i="25"/>
  <c r="C605" i="25"/>
  <c r="D605" i="25"/>
  <c r="E605" i="25"/>
  <c r="F605" i="25"/>
  <c r="G605" i="25"/>
  <c r="H605" i="25"/>
  <c r="I605" i="25"/>
  <c r="B606" i="25"/>
  <c r="C606" i="25"/>
  <c r="D606" i="25"/>
  <c r="E606" i="25"/>
  <c r="F606" i="25"/>
  <c r="G606" i="25"/>
  <c r="H606" i="25"/>
  <c r="I606" i="25"/>
  <c r="B607" i="25"/>
  <c r="C607" i="25"/>
  <c r="D607" i="25"/>
  <c r="E607" i="25"/>
  <c r="F607" i="25"/>
  <c r="G607" i="25"/>
  <c r="H607" i="25"/>
  <c r="I607" i="25"/>
  <c r="B608" i="25"/>
  <c r="C608" i="25"/>
  <c r="D608" i="25"/>
  <c r="E608" i="25"/>
  <c r="F608" i="25"/>
  <c r="G608" i="25"/>
  <c r="H608" i="25"/>
  <c r="I608" i="25"/>
  <c r="B609" i="25"/>
  <c r="C609" i="25"/>
  <c r="D609" i="25"/>
  <c r="E609" i="25"/>
  <c r="F609" i="25"/>
  <c r="G609" i="25"/>
  <c r="H609" i="25"/>
  <c r="I609" i="25"/>
  <c r="B610" i="25"/>
  <c r="C610" i="25"/>
  <c r="D610" i="25"/>
  <c r="E610" i="25"/>
  <c r="F610" i="25"/>
  <c r="G610" i="25"/>
  <c r="H610" i="25"/>
  <c r="I610" i="25"/>
  <c r="B611" i="25"/>
  <c r="C611" i="25"/>
  <c r="D611" i="25"/>
  <c r="E611" i="25"/>
  <c r="F611" i="25"/>
  <c r="G611" i="25"/>
  <c r="H611" i="25"/>
  <c r="I611" i="25"/>
  <c r="B612" i="25"/>
  <c r="C612" i="25"/>
  <c r="D612" i="25"/>
  <c r="E612" i="25"/>
  <c r="F612" i="25"/>
  <c r="G612" i="25"/>
  <c r="H612" i="25"/>
  <c r="I612" i="25"/>
  <c r="B613" i="25"/>
  <c r="C613" i="25"/>
  <c r="D613" i="25"/>
  <c r="E613" i="25"/>
  <c r="F613" i="25"/>
  <c r="G613" i="25"/>
  <c r="H613" i="25"/>
  <c r="I613" i="25"/>
  <c r="B614" i="25"/>
  <c r="C614" i="25"/>
  <c r="D614" i="25"/>
  <c r="E614" i="25"/>
  <c r="F614" i="25"/>
  <c r="G614" i="25"/>
  <c r="H614" i="25"/>
  <c r="I614" i="25"/>
  <c r="B615" i="25"/>
  <c r="C615" i="25"/>
  <c r="D615" i="25"/>
  <c r="E615" i="25"/>
  <c r="F615" i="25"/>
  <c r="G615" i="25"/>
  <c r="H615" i="25"/>
  <c r="I615" i="25"/>
  <c r="B616" i="25"/>
  <c r="C616" i="25"/>
  <c r="D616" i="25"/>
  <c r="E616" i="25"/>
  <c r="F616" i="25"/>
  <c r="G616" i="25"/>
  <c r="H616" i="25"/>
  <c r="I616" i="25"/>
  <c r="B617" i="25"/>
  <c r="C617" i="25"/>
  <c r="D617" i="25"/>
  <c r="E617" i="25"/>
  <c r="F617" i="25"/>
  <c r="G617" i="25"/>
  <c r="H617" i="25"/>
  <c r="I617" i="25"/>
  <c r="B618" i="25"/>
  <c r="C618" i="25"/>
  <c r="D618" i="25"/>
  <c r="E618" i="25"/>
  <c r="F618" i="25"/>
  <c r="G618" i="25"/>
  <c r="H618" i="25"/>
  <c r="I618" i="25"/>
  <c r="B619" i="25"/>
  <c r="C619" i="25"/>
  <c r="D619" i="25"/>
  <c r="E619" i="25"/>
  <c r="F619" i="25"/>
  <c r="G619" i="25"/>
  <c r="H619" i="25"/>
  <c r="I619" i="25"/>
  <c r="B620" i="25"/>
  <c r="C620" i="25"/>
  <c r="D620" i="25"/>
  <c r="E620" i="25"/>
  <c r="F620" i="25"/>
  <c r="G620" i="25"/>
  <c r="H620" i="25"/>
  <c r="I620" i="25"/>
  <c r="B621" i="25"/>
  <c r="C621" i="25"/>
  <c r="D621" i="25"/>
  <c r="E621" i="25"/>
  <c r="F621" i="25"/>
  <c r="G621" i="25"/>
  <c r="H621" i="25"/>
  <c r="I621" i="25"/>
  <c r="B622" i="25"/>
  <c r="C622" i="25"/>
  <c r="D622" i="25"/>
  <c r="E622" i="25"/>
  <c r="F622" i="25"/>
  <c r="G622" i="25"/>
  <c r="H622" i="25"/>
  <c r="I622" i="25"/>
  <c r="B623" i="25"/>
  <c r="C623" i="25"/>
  <c r="D623" i="25"/>
  <c r="E623" i="25"/>
  <c r="F623" i="25"/>
  <c r="G623" i="25"/>
  <c r="H623" i="25"/>
  <c r="I623" i="25"/>
  <c r="B624" i="25"/>
  <c r="C624" i="25"/>
  <c r="D624" i="25"/>
  <c r="E624" i="25"/>
  <c r="F624" i="25"/>
  <c r="G624" i="25"/>
  <c r="H624" i="25"/>
  <c r="I624" i="25"/>
  <c r="B625" i="25"/>
  <c r="C625" i="25"/>
  <c r="D625" i="25"/>
  <c r="E625" i="25"/>
  <c r="F625" i="25"/>
  <c r="G625" i="25"/>
  <c r="H625" i="25"/>
  <c r="I625" i="25"/>
  <c r="B626" i="25"/>
  <c r="C626" i="25"/>
  <c r="D626" i="25"/>
  <c r="E626" i="25"/>
  <c r="F626" i="25"/>
  <c r="G626" i="25"/>
  <c r="H626" i="25"/>
  <c r="I626" i="25"/>
  <c r="B627" i="25"/>
  <c r="C627" i="25"/>
  <c r="D627" i="25"/>
  <c r="E627" i="25"/>
  <c r="F627" i="25"/>
  <c r="G627" i="25"/>
  <c r="H627" i="25"/>
  <c r="I627" i="25"/>
  <c r="B628" i="25"/>
  <c r="C628" i="25"/>
  <c r="D628" i="25"/>
  <c r="E628" i="25"/>
  <c r="F628" i="25"/>
  <c r="G628" i="25"/>
  <c r="H628" i="25"/>
  <c r="I628" i="25"/>
  <c r="B629" i="25"/>
  <c r="C629" i="25"/>
  <c r="D629" i="25"/>
  <c r="E629" i="25"/>
  <c r="F629" i="25"/>
  <c r="G629" i="25"/>
  <c r="H629" i="25"/>
  <c r="I629" i="25"/>
  <c r="B630" i="25"/>
  <c r="C630" i="25"/>
  <c r="D630" i="25"/>
  <c r="E630" i="25"/>
  <c r="F630" i="25"/>
  <c r="G630" i="25"/>
  <c r="H630" i="25"/>
  <c r="I630" i="25"/>
  <c r="B631" i="25"/>
  <c r="C631" i="25"/>
  <c r="D631" i="25"/>
  <c r="E631" i="25"/>
  <c r="F631" i="25"/>
  <c r="G631" i="25"/>
  <c r="H631" i="25"/>
  <c r="I631" i="25"/>
  <c r="B632" i="25"/>
  <c r="C632" i="25"/>
  <c r="D632" i="25"/>
  <c r="E632" i="25"/>
  <c r="F632" i="25"/>
  <c r="G632" i="25"/>
  <c r="H632" i="25"/>
  <c r="I632" i="25"/>
  <c r="B633" i="25"/>
  <c r="C633" i="25"/>
  <c r="D633" i="25"/>
  <c r="E633" i="25"/>
  <c r="F633" i="25"/>
  <c r="G633" i="25"/>
  <c r="H633" i="25"/>
  <c r="I633" i="25"/>
  <c r="B634" i="25"/>
  <c r="C634" i="25"/>
  <c r="D634" i="25"/>
  <c r="E634" i="25"/>
  <c r="F634" i="25"/>
  <c r="G634" i="25"/>
  <c r="H634" i="25"/>
  <c r="I634" i="25"/>
  <c r="B635" i="25"/>
  <c r="C635" i="25"/>
  <c r="D635" i="25"/>
  <c r="E635" i="25"/>
  <c r="F635" i="25"/>
  <c r="G635" i="25"/>
  <c r="H635" i="25"/>
  <c r="I635" i="25"/>
  <c r="B636" i="25"/>
  <c r="C636" i="25"/>
  <c r="D636" i="25"/>
  <c r="E636" i="25"/>
  <c r="F636" i="25"/>
  <c r="G636" i="25"/>
  <c r="H636" i="25"/>
  <c r="I636" i="25"/>
  <c r="B637" i="25"/>
  <c r="C637" i="25"/>
  <c r="D637" i="25"/>
  <c r="E637" i="25"/>
  <c r="F637" i="25"/>
  <c r="G637" i="25"/>
  <c r="H637" i="25"/>
  <c r="I637" i="25"/>
  <c r="B638" i="25"/>
  <c r="C638" i="25"/>
  <c r="D638" i="25"/>
  <c r="E638" i="25"/>
  <c r="F638" i="25"/>
  <c r="G638" i="25"/>
  <c r="H638" i="25"/>
  <c r="I638" i="25"/>
  <c r="B639" i="25"/>
  <c r="C639" i="25"/>
  <c r="D639" i="25"/>
  <c r="E639" i="25"/>
  <c r="F639" i="25"/>
  <c r="G639" i="25"/>
  <c r="H639" i="25"/>
  <c r="I639" i="25"/>
  <c r="B640" i="25"/>
  <c r="C640" i="25"/>
  <c r="D640" i="25"/>
  <c r="E640" i="25"/>
  <c r="F640" i="25"/>
  <c r="G640" i="25"/>
  <c r="H640" i="25"/>
  <c r="I640" i="25"/>
  <c r="B641" i="25"/>
  <c r="C641" i="25"/>
  <c r="D641" i="25"/>
  <c r="E641" i="25"/>
  <c r="F641" i="25"/>
  <c r="G641" i="25"/>
  <c r="H641" i="25"/>
  <c r="I641" i="25"/>
  <c r="B642" i="25"/>
  <c r="C642" i="25"/>
  <c r="D642" i="25"/>
  <c r="E642" i="25"/>
  <c r="F642" i="25"/>
  <c r="G642" i="25"/>
  <c r="H642" i="25"/>
  <c r="I642" i="25"/>
  <c r="B643" i="25"/>
  <c r="C643" i="25"/>
  <c r="D643" i="25"/>
  <c r="E643" i="25"/>
  <c r="F643" i="25"/>
  <c r="G643" i="25"/>
  <c r="H643" i="25"/>
  <c r="I643" i="25"/>
  <c r="B644" i="25"/>
  <c r="C644" i="25"/>
  <c r="D644" i="25"/>
  <c r="E644" i="25"/>
  <c r="F644" i="25"/>
  <c r="G644" i="25"/>
  <c r="H644" i="25"/>
  <c r="I644" i="25"/>
  <c r="B645" i="25"/>
  <c r="C645" i="25"/>
  <c r="D645" i="25"/>
  <c r="E645" i="25"/>
  <c r="F645" i="25"/>
  <c r="G645" i="25"/>
  <c r="H645" i="25"/>
  <c r="I645" i="25"/>
  <c r="B646" i="25"/>
  <c r="C646" i="25"/>
  <c r="D646" i="25"/>
  <c r="E646" i="25"/>
  <c r="F646" i="25"/>
  <c r="G646" i="25"/>
  <c r="H646" i="25"/>
  <c r="I646" i="25"/>
  <c r="B647" i="25"/>
  <c r="C647" i="25"/>
  <c r="D647" i="25"/>
  <c r="E647" i="25"/>
  <c r="F647" i="25"/>
  <c r="G647" i="25"/>
  <c r="H647" i="25"/>
  <c r="I647" i="25"/>
  <c r="B648" i="25"/>
  <c r="C648" i="25"/>
  <c r="D648" i="25"/>
  <c r="E648" i="25"/>
  <c r="F648" i="25"/>
  <c r="G648" i="25"/>
  <c r="H648" i="25"/>
  <c r="I648" i="25"/>
  <c r="B649" i="25"/>
  <c r="C649" i="25"/>
  <c r="D649" i="25"/>
  <c r="E649" i="25"/>
  <c r="F649" i="25"/>
  <c r="G649" i="25"/>
  <c r="H649" i="25"/>
  <c r="I649" i="25"/>
  <c r="B650" i="25"/>
  <c r="C650" i="25"/>
  <c r="D650" i="25"/>
  <c r="E650" i="25"/>
  <c r="F650" i="25"/>
  <c r="G650" i="25"/>
  <c r="H650" i="25"/>
  <c r="I650" i="25"/>
  <c r="B651" i="25"/>
  <c r="C651" i="25"/>
  <c r="D651" i="25"/>
  <c r="E651" i="25"/>
  <c r="F651" i="25"/>
  <c r="G651" i="25"/>
  <c r="H651" i="25"/>
  <c r="I651" i="25"/>
  <c r="B652" i="25"/>
  <c r="C652" i="25"/>
  <c r="D652" i="25"/>
  <c r="E652" i="25"/>
  <c r="F652" i="25"/>
  <c r="G652" i="25"/>
  <c r="H652" i="25"/>
  <c r="I652" i="25"/>
  <c r="B653" i="25"/>
  <c r="C653" i="25"/>
  <c r="D653" i="25"/>
  <c r="E653" i="25"/>
  <c r="F653" i="25"/>
  <c r="G653" i="25"/>
  <c r="H653" i="25"/>
  <c r="I653" i="25"/>
  <c r="B654" i="25"/>
  <c r="C654" i="25"/>
  <c r="D654" i="25"/>
  <c r="E654" i="25"/>
  <c r="F654" i="25"/>
  <c r="G654" i="25"/>
  <c r="H654" i="25"/>
  <c r="I654" i="25"/>
  <c r="B655" i="25"/>
  <c r="C655" i="25"/>
  <c r="D655" i="25"/>
  <c r="E655" i="25"/>
  <c r="F655" i="25"/>
  <c r="G655" i="25"/>
  <c r="H655" i="25"/>
  <c r="I655" i="25"/>
  <c r="B656" i="25"/>
  <c r="C656" i="25"/>
  <c r="D656" i="25"/>
  <c r="E656" i="25"/>
  <c r="F656" i="25"/>
  <c r="G656" i="25"/>
  <c r="H656" i="25"/>
  <c r="I656" i="25"/>
  <c r="B657" i="25"/>
  <c r="C657" i="25"/>
  <c r="D657" i="25"/>
  <c r="E657" i="25"/>
  <c r="F657" i="25"/>
  <c r="G657" i="25"/>
  <c r="H657" i="25"/>
  <c r="I657" i="25"/>
  <c r="B658" i="25"/>
  <c r="C658" i="25"/>
  <c r="D658" i="25"/>
  <c r="E658" i="25"/>
  <c r="F658" i="25"/>
  <c r="G658" i="25"/>
  <c r="H658" i="25"/>
  <c r="I658" i="25"/>
  <c r="B659" i="25"/>
  <c r="C659" i="25"/>
  <c r="D659" i="25"/>
  <c r="E659" i="25"/>
  <c r="F659" i="25"/>
  <c r="G659" i="25"/>
  <c r="H659" i="25"/>
  <c r="I659" i="25"/>
  <c r="B660" i="25"/>
  <c r="C660" i="25"/>
  <c r="D660" i="25"/>
  <c r="E660" i="25"/>
  <c r="F660" i="25"/>
  <c r="G660" i="25"/>
  <c r="H660" i="25"/>
  <c r="I660" i="25"/>
  <c r="B661" i="25"/>
  <c r="C661" i="25"/>
  <c r="D661" i="25"/>
  <c r="E661" i="25"/>
  <c r="F661" i="25"/>
  <c r="G661" i="25"/>
  <c r="H661" i="25"/>
  <c r="I661" i="25"/>
  <c r="B662" i="25"/>
  <c r="C662" i="25"/>
  <c r="D662" i="25"/>
  <c r="E662" i="25"/>
  <c r="F662" i="25"/>
  <c r="G662" i="25"/>
  <c r="H662" i="25"/>
  <c r="I662" i="25"/>
  <c r="B663" i="25"/>
  <c r="C663" i="25"/>
  <c r="D663" i="25"/>
  <c r="E663" i="25"/>
  <c r="F663" i="25"/>
  <c r="G663" i="25"/>
  <c r="H663" i="25"/>
  <c r="I663" i="25"/>
  <c r="B664" i="25"/>
  <c r="C664" i="25"/>
  <c r="D664" i="25"/>
  <c r="E664" i="25"/>
  <c r="F664" i="25"/>
  <c r="G664" i="25"/>
  <c r="H664" i="25"/>
  <c r="I664" i="25"/>
  <c r="B665" i="25"/>
  <c r="C665" i="25"/>
  <c r="D665" i="25"/>
  <c r="E665" i="25"/>
  <c r="F665" i="25"/>
  <c r="G665" i="25"/>
  <c r="H665" i="25"/>
  <c r="I665" i="25"/>
  <c r="B666" i="25"/>
  <c r="C666" i="25"/>
  <c r="D666" i="25"/>
  <c r="E666" i="25"/>
  <c r="F666" i="25"/>
  <c r="G666" i="25"/>
  <c r="H666" i="25"/>
  <c r="I666" i="25"/>
  <c r="B667" i="25"/>
  <c r="C667" i="25"/>
  <c r="D667" i="25"/>
  <c r="E667" i="25"/>
  <c r="F667" i="25"/>
  <c r="G667" i="25"/>
  <c r="H667" i="25"/>
  <c r="I667" i="25"/>
  <c r="B668" i="25"/>
  <c r="C668" i="25"/>
  <c r="D668" i="25"/>
  <c r="E668" i="25"/>
  <c r="F668" i="25"/>
  <c r="G668" i="25"/>
  <c r="H668" i="25"/>
  <c r="I668" i="25"/>
  <c r="B669" i="25"/>
  <c r="C669" i="25"/>
  <c r="D669" i="25"/>
  <c r="E669" i="25"/>
  <c r="F669" i="25"/>
  <c r="G669" i="25"/>
  <c r="H669" i="25"/>
  <c r="I669" i="25"/>
  <c r="B670" i="25"/>
  <c r="C670" i="25"/>
  <c r="D670" i="25"/>
  <c r="E670" i="25"/>
  <c r="F670" i="25"/>
  <c r="G670" i="25"/>
  <c r="H670" i="25"/>
  <c r="I670" i="25"/>
  <c r="B671" i="25"/>
  <c r="C671" i="25"/>
  <c r="D671" i="25"/>
  <c r="E671" i="25"/>
  <c r="F671" i="25"/>
  <c r="G671" i="25"/>
  <c r="H671" i="25"/>
  <c r="I671" i="25"/>
  <c r="B672" i="25"/>
  <c r="C672" i="25"/>
  <c r="D672" i="25"/>
  <c r="E672" i="25"/>
  <c r="F672" i="25"/>
  <c r="G672" i="25"/>
  <c r="H672" i="25"/>
  <c r="I672" i="25"/>
  <c r="B673" i="25"/>
  <c r="C673" i="25"/>
  <c r="D673" i="25"/>
  <c r="E673" i="25"/>
  <c r="F673" i="25"/>
  <c r="G673" i="25"/>
  <c r="H673" i="25"/>
  <c r="I673" i="25"/>
  <c r="B674" i="25"/>
  <c r="C674" i="25"/>
  <c r="D674" i="25"/>
  <c r="E674" i="25"/>
  <c r="F674" i="25"/>
  <c r="G674" i="25"/>
  <c r="H674" i="25"/>
  <c r="I674" i="25"/>
  <c r="B675" i="25"/>
  <c r="C675" i="25"/>
  <c r="D675" i="25"/>
  <c r="E675" i="25"/>
  <c r="F675" i="25"/>
  <c r="G675" i="25"/>
  <c r="H675" i="25"/>
  <c r="I675" i="25"/>
  <c r="B676" i="25"/>
  <c r="C676" i="25"/>
  <c r="D676" i="25"/>
  <c r="E676" i="25"/>
  <c r="F676" i="25"/>
  <c r="G676" i="25"/>
  <c r="H676" i="25"/>
  <c r="I676" i="25"/>
  <c r="B677" i="25"/>
  <c r="C677" i="25"/>
  <c r="D677" i="25"/>
  <c r="E677" i="25"/>
  <c r="F677" i="25"/>
  <c r="G677" i="25"/>
  <c r="H677" i="25"/>
  <c r="I677" i="25"/>
  <c r="B678" i="25"/>
  <c r="C678" i="25"/>
  <c r="D678" i="25"/>
  <c r="E678" i="25"/>
  <c r="F678" i="25"/>
  <c r="G678" i="25"/>
  <c r="H678" i="25"/>
  <c r="I678" i="25"/>
  <c r="B679" i="25"/>
  <c r="C679" i="25"/>
  <c r="D679" i="25"/>
  <c r="E679" i="25"/>
  <c r="F679" i="25"/>
  <c r="G679" i="25"/>
  <c r="H679" i="25"/>
  <c r="I679" i="25"/>
  <c r="B680" i="25"/>
  <c r="C680" i="25"/>
  <c r="D680" i="25"/>
  <c r="E680" i="25"/>
  <c r="F680" i="25"/>
  <c r="G680" i="25"/>
  <c r="H680" i="25"/>
  <c r="I680" i="25"/>
  <c r="B681" i="25"/>
  <c r="C681" i="25"/>
  <c r="D681" i="25"/>
  <c r="E681" i="25"/>
  <c r="F681" i="25"/>
  <c r="G681" i="25"/>
  <c r="H681" i="25"/>
  <c r="I681" i="25"/>
  <c r="B682" i="25"/>
  <c r="C682" i="25"/>
  <c r="D682" i="25"/>
  <c r="E682" i="25"/>
  <c r="F682" i="25"/>
  <c r="G682" i="25"/>
  <c r="H682" i="25"/>
  <c r="I682" i="25"/>
  <c r="B683" i="25"/>
  <c r="C683" i="25"/>
  <c r="D683" i="25"/>
  <c r="E683" i="25"/>
  <c r="F683" i="25"/>
  <c r="G683" i="25"/>
  <c r="H683" i="25"/>
  <c r="I683" i="25"/>
  <c r="B684" i="25"/>
  <c r="C684" i="25"/>
  <c r="D684" i="25"/>
  <c r="E684" i="25"/>
  <c r="F684" i="25"/>
  <c r="G684" i="25"/>
  <c r="H684" i="25"/>
  <c r="I684" i="25"/>
  <c r="B685" i="25"/>
  <c r="C685" i="25"/>
  <c r="D685" i="25"/>
  <c r="E685" i="25"/>
  <c r="F685" i="25"/>
  <c r="G685" i="25"/>
  <c r="H685" i="25"/>
  <c r="I685" i="25"/>
  <c r="B686" i="25"/>
  <c r="C686" i="25"/>
  <c r="D686" i="25"/>
  <c r="E686" i="25"/>
  <c r="F686" i="25"/>
  <c r="G686" i="25"/>
  <c r="H686" i="25"/>
  <c r="I686" i="25"/>
  <c r="B687" i="25"/>
  <c r="C687" i="25"/>
  <c r="D687" i="25"/>
  <c r="E687" i="25"/>
  <c r="F687" i="25"/>
  <c r="G687" i="25"/>
  <c r="H687" i="25"/>
  <c r="I687" i="25"/>
  <c r="B688" i="25"/>
  <c r="C688" i="25"/>
  <c r="D688" i="25"/>
  <c r="E688" i="25"/>
  <c r="F688" i="25"/>
  <c r="G688" i="25"/>
  <c r="H688" i="25"/>
  <c r="I688" i="25"/>
  <c r="B689" i="25"/>
  <c r="C689" i="25"/>
  <c r="D689" i="25"/>
  <c r="E689" i="25"/>
  <c r="F689" i="25"/>
  <c r="G689" i="25"/>
  <c r="H689" i="25"/>
  <c r="I689" i="25"/>
  <c r="B690" i="25"/>
  <c r="C690" i="25"/>
  <c r="D690" i="25"/>
  <c r="E690" i="25"/>
  <c r="F690" i="25"/>
  <c r="G690" i="25"/>
  <c r="H690" i="25"/>
  <c r="I690" i="25"/>
  <c r="B691" i="25"/>
  <c r="C691" i="25"/>
  <c r="D691" i="25"/>
  <c r="E691" i="25"/>
  <c r="F691" i="25"/>
  <c r="G691" i="25"/>
  <c r="H691" i="25"/>
  <c r="I691" i="25"/>
  <c r="B692" i="25"/>
  <c r="C692" i="25"/>
  <c r="D692" i="25"/>
  <c r="E692" i="25"/>
  <c r="F692" i="25"/>
  <c r="G692" i="25"/>
  <c r="H692" i="25"/>
  <c r="I692" i="25"/>
  <c r="B693" i="25"/>
  <c r="C693" i="25"/>
  <c r="D693" i="25"/>
  <c r="E693" i="25"/>
  <c r="F693" i="25"/>
  <c r="G693" i="25"/>
  <c r="H693" i="25"/>
  <c r="I693" i="25"/>
  <c r="B694" i="25"/>
  <c r="C694" i="25"/>
  <c r="D694" i="25"/>
  <c r="E694" i="25"/>
  <c r="F694" i="25"/>
  <c r="G694" i="25"/>
  <c r="H694" i="25"/>
  <c r="I694" i="25"/>
  <c r="B695" i="25"/>
  <c r="C695" i="25"/>
  <c r="D695" i="25"/>
  <c r="E695" i="25"/>
  <c r="F695" i="25"/>
  <c r="G695" i="25"/>
  <c r="H695" i="25"/>
  <c r="I695" i="25"/>
  <c r="B696" i="25"/>
  <c r="C696" i="25"/>
  <c r="D696" i="25"/>
  <c r="E696" i="25"/>
  <c r="F696" i="25"/>
  <c r="G696" i="25"/>
  <c r="H696" i="25"/>
  <c r="I696" i="25"/>
  <c r="B697" i="25"/>
  <c r="C697" i="25"/>
  <c r="D697" i="25"/>
  <c r="E697" i="25"/>
  <c r="F697" i="25"/>
  <c r="G697" i="25"/>
  <c r="H697" i="25"/>
  <c r="I697" i="25"/>
  <c r="B698" i="25"/>
  <c r="C698" i="25"/>
  <c r="D698" i="25"/>
  <c r="E698" i="25"/>
  <c r="F698" i="25"/>
  <c r="G698" i="25"/>
  <c r="H698" i="25"/>
  <c r="I698" i="25"/>
  <c r="B699" i="25"/>
  <c r="C699" i="25"/>
  <c r="D699" i="25"/>
  <c r="E699" i="25"/>
  <c r="F699" i="25"/>
  <c r="G699" i="25"/>
  <c r="H699" i="25"/>
  <c r="I699" i="25"/>
  <c r="B700" i="25"/>
  <c r="C700" i="25"/>
  <c r="D700" i="25"/>
  <c r="E700" i="25"/>
  <c r="F700" i="25"/>
  <c r="G700" i="25"/>
  <c r="H700" i="25"/>
  <c r="I700" i="25"/>
  <c r="B701" i="25"/>
  <c r="C701" i="25"/>
  <c r="D701" i="25"/>
  <c r="E701" i="25"/>
  <c r="F701" i="25"/>
  <c r="G701" i="25"/>
  <c r="H701" i="25"/>
  <c r="I701" i="25"/>
  <c r="B702" i="25"/>
  <c r="C702" i="25"/>
  <c r="D702" i="25"/>
  <c r="E702" i="25"/>
  <c r="F702" i="25"/>
  <c r="G702" i="25"/>
  <c r="H702" i="25"/>
  <c r="I702" i="25"/>
  <c r="B703" i="25"/>
  <c r="C703" i="25"/>
  <c r="D703" i="25"/>
  <c r="E703" i="25"/>
  <c r="F703" i="25"/>
  <c r="G703" i="25"/>
  <c r="H703" i="25"/>
  <c r="I703" i="25"/>
  <c r="B704" i="25"/>
  <c r="C704" i="25"/>
  <c r="D704" i="25"/>
  <c r="E704" i="25"/>
  <c r="F704" i="25"/>
  <c r="G704" i="25"/>
  <c r="H704" i="25"/>
  <c r="I704" i="25"/>
  <c r="B705" i="25"/>
  <c r="C705" i="25"/>
  <c r="D705" i="25"/>
  <c r="E705" i="25"/>
  <c r="F705" i="25"/>
  <c r="G705" i="25"/>
  <c r="H705" i="25"/>
  <c r="I705" i="25"/>
  <c r="B706" i="25"/>
  <c r="C706" i="25"/>
  <c r="D706" i="25"/>
  <c r="E706" i="25"/>
  <c r="F706" i="25"/>
  <c r="G706" i="25"/>
  <c r="H706" i="25"/>
  <c r="I706" i="25"/>
  <c r="B707" i="25"/>
  <c r="C707" i="25"/>
  <c r="D707" i="25"/>
  <c r="E707" i="25"/>
  <c r="F707" i="25"/>
  <c r="G707" i="25"/>
  <c r="H707" i="25"/>
  <c r="I707" i="25"/>
  <c r="B708" i="25"/>
  <c r="C708" i="25"/>
  <c r="D708" i="25"/>
  <c r="E708" i="25"/>
  <c r="F708" i="25"/>
  <c r="G708" i="25"/>
  <c r="H708" i="25"/>
  <c r="I708" i="25"/>
  <c r="B709" i="25"/>
  <c r="C709" i="25"/>
  <c r="D709" i="25"/>
  <c r="E709" i="25"/>
  <c r="F709" i="25"/>
  <c r="G709" i="25"/>
  <c r="H709" i="25"/>
  <c r="I709" i="25"/>
  <c r="B710" i="25"/>
  <c r="C710" i="25"/>
  <c r="D710" i="25"/>
  <c r="E710" i="25"/>
  <c r="F710" i="25"/>
  <c r="G710" i="25"/>
  <c r="H710" i="25"/>
  <c r="I710" i="25"/>
  <c r="B711" i="25"/>
  <c r="C711" i="25"/>
  <c r="D711" i="25"/>
  <c r="E711" i="25"/>
  <c r="F711" i="25"/>
  <c r="G711" i="25"/>
  <c r="H711" i="25"/>
  <c r="I711" i="25"/>
  <c r="B712" i="25"/>
  <c r="C712" i="25"/>
  <c r="D712" i="25"/>
  <c r="E712" i="25"/>
  <c r="F712" i="25"/>
  <c r="G712" i="25"/>
  <c r="H712" i="25"/>
  <c r="I712" i="25"/>
  <c r="B713" i="25"/>
  <c r="C713" i="25"/>
  <c r="D713" i="25"/>
  <c r="E713" i="25"/>
  <c r="F713" i="25"/>
  <c r="G713" i="25"/>
  <c r="H713" i="25"/>
  <c r="I713" i="25"/>
  <c r="B714" i="25"/>
  <c r="C714" i="25"/>
  <c r="D714" i="25"/>
  <c r="E714" i="25"/>
  <c r="F714" i="25"/>
  <c r="G714" i="25"/>
  <c r="H714" i="25"/>
  <c r="I714" i="25"/>
  <c r="B715" i="25"/>
  <c r="C715" i="25"/>
  <c r="D715" i="25"/>
  <c r="E715" i="25"/>
  <c r="F715" i="25"/>
  <c r="G715" i="25"/>
  <c r="H715" i="25"/>
  <c r="I715" i="25"/>
  <c r="B716" i="25"/>
  <c r="C716" i="25"/>
  <c r="D716" i="25"/>
  <c r="E716" i="25"/>
  <c r="F716" i="25"/>
  <c r="G716" i="25"/>
  <c r="H716" i="25"/>
  <c r="I716" i="25"/>
  <c r="B717" i="25"/>
  <c r="C717" i="25"/>
  <c r="D717" i="25"/>
  <c r="E717" i="25"/>
  <c r="F717" i="25"/>
  <c r="G717" i="25"/>
  <c r="H717" i="25"/>
  <c r="I717" i="25"/>
  <c r="B718" i="25"/>
  <c r="C718" i="25"/>
  <c r="D718" i="25"/>
  <c r="E718" i="25"/>
  <c r="F718" i="25"/>
  <c r="G718" i="25"/>
  <c r="H718" i="25"/>
  <c r="I718" i="25"/>
  <c r="B719" i="25"/>
  <c r="C719" i="25"/>
  <c r="D719" i="25"/>
  <c r="E719" i="25"/>
  <c r="F719" i="25"/>
  <c r="G719" i="25"/>
  <c r="H719" i="25"/>
  <c r="I719" i="25"/>
  <c r="B720" i="25"/>
  <c r="C720" i="25"/>
  <c r="D720" i="25"/>
  <c r="E720" i="25"/>
  <c r="F720" i="25"/>
  <c r="G720" i="25"/>
  <c r="H720" i="25"/>
  <c r="I720" i="25"/>
  <c r="B721" i="25"/>
  <c r="C721" i="25"/>
  <c r="D721" i="25"/>
  <c r="E721" i="25"/>
  <c r="F721" i="25"/>
  <c r="G721" i="25"/>
  <c r="H721" i="25"/>
  <c r="I721" i="25"/>
  <c r="B722" i="25"/>
  <c r="C722" i="25"/>
  <c r="D722" i="25"/>
  <c r="E722" i="25"/>
  <c r="F722" i="25"/>
  <c r="G722" i="25"/>
  <c r="H722" i="25"/>
  <c r="I722" i="25"/>
  <c r="B723" i="25"/>
  <c r="C723" i="25"/>
  <c r="D723" i="25"/>
  <c r="E723" i="25"/>
  <c r="F723" i="25"/>
  <c r="G723" i="25"/>
  <c r="H723" i="25"/>
  <c r="I723" i="25"/>
  <c r="B724" i="25"/>
  <c r="C724" i="25"/>
  <c r="D724" i="25"/>
  <c r="E724" i="25"/>
  <c r="F724" i="25"/>
  <c r="G724" i="25"/>
  <c r="H724" i="25"/>
  <c r="I724" i="25"/>
  <c r="B725" i="25"/>
  <c r="C725" i="25"/>
  <c r="D725" i="25"/>
  <c r="E725" i="25"/>
  <c r="F725" i="25"/>
  <c r="G725" i="25"/>
  <c r="H725" i="25"/>
  <c r="I725" i="25"/>
  <c r="B726" i="25"/>
  <c r="C726" i="25"/>
  <c r="D726" i="25"/>
  <c r="E726" i="25"/>
  <c r="F726" i="25"/>
  <c r="G726" i="25"/>
  <c r="H726" i="25"/>
  <c r="I726" i="25"/>
  <c r="B727" i="25"/>
  <c r="C727" i="25"/>
  <c r="D727" i="25"/>
  <c r="E727" i="25"/>
  <c r="F727" i="25"/>
  <c r="G727" i="25"/>
  <c r="H727" i="25"/>
  <c r="I727" i="25"/>
  <c r="B728" i="25"/>
  <c r="C728" i="25"/>
  <c r="D728" i="25"/>
  <c r="E728" i="25"/>
  <c r="F728" i="25"/>
  <c r="G728" i="25"/>
  <c r="H728" i="25"/>
  <c r="I728" i="25"/>
  <c r="B729" i="25"/>
  <c r="C729" i="25"/>
  <c r="D729" i="25"/>
  <c r="E729" i="25"/>
  <c r="F729" i="25"/>
  <c r="G729" i="25"/>
  <c r="H729" i="25"/>
  <c r="I729" i="25"/>
  <c r="B730" i="25"/>
  <c r="C730" i="25"/>
  <c r="D730" i="25"/>
  <c r="E730" i="25"/>
  <c r="F730" i="25"/>
  <c r="G730" i="25"/>
  <c r="H730" i="25"/>
  <c r="I730" i="25"/>
  <c r="B731" i="25"/>
  <c r="C731" i="25"/>
  <c r="D731" i="25"/>
  <c r="E731" i="25"/>
  <c r="F731" i="25"/>
  <c r="G731" i="25"/>
  <c r="H731" i="25"/>
  <c r="I731" i="25"/>
  <c r="B732" i="25"/>
  <c r="C732" i="25"/>
  <c r="D732" i="25"/>
  <c r="E732" i="25"/>
  <c r="F732" i="25"/>
  <c r="G732" i="25"/>
  <c r="H732" i="25"/>
  <c r="I732" i="25"/>
  <c r="B733" i="25"/>
  <c r="C733" i="25"/>
  <c r="D733" i="25"/>
  <c r="E733" i="25"/>
  <c r="F733" i="25"/>
  <c r="G733" i="25"/>
  <c r="H733" i="25"/>
  <c r="I733" i="25"/>
  <c r="B734" i="25"/>
  <c r="C734" i="25"/>
  <c r="D734" i="25"/>
  <c r="E734" i="25"/>
  <c r="F734" i="25"/>
  <c r="G734" i="25"/>
  <c r="H734" i="25"/>
  <c r="I734" i="25"/>
  <c r="B735" i="25"/>
  <c r="C735" i="25"/>
  <c r="D735" i="25"/>
  <c r="E735" i="25"/>
  <c r="F735" i="25"/>
  <c r="G735" i="25"/>
  <c r="H735" i="25"/>
  <c r="I735" i="25"/>
  <c r="B736" i="25"/>
  <c r="C736" i="25"/>
  <c r="D736" i="25"/>
  <c r="E736" i="25"/>
  <c r="F736" i="25"/>
  <c r="G736" i="25"/>
  <c r="H736" i="25"/>
  <c r="I736" i="25"/>
  <c r="B737" i="25"/>
  <c r="C737" i="25"/>
  <c r="D737" i="25"/>
  <c r="E737" i="25"/>
  <c r="F737" i="25"/>
  <c r="G737" i="25"/>
  <c r="H737" i="25"/>
  <c r="I737" i="25"/>
  <c r="B738" i="25"/>
  <c r="C738" i="25"/>
  <c r="D738" i="25"/>
  <c r="E738" i="25"/>
  <c r="F738" i="25"/>
  <c r="G738" i="25"/>
  <c r="H738" i="25"/>
  <c r="I738" i="25"/>
  <c r="B739" i="25"/>
  <c r="C739" i="25"/>
  <c r="D739" i="25"/>
  <c r="E739" i="25"/>
  <c r="F739" i="25"/>
  <c r="G739" i="25"/>
  <c r="H739" i="25"/>
  <c r="I739" i="25"/>
  <c r="B740" i="25"/>
  <c r="C740" i="25"/>
  <c r="D740" i="25"/>
  <c r="E740" i="25"/>
  <c r="F740" i="25"/>
  <c r="G740" i="25"/>
  <c r="H740" i="25"/>
  <c r="I740" i="25"/>
  <c r="B741" i="25"/>
  <c r="C741" i="25"/>
  <c r="D741" i="25"/>
  <c r="E741" i="25"/>
  <c r="F741" i="25"/>
  <c r="G741" i="25"/>
  <c r="H741" i="25"/>
  <c r="I741" i="25"/>
  <c r="B742" i="25"/>
  <c r="C742" i="25"/>
  <c r="D742" i="25"/>
  <c r="E742" i="25"/>
  <c r="F742" i="25"/>
  <c r="G742" i="25"/>
  <c r="H742" i="25"/>
  <c r="I742" i="25"/>
  <c r="B743" i="25"/>
  <c r="C743" i="25"/>
  <c r="D743" i="25"/>
  <c r="E743" i="25"/>
  <c r="F743" i="25"/>
  <c r="G743" i="25"/>
  <c r="H743" i="25"/>
  <c r="I743" i="25"/>
  <c r="B744" i="25"/>
  <c r="C744" i="25"/>
  <c r="D744" i="25"/>
  <c r="E744" i="25"/>
  <c r="F744" i="25"/>
  <c r="G744" i="25"/>
  <c r="H744" i="25"/>
  <c r="I744" i="25"/>
  <c r="B745" i="25"/>
  <c r="C745" i="25"/>
  <c r="D745" i="25"/>
  <c r="E745" i="25"/>
  <c r="F745" i="25"/>
  <c r="G745" i="25"/>
  <c r="H745" i="25"/>
  <c r="I745" i="25"/>
  <c r="B746" i="25"/>
  <c r="C746" i="25"/>
  <c r="D746" i="25"/>
  <c r="E746" i="25"/>
  <c r="F746" i="25"/>
  <c r="G746" i="25"/>
  <c r="H746" i="25"/>
  <c r="I746" i="25"/>
  <c r="B747" i="25"/>
  <c r="C747" i="25"/>
  <c r="D747" i="25"/>
  <c r="E747" i="25"/>
  <c r="F747" i="25"/>
  <c r="G747" i="25"/>
  <c r="H747" i="25"/>
  <c r="I747" i="25"/>
  <c r="B748" i="25"/>
  <c r="C748" i="25"/>
  <c r="D748" i="25"/>
  <c r="E748" i="25"/>
  <c r="F748" i="25"/>
  <c r="G748" i="25"/>
  <c r="H748" i="25"/>
  <c r="I748" i="25"/>
  <c r="B749" i="25"/>
  <c r="C749" i="25"/>
  <c r="D749" i="25"/>
  <c r="E749" i="25"/>
  <c r="F749" i="25"/>
  <c r="G749" i="25"/>
  <c r="H749" i="25"/>
  <c r="I749" i="25"/>
  <c r="B750" i="25"/>
  <c r="C750" i="25"/>
  <c r="D750" i="25"/>
  <c r="E750" i="25"/>
  <c r="F750" i="25"/>
  <c r="G750" i="25"/>
  <c r="H750" i="25"/>
  <c r="I750" i="25"/>
  <c r="B751" i="25"/>
  <c r="C751" i="25"/>
  <c r="D751" i="25"/>
  <c r="E751" i="25"/>
  <c r="F751" i="25"/>
  <c r="G751" i="25"/>
  <c r="H751" i="25"/>
  <c r="I751" i="25"/>
  <c r="B752" i="25"/>
  <c r="C752" i="25"/>
  <c r="D752" i="25"/>
  <c r="E752" i="25"/>
  <c r="F752" i="25"/>
  <c r="G752" i="25"/>
  <c r="H752" i="25"/>
  <c r="I752" i="25"/>
  <c r="B753" i="25"/>
  <c r="C753" i="25"/>
  <c r="D753" i="25"/>
  <c r="E753" i="25"/>
  <c r="F753" i="25"/>
  <c r="G753" i="25"/>
  <c r="H753" i="25"/>
  <c r="I753" i="25"/>
  <c r="B754" i="25"/>
  <c r="C754" i="25"/>
  <c r="D754" i="25"/>
  <c r="E754" i="25"/>
  <c r="F754" i="25"/>
  <c r="G754" i="25"/>
  <c r="H754" i="25"/>
  <c r="I754" i="25"/>
  <c r="B755" i="25"/>
  <c r="C755" i="25"/>
  <c r="D755" i="25"/>
  <c r="E755" i="25"/>
  <c r="F755" i="25"/>
  <c r="G755" i="25"/>
  <c r="H755" i="25"/>
  <c r="I755" i="25"/>
  <c r="B756" i="25"/>
  <c r="C756" i="25"/>
  <c r="D756" i="25"/>
  <c r="E756" i="25"/>
  <c r="F756" i="25"/>
  <c r="G756" i="25"/>
  <c r="H756" i="25"/>
  <c r="I756" i="25"/>
  <c r="B757" i="25"/>
  <c r="C757" i="25"/>
  <c r="D757" i="25"/>
  <c r="E757" i="25"/>
  <c r="F757" i="25"/>
  <c r="G757" i="25"/>
  <c r="H757" i="25"/>
  <c r="I757" i="25"/>
  <c r="B758" i="25"/>
  <c r="C758" i="25"/>
  <c r="D758" i="25"/>
  <c r="E758" i="25"/>
  <c r="F758" i="25"/>
  <c r="G758" i="25"/>
  <c r="H758" i="25"/>
  <c r="I758" i="25"/>
  <c r="B759" i="25"/>
  <c r="C759" i="25"/>
  <c r="D759" i="25"/>
  <c r="E759" i="25"/>
  <c r="F759" i="25"/>
  <c r="G759" i="25"/>
  <c r="H759" i="25"/>
  <c r="I759" i="25"/>
  <c r="B760" i="25"/>
  <c r="C760" i="25"/>
  <c r="D760" i="25"/>
  <c r="E760" i="25"/>
  <c r="F760" i="25"/>
  <c r="G760" i="25"/>
  <c r="H760" i="25"/>
  <c r="I760" i="25"/>
  <c r="B761" i="25"/>
  <c r="C761" i="25"/>
  <c r="D761" i="25"/>
  <c r="E761" i="25"/>
  <c r="F761" i="25"/>
  <c r="G761" i="25"/>
  <c r="H761" i="25"/>
  <c r="I761" i="25"/>
  <c r="B762" i="25"/>
  <c r="C762" i="25"/>
  <c r="D762" i="25"/>
  <c r="E762" i="25"/>
  <c r="F762" i="25"/>
  <c r="G762" i="25"/>
  <c r="H762" i="25"/>
  <c r="I762" i="25"/>
  <c r="B763" i="25"/>
  <c r="C763" i="25"/>
  <c r="D763" i="25"/>
  <c r="E763" i="25"/>
  <c r="F763" i="25"/>
  <c r="G763" i="25"/>
  <c r="H763" i="25"/>
  <c r="I763" i="25"/>
  <c r="B764" i="25"/>
  <c r="C764" i="25"/>
  <c r="D764" i="25"/>
  <c r="E764" i="25"/>
  <c r="F764" i="25"/>
  <c r="G764" i="25"/>
  <c r="H764" i="25"/>
  <c r="I764" i="25"/>
  <c r="B765" i="25"/>
  <c r="C765" i="25"/>
  <c r="D765" i="25"/>
  <c r="E765" i="25"/>
  <c r="F765" i="25"/>
  <c r="G765" i="25"/>
  <c r="H765" i="25"/>
  <c r="I765" i="25"/>
  <c r="B766" i="25"/>
  <c r="C766" i="25"/>
  <c r="D766" i="25"/>
  <c r="E766" i="25"/>
  <c r="F766" i="25"/>
  <c r="G766" i="25"/>
  <c r="H766" i="25"/>
  <c r="I766" i="25"/>
  <c r="B767" i="25"/>
  <c r="C767" i="25"/>
  <c r="D767" i="25"/>
  <c r="E767" i="25"/>
  <c r="F767" i="25"/>
  <c r="G767" i="25"/>
  <c r="H767" i="25"/>
  <c r="I767" i="25"/>
  <c r="B768" i="25"/>
  <c r="C768" i="25"/>
  <c r="D768" i="25"/>
  <c r="E768" i="25"/>
  <c r="F768" i="25"/>
  <c r="G768" i="25"/>
  <c r="H768" i="25"/>
  <c r="I768" i="25"/>
  <c r="B769" i="25"/>
  <c r="C769" i="25"/>
  <c r="D769" i="25"/>
  <c r="E769" i="25"/>
  <c r="F769" i="25"/>
  <c r="G769" i="25"/>
  <c r="H769" i="25"/>
  <c r="I769" i="25"/>
  <c r="B770" i="25"/>
  <c r="C770" i="25"/>
  <c r="D770" i="25"/>
  <c r="E770" i="25"/>
  <c r="F770" i="25"/>
  <c r="G770" i="25"/>
  <c r="H770" i="25"/>
  <c r="I770" i="25"/>
  <c r="B771" i="25"/>
  <c r="C771" i="25"/>
  <c r="D771" i="25"/>
  <c r="E771" i="25"/>
  <c r="F771" i="25"/>
  <c r="G771" i="25"/>
  <c r="H771" i="25"/>
  <c r="I771" i="25"/>
  <c r="B772" i="25"/>
  <c r="C772" i="25"/>
  <c r="D772" i="25"/>
  <c r="E772" i="25"/>
  <c r="F772" i="25"/>
  <c r="G772" i="25"/>
  <c r="H772" i="25"/>
  <c r="I772" i="25"/>
  <c r="B773" i="25"/>
  <c r="C773" i="25"/>
  <c r="D773" i="25"/>
  <c r="E773" i="25"/>
  <c r="F773" i="25"/>
  <c r="G773" i="25"/>
  <c r="H773" i="25"/>
  <c r="I773" i="25"/>
  <c r="B774" i="25"/>
  <c r="C774" i="25"/>
  <c r="D774" i="25"/>
  <c r="E774" i="25"/>
  <c r="F774" i="25"/>
  <c r="G774" i="25"/>
  <c r="H774" i="25"/>
  <c r="I774" i="25"/>
  <c r="B775" i="25"/>
  <c r="C775" i="25"/>
  <c r="D775" i="25"/>
  <c r="E775" i="25"/>
  <c r="F775" i="25"/>
  <c r="G775" i="25"/>
  <c r="H775" i="25"/>
  <c r="I775" i="25"/>
  <c r="B776" i="25"/>
  <c r="C776" i="25"/>
  <c r="D776" i="25"/>
  <c r="E776" i="25"/>
  <c r="F776" i="25"/>
  <c r="G776" i="25"/>
  <c r="H776" i="25"/>
  <c r="I776" i="25"/>
  <c r="B777" i="25"/>
  <c r="C777" i="25"/>
  <c r="D777" i="25"/>
  <c r="E777" i="25"/>
  <c r="F777" i="25"/>
  <c r="G777" i="25"/>
  <c r="H777" i="25"/>
  <c r="I777" i="25"/>
  <c r="B778" i="25"/>
  <c r="C778" i="25"/>
  <c r="D778" i="25"/>
  <c r="E778" i="25"/>
  <c r="F778" i="25"/>
  <c r="G778" i="25"/>
  <c r="H778" i="25"/>
  <c r="I778" i="25"/>
  <c r="B779" i="25"/>
  <c r="C779" i="25"/>
  <c r="D779" i="25"/>
  <c r="E779" i="25"/>
  <c r="F779" i="25"/>
  <c r="G779" i="25"/>
  <c r="H779" i="25"/>
  <c r="I779" i="25"/>
  <c r="B780" i="25"/>
  <c r="C780" i="25"/>
  <c r="D780" i="25"/>
  <c r="E780" i="25"/>
  <c r="F780" i="25"/>
  <c r="G780" i="25"/>
  <c r="H780" i="25"/>
  <c r="I780" i="25"/>
  <c r="B781" i="25"/>
  <c r="C781" i="25"/>
  <c r="D781" i="25"/>
  <c r="E781" i="25"/>
  <c r="F781" i="25"/>
  <c r="G781" i="25"/>
  <c r="H781" i="25"/>
  <c r="I781" i="25"/>
  <c r="B782" i="25"/>
  <c r="C782" i="25"/>
  <c r="D782" i="25"/>
  <c r="E782" i="25"/>
  <c r="F782" i="25"/>
  <c r="G782" i="25"/>
  <c r="H782" i="25"/>
  <c r="I782" i="25"/>
  <c r="B783" i="25"/>
  <c r="C783" i="25"/>
  <c r="D783" i="25"/>
  <c r="E783" i="25"/>
  <c r="F783" i="25"/>
  <c r="G783" i="25"/>
  <c r="H783" i="25"/>
  <c r="I783" i="25"/>
  <c r="B784" i="25"/>
  <c r="C784" i="25"/>
  <c r="D784" i="25"/>
  <c r="E784" i="25"/>
  <c r="F784" i="25"/>
  <c r="G784" i="25"/>
  <c r="H784" i="25"/>
  <c r="I784" i="25"/>
  <c r="B785" i="25"/>
  <c r="C785" i="25"/>
  <c r="D785" i="25"/>
  <c r="E785" i="25"/>
  <c r="F785" i="25"/>
  <c r="G785" i="25"/>
  <c r="H785" i="25"/>
  <c r="I785" i="25"/>
  <c r="B786" i="25"/>
  <c r="C786" i="25"/>
  <c r="D786" i="25"/>
  <c r="E786" i="25"/>
  <c r="F786" i="25"/>
  <c r="G786" i="25"/>
  <c r="H786" i="25"/>
  <c r="I786" i="25"/>
  <c r="B787" i="25"/>
  <c r="C787" i="25"/>
  <c r="D787" i="25"/>
  <c r="E787" i="25"/>
  <c r="F787" i="25"/>
  <c r="G787" i="25"/>
  <c r="H787" i="25"/>
  <c r="I787" i="25"/>
  <c r="B788" i="25"/>
  <c r="C788" i="25"/>
  <c r="D788" i="25"/>
  <c r="E788" i="25"/>
  <c r="F788" i="25"/>
  <c r="G788" i="25"/>
  <c r="H788" i="25"/>
  <c r="I788" i="25"/>
  <c r="B789" i="25"/>
  <c r="C789" i="25"/>
  <c r="D789" i="25"/>
  <c r="E789" i="25"/>
  <c r="F789" i="25"/>
  <c r="G789" i="25"/>
  <c r="H789" i="25"/>
  <c r="I789" i="25"/>
  <c r="B790" i="25"/>
  <c r="C790" i="25"/>
  <c r="D790" i="25"/>
  <c r="E790" i="25"/>
  <c r="F790" i="25"/>
  <c r="G790" i="25"/>
  <c r="H790" i="25"/>
  <c r="I790" i="25"/>
  <c r="B791" i="25"/>
  <c r="C791" i="25"/>
  <c r="D791" i="25"/>
  <c r="E791" i="25"/>
  <c r="F791" i="25"/>
  <c r="G791" i="25"/>
  <c r="H791" i="25"/>
  <c r="I791" i="25"/>
  <c r="B792" i="25"/>
  <c r="C792" i="25"/>
  <c r="D792" i="25"/>
  <c r="E792" i="25"/>
  <c r="F792" i="25"/>
  <c r="G792" i="25"/>
  <c r="H792" i="25"/>
  <c r="I792" i="25"/>
  <c r="B793" i="25"/>
  <c r="C793" i="25"/>
  <c r="D793" i="25"/>
  <c r="E793" i="25"/>
  <c r="F793" i="25"/>
  <c r="G793" i="25"/>
  <c r="H793" i="25"/>
  <c r="I793" i="25"/>
  <c r="B794" i="25"/>
  <c r="C794" i="25"/>
  <c r="D794" i="25"/>
  <c r="E794" i="25"/>
  <c r="F794" i="25"/>
  <c r="G794" i="25"/>
  <c r="H794" i="25"/>
  <c r="I794" i="25"/>
  <c r="B795" i="25"/>
  <c r="C795" i="25"/>
  <c r="D795" i="25"/>
  <c r="E795" i="25"/>
  <c r="F795" i="25"/>
  <c r="G795" i="25"/>
  <c r="H795" i="25"/>
  <c r="I795" i="25"/>
  <c r="B796" i="25"/>
  <c r="C796" i="25"/>
  <c r="D796" i="25"/>
  <c r="E796" i="25"/>
  <c r="F796" i="25"/>
  <c r="G796" i="25"/>
  <c r="H796" i="25"/>
  <c r="I796" i="25"/>
  <c r="B797" i="25"/>
  <c r="C797" i="25"/>
  <c r="D797" i="25"/>
  <c r="E797" i="25"/>
  <c r="F797" i="25"/>
  <c r="G797" i="25"/>
  <c r="H797" i="25"/>
  <c r="I797" i="25"/>
  <c r="B798" i="25"/>
  <c r="C798" i="25"/>
  <c r="D798" i="25"/>
  <c r="E798" i="25"/>
  <c r="F798" i="25"/>
  <c r="G798" i="25"/>
  <c r="H798" i="25"/>
  <c r="I798" i="25"/>
  <c r="B799" i="25"/>
  <c r="C799" i="25"/>
  <c r="D799" i="25"/>
  <c r="E799" i="25"/>
  <c r="F799" i="25"/>
  <c r="G799" i="25"/>
  <c r="H799" i="25"/>
  <c r="I799" i="25"/>
  <c r="B800" i="25"/>
  <c r="C800" i="25"/>
  <c r="D800" i="25"/>
  <c r="E800" i="25"/>
  <c r="F800" i="25"/>
  <c r="G800" i="25"/>
  <c r="H800" i="25"/>
  <c r="I800" i="25"/>
  <c r="B801" i="25"/>
  <c r="C801" i="25"/>
  <c r="D801" i="25"/>
  <c r="E801" i="25"/>
  <c r="F801" i="25"/>
  <c r="G801" i="25"/>
  <c r="H801" i="25"/>
  <c r="I801" i="25"/>
  <c r="B802" i="25"/>
  <c r="C802" i="25"/>
  <c r="D802" i="25"/>
  <c r="E802" i="25"/>
  <c r="F802" i="25"/>
  <c r="G802" i="25"/>
  <c r="H802" i="25"/>
  <c r="I802" i="25"/>
  <c r="B803" i="25"/>
  <c r="C803" i="25"/>
  <c r="D803" i="25"/>
  <c r="E803" i="25"/>
  <c r="F803" i="25"/>
  <c r="G803" i="25"/>
  <c r="H803" i="25"/>
  <c r="I803" i="25"/>
  <c r="B804" i="25"/>
  <c r="C804" i="25"/>
  <c r="D804" i="25"/>
  <c r="E804" i="25"/>
  <c r="F804" i="25"/>
  <c r="G804" i="25"/>
  <c r="H804" i="25"/>
  <c r="I804" i="25"/>
  <c r="B805" i="25"/>
  <c r="C805" i="25"/>
  <c r="D805" i="25"/>
  <c r="E805" i="25"/>
  <c r="F805" i="25"/>
  <c r="G805" i="25"/>
  <c r="H805" i="25"/>
  <c r="I805" i="25"/>
  <c r="B806" i="25"/>
  <c r="C806" i="25"/>
  <c r="D806" i="25"/>
  <c r="E806" i="25"/>
  <c r="F806" i="25"/>
  <c r="G806" i="25"/>
  <c r="H806" i="25"/>
  <c r="I806" i="25"/>
  <c r="B807" i="25"/>
  <c r="C807" i="25"/>
  <c r="D807" i="25"/>
  <c r="E807" i="25"/>
  <c r="F807" i="25"/>
  <c r="G807" i="25"/>
  <c r="H807" i="25"/>
  <c r="I807" i="25"/>
  <c r="B808" i="25"/>
  <c r="C808" i="25"/>
  <c r="D808" i="25"/>
  <c r="E808" i="25"/>
  <c r="F808" i="25"/>
  <c r="G808" i="25"/>
  <c r="H808" i="25"/>
  <c r="I808" i="25"/>
  <c r="B809" i="25"/>
  <c r="C809" i="25"/>
  <c r="D809" i="25"/>
  <c r="E809" i="25"/>
  <c r="F809" i="25"/>
  <c r="G809" i="25"/>
  <c r="H809" i="25"/>
  <c r="I809" i="25"/>
  <c r="B810" i="25"/>
  <c r="C810" i="25"/>
  <c r="D810" i="25"/>
  <c r="E810" i="25"/>
  <c r="F810" i="25"/>
  <c r="G810" i="25"/>
  <c r="H810" i="25"/>
  <c r="I810" i="25"/>
  <c r="B811" i="25"/>
  <c r="C811" i="25"/>
  <c r="D811" i="25"/>
  <c r="E811" i="25"/>
  <c r="F811" i="25"/>
  <c r="G811" i="25"/>
  <c r="H811" i="25"/>
  <c r="I811" i="25"/>
  <c r="B812" i="25"/>
  <c r="C812" i="25"/>
  <c r="D812" i="25"/>
  <c r="E812" i="25"/>
  <c r="F812" i="25"/>
  <c r="G812" i="25"/>
  <c r="H812" i="25"/>
  <c r="I812" i="25"/>
  <c r="B813" i="25"/>
  <c r="C813" i="25"/>
  <c r="D813" i="25"/>
  <c r="E813" i="25"/>
  <c r="F813" i="25"/>
  <c r="G813" i="25"/>
  <c r="H813" i="25"/>
  <c r="I813" i="25"/>
  <c r="B814" i="25"/>
  <c r="C814" i="25"/>
  <c r="D814" i="25"/>
  <c r="E814" i="25"/>
  <c r="F814" i="25"/>
  <c r="G814" i="25"/>
  <c r="H814" i="25"/>
  <c r="I814" i="25"/>
  <c r="B815" i="25"/>
  <c r="C815" i="25"/>
  <c r="D815" i="25"/>
  <c r="E815" i="25"/>
  <c r="F815" i="25"/>
  <c r="G815" i="25"/>
  <c r="H815" i="25"/>
  <c r="I815" i="25"/>
  <c r="B816" i="25"/>
  <c r="C816" i="25"/>
  <c r="D816" i="25"/>
  <c r="E816" i="25"/>
  <c r="F816" i="25"/>
  <c r="G816" i="25"/>
  <c r="H816" i="25"/>
  <c r="I816" i="25"/>
  <c r="B817" i="25"/>
  <c r="C817" i="25"/>
  <c r="D817" i="25"/>
  <c r="E817" i="25"/>
  <c r="F817" i="25"/>
  <c r="G817" i="25"/>
  <c r="H817" i="25"/>
  <c r="I817" i="25"/>
  <c r="B818" i="25"/>
  <c r="C818" i="25"/>
  <c r="D818" i="25"/>
  <c r="E818" i="25"/>
  <c r="F818" i="25"/>
  <c r="G818" i="25"/>
  <c r="H818" i="25"/>
  <c r="I818" i="25"/>
  <c r="B819" i="25"/>
  <c r="C819" i="25"/>
  <c r="D819" i="25"/>
  <c r="E819" i="25"/>
  <c r="F819" i="25"/>
  <c r="G819" i="25"/>
  <c r="H819" i="25"/>
  <c r="I819" i="25"/>
  <c r="B820" i="25"/>
  <c r="C820" i="25"/>
  <c r="D820" i="25"/>
  <c r="E820" i="25"/>
  <c r="F820" i="25"/>
  <c r="G820" i="25"/>
  <c r="H820" i="25"/>
  <c r="I820" i="25"/>
  <c r="B821" i="25"/>
  <c r="C821" i="25"/>
  <c r="D821" i="25"/>
  <c r="E821" i="25"/>
  <c r="F821" i="25"/>
  <c r="G821" i="25"/>
  <c r="H821" i="25"/>
  <c r="I821" i="25"/>
  <c r="B822" i="25"/>
  <c r="C822" i="25"/>
  <c r="D822" i="25"/>
  <c r="E822" i="25"/>
  <c r="F822" i="25"/>
  <c r="G822" i="25"/>
  <c r="H822" i="25"/>
  <c r="I822" i="25"/>
  <c r="B823" i="25"/>
  <c r="C823" i="25"/>
  <c r="D823" i="25"/>
  <c r="E823" i="25"/>
  <c r="F823" i="25"/>
  <c r="G823" i="25"/>
  <c r="H823" i="25"/>
  <c r="I823" i="25"/>
  <c r="B824" i="25"/>
  <c r="C824" i="25"/>
  <c r="D824" i="25"/>
  <c r="E824" i="25"/>
  <c r="F824" i="25"/>
  <c r="G824" i="25"/>
  <c r="H824" i="25"/>
  <c r="I824" i="25"/>
  <c r="B825" i="25"/>
  <c r="C825" i="25"/>
  <c r="D825" i="25"/>
  <c r="E825" i="25"/>
  <c r="F825" i="25"/>
  <c r="G825" i="25"/>
  <c r="H825" i="25"/>
  <c r="I825" i="25"/>
  <c r="B826" i="25"/>
  <c r="C826" i="25"/>
  <c r="D826" i="25"/>
  <c r="E826" i="25"/>
  <c r="F826" i="25"/>
  <c r="G826" i="25"/>
  <c r="H826" i="25"/>
  <c r="I826" i="25"/>
  <c r="B827" i="25"/>
  <c r="C827" i="25"/>
  <c r="D827" i="25"/>
  <c r="E827" i="25"/>
  <c r="F827" i="25"/>
  <c r="G827" i="25"/>
  <c r="H827" i="25"/>
  <c r="I827" i="25"/>
  <c r="B828" i="25"/>
  <c r="C828" i="25"/>
  <c r="D828" i="25"/>
  <c r="E828" i="25"/>
  <c r="F828" i="25"/>
  <c r="G828" i="25"/>
  <c r="H828" i="25"/>
  <c r="I828" i="25"/>
  <c r="B829" i="25"/>
  <c r="C829" i="25"/>
  <c r="D829" i="25"/>
  <c r="E829" i="25"/>
  <c r="F829" i="25"/>
  <c r="G829" i="25"/>
  <c r="H829" i="25"/>
  <c r="I829" i="25"/>
  <c r="B830" i="25"/>
  <c r="C830" i="25"/>
  <c r="D830" i="25"/>
  <c r="E830" i="25"/>
  <c r="F830" i="25"/>
  <c r="G830" i="25"/>
  <c r="H830" i="25"/>
  <c r="I830" i="25"/>
  <c r="B831" i="25"/>
  <c r="C831" i="25"/>
  <c r="D831" i="25"/>
  <c r="E831" i="25"/>
  <c r="F831" i="25"/>
  <c r="G831" i="25"/>
  <c r="H831" i="25"/>
  <c r="I831" i="25"/>
  <c r="B832" i="25"/>
  <c r="C832" i="25"/>
  <c r="D832" i="25"/>
  <c r="E832" i="25"/>
  <c r="F832" i="25"/>
  <c r="G832" i="25"/>
  <c r="H832" i="25"/>
  <c r="I832" i="25"/>
  <c r="B833" i="25"/>
  <c r="C833" i="25"/>
  <c r="D833" i="25"/>
  <c r="E833" i="25"/>
  <c r="F833" i="25"/>
  <c r="G833" i="25"/>
  <c r="H833" i="25"/>
  <c r="I833" i="25"/>
  <c r="B834" i="25"/>
  <c r="C834" i="25"/>
  <c r="D834" i="25"/>
  <c r="E834" i="25"/>
  <c r="F834" i="25"/>
  <c r="G834" i="25"/>
  <c r="H834" i="25"/>
  <c r="I834" i="25"/>
  <c r="B835" i="25"/>
  <c r="C835" i="25"/>
  <c r="D835" i="25"/>
  <c r="E835" i="25"/>
  <c r="F835" i="25"/>
  <c r="G835" i="25"/>
  <c r="H835" i="25"/>
  <c r="I835" i="25"/>
  <c r="B836" i="25"/>
  <c r="C836" i="25"/>
  <c r="D836" i="25"/>
  <c r="E836" i="25"/>
  <c r="F836" i="25"/>
  <c r="G836" i="25"/>
  <c r="H836" i="25"/>
  <c r="I836" i="25"/>
  <c r="B837" i="25"/>
  <c r="C837" i="25"/>
  <c r="D837" i="25"/>
  <c r="E837" i="25"/>
  <c r="F837" i="25"/>
  <c r="G837" i="25"/>
  <c r="H837" i="25"/>
  <c r="I837" i="25"/>
  <c r="B838" i="25"/>
  <c r="C838" i="25"/>
  <c r="D838" i="25"/>
  <c r="E838" i="25"/>
  <c r="F838" i="25"/>
  <c r="G838" i="25"/>
  <c r="H838" i="25"/>
  <c r="I838" i="25"/>
  <c r="B839" i="25"/>
  <c r="C839" i="25"/>
  <c r="D839" i="25"/>
  <c r="E839" i="25"/>
  <c r="F839" i="25"/>
  <c r="G839" i="25"/>
  <c r="H839" i="25"/>
  <c r="I839" i="25"/>
  <c r="B840" i="25"/>
  <c r="C840" i="25"/>
  <c r="D840" i="25"/>
  <c r="E840" i="25"/>
  <c r="F840" i="25"/>
  <c r="G840" i="25"/>
  <c r="H840" i="25"/>
  <c r="I840" i="25"/>
  <c r="B841" i="25"/>
  <c r="C841" i="25"/>
  <c r="D841" i="25"/>
  <c r="E841" i="25"/>
  <c r="F841" i="25"/>
  <c r="G841" i="25"/>
  <c r="H841" i="25"/>
  <c r="I841" i="25"/>
  <c r="B842" i="25"/>
  <c r="C842" i="25"/>
  <c r="D842" i="25"/>
  <c r="E842" i="25"/>
  <c r="F842" i="25"/>
  <c r="G842" i="25"/>
  <c r="H842" i="25"/>
  <c r="I842" i="25"/>
  <c r="B843" i="25"/>
  <c r="C843" i="25"/>
  <c r="D843" i="25"/>
  <c r="E843" i="25"/>
  <c r="F843" i="25"/>
  <c r="G843" i="25"/>
  <c r="H843" i="25"/>
  <c r="I843" i="25"/>
  <c r="B844" i="25"/>
  <c r="C844" i="25"/>
  <c r="D844" i="25"/>
  <c r="E844" i="25"/>
  <c r="F844" i="25"/>
  <c r="G844" i="25"/>
  <c r="H844" i="25"/>
  <c r="I844" i="25"/>
  <c r="B845" i="25"/>
  <c r="C845" i="25"/>
  <c r="D845" i="25"/>
  <c r="E845" i="25"/>
  <c r="F845" i="25"/>
  <c r="G845" i="25"/>
  <c r="H845" i="25"/>
  <c r="I845" i="25"/>
  <c r="B846" i="25"/>
  <c r="C846" i="25"/>
  <c r="D846" i="25"/>
  <c r="E846" i="25"/>
  <c r="F846" i="25"/>
  <c r="G846" i="25"/>
  <c r="H846" i="25"/>
  <c r="I846" i="25"/>
  <c r="B847" i="25"/>
  <c r="C847" i="25"/>
  <c r="D847" i="25"/>
  <c r="E847" i="25"/>
  <c r="F847" i="25"/>
  <c r="G847" i="25"/>
  <c r="H847" i="25"/>
  <c r="I847" i="25"/>
  <c r="B848" i="25"/>
  <c r="C848" i="25"/>
  <c r="D848" i="25"/>
  <c r="E848" i="25"/>
  <c r="F848" i="25"/>
  <c r="G848" i="25"/>
  <c r="H848" i="25"/>
  <c r="I848" i="25"/>
  <c r="B849" i="25"/>
  <c r="C849" i="25"/>
  <c r="D849" i="25"/>
  <c r="E849" i="25"/>
  <c r="F849" i="25"/>
  <c r="G849" i="25"/>
  <c r="H849" i="25"/>
  <c r="I849" i="25"/>
  <c r="B850" i="25"/>
  <c r="C850" i="25"/>
  <c r="D850" i="25"/>
  <c r="E850" i="25"/>
  <c r="F850" i="25"/>
  <c r="G850" i="25"/>
  <c r="H850" i="25"/>
  <c r="I850" i="25"/>
  <c r="B851" i="25"/>
  <c r="C851" i="25"/>
  <c r="D851" i="25"/>
  <c r="E851" i="25"/>
  <c r="F851" i="25"/>
  <c r="G851" i="25"/>
  <c r="H851" i="25"/>
  <c r="I851" i="25"/>
  <c r="B852" i="25"/>
  <c r="C852" i="25"/>
  <c r="D852" i="25"/>
  <c r="E852" i="25"/>
  <c r="F852" i="25"/>
  <c r="G852" i="25"/>
  <c r="H852" i="25"/>
  <c r="I852" i="25"/>
  <c r="B853" i="25"/>
  <c r="C853" i="25"/>
  <c r="D853" i="25"/>
  <c r="E853" i="25"/>
  <c r="F853" i="25"/>
  <c r="G853" i="25"/>
  <c r="H853" i="25"/>
  <c r="I853" i="25"/>
  <c r="B854" i="25"/>
  <c r="C854" i="25"/>
  <c r="D854" i="25"/>
  <c r="E854" i="25"/>
  <c r="F854" i="25"/>
  <c r="G854" i="25"/>
  <c r="H854" i="25"/>
  <c r="I854" i="25"/>
  <c r="B855" i="25"/>
  <c r="C855" i="25"/>
  <c r="D855" i="25"/>
  <c r="E855" i="25"/>
  <c r="F855" i="25"/>
  <c r="G855" i="25"/>
  <c r="H855" i="25"/>
  <c r="I855" i="25"/>
  <c r="B856" i="25"/>
  <c r="C856" i="25"/>
  <c r="D856" i="25"/>
  <c r="E856" i="25"/>
  <c r="F856" i="25"/>
  <c r="G856" i="25"/>
  <c r="H856" i="25"/>
  <c r="I856" i="25"/>
  <c r="B857" i="25"/>
  <c r="C857" i="25"/>
  <c r="D857" i="25"/>
  <c r="E857" i="25"/>
  <c r="F857" i="25"/>
  <c r="G857" i="25"/>
  <c r="H857" i="25"/>
  <c r="I857" i="25"/>
  <c r="B858" i="25"/>
  <c r="C858" i="25"/>
  <c r="D858" i="25"/>
  <c r="E858" i="25"/>
  <c r="F858" i="25"/>
  <c r="G858" i="25"/>
  <c r="H858" i="25"/>
  <c r="I858" i="25"/>
  <c r="B859" i="25"/>
  <c r="C859" i="25"/>
  <c r="D859" i="25"/>
  <c r="E859" i="25"/>
  <c r="F859" i="25"/>
  <c r="G859" i="25"/>
  <c r="H859" i="25"/>
  <c r="I859" i="25"/>
  <c r="B860" i="25"/>
  <c r="C860" i="25"/>
  <c r="D860" i="25"/>
  <c r="E860" i="25"/>
  <c r="F860" i="25"/>
  <c r="G860" i="25"/>
  <c r="H860" i="25"/>
  <c r="I860" i="25"/>
  <c r="B861" i="25"/>
  <c r="C861" i="25"/>
  <c r="D861" i="25"/>
  <c r="E861" i="25"/>
  <c r="F861" i="25"/>
  <c r="G861" i="25"/>
  <c r="H861" i="25"/>
  <c r="I861" i="25"/>
  <c r="B862" i="25"/>
  <c r="C862" i="25"/>
  <c r="D862" i="25"/>
  <c r="E862" i="25"/>
  <c r="F862" i="25"/>
  <c r="G862" i="25"/>
  <c r="H862" i="25"/>
  <c r="I862" i="25"/>
  <c r="B863" i="25"/>
  <c r="C863" i="25"/>
  <c r="D863" i="25"/>
  <c r="E863" i="25"/>
  <c r="F863" i="25"/>
  <c r="G863" i="25"/>
  <c r="H863" i="25"/>
  <c r="I863" i="25"/>
  <c r="B864" i="25"/>
  <c r="C864" i="25"/>
  <c r="D864" i="25"/>
  <c r="E864" i="25"/>
  <c r="F864" i="25"/>
  <c r="G864" i="25"/>
  <c r="H864" i="25"/>
  <c r="I864" i="25"/>
  <c r="B865" i="25"/>
  <c r="C865" i="25"/>
  <c r="D865" i="25"/>
  <c r="E865" i="25"/>
  <c r="F865" i="25"/>
  <c r="G865" i="25"/>
  <c r="H865" i="25"/>
  <c r="I865" i="25"/>
  <c r="B866" i="25"/>
  <c r="C866" i="25"/>
  <c r="D866" i="25"/>
  <c r="E866" i="25"/>
  <c r="F866" i="25"/>
  <c r="G866" i="25"/>
  <c r="H866" i="25"/>
  <c r="I866" i="25"/>
  <c r="B867" i="25"/>
  <c r="C867" i="25"/>
  <c r="D867" i="25"/>
  <c r="E867" i="25"/>
  <c r="F867" i="25"/>
  <c r="G867" i="25"/>
  <c r="H867" i="25"/>
  <c r="I867" i="25"/>
  <c r="B868" i="25"/>
  <c r="C868" i="25"/>
  <c r="D868" i="25"/>
  <c r="E868" i="25"/>
  <c r="F868" i="25"/>
  <c r="G868" i="25"/>
  <c r="H868" i="25"/>
  <c r="I868" i="25"/>
  <c r="B869" i="25"/>
  <c r="C869" i="25"/>
  <c r="D869" i="25"/>
  <c r="E869" i="25"/>
  <c r="F869" i="25"/>
  <c r="G869" i="25"/>
  <c r="H869" i="25"/>
  <c r="I869" i="25"/>
  <c r="B870" i="25"/>
  <c r="C870" i="25"/>
  <c r="D870" i="25"/>
  <c r="E870" i="25"/>
  <c r="F870" i="25"/>
  <c r="G870" i="25"/>
  <c r="H870" i="25"/>
  <c r="I870" i="25"/>
  <c r="B871" i="25"/>
  <c r="C871" i="25"/>
  <c r="D871" i="25"/>
  <c r="E871" i="25"/>
  <c r="F871" i="25"/>
  <c r="G871" i="25"/>
  <c r="H871" i="25"/>
  <c r="I871" i="25"/>
  <c r="B872" i="25"/>
  <c r="C872" i="25"/>
  <c r="D872" i="25"/>
  <c r="E872" i="25"/>
  <c r="F872" i="25"/>
  <c r="G872" i="25"/>
  <c r="H872" i="25"/>
  <c r="I872" i="25"/>
  <c r="B873" i="25"/>
  <c r="C873" i="25"/>
  <c r="D873" i="25"/>
  <c r="E873" i="25"/>
  <c r="F873" i="25"/>
  <c r="G873" i="25"/>
  <c r="H873" i="25"/>
  <c r="I873" i="25"/>
  <c r="B874" i="25"/>
  <c r="C874" i="25"/>
  <c r="D874" i="25"/>
  <c r="E874" i="25"/>
  <c r="F874" i="25"/>
  <c r="G874" i="25"/>
  <c r="H874" i="25"/>
  <c r="I874" i="25"/>
  <c r="B875" i="25"/>
  <c r="C875" i="25"/>
  <c r="D875" i="25"/>
  <c r="E875" i="25"/>
  <c r="F875" i="25"/>
  <c r="G875" i="25"/>
  <c r="H875" i="25"/>
  <c r="I875" i="25"/>
  <c r="B876" i="25"/>
  <c r="C876" i="25"/>
  <c r="D876" i="25"/>
  <c r="E876" i="25"/>
  <c r="F876" i="25"/>
  <c r="G876" i="25"/>
  <c r="H876" i="25"/>
  <c r="I876" i="25"/>
  <c r="B877" i="25"/>
  <c r="C877" i="25"/>
  <c r="D877" i="25"/>
  <c r="E877" i="25"/>
  <c r="F877" i="25"/>
  <c r="G877" i="25"/>
  <c r="H877" i="25"/>
  <c r="I877" i="25"/>
  <c r="B878" i="25"/>
  <c r="C878" i="25"/>
  <c r="D878" i="25"/>
  <c r="E878" i="25"/>
  <c r="F878" i="25"/>
  <c r="G878" i="25"/>
  <c r="H878" i="25"/>
  <c r="I878" i="25"/>
  <c r="B879" i="25"/>
  <c r="C879" i="25"/>
  <c r="D879" i="25"/>
  <c r="E879" i="25"/>
  <c r="F879" i="25"/>
  <c r="G879" i="25"/>
  <c r="H879" i="25"/>
  <c r="I879" i="25"/>
  <c r="B880" i="25"/>
  <c r="C880" i="25"/>
  <c r="D880" i="25"/>
  <c r="E880" i="25"/>
  <c r="F880" i="25"/>
  <c r="G880" i="25"/>
  <c r="H880" i="25"/>
  <c r="I880" i="25"/>
  <c r="B881" i="25"/>
  <c r="C881" i="25"/>
  <c r="D881" i="25"/>
  <c r="E881" i="25"/>
  <c r="F881" i="25"/>
  <c r="G881" i="25"/>
  <c r="H881" i="25"/>
  <c r="I881" i="25"/>
  <c r="B882" i="25"/>
  <c r="C882" i="25"/>
  <c r="D882" i="25"/>
  <c r="E882" i="25"/>
  <c r="F882" i="25"/>
  <c r="G882" i="25"/>
  <c r="H882" i="25"/>
  <c r="I882" i="25"/>
  <c r="B883" i="25"/>
  <c r="C883" i="25"/>
  <c r="D883" i="25"/>
  <c r="E883" i="25"/>
  <c r="F883" i="25"/>
  <c r="G883" i="25"/>
  <c r="H883" i="25"/>
  <c r="I883" i="25"/>
  <c r="B884" i="25"/>
  <c r="C884" i="25"/>
  <c r="D884" i="25"/>
  <c r="E884" i="25"/>
  <c r="F884" i="25"/>
  <c r="G884" i="25"/>
  <c r="H884" i="25"/>
  <c r="I884" i="25"/>
  <c r="B885" i="25"/>
  <c r="C885" i="25"/>
  <c r="D885" i="25"/>
  <c r="E885" i="25"/>
  <c r="F885" i="25"/>
  <c r="G885" i="25"/>
  <c r="H885" i="25"/>
  <c r="I885" i="25"/>
  <c r="B886" i="25"/>
  <c r="C886" i="25"/>
  <c r="D886" i="25"/>
  <c r="E886" i="25"/>
  <c r="F886" i="25"/>
  <c r="G886" i="25"/>
  <c r="H886" i="25"/>
  <c r="I886" i="25"/>
  <c r="B887" i="25"/>
  <c r="C887" i="25"/>
  <c r="D887" i="25"/>
  <c r="E887" i="25"/>
  <c r="F887" i="25"/>
  <c r="G887" i="25"/>
  <c r="H887" i="25"/>
  <c r="I887" i="25"/>
  <c r="B888" i="25"/>
  <c r="C888" i="25"/>
  <c r="D888" i="25"/>
  <c r="E888" i="25"/>
  <c r="F888" i="25"/>
  <c r="G888" i="25"/>
  <c r="H888" i="25"/>
  <c r="I888" i="25"/>
  <c r="B889" i="25"/>
  <c r="C889" i="25"/>
  <c r="D889" i="25"/>
  <c r="E889" i="25"/>
  <c r="F889" i="25"/>
  <c r="G889" i="25"/>
  <c r="H889" i="25"/>
  <c r="I889" i="25"/>
  <c r="B890" i="25"/>
  <c r="C890" i="25"/>
  <c r="D890" i="25"/>
  <c r="E890" i="25"/>
  <c r="F890" i="25"/>
  <c r="G890" i="25"/>
  <c r="H890" i="25"/>
  <c r="I890" i="25"/>
  <c r="B891" i="25"/>
  <c r="C891" i="25"/>
  <c r="D891" i="25"/>
  <c r="E891" i="25"/>
  <c r="F891" i="25"/>
  <c r="G891" i="25"/>
  <c r="H891" i="25"/>
  <c r="I891" i="25"/>
  <c r="B892" i="25"/>
  <c r="C892" i="25"/>
  <c r="D892" i="25"/>
  <c r="E892" i="25"/>
  <c r="F892" i="25"/>
  <c r="G892" i="25"/>
  <c r="H892" i="25"/>
  <c r="I892" i="25"/>
  <c r="B893" i="25"/>
  <c r="C893" i="25"/>
  <c r="D893" i="25"/>
  <c r="E893" i="25"/>
  <c r="F893" i="25"/>
  <c r="G893" i="25"/>
  <c r="H893" i="25"/>
  <c r="I893" i="25"/>
  <c r="B894" i="25"/>
  <c r="C894" i="25"/>
  <c r="D894" i="25"/>
  <c r="E894" i="25"/>
  <c r="F894" i="25"/>
  <c r="G894" i="25"/>
  <c r="H894" i="25"/>
  <c r="I894" i="25"/>
  <c r="B895" i="25"/>
  <c r="C895" i="25"/>
  <c r="D895" i="25"/>
  <c r="E895" i="25"/>
  <c r="F895" i="25"/>
  <c r="G895" i="25"/>
  <c r="H895" i="25"/>
  <c r="I895" i="25"/>
  <c r="B896" i="25"/>
  <c r="C896" i="25"/>
  <c r="D896" i="25"/>
  <c r="E896" i="25"/>
  <c r="F896" i="25"/>
  <c r="G896" i="25"/>
  <c r="H896" i="25"/>
  <c r="I896" i="25"/>
  <c r="B897" i="25"/>
  <c r="C897" i="25"/>
  <c r="D897" i="25"/>
  <c r="E897" i="25"/>
  <c r="F897" i="25"/>
  <c r="G897" i="25"/>
  <c r="H897" i="25"/>
  <c r="I897" i="25"/>
  <c r="B898" i="25"/>
  <c r="C898" i="25"/>
  <c r="D898" i="25"/>
  <c r="E898" i="25"/>
  <c r="F898" i="25"/>
  <c r="G898" i="25"/>
  <c r="H898" i="25"/>
  <c r="I898" i="25"/>
  <c r="B899" i="25"/>
  <c r="C899" i="25"/>
  <c r="D899" i="25"/>
  <c r="E899" i="25"/>
  <c r="F899" i="25"/>
  <c r="G899" i="25"/>
  <c r="H899" i="25"/>
  <c r="I899" i="25"/>
  <c r="B900" i="25"/>
  <c r="C900" i="25"/>
  <c r="D900" i="25"/>
  <c r="E900" i="25"/>
  <c r="F900" i="25"/>
  <c r="G900" i="25"/>
  <c r="H900" i="25"/>
  <c r="I900" i="25"/>
  <c r="B901" i="25"/>
  <c r="C901" i="25"/>
  <c r="D901" i="25"/>
  <c r="E901" i="25"/>
  <c r="F901" i="25"/>
  <c r="G901" i="25"/>
  <c r="H901" i="25"/>
  <c r="I901" i="25"/>
  <c r="B902" i="25"/>
  <c r="C902" i="25"/>
  <c r="D902" i="25"/>
  <c r="E902" i="25"/>
  <c r="F902" i="25"/>
  <c r="G902" i="25"/>
  <c r="H902" i="25"/>
  <c r="I902" i="25"/>
  <c r="B903" i="25"/>
  <c r="C903" i="25"/>
  <c r="D903" i="25"/>
  <c r="E903" i="25"/>
  <c r="F903" i="25"/>
  <c r="G903" i="25"/>
  <c r="H903" i="25"/>
  <c r="I903" i="25"/>
  <c r="B904" i="25"/>
  <c r="C904" i="25"/>
  <c r="D904" i="25"/>
  <c r="E904" i="25"/>
  <c r="F904" i="25"/>
  <c r="G904" i="25"/>
  <c r="H904" i="25"/>
  <c r="I904" i="25"/>
  <c r="B905" i="25"/>
  <c r="C905" i="25"/>
  <c r="D905" i="25"/>
  <c r="E905" i="25"/>
  <c r="F905" i="25"/>
  <c r="G905" i="25"/>
  <c r="H905" i="25"/>
  <c r="I905" i="25"/>
  <c r="B906" i="25"/>
  <c r="C906" i="25"/>
  <c r="D906" i="25"/>
  <c r="E906" i="25"/>
  <c r="F906" i="25"/>
  <c r="G906" i="25"/>
  <c r="H906" i="25"/>
  <c r="I906" i="25"/>
  <c r="B907" i="25"/>
  <c r="C907" i="25"/>
  <c r="D907" i="25"/>
  <c r="E907" i="25"/>
  <c r="F907" i="25"/>
  <c r="G907" i="25"/>
  <c r="H907" i="25"/>
  <c r="I907" i="25"/>
  <c r="B908" i="25"/>
  <c r="C908" i="25"/>
  <c r="D908" i="25"/>
  <c r="E908" i="25"/>
  <c r="F908" i="25"/>
  <c r="G908" i="25"/>
  <c r="H908" i="25"/>
  <c r="I908" i="25"/>
  <c r="B909" i="25"/>
  <c r="C909" i="25"/>
  <c r="D909" i="25"/>
  <c r="E909" i="25"/>
  <c r="F909" i="25"/>
  <c r="G909" i="25"/>
  <c r="H909" i="25"/>
  <c r="I909" i="25"/>
  <c r="B910" i="25"/>
  <c r="C910" i="25"/>
  <c r="D910" i="25"/>
  <c r="E910" i="25"/>
  <c r="F910" i="25"/>
  <c r="G910" i="25"/>
  <c r="H910" i="25"/>
  <c r="I910" i="25"/>
  <c r="B911" i="25"/>
  <c r="C911" i="25"/>
  <c r="D911" i="25"/>
  <c r="E911" i="25"/>
  <c r="F911" i="25"/>
  <c r="G911" i="25"/>
  <c r="H911" i="25"/>
  <c r="I911" i="25"/>
  <c r="B912" i="25"/>
  <c r="C912" i="25"/>
  <c r="D912" i="25"/>
  <c r="E912" i="25"/>
  <c r="F912" i="25"/>
  <c r="G912" i="25"/>
  <c r="H912" i="25"/>
  <c r="I912" i="25"/>
  <c r="B913" i="25"/>
  <c r="C913" i="25"/>
  <c r="D913" i="25"/>
  <c r="E913" i="25"/>
  <c r="F913" i="25"/>
  <c r="G913" i="25"/>
  <c r="H913" i="25"/>
  <c r="I913" i="25"/>
  <c r="B914" i="25"/>
  <c r="C914" i="25"/>
  <c r="D914" i="25"/>
  <c r="E914" i="25"/>
  <c r="F914" i="25"/>
  <c r="G914" i="25"/>
  <c r="H914" i="25"/>
  <c r="I914" i="25"/>
  <c r="B915" i="25"/>
  <c r="C915" i="25"/>
  <c r="D915" i="25"/>
  <c r="E915" i="25"/>
  <c r="F915" i="25"/>
  <c r="G915" i="25"/>
  <c r="H915" i="25"/>
  <c r="I915" i="25"/>
  <c r="B916" i="25"/>
  <c r="C916" i="25"/>
  <c r="D916" i="25"/>
  <c r="E916" i="25"/>
  <c r="F916" i="25"/>
  <c r="G916" i="25"/>
  <c r="H916" i="25"/>
  <c r="I916" i="25"/>
  <c r="B917" i="25"/>
  <c r="C917" i="25"/>
  <c r="D917" i="25"/>
  <c r="E917" i="25"/>
  <c r="F917" i="25"/>
  <c r="G917" i="25"/>
  <c r="H917" i="25"/>
  <c r="I917" i="25"/>
  <c r="B918" i="25"/>
  <c r="C918" i="25"/>
  <c r="D918" i="25"/>
  <c r="E918" i="25"/>
  <c r="F918" i="25"/>
  <c r="G918" i="25"/>
  <c r="H918" i="25"/>
  <c r="I918" i="25"/>
  <c r="B919" i="25"/>
  <c r="C919" i="25"/>
  <c r="D919" i="25"/>
  <c r="E919" i="25"/>
  <c r="F919" i="25"/>
  <c r="G919" i="25"/>
  <c r="H919" i="25"/>
  <c r="I919" i="25"/>
  <c r="B920" i="25"/>
  <c r="C920" i="25"/>
  <c r="D920" i="25"/>
  <c r="E920" i="25"/>
  <c r="F920" i="25"/>
  <c r="G920" i="25"/>
  <c r="H920" i="25"/>
  <c r="I920" i="25"/>
  <c r="B921" i="25"/>
  <c r="C921" i="25"/>
  <c r="D921" i="25"/>
  <c r="E921" i="25"/>
  <c r="F921" i="25"/>
  <c r="G921" i="25"/>
  <c r="H921" i="25"/>
  <c r="I921" i="25"/>
  <c r="B922" i="25"/>
  <c r="C922" i="25"/>
  <c r="D922" i="25"/>
  <c r="E922" i="25"/>
  <c r="F922" i="25"/>
  <c r="G922" i="25"/>
  <c r="H922" i="25"/>
  <c r="I922" i="25"/>
  <c r="B923" i="25"/>
  <c r="C923" i="25"/>
  <c r="D923" i="25"/>
  <c r="E923" i="25"/>
  <c r="F923" i="25"/>
  <c r="G923" i="25"/>
  <c r="H923" i="25"/>
  <c r="I923" i="25"/>
  <c r="B924" i="25"/>
  <c r="C924" i="25"/>
  <c r="D924" i="25"/>
  <c r="E924" i="25"/>
  <c r="F924" i="25"/>
  <c r="G924" i="25"/>
  <c r="H924" i="25"/>
  <c r="I924" i="25"/>
  <c r="B925" i="25"/>
  <c r="C925" i="25"/>
  <c r="D925" i="25"/>
  <c r="E925" i="25"/>
  <c r="F925" i="25"/>
  <c r="G925" i="25"/>
  <c r="H925" i="25"/>
  <c r="I925" i="25"/>
  <c r="B926" i="25"/>
  <c r="C926" i="25"/>
  <c r="D926" i="25"/>
  <c r="E926" i="25"/>
  <c r="F926" i="25"/>
  <c r="G926" i="25"/>
  <c r="H926" i="25"/>
  <c r="I926" i="25"/>
  <c r="B927" i="25"/>
  <c r="C927" i="25"/>
  <c r="D927" i="25"/>
  <c r="E927" i="25"/>
  <c r="F927" i="25"/>
  <c r="G927" i="25"/>
  <c r="H927" i="25"/>
  <c r="I927" i="25"/>
  <c r="B928" i="25"/>
  <c r="C928" i="25"/>
  <c r="D928" i="25"/>
  <c r="E928" i="25"/>
  <c r="F928" i="25"/>
  <c r="G928" i="25"/>
  <c r="H928" i="25"/>
  <c r="I928" i="25"/>
  <c r="B929" i="25"/>
  <c r="C929" i="25"/>
  <c r="D929" i="25"/>
  <c r="E929" i="25"/>
  <c r="F929" i="25"/>
  <c r="G929" i="25"/>
  <c r="H929" i="25"/>
  <c r="I929" i="25"/>
  <c r="B930" i="25"/>
  <c r="C930" i="25"/>
  <c r="D930" i="25"/>
  <c r="E930" i="25"/>
  <c r="F930" i="25"/>
  <c r="G930" i="25"/>
  <c r="H930" i="25"/>
  <c r="I930" i="25"/>
  <c r="B931" i="25"/>
  <c r="C931" i="25"/>
  <c r="D931" i="25"/>
  <c r="E931" i="25"/>
  <c r="F931" i="25"/>
  <c r="G931" i="25"/>
  <c r="H931" i="25"/>
  <c r="I931" i="25"/>
  <c r="B932" i="25"/>
  <c r="C932" i="25"/>
  <c r="D932" i="25"/>
  <c r="E932" i="25"/>
  <c r="F932" i="25"/>
  <c r="G932" i="25"/>
  <c r="H932" i="25"/>
  <c r="I932" i="25"/>
  <c r="B933" i="25"/>
  <c r="C933" i="25"/>
  <c r="D933" i="25"/>
  <c r="E933" i="25"/>
  <c r="F933" i="25"/>
  <c r="G933" i="25"/>
  <c r="H933" i="25"/>
  <c r="I933" i="25"/>
  <c r="B934" i="25"/>
  <c r="C934" i="25"/>
  <c r="D934" i="25"/>
  <c r="E934" i="25"/>
  <c r="F934" i="25"/>
  <c r="G934" i="25"/>
  <c r="H934" i="25"/>
  <c r="I934" i="25"/>
  <c r="B935" i="25"/>
  <c r="C935" i="25"/>
  <c r="D935" i="25"/>
  <c r="E935" i="25"/>
  <c r="F935" i="25"/>
  <c r="G935" i="25"/>
  <c r="H935" i="25"/>
  <c r="I935" i="25"/>
  <c r="B936" i="25"/>
  <c r="C936" i="25"/>
  <c r="D936" i="25"/>
  <c r="E936" i="25"/>
  <c r="F936" i="25"/>
  <c r="G936" i="25"/>
  <c r="H936" i="25"/>
  <c r="I936" i="25"/>
  <c r="B937" i="25"/>
  <c r="C937" i="25"/>
  <c r="D937" i="25"/>
  <c r="E937" i="25"/>
  <c r="F937" i="25"/>
  <c r="G937" i="25"/>
  <c r="H937" i="25"/>
  <c r="I937" i="25"/>
  <c r="B938" i="25"/>
  <c r="C938" i="25"/>
  <c r="D938" i="25"/>
  <c r="E938" i="25"/>
  <c r="F938" i="25"/>
  <c r="G938" i="25"/>
  <c r="H938" i="25"/>
  <c r="I938" i="25"/>
  <c r="B939" i="25"/>
  <c r="C939" i="25"/>
  <c r="D939" i="25"/>
  <c r="E939" i="25"/>
  <c r="F939" i="25"/>
  <c r="G939" i="25"/>
  <c r="H939" i="25"/>
  <c r="I939" i="25"/>
  <c r="B940" i="25"/>
  <c r="C940" i="25"/>
  <c r="D940" i="25"/>
  <c r="E940" i="25"/>
  <c r="F940" i="25"/>
  <c r="G940" i="25"/>
  <c r="H940" i="25"/>
  <c r="I940" i="25"/>
  <c r="B941" i="25"/>
  <c r="C941" i="25"/>
  <c r="D941" i="25"/>
  <c r="E941" i="25"/>
  <c r="F941" i="25"/>
  <c r="G941" i="25"/>
  <c r="H941" i="25"/>
  <c r="I941" i="25"/>
  <c r="B942" i="25"/>
  <c r="C942" i="25"/>
  <c r="D942" i="25"/>
  <c r="E942" i="25"/>
  <c r="F942" i="25"/>
  <c r="G942" i="25"/>
  <c r="H942" i="25"/>
  <c r="I942" i="25"/>
  <c r="B943" i="25"/>
  <c r="C943" i="25"/>
  <c r="D943" i="25"/>
  <c r="E943" i="25"/>
  <c r="F943" i="25"/>
  <c r="G943" i="25"/>
  <c r="H943" i="25"/>
  <c r="I943" i="25"/>
  <c r="B944" i="25"/>
  <c r="C944" i="25"/>
  <c r="D944" i="25"/>
  <c r="E944" i="25"/>
  <c r="F944" i="25"/>
  <c r="G944" i="25"/>
  <c r="H944" i="25"/>
  <c r="I944" i="25"/>
  <c r="B945" i="25"/>
  <c r="C945" i="25"/>
  <c r="D945" i="25"/>
  <c r="E945" i="25"/>
  <c r="F945" i="25"/>
  <c r="G945" i="25"/>
  <c r="H945" i="25"/>
  <c r="I945" i="25"/>
  <c r="B946" i="25"/>
  <c r="C946" i="25"/>
  <c r="D946" i="25"/>
  <c r="E946" i="25"/>
  <c r="F946" i="25"/>
  <c r="G946" i="25"/>
  <c r="H946" i="25"/>
  <c r="I946" i="25"/>
  <c r="B947" i="25"/>
  <c r="C947" i="25"/>
  <c r="D947" i="25"/>
  <c r="E947" i="25"/>
  <c r="F947" i="25"/>
  <c r="G947" i="25"/>
  <c r="H947" i="25"/>
  <c r="I947" i="25"/>
  <c r="B948" i="25"/>
  <c r="C948" i="25"/>
  <c r="D948" i="25"/>
  <c r="E948" i="25"/>
  <c r="F948" i="25"/>
  <c r="G948" i="25"/>
  <c r="H948" i="25"/>
  <c r="I948" i="25"/>
  <c r="B949" i="25"/>
  <c r="C949" i="25"/>
  <c r="D949" i="25"/>
  <c r="E949" i="25"/>
  <c r="F949" i="25"/>
  <c r="G949" i="25"/>
  <c r="H949" i="25"/>
  <c r="I949" i="25"/>
  <c r="B950" i="25"/>
  <c r="C950" i="25"/>
  <c r="D950" i="25"/>
  <c r="E950" i="25"/>
  <c r="F950" i="25"/>
  <c r="G950" i="25"/>
  <c r="H950" i="25"/>
  <c r="I950" i="25"/>
  <c r="B951" i="25"/>
  <c r="C951" i="25"/>
  <c r="D951" i="25"/>
  <c r="E951" i="25"/>
  <c r="F951" i="25"/>
  <c r="G951" i="25"/>
  <c r="H951" i="25"/>
  <c r="I951" i="25"/>
  <c r="B952" i="25"/>
  <c r="C952" i="25"/>
  <c r="D952" i="25"/>
  <c r="E952" i="25"/>
  <c r="F952" i="25"/>
  <c r="G952" i="25"/>
  <c r="H952" i="25"/>
  <c r="I952" i="25"/>
  <c r="B953" i="25"/>
  <c r="C953" i="25"/>
  <c r="D953" i="25"/>
  <c r="E953" i="25"/>
  <c r="F953" i="25"/>
  <c r="G953" i="25"/>
  <c r="H953" i="25"/>
  <c r="I953" i="25"/>
  <c r="B954" i="25"/>
  <c r="C954" i="25"/>
  <c r="D954" i="25"/>
  <c r="E954" i="25"/>
  <c r="F954" i="25"/>
  <c r="G954" i="25"/>
  <c r="H954" i="25"/>
  <c r="I954" i="25"/>
  <c r="B955" i="25"/>
  <c r="C955" i="25"/>
  <c r="D955" i="25"/>
  <c r="E955" i="25"/>
  <c r="F955" i="25"/>
  <c r="G955" i="25"/>
  <c r="H955" i="25"/>
  <c r="I955" i="25"/>
  <c r="B956" i="25"/>
  <c r="C956" i="25"/>
  <c r="D956" i="25"/>
  <c r="E956" i="25"/>
  <c r="F956" i="25"/>
  <c r="G956" i="25"/>
  <c r="H956" i="25"/>
  <c r="I956" i="25"/>
  <c r="B957" i="25"/>
  <c r="C957" i="25"/>
  <c r="D957" i="25"/>
  <c r="E957" i="25"/>
  <c r="F957" i="25"/>
  <c r="G957" i="25"/>
  <c r="H957" i="25"/>
  <c r="I957" i="25"/>
  <c r="B958" i="25"/>
  <c r="C958" i="25"/>
  <c r="D958" i="25"/>
  <c r="E958" i="25"/>
  <c r="F958" i="25"/>
  <c r="G958" i="25"/>
  <c r="H958" i="25"/>
  <c r="I958" i="25"/>
  <c r="B959" i="25"/>
  <c r="C959" i="25"/>
  <c r="D959" i="25"/>
  <c r="E959" i="25"/>
  <c r="F959" i="25"/>
  <c r="G959" i="25"/>
  <c r="H959" i="25"/>
  <c r="I959" i="25"/>
  <c r="B960" i="25"/>
  <c r="C960" i="25"/>
  <c r="D960" i="25"/>
  <c r="E960" i="25"/>
  <c r="F960" i="25"/>
  <c r="G960" i="25"/>
  <c r="H960" i="25"/>
  <c r="I960" i="25"/>
  <c r="B961" i="25"/>
  <c r="C961" i="25"/>
  <c r="D961" i="25"/>
  <c r="E961" i="25"/>
  <c r="F961" i="25"/>
  <c r="G961" i="25"/>
  <c r="H961" i="25"/>
  <c r="I961" i="25"/>
  <c r="B962" i="25"/>
  <c r="C962" i="25"/>
  <c r="D962" i="25"/>
  <c r="E962" i="25"/>
  <c r="F962" i="25"/>
  <c r="G962" i="25"/>
  <c r="H962" i="25"/>
  <c r="I962" i="25"/>
  <c r="B963" i="25"/>
  <c r="C963" i="25"/>
  <c r="D963" i="25"/>
  <c r="E963" i="25"/>
  <c r="F963" i="25"/>
  <c r="G963" i="25"/>
  <c r="H963" i="25"/>
  <c r="I963" i="25"/>
  <c r="B964" i="25"/>
  <c r="C964" i="25"/>
  <c r="D964" i="25"/>
  <c r="E964" i="25"/>
  <c r="F964" i="25"/>
  <c r="G964" i="25"/>
  <c r="H964" i="25"/>
  <c r="I964" i="25"/>
  <c r="B965" i="25"/>
  <c r="C965" i="25"/>
  <c r="D965" i="25"/>
  <c r="E965" i="25"/>
  <c r="F965" i="25"/>
  <c r="G965" i="25"/>
  <c r="H965" i="25"/>
  <c r="I965" i="25"/>
  <c r="B966" i="25"/>
  <c r="C966" i="25"/>
  <c r="D966" i="25"/>
  <c r="E966" i="25"/>
  <c r="F966" i="25"/>
  <c r="G966" i="25"/>
  <c r="H966" i="25"/>
  <c r="I966" i="25"/>
  <c r="B967" i="25"/>
  <c r="C967" i="25"/>
  <c r="D967" i="25"/>
  <c r="E967" i="25"/>
  <c r="F967" i="25"/>
  <c r="G967" i="25"/>
  <c r="H967" i="25"/>
  <c r="I967" i="25"/>
  <c r="B968" i="25"/>
  <c r="C968" i="25"/>
  <c r="D968" i="25"/>
  <c r="E968" i="25"/>
  <c r="F968" i="25"/>
  <c r="G968" i="25"/>
  <c r="H968" i="25"/>
  <c r="I968" i="25"/>
  <c r="B969" i="25"/>
  <c r="C969" i="25"/>
  <c r="D969" i="25"/>
  <c r="E969" i="25"/>
  <c r="F969" i="25"/>
  <c r="G969" i="25"/>
  <c r="H969" i="25"/>
  <c r="I969" i="25"/>
  <c r="B970" i="25"/>
  <c r="C970" i="25"/>
  <c r="D970" i="25"/>
  <c r="E970" i="25"/>
  <c r="F970" i="25"/>
  <c r="G970" i="25"/>
  <c r="H970" i="25"/>
  <c r="I970" i="25"/>
  <c r="B971" i="25"/>
  <c r="C971" i="25"/>
  <c r="D971" i="25"/>
  <c r="E971" i="25"/>
  <c r="F971" i="25"/>
  <c r="G971" i="25"/>
  <c r="H971" i="25"/>
  <c r="I971" i="25"/>
  <c r="B972" i="25"/>
  <c r="C972" i="25"/>
  <c r="D972" i="25"/>
  <c r="E972" i="25"/>
  <c r="F972" i="25"/>
  <c r="G972" i="25"/>
  <c r="H972" i="25"/>
  <c r="I972" i="25"/>
  <c r="B973" i="25"/>
  <c r="C973" i="25"/>
  <c r="D973" i="25"/>
  <c r="E973" i="25"/>
  <c r="F973" i="25"/>
  <c r="G973" i="25"/>
  <c r="H973" i="25"/>
  <c r="I973" i="25"/>
  <c r="B974" i="25"/>
  <c r="C974" i="25"/>
  <c r="D974" i="25"/>
  <c r="E974" i="25"/>
  <c r="F974" i="25"/>
  <c r="G974" i="25"/>
  <c r="H974" i="25"/>
  <c r="I974" i="25"/>
  <c r="B975" i="25"/>
  <c r="C975" i="25"/>
  <c r="D975" i="25"/>
  <c r="E975" i="25"/>
  <c r="F975" i="25"/>
  <c r="G975" i="25"/>
  <c r="H975" i="25"/>
  <c r="I975" i="25"/>
  <c r="B976" i="25"/>
  <c r="C976" i="25"/>
  <c r="D976" i="25"/>
  <c r="E976" i="25"/>
  <c r="F976" i="25"/>
  <c r="G976" i="25"/>
  <c r="H976" i="25"/>
  <c r="I976" i="25"/>
  <c r="B977" i="25"/>
  <c r="C977" i="25"/>
  <c r="D977" i="25"/>
  <c r="E977" i="25"/>
  <c r="F977" i="25"/>
  <c r="G977" i="25"/>
  <c r="H977" i="25"/>
  <c r="I977" i="25"/>
  <c r="B978" i="25"/>
  <c r="C978" i="25"/>
  <c r="D978" i="25"/>
  <c r="E978" i="25"/>
  <c r="F978" i="25"/>
  <c r="G978" i="25"/>
  <c r="H978" i="25"/>
  <c r="I978" i="25"/>
  <c r="B979" i="25"/>
  <c r="C979" i="25"/>
  <c r="D979" i="25"/>
  <c r="E979" i="25"/>
  <c r="F979" i="25"/>
  <c r="G979" i="25"/>
  <c r="H979" i="25"/>
  <c r="I979" i="25"/>
  <c r="B980" i="25"/>
  <c r="C980" i="25"/>
  <c r="D980" i="25"/>
  <c r="E980" i="25"/>
  <c r="F980" i="25"/>
  <c r="G980" i="25"/>
  <c r="H980" i="25"/>
  <c r="I980" i="25"/>
  <c r="B981" i="25"/>
  <c r="C981" i="25"/>
  <c r="D981" i="25"/>
  <c r="E981" i="25"/>
  <c r="F981" i="25"/>
  <c r="G981" i="25"/>
  <c r="H981" i="25"/>
  <c r="I981" i="25"/>
  <c r="B982" i="25"/>
  <c r="C982" i="25"/>
  <c r="D982" i="25"/>
  <c r="E982" i="25"/>
  <c r="F982" i="25"/>
  <c r="G982" i="25"/>
  <c r="H982" i="25"/>
  <c r="I982" i="25"/>
  <c r="B983" i="25"/>
  <c r="C983" i="25"/>
  <c r="D983" i="25"/>
  <c r="E983" i="25"/>
  <c r="F983" i="25"/>
  <c r="G983" i="25"/>
  <c r="H983" i="25"/>
  <c r="I983" i="25"/>
  <c r="B984" i="25"/>
  <c r="C984" i="25"/>
  <c r="D984" i="25"/>
  <c r="E984" i="25"/>
  <c r="F984" i="25"/>
  <c r="G984" i="25"/>
  <c r="H984" i="25"/>
  <c r="I984" i="25"/>
  <c r="B985" i="25"/>
  <c r="C985" i="25"/>
  <c r="D985" i="25"/>
  <c r="E985" i="25"/>
  <c r="F985" i="25"/>
  <c r="G985" i="25"/>
  <c r="H985" i="25"/>
  <c r="I985" i="25"/>
  <c r="B986" i="25"/>
  <c r="C986" i="25"/>
  <c r="D986" i="25"/>
  <c r="E986" i="25"/>
  <c r="F986" i="25"/>
  <c r="G986" i="25"/>
  <c r="H986" i="25"/>
  <c r="I986" i="25"/>
  <c r="B987" i="25"/>
  <c r="C987" i="25"/>
  <c r="D987" i="25"/>
  <c r="E987" i="25"/>
  <c r="F987" i="25"/>
  <c r="G987" i="25"/>
  <c r="H987" i="25"/>
  <c r="I987" i="25"/>
  <c r="B988" i="25"/>
  <c r="C988" i="25"/>
  <c r="D988" i="25"/>
  <c r="E988" i="25"/>
  <c r="F988" i="25"/>
  <c r="G988" i="25"/>
  <c r="H988" i="25"/>
  <c r="I988" i="25"/>
  <c r="B989" i="25"/>
  <c r="C989" i="25"/>
  <c r="D989" i="25"/>
  <c r="E989" i="25"/>
  <c r="F989" i="25"/>
  <c r="G989" i="25"/>
  <c r="H989" i="25"/>
  <c r="I989" i="25"/>
  <c r="B990" i="25"/>
  <c r="C990" i="25"/>
  <c r="D990" i="25"/>
  <c r="E990" i="25"/>
  <c r="F990" i="25"/>
  <c r="G990" i="25"/>
  <c r="H990" i="25"/>
  <c r="I990" i="25"/>
  <c r="B991" i="25"/>
  <c r="C991" i="25"/>
  <c r="D991" i="25"/>
  <c r="E991" i="25"/>
  <c r="F991" i="25"/>
  <c r="G991" i="25"/>
  <c r="H991" i="25"/>
  <c r="I991" i="25"/>
  <c r="B992" i="25"/>
  <c r="C992" i="25"/>
  <c r="D992" i="25"/>
  <c r="E992" i="25"/>
  <c r="F992" i="25"/>
  <c r="G992" i="25"/>
  <c r="H992" i="25"/>
  <c r="I992" i="25"/>
  <c r="B993" i="25"/>
  <c r="C993" i="25"/>
  <c r="D993" i="25"/>
  <c r="E993" i="25"/>
  <c r="F993" i="25"/>
  <c r="G993" i="25"/>
  <c r="H993" i="25"/>
  <c r="I993" i="25"/>
  <c r="B994" i="25"/>
  <c r="C994" i="25"/>
  <c r="D994" i="25"/>
  <c r="E994" i="25"/>
  <c r="F994" i="25"/>
  <c r="G994" i="25"/>
  <c r="H994" i="25"/>
  <c r="I994" i="25"/>
  <c r="B995" i="25"/>
  <c r="C995" i="25"/>
  <c r="D995" i="25"/>
  <c r="E995" i="25"/>
  <c r="F995" i="25"/>
  <c r="G995" i="25"/>
  <c r="H995" i="25"/>
  <c r="I995" i="25"/>
  <c r="B996" i="25"/>
  <c r="C996" i="25"/>
  <c r="D996" i="25"/>
  <c r="E996" i="25"/>
  <c r="F996" i="25"/>
  <c r="G996" i="25"/>
  <c r="H996" i="25"/>
  <c r="I996" i="25"/>
  <c r="B997" i="25"/>
  <c r="C997" i="25"/>
  <c r="D997" i="25"/>
  <c r="E997" i="25"/>
  <c r="F997" i="25"/>
  <c r="G997" i="25"/>
  <c r="H997" i="25"/>
  <c r="I997" i="25"/>
  <c r="B998" i="25"/>
  <c r="C998" i="25"/>
  <c r="D998" i="25"/>
  <c r="E998" i="25"/>
  <c r="F998" i="25"/>
  <c r="G998" i="25"/>
  <c r="H998" i="25"/>
  <c r="I998" i="25"/>
  <c r="B999" i="25"/>
  <c r="C999" i="25"/>
  <c r="D999" i="25"/>
  <c r="E999" i="25"/>
  <c r="F999" i="25"/>
  <c r="G999" i="25"/>
  <c r="H999" i="25"/>
  <c r="I999" i="25"/>
  <c r="B1000" i="25"/>
  <c r="C1000" i="25"/>
  <c r="D1000" i="25"/>
  <c r="E1000" i="25"/>
  <c r="F1000" i="25"/>
  <c r="G1000" i="25"/>
  <c r="H1000" i="25"/>
  <c r="I1000" i="25"/>
  <c r="B1001" i="25"/>
  <c r="C1001" i="25"/>
  <c r="D1001" i="25"/>
  <c r="E1001" i="25"/>
  <c r="F1001" i="25"/>
  <c r="G1001" i="25"/>
  <c r="H1001" i="25"/>
  <c r="I1001" i="25"/>
  <c r="B1002" i="25"/>
  <c r="C1002" i="25"/>
  <c r="D1002" i="25"/>
  <c r="E1002" i="25"/>
  <c r="F1002" i="25"/>
  <c r="G1002" i="25"/>
  <c r="H1002" i="25"/>
  <c r="I1002" i="25"/>
  <c r="B1003" i="25"/>
  <c r="C1003" i="25"/>
  <c r="D1003" i="25"/>
  <c r="E1003" i="25"/>
  <c r="F1003" i="25"/>
  <c r="G1003" i="25"/>
  <c r="H1003" i="25"/>
  <c r="I1003" i="25"/>
  <c r="B1004" i="25"/>
  <c r="C1004" i="25"/>
  <c r="D1004" i="25"/>
  <c r="E1004" i="25"/>
  <c r="F1004" i="25"/>
  <c r="G1004" i="25"/>
  <c r="H1004" i="25"/>
  <c r="I1004" i="25"/>
  <c r="B1005" i="25"/>
  <c r="C1005" i="25"/>
  <c r="D1005" i="25"/>
  <c r="E1005" i="25"/>
  <c r="F1005" i="25"/>
  <c r="G1005" i="25"/>
  <c r="H1005" i="25"/>
  <c r="I1005" i="25"/>
  <c r="B1006" i="25"/>
  <c r="C1006" i="25"/>
  <c r="D1006" i="25"/>
  <c r="E1006" i="25"/>
  <c r="F1006" i="25"/>
  <c r="G1006" i="25"/>
  <c r="H1006" i="25"/>
  <c r="I1006" i="25"/>
  <c r="B1007" i="25"/>
  <c r="C1007" i="25"/>
  <c r="D1007" i="25"/>
  <c r="E1007" i="25"/>
  <c r="F1007" i="25"/>
  <c r="G1007" i="25"/>
  <c r="H1007" i="25"/>
  <c r="I1007" i="25"/>
  <c r="B1008" i="25"/>
  <c r="C1008" i="25"/>
  <c r="D1008" i="25"/>
  <c r="E1008" i="25"/>
  <c r="F1008" i="25"/>
  <c r="G1008" i="25"/>
  <c r="H1008" i="25"/>
  <c r="I1008" i="25"/>
  <c r="B1009" i="25"/>
  <c r="C1009" i="25"/>
  <c r="D1009" i="25"/>
  <c r="E1009" i="25"/>
  <c r="F1009" i="25"/>
  <c r="G1009" i="25"/>
  <c r="H1009" i="25"/>
  <c r="I1009" i="25"/>
  <c r="B1010" i="25"/>
  <c r="C1010" i="25"/>
  <c r="D1010" i="25"/>
  <c r="E1010" i="25"/>
  <c r="F1010" i="25"/>
  <c r="G1010" i="25"/>
  <c r="H1010" i="25"/>
  <c r="I1010" i="25"/>
  <c r="B1011" i="25"/>
  <c r="C1011" i="25"/>
  <c r="D1011" i="25"/>
  <c r="E1011" i="25"/>
  <c r="F1011" i="25"/>
  <c r="G1011" i="25"/>
  <c r="H1011" i="25"/>
  <c r="I1011" i="25"/>
  <c r="B1012" i="25"/>
  <c r="C1012" i="25"/>
  <c r="D1012" i="25"/>
  <c r="E1012" i="25"/>
  <c r="F1012" i="25"/>
  <c r="G1012" i="25"/>
  <c r="H1012" i="25"/>
  <c r="I1012" i="25"/>
  <c r="B1013" i="25"/>
  <c r="C1013" i="25"/>
  <c r="D1013" i="25"/>
  <c r="E1013" i="25"/>
  <c r="F1013" i="25"/>
  <c r="G1013" i="25"/>
  <c r="H1013" i="25"/>
  <c r="I1013" i="25"/>
  <c r="B1014" i="25"/>
  <c r="C1014" i="25"/>
  <c r="D1014" i="25"/>
  <c r="E1014" i="25"/>
  <c r="F1014" i="25"/>
  <c r="G1014" i="25"/>
  <c r="H1014" i="25"/>
  <c r="I1014" i="25"/>
  <c r="B1015" i="25"/>
  <c r="C1015" i="25"/>
  <c r="D1015" i="25"/>
  <c r="E1015" i="25"/>
  <c r="F1015" i="25"/>
  <c r="G1015" i="25"/>
  <c r="H1015" i="25"/>
  <c r="I1015" i="25"/>
  <c r="B1016" i="25"/>
  <c r="C1016" i="25"/>
  <c r="D1016" i="25"/>
  <c r="E1016" i="25"/>
  <c r="F1016" i="25"/>
  <c r="G1016" i="25"/>
  <c r="H1016" i="25"/>
  <c r="I1016" i="25"/>
  <c r="B1017" i="25"/>
  <c r="C1017" i="25"/>
  <c r="D1017" i="25"/>
  <c r="E1017" i="25"/>
  <c r="F1017" i="25"/>
  <c r="G1017" i="25"/>
  <c r="H1017" i="25"/>
  <c r="I1017" i="25"/>
  <c r="B1018" i="25"/>
  <c r="C1018" i="25"/>
  <c r="D1018" i="25"/>
  <c r="E1018" i="25"/>
  <c r="F1018" i="25"/>
  <c r="G1018" i="25"/>
  <c r="H1018" i="25"/>
  <c r="I1018" i="25"/>
  <c r="B1019" i="25"/>
  <c r="C1019" i="25"/>
  <c r="D1019" i="25"/>
  <c r="E1019" i="25"/>
  <c r="F1019" i="25"/>
  <c r="G1019" i="25"/>
  <c r="H1019" i="25"/>
  <c r="I1019" i="25"/>
  <c r="B1020" i="25"/>
  <c r="C1020" i="25"/>
  <c r="D1020" i="25"/>
  <c r="E1020" i="25"/>
  <c r="F1020" i="25"/>
  <c r="G1020" i="25"/>
  <c r="H1020" i="25"/>
  <c r="I1020" i="25"/>
  <c r="B1021" i="25"/>
  <c r="C1021" i="25"/>
  <c r="D1021" i="25"/>
  <c r="E1021" i="25"/>
  <c r="F1021" i="25"/>
  <c r="G1021" i="25"/>
  <c r="H1021" i="25"/>
  <c r="I1021" i="25"/>
  <c r="B1022" i="25"/>
  <c r="C1022" i="25"/>
  <c r="D1022" i="25"/>
  <c r="E1022" i="25"/>
  <c r="F1022" i="25"/>
  <c r="G1022" i="25"/>
  <c r="H1022" i="25"/>
  <c r="I1022" i="25"/>
  <c r="B1023" i="25"/>
  <c r="C1023" i="25"/>
  <c r="D1023" i="25"/>
  <c r="E1023" i="25"/>
  <c r="F1023" i="25"/>
  <c r="G1023" i="25"/>
  <c r="H1023" i="25"/>
  <c r="I1023" i="25"/>
  <c r="B1024" i="25"/>
  <c r="C1024" i="25"/>
  <c r="D1024" i="25"/>
  <c r="E1024" i="25"/>
  <c r="F1024" i="25"/>
  <c r="G1024" i="25"/>
  <c r="H1024" i="25"/>
  <c r="I1024" i="25"/>
  <c r="B1025" i="25"/>
  <c r="C1025" i="25"/>
  <c r="D1025" i="25"/>
  <c r="E1025" i="25"/>
  <c r="F1025" i="25"/>
  <c r="G1025" i="25"/>
  <c r="H1025" i="25"/>
  <c r="I1025" i="25"/>
  <c r="B1026" i="25"/>
  <c r="C1026" i="25"/>
  <c r="D1026" i="25"/>
  <c r="E1026" i="25"/>
  <c r="F1026" i="25"/>
  <c r="G1026" i="25"/>
  <c r="H1026" i="25"/>
  <c r="I1026" i="25"/>
  <c r="B1027" i="25"/>
  <c r="C1027" i="25"/>
  <c r="D1027" i="25"/>
  <c r="E1027" i="25"/>
  <c r="F1027" i="25"/>
  <c r="G1027" i="25"/>
  <c r="H1027" i="25"/>
  <c r="I1027" i="25"/>
  <c r="B1028" i="25"/>
  <c r="C1028" i="25"/>
  <c r="D1028" i="25"/>
  <c r="E1028" i="25"/>
  <c r="F1028" i="25"/>
  <c r="G1028" i="25"/>
  <c r="H1028" i="25"/>
  <c r="I1028" i="25"/>
  <c r="B1029" i="25"/>
  <c r="C1029" i="25"/>
  <c r="D1029" i="25"/>
  <c r="E1029" i="25"/>
  <c r="F1029" i="25"/>
  <c r="G1029" i="25"/>
  <c r="H1029" i="25"/>
  <c r="I1029" i="25"/>
  <c r="B1030" i="25"/>
  <c r="C1030" i="25"/>
  <c r="D1030" i="25"/>
  <c r="E1030" i="25"/>
  <c r="F1030" i="25"/>
  <c r="G1030" i="25"/>
  <c r="H1030" i="25"/>
  <c r="I1030" i="25"/>
  <c r="B1031" i="25"/>
  <c r="C1031" i="25"/>
  <c r="D1031" i="25"/>
  <c r="E1031" i="25"/>
  <c r="F1031" i="25"/>
  <c r="G1031" i="25"/>
  <c r="H1031" i="25"/>
  <c r="I1031" i="25"/>
  <c r="B1032" i="25"/>
  <c r="C1032" i="25"/>
  <c r="D1032" i="25"/>
  <c r="E1032" i="25"/>
  <c r="F1032" i="25"/>
  <c r="G1032" i="25"/>
  <c r="H1032" i="25"/>
  <c r="I1032" i="25"/>
  <c r="B1033" i="25"/>
  <c r="C1033" i="25"/>
  <c r="D1033" i="25"/>
  <c r="E1033" i="25"/>
  <c r="F1033" i="25"/>
  <c r="G1033" i="25"/>
  <c r="H1033" i="25"/>
  <c r="I1033" i="25"/>
  <c r="B1034" i="25"/>
  <c r="C1034" i="25"/>
  <c r="D1034" i="25"/>
  <c r="E1034" i="25"/>
  <c r="F1034" i="25"/>
  <c r="G1034" i="25"/>
  <c r="H1034" i="25"/>
  <c r="I1034" i="25"/>
  <c r="B1035" i="25"/>
  <c r="C1035" i="25"/>
  <c r="D1035" i="25"/>
  <c r="E1035" i="25"/>
  <c r="F1035" i="25"/>
  <c r="G1035" i="25"/>
  <c r="H1035" i="25"/>
  <c r="I1035" i="25"/>
  <c r="B1036" i="25"/>
  <c r="C1036" i="25"/>
  <c r="D1036" i="25"/>
  <c r="E1036" i="25"/>
  <c r="F1036" i="25"/>
  <c r="G1036" i="25"/>
  <c r="H1036" i="25"/>
  <c r="I1036" i="25"/>
  <c r="B1037" i="25"/>
  <c r="C1037" i="25"/>
  <c r="D1037" i="25"/>
  <c r="E1037" i="25"/>
  <c r="F1037" i="25"/>
  <c r="G1037" i="25"/>
  <c r="H1037" i="25"/>
  <c r="I1037" i="25"/>
  <c r="B1038" i="25"/>
  <c r="C1038" i="25"/>
  <c r="D1038" i="25"/>
  <c r="E1038" i="25"/>
  <c r="F1038" i="25"/>
  <c r="G1038" i="25"/>
  <c r="H1038" i="25"/>
  <c r="I1038" i="25"/>
  <c r="B1039" i="25"/>
  <c r="C1039" i="25"/>
  <c r="D1039" i="25"/>
  <c r="E1039" i="25"/>
  <c r="F1039" i="25"/>
  <c r="G1039" i="25"/>
  <c r="H1039" i="25"/>
  <c r="I1039" i="25"/>
  <c r="B1040" i="25"/>
  <c r="C1040" i="25"/>
  <c r="D1040" i="25"/>
  <c r="E1040" i="25"/>
  <c r="F1040" i="25"/>
  <c r="G1040" i="25"/>
  <c r="H1040" i="25"/>
  <c r="I1040" i="25"/>
  <c r="B1041" i="25"/>
  <c r="C1041" i="25"/>
  <c r="D1041" i="25"/>
  <c r="E1041" i="25"/>
  <c r="F1041" i="25"/>
  <c r="G1041" i="25"/>
  <c r="H1041" i="25"/>
  <c r="I1041" i="25"/>
  <c r="B1042" i="25"/>
  <c r="C1042" i="25"/>
  <c r="D1042" i="25"/>
  <c r="E1042" i="25"/>
  <c r="F1042" i="25"/>
  <c r="G1042" i="25"/>
  <c r="H1042" i="25"/>
  <c r="I1042" i="25"/>
  <c r="B1043" i="25"/>
  <c r="C1043" i="25"/>
  <c r="D1043" i="25"/>
  <c r="E1043" i="25"/>
  <c r="F1043" i="25"/>
  <c r="G1043" i="25"/>
  <c r="H1043" i="25"/>
  <c r="I1043" i="25"/>
  <c r="B1044" i="25"/>
  <c r="C1044" i="25"/>
  <c r="D1044" i="25"/>
  <c r="E1044" i="25"/>
  <c r="F1044" i="25"/>
  <c r="G1044" i="25"/>
  <c r="H1044" i="25"/>
  <c r="I1044" i="25"/>
  <c r="B1045" i="25"/>
  <c r="C1045" i="25"/>
  <c r="D1045" i="25"/>
  <c r="E1045" i="25"/>
  <c r="F1045" i="25"/>
  <c r="G1045" i="25"/>
  <c r="H1045" i="25"/>
  <c r="I1045" i="25"/>
  <c r="B1046" i="25"/>
  <c r="C1046" i="25"/>
  <c r="D1046" i="25"/>
  <c r="E1046" i="25"/>
  <c r="F1046" i="25"/>
  <c r="G1046" i="25"/>
  <c r="H1046" i="25"/>
  <c r="I1046" i="25"/>
  <c r="B1047" i="25"/>
  <c r="C1047" i="25"/>
  <c r="D1047" i="25"/>
  <c r="E1047" i="25"/>
  <c r="F1047" i="25"/>
  <c r="G1047" i="25"/>
  <c r="H1047" i="25"/>
  <c r="I1047" i="25"/>
  <c r="B1048" i="25"/>
  <c r="C1048" i="25"/>
  <c r="D1048" i="25"/>
  <c r="E1048" i="25"/>
  <c r="F1048" i="25"/>
  <c r="G1048" i="25"/>
  <c r="H1048" i="25"/>
  <c r="I1048" i="25"/>
  <c r="B1049" i="25"/>
  <c r="C1049" i="25"/>
  <c r="D1049" i="25"/>
  <c r="E1049" i="25"/>
  <c r="F1049" i="25"/>
  <c r="G1049" i="25"/>
  <c r="H1049" i="25"/>
  <c r="I1049" i="25"/>
  <c r="B1050" i="25"/>
  <c r="C1050" i="25"/>
  <c r="D1050" i="25"/>
  <c r="E1050" i="25"/>
  <c r="F1050" i="25"/>
  <c r="G1050" i="25"/>
  <c r="H1050" i="25"/>
  <c r="I1050" i="25"/>
  <c r="B1051" i="25"/>
  <c r="C1051" i="25"/>
  <c r="D1051" i="25"/>
  <c r="E1051" i="25"/>
  <c r="F1051" i="25"/>
  <c r="G1051" i="25"/>
  <c r="H1051" i="25"/>
  <c r="I1051" i="25"/>
  <c r="B1052" i="25"/>
  <c r="C1052" i="25"/>
  <c r="D1052" i="25"/>
  <c r="E1052" i="25"/>
  <c r="F1052" i="25"/>
  <c r="G1052" i="25"/>
  <c r="H1052" i="25"/>
  <c r="I1052" i="25"/>
  <c r="B1053" i="25"/>
  <c r="C1053" i="25"/>
  <c r="D1053" i="25"/>
  <c r="E1053" i="25"/>
  <c r="F1053" i="25"/>
  <c r="G1053" i="25"/>
  <c r="H1053" i="25"/>
  <c r="I1053" i="25"/>
  <c r="B1054" i="25"/>
  <c r="C1054" i="25"/>
  <c r="D1054" i="25"/>
  <c r="E1054" i="25"/>
  <c r="F1054" i="25"/>
  <c r="G1054" i="25"/>
  <c r="H1054" i="25"/>
  <c r="I1054" i="25"/>
  <c r="B1055" i="25"/>
  <c r="C1055" i="25"/>
  <c r="D1055" i="25"/>
  <c r="E1055" i="25"/>
  <c r="F1055" i="25"/>
  <c r="G1055" i="25"/>
  <c r="H1055" i="25"/>
  <c r="I1055" i="25"/>
  <c r="B1056" i="25"/>
  <c r="C1056" i="25"/>
  <c r="D1056" i="25"/>
  <c r="E1056" i="25"/>
  <c r="F1056" i="25"/>
  <c r="G1056" i="25"/>
  <c r="H1056" i="25"/>
  <c r="I1056" i="25"/>
  <c r="B1057" i="25"/>
  <c r="C1057" i="25"/>
  <c r="D1057" i="25"/>
  <c r="E1057" i="25"/>
  <c r="F1057" i="25"/>
  <c r="G1057" i="25"/>
  <c r="H1057" i="25"/>
  <c r="I1057" i="25"/>
  <c r="B1058" i="25"/>
  <c r="C1058" i="25"/>
  <c r="D1058" i="25"/>
  <c r="E1058" i="25"/>
  <c r="F1058" i="25"/>
  <c r="G1058" i="25"/>
  <c r="H1058" i="25"/>
  <c r="I1058" i="25"/>
  <c r="B1059" i="25"/>
  <c r="C1059" i="25"/>
  <c r="D1059" i="25"/>
  <c r="E1059" i="25"/>
  <c r="F1059" i="25"/>
  <c r="G1059" i="25"/>
  <c r="H1059" i="25"/>
  <c r="I1059" i="25"/>
  <c r="B1060" i="25"/>
  <c r="C1060" i="25"/>
  <c r="D1060" i="25"/>
  <c r="E1060" i="25"/>
  <c r="F1060" i="25"/>
  <c r="G1060" i="25"/>
  <c r="H1060" i="25"/>
  <c r="I1060" i="25"/>
  <c r="B1061" i="25"/>
  <c r="C1061" i="25"/>
  <c r="D1061" i="25"/>
  <c r="E1061" i="25"/>
  <c r="F1061" i="25"/>
  <c r="G1061" i="25"/>
  <c r="H1061" i="25"/>
  <c r="I1061" i="25"/>
  <c r="B1062" i="25"/>
  <c r="C1062" i="25"/>
  <c r="D1062" i="25"/>
  <c r="E1062" i="25"/>
  <c r="F1062" i="25"/>
  <c r="G1062" i="25"/>
  <c r="H1062" i="25"/>
  <c r="I1062" i="25"/>
  <c r="B1063" i="25"/>
  <c r="C1063" i="25"/>
  <c r="D1063" i="25"/>
  <c r="E1063" i="25"/>
  <c r="F1063" i="25"/>
  <c r="G1063" i="25"/>
  <c r="H1063" i="25"/>
  <c r="I1063" i="25"/>
  <c r="B1064" i="25"/>
  <c r="C1064" i="25"/>
  <c r="D1064" i="25"/>
  <c r="E1064" i="25"/>
  <c r="F1064" i="25"/>
  <c r="G1064" i="25"/>
  <c r="H1064" i="25"/>
  <c r="I1064" i="25"/>
  <c r="B1065" i="25"/>
  <c r="C1065" i="25"/>
  <c r="D1065" i="25"/>
  <c r="E1065" i="25"/>
  <c r="F1065" i="25"/>
  <c r="G1065" i="25"/>
  <c r="H1065" i="25"/>
  <c r="I1065" i="25"/>
  <c r="B1066" i="25"/>
  <c r="C1066" i="25"/>
  <c r="D1066" i="25"/>
  <c r="E1066" i="25"/>
  <c r="F1066" i="25"/>
  <c r="G1066" i="25"/>
  <c r="H1066" i="25"/>
  <c r="I1066" i="25"/>
  <c r="B1067" i="25"/>
  <c r="C1067" i="25"/>
  <c r="D1067" i="25"/>
  <c r="E1067" i="25"/>
  <c r="F1067" i="25"/>
  <c r="G1067" i="25"/>
  <c r="H1067" i="25"/>
  <c r="I1067" i="25"/>
  <c r="B1068" i="25"/>
  <c r="C1068" i="25"/>
  <c r="D1068" i="25"/>
  <c r="E1068" i="25"/>
  <c r="F1068" i="25"/>
  <c r="G1068" i="25"/>
  <c r="H1068" i="25"/>
  <c r="I1068" i="25"/>
  <c r="B1069" i="25"/>
  <c r="C1069" i="25"/>
  <c r="D1069" i="25"/>
  <c r="E1069" i="25"/>
  <c r="F1069" i="25"/>
  <c r="G1069" i="25"/>
  <c r="H1069" i="25"/>
  <c r="I1069" i="25"/>
  <c r="B1070" i="25"/>
  <c r="C1070" i="25"/>
  <c r="D1070" i="25"/>
  <c r="E1070" i="25"/>
  <c r="F1070" i="25"/>
  <c r="G1070" i="25"/>
  <c r="H1070" i="25"/>
  <c r="I1070" i="25"/>
  <c r="B1071" i="25"/>
  <c r="C1071" i="25"/>
  <c r="D1071" i="25"/>
  <c r="E1071" i="25"/>
  <c r="F1071" i="25"/>
  <c r="G1071" i="25"/>
  <c r="H1071" i="25"/>
  <c r="I1071" i="25"/>
  <c r="B1072" i="25"/>
  <c r="C1072" i="25"/>
  <c r="D1072" i="25"/>
  <c r="E1072" i="25"/>
  <c r="F1072" i="25"/>
  <c r="G1072" i="25"/>
  <c r="H1072" i="25"/>
  <c r="I1072" i="25"/>
  <c r="B1073" i="25"/>
  <c r="C1073" i="25"/>
  <c r="D1073" i="25"/>
  <c r="E1073" i="25"/>
  <c r="F1073" i="25"/>
  <c r="G1073" i="25"/>
  <c r="H1073" i="25"/>
  <c r="I1073" i="25"/>
  <c r="B1074" i="25"/>
  <c r="C1074" i="25"/>
  <c r="D1074" i="25"/>
  <c r="E1074" i="25"/>
  <c r="F1074" i="25"/>
  <c r="G1074" i="25"/>
  <c r="H1074" i="25"/>
  <c r="I1074" i="25"/>
  <c r="B1075" i="25"/>
  <c r="C1075" i="25"/>
  <c r="D1075" i="25"/>
  <c r="E1075" i="25"/>
  <c r="F1075" i="25"/>
  <c r="G1075" i="25"/>
  <c r="H1075" i="25"/>
  <c r="I1075" i="25"/>
  <c r="B1076" i="25"/>
  <c r="C1076" i="25"/>
  <c r="D1076" i="25"/>
  <c r="E1076" i="25"/>
  <c r="F1076" i="25"/>
  <c r="G1076" i="25"/>
  <c r="H1076" i="25"/>
  <c r="I1076" i="25"/>
  <c r="B1077" i="25"/>
  <c r="C1077" i="25"/>
  <c r="D1077" i="25"/>
  <c r="E1077" i="25"/>
  <c r="F1077" i="25"/>
  <c r="G1077" i="25"/>
  <c r="H1077" i="25"/>
  <c r="I1077" i="25"/>
  <c r="B1078" i="25"/>
  <c r="C1078" i="25"/>
  <c r="D1078" i="25"/>
  <c r="E1078" i="25"/>
  <c r="F1078" i="25"/>
  <c r="G1078" i="25"/>
  <c r="H1078" i="25"/>
  <c r="I1078" i="25"/>
  <c r="B1079" i="25"/>
  <c r="C1079" i="25"/>
  <c r="D1079" i="25"/>
  <c r="E1079" i="25"/>
  <c r="F1079" i="25"/>
  <c r="G1079" i="25"/>
  <c r="H1079" i="25"/>
  <c r="I1079" i="25"/>
  <c r="B1080" i="25"/>
  <c r="C1080" i="25"/>
  <c r="D1080" i="25"/>
  <c r="E1080" i="25"/>
  <c r="F1080" i="25"/>
  <c r="G1080" i="25"/>
  <c r="H1080" i="25"/>
  <c r="I1080" i="25"/>
  <c r="B1081" i="25"/>
  <c r="C1081" i="25"/>
  <c r="D1081" i="25"/>
  <c r="E1081" i="25"/>
  <c r="F1081" i="25"/>
  <c r="G1081" i="25"/>
  <c r="H1081" i="25"/>
  <c r="I1081" i="25"/>
  <c r="B1082" i="25"/>
  <c r="C1082" i="25"/>
  <c r="D1082" i="25"/>
  <c r="E1082" i="25"/>
  <c r="F1082" i="25"/>
  <c r="G1082" i="25"/>
  <c r="H1082" i="25"/>
  <c r="I1082" i="25"/>
  <c r="B1083" i="25"/>
  <c r="C1083" i="25"/>
  <c r="D1083" i="25"/>
  <c r="E1083" i="25"/>
  <c r="F1083" i="25"/>
  <c r="G1083" i="25"/>
  <c r="H1083" i="25"/>
  <c r="I1083" i="25"/>
  <c r="B1084" i="25"/>
  <c r="C1084" i="25"/>
  <c r="D1084" i="25"/>
  <c r="E1084" i="25"/>
  <c r="F1084" i="25"/>
  <c r="G1084" i="25"/>
  <c r="H1084" i="25"/>
  <c r="I1084" i="25"/>
  <c r="B1085" i="25"/>
  <c r="C1085" i="25"/>
  <c r="D1085" i="25"/>
  <c r="E1085" i="25"/>
  <c r="F1085" i="25"/>
  <c r="G1085" i="25"/>
  <c r="H1085" i="25"/>
  <c r="I1085" i="25"/>
  <c r="B1086" i="25"/>
  <c r="C1086" i="25"/>
  <c r="D1086" i="25"/>
  <c r="E1086" i="25"/>
  <c r="F1086" i="25"/>
  <c r="G1086" i="25"/>
  <c r="H1086" i="25"/>
  <c r="I1086" i="25"/>
  <c r="B1087" i="25"/>
  <c r="C1087" i="25"/>
  <c r="D1087" i="25"/>
  <c r="E1087" i="25"/>
  <c r="F1087" i="25"/>
  <c r="G1087" i="25"/>
  <c r="H1087" i="25"/>
  <c r="I1087" i="25"/>
  <c r="B1088" i="25"/>
  <c r="C1088" i="25"/>
  <c r="D1088" i="25"/>
  <c r="E1088" i="25"/>
  <c r="F1088" i="25"/>
  <c r="G1088" i="25"/>
  <c r="H1088" i="25"/>
  <c r="I1088" i="25"/>
  <c r="B1089" i="25"/>
  <c r="C1089" i="25"/>
  <c r="D1089" i="25"/>
  <c r="E1089" i="25"/>
  <c r="F1089" i="25"/>
  <c r="G1089" i="25"/>
  <c r="H1089" i="25"/>
  <c r="I1089" i="25"/>
  <c r="B1090" i="25"/>
  <c r="C1090" i="25"/>
  <c r="D1090" i="25"/>
  <c r="E1090" i="25"/>
  <c r="F1090" i="25"/>
  <c r="G1090" i="25"/>
  <c r="H1090" i="25"/>
  <c r="I1090" i="25"/>
  <c r="B1091" i="25"/>
  <c r="C1091" i="25"/>
  <c r="D1091" i="25"/>
  <c r="E1091" i="25"/>
  <c r="F1091" i="25"/>
  <c r="G1091" i="25"/>
  <c r="H1091" i="25"/>
  <c r="I1091" i="25"/>
  <c r="B1092" i="25"/>
  <c r="C1092" i="25"/>
  <c r="D1092" i="25"/>
  <c r="E1092" i="25"/>
  <c r="F1092" i="25"/>
  <c r="G1092" i="25"/>
  <c r="H1092" i="25"/>
  <c r="I1092" i="25"/>
  <c r="B1093" i="25"/>
  <c r="C1093" i="25"/>
  <c r="D1093" i="25"/>
  <c r="E1093" i="25"/>
  <c r="F1093" i="25"/>
  <c r="G1093" i="25"/>
  <c r="H1093" i="25"/>
  <c r="I1093" i="25"/>
  <c r="B1094" i="25"/>
  <c r="C1094" i="25"/>
  <c r="D1094" i="25"/>
  <c r="E1094" i="25"/>
  <c r="F1094" i="25"/>
  <c r="G1094" i="25"/>
  <c r="H1094" i="25"/>
  <c r="I1094" i="25"/>
  <c r="B1095" i="25"/>
  <c r="C1095" i="25"/>
  <c r="D1095" i="25"/>
  <c r="E1095" i="25"/>
  <c r="F1095" i="25"/>
  <c r="G1095" i="25"/>
  <c r="H1095" i="25"/>
  <c r="I1095" i="25"/>
  <c r="B1096" i="25"/>
  <c r="C1096" i="25"/>
  <c r="D1096" i="25"/>
  <c r="E1096" i="25"/>
  <c r="F1096" i="25"/>
  <c r="G1096" i="25"/>
  <c r="H1096" i="25"/>
  <c r="I1096" i="25"/>
  <c r="B1097" i="25"/>
  <c r="C1097" i="25"/>
  <c r="D1097" i="25"/>
  <c r="E1097" i="25"/>
  <c r="F1097" i="25"/>
  <c r="G1097" i="25"/>
  <c r="H1097" i="25"/>
  <c r="I1097" i="25"/>
  <c r="B1098" i="25"/>
  <c r="C1098" i="25"/>
  <c r="D1098" i="25"/>
  <c r="E1098" i="25"/>
  <c r="F1098" i="25"/>
  <c r="G1098" i="25"/>
  <c r="H1098" i="25"/>
  <c r="I1098" i="25"/>
  <c r="B1099" i="25"/>
  <c r="C1099" i="25"/>
  <c r="D1099" i="25"/>
  <c r="E1099" i="25"/>
  <c r="F1099" i="25"/>
  <c r="G1099" i="25"/>
  <c r="H1099" i="25"/>
  <c r="I1099" i="25"/>
  <c r="B1100" i="25"/>
  <c r="C1100" i="25"/>
  <c r="D1100" i="25"/>
  <c r="E1100" i="25"/>
  <c r="F1100" i="25"/>
  <c r="G1100" i="25"/>
  <c r="H1100" i="25"/>
  <c r="I1100" i="25"/>
  <c r="B1101" i="25"/>
  <c r="C1101" i="25"/>
  <c r="D1101" i="25"/>
  <c r="E1101" i="25"/>
  <c r="F1101" i="25"/>
  <c r="G1101" i="25"/>
  <c r="H1101" i="25"/>
  <c r="I1101" i="25"/>
  <c r="B1102" i="25"/>
  <c r="C1102" i="25"/>
  <c r="D1102" i="25"/>
  <c r="E1102" i="25"/>
  <c r="F1102" i="25"/>
  <c r="G1102" i="25"/>
  <c r="H1102" i="25"/>
  <c r="I1102" i="25"/>
  <c r="B1103" i="25"/>
  <c r="C1103" i="25"/>
  <c r="D1103" i="25"/>
  <c r="E1103" i="25"/>
  <c r="F1103" i="25"/>
  <c r="G1103" i="25"/>
  <c r="H1103" i="25"/>
  <c r="I1103" i="25"/>
  <c r="B1104" i="25"/>
  <c r="C1104" i="25"/>
  <c r="D1104" i="25"/>
  <c r="E1104" i="25"/>
  <c r="F1104" i="25"/>
  <c r="G1104" i="25"/>
  <c r="H1104" i="25"/>
  <c r="I1104" i="25"/>
  <c r="B1105" i="25"/>
  <c r="C1105" i="25"/>
  <c r="D1105" i="25"/>
  <c r="E1105" i="25"/>
  <c r="F1105" i="25"/>
  <c r="G1105" i="25"/>
  <c r="H1105" i="25"/>
  <c r="I1105" i="25"/>
  <c r="B1106" i="25"/>
  <c r="C1106" i="25"/>
  <c r="D1106" i="25"/>
  <c r="E1106" i="25"/>
  <c r="F1106" i="25"/>
  <c r="G1106" i="25"/>
  <c r="H1106" i="25"/>
  <c r="I1106" i="25"/>
  <c r="B1107" i="25"/>
  <c r="C1107" i="25"/>
  <c r="D1107" i="25"/>
  <c r="E1107" i="25"/>
  <c r="F1107" i="25"/>
  <c r="G1107" i="25"/>
  <c r="H1107" i="25"/>
  <c r="I1107" i="25"/>
  <c r="B1108" i="25"/>
  <c r="C1108" i="25"/>
  <c r="D1108" i="25"/>
  <c r="E1108" i="25"/>
  <c r="F1108" i="25"/>
  <c r="G1108" i="25"/>
  <c r="H1108" i="25"/>
  <c r="I1108" i="25"/>
  <c r="B1109" i="25"/>
  <c r="C1109" i="25"/>
  <c r="D1109" i="25"/>
  <c r="E1109" i="25"/>
  <c r="F1109" i="25"/>
  <c r="G1109" i="25"/>
  <c r="H1109" i="25"/>
  <c r="I1109" i="25"/>
  <c r="B1110" i="25"/>
  <c r="C1110" i="25"/>
  <c r="D1110" i="25"/>
  <c r="E1110" i="25"/>
  <c r="F1110" i="25"/>
  <c r="G1110" i="25"/>
  <c r="H1110" i="25"/>
  <c r="I1110" i="25"/>
  <c r="B1111" i="25"/>
  <c r="C1111" i="25"/>
  <c r="D1111" i="25"/>
  <c r="E1111" i="25"/>
  <c r="F1111" i="25"/>
  <c r="G1111" i="25"/>
  <c r="H1111" i="25"/>
  <c r="I1111" i="25"/>
  <c r="B1112" i="25"/>
  <c r="C1112" i="25"/>
  <c r="D1112" i="25"/>
  <c r="E1112" i="25"/>
  <c r="F1112" i="25"/>
  <c r="G1112" i="25"/>
  <c r="H1112" i="25"/>
  <c r="I1112" i="25"/>
  <c r="B1113" i="25"/>
  <c r="C1113" i="25"/>
  <c r="D1113" i="25"/>
  <c r="E1113" i="25"/>
  <c r="F1113" i="25"/>
  <c r="G1113" i="25"/>
  <c r="H1113" i="25"/>
  <c r="I1113" i="25"/>
  <c r="B1114" i="25"/>
  <c r="C1114" i="25"/>
  <c r="D1114" i="25"/>
  <c r="E1114" i="25"/>
  <c r="F1114" i="25"/>
  <c r="G1114" i="25"/>
  <c r="H1114" i="25"/>
  <c r="I1114" i="25"/>
  <c r="B1115" i="25"/>
  <c r="C1115" i="25"/>
  <c r="D1115" i="25"/>
  <c r="E1115" i="25"/>
  <c r="F1115" i="25"/>
  <c r="G1115" i="25"/>
  <c r="H1115" i="25"/>
  <c r="I1115" i="25"/>
  <c r="B1116" i="25"/>
  <c r="C1116" i="25"/>
  <c r="D1116" i="25"/>
  <c r="E1116" i="25"/>
  <c r="F1116" i="25"/>
  <c r="G1116" i="25"/>
  <c r="H1116" i="25"/>
  <c r="I1116" i="25"/>
  <c r="B1117" i="25"/>
  <c r="C1117" i="25"/>
  <c r="D1117" i="25"/>
  <c r="E1117" i="25"/>
  <c r="F1117" i="25"/>
  <c r="G1117" i="25"/>
  <c r="H1117" i="25"/>
  <c r="I1117" i="25"/>
  <c r="B1118" i="25"/>
  <c r="C1118" i="25"/>
  <c r="D1118" i="25"/>
  <c r="E1118" i="25"/>
  <c r="F1118" i="25"/>
  <c r="G1118" i="25"/>
  <c r="H1118" i="25"/>
  <c r="I1118" i="25"/>
  <c r="B1119" i="25"/>
  <c r="C1119" i="25"/>
  <c r="D1119" i="25"/>
  <c r="E1119" i="25"/>
  <c r="F1119" i="25"/>
  <c r="G1119" i="25"/>
  <c r="H1119" i="25"/>
  <c r="I1119" i="25"/>
  <c r="B1120" i="25"/>
  <c r="C1120" i="25"/>
  <c r="D1120" i="25"/>
  <c r="E1120" i="25"/>
  <c r="F1120" i="25"/>
  <c r="G1120" i="25"/>
  <c r="H1120" i="25"/>
  <c r="I1120" i="25"/>
  <c r="B1121" i="25"/>
  <c r="C1121" i="25"/>
  <c r="D1121" i="25"/>
  <c r="E1121" i="25"/>
  <c r="F1121" i="25"/>
  <c r="G1121" i="25"/>
  <c r="H1121" i="25"/>
  <c r="I1121" i="25"/>
  <c r="B1122" i="25"/>
  <c r="C1122" i="25"/>
  <c r="D1122" i="25"/>
  <c r="E1122" i="25"/>
  <c r="F1122" i="25"/>
  <c r="G1122" i="25"/>
  <c r="H1122" i="25"/>
  <c r="I1122" i="25"/>
  <c r="B1123" i="25"/>
  <c r="C1123" i="25"/>
  <c r="D1123" i="25"/>
  <c r="E1123" i="25"/>
  <c r="F1123" i="25"/>
  <c r="G1123" i="25"/>
  <c r="H1123" i="25"/>
  <c r="I1123" i="25"/>
  <c r="B1124" i="25"/>
  <c r="C1124" i="25"/>
  <c r="D1124" i="25"/>
  <c r="E1124" i="25"/>
  <c r="F1124" i="25"/>
  <c r="G1124" i="25"/>
  <c r="H1124" i="25"/>
  <c r="I1124" i="25"/>
  <c r="B1125" i="25"/>
  <c r="C1125" i="25"/>
  <c r="D1125" i="25"/>
  <c r="E1125" i="25"/>
  <c r="F1125" i="25"/>
  <c r="G1125" i="25"/>
  <c r="H1125" i="25"/>
  <c r="I1125" i="25"/>
  <c r="B1126" i="25"/>
  <c r="C1126" i="25"/>
  <c r="D1126" i="25"/>
  <c r="E1126" i="25"/>
  <c r="F1126" i="25"/>
  <c r="G1126" i="25"/>
  <c r="H1126" i="25"/>
  <c r="I1126" i="25"/>
  <c r="B1127" i="25"/>
  <c r="C1127" i="25"/>
  <c r="D1127" i="25"/>
  <c r="E1127" i="25"/>
  <c r="F1127" i="25"/>
  <c r="G1127" i="25"/>
  <c r="H1127" i="25"/>
  <c r="I1127" i="25"/>
  <c r="B1128" i="25"/>
  <c r="C1128" i="25"/>
  <c r="D1128" i="25"/>
  <c r="E1128" i="25"/>
  <c r="F1128" i="25"/>
  <c r="G1128" i="25"/>
  <c r="H1128" i="25"/>
  <c r="I1128" i="25"/>
  <c r="B1129" i="25"/>
  <c r="C1129" i="25"/>
  <c r="D1129" i="25"/>
  <c r="E1129" i="25"/>
  <c r="F1129" i="25"/>
  <c r="G1129" i="25"/>
  <c r="H1129" i="25"/>
  <c r="I1129" i="25"/>
  <c r="B1130" i="25"/>
  <c r="C1130" i="25"/>
  <c r="D1130" i="25"/>
  <c r="E1130" i="25"/>
  <c r="F1130" i="25"/>
  <c r="G1130" i="25"/>
  <c r="H1130" i="25"/>
  <c r="I1130" i="25"/>
  <c r="B1131" i="25"/>
  <c r="C1131" i="25"/>
  <c r="D1131" i="25"/>
  <c r="E1131" i="25"/>
  <c r="F1131" i="25"/>
  <c r="G1131" i="25"/>
  <c r="H1131" i="25"/>
  <c r="I1131" i="25"/>
  <c r="B1132" i="25"/>
  <c r="C1132" i="25"/>
  <c r="D1132" i="25"/>
  <c r="E1132" i="25"/>
  <c r="F1132" i="25"/>
  <c r="G1132" i="25"/>
  <c r="H1132" i="25"/>
  <c r="I1132" i="25"/>
  <c r="B1133" i="25"/>
  <c r="C1133" i="25"/>
  <c r="D1133" i="25"/>
  <c r="E1133" i="25"/>
  <c r="F1133" i="25"/>
  <c r="G1133" i="25"/>
  <c r="H1133" i="25"/>
  <c r="I1133" i="25"/>
  <c r="B1134" i="25"/>
  <c r="C1134" i="25"/>
  <c r="D1134" i="25"/>
  <c r="E1134" i="25"/>
  <c r="F1134" i="25"/>
  <c r="G1134" i="25"/>
  <c r="H1134" i="25"/>
  <c r="I1134" i="25"/>
  <c r="B1135" i="25"/>
  <c r="C1135" i="25"/>
  <c r="D1135" i="25"/>
  <c r="E1135" i="25"/>
  <c r="F1135" i="25"/>
  <c r="G1135" i="25"/>
  <c r="H1135" i="25"/>
  <c r="I1135" i="25"/>
  <c r="B1136" i="25"/>
  <c r="C1136" i="25"/>
  <c r="D1136" i="25"/>
  <c r="E1136" i="25"/>
  <c r="F1136" i="25"/>
  <c r="G1136" i="25"/>
  <c r="H1136" i="25"/>
  <c r="I1136" i="25"/>
  <c r="B1137" i="25"/>
  <c r="C1137" i="25"/>
  <c r="D1137" i="25"/>
  <c r="E1137" i="25"/>
  <c r="F1137" i="25"/>
  <c r="G1137" i="25"/>
  <c r="H1137" i="25"/>
  <c r="I1137" i="25"/>
  <c r="B1138" i="25"/>
  <c r="C1138" i="25"/>
  <c r="D1138" i="25"/>
  <c r="E1138" i="25"/>
  <c r="F1138" i="25"/>
  <c r="G1138" i="25"/>
  <c r="H1138" i="25"/>
  <c r="I1138" i="25"/>
  <c r="B1139" i="25"/>
  <c r="C1139" i="25"/>
  <c r="D1139" i="25"/>
  <c r="E1139" i="25"/>
  <c r="F1139" i="25"/>
  <c r="G1139" i="25"/>
  <c r="H1139" i="25"/>
  <c r="I1139" i="25"/>
  <c r="B1140" i="25"/>
  <c r="C1140" i="25"/>
  <c r="D1140" i="25"/>
  <c r="E1140" i="25"/>
  <c r="F1140" i="25"/>
  <c r="G1140" i="25"/>
  <c r="H1140" i="25"/>
  <c r="I1140" i="25"/>
  <c r="B1141" i="25"/>
  <c r="C1141" i="25"/>
  <c r="D1141" i="25"/>
  <c r="E1141" i="25"/>
  <c r="F1141" i="25"/>
  <c r="G1141" i="25"/>
  <c r="H1141" i="25"/>
  <c r="I1141" i="25"/>
  <c r="B1142" i="25"/>
  <c r="C1142" i="25"/>
  <c r="D1142" i="25"/>
  <c r="E1142" i="25"/>
  <c r="F1142" i="25"/>
  <c r="G1142" i="25"/>
  <c r="H1142" i="25"/>
  <c r="I1142" i="25"/>
  <c r="B1143" i="25"/>
  <c r="C1143" i="25"/>
  <c r="D1143" i="25"/>
  <c r="E1143" i="25"/>
  <c r="F1143" i="25"/>
  <c r="G1143" i="25"/>
  <c r="H1143" i="25"/>
  <c r="I1143" i="25"/>
  <c r="B1144" i="25"/>
  <c r="C1144" i="25"/>
  <c r="D1144" i="25"/>
  <c r="E1144" i="25"/>
  <c r="F1144" i="25"/>
  <c r="G1144" i="25"/>
  <c r="H1144" i="25"/>
  <c r="I1144" i="25"/>
  <c r="B1145" i="25"/>
  <c r="C1145" i="25"/>
  <c r="D1145" i="25"/>
  <c r="E1145" i="25"/>
  <c r="F1145" i="25"/>
  <c r="G1145" i="25"/>
  <c r="H1145" i="25"/>
  <c r="I1145" i="25"/>
  <c r="B1146" i="25"/>
  <c r="C1146" i="25"/>
  <c r="D1146" i="25"/>
  <c r="E1146" i="25"/>
  <c r="F1146" i="25"/>
  <c r="G1146" i="25"/>
  <c r="H1146" i="25"/>
  <c r="I1146" i="25"/>
  <c r="B1147" i="25"/>
  <c r="C1147" i="25"/>
  <c r="D1147" i="25"/>
  <c r="E1147" i="25"/>
  <c r="F1147" i="25"/>
  <c r="G1147" i="25"/>
  <c r="H1147" i="25"/>
  <c r="I1147" i="25"/>
  <c r="B1148" i="25"/>
  <c r="C1148" i="25"/>
  <c r="D1148" i="25"/>
  <c r="E1148" i="25"/>
  <c r="F1148" i="25"/>
  <c r="G1148" i="25"/>
  <c r="H1148" i="25"/>
  <c r="I1148" i="25"/>
  <c r="B1149" i="25"/>
  <c r="C1149" i="25"/>
  <c r="D1149" i="25"/>
  <c r="E1149" i="25"/>
  <c r="F1149" i="25"/>
  <c r="G1149" i="25"/>
  <c r="H1149" i="25"/>
  <c r="I1149" i="25"/>
  <c r="B1150" i="25"/>
  <c r="C1150" i="25"/>
  <c r="D1150" i="25"/>
  <c r="E1150" i="25"/>
  <c r="F1150" i="25"/>
  <c r="G1150" i="25"/>
  <c r="H1150" i="25"/>
  <c r="I1150" i="25"/>
  <c r="B1151" i="25"/>
  <c r="C1151" i="25"/>
  <c r="D1151" i="25"/>
  <c r="E1151" i="25"/>
  <c r="F1151" i="25"/>
  <c r="G1151" i="25"/>
  <c r="H1151" i="25"/>
  <c r="I1151" i="25"/>
  <c r="B1152" i="25"/>
  <c r="C1152" i="25"/>
  <c r="D1152" i="25"/>
  <c r="E1152" i="25"/>
  <c r="F1152" i="25"/>
  <c r="G1152" i="25"/>
  <c r="H1152" i="25"/>
  <c r="I1152" i="25"/>
  <c r="B1153" i="25"/>
  <c r="C1153" i="25"/>
  <c r="D1153" i="25"/>
  <c r="E1153" i="25"/>
  <c r="F1153" i="25"/>
  <c r="G1153" i="25"/>
  <c r="H1153" i="25"/>
  <c r="I1153" i="25"/>
  <c r="B1154" i="25"/>
  <c r="C1154" i="25"/>
  <c r="D1154" i="25"/>
  <c r="E1154" i="25"/>
  <c r="F1154" i="25"/>
  <c r="G1154" i="25"/>
  <c r="H1154" i="25"/>
  <c r="I1154" i="25"/>
  <c r="B1155" i="25"/>
  <c r="C1155" i="25"/>
  <c r="D1155" i="25"/>
  <c r="E1155" i="25"/>
  <c r="F1155" i="25"/>
  <c r="G1155" i="25"/>
  <c r="H1155" i="25"/>
  <c r="I1155" i="25"/>
  <c r="B1156" i="25"/>
  <c r="C1156" i="25"/>
  <c r="D1156" i="25"/>
  <c r="E1156" i="25"/>
  <c r="F1156" i="25"/>
  <c r="G1156" i="25"/>
  <c r="H1156" i="25"/>
  <c r="I1156" i="25"/>
  <c r="B1157" i="25"/>
  <c r="C1157" i="25"/>
  <c r="D1157" i="25"/>
  <c r="E1157" i="25"/>
  <c r="F1157" i="25"/>
  <c r="G1157" i="25"/>
  <c r="H1157" i="25"/>
  <c r="I1157" i="25"/>
  <c r="B1158" i="25"/>
  <c r="C1158" i="25"/>
  <c r="D1158" i="25"/>
  <c r="E1158" i="25"/>
  <c r="F1158" i="25"/>
  <c r="G1158" i="25"/>
  <c r="H1158" i="25"/>
  <c r="I1158" i="25"/>
  <c r="B1159" i="25"/>
  <c r="C1159" i="25"/>
  <c r="D1159" i="25"/>
  <c r="E1159" i="25"/>
  <c r="F1159" i="25"/>
  <c r="G1159" i="25"/>
  <c r="H1159" i="25"/>
  <c r="I1159" i="25"/>
  <c r="B1160" i="25"/>
  <c r="C1160" i="25"/>
  <c r="D1160" i="25"/>
  <c r="E1160" i="25"/>
  <c r="F1160" i="25"/>
  <c r="G1160" i="25"/>
  <c r="H1160" i="25"/>
  <c r="I1160" i="25"/>
  <c r="B1161" i="25"/>
  <c r="C1161" i="25"/>
  <c r="D1161" i="25"/>
  <c r="E1161" i="25"/>
  <c r="F1161" i="25"/>
  <c r="G1161" i="25"/>
  <c r="H1161" i="25"/>
  <c r="I1161" i="25"/>
  <c r="B1162" i="25"/>
  <c r="C1162" i="25"/>
  <c r="D1162" i="25"/>
  <c r="E1162" i="25"/>
  <c r="F1162" i="25"/>
  <c r="G1162" i="25"/>
  <c r="H1162" i="25"/>
  <c r="I1162" i="25"/>
  <c r="B1163" i="25"/>
  <c r="C1163" i="25"/>
  <c r="D1163" i="25"/>
  <c r="E1163" i="25"/>
  <c r="F1163" i="25"/>
  <c r="G1163" i="25"/>
  <c r="H1163" i="25"/>
  <c r="I1163" i="25"/>
  <c r="B1164" i="25"/>
  <c r="C1164" i="25"/>
  <c r="D1164" i="25"/>
  <c r="E1164" i="25"/>
  <c r="F1164" i="25"/>
  <c r="G1164" i="25"/>
  <c r="H1164" i="25"/>
  <c r="I1164" i="25"/>
  <c r="B1165" i="25"/>
  <c r="C1165" i="25"/>
  <c r="D1165" i="25"/>
  <c r="E1165" i="25"/>
  <c r="F1165" i="25"/>
  <c r="G1165" i="25"/>
  <c r="H1165" i="25"/>
  <c r="I1165" i="25"/>
  <c r="B1166" i="25"/>
  <c r="C1166" i="25"/>
  <c r="D1166" i="25"/>
  <c r="E1166" i="25"/>
  <c r="F1166" i="25"/>
  <c r="G1166" i="25"/>
  <c r="H1166" i="25"/>
  <c r="I1166" i="25"/>
  <c r="B1167" i="25"/>
  <c r="C1167" i="25"/>
  <c r="D1167" i="25"/>
  <c r="E1167" i="25"/>
  <c r="F1167" i="25"/>
  <c r="G1167" i="25"/>
  <c r="H1167" i="25"/>
  <c r="I1167" i="25"/>
  <c r="B1168" i="25"/>
  <c r="C1168" i="25"/>
  <c r="D1168" i="25"/>
  <c r="E1168" i="25"/>
  <c r="F1168" i="25"/>
  <c r="G1168" i="25"/>
  <c r="H1168" i="25"/>
  <c r="I1168" i="25"/>
  <c r="B1169" i="25"/>
  <c r="C1169" i="25"/>
  <c r="D1169" i="25"/>
  <c r="E1169" i="25"/>
  <c r="F1169" i="25"/>
  <c r="G1169" i="25"/>
  <c r="H1169" i="25"/>
  <c r="I1169" i="25"/>
  <c r="B1170" i="25"/>
  <c r="C1170" i="25"/>
  <c r="D1170" i="25"/>
  <c r="E1170" i="25"/>
  <c r="F1170" i="25"/>
  <c r="G1170" i="25"/>
  <c r="H1170" i="25"/>
  <c r="I1170" i="25"/>
  <c r="B1171" i="25"/>
  <c r="C1171" i="25"/>
  <c r="D1171" i="25"/>
  <c r="E1171" i="25"/>
  <c r="F1171" i="25"/>
  <c r="G1171" i="25"/>
  <c r="H1171" i="25"/>
  <c r="I1171" i="25"/>
  <c r="B1172" i="25"/>
  <c r="C1172" i="25"/>
  <c r="D1172" i="25"/>
  <c r="E1172" i="25"/>
  <c r="F1172" i="25"/>
  <c r="G1172" i="25"/>
  <c r="H1172" i="25"/>
  <c r="I1172" i="25"/>
  <c r="B1173" i="25"/>
  <c r="C1173" i="25"/>
  <c r="D1173" i="25"/>
  <c r="E1173" i="25"/>
  <c r="F1173" i="25"/>
  <c r="G1173" i="25"/>
  <c r="H1173" i="25"/>
  <c r="I1173" i="25"/>
  <c r="B1174" i="25"/>
  <c r="C1174" i="25"/>
  <c r="D1174" i="25"/>
  <c r="E1174" i="25"/>
  <c r="F1174" i="25"/>
  <c r="G1174" i="25"/>
  <c r="H1174" i="25"/>
  <c r="I1174" i="25"/>
  <c r="B1175" i="25"/>
  <c r="C1175" i="25"/>
  <c r="D1175" i="25"/>
  <c r="E1175" i="25"/>
  <c r="F1175" i="25"/>
  <c r="G1175" i="25"/>
  <c r="H1175" i="25"/>
  <c r="I1175" i="25"/>
  <c r="B1176" i="25"/>
  <c r="C1176" i="25"/>
  <c r="D1176" i="25"/>
  <c r="E1176" i="25"/>
  <c r="F1176" i="25"/>
  <c r="G1176" i="25"/>
  <c r="H1176" i="25"/>
  <c r="I1176" i="25"/>
  <c r="B1177" i="25"/>
  <c r="C1177" i="25"/>
  <c r="D1177" i="25"/>
  <c r="E1177" i="25"/>
  <c r="F1177" i="25"/>
  <c r="G1177" i="25"/>
  <c r="H1177" i="25"/>
  <c r="I1177" i="25"/>
  <c r="B1178" i="25"/>
  <c r="C1178" i="25"/>
  <c r="D1178" i="25"/>
  <c r="E1178" i="25"/>
  <c r="F1178" i="25"/>
  <c r="G1178" i="25"/>
  <c r="H1178" i="25"/>
  <c r="I1178" i="25"/>
  <c r="B1179" i="25"/>
  <c r="C1179" i="25"/>
  <c r="D1179" i="25"/>
  <c r="E1179" i="25"/>
  <c r="F1179" i="25"/>
  <c r="G1179" i="25"/>
  <c r="H1179" i="25"/>
  <c r="I1179" i="25"/>
  <c r="B1180" i="25"/>
  <c r="C1180" i="25"/>
  <c r="D1180" i="25"/>
  <c r="E1180" i="25"/>
  <c r="F1180" i="25"/>
  <c r="G1180" i="25"/>
  <c r="H1180" i="25"/>
  <c r="I1180" i="25"/>
  <c r="B1181" i="25"/>
  <c r="C1181" i="25"/>
  <c r="D1181" i="25"/>
  <c r="E1181" i="25"/>
  <c r="F1181" i="25"/>
  <c r="G1181" i="25"/>
  <c r="H1181" i="25"/>
  <c r="I1181" i="25"/>
  <c r="B1182" i="25"/>
  <c r="C1182" i="25"/>
  <c r="D1182" i="25"/>
  <c r="E1182" i="25"/>
  <c r="F1182" i="25"/>
  <c r="G1182" i="25"/>
  <c r="H1182" i="25"/>
  <c r="I1182" i="25"/>
  <c r="B1183" i="25"/>
  <c r="C1183" i="25"/>
  <c r="D1183" i="25"/>
  <c r="E1183" i="25"/>
  <c r="F1183" i="25"/>
  <c r="G1183" i="25"/>
  <c r="H1183" i="25"/>
  <c r="I1183" i="25"/>
  <c r="B1184" i="25"/>
  <c r="C1184" i="25"/>
  <c r="D1184" i="25"/>
  <c r="E1184" i="25"/>
  <c r="F1184" i="25"/>
  <c r="G1184" i="25"/>
  <c r="H1184" i="25"/>
  <c r="I1184" i="25"/>
  <c r="B1185" i="25"/>
  <c r="C1185" i="25"/>
  <c r="D1185" i="25"/>
  <c r="E1185" i="25"/>
  <c r="F1185" i="25"/>
  <c r="G1185" i="25"/>
  <c r="H1185" i="25"/>
  <c r="I1185" i="25"/>
  <c r="B1186" i="25"/>
  <c r="C1186" i="25"/>
  <c r="D1186" i="25"/>
  <c r="E1186" i="25"/>
  <c r="F1186" i="25"/>
  <c r="G1186" i="25"/>
  <c r="H1186" i="25"/>
  <c r="I1186" i="25"/>
  <c r="B1187" i="25"/>
  <c r="C1187" i="25"/>
  <c r="D1187" i="25"/>
  <c r="E1187" i="25"/>
  <c r="F1187" i="25"/>
  <c r="G1187" i="25"/>
  <c r="H1187" i="25"/>
  <c r="I1187" i="25"/>
  <c r="B1188" i="25"/>
  <c r="C1188" i="25"/>
  <c r="D1188" i="25"/>
  <c r="E1188" i="25"/>
  <c r="F1188" i="25"/>
  <c r="G1188" i="25"/>
  <c r="H1188" i="25"/>
  <c r="I1188" i="25"/>
  <c r="B1189" i="25"/>
  <c r="C1189" i="25"/>
  <c r="D1189" i="25"/>
  <c r="E1189" i="25"/>
  <c r="F1189" i="25"/>
  <c r="G1189" i="25"/>
  <c r="H1189" i="25"/>
  <c r="I1189" i="25"/>
  <c r="B1190" i="25"/>
  <c r="C1190" i="25"/>
  <c r="D1190" i="25"/>
  <c r="E1190" i="25"/>
  <c r="F1190" i="25"/>
  <c r="G1190" i="25"/>
  <c r="H1190" i="25"/>
  <c r="I1190" i="25"/>
  <c r="B1191" i="25"/>
  <c r="C1191" i="25"/>
  <c r="D1191" i="25"/>
  <c r="E1191" i="25"/>
  <c r="F1191" i="25"/>
  <c r="G1191" i="25"/>
  <c r="H1191" i="25"/>
  <c r="I1191" i="25"/>
  <c r="B1192" i="25"/>
  <c r="C1192" i="25"/>
  <c r="D1192" i="25"/>
  <c r="E1192" i="25"/>
  <c r="F1192" i="25"/>
  <c r="G1192" i="25"/>
  <c r="H1192" i="25"/>
  <c r="I1192" i="25"/>
  <c r="B1193" i="25"/>
  <c r="C1193" i="25"/>
  <c r="D1193" i="25"/>
  <c r="E1193" i="25"/>
  <c r="F1193" i="25"/>
  <c r="G1193" i="25"/>
  <c r="H1193" i="25"/>
  <c r="I1193" i="25"/>
  <c r="B1194" i="25"/>
  <c r="C1194" i="25"/>
  <c r="D1194" i="25"/>
  <c r="E1194" i="25"/>
  <c r="F1194" i="25"/>
  <c r="G1194" i="25"/>
  <c r="H1194" i="25"/>
  <c r="I1194" i="25"/>
  <c r="B1195" i="25"/>
  <c r="C1195" i="25"/>
  <c r="D1195" i="25"/>
  <c r="E1195" i="25"/>
  <c r="F1195" i="25"/>
  <c r="G1195" i="25"/>
  <c r="H1195" i="25"/>
  <c r="I1195" i="25"/>
  <c r="B1196" i="25"/>
  <c r="C1196" i="25"/>
  <c r="D1196" i="25"/>
  <c r="E1196" i="25"/>
  <c r="F1196" i="25"/>
  <c r="G1196" i="25"/>
  <c r="H1196" i="25"/>
  <c r="I1196" i="25"/>
  <c r="B1197" i="25"/>
  <c r="C1197" i="25"/>
  <c r="D1197" i="25"/>
  <c r="E1197" i="25"/>
  <c r="F1197" i="25"/>
  <c r="G1197" i="25"/>
  <c r="H1197" i="25"/>
  <c r="I1197" i="25"/>
  <c r="B1198" i="25"/>
  <c r="C1198" i="25"/>
  <c r="D1198" i="25"/>
  <c r="E1198" i="25"/>
  <c r="F1198" i="25"/>
  <c r="G1198" i="25"/>
  <c r="H1198" i="25"/>
  <c r="I1198" i="25"/>
  <c r="B1199" i="25"/>
  <c r="C1199" i="25"/>
  <c r="D1199" i="25"/>
  <c r="E1199" i="25"/>
  <c r="F1199" i="25"/>
  <c r="G1199" i="25"/>
  <c r="H1199" i="25"/>
  <c r="I1199" i="25"/>
  <c r="B1200" i="25"/>
  <c r="C1200" i="25"/>
  <c r="D1200" i="25"/>
  <c r="E1200" i="25"/>
  <c r="F1200" i="25"/>
  <c r="G1200" i="25"/>
  <c r="H1200" i="25"/>
  <c r="I1200" i="25"/>
  <c r="B1201" i="25"/>
  <c r="C1201" i="25"/>
  <c r="D1201" i="25"/>
  <c r="E1201" i="25"/>
  <c r="F1201" i="25"/>
  <c r="G1201" i="25"/>
  <c r="H1201" i="25"/>
  <c r="I1201" i="25"/>
  <c r="B1202" i="25"/>
  <c r="C1202" i="25"/>
  <c r="D1202" i="25"/>
  <c r="E1202" i="25"/>
  <c r="F1202" i="25"/>
  <c r="G1202" i="25"/>
  <c r="H1202" i="25"/>
  <c r="I1202" i="25"/>
  <c r="B1203" i="25"/>
  <c r="C1203" i="25"/>
  <c r="D1203" i="25"/>
  <c r="E1203" i="25"/>
  <c r="F1203" i="25"/>
  <c r="G1203" i="25"/>
  <c r="H1203" i="25"/>
  <c r="I1203" i="25"/>
  <c r="B1204" i="25"/>
  <c r="C1204" i="25"/>
  <c r="D1204" i="25"/>
  <c r="E1204" i="25"/>
  <c r="F1204" i="25"/>
  <c r="G1204" i="25"/>
  <c r="H1204" i="25"/>
  <c r="I1204" i="25"/>
  <c r="B1205" i="25"/>
  <c r="C1205" i="25"/>
  <c r="D1205" i="25"/>
  <c r="E1205" i="25"/>
  <c r="F1205" i="25"/>
  <c r="G1205" i="25"/>
  <c r="H1205" i="25"/>
  <c r="I1205" i="25"/>
  <c r="B1206" i="25"/>
  <c r="C1206" i="25"/>
  <c r="D1206" i="25"/>
  <c r="E1206" i="25"/>
  <c r="F1206" i="25"/>
  <c r="G1206" i="25"/>
  <c r="H1206" i="25"/>
  <c r="I1206" i="25"/>
  <c r="B1207" i="25"/>
  <c r="C1207" i="25"/>
  <c r="D1207" i="25"/>
  <c r="E1207" i="25"/>
  <c r="F1207" i="25"/>
  <c r="G1207" i="25"/>
  <c r="H1207" i="25"/>
  <c r="I1207" i="25"/>
  <c r="B1208" i="25"/>
  <c r="C1208" i="25"/>
  <c r="D1208" i="25"/>
  <c r="E1208" i="25"/>
  <c r="F1208" i="25"/>
  <c r="G1208" i="25"/>
  <c r="H1208" i="25"/>
  <c r="I1208" i="25"/>
  <c r="B1209" i="25"/>
  <c r="C1209" i="25"/>
  <c r="D1209" i="25"/>
  <c r="E1209" i="25"/>
  <c r="F1209" i="25"/>
  <c r="G1209" i="25"/>
  <c r="H1209" i="25"/>
  <c r="I1209" i="25"/>
  <c r="B1210" i="25"/>
  <c r="C1210" i="25"/>
  <c r="D1210" i="25"/>
  <c r="E1210" i="25"/>
  <c r="F1210" i="25"/>
  <c r="G1210" i="25"/>
  <c r="H1210" i="25"/>
  <c r="I1210" i="25"/>
  <c r="B1211" i="25"/>
  <c r="C1211" i="25"/>
  <c r="D1211" i="25"/>
  <c r="E1211" i="25"/>
  <c r="F1211" i="25"/>
  <c r="G1211" i="25"/>
  <c r="H1211" i="25"/>
  <c r="I1211" i="25"/>
  <c r="B1212" i="25"/>
  <c r="C1212" i="25"/>
  <c r="D1212" i="25"/>
  <c r="E1212" i="25"/>
  <c r="F1212" i="25"/>
  <c r="G1212" i="25"/>
  <c r="H1212" i="25"/>
  <c r="I1212" i="25"/>
  <c r="B1213" i="25"/>
  <c r="C1213" i="25"/>
  <c r="D1213" i="25"/>
  <c r="E1213" i="25"/>
  <c r="F1213" i="25"/>
  <c r="G1213" i="25"/>
  <c r="H1213" i="25"/>
  <c r="I1213" i="25"/>
  <c r="B1214" i="25"/>
  <c r="C1214" i="25"/>
  <c r="D1214" i="25"/>
  <c r="E1214" i="25"/>
  <c r="F1214" i="25"/>
  <c r="G1214" i="25"/>
  <c r="H1214" i="25"/>
  <c r="I1214" i="25"/>
  <c r="B1215" i="25"/>
  <c r="C1215" i="25"/>
  <c r="D1215" i="25"/>
  <c r="E1215" i="25"/>
  <c r="F1215" i="25"/>
  <c r="G1215" i="25"/>
  <c r="H1215" i="25"/>
  <c r="I1215" i="25"/>
  <c r="B1216" i="25"/>
  <c r="C1216" i="25"/>
  <c r="D1216" i="25"/>
  <c r="E1216" i="25"/>
  <c r="F1216" i="25"/>
  <c r="G1216" i="25"/>
  <c r="H1216" i="25"/>
  <c r="I1216" i="25"/>
  <c r="B1217" i="25"/>
  <c r="C1217" i="25"/>
  <c r="D1217" i="25"/>
  <c r="E1217" i="25"/>
  <c r="F1217" i="25"/>
  <c r="G1217" i="25"/>
  <c r="H1217" i="25"/>
  <c r="I1217" i="25"/>
  <c r="B1218" i="25"/>
  <c r="C1218" i="25"/>
  <c r="D1218" i="25"/>
  <c r="E1218" i="25"/>
  <c r="F1218" i="25"/>
  <c r="G1218" i="25"/>
  <c r="H1218" i="25"/>
  <c r="I1218" i="25"/>
  <c r="B1219" i="25"/>
  <c r="C1219" i="25"/>
  <c r="D1219" i="25"/>
  <c r="E1219" i="25"/>
  <c r="F1219" i="25"/>
  <c r="G1219" i="25"/>
  <c r="H1219" i="25"/>
  <c r="I1219" i="25"/>
  <c r="B1220" i="25"/>
  <c r="C1220" i="25"/>
  <c r="D1220" i="25"/>
  <c r="E1220" i="25"/>
  <c r="F1220" i="25"/>
  <c r="G1220" i="25"/>
  <c r="H1220" i="25"/>
  <c r="I1220" i="25"/>
  <c r="B1221" i="25"/>
  <c r="C1221" i="25"/>
  <c r="D1221" i="25"/>
  <c r="E1221" i="25"/>
  <c r="F1221" i="25"/>
  <c r="G1221" i="25"/>
  <c r="H1221" i="25"/>
  <c r="I1221" i="25"/>
  <c r="B1222" i="25"/>
  <c r="C1222" i="25"/>
  <c r="D1222" i="25"/>
  <c r="E1222" i="25"/>
  <c r="F1222" i="25"/>
  <c r="G1222" i="25"/>
  <c r="H1222" i="25"/>
  <c r="I1222" i="25"/>
  <c r="B1223" i="25"/>
  <c r="C1223" i="25"/>
  <c r="D1223" i="25"/>
  <c r="E1223" i="25"/>
  <c r="F1223" i="25"/>
  <c r="G1223" i="25"/>
  <c r="H1223" i="25"/>
  <c r="I1223" i="25"/>
  <c r="B1224" i="25"/>
  <c r="C1224" i="25"/>
  <c r="D1224" i="25"/>
  <c r="E1224" i="25"/>
  <c r="F1224" i="25"/>
  <c r="G1224" i="25"/>
  <c r="H1224" i="25"/>
  <c r="I1224" i="25"/>
  <c r="B1225" i="25"/>
  <c r="C1225" i="25"/>
  <c r="D1225" i="25"/>
  <c r="E1225" i="25"/>
  <c r="F1225" i="25"/>
  <c r="G1225" i="25"/>
  <c r="H1225" i="25"/>
  <c r="I1225" i="25"/>
  <c r="B1226" i="25"/>
  <c r="C1226" i="25"/>
  <c r="D1226" i="25"/>
  <c r="E1226" i="25"/>
  <c r="F1226" i="25"/>
  <c r="G1226" i="25"/>
  <c r="H1226" i="25"/>
  <c r="I1226" i="25"/>
  <c r="B1227" i="25"/>
  <c r="C1227" i="25"/>
  <c r="D1227" i="25"/>
  <c r="E1227" i="25"/>
  <c r="F1227" i="25"/>
  <c r="G1227" i="25"/>
  <c r="H1227" i="25"/>
  <c r="I1227" i="25"/>
  <c r="B1228" i="25"/>
  <c r="C1228" i="25"/>
  <c r="D1228" i="25"/>
  <c r="E1228" i="25"/>
  <c r="F1228" i="25"/>
  <c r="G1228" i="25"/>
  <c r="H1228" i="25"/>
  <c r="I1228" i="25"/>
  <c r="B1229" i="25"/>
  <c r="C1229" i="25"/>
  <c r="D1229" i="25"/>
  <c r="E1229" i="25"/>
  <c r="F1229" i="25"/>
  <c r="G1229" i="25"/>
  <c r="H1229" i="25"/>
  <c r="I1229" i="25"/>
  <c r="B1230" i="25"/>
  <c r="C1230" i="25"/>
  <c r="D1230" i="25"/>
  <c r="E1230" i="25"/>
  <c r="F1230" i="25"/>
  <c r="G1230" i="25"/>
  <c r="H1230" i="25"/>
  <c r="I1230" i="25"/>
  <c r="B1231" i="25"/>
  <c r="C1231" i="25"/>
  <c r="D1231" i="25"/>
  <c r="E1231" i="25"/>
  <c r="F1231" i="25"/>
  <c r="G1231" i="25"/>
  <c r="H1231" i="25"/>
  <c r="I1231" i="25"/>
  <c r="B1232" i="25"/>
  <c r="C1232" i="25"/>
  <c r="D1232" i="25"/>
  <c r="E1232" i="25"/>
  <c r="F1232" i="25"/>
  <c r="G1232" i="25"/>
  <c r="H1232" i="25"/>
  <c r="I1232" i="25"/>
  <c r="B1233" i="25"/>
  <c r="C1233" i="25"/>
  <c r="D1233" i="25"/>
  <c r="E1233" i="25"/>
  <c r="F1233" i="25"/>
  <c r="G1233" i="25"/>
  <c r="H1233" i="25"/>
  <c r="I1233" i="25"/>
  <c r="B1234" i="25"/>
  <c r="C1234" i="25"/>
  <c r="D1234" i="25"/>
  <c r="E1234" i="25"/>
  <c r="F1234" i="25"/>
  <c r="G1234" i="25"/>
  <c r="H1234" i="25"/>
  <c r="I1234" i="25"/>
  <c r="B1235" i="25"/>
  <c r="C1235" i="25"/>
  <c r="D1235" i="25"/>
  <c r="E1235" i="25"/>
  <c r="F1235" i="25"/>
  <c r="G1235" i="25"/>
  <c r="H1235" i="25"/>
  <c r="I1235" i="25"/>
  <c r="B1236" i="25"/>
  <c r="C1236" i="25"/>
  <c r="D1236" i="25"/>
  <c r="E1236" i="25"/>
  <c r="F1236" i="25"/>
  <c r="G1236" i="25"/>
  <c r="H1236" i="25"/>
  <c r="I1236" i="25"/>
  <c r="B1237" i="25"/>
  <c r="C1237" i="25"/>
  <c r="D1237" i="25"/>
  <c r="E1237" i="25"/>
  <c r="F1237" i="25"/>
  <c r="G1237" i="25"/>
  <c r="H1237" i="25"/>
  <c r="I1237" i="25"/>
  <c r="B1238" i="25"/>
  <c r="C1238" i="25"/>
  <c r="D1238" i="25"/>
  <c r="E1238" i="25"/>
  <c r="F1238" i="25"/>
  <c r="G1238" i="25"/>
  <c r="H1238" i="25"/>
  <c r="I1238" i="25"/>
  <c r="B1239" i="25"/>
  <c r="C1239" i="25"/>
  <c r="D1239" i="25"/>
  <c r="E1239" i="25"/>
  <c r="F1239" i="25"/>
  <c r="G1239" i="25"/>
  <c r="H1239" i="25"/>
  <c r="I1239" i="25"/>
  <c r="B1240" i="25"/>
  <c r="C1240" i="25"/>
  <c r="D1240" i="25"/>
  <c r="E1240" i="25"/>
  <c r="F1240" i="25"/>
  <c r="G1240" i="25"/>
  <c r="H1240" i="25"/>
  <c r="I1240" i="25"/>
  <c r="B1241" i="25"/>
  <c r="C1241" i="25"/>
  <c r="D1241" i="25"/>
  <c r="E1241" i="25"/>
  <c r="F1241" i="25"/>
  <c r="G1241" i="25"/>
  <c r="H1241" i="25"/>
  <c r="I1241" i="25"/>
  <c r="B1242" i="25"/>
  <c r="C1242" i="25"/>
  <c r="D1242" i="25"/>
  <c r="E1242" i="25"/>
  <c r="F1242" i="25"/>
  <c r="G1242" i="25"/>
  <c r="H1242" i="25"/>
  <c r="I1242" i="25"/>
  <c r="B1243" i="25"/>
  <c r="C1243" i="25"/>
  <c r="D1243" i="25"/>
  <c r="E1243" i="25"/>
  <c r="F1243" i="25"/>
  <c r="G1243" i="25"/>
  <c r="H1243" i="25"/>
  <c r="I1243" i="25"/>
  <c r="B1244" i="25"/>
  <c r="C1244" i="25"/>
  <c r="D1244" i="25"/>
  <c r="E1244" i="25"/>
  <c r="F1244" i="25"/>
  <c r="G1244" i="25"/>
  <c r="H1244" i="25"/>
  <c r="I1244" i="25"/>
  <c r="B1245" i="25"/>
  <c r="C1245" i="25"/>
  <c r="D1245" i="25"/>
  <c r="E1245" i="25"/>
  <c r="F1245" i="25"/>
  <c r="G1245" i="25"/>
  <c r="H1245" i="25"/>
  <c r="I1245" i="25"/>
  <c r="B1246" i="25"/>
  <c r="C1246" i="25"/>
  <c r="D1246" i="25"/>
  <c r="E1246" i="25"/>
  <c r="F1246" i="25"/>
  <c r="G1246" i="25"/>
  <c r="H1246" i="25"/>
  <c r="I1246" i="25"/>
  <c r="B1247" i="25"/>
  <c r="C1247" i="25"/>
  <c r="D1247" i="25"/>
  <c r="E1247" i="25"/>
  <c r="F1247" i="25"/>
  <c r="G1247" i="25"/>
  <c r="H1247" i="25"/>
  <c r="I1247" i="25"/>
  <c r="B1248" i="25"/>
  <c r="C1248" i="25"/>
  <c r="D1248" i="25"/>
  <c r="E1248" i="25"/>
  <c r="F1248" i="25"/>
  <c r="G1248" i="25"/>
  <c r="H1248" i="25"/>
  <c r="I1248" i="25"/>
  <c r="B1249" i="25"/>
  <c r="C1249" i="25"/>
  <c r="D1249" i="25"/>
  <c r="E1249" i="25"/>
  <c r="F1249" i="25"/>
  <c r="G1249" i="25"/>
  <c r="H1249" i="25"/>
  <c r="I1249" i="25"/>
  <c r="B1250" i="25"/>
  <c r="C1250" i="25"/>
  <c r="D1250" i="25"/>
  <c r="E1250" i="25"/>
  <c r="F1250" i="25"/>
  <c r="G1250" i="25"/>
  <c r="H1250" i="25"/>
  <c r="I1250" i="25"/>
  <c r="B1251" i="25"/>
  <c r="C1251" i="25"/>
  <c r="D1251" i="25"/>
  <c r="E1251" i="25"/>
  <c r="F1251" i="25"/>
  <c r="G1251" i="25"/>
  <c r="H1251" i="25"/>
  <c r="I1251" i="25"/>
  <c r="B1252" i="25"/>
  <c r="C1252" i="25"/>
  <c r="D1252" i="25"/>
  <c r="E1252" i="25"/>
  <c r="F1252" i="25"/>
  <c r="G1252" i="25"/>
  <c r="H1252" i="25"/>
  <c r="I1252" i="25"/>
  <c r="B1253" i="25"/>
  <c r="C1253" i="25"/>
  <c r="D1253" i="25"/>
  <c r="E1253" i="25"/>
  <c r="F1253" i="25"/>
  <c r="G1253" i="25"/>
  <c r="H1253" i="25"/>
  <c r="I1253" i="25"/>
  <c r="B1254" i="25"/>
  <c r="C1254" i="25"/>
  <c r="D1254" i="25"/>
  <c r="E1254" i="25"/>
  <c r="F1254" i="25"/>
  <c r="G1254" i="25"/>
  <c r="H1254" i="25"/>
  <c r="I1254" i="25"/>
  <c r="B1255" i="25"/>
  <c r="C1255" i="25"/>
  <c r="D1255" i="25"/>
  <c r="E1255" i="25"/>
  <c r="F1255" i="25"/>
  <c r="G1255" i="25"/>
  <c r="H1255" i="25"/>
  <c r="I1255" i="25"/>
  <c r="B1256" i="25"/>
  <c r="C1256" i="25"/>
  <c r="D1256" i="25"/>
  <c r="E1256" i="25"/>
  <c r="F1256" i="25"/>
  <c r="G1256" i="25"/>
  <c r="H1256" i="25"/>
  <c r="I1256" i="25"/>
  <c r="B1257" i="25"/>
  <c r="C1257" i="25"/>
  <c r="D1257" i="25"/>
  <c r="E1257" i="25"/>
  <c r="F1257" i="25"/>
  <c r="G1257" i="25"/>
  <c r="H1257" i="25"/>
  <c r="I1257" i="25"/>
  <c r="B1258" i="25"/>
  <c r="C1258" i="25"/>
  <c r="D1258" i="25"/>
  <c r="E1258" i="25"/>
  <c r="F1258" i="25"/>
  <c r="G1258" i="25"/>
  <c r="H1258" i="25"/>
  <c r="I1258" i="25"/>
  <c r="B1259" i="25"/>
  <c r="C1259" i="25"/>
  <c r="D1259" i="25"/>
  <c r="E1259" i="25"/>
  <c r="F1259" i="25"/>
  <c r="G1259" i="25"/>
  <c r="H1259" i="25"/>
  <c r="I1259" i="25"/>
  <c r="B1260" i="25"/>
  <c r="C1260" i="25"/>
  <c r="D1260" i="25"/>
  <c r="E1260" i="25"/>
  <c r="F1260" i="25"/>
  <c r="G1260" i="25"/>
  <c r="H1260" i="25"/>
  <c r="I1260" i="25"/>
  <c r="B1261" i="25"/>
  <c r="C1261" i="25"/>
  <c r="D1261" i="25"/>
  <c r="E1261" i="25"/>
  <c r="F1261" i="25"/>
  <c r="G1261" i="25"/>
  <c r="H1261" i="25"/>
  <c r="I1261" i="25"/>
  <c r="B1262" i="25"/>
  <c r="C1262" i="25"/>
  <c r="D1262" i="25"/>
  <c r="E1262" i="25"/>
  <c r="F1262" i="25"/>
  <c r="G1262" i="25"/>
  <c r="H1262" i="25"/>
  <c r="I1262" i="25"/>
  <c r="B1263" i="25"/>
  <c r="C1263" i="25"/>
  <c r="D1263" i="25"/>
  <c r="E1263" i="25"/>
  <c r="F1263" i="25"/>
  <c r="G1263" i="25"/>
  <c r="H1263" i="25"/>
  <c r="I1263" i="25"/>
  <c r="B1264" i="25"/>
  <c r="C1264" i="25"/>
  <c r="D1264" i="25"/>
  <c r="E1264" i="25"/>
  <c r="F1264" i="25"/>
  <c r="G1264" i="25"/>
  <c r="H1264" i="25"/>
  <c r="I1264" i="25"/>
  <c r="B1265" i="25"/>
  <c r="C1265" i="25"/>
  <c r="D1265" i="25"/>
  <c r="E1265" i="25"/>
  <c r="F1265" i="25"/>
  <c r="G1265" i="25"/>
  <c r="H1265" i="25"/>
  <c r="I1265" i="25"/>
  <c r="B1266" i="25"/>
  <c r="C1266" i="25"/>
  <c r="D1266" i="25"/>
  <c r="E1266" i="25"/>
  <c r="F1266" i="25"/>
  <c r="G1266" i="25"/>
  <c r="H1266" i="25"/>
  <c r="I1266" i="25"/>
  <c r="B1267" i="25"/>
  <c r="C1267" i="25"/>
  <c r="D1267" i="25"/>
  <c r="E1267" i="25"/>
  <c r="F1267" i="25"/>
  <c r="G1267" i="25"/>
  <c r="H1267" i="25"/>
  <c r="I1267" i="25"/>
  <c r="B1268" i="25"/>
  <c r="C1268" i="25"/>
  <c r="D1268" i="25"/>
  <c r="E1268" i="25"/>
  <c r="F1268" i="25"/>
  <c r="G1268" i="25"/>
  <c r="H1268" i="25"/>
  <c r="I1268" i="25"/>
  <c r="B1269" i="25"/>
  <c r="C1269" i="25"/>
  <c r="D1269" i="25"/>
  <c r="E1269" i="25"/>
  <c r="F1269" i="25"/>
  <c r="G1269" i="25"/>
  <c r="H1269" i="25"/>
  <c r="I1269" i="25"/>
  <c r="B1270" i="25"/>
  <c r="C1270" i="25"/>
  <c r="D1270" i="25"/>
  <c r="E1270" i="25"/>
  <c r="F1270" i="25"/>
  <c r="G1270" i="25"/>
  <c r="H1270" i="25"/>
  <c r="I1270" i="25"/>
  <c r="B1271" i="25"/>
  <c r="C1271" i="25"/>
  <c r="D1271" i="25"/>
  <c r="E1271" i="25"/>
  <c r="F1271" i="25"/>
  <c r="G1271" i="25"/>
  <c r="H1271" i="25"/>
  <c r="I1271" i="25"/>
  <c r="B1272" i="25"/>
  <c r="C1272" i="25"/>
  <c r="D1272" i="25"/>
  <c r="E1272" i="25"/>
  <c r="F1272" i="25"/>
  <c r="G1272" i="25"/>
  <c r="H1272" i="25"/>
  <c r="I1272" i="25"/>
  <c r="B1273" i="25"/>
  <c r="C1273" i="25"/>
  <c r="D1273" i="25"/>
  <c r="E1273" i="25"/>
  <c r="F1273" i="25"/>
  <c r="G1273" i="25"/>
  <c r="H1273" i="25"/>
  <c r="I1273" i="25"/>
  <c r="B1274" i="25"/>
  <c r="C1274" i="25"/>
  <c r="D1274" i="25"/>
  <c r="E1274" i="25"/>
  <c r="F1274" i="25"/>
  <c r="G1274" i="25"/>
  <c r="H1274" i="25"/>
  <c r="I1274" i="25"/>
  <c r="B1275" i="25"/>
  <c r="C1275" i="25"/>
  <c r="D1275" i="25"/>
  <c r="E1275" i="25"/>
  <c r="F1275" i="25"/>
  <c r="G1275" i="25"/>
  <c r="H1275" i="25"/>
  <c r="I1275" i="25"/>
  <c r="B1276" i="25"/>
  <c r="C1276" i="25"/>
  <c r="D1276" i="25"/>
  <c r="E1276" i="25"/>
  <c r="F1276" i="25"/>
  <c r="G1276" i="25"/>
  <c r="H1276" i="25"/>
  <c r="I1276" i="25"/>
  <c r="B1277" i="25"/>
  <c r="C1277" i="25"/>
  <c r="D1277" i="25"/>
  <c r="E1277" i="25"/>
  <c r="F1277" i="25"/>
  <c r="G1277" i="25"/>
  <c r="H1277" i="25"/>
  <c r="I1277" i="25"/>
  <c r="B1278" i="25"/>
  <c r="C1278" i="25"/>
  <c r="D1278" i="25"/>
  <c r="E1278" i="25"/>
  <c r="F1278" i="25"/>
  <c r="G1278" i="25"/>
  <c r="H1278" i="25"/>
  <c r="I1278" i="25"/>
  <c r="B1279" i="25"/>
  <c r="C1279" i="25"/>
  <c r="D1279" i="25"/>
  <c r="E1279" i="25"/>
  <c r="F1279" i="25"/>
  <c r="G1279" i="25"/>
  <c r="H1279" i="25"/>
  <c r="I1279" i="25"/>
  <c r="B1280" i="25"/>
  <c r="C1280" i="25"/>
  <c r="D1280" i="25"/>
  <c r="E1280" i="25"/>
  <c r="F1280" i="25"/>
  <c r="G1280" i="25"/>
  <c r="H1280" i="25"/>
  <c r="I1280" i="25"/>
  <c r="B1281" i="25"/>
  <c r="C1281" i="25"/>
  <c r="D1281" i="25"/>
  <c r="E1281" i="25"/>
  <c r="F1281" i="25"/>
  <c r="G1281" i="25"/>
  <c r="H1281" i="25"/>
  <c r="I1281" i="25"/>
  <c r="B1282" i="25"/>
  <c r="C1282" i="25"/>
  <c r="D1282" i="25"/>
  <c r="E1282" i="25"/>
  <c r="F1282" i="25"/>
  <c r="G1282" i="25"/>
  <c r="H1282" i="25"/>
  <c r="I1282" i="25"/>
  <c r="B1283" i="25"/>
  <c r="C1283" i="25"/>
  <c r="D1283" i="25"/>
  <c r="E1283" i="25"/>
  <c r="F1283" i="25"/>
  <c r="G1283" i="25"/>
  <c r="H1283" i="25"/>
  <c r="I1283" i="25"/>
  <c r="B1284" i="25"/>
  <c r="C1284" i="25"/>
  <c r="D1284" i="25"/>
  <c r="E1284" i="25"/>
  <c r="F1284" i="25"/>
  <c r="G1284" i="25"/>
  <c r="H1284" i="25"/>
  <c r="I1284" i="25"/>
  <c r="B1285" i="25"/>
  <c r="C1285" i="25"/>
  <c r="D1285" i="25"/>
  <c r="E1285" i="25"/>
  <c r="F1285" i="25"/>
  <c r="G1285" i="25"/>
  <c r="H1285" i="25"/>
  <c r="I1285" i="25"/>
  <c r="B1286" i="25"/>
  <c r="C1286" i="25"/>
  <c r="D1286" i="25"/>
  <c r="E1286" i="25"/>
  <c r="F1286" i="25"/>
  <c r="G1286" i="25"/>
  <c r="H1286" i="25"/>
  <c r="I1286" i="25"/>
  <c r="B1287" i="25"/>
  <c r="C1287" i="25"/>
  <c r="D1287" i="25"/>
  <c r="E1287" i="25"/>
  <c r="F1287" i="25"/>
  <c r="G1287" i="25"/>
  <c r="H1287" i="25"/>
  <c r="I1287" i="25"/>
  <c r="B1288" i="25"/>
  <c r="C1288" i="25"/>
  <c r="D1288" i="25"/>
  <c r="E1288" i="25"/>
  <c r="F1288" i="25"/>
  <c r="G1288" i="25"/>
  <c r="H1288" i="25"/>
  <c r="I1288" i="25"/>
  <c r="B1289" i="25"/>
  <c r="C1289" i="25"/>
  <c r="D1289" i="25"/>
  <c r="E1289" i="25"/>
  <c r="F1289" i="25"/>
  <c r="G1289" i="25"/>
  <c r="H1289" i="25"/>
  <c r="I1289" i="25"/>
  <c r="B1290" i="25"/>
  <c r="C1290" i="25"/>
  <c r="D1290" i="25"/>
  <c r="E1290" i="25"/>
  <c r="F1290" i="25"/>
  <c r="G1290" i="25"/>
  <c r="H1290" i="25"/>
  <c r="I1290" i="25"/>
  <c r="B1291" i="25"/>
  <c r="C1291" i="25"/>
  <c r="D1291" i="25"/>
  <c r="E1291" i="25"/>
  <c r="F1291" i="25"/>
  <c r="G1291" i="25"/>
  <c r="H1291" i="25"/>
  <c r="I1291" i="25"/>
  <c r="B1292" i="25"/>
  <c r="C1292" i="25"/>
  <c r="D1292" i="25"/>
  <c r="E1292" i="25"/>
  <c r="F1292" i="25"/>
  <c r="G1292" i="25"/>
  <c r="H1292" i="25"/>
  <c r="I1292" i="25"/>
  <c r="B1293" i="25"/>
  <c r="C1293" i="25"/>
  <c r="D1293" i="25"/>
  <c r="E1293" i="25"/>
  <c r="F1293" i="25"/>
  <c r="G1293" i="25"/>
  <c r="H1293" i="25"/>
  <c r="I1293" i="25"/>
  <c r="B1294" i="25"/>
  <c r="C1294" i="25"/>
  <c r="D1294" i="25"/>
  <c r="E1294" i="25"/>
  <c r="F1294" i="25"/>
  <c r="G1294" i="25"/>
  <c r="H1294" i="25"/>
  <c r="I1294" i="25"/>
  <c r="B1295" i="25"/>
  <c r="C1295" i="25"/>
  <c r="D1295" i="25"/>
  <c r="E1295" i="25"/>
  <c r="F1295" i="25"/>
  <c r="G1295" i="25"/>
  <c r="H1295" i="25"/>
  <c r="I1295" i="25"/>
  <c r="B1296" i="25"/>
  <c r="C1296" i="25"/>
  <c r="D1296" i="25"/>
  <c r="E1296" i="25"/>
  <c r="F1296" i="25"/>
  <c r="G1296" i="25"/>
  <c r="H1296" i="25"/>
  <c r="I1296" i="25"/>
  <c r="B1297" i="25"/>
  <c r="C1297" i="25"/>
  <c r="D1297" i="25"/>
  <c r="E1297" i="25"/>
  <c r="F1297" i="25"/>
  <c r="G1297" i="25"/>
  <c r="H1297" i="25"/>
  <c r="I1297" i="25"/>
  <c r="B1298" i="25"/>
  <c r="C1298" i="25"/>
  <c r="D1298" i="25"/>
  <c r="E1298" i="25"/>
  <c r="F1298" i="25"/>
  <c r="G1298" i="25"/>
  <c r="H1298" i="25"/>
  <c r="I1298" i="25"/>
  <c r="B1299" i="25"/>
  <c r="C1299" i="25"/>
  <c r="D1299" i="25"/>
  <c r="E1299" i="25"/>
  <c r="F1299" i="25"/>
  <c r="G1299" i="25"/>
  <c r="H1299" i="25"/>
  <c r="I1299" i="25"/>
  <c r="B1300" i="25"/>
  <c r="C1300" i="25"/>
  <c r="D1300" i="25"/>
  <c r="E1300" i="25"/>
  <c r="F1300" i="25"/>
  <c r="G1300" i="25"/>
  <c r="H1300" i="25"/>
  <c r="I1300" i="25"/>
  <c r="B1301" i="25"/>
  <c r="C1301" i="25"/>
  <c r="D1301" i="25"/>
  <c r="E1301" i="25"/>
  <c r="F1301" i="25"/>
  <c r="G1301" i="25"/>
  <c r="H1301" i="25"/>
  <c r="I1301" i="25"/>
  <c r="B1302" i="25"/>
  <c r="C1302" i="25"/>
  <c r="D1302" i="25"/>
  <c r="E1302" i="25"/>
  <c r="F1302" i="25"/>
  <c r="G1302" i="25"/>
  <c r="H1302" i="25"/>
  <c r="I1302" i="25"/>
  <c r="B1303" i="25"/>
  <c r="C1303" i="25"/>
  <c r="D1303" i="25"/>
  <c r="E1303" i="25"/>
  <c r="F1303" i="25"/>
  <c r="G1303" i="25"/>
  <c r="H1303" i="25"/>
  <c r="I1303" i="25"/>
  <c r="B1304" i="25"/>
  <c r="C1304" i="25"/>
  <c r="D1304" i="25"/>
  <c r="E1304" i="25"/>
  <c r="F1304" i="25"/>
  <c r="G1304" i="25"/>
  <c r="H1304" i="25"/>
  <c r="I1304" i="25"/>
  <c r="B1305" i="25"/>
  <c r="C1305" i="25"/>
  <c r="D1305" i="25"/>
  <c r="E1305" i="25"/>
  <c r="F1305" i="25"/>
  <c r="G1305" i="25"/>
  <c r="H1305" i="25"/>
  <c r="I1305" i="25"/>
  <c r="B1306" i="25"/>
  <c r="C1306" i="25"/>
  <c r="D1306" i="25"/>
  <c r="E1306" i="25"/>
  <c r="F1306" i="25"/>
  <c r="G1306" i="25"/>
  <c r="H1306" i="25"/>
  <c r="I1306" i="25"/>
  <c r="B1307" i="25"/>
  <c r="C1307" i="25"/>
  <c r="D1307" i="25"/>
  <c r="E1307" i="25"/>
  <c r="F1307" i="25"/>
  <c r="G1307" i="25"/>
  <c r="H1307" i="25"/>
  <c r="I1307" i="25"/>
  <c r="B1308" i="25"/>
  <c r="C1308" i="25"/>
  <c r="D1308" i="25"/>
  <c r="E1308" i="25"/>
  <c r="F1308" i="25"/>
  <c r="G1308" i="25"/>
  <c r="H1308" i="25"/>
  <c r="I1308" i="25"/>
  <c r="B1309" i="25"/>
  <c r="C1309" i="25"/>
  <c r="D1309" i="25"/>
  <c r="E1309" i="25"/>
  <c r="F1309" i="25"/>
  <c r="G1309" i="25"/>
  <c r="H1309" i="25"/>
  <c r="I1309" i="25"/>
  <c r="B1310" i="25"/>
  <c r="C1310" i="25"/>
  <c r="D1310" i="25"/>
  <c r="E1310" i="25"/>
  <c r="F1310" i="25"/>
  <c r="G1310" i="25"/>
  <c r="H1310" i="25"/>
  <c r="I1310" i="25"/>
  <c r="B1311" i="25"/>
  <c r="C1311" i="25"/>
  <c r="D1311" i="25"/>
  <c r="E1311" i="25"/>
  <c r="F1311" i="25"/>
  <c r="G1311" i="25"/>
  <c r="H1311" i="25"/>
  <c r="I1311" i="25"/>
  <c r="B1312" i="25"/>
  <c r="C1312" i="25"/>
  <c r="D1312" i="25"/>
  <c r="E1312" i="25"/>
  <c r="F1312" i="25"/>
  <c r="G1312" i="25"/>
  <c r="H1312" i="25"/>
  <c r="I1312" i="25"/>
  <c r="B1313" i="25"/>
  <c r="C1313" i="25"/>
  <c r="D1313" i="25"/>
  <c r="E1313" i="25"/>
  <c r="F1313" i="25"/>
  <c r="G1313" i="25"/>
  <c r="H1313" i="25"/>
  <c r="I1313" i="25"/>
  <c r="B1314" i="25"/>
  <c r="C1314" i="25"/>
  <c r="D1314" i="25"/>
  <c r="E1314" i="25"/>
  <c r="F1314" i="25"/>
  <c r="G1314" i="25"/>
  <c r="H1314" i="25"/>
  <c r="I1314" i="25"/>
  <c r="B1315" i="25"/>
  <c r="C1315" i="25"/>
  <c r="D1315" i="25"/>
  <c r="E1315" i="25"/>
  <c r="F1315" i="25"/>
  <c r="G1315" i="25"/>
  <c r="H1315" i="25"/>
  <c r="I1315" i="25"/>
  <c r="B1316" i="25"/>
  <c r="C1316" i="25"/>
  <c r="D1316" i="25"/>
  <c r="E1316" i="25"/>
  <c r="F1316" i="25"/>
  <c r="G1316" i="25"/>
  <c r="H1316" i="25"/>
  <c r="I1316" i="25"/>
  <c r="B1317" i="25"/>
  <c r="C1317" i="25"/>
  <c r="D1317" i="25"/>
  <c r="E1317" i="25"/>
  <c r="F1317" i="25"/>
  <c r="G1317" i="25"/>
  <c r="H1317" i="25"/>
  <c r="I1317" i="25"/>
  <c r="B1318" i="25"/>
  <c r="C1318" i="25"/>
  <c r="D1318" i="25"/>
  <c r="E1318" i="25"/>
  <c r="F1318" i="25"/>
  <c r="G1318" i="25"/>
  <c r="H1318" i="25"/>
  <c r="I1318" i="25"/>
  <c r="B1319" i="25"/>
  <c r="C1319" i="25"/>
  <c r="D1319" i="25"/>
  <c r="E1319" i="25"/>
  <c r="F1319" i="25"/>
  <c r="G1319" i="25"/>
  <c r="H1319" i="25"/>
  <c r="I1319" i="25"/>
  <c r="B1320" i="25"/>
  <c r="C1320" i="25"/>
  <c r="D1320" i="25"/>
  <c r="E1320" i="25"/>
  <c r="F1320" i="25"/>
  <c r="G1320" i="25"/>
  <c r="H1320" i="25"/>
  <c r="I1320" i="25"/>
  <c r="B1321" i="25"/>
  <c r="C1321" i="25"/>
  <c r="D1321" i="25"/>
  <c r="E1321" i="25"/>
  <c r="F1321" i="25"/>
  <c r="G1321" i="25"/>
  <c r="H1321" i="25"/>
  <c r="I1321" i="25"/>
  <c r="B1322" i="25"/>
  <c r="C1322" i="25"/>
  <c r="D1322" i="25"/>
  <c r="E1322" i="25"/>
  <c r="F1322" i="25"/>
  <c r="G1322" i="25"/>
  <c r="H1322" i="25"/>
  <c r="I1322" i="25"/>
  <c r="B1323" i="25"/>
  <c r="C1323" i="25"/>
  <c r="D1323" i="25"/>
  <c r="E1323" i="25"/>
  <c r="F1323" i="25"/>
  <c r="G1323" i="25"/>
  <c r="H1323" i="25"/>
  <c r="I1323" i="25"/>
  <c r="B1324" i="25"/>
  <c r="C1324" i="25"/>
  <c r="D1324" i="25"/>
  <c r="E1324" i="25"/>
  <c r="F1324" i="25"/>
  <c r="G1324" i="25"/>
  <c r="H1324" i="25"/>
  <c r="I1324" i="25"/>
  <c r="B1325" i="25"/>
  <c r="C1325" i="25"/>
  <c r="D1325" i="25"/>
  <c r="E1325" i="25"/>
  <c r="F1325" i="25"/>
  <c r="G1325" i="25"/>
  <c r="H1325" i="25"/>
  <c r="I1325" i="25"/>
  <c r="B1326" i="25"/>
  <c r="C1326" i="25"/>
  <c r="D1326" i="25"/>
  <c r="E1326" i="25"/>
  <c r="F1326" i="25"/>
  <c r="G1326" i="25"/>
  <c r="H1326" i="25"/>
  <c r="I1326" i="25"/>
  <c r="B1327" i="25"/>
  <c r="C1327" i="25"/>
  <c r="D1327" i="25"/>
  <c r="E1327" i="25"/>
  <c r="F1327" i="25"/>
  <c r="G1327" i="25"/>
  <c r="H1327" i="25"/>
  <c r="I1327" i="25"/>
  <c r="B1328" i="25"/>
  <c r="C1328" i="25"/>
  <c r="D1328" i="25"/>
  <c r="E1328" i="25"/>
  <c r="F1328" i="25"/>
  <c r="G1328" i="25"/>
  <c r="H1328" i="25"/>
  <c r="I1328" i="25"/>
  <c r="B1329" i="25"/>
  <c r="C1329" i="25"/>
  <c r="D1329" i="25"/>
  <c r="E1329" i="25"/>
  <c r="F1329" i="25"/>
  <c r="G1329" i="25"/>
  <c r="H1329" i="25"/>
  <c r="I1329" i="25"/>
  <c r="B1330" i="25"/>
  <c r="C1330" i="25"/>
  <c r="D1330" i="25"/>
  <c r="E1330" i="25"/>
  <c r="F1330" i="25"/>
  <c r="G1330" i="25"/>
  <c r="H1330" i="25"/>
  <c r="I1330" i="25"/>
  <c r="B1331" i="25"/>
  <c r="C1331" i="25"/>
  <c r="D1331" i="25"/>
  <c r="E1331" i="25"/>
  <c r="F1331" i="25"/>
  <c r="G1331" i="25"/>
  <c r="H1331" i="25"/>
  <c r="I1331" i="25"/>
  <c r="B1332" i="25"/>
  <c r="C1332" i="25"/>
  <c r="D1332" i="25"/>
  <c r="E1332" i="25"/>
  <c r="F1332" i="25"/>
  <c r="G1332" i="25"/>
  <c r="H1332" i="25"/>
  <c r="I1332" i="25"/>
  <c r="B1333" i="25"/>
  <c r="C1333" i="25"/>
  <c r="D1333" i="25"/>
  <c r="E1333" i="25"/>
  <c r="F1333" i="25"/>
  <c r="G1333" i="25"/>
  <c r="H1333" i="25"/>
  <c r="I1333" i="25"/>
  <c r="B1334" i="25"/>
  <c r="C1334" i="25"/>
  <c r="D1334" i="25"/>
  <c r="E1334" i="25"/>
  <c r="F1334" i="25"/>
  <c r="G1334" i="25"/>
  <c r="H1334" i="25"/>
  <c r="I1334" i="25"/>
  <c r="B1335" i="25"/>
  <c r="C1335" i="25"/>
  <c r="D1335" i="25"/>
  <c r="E1335" i="25"/>
  <c r="F1335" i="25"/>
  <c r="G1335" i="25"/>
  <c r="H1335" i="25"/>
  <c r="I1335" i="25"/>
  <c r="B1336" i="25"/>
  <c r="C1336" i="25"/>
  <c r="D1336" i="25"/>
  <c r="E1336" i="25"/>
  <c r="F1336" i="25"/>
  <c r="G1336" i="25"/>
  <c r="H1336" i="25"/>
  <c r="I1336" i="25"/>
  <c r="B1337" i="25"/>
  <c r="C1337" i="25"/>
  <c r="D1337" i="25"/>
  <c r="E1337" i="25"/>
  <c r="F1337" i="25"/>
  <c r="G1337" i="25"/>
  <c r="H1337" i="25"/>
  <c r="I1337" i="25"/>
  <c r="B1338" i="25"/>
  <c r="C1338" i="25"/>
  <c r="D1338" i="25"/>
  <c r="E1338" i="25"/>
  <c r="F1338" i="25"/>
  <c r="G1338" i="25"/>
  <c r="H1338" i="25"/>
  <c r="I1338" i="25"/>
  <c r="B1339" i="25"/>
  <c r="C1339" i="25"/>
  <c r="D1339" i="25"/>
  <c r="E1339" i="25"/>
  <c r="F1339" i="25"/>
  <c r="G1339" i="25"/>
  <c r="H1339" i="25"/>
  <c r="I1339" i="25"/>
  <c r="B1340" i="25"/>
  <c r="C1340" i="25"/>
  <c r="D1340" i="25"/>
  <c r="E1340" i="25"/>
  <c r="F1340" i="25"/>
  <c r="G1340" i="25"/>
  <c r="H1340" i="25"/>
  <c r="I1340" i="25"/>
  <c r="B1341" i="25"/>
  <c r="C1341" i="25"/>
  <c r="D1341" i="25"/>
  <c r="E1341" i="25"/>
  <c r="F1341" i="25"/>
  <c r="G1341" i="25"/>
  <c r="H1341" i="25"/>
  <c r="I1341" i="25"/>
  <c r="B1342" i="25"/>
  <c r="C1342" i="25"/>
  <c r="D1342" i="25"/>
  <c r="E1342" i="25"/>
  <c r="F1342" i="25"/>
  <c r="G1342" i="25"/>
  <c r="H1342" i="25"/>
  <c r="I1342" i="25"/>
  <c r="B1343" i="25"/>
  <c r="C1343" i="25"/>
  <c r="D1343" i="25"/>
  <c r="E1343" i="25"/>
  <c r="F1343" i="25"/>
  <c r="G1343" i="25"/>
  <c r="H1343" i="25"/>
  <c r="I1343" i="25"/>
  <c r="B1344" i="25"/>
  <c r="C1344" i="25"/>
  <c r="D1344" i="25"/>
  <c r="E1344" i="25"/>
  <c r="F1344" i="25"/>
  <c r="G1344" i="25"/>
  <c r="H1344" i="25"/>
  <c r="I1344" i="25"/>
  <c r="B1345" i="25"/>
  <c r="C1345" i="25"/>
  <c r="D1345" i="25"/>
  <c r="E1345" i="25"/>
  <c r="F1345" i="25"/>
  <c r="G1345" i="25"/>
  <c r="H1345" i="25"/>
  <c r="I1345" i="25"/>
  <c r="B1346" i="25"/>
  <c r="C1346" i="25"/>
  <c r="D1346" i="25"/>
  <c r="E1346" i="25"/>
  <c r="F1346" i="25"/>
  <c r="G1346" i="25"/>
  <c r="H1346" i="25"/>
  <c r="I1346" i="25"/>
  <c r="B1347" i="25"/>
  <c r="C1347" i="25"/>
  <c r="D1347" i="25"/>
  <c r="E1347" i="25"/>
  <c r="F1347" i="25"/>
  <c r="G1347" i="25"/>
  <c r="H1347" i="25"/>
  <c r="I1347" i="25"/>
  <c r="B1348" i="25"/>
  <c r="C1348" i="25"/>
  <c r="D1348" i="25"/>
  <c r="E1348" i="25"/>
  <c r="F1348" i="25"/>
  <c r="G1348" i="25"/>
  <c r="H1348" i="25"/>
  <c r="I1348" i="25"/>
  <c r="B1349" i="25"/>
  <c r="C1349" i="25"/>
  <c r="D1349" i="25"/>
  <c r="E1349" i="25"/>
  <c r="F1349" i="25"/>
  <c r="G1349" i="25"/>
  <c r="H1349" i="25"/>
  <c r="I1349" i="25"/>
  <c r="B1350" i="25"/>
  <c r="C1350" i="25"/>
  <c r="D1350" i="25"/>
  <c r="E1350" i="25"/>
  <c r="F1350" i="25"/>
  <c r="G1350" i="25"/>
  <c r="H1350" i="25"/>
  <c r="I1350" i="25"/>
  <c r="B1351" i="25"/>
  <c r="C1351" i="25"/>
  <c r="D1351" i="25"/>
  <c r="E1351" i="25"/>
  <c r="F1351" i="25"/>
  <c r="G1351" i="25"/>
  <c r="H1351" i="25"/>
  <c r="I1351" i="25"/>
  <c r="B1352" i="25"/>
  <c r="C1352" i="25"/>
  <c r="D1352" i="25"/>
  <c r="E1352" i="25"/>
  <c r="F1352" i="25"/>
  <c r="G1352" i="25"/>
  <c r="H1352" i="25"/>
  <c r="I1352" i="25"/>
  <c r="B1353" i="25"/>
  <c r="C1353" i="25"/>
  <c r="D1353" i="25"/>
  <c r="E1353" i="25"/>
  <c r="F1353" i="25"/>
  <c r="G1353" i="25"/>
  <c r="H1353" i="25"/>
  <c r="I1353" i="25"/>
  <c r="B1354" i="25"/>
  <c r="C1354" i="25"/>
  <c r="D1354" i="25"/>
  <c r="E1354" i="25"/>
  <c r="F1354" i="25"/>
  <c r="G1354" i="25"/>
  <c r="H1354" i="25"/>
  <c r="I1354" i="25"/>
  <c r="B1355" i="25"/>
  <c r="C1355" i="25"/>
  <c r="D1355" i="25"/>
  <c r="E1355" i="25"/>
  <c r="F1355" i="25"/>
  <c r="G1355" i="25"/>
  <c r="H1355" i="25"/>
  <c r="I1355" i="25"/>
  <c r="B1356" i="25"/>
  <c r="C1356" i="25"/>
  <c r="D1356" i="25"/>
  <c r="E1356" i="25"/>
  <c r="F1356" i="25"/>
  <c r="G1356" i="25"/>
  <c r="H1356" i="25"/>
  <c r="I1356" i="25"/>
  <c r="B1357" i="25"/>
  <c r="C1357" i="25"/>
  <c r="D1357" i="25"/>
  <c r="E1357" i="25"/>
  <c r="F1357" i="25"/>
  <c r="G1357" i="25"/>
  <c r="H1357" i="25"/>
  <c r="I1357" i="25"/>
  <c r="B1358" i="25"/>
  <c r="C1358" i="25"/>
  <c r="D1358" i="25"/>
  <c r="E1358" i="25"/>
  <c r="F1358" i="25"/>
  <c r="G1358" i="25"/>
  <c r="H1358" i="25"/>
  <c r="I1358" i="25"/>
  <c r="B1359" i="25"/>
  <c r="C1359" i="25"/>
  <c r="D1359" i="25"/>
  <c r="E1359" i="25"/>
  <c r="F1359" i="25"/>
  <c r="G1359" i="25"/>
  <c r="H1359" i="25"/>
  <c r="I1359" i="25"/>
  <c r="B1360" i="25"/>
  <c r="C1360" i="25"/>
  <c r="D1360" i="25"/>
  <c r="E1360" i="25"/>
  <c r="F1360" i="25"/>
  <c r="G1360" i="25"/>
  <c r="H1360" i="25"/>
  <c r="I1360" i="25"/>
  <c r="B1361" i="25"/>
  <c r="C1361" i="25"/>
  <c r="D1361" i="25"/>
  <c r="E1361" i="25"/>
  <c r="F1361" i="25"/>
  <c r="G1361" i="25"/>
  <c r="H1361" i="25"/>
  <c r="I1361" i="25"/>
  <c r="B1362" i="25"/>
  <c r="C1362" i="25"/>
  <c r="D1362" i="25"/>
  <c r="E1362" i="25"/>
  <c r="F1362" i="25"/>
  <c r="G1362" i="25"/>
  <c r="H1362" i="25"/>
  <c r="I1362" i="25"/>
  <c r="B1363" i="25"/>
  <c r="C1363" i="25"/>
  <c r="D1363" i="25"/>
  <c r="E1363" i="25"/>
  <c r="F1363" i="25"/>
  <c r="G1363" i="25"/>
  <c r="H1363" i="25"/>
  <c r="I1363" i="25"/>
  <c r="B1364" i="25"/>
  <c r="C1364" i="25"/>
  <c r="D1364" i="25"/>
  <c r="E1364" i="25"/>
  <c r="F1364" i="25"/>
  <c r="G1364" i="25"/>
  <c r="H1364" i="25"/>
  <c r="I1364" i="25"/>
  <c r="B1365" i="25"/>
  <c r="C1365" i="25"/>
  <c r="D1365" i="25"/>
  <c r="E1365" i="25"/>
  <c r="F1365" i="25"/>
  <c r="G1365" i="25"/>
  <c r="H1365" i="25"/>
  <c r="I1365" i="25"/>
  <c r="B1366" i="25"/>
  <c r="C1366" i="25"/>
  <c r="D1366" i="25"/>
  <c r="E1366" i="25"/>
  <c r="F1366" i="25"/>
  <c r="G1366" i="25"/>
  <c r="H1366" i="25"/>
  <c r="I1366" i="25"/>
  <c r="B1367" i="25"/>
  <c r="C1367" i="25"/>
  <c r="D1367" i="25"/>
  <c r="E1367" i="25"/>
  <c r="F1367" i="25"/>
  <c r="G1367" i="25"/>
  <c r="H1367" i="25"/>
  <c r="I1367" i="25"/>
  <c r="B1368" i="25"/>
  <c r="C1368" i="25"/>
  <c r="D1368" i="25"/>
  <c r="E1368" i="25"/>
  <c r="F1368" i="25"/>
  <c r="G1368" i="25"/>
  <c r="H1368" i="25"/>
  <c r="I1368" i="25"/>
  <c r="B1369" i="25"/>
  <c r="C1369" i="25"/>
  <c r="D1369" i="25"/>
  <c r="E1369" i="25"/>
  <c r="F1369" i="25"/>
  <c r="G1369" i="25"/>
  <c r="H1369" i="25"/>
  <c r="I1369" i="25"/>
  <c r="B1370" i="25"/>
  <c r="C1370" i="25"/>
  <c r="D1370" i="25"/>
  <c r="E1370" i="25"/>
  <c r="F1370" i="25"/>
  <c r="G1370" i="25"/>
  <c r="H1370" i="25"/>
  <c r="I1370" i="25"/>
  <c r="B1371" i="25"/>
  <c r="C1371" i="25"/>
  <c r="D1371" i="25"/>
  <c r="E1371" i="25"/>
  <c r="F1371" i="25"/>
  <c r="G1371" i="25"/>
  <c r="H1371" i="25"/>
  <c r="I1371" i="25"/>
  <c r="B1372" i="25"/>
  <c r="C1372" i="25"/>
  <c r="D1372" i="25"/>
  <c r="E1372" i="25"/>
  <c r="F1372" i="25"/>
  <c r="G1372" i="25"/>
  <c r="H1372" i="25"/>
  <c r="I1372" i="25"/>
  <c r="B1373" i="25"/>
  <c r="C1373" i="25"/>
  <c r="D1373" i="25"/>
  <c r="E1373" i="25"/>
  <c r="F1373" i="25"/>
  <c r="G1373" i="25"/>
  <c r="H1373" i="25"/>
  <c r="I1373" i="25"/>
  <c r="B1374" i="25"/>
  <c r="C1374" i="25"/>
  <c r="D1374" i="25"/>
  <c r="E1374" i="25"/>
  <c r="F1374" i="25"/>
  <c r="G1374" i="25"/>
  <c r="H1374" i="25"/>
  <c r="I1374" i="25"/>
  <c r="B1375" i="25"/>
  <c r="C1375" i="25"/>
  <c r="D1375" i="25"/>
  <c r="E1375" i="25"/>
  <c r="F1375" i="25"/>
  <c r="G1375" i="25"/>
  <c r="H1375" i="25"/>
  <c r="I1375" i="25"/>
  <c r="B1376" i="25"/>
  <c r="C1376" i="25"/>
  <c r="D1376" i="25"/>
  <c r="E1376" i="25"/>
  <c r="F1376" i="25"/>
  <c r="G1376" i="25"/>
  <c r="H1376" i="25"/>
  <c r="I1376" i="25"/>
  <c r="B1377" i="25"/>
  <c r="C1377" i="25"/>
  <c r="D1377" i="25"/>
  <c r="E1377" i="25"/>
  <c r="F1377" i="25"/>
  <c r="G1377" i="25"/>
  <c r="H1377" i="25"/>
  <c r="I1377" i="25"/>
  <c r="B1378" i="25"/>
  <c r="C1378" i="25"/>
  <c r="D1378" i="25"/>
  <c r="E1378" i="25"/>
  <c r="F1378" i="25"/>
  <c r="G1378" i="25"/>
  <c r="H1378" i="25"/>
  <c r="I1378" i="25"/>
  <c r="B1379" i="25"/>
  <c r="C1379" i="25"/>
  <c r="D1379" i="25"/>
  <c r="E1379" i="25"/>
  <c r="F1379" i="25"/>
  <c r="G1379" i="25"/>
  <c r="H1379" i="25"/>
  <c r="I1379" i="25"/>
  <c r="B1380" i="25"/>
  <c r="C1380" i="25"/>
  <c r="D1380" i="25"/>
  <c r="E1380" i="25"/>
  <c r="F1380" i="25"/>
  <c r="G1380" i="25"/>
  <c r="H1380" i="25"/>
  <c r="I1380" i="25"/>
  <c r="B1381" i="25"/>
  <c r="C1381" i="25"/>
  <c r="D1381" i="25"/>
  <c r="E1381" i="25"/>
  <c r="F1381" i="25"/>
  <c r="G1381" i="25"/>
  <c r="H1381" i="25"/>
  <c r="I1381" i="25"/>
  <c r="B1382" i="25"/>
  <c r="C1382" i="25"/>
  <c r="D1382" i="25"/>
  <c r="E1382" i="25"/>
  <c r="F1382" i="25"/>
  <c r="G1382" i="25"/>
  <c r="H1382" i="25"/>
  <c r="I1382" i="25"/>
  <c r="B1383" i="25"/>
  <c r="C1383" i="25"/>
  <c r="D1383" i="25"/>
  <c r="E1383" i="25"/>
  <c r="F1383" i="25"/>
  <c r="G1383" i="25"/>
  <c r="H1383" i="25"/>
  <c r="I1383" i="25"/>
  <c r="B1384" i="25"/>
  <c r="C1384" i="25"/>
  <c r="D1384" i="25"/>
  <c r="E1384" i="25"/>
  <c r="F1384" i="25"/>
  <c r="G1384" i="25"/>
  <c r="H1384" i="25"/>
  <c r="I1384" i="25"/>
  <c r="B1385" i="25"/>
  <c r="C1385" i="25"/>
  <c r="D1385" i="25"/>
  <c r="E1385" i="25"/>
  <c r="F1385" i="25"/>
  <c r="G1385" i="25"/>
  <c r="H1385" i="25"/>
  <c r="I1385" i="25"/>
  <c r="B1386" i="25"/>
  <c r="C1386" i="25"/>
  <c r="D1386" i="25"/>
  <c r="E1386" i="25"/>
  <c r="F1386" i="25"/>
  <c r="G1386" i="25"/>
  <c r="H1386" i="25"/>
  <c r="I1386" i="25"/>
  <c r="B1387" i="25"/>
  <c r="C1387" i="25"/>
  <c r="D1387" i="25"/>
  <c r="E1387" i="25"/>
  <c r="F1387" i="25"/>
  <c r="G1387" i="25"/>
  <c r="H1387" i="25"/>
  <c r="I1387" i="25"/>
  <c r="B1388" i="25"/>
  <c r="C1388" i="25"/>
  <c r="D1388" i="25"/>
  <c r="E1388" i="25"/>
  <c r="F1388" i="25"/>
  <c r="G1388" i="25"/>
  <c r="H1388" i="25"/>
  <c r="I1388" i="25"/>
  <c r="B1389" i="25"/>
  <c r="C1389" i="25"/>
  <c r="D1389" i="25"/>
  <c r="E1389" i="25"/>
  <c r="F1389" i="25"/>
  <c r="G1389" i="25"/>
  <c r="H1389" i="25"/>
  <c r="I1389" i="25"/>
  <c r="B1390" i="25"/>
  <c r="C1390" i="25"/>
  <c r="D1390" i="25"/>
  <c r="E1390" i="25"/>
  <c r="F1390" i="25"/>
  <c r="G1390" i="25"/>
  <c r="H1390" i="25"/>
  <c r="I1390" i="25"/>
  <c r="B1391" i="25"/>
  <c r="C1391" i="25"/>
  <c r="D1391" i="25"/>
  <c r="E1391" i="25"/>
  <c r="F1391" i="25"/>
  <c r="G1391" i="25"/>
  <c r="H1391" i="25"/>
  <c r="I1391" i="25"/>
  <c r="B1392" i="25"/>
  <c r="C1392" i="25"/>
  <c r="D1392" i="25"/>
  <c r="E1392" i="25"/>
  <c r="F1392" i="25"/>
  <c r="G1392" i="25"/>
  <c r="H1392" i="25"/>
  <c r="I1392" i="25"/>
  <c r="B1393" i="25"/>
  <c r="C1393" i="25"/>
  <c r="D1393" i="25"/>
  <c r="E1393" i="25"/>
  <c r="F1393" i="25"/>
  <c r="G1393" i="25"/>
  <c r="H1393" i="25"/>
  <c r="I1393" i="25"/>
  <c r="B1394" i="25"/>
  <c r="C1394" i="25"/>
  <c r="D1394" i="25"/>
  <c r="E1394" i="25"/>
  <c r="F1394" i="25"/>
  <c r="G1394" i="25"/>
  <c r="H1394" i="25"/>
  <c r="I1394" i="25"/>
  <c r="B1395" i="25"/>
  <c r="C1395" i="25"/>
  <c r="D1395" i="25"/>
  <c r="E1395" i="25"/>
  <c r="F1395" i="25"/>
  <c r="G1395" i="25"/>
  <c r="H1395" i="25"/>
  <c r="I1395" i="25"/>
  <c r="B1396" i="25"/>
  <c r="C1396" i="25"/>
  <c r="D1396" i="25"/>
  <c r="E1396" i="25"/>
  <c r="F1396" i="25"/>
  <c r="G1396" i="25"/>
  <c r="H1396" i="25"/>
  <c r="I1396" i="25"/>
  <c r="B1397" i="25"/>
  <c r="C1397" i="25"/>
  <c r="D1397" i="25"/>
  <c r="E1397" i="25"/>
  <c r="F1397" i="25"/>
  <c r="G1397" i="25"/>
  <c r="H1397" i="25"/>
  <c r="I1397" i="25"/>
  <c r="B1398" i="25"/>
  <c r="C1398" i="25"/>
  <c r="D1398" i="25"/>
  <c r="E1398" i="25"/>
  <c r="F1398" i="25"/>
  <c r="G1398" i="25"/>
  <c r="H1398" i="25"/>
  <c r="I1398" i="25"/>
  <c r="B1399" i="25"/>
  <c r="C1399" i="25"/>
  <c r="D1399" i="25"/>
  <c r="E1399" i="25"/>
  <c r="F1399" i="25"/>
  <c r="G1399" i="25"/>
  <c r="H1399" i="25"/>
  <c r="I1399" i="25"/>
  <c r="B1400" i="25"/>
  <c r="C1400" i="25"/>
  <c r="D1400" i="25"/>
  <c r="E1400" i="25"/>
  <c r="F1400" i="25"/>
  <c r="G1400" i="25"/>
  <c r="H1400" i="25"/>
  <c r="I1400" i="25"/>
  <c r="B1401" i="25"/>
  <c r="C1401" i="25"/>
  <c r="D1401" i="25"/>
  <c r="E1401" i="25"/>
  <c r="F1401" i="25"/>
  <c r="G1401" i="25"/>
  <c r="H1401" i="25"/>
  <c r="I1401" i="25"/>
  <c r="B1402" i="25"/>
  <c r="C1402" i="25"/>
  <c r="D1402" i="25"/>
  <c r="E1402" i="25"/>
  <c r="F1402" i="25"/>
  <c r="G1402" i="25"/>
  <c r="H1402" i="25"/>
  <c r="I1402" i="25"/>
  <c r="B1403" i="25"/>
  <c r="C1403" i="25"/>
  <c r="D1403" i="25"/>
  <c r="E1403" i="25"/>
  <c r="F1403" i="25"/>
  <c r="G1403" i="25"/>
  <c r="H1403" i="25"/>
  <c r="I1403" i="25"/>
  <c r="B1404" i="25"/>
  <c r="C1404" i="25"/>
  <c r="D1404" i="25"/>
  <c r="E1404" i="25"/>
  <c r="F1404" i="25"/>
  <c r="G1404" i="25"/>
  <c r="H1404" i="25"/>
  <c r="I1404" i="25"/>
  <c r="B1405" i="25"/>
  <c r="C1405" i="25"/>
  <c r="D1405" i="25"/>
  <c r="E1405" i="25"/>
  <c r="F1405" i="25"/>
  <c r="G1405" i="25"/>
  <c r="H1405" i="25"/>
  <c r="I1405" i="25"/>
  <c r="B1406" i="25"/>
  <c r="C1406" i="25"/>
  <c r="D1406" i="25"/>
  <c r="E1406" i="25"/>
  <c r="F1406" i="25"/>
  <c r="G1406" i="25"/>
  <c r="H1406" i="25"/>
  <c r="I1406" i="25"/>
  <c r="B1407" i="25"/>
  <c r="C1407" i="25"/>
  <c r="D1407" i="25"/>
  <c r="E1407" i="25"/>
  <c r="F1407" i="25"/>
  <c r="G1407" i="25"/>
  <c r="H1407" i="25"/>
  <c r="I1407" i="25"/>
  <c r="B1408" i="25"/>
  <c r="C1408" i="25"/>
  <c r="D1408" i="25"/>
  <c r="E1408" i="25"/>
  <c r="F1408" i="25"/>
  <c r="G1408" i="25"/>
  <c r="H1408" i="25"/>
  <c r="I1408" i="25"/>
  <c r="B1409" i="25"/>
  <c r="C1409" i="25"/>
  <c r="D1409" i="25"/>
  <c r="E1409" i="25"/>
  <c r="F1409" i="25"/>
  <c r="G1409" i="25"/>
  <c r="H1409" i="25"/>
  <c r="I1409" i="25"/>
  <c r="B1410" i="25"/>
  <c r="C1410" i="25"/>
  <c r="D1410" i="25"/>
  <c r="E1410" i="25"/>
  <c r="F1410" i="25"/>
  <c r="G1410" i="25"/>
  <c r="H1410" i="25"/>
  <c r="I1410" i="25"/>
  <c r="B1411" i="25"/>
  <c r="C1411" i="25"/>
  <c r="D1411" i="25"/>
  <c r="E1411" i="25"/>
  <c r="F1411" i="25"/>
  <c r="G1411" i="25"/>
  <c r="H1411" i="25"/>
  <c r="I1411" i="25"/>
  <c r="B1412" i="25"/>
  <c r="C1412" i="25"/>
  <c r="D1412" i="25"/>
  <c r="E1412" i="25"/>
  <c r="F1412" i="25"/>
  <c r="G1412" i="25"/>
  <c r="H1412" i="25"/>
  <c r="I1412" i="25"/>
  <c r="B1413" i="25"/>
  <c r="C1413" i="25"/>
  <c r="D1413" i="25"/>
  <c r="E1413" i="25"/>
  <c r="F1413" i="25"/>
  <c r="G1413" i="25"/>
  <c r="H1413" i="25"/>
  <c r="I1413" i="25"/>
  <c r="B1414" i="25"/>
  <c r="C1414" i="25"/>
  <c r="D1414" i="25"/>
  <c r="E1414" i="25"/>
  <c r="F1414" i="25"/>
  <c r="G1414" i="25"/>
  <c r="H1414" i="25"/>
  <c r="I1414" i="25"/>
  <c r="B1415" i="25"/>
  <c r="C1415" i="25"/>
  <c r="D1415" i="25"/>
  <c r="E1415" i="25"/>
  <c r="F1415" i="25"/>
  <c r="G1415" i="25"/>
  <c r="H1415" i="25"/>
  <c r="I1415" i="25"/>
  <c r="B1416" i="25"/>
  <c r="C1416" i="25"/>
  <c r="D1416" i="25"/>
  <c r="E1416" i="25"/>
  <c r="F1416" i="25"/>
  <c r="G1416" i="25"/>
  <c r="H1416" i="25"/>
  <c r="I1416" i="25"/>
  <c r="B1417" i="25"/>
  <c r="C1417" i="25"/>
  <c r="D1417" i="25"/>
  <c r="E1417" i="25"/>
  <c r="F1417" i="25"/>
  <c r="G1417" i="25"/>
  <c r="H1417" i="25"/>
  <c r="I1417" i="25"/>
  <c r="B1418" i="25"/>
  <c r="C1418" i="25"/>
  <c r="D1418" i="25"/>
  <c r="E1418" i="25"/>
  <c r="F1418" i="25"/>
  <c r="G1418" i="25"/>
  <c r="H1418" i="25"/>
  <c r="I1418" i="25"/>
  <c r="B1419" i="25"/>
  <c r="C1419" i="25"/>
  <c r="D1419" i="25"/>
  <c r="E1419" i="25"/>
  <c r="F1419" i="25"/>
  <c r="G1419" i="25"/>
  <c r="H1419" i="25"/>
  <c r="I1419" i="25"/>
  <c r="B1420" i="25"/>
  <c r="C1420" i="25"/>
  <c r="D1420" i="25"/>
  <c r="E1420" i="25"/>
  <c r="F1420" i="25"/>
  <c r="G1420" i="25"/>
  <c r="H1420" i="25"/>
  <c r="I1420" i="25"/>
  <c r="B1421" i="25"/>
  <c r="C1421" i="25"/>
  <c r="D1421" i="25"/>
  <c r="E1421" i="25"/>
  <c r="F1421" i="25"/>
  <c r="G1421" i="25"/>
  <c r="H1421" i="25"/>
  <c r="I1421" i="25"/>
  <c r="B1422" i="25"/>
  <c r="C1422" i="25"/>
  <c r="D1422" i="25"/>
  <c r="E1422" i="25"/>
  <c r="F1422" i="25"/>
  <c r="G1422" i="25"/>
  <c r="H1422" i="25"/>
  <c r="I1422" i="25"/>
  <c r="B1423" i="25"/>
  <c r="C1423" i="25"/>
  <c r="D1423" i="25"/>
  <c r="E1423" i="25"/>
  <c r="F1423" i="25"/>
  <c r="G1423" i="25"/>
  <c r="H1423" i="25"/>
  <c r="I1423" i="25"/>
  <c r="B1424" i="25"/>
  <c r="C1424" i="25"/>
  <c r="D1424" i="25"/>
  <c r="E1424" i="25"/>
  <c r="F1424" i="25"/>
  <c r="G1424" i="25"/>
  <c r="H1424" i="25"/>
  <c r="I1424" i="25"/>
  <c r="B1425" i="25"/>
  <c r="C1425" i="25"/>
  <c r="D1425" i="25"/>
  <c r="E1425" i="25"/>
  <c r="F1425" i="25"/>
  <c r="G1425" i="25"/>
  <c r="H1425" i="25"/>
  <c r="I1425" i="25"/>
  <c r="B1426" i="25"/>
  <c r="C1426" i="25"/>
  <c r="D1426" i="25"/>
  <c r="E1426" i="25"/>
  <c r="F1426" i="25"/>
  <c r="G1426" i="25"/>
  <c r="H1426" i="25"/>
  <c r="I1426" i="25"/>
  <c r="B1427" i="25"/>
  <c r="C1427" i="25"/>
  <c r="D1427" i="25"/>
  <c r="E1427" i="25"/>
  <c r="F1427" i="25"/>
  <c r="G1427" i="25"/>
  <c r="H1427" i="25"/>
  <c r="I1427" i="25"/>
  <c r="B1428" i="25"/>
  <c r="C1428" i="25"/>
  <c r="D1428" i="25"/>
  <c r="E1428" i="25"/>
  <c r="F1428" i="25"/>
  <c r="G1428" i="25"/>
  <c r="H1428" i="25"/>
  <c r="I1428" i="25"/>
  <c r="B1429" i="25"/>
  <c r="C1429" i="25"/>
  <c r="D1429" i="25"/>
  <c r="E1429" i="25"/>
  <c r="F1429" i="25"/>
  <c r="G1429" i="25"/>
  <c r="H1429" i="25"/>
  <c r="I1429" i="25"/>
  <c r="B1430" i="25"/>
  <c r="C1430" i="25"/>
  <c r="D1430" i="25"/>
  <c r="E1430" i="25"/>
  <c r="F1430" i="25"/>
  <c r="G1430" i="25"/>
  <c r="H1430" i="25"/>
  <c r="I1430" i="25"/>
  <c r="B1431" i="25"/>
  <c r="C1431" i="25"/>
  <c r="D1431" i="25"/>
  <c r="E1431" i="25"/>
  <c r="F1431" i="25"/>
  <c r="G1431" i="25"/>
  <c r="H1431" i="25"/>
  <c r="I1431" i="25"/>
  <c r="B1432" i="25"/>
  <c r="C1432" i="25"/>
  <c r="D1432" i="25"/>
  <c r="E1432" i="25"/>
  <c r="F1432" i="25"/>
  <c r="G1432" i="25"/>
  <c r="H1432" i="25"/>
  <c r="I1432" i="25"/>
  <c r="B1433" i="25"/>
  <c r="C1433" i="25"/>
  <c r="D1433" i="25"/>
  <c r="E1433" i="25"/>
  <c r="F1433" i="25"/>
  <c r="G1433" i="25"/>
  <c r="H1433" i="25"/>
  <c r="I1433" i="25"/>
  <c r="B1434" i="25"/>
  <c r="C1434" i="25"/>
  <c r="D1434" i="25"/>
  <c r="E1434" i="25"/>
  <c r="F1434" i="25"/>
  <c r="G1434" i="25"/>
  <c r="H1434" i="25"/>
  <c r="I1434" i="25"/>
  <c r="B1435" i="25"/>
  <c r="C1435" i="25"/>
  <c r="D1435" i="25"/>
  <c r="E1435" i="25"/>
  <c r="F1435" i="25"/>
  <c r="G1435" i="25"/>
  <c r="H1435" i="25"/>
  <c r="I1435" i="25"/>
  <c r="B1436" i="25"/>
  <c r="C1436" i="25"/>
  <c r="D1436" i="25"/>
  <c r="E1436" i="25"/>
  <c r="F1436" i="25"/>
  <c r="G1436" i="25"/>
  <c r="H1436" i="25"/>
  <c r="I1436" i="25"/>
  <c r="B1437" i="25"/>
  <c r="C1437" i="25"/>
  <c r="D1437" i="25"/>
  <c r="E1437" i="25"/>
  <c r="F1437" i="25"/>
  <c r="G1437" i="25"/>
  <c r="H1437" i="25"/>
  <c r="I1437" i="25"/>
  <c r="B1438" i="25"/>
  <c r="C1438" i="25"/>
  <c r="D1438" i="25"/>
  <c r="E1438" i="25"/>
  <c r="F1438" i="25"/>
  <c r="G1438" i="25"/>
  <c r="H1438" i="25"/>
  <c r="I1438" i="25"/>
  <c r="B1439" i="25"/>
  <c r="C1439" i="25"/>
  <c r="D1439" i="25"/>
  <c r="E1439" i="25"/>
  <c r="F1439" i="25"/>
  <c r="G1439" i="25"/>
  <c r="H1439" i="25"/>
  <c r="I1439" i="25"/>
  <c r="B1440" i="25"/>
  <c r="C1440" i="25"/>
  <c r="D1440" i="25"/>
  <c r="E1440" i="25"/>
  <c r="F1440" i="25"/>
  <c r="G1440" i="25"/>
  <c r="H1440" i="25"/>
  <c r="I1440" i="25"/>
  <c r="B1441" i="25"/>
  <c r="C1441" i="25"/>
  <c r="D1441" i="25"/>
  <c r="E1441" i="25"/>
  <c r="F1441" i="25"/>
  <c r="G1441" i="25"/>
  <c r="H1441" i="25"/>
  <c r="I1441" i="25"/>
  <c r="B1442" i="25"/>
  <c r="C1442" i="25"/>
  <c r="D1442" i="25"/>
  <c r="E1442" i="25"/>
  <c r="F1442" i="25"/>
  <c r="G1442" i="25"/>
  <c r="H1442" i="25"/>
  <c r="I1442" i="25"/>
  <c r="B1443" i="25"/>
  <c r="C1443" i="25"/>
  <c r="D1443" i="25"/>
  <c r="E1443" i="25"/>
  <c r="F1443" i="25"/>
  <c r="G1443" i="25"/>
  <c r="H1443" i="25"/>
  <c r="I1443" i="25"/>
  <c r="B1444" i="25"/>
  <c r="C1444" i="25"/>
  <c r="D1444" i="25"/>
  <c r="E1444" i="25"/>
  <c r="F1444" i="25"/>
  <c r="G1444" i="25"/>
  <c r="H1444" i="25"/>
  <c r="I1444" i="25"/>
  <c r="B1445" i="25"/>
  <c r="C1445" i="25"/>
  <c r="D1445" i="25"/>
  <c r="E1445" i="25"/>
  <c r="F1445" i="25"/>
  <c r="G1445" i="25"/>
  <c r="H1445" i="25"/>
  <c r="I1445" i="25"/>
  <c r="B1446" i="25"/>
  <c r="C1446" i="25"/>
  <c r="D1446" i="25"/>
  <c r="E1446" i="25"/>
  <c r="F1446" i="25"/>
  <c r="G1446" i="25"/>
  <c r="H1446" i="25"/>
  <c r="I1446" i="25"/>
  <c r="B1447" i="25"/>
  <c r="C1447" i="25"/>
  <c r="D1447" i="25"/>
  <c r="E1447" i="25"/>
  <c r="F1447" i="25"/>
  <c r="G1447" i="25"/>
  <c r="H1447" i="25"/>
  <c r="I1447" i="25"/>
  <c r="B1448" i="25"/>
  <c r="C1448" i="25"/>
  <c r="D1448" i="25"/>
  <c r="E1448" i="25"/>
  <c r="F1448" i="25"/>
  <c r="G1448" i="25"/>
  <c r="H1448" i="25"/>
  <c r="I1448" i="25"/>
  <c r="B1449" i="25"/>
  <c r="C1449" i="25"/>
  <c r="D1449" i="25"/>
  <c r="E1449" i="25"/>
  <c r="F1449" i="25"/>
  <c r="G1449" i="25"/>
  <c r="H1449" i="25"/>
  <c r="I1449" i="25"/>
  <c r="B1450" i="25"/>
  <c r="C1450" i="25"/>
  <c r="D1450" i="25"/>
  <c r="E1450" i="25"/>
  <c r="F1450" i="25"/>
  <c r="G1450" i="25"/>
  <c r="H1450" i="25"/>
  <c r="I1450" i="25"/>
  <c r="B1451" i="25"/>
  <c r="C1451" i="25"/>
  <c r="D1451" i="25"/>
  <c r="E1451" i="25"/>
  <c r="F1451" i="25"/>
  <c r="G1451" i="25"/>
  <c r="H1451" i="25"/>
  <c r="I1451" i="25"/>
  <c r="B1452" i="25"/>
  <c r="C1452" i="25"/>
  <c r="D1452" i="25"/>
  <c r="E1452" i="25"/>
  <c r="F1452" i="25"/>
  <c r="G1452" i="25"/>
  <c r="H1452" i="25"/>
  <c r="I1452" i="25"/>
  <c r="B1453" i="25"/>
  <c r="C1453" i="25"/>
  <c r="D1453" i="25"/>
  <c r="E1453" i="25"/>
  <c r="F1453" i="25"/>
  <c r="G1453" i="25"/>
  <c r="H1453" i="25"/>
  <c r="I1453" i="25"/>
  <c r="B1454" i="25"/>
  <c r="C1454" i="25"/>
  <c r="D1454" i="25"/>
  <c r="E1454" i="25"/>
  <c r="F1454" i="25"/>
  <c r="G1454" i="25"/>
  <c r="H1454" i="25"/>
  <c r="I1454" i="25"/>
  <c r="B1455" i="25"/>
  <c r="C1455" i="25"/>
  <c r="D1455" i="25"/>
  <c r="E1455" i="25"/>
  <c r="F1455" i="25"/>
  <c r="G1455" i="25"/>
  <c r="H1455" i="25"/>
  <c r="I1455" i="25"/>
  <c r="B1456" i="25"/>
  <c r="C1456" i="25"/>
  <c r="D1456" i="25"/>
  <c r="E1456" i="25"/>
  <c r="F1456" i="25"/>
  <c r="G1456" i="25"/>
  <c r="H1456" i="25"/>
  <c r="I1456" i="25"/>
  <c r="B1457" i="25"/>
  <c r="C1457" i="25"/>
  <c r="D1457" i="25"/>
  <c r="E1457" i="25"/>
  <c r="F1457" i="25"/>
  <c r="G1457" i="25"/>
  <c r="H1457" i="25"/>
  <c r="I1457" i="25"/>
  <c r="B1458" i="25"/>
  <c r="C1458" i="25"/>
  <c r="D1458" i="25"/>
  <c r="E1458" i="25"/>
  <c r="F1458" i="25"/>
  <c r="G1458" i="25"/>
  <c r="H1458" i="25"/>
  <c r="I1458" i="25"/>
  <c r="B1459" i="25"/>
  <c r="C1459" i="25"/>
  <c r="D1459" i="25"/>
  <c r="E1459" i="25"/>
  <c r="F1459" i="25"/>
  <c r="G1459" i="25"/>
  <c r="H1459" i="25"/>
  <c r="I1459" i="25"/>
  <c r="B1460" i="25"/>
  <c r="C1460" i="25"/>
  <c r="D1460" i="25"/>
  <c r="E1460" i="25"/>
  <c r="F1460" i="25"/>
  <c r="G1460" i="25"/>
  <c r="H1460" i="25"/>
  <c r="I1460" i="25"/>
  <c r="B1461" i="25"/>
  <c r="C1461" i="25"/>
  <c r="D1461" i="25"/>
  <c r="E1461" i="25"/>
  <c r="F1461" i="25"/>
  <c r="G1461" i="25"/>
  <c r="H1461" i="25"/>
  <c r="I1461" i="25"/>
  <c r="B1462" i="25"/>
  <c r="C1462" i="25"/>
  <c r="D1462" i="25"/>
  <c r="E1462" i="25"/>
  <c r="F1462" i="25"/>
  <c r="G1462" i="25"/>
  <c r="H1462" i="25"/>
  <c r="I1462" i="25"/>
  <c r="B1463" i="25"/>
  <c r="C1463" i="25"/>
  <c r="D1463" i="25"/>
  <c r="E1463" i="25"/>
  <c r="F1463" i="25"/>
  <c r="G1463" i="25"/>
  <c r="H1463" i="25"/>
  <c r="I1463" i="25"/>
  <c r="B1464" i="25"/>
  <c r="C1464" i="25"/>
  <c r="D1464" i="25"/>
  <c r="E1464" i="25"/>
  <c r="F1464" i="25"/>
  <c r="G1464" i="25"/>
  <c r="H1464" i="25"/>
  <c r="I1464" i="25"/>
  <c r="B1465" i="25"/>
  <c r="C1465" i="25"/>
  <c r="D1465" i="25"/>
  <c r="E1465" i="25"/>
  <c r="F1465" i="25"/>
  <c r="G1465" i="25"/>
  <c r="H1465" i="25"/>
  <c r="I1465" i="25"/>
  <c r="B1466" i="25"/>
  <c r="C1466" i="25"/>
  <c r="D1466" i="25"/>
  <c r="E1466" i="25"/>
  <c r="F1466" i="25"/>
  <c r="G1466" i="25"/>
  <c r="H1466" i="25"/>
  <c r="I1466" i="25"/>
  <c r="B1467" i="25"/>
  <c r="C1467" i="25"/>
  <c r="D1467" i="25"/>
  <c r="E1467" i="25"/>
  <c r="F1467" i="25"/>
  <c r="G1467" i="25"/>
  <c r="H1467" i="25"/>
  <c r="I1467" i="25"/>
  <c r="B1468" i="25"/>
  <c r="C1468" i="25"/>
  <c r="D1468" i="25"/>
  <c r="E1468" i="25"/>
  <c r="F1468" i="25"/>
  <c r="G1468" i="25"/>
  <c r="H1468" i="25"/>
  <c r="I1468" i="25"/>
  <c r="B1469" i="25"/>
  <c r="C1469" i="25"/>
  <c r="D1469" i="25"/>
  <c r="E1469" i="25"/>
  <c r="F1469" i="25"/>
  <c r="G1469" i="25"/>
  <c r="H1469" i="25"/>
  <c r="I1469" i="25"/>
  <c r="B1470" i="25"/>
  <c r="C1470" i="25"/>
  <c r="D1470" i="25"/>
  <c r="E1470" i="25"/>
  <c r="F1470" i="25"/>
  <c r="G1470" i="25"/>
  <c r="H1470" i="25"/>
  <c r="I1470" i="25"/>
  <c r="B1471" i="25"/>
  <c r="C1471" i="25"/>
  <c r="D1471" i="25"/>
  <c r="E1471" i="25"/>
  <c r="F1471" i="25"/>
  <c r="G1471" i="25"/>
  <c r="H1471" i="25"/>
  <c r="I1471" i="25"/>
  <c r="B1472" i="25"/>
  <c r="C1472" i="25"/>
  <c r="D1472" i="25"/>
  <c r="E1472" i="25"/>
  <c r="F1472" i="25"/>
  <c r="G1472" i="25"/>
  <c r="H1472" i="25"/>
  <c r="I1472" i="25"/>
  <c r="B1473" i="25"/>
  <c r="C1473" i="25"/>
  <c r="D1473" i="25"/>
  <c r="E1473" i="25"/>
  <c r="F1473" i="25"/>
  <c r="G1473" i="25"/>
  <c r="H1473" i="25"/>
  <c r="I1473" i="25"/>
  <c r="B1474" i="25"/>
  <c r="C1474" i="25"/>
  <c r="D1474" i="25"/>
  <c r="E1474" i="25"/>
  <c r="F1474" i="25"/>
  <c r="G1474" i="25"/>
  <c r="H1474" i="25"/>
  <c r="I1474" i="25"/>
  <c r="B1475" i="25"/>
  <c r="C1475" i="25"/>
  <c r="D1475" i="25"/>
  <c r="E1475" i="25"/>
  <c r="F1475" i="25"/>
  <c r="G1475" i="25"/>
  <c r="H1475" i="25"/>
  <c r="I1475" i="25"/>
  <c r="B1476" i="25"/>
  <c r="C1476" i="25"/>
  <c r="D1476" i="25"/>
  <c r="E1476" i="25"/>
  <c r="F1476" i="25"/>
  <c r="G1476" i="25"/>
  <c r="H1476" i="25"/>
  <c r="I1476" i="25"/>
  <c r="B1477" i="25"/>
  <c r="C1477" i="25"/>
  <c r="D1477" i="25"/>
  <c r="E1477" i="25"/>
  <c r="F1477" i="25"/>
  <c r="G1477" i="25"/>
  <c r="H1477" i="25"/>
  <c r="I1477" i="25"/>
  <c r="B1478" i="25"/>
  <c r="C1478" i="25"/>
  <c r="D1478" i="25"/>
  <c r="E1478" i="25"/>
  <c r="F1478" i="25"/>
  <c r="G1478" i="25"/>
  <c r="H1478" i="25"/>
  <c r="I1478" i="25"/>
  <c r="B1479" i="25"/>
  <c r="C1479" i="25"/>
  <c r="D1479" i="25"/>
  <c r="E1479" i="25"/>
  <c r="F1479" i="25"/>
  <c r="G1479" i="25"/>
  <c r="H1479" i="25"/>
  <c r="I1479" i="25"/>
  <c r="B1480" i="25"/>
  <c r="C1480" i="25"/>
  <c r="D1480" i="25"/>
  <c r="E1480" i="25"/>
  <c r="F1480" i="25"/>
  <c r="G1480" i="25"/>
  <c r="H1480" i="25"/>
  <c r="I1480" i="25"/>
  <c r="B1481" i="25"/>
  <c r="C1481" i="25"/>
  <c r="D1481" i="25"/>
  <c r="E1481" i="25"/>
  <c r="F1481" i="25"/>
  <c r="G1481" i="25"/>
  <c r="H1481" i="25"/>
  <c r="I1481" i="25"/>
  <c r="B1482" i="25"/>
  <c r="C1482" i="25"/>
  <c r="D1482" i="25"/>
  <c r="E1482" i="25"/>
  <c r="F1482" i="25"/>
  <c r="G1482" i="25"/>
  <c r="H1482" i="25"/>
  <c r="I1482" i="25"/>
  <c r="B1483" i="25"/>
  <c r="C1483" i="25"/>
  <c r="D1483" i="25"/>
  <c r="E1483" i="25"/>
  <c r="F1483" i="25"/>
  <c r="G1483" i="25"/>
  <c r="H1483" i="25"/>
  <c r="I1483" i="25"/>
  <c r="B1484" i="25"/>
  <c r="C1484" i="25"/>
  <c r="D1484" i="25"/>
  <c r="E1484" i="25"/>
  <c r="F1484" i="25"/>
  <c r="G1484" i="25"/>
  <c r="H1484" i="25"/>
  <c r="I1484" i="25"/>
  <c r="B1485" i="25"/>
  <c r="C1485" i="25"/>
  <c r="D1485" i="25"/>
  <c r="E1485" i="25"/>
  <c r="F1485" i="25"/>
  <c r="G1485" i="25"/>
  <c r="H1485" i="25"/>
  <c r="I1485" i="25"/>
  <c r="B1486" i="25"/>
  <c r="C1486" i="25"/>
  <c r="D1486" i="25"/>
  <c r="E1486" i="25"/>
  <c r="F1486" i="25"/>
  <c r="G1486" i="25"/>
  <c r="H1486" i="25"/>
  <c r="I1486" i="25"/>
  <c r="B1487" i="25"/>
  <c r="C1487" i="25"/>
  <c r="D1487" i="25"/>
  <c r="E1487" i="25"/>
  <c r="F1487" i="25"/>
  <c r="G1487" i="25"/>
  <c r="H1487" i="25"/>
  <c r="I1487" i="25"/>
  <c r="B1488" i="25"/>
  <c r="C1488" i="25"/>
  <c r="D1488" i="25"/>
  <c r="E1488" i="25"/>
  <c r="F1488" i="25"/>
  <c r="G1488" i="25"/>
  <c r="H1488" i="25"/>
  <c r="I1488" i="25"/>
  <c r="B1489" i="25"/>
  <c r="C1489" i="25"/>
  <c r="D1489" i="25"/>
  <c r="E1489" i="25"/>
  <c r="F1489" i="25"/>
  <c r="G1489" i="25"/>
  <c r="H1489" i="25"/>
  <c r="I1489" i="25"/>
  <c r="B1490" i="25"/>
  <c r="C1490" i="25"/>
  <c r="D1490" i="25"/>
  <c r="E1490" i="25"/>
  <c r="F1490" i="25"/>
  <c r="G1490" i="25"/>
  <c r="H1490" i="25"/>
  <c r="I1490" i="25"/>
  <c r="B1491" i="25"/>
  <c r="C1491" i="25"/>
  <c r="D1491" i="25"/>
  <c r="E1491" i="25"/>
  <c r="F1491" i="25"/>
  <c r="G1491" i="25"/>
  <c r="H1491" i="25"/>
  <c r="I1491" i="25"/>
  <c r="B1492" i="25"/>
  <c r="C1492" i="25"/>
  <c r="D1492" i="25"/>
  <c r="E1492" i="25"/>
  <c r="F1492" i="25"/>
  <c r="G1492" i="25"/>
  <c r="H1492" i="25"/>
  <c r="I1492" i="25"/>
  <c r="B1493" i="25"/>
  <c r="C1493" i="25"/>
  <c r="D1493" i="25"/>
  <c r="E1493" i="25"/>
  <c r="F1493" i="25"/>
  <c r="G1493" i="25"/>
  <c r="H1493" i="25"/>
  <c r="I1493" i="25"/>
  <c r="B1494" i="25"/>
  <c r="C1494" i="25"/>
  <c r="D1494" i="25"/>
  <c r="E1494" i="25"/>
  <c r="F1494" i="25"/>
  <c r="G1494" i="25"/>
  <c r="H1494" i="25"/>
  <c r="I1494" i="25"/>
  <c r="B1495" i="25"/>
  <c r="C1495" i="25"/>
  <c r="D1495" i="25"/>
  <c r="E1495" i="25"/>
  <c r="F1495" i="25"/>
  <c r="G1495" i="25"/>
  <c r="H1495" i="25"/>
  <c r="I1495" i="25"/>
  <c r="B1496" i="25"/>
  <c r="C1496" i="25"/>
  <c r="D1496" i="25"/>
  <c r="E1496" i="25"/>
  <c r="F1496" i="25"/>
  <c r="G1496" i="25"/>
  <c r="H1496" i="25"/>
  <c r="I1496" i="25"/>
  <c r="B1497" i="25"/>
  <c r="C1497" i="25"/>
  <c r="D1497" i="25"/>
  <c r="E1497" i="25"/>
  <c r="F1497" i="25"/>
  <c r="G1497" i="25"/>
  <c r="H1497" i="25"/>
  <c r="I1497" i="25"/>
  <c r="B1498" i="25"/>
  <c r="C1498" i="25"/>
  <c r="D1498" i="25"/>
  <c r="E1498" i="25"/>
  <c r="F1498" i="25"/>
  <c r="G1498" i="25"/>
  <c r="H1498" i="25"/>
  <c r="I1498" i="25"/>
  <c r="B1499" i="25"/>
  <c r="C1499" i="25"/>
  <c r="D1499" i="25"/>
  <c r="E1499" i="25"/>
  <c r="F1499" i="25"/>
  <c r="G1499" i="25"/>
  <c r="H1499" i="25"/>
  <c r="I1499" i="25"/>
  <c r="B1500" i="25"/>
  <c r="C1500" i="25"/>
  <c r="D1500" i="25"/>
  <c r="E1500" i="25"/>
  <c r="F1500" i="25"/>
  <c r="G1500" i="25"/>
  <c r="H1500" i="25"/>
  <c r="I1500" i="25"/>
  <c r="B1501" i="25"/>
  <c r="C1501" i="25"/>
  <c r="D1501" i="25"/>
  <c r="E1501" i="25"/>
  <c r="F1501" i="25"/>
  <c r="G1501" i="25"/>
  <c r="H1501" i="25"/>
  <c r="I1501" i="25"/>
  <c r="B1502" i="25"/>
  <c r="C1502" i="25"/>
  <c r="D1502" i="25"/>
  <c r="E1502" i="25"/>
  <c r="F1502" i="25"/>
  <c r="G1502" i="25"/>
  <c r="H1502" i="25"/>
  <c r="I1502" i="25"/>
  <c r="B1503" i="25"/>
  <c r="C1503" i="25"/>
  <c r="D1503" i="25"/>
  <c r="E1503" i="25"/>
  <c r="F1503" i="25"/>
  <c r="G1503" i="25"/>
  <c r="H1503" i="25"/>
  <c r="I1503" i="25"/>
  <c r="B1504" i="25"/>
  <c r="C1504" i="25"/>
  <c r="D1504" i="25"/>
  <c r="E1504" i="25"/>
  <c r="F1504" i="25"/>
  <c r="G1504" i="25"/>
  <c r="H1504" i="25"/>
  <c r="I1504" i="25"/>
  <c r="B1505" i="25"/>
  <c r="C1505" i="25"/>
  <c r="D1505" i="25"/>
  <c r="E1505" i="25"/>
  <c r="F1505" i="25"/>
  <c r="G1505" i="25"/>
  <c r="H1505" i="25"/>
  <c r="I1505" i="25"/>
  <c r="B1506" i="25"/>
  <c r="C1506" i="25"/>
  <c r="D1506" i="25"/>
  <c r="E1506" i="25"/>
  <c r="F1506" i="25"/>
  <c r="G1506" i="25"/>
  <c r="H1506" i="25"/>
  <c r="I1506" i="25"/>
  <c r="B1507" i="25"/>
  <c r="C1507" i="25"/>
  <c r="D1507" i="25"/>
  <c r="E1507" i="25"/>
  <c r="F1507" i="25"/>
  <c r="G1507" i="25"/>
  <c r="H1507" i="25"/>
  <c r="I1507" i="25"/>
  <c r="B1508" i="25"/>
  <c r="C1508" i="25"/>
  <c r="D1508" i="25"/>
  <c r="E1508" i="25"/>
  <c r="F1508" i="25"/>
  <c r="G1508" i="25"/>
  <c r="H1508" i="25"/>
  <c r="I1508" i="25"/>
  <c r="B1509" i="25"/>
  <c r="C1509" i="25"/>
  <c r="D1509" i="25"/>
  <c r="E1509" i="25"/>
  <c r="F1509" i="25"/>
  <c r="G1509" i="25"/>
  <c r="H1509" i="25"/>
  <c r="I1509" i="25"/>
  <c r="B1510" i="25"/>
  <c r="C1510" i="25"/>
  <c r="D1510" i="25"/>
  <c r="E1510" i="25"/>
  <c r="F1510" i="25"/>
  <c r="G1510" i="25"/>
  <c r="H1510" i="25"/>
  <c r="I1510" i="25"/>
  <c r="B1511" i="25"/>
  <c r="C1511" i="25"/>
  <c r="D1511" i="25"/>
  <c r="E1511" i="25"/>
  <c r="F1511" i="25"/>
  <c r="G1511" i="25"/>
  <c r="H1511" i="25"/>
  <c r="I1511" i="25"/>
  <c r="B1512" i="25"/>
  <c r="C1512" i="25"/>
  <c r="D1512" i="25"/>
  <c r="E1512" i="25"/>
  <c r="F1512" i="25"/>
  <c r="G1512" i="25"/>
  <c r="H1512" i="25"/>
  <c r="I1512" i="25"/>
  <c r="B1513" i="25"/>
  <c r="C1513" i="25"/>
  <c r="D1513" i="25"/>
  <c r="E1513" i="25"/>
  <c r="F1513" i="25"/>
  <c r="G1513" i="25"/>
  <c r="H1513" i="25"/>
  <c r="I1513" i="25"/>
  <c r="B1514" i="25"/>
  <c r="C1514" i="25"/>
  <c r="D1514" i="25"/>
  <c r="E1514" i="25"/>
  <c r="F1514" i="25"/>
  <c r="G1514" i="25"/>
  <c r="H1514" i="25"/>
  <c r="I1514" i="25"/>
  <c r="B1515" i="25"/>
  <c r="C1515" i="25"/>
  <c r="D1515" i="25"/>
  <c r="E1515" i="25"/>
  <c r="F1515" i="25"/>
  <c r="G1515" i="25"/>
  <c r="H1515" i="25"/>
  <c r="I1515" i="25"/>
  <c r="B1516" i="25"/>
  <c r="C1516" i="25"/>
  <c r="D1516" i="25"/>
  <c r="E1516" i="25"/>
  <c r="F1516" i="25"/>
  <c r="G1516" i="25"/>
  <c r="H1516" i="25"/>
  <c r="I1516" i="25"/>
  <c r="B1517" i="25"/>
  <c r="C1517" i="25"/>
  <c r="D1517" i="25"/>
  <c r="E1517" i="25"/>
  <c r="F1517" i="25"/>
  <c r="G1517" i="25"/>
  <c r="H1517" i="25"/>
  <c r="I1517" i="25"/>
  <c r="B1518" i="25"/>
  <c r="C1518" i="25"/>
  <c r="D1518" i="25"/>
  <c r="E1518" i="25"/>
  <c r="F1518" i="25"/>
  <c r="G1518" i="25"/>
  <c r="H1518" i="25"/>
  <c r="I1518" i="25"/>
  <c r="B1519" i="25"/>
  <c r="C1519" i="25"/>
  <c r="D1519" i="25"/>
  <c r="E1519" i="25"/>
  <c r="F1519" i="25"/>
  <c r="G1519" i="25"/>
  <c r="H1519" i="25"/>
  <c r="I1519" i="25"/>
  <c r="B1520" i="25"/>
  <c r="C1520" i="25"/>
  <c r="D1520" i="25"/>
  <c r="E1520" i="25"/>
  <c r="F1520" i="25"/>
  <c r="G1520" i="25"/>
  <c r="H1520" i="25"/>
  <c r="I1520" i="25"/>
  <c r="B1521" i="25"/>
  <c r="C1521" i="25"/>
  <c r="D1521" i="25"/>
  <c r="E1521" i="25"/>
  <c r="F1521" i="25"/>
  <c r="G1521" i="25"/>
  <c r="H1521" i="25"/>
  <c r="I1521" i="25"/>
  <c r="B1522" i="25"/>
  <c r="C1522" i="25"/>
  <c r="D1522" i="25"/>
  <c r="E1522" i="25"/>
  <c r="F1522" i="25"/>
  <c r="G1522" i="25"/>
  <c r="H1522" i="25"/>
  <c r="I1522" i="25"/>
  <c r="B1523" i="25"/>
  <c r="C1523" i="25"/>
  <c r="D1523" i="25"/>
  <c r="E1523" i="25"/>
  <c r="F1523" i="25"/>
  <c r="G1523" i="25"/>
  <c r="H1523" i="25"/>
  <c r="I1523" i="25"/>
  <c r="B1524" i="25"/>
  <c r="C1524" i="25"/>
  <c r="D1524" i="25"/>
  <c r="E1524" i="25"/>
  <c r="F1524" i="25"/>
  <c r="G1524" i="25"/>
  <c r="H1524" i="25"/>
  <c r="I1524" i="25"/>
  <c r="B1525" i="25"/>
  <c r="C1525" i="25"/>
  <c r="D1525" i="25"/>
  <c r="E1525" i="25"/>
  <c r="F1525" i="25"/>
  <c r="G1525" i="25"/>
  <c r="H1525" i="25"/>
  <c r="I1525" i="25"/>
  <c r="B1526" i="25"/>
  <c r="C1526" i="25"/>
  <c r="D1526" i="25"/>
  <c r="E1526" i="25"/>
  <c r="F1526" i="25"/>
  <c r="G1526" i="25"/>
  <c r="H1526" i="25"/>
  <c r="I1526" i="25"/>
  <c r="B1527" i="25"/>
  <c r="C1527" i="25"/>
  <c r="D1527" i="25"/>
  <c r="E1527" i="25"/>
  <c r="F1527" i="25"/>
  <c r="G1527" i="25"/>
  <c r="H1527" i="25"/>
  <c r="I1527" i="25"/>
  <c r="E17" i="24"/>
  <c r="E18" i="24" s="1"/>
  <c r="G17" i="24"/>
  <c r="G18" i="24" s="1"/>
  <c r="I17" i="24"/>
  <c r="I18" i="24" s="1"/>
  <c r="K17" i="24"/>
  <c r="K18" i="24" s="1"/>
  <c r="C3" i="15"/>
  <c r="K2" i="23" a="1"/>
  <c r="K2" i="23" s="1"/>
  <c r="E3" i="1"/>
  <c r="H3" i="23" s="1"/>
  <c r="I3" i="23" s="1"/>
  <c r="E4" i="1"/>
  <c r="H4" i="23" s="1"/>
  <c r="E5" i="1"/>
  <c r="H5" i="23" s="1"/>
  <c r="I5" i="23" s="1"/>
  <c r="E6" i="1"/>
  <c r="H6" i="23" s="1"/>
  <c r="I6" i="23" s="1"/>
  <c r="E7" i="1"/>
  <c r="H7" i="23" s="1"/>
  <c r="E8" i="1"/>
  <c r="H8" i="23" s="1"/>
  <c r="E9" i="1"/>
  <c r="H9" i="23" s="1"/>
  <c r="I9" i="23" s="1"/>
  <c r="E10" i="1"/>
  <c r="H10" i="23" s="1"/>
  <c r="I10" i="23" s="1"/>
  <c r="E11" i="1"/>
  <c r="H11" i="23" s="1"/>
  <c r="I11" i="23" s="1"/>
  <c r="E12" i="1"/>
  <c r="H12" i="23" s="1"/>
  <c r="E13" i="1"/>
  <c r="H13" i="3" s="1"/>
  <c r="E14" i="1"/>
  <c r="H14" i="23" s="1"/>
  <c r="E15" i="1"/>
  <c r="H15" i="23" s="1"/>
  <c r="I15" i="23" s="1"/>
  <c r="E16" i="1"/>
  <c r="H16" i="23" s="1"/>
  <c r="E17" i="1"/>
  <c r="H17" i="23" s="1"/>
  <c r="I17" i="23" s="1"/>
  <c r="E18" i="1"/>
  <c r="H18" i="23" s="1"/>
  <c r="I18" i="23" s="1"/>
  <c r="E19" i="1"/>
  <c r="H19" i="23" s="1"/>
  <c r="I19" i="23" s="1"/>
  <c r="E20" i="1"/>
  <c r="H20" i="23" s="1"/>
  <c r="E21" i="1"/>
  <c r="H21" i="23" s="1"/>
  <c r="I21" i="23" s="1"/>
  <c r="E22" i="1"/>
  <c r="H22" i="23" s="1"/>
  <c r="I22" i="23" s="1"/>
  <c r="E23" i="1"/>
  <c r="H23" i="23" s="1"/>
  <c r="I23" i="23" s="1"/>
  <c r="E24" i="1"/>
  <c r="H24" i="23" s="1"/>
  <c r="E25" i="1"/>
  <c r="H25" i="3" s="1"/>
  <c r="E26" i="1"/>
  <c r="H26" i="23" s="1"/>
  <c r="E27" i="1"/>
  <c r="H27" i="23" s="1"/>
  <c r="I27" i="23" s="1"/>
  <c r="E28" i="1"/>
  <c r="H28" i="23" s="1"/>
  <c r="E29" i="1"/>
  <c r="H29" i="23" s="1"/>
  <c r="I29" i="23" s="1"/>
  <c r="E30" i="1"/>
  <c r="H30" i="23" s="1"/>
  <c r="I30" i="23" s="1"/>
  <c r="E31" i="1"/>
  <c r="H31" i="23" s="1"/>
  <c r="I31" i="23" s="1"/>
  <c r="E32" i="1"/>
  <c r="H32" i="23" s="1"/>
  <c r="E33" i="1"/>
  <c r="H33" i="23" s="1"/>
  <c r="I33" i="23" s="1"/>
  <c r="E34" i="1"/>
  <c r="H34" i="23" s="1"/>
  <c r="I34" i="23" s="1"/>
  <c r="E35" i="1"/>
  <c r="H35" i="23" s="1"/>
  <c r="I35" i="23" s="1"/>
  <c r="E36" i="1"/>
  <c r="H36" i="23" s="1"/>
  <c r="E37" i="1"/>
  <c r="H37" i="3" s="1"/>
  <c r="E38" i="1"/>
  <c r="H38" i="23" s="1"/>
  <c r="E39" i="1"/>
  <c r="H39" i="23" s="1"/>
  <c r="I39" i="23" s="1"/>
  <c r="E40" i="1"/>
  <c r="H40" i="23" s="1"/>
  <c r="E41" i="1"/>
  <c r="H41" i="23" s="1"/>
  <c r="I41" i="23" s="1"/>
  <c r="E42" i="1"/>
  <c r="H42" i="23" s="1"/>
  <c r="E43" i="1"/>
  <c r="H43" i="23" s="1"/>
  <c r="E44" i="1"/>
  <c r="H44" i="23" s="1"/>
  <c r="E45" i="1"/>
  <c r="H45" i="23" s="1"/>
  <c r="E46" i="1"/>
  <c r="H46" i="23" s="1"/>
  <c r="E47" i="1"/>
  <c r="H47" i="23" s="1"/>
  <c r="I47" i="23" s="1"/>
  <c r="E48" i="1"/>
  <c r="H48" i="23" s="1"/>
  <c r="E49" i="1"/>
  <c r="H49" i="3" s="1"/>
  <c r="E50" i="1"/>
  <c r="H50" i="23" s="1"/>
  <c r="E51" i="1"/>
  <c r="H51" i="23" s="1"/>
  <c r="E52" i="1"/>
  <c r="H52" i="23" s="1"/>
  <c r="I53" i="23" s="1"/>
  <c r="E53" i="1"/>
  <c r="H53" i="23" s="1"/>
  <c r="E54" i="1"/>
  <c r="H54" i="23" s="1"/>
  <c r="E55" i="1"/>
  <c r="H55" i="23" s="1"/>
  <c r="I56" i="23" s="1"/>
  <c r="E56" i="1"/>
  <c r="H56" i="23" s="1"/>
  <c r="E57" i="1"/>
  <c r="H57" i="23" s="1"/>
  <c r="E58" i="1"/>
  <c r="H58" i="23" s="1"/>
  <c r="E59" i="1"/>
  <c r="H59" i="23" s="1"/>
  <c r="E60" i="1"/>
  <c r="H60" i="23" s="1"/>
  <c r="E61" i="1"/>
  <c r="H61" i="3" s="1"/>
  <c r="E62" i="1"/>
  <c r="H62" i="23" s="1"/>
  <c r="E63" i="1"/>
  <c r="H63" i="23" s="1"/>
  <c r="E64" i="1"/>
  <c r="H64" i="23" s="1"/>
  <c r="E65" i="1"/>
  <c r="H65" i="23" s="1"/>
  <c r="E66" i="1"/>
  <c r="H66" i="23" s="1"/>
  <c r="E67" i="1"/>
  <c r="H67" i="23" s="1"/>
  <c r="I68" i="23" s="1"/>
  <c r="E68" i="1"/>
  <c r="H68" i="23" s="1"/>
  <c r="E69" i="1"/>
  <c r="H69" i="23" s="1"/>
  <c r="E70" i="1"/>
  <c r="H70" i="23" s="1"/>
  <c r="E71" i="1"/>
  <c r="H71" i="23" s="1"/>
  <c r="E72" i="1"/>
  <c r="H72" i="23" s="1"/>
  <c r="E73" i="1"/>
  <c r="H73" i="3" s="1"/>
  <c r="E74" i="1"/>
  <c r="H74" i="23" s="1"/>
  <c r="E75" i="1"/>
  <c r="H75" i="23" s="1"/>
  <c r="E76" i="1"/>
  <c r="H76" i="23" s="1"/>
  <c r="I77" i="23" s="1"/>
  <c r="E77" i="1"/>
  <c r="H77" i="23" s="1"/>
  <c r="E78" i="1"/>
  <c r="H78" i="23" s="1"/>
  <c r="E79" i="1"/>
  <c r="H79" i="23" s="1"/>
  <c r="I80" i="23" s="1"/>
  <c r="E80" i="1"/>
  <c r="H80" i="23" s="1"/>
  <c r="E81" i="1"/>
  <c r="H81" i="23" s="1"/>
  <c r="E82" i="1"/>
  <c r="H82" i="23" s="1"/>
  <c r="E83" i="1"/>
  <c r="H83" i="23" s="1"/>
  <c r="E84" i="1"/>
  <c r="H84" i="23" s="1"/>
  <c r="E85" i="1"/>
  <c r="H85" i="3" s="1"/>
  <c r="E86" i="1"/>
  <c r="H86" i="23" s="1"/>
  <c r="E87" i="1"/>
  <c r="H87" i="23" s="1"/>
  <c r="E88" i="1"/>
  <c r="H88" i="23" s="1"/>
  <c r="I89" i="23" s="1"/>
  <c r="E89" i="1"/>
  <c r="H89" i="23" s="1"/>
  <c r="E90" i="1"/>
  <c r="H90" i="23" s="1"/>
  <c r="E91" i="1"/>
  <c r="H91" i="23" s="1"/>
  <c r="I92" i="23" s="1"/>
  <c r="E92" i="1"/>
  <c r="H92" i="23" s="1"/>
  <c r="E93" i="1"/>
  <c r="H93" i="23" s="1"/>
  <c r="E94" i="1"/>
  <c r="H94" i="23" s="1"/>
  <c r="E95" i="1"/>
  <c r="H95" i="23" s="1"/>
  <c r="E96" i="1"/>
  <c r="H96" i="23" s="1"/>
  <c r="E97" i="1"/>
  <c r="H97" i="3" s="1"/>
  <c r="E98" i="1"/>
  <c r="H98" i="23" s="1"/>
  <c r="E99" i="1"/>
  <c r="H99" i="23" s="1"/>
  <c r="E100" i="1"/>
  <c r="H100" i="23" s="1"/>
  <c r="I101" i="23" s="1"/>
  <c r="E101" i="1"/>
  <c r="H101" i="23" s="1"/>
  <c r="E102" i="1"/>
  <c r="H102" i="23" s="1"/>
  <c r="E103" i="1"/>
  <c r="H103" i="23" s="1"/>
  <c r="I104" i="23" s="1"/>
  <c r="E104" i="1"/>
  <c r="H104" i="23" s="1"/>
  <c r="E105" i="1"/>
  <c r="H105" i="23" s="1"/>
  <c r="E106" i="1"/>
  <c r="H106" i="23" s="1"/>
  <c r="E107" i="1"/>
  <c r="H107" i="23" s="1"/>
  <c r="E108" i="1"/>
  <c r="H108" i="23" s="1"/>
  <c r="E109" i="1"/>
  <c r="H109" i="3" s="1"/>
  <c r="E110" i="1"/>
  <c r="H110" i="23" s="1"/>
  <c r="E111" i="1"/>
  <c r="H111" i="23" s="1"/>
  <c r="E112" i="1"/>
  <c r="H112" i="23" s="1"/>
  <c r="I113" i="23" s="1"/>
  <c r="E113" i="1"/>
  <c r="H113" i="23" s="1"/>
  <c r="E114" i="1"/>
  <c r="H114" i="23" s="1"/>
  <c r="E115" i="1"/>
  <c r="H115" i="23" s="1"/>
  <c r="I116" i="23" s="1"/>
  <c r="E116" i="1"/>
  <c r="H116" i="23" s="1"/>
  <c r="E117" i="1"/>
  <c r="H117" i="23" s="1"/>
  <c r="E118" i="1"/>
  <c r="H118" i="23" s="1"/>
  <c r="E119" i="1"/>
  <c r="H119" i="23" s="1"/>
  <c r="E120" i="1"/>
  <c r="H120" i="23" s="1"/>
  <c r="E121" i="1"/>
  <c r="H121" i="3" s="1"/>
  <c r="E122" i="1"/>
  <c r="H122" i="23" s="1"/>
  <c r="E123" i="1"/>
  <c r="H123" i="23" s="1"/>
  <c r="E124" i="1"/>
  <c r="H124" i="23" s="1"/>
  <c r="I125" i="23" s="1"/>
  <c r="E125" i="1"/>
  <c r="H125" i="23" s="1"/>
  <c r="E126" i="1"/>
  <c r="H126" i="23" s="1"/>
  <c r="E127" i="1"/>
  <c r="H127" i="23" s="1"/>
  <c r="I128" i="23" s="1"/>
  <c r="E128" i="1"/>
  <c r="H128" i="23" s="1"/>
  <c r="E129" i="1"/>
  <c r="H129" i="23" s="1"/>
  <c r="E130" i="1"/>
  <c r="H130" i="23" s="1"/>
  <c r="E131" i="1"/>
  <c r="H131" i="23" s="1"/>
  <c r="E132" i="1"/>
  <c r="H132" i="23" s="1"/>
  <c r="E133" i="1"/>
  <c r="H133" i="3" s="1"/>
  <c r="E134" i="1"/>
  <c r="H134" i="23" s="1"/>
  <c r="E135" i="1"/>
  <c r="H135" i="23" s="1"/>
  <c r="I135" i="23" s="1"/>
  <c r="E136" i="1"/>
  <c r="H136" i="23" s="1"/>
  <c r="E137" i="1"/>
  <c r="H137" i="23" s="1"/>
  <c r="E138" i="1"/>
  <c r="H138" i="23" s="1"/>
  <c r="I138" i="23" s="1"/>
  <c r="E139" i="1"/>
  <c r="H139" i="23" s="1"/>
  <c r="I139" i="23" s="1"/>
  <c r="E140" i="1"/>
  <c r="H140" i="23" s="1"/>
  <c r="I141" i="23" s="1"/>
  <c r="E141" i="1"/>
  <c r="H141" i="23" s="1"/>
  <c r="E142" i="1"/>
  <c r="H142" i="23" s="1"/>
  <c r="I142" i="23" s="1"/>
  <c r="E143" i="1"/>
  <c r="H143" i="23" s="1"/>
  <c r="E144" i="1"/>
  <c r="H144" i="23" s="1"/>
  <c r="E145" i="1"/>
  <c r="H145" i="3" s="1"/>
  <c r="E146" i="1"/>
  <c r="H146" i="23" s="1"/>
  <c r="E147" i="1"/>
  <c r="H147" i="23" s="1"/>
  <c r="I147" i="23" s="1"/>
  <c r="E148" i="1"/>
  <c r="H148" i="23" s="1"/>
  <c r="E149" i="1"/>
  <c r="H149" i="23" s="1"/>
  <c r="E150" i="1"/>
  <c r="H150" i="23" s="1"/>
  <c r="E151" i="1"/>
  <c r="H151" i="23" s="1"/>
  <c r="I151" i="23" s="1"/>
  <c r="E152" i="1"/>
  <c r="H152" i="23" s="1"/>
  <c r="E153" i="1"/>
  <c r="H153" i="23" s="1"/>
  <c r="E154" i="1"/>
  <c r="H154" i="23" s="1"/>
  <c r="E155" i="1"/>
  <c r="H155" i="23" s="1"/>
  <c r="E156" i="1"/>
  <c r="H156" i="23" s="1"/>
  <c r="E157" i="1"/>
  <c r="H157" i="3" s="1"/>
  <c r="E158" i="1"/>
  <c r="H158" i="23" s="1"/>
  <c r="E159" i="1"/>
  <c r="H159" i="23" s="1"/>
  <c r="E160" i="1"/>
  <c r="H160" i="23" s="1"/>
  <c r="E161" i="1"/>
  <c r="H161" i="23" s="1"/>
  <c r="E162" i="1"/>
  <c r="H162" i="23" s="1"/>
  <c r="I162" i="23" s="1"/>
  <c r="E163" i="1"/>
  <c r="H163" i="23" s="1"/>
  <c r="E164" i="1"/>
  <c r="H164" i="23" s="1"/>
  <c r="E165" i="1"/>
  <c r="H165" i="23" s="1"/>
  <c r="E166" i="1"/>
  <c r="H166" i="23" s="1"/>
  <c r="I166" i="23" s="1"/>
  <c r="E167" i="1"/>
  <c r="H167" i="23" s="1"/>
  <c r="E168" i="1"/>
  <c r="H168" i="23" s="1"/>
  <c r="E169" i="1"/>
  <c r="H169" i="3" s="1"/>
  <c r="E170" i="1"/>
  <c r="H170" i="23" s="1"/>
  <c r="E171" i="1"/>
  <c r="H171" i="23" s="1"/>
  <c r="I171" i="23" s="1"/>
  <c r="E172" i="1"/>
  <c r="H172" i="23" s="1"/>
  <c r="E173" i="1"/>
  <c r="H173" i="23" s="1"/>
  <c r="E174" i="1"/>
  <c r="H174" i="23" s="1"/>
  <c r="I174" i="23" s="1"/>
  <c r="E175" i="1"/>
  <c r="H175" i="23" s="1"/>
  <c r="I175" i="23" s="1"/>
  <c r="E176" i="1"/>
  <c r="H176" i="23" s="1"/>
  <c r="I177" i="23" s="1"/>
  <c r="E177" i="1"/>
  <c r="H177" i="23" s="1"/>
  <c r="E178" i="1"/>
  <c r="H178" i="23" s="1"/>
  <c r="I178" i="23" s="1"/>
  <c r="E179" i="1"/>
  <c r="H179" i="23" s="1"/>
  <c r="E180" i="1"/>
  <c r="H180" i="23" s="1"/>
  <c r="E181" i="1"/>
  <c r="H181" i="3" s="1"/>
  <c r="E182" i="1"/>
  <c r="H182" i="23" s="1"/>
  <c r="E183" i="1"/>
  <c r="H183" i="23" s="1"/>
  <c r="I183" i="23" s="1"/>
  <c r="E184" i="1"/>
  <c r="H184" i="23" s="1"/>
  <c r="E185" i="1"/>
  <c r="H185" i="23" s="1"/>
  <c r="E186" i="1"/>
  <c r="H186" i="23" s="1"/>
  <c r="E187" i="1"/>
  <c r="H187" i="23" s="1"/>
  <c r="I187" i="23" s="1"/>
  <c r="E188" i="1"/>
  <c r="H188" i="23" s="1"/>
  <c r="E189" i="1"/>
  <c r="H189" i="23" s="1"/>
  <c r="E190" i="1"/>
  <c r="H190" i="23" s="1"/>
  <c r="E191" i="1"/>
  <c r="H191" i="23" s="1"/>
  <c r="E192" i="1"/>
  <c r="H192" i="23" s="1"/>
  <c r="E193" i="1"/>
  <c r="H193" i="3" s="1"/>
  <c r="E194" i="1"/>
  <c r="H194" i="23" s="1"/>
  <c r="E195" i="1"/>
  <c r="H195" i="23" s="1"/>
  <c r="E196" i="1"/>
  <c r="H196" i="23" s="1"/>
  <c r="E197" i="1"/>
  <c r="H197" i="23" s="1"/>
  <c r="E198" i="1"/>
  <c r="H198" i="23" s="1"/>
  <c r="I198" i="23" s="1"/>
  <c r="E199" i="1"/>
  <c r="H199" i="23" s="1"/>
  <c r="E200" i="1"/>
  <c r="H200" i="23" s="1"/>
  <c r="E201" i="1"/>
  <c r="H201" i="23" s="1"/>
  <c r="E202" i="1"/>
  <c r="H202" i="23" s="1"/>
  <c r="I202" i="23" s="1"/>
  <c r="E203" i="1"/>
  <c r="H203" i="23" s="1"/>
  <c r="E204" i="1"/>
  <c r="H204" i="23" s="1"/>
  <c r="E205" i="1"/>
  <c r="H205" i="3" s="1"/>
  <c r="E206" i="1"/>
  <c r="H206" i="23" s="1"/>
  <c r="E207" i="1"/>
  <c r="H207" i="23" s="1"/>
  <c r="I207" i="23" s="1"/>
  <c r="E208" i="1"/>
  <c r="H208" i="23" s="1"/>
  <c r="E209" i="1"/>
  <c r="H209" i="23" s="1"/>
  <c r="E210" i="1"/>
  <c r="H210" i="23" s="1"/>
  <c r="I210" i="23" s="1"/>
  <c r="E211" i="1"/>
  <c r="H211" i="23" s="1"/>
  <c r="I211" i="23" s="1"/>
  <c r="E212" i="1"/>
  <c r="H212" i="23" s="1"/>
  <c r="I213" i="23" s="1"/>
  <c r="E213" i="1"/>
  <c r="H213" i="23" s="1"/>
  <c r="E214" i="1"/>
  <c r="H214" i="23" s="1"/>
  <c r="I214" i="23" s="1"/>
  <c r="E215" i="1"/>
  <c r="H215" i="23" s="1"/>
  <c r="E216" i="1"/>
  <c r="H216" i="23" s="1"/>
  <c r="I216" i="23" s="1"/>
  <c r="E217" i="1"/>
  <c r="E218" i="1"/>
  <c r="H218" i="23" s="1"/>
  <c r="E219" i="1"/>
  <c r="H219" i="23" s="1"/>
  <c r="E220" i="1"/>
  <c r="H220" i="23" s="1"/>
  <c r="I220" i="23" s="1"/>
  <c r="E221" i="1"/>
  <c r="H221" i="23" s="1"/>
  <c r="E222" i="1"/>
  <c r="H222" i="23" s="1"/>
  <c r="E223" i="1"/>
  <c r="H223" i="23" s="1"/>
  <c r="I223" i="23" s="1"/>
  <c r="E224" i="1"/>
  <c r="H224" i="23" s="1"/>
  <c r="I224" i="23" s="1"/>
  <c r="E225" i="1"/>
  <c r="H225" i="23" s="1"/>
  <c r="I225" i="23" s="1"/>
  <c r="E226" i="1"/>
  <c r="H226" i="23" s="1"/>
  <c r="I226" i="23" s="1"/>
  <c r="E227" i="1"/>
  <c r="H227" i="23" s="1"/>
  <c r="E228" i="1"/>
  <c r="H228" i="23" s="1"/>
  <c r="I228" i="23" s="1"/>
  <c r="E229" i="1"/>
  <c r="E230" i="1"/>
  <c r="H230" i="23" s="1"/>
  <c r="E231" i="1"/>
  <c r="H231" i="23" s="1"/>
  <c r="I231" i="23" s="1"/>
  <c r="E232" i="1"/>
  <c r="H232" i="23" s="1"/>
  <c r="I232" i="23" s="1"/>
  <c r="E233" i="1"/>
  <c r="H233" i="23" s="1"/>
  <c r="I233" i="23" s="1"/>
  <c r="E234" i="1"/>
  <c r="H234" i="23" s="1"/>
  <c r="I234" i="23" s="1"/>
  <c r="E235" i="1"/>
  <c r="H235" i="23" s="1"/>
  <c r="E236" i="1"/>
  <c r="H236" i="23" s="1"/>
  <c r="I236" i="23" s="1"/>
  <c r="E237" i="1"/>
  <c r="H237" i="23" s="1"/>
  <c r="I237" i="23" s="1"/>
  <c r="E238" i="1"/>
  <c r="H238" i="23" s="1"/>
  <c r="E239" i="1"/>
  <c r="H239" i="23" s="1"/>
  <c r="I239" i="23" s="1"/>
  <c r="E240" i="1"/>
  <c r="H240" i="23" s="1"/>
  <c r="I240" i="23" s="1"/>
  <c r="E241" i="1"/>
  <c r="E242" i="1"/>
  <c r="H242" i="23" s="1"/>
  <c r="E243" i="1"/>
  <c r="H243" i="23" s="1"/>
  <c r="E244" i="1"/>
  <c r="H244" i="23" s="1"/>
  <c r="I244" i="23" s="1"/>
  <c r="E245" i="1"/>
  <c r="H245" i="23" s="1"/>
  <c r="I245" i="23" s="1"/>
  <c r="E246" i="1"/>
  <c r="H246" i="23" s="1"/>
  <c r="E247" i="1"/>
  <c r="H247" i="23" s="1"/>
  <c r="I247" i="23" s="1"/>
  <c r="E248" i="1"/>
  <c r="H248" i="23" s="1"/>
  <c r="I248" i="23" s="1"/>
  <c r="E249" i="1"/>
  <c r="H249" i="23" s="1"/>
  <c r="I249" i="23" s="1"/>
  <c r="E250" i="1"/>
  <c r="H250" i="23" s="1"/>
  <c r="I250" i="23" s="1"/>
  <c r="E251" i="1"/>
  <c r="H251" i="23" s="1"/>
  <c r="E252" i="1"/>
  <c r="H252" i="23" s="1"/>
  <c r="I252" i="23" s="1"/>
  <c r="E253" i="1"/>
  <c r="E254" i="1"/>
  <c r="H254" i="23" s="1"/>
  <c r="E255" i="1"/>
  <c r="H255" i="23" s="1"/>
  <c r="I255" i="23" s="1"/>
  <c r="E256" i="1"/>
  <c r="H256" i="23" s="1"/>
  <c r="I256" i="23" s="1"/>
  <c r="E257" i="1"/>
  <c r="H257" i="23" s="1"/>
  <c r="I257" i="23" s="1"/>
  <c r="E258" i="1"/>
  <c r="H258" i="23" s="1"/>
  <c r="I258" i="23" s="1"/>
  <c r="E259" i="1"/>
  <c r="H259" i="23" s="1"/>
  <c r="E260" i="1"/>
  <c r="H260" i="23" s="1"/>
  <c r="I260" i="23" s="1"/>
  <c r="E261" i="1"/>
  <c r="H261" i="23" s="1"/>
  <c r="I261" i="23" s="1"/>
  <c r="E262" i="1"/>
  <c r="H262" i="23" s="1"/>
  <c r="I262" i="23" s="1"/>
  <c r="E263" i="1"/>
  <c r="H263" i="23" s="1"/>
  <c r="I263" i="23" s="1"/>
  <c r="E264" i="1"/>
  <c r="H264" i="23" s="1"/>
  <c r="I264" i="23" s="1"/>
  <c r="E265" i="1"/>
  <c r="E266" i="1"/>
  <c r="H266" i="23" s="1"/>
  <c r="E267" i="1"/>
  <c r="H267" i="23" s="1"/>
  <c r="E268" i="1"/>
  <c r="H268" i="23" s="1"/>
  <c r="I268" i="23" s="1"/>
  <c r="E269" i="1"/>
  <c r="H269" i="23" s="1"/>
  <c r="I269" i="23" s="1"/>
  <c r="E270" i="1"/>
  <c r="H270" i="23" s="1"/>
  <c r="I270" i="23" s="1"/>
  <c r="E271" i="1"/>
  <c r="H271" i="23" s="1"/>
  <c r="I271" i="23" s="1"/>
  <c r="E272" i="1"/>
  <c r="H272" i="23" s="1"/>
  <c r="I272" i="23" s="1"/>
  <c r="E273" i="1"/>
  <c r="H273" i="23" s="1"/>
  <c r="I273" i="23" s="1"/>
  <c r="E274" i="1"/>
  <c r="H274" i="23" s="1"/>
  <c r="I274" i="23" s="1"/>
  <c r="E275" i="1"/>
  <c r="H275" i="23" s="1"/>
  <c r="E276" i="1"/>
  <c r="H276" i="23" s="1"/>
  <c r="I276" i="23" s="1"/>
  <c r="E277" i="1"/>
  <c r="E278" i="1"/>
  <c r="H278" i="23" s="1"/>
  <c r="E279" i="1"/>
  <c r="H279" i="23" s="1"/>
  <c r="I279" i="23" s="1"/>
  <c r="E280" i="1"/>
  <c r="H280" i="23" s="1"/>
  <c r="E281" i="1"/>
  <c r="H281" i="23" s="1"/>
  <c r="I281" i="23" s="1"/>
  <c r="E282" i="1"/>
  <c r="H282" i="23" s="1"/>
  <c r="I282" i="23" s="1"/>
  <c r="E283" i="1"/>
  <c r="H283" i="23" s="1"/>
  <c r="E284" i="1"/>
  <c r="H284" i="23" s="1"/>
  <c r="E285" i="1"/>
  <c r="H285" i="23" s="1"/>
  <c r="I285" i="23" s="1"/>
  <c r="E286" i="1"/>
  <c r="H286" i="23" s="1"/>
  <c r="I286" i="23" s="1"/>
  <c r="E287" i="1"/>
  <c r="H287" i="23" s="1"/>
  <c r="I287" i="23" s="1"/>
  <c r="E288" i="1"/>
  <c r="H288" i="23" s="1"/>
  <c r="I288" i="23" s="1"/>
  <c r="E289" i="1"/>
  <c r="E290" i="1"/>
  <c r="H290" i="23" s="1"/>
  <c r="E291" i="1"/>
  <c r="H291" i="23" s="1"/>
  <c r="E292" i="1"/>
  <c r="H292" i="23" s="1"/>
  <c r="I292" i="23" s="1"/>
  <c r="E293" i="1"/>
  <c r="H293" i="23" s="1"/>
  <c r="I293" i="23" s="1"/>
  <c r="E294" i="1"/>
  <c r="H294" i="23" s="1"/>
  <c r="I294" i="23" s="1"/>
  <c r="E295" i="1"/>
  <c r="H295" i="23" s="1"/>
  <c r="I295" i="23" s="1"/>
  <c r="E296" i="1"/>
  <c r="H296" i="23" s="1"/>
  <c r="I296" i="23" s="1"/>
  <c r="E297" i="1"/>
  <c r="H297" i="23" s="1"/>
  <c r="I297" i="23" s="1"/>
  <c r="E298" i="1"/>
  <c r="H298" i="23" s="1"/>
  <c r="I298" i="23" s="1"/>
  <c r="E299" i="1"/>
  <c r="H299" i="23" s="1"/>
  <c r="E300" i="1"/>
  <c r="H300" i="23" s="1"/>
  <c r="I300" i="23" s="1"/>
  <c r="E301" i="1"/>
  <c r="E302" i="1"/>
  <c r="H302" i="23" s="1"/>
  <c r="E303" i="1"/>
  <c r="H303" i="23" s="1"/>
  <c r="I303" i="23" s="1"/>
  <c r="E304" i="1"/>
  <c r="H304" i="23" s="1"/>
  <c r="E305" i="1"/>
  <c r="H305" i="23" s="1"/>
  <c r="I305" i="23" s="1"/>
  <c r="E306" i="1"/>
  <c r="H306" i="23" s="1"/>
  <c r="I306" i="23" s="1"/>
  <c r="E307" i="1"/>
  <c r="H307" i="23" s="1"/>
  <c r="E308" i="1"/>
  <c r="H308" i="23" s="1"/>
  <c r="I308" i="23" s="1"/>
  <c r="E309" i="1"/>
  <c r="H309" i="23" s="1"/>
  <c r="I309" i="23" s="1"/>
  <c r="E310" i="1"/>
  <c r="H310" i="23" s="1"/>
  <c r="I310" i="23" s="1"/>
  <c r="E311" i="1"/>
  <c r="H311" i="23" s="1"/>
  <c r="I311" i="23" s="1"/>
  <c r="E312" i="1"/>
  <c r="H312" i="23" s="1"/>
  <c r="E313" i="1"/>
  <c r="E314" i="1"/>
  <c r="H314" i="23" s="1"/>
  <c r="E315" i="1"/>
  <c r="H315" i="23" s="1"/>
  <c r="E316" i="1"/>
  <c r="H316" i="23" s="1"/>
  <c r="I316" i="23" s="1"/>
  <c r="E317" i="1"/>
  <c r="H317" i="23" s="1"/>
  <c r="E318" i="1"/>
  <c r="H318" i="23" s="1"/>
  <c r="I318" i="23" s="1"/>
  <c r="E319" i="1"/>
  <c r="H319" i="23" s="1"/>
  <c r="I319" i="23" s="1"/>
  <c r="E320" i="1"/>
  <c r="H320" i="23" s="1"/>
  <c r="I320" i="23" s="1"/>
  <c r="E321" i="1"/>
  <c r="H321" i="23" s="1"/>
  <c r="I321" i="23" s="1"/>
  <c r="E322" i="1"/>
  <c r="H322" i="23" s="1"/>
  <c r="I322" i="23" s="1"/>
  <c r="E323" i="1"/>
  <c r="H323" i="23" s="1"/>
  <c r="E324" i="1"/>
  <c r="H324" i="23" s="1"/>
  <c r="I324" i="23" s="1"/>
  <c r="E325" i="1"/>
  <c r="E326" i="1"/>
  <c r="H326" i="23" s="1"/>
  <c r="E327" i="1"/>
  <c r="H327" i="23" s="1"/>
  <c r="I327" i="23" s="1"/>
  <c r="E328" i="1"/>
  <c r="H328" i="23" s="1"/>
  <c r="I328" i="23" s="1"/>
  <c r="E329" i="1"/>
  <c r="H329" i="23" s="1"/>
  <c r="I329" i="23" s="1"/>
  <c r="E330" i="1"/>
  <c r="H330" i="23" s="1"/>
  <c r="I330" i="23" s="1"/>
  <c r="E331" i="1"/>
  <c r="H331" i="23" s="1"/>
  <c r="E332" i="1"/>
  <c r="H332" i="23" s="1"/>
  <c r="E333" i="1"/>
  <c r="H333" i="23" s="1"/>
  <c r="E334" i="1"/>
  <c r="H334" i="23" s="1"/>
  <c r="I334" i="23" s="1"/>
  <c r="E335" i="1"/>
  <c r="H335" i="23" s="1"/>
  <c r="I335" i="23" s="1"/>
  <c r="E336" i="1"/>
  <c r="H336" i="23" s="1"/>
  <c r="I336" i="23" s="1"/>
  <c r="E337" i="1"/>
  <c r="E338" i="1"/>
  <c r="H338" i="23" s="1"/>
  <c r="E339" i="1"/>
  <c r="H339" i="23" s="1"/>
  <c r="E340" i="1"/>
  <c r="H340" i="23" s="1"/>
  <c r="I340" i="23" s="1"/>
  <c r="E341" i="1"/>
  <c r="H341" i="23" s="1"/>
  <c r="I341" i="23" s="1"/>
  <c r="E342" i="1"/>
  <c r="H342" i="23" s="1"/>
  <c r="I342" i="23" s="1"/>
  <c r="E343" i="1"/>
  <c r="H343" i="23" s="1"/>
  <c r="I343" i="23" s="1"/>
  <c r="E344" i="1"/>
  <c r="H344" i="23" s="1"/>
  <c r="I344" i="23" s="1"/>
  <c r="E345" i="1"/>
  <c r="H345" i="23" s="1"/>
  <c r="I345" i="23" s="1"/>
  <c r="E346" i="1"/>
  <c r="H346" i="23" s="1"/>
  <c r="I346" i="23" s="1"/>
  <c r="E347" i="1"/>
  <c r="H347" i="23" s="1"/>
  <c r="E348" i="1"/>
  <c r="H348" i="23" s="1"/>
  <c r="I348" i="23" s="1"/>
  <c r="E349" i="1"/>
  <c r="E350" i="1"/>
  <c r="H350" i="23" s="1"/>
  <c r="E351" i="1"/>
  <c r="H351" i="23" s="1"/>
  <c r="I351" i="23" s="1"/>
  <c r="E352" i="1"/>
  <c r="H352" i="23" s="1"/>
  <c r="I352" i="23" s="1"/>
  <c r="E353" i="1"/>
  <c r="H353" i="23" s="1"/>
  <c r="I353" i="23" s="1"/>
  <c r="E354" i="1"/>
  <c r="H354" i="23" s="1"/>
  <c r="I354" i="23" s="1"/>
  <c r="E355" i="1"/>
  <c r="H355" i="23" s="1"/>
  <c r="E356" i="1"/>
  <c r="H356" i="23" s="1"/>
  <c r="I356" i="23" s="1"/>
  <c r="E357" i="1"/>
  <c r="H357" i="23" s="1"/>
  <c r="I357" i="23" s="1"/>
  <c r="E358" i="1"/>
  <c r="H358" i="23" s="1"/>
  <c r="I358" i="23" s="1"/>
  <c r="E359" i="1"/>
  <c r="H359" i="23" s="1"/>
  <c r="I359" i="23" s="1"/>
  <c r="E360" i="1"/>
  <c r="H360" i="23" s="1"/>
  <c r="I360" i="23" s="1"/>
  <c r="E361" i="1"/>
  <c r="E362" i="1"/>
  <c r="H362" i="23" s="1"/>
  <c r="E363" i="1"/>
  <c r="H363" i="23" s="1"/>
  <c r="E364" i="1"/>
  <c r="H364" i="23" s="1"/>
  <c r="I364" i="23" s="1"/>
  <c r="E365" i="1"/>
  <c r="H365" i="23" s="1"/>
  <c r="I365" i="23" s="1"/>
  <c r="E366" i="1"/>
  <c r="H366" i="23" s="1"/>
  <c r="I366" i="23" s="1"/>
  <c r="E367" i="1"/>
  <c r="H367" i="23" s="1"/>
  <c r="I367" i="23" s="1"/>
  <c r="E368" i="1"/>
  <c r="H368" i="23" s="1"/>
  <c r="I368" i="23" s="1"/>
  <c r="E369" i="1"/>
  <c r="H369" i="23" s="1"/>
  <c r="I369" i="23" s="1"/>
  <c r="E370" i="1"/>
  <c r="H370" i="23" s="1"/>
  <c r="I370" i="23" s="1"/>
  <c r="E371" i="1"/>
  <c r="H371" i="23" s="1"/>
  <c r="E372" i="1"/>
  <c r="H372" i="23" s="1"/>
  <c r="I372" i="23" s="1"/>
  <c r="E373" i="1"/>
  <c r="E374" i="1"/>
  <c r="H374" i="23" s="1"/>
  <c r="E375" i="1"/>
  <c r="H375" i="23" s="1"/>
  <c r="I375" i="23" s="1"/>
  <c r="E376" i="1"/>
  <c r="H376" i="23" s="1"/>
  <c r="I376" i="23" s="1"/>
  <c r="E377" i="1"/>
  <c r="H377" i="23" s="1"/>
  <c r="I377" i="23" s="1"/>
  <c r="E378" i="1"/>
  <c r="H378" i="23" s="1"/>
  <c r="I378" i="23" s="1"/>
  <c r="E379" i="1"/>
  <c r="H379" i="23" s="1"/>
  <c r="E380" i="1"/>
  <c r="H380" i="23" s="1"/>
  <c r="I380" i="23" s="1"/>
  <c r="E381" i="1"/>
  <c r="H381" i="23" s="1"/>
  <c r="E382" i="1"/>
  <c r="H382" i="23" s="1"/>
  <c r="I382" i="23" s="1"/>
  <c r="E383" i="1"/>
  <c r="H383" i="23" s="1"/>
  <c r="I383" i="23" s="1"/>
  <c r="E384" i="1"/>
  <c r="H384" i="23" s="1"/>
  <c r="I384" i="23" s="1"/>
  <c r="E385" i="1"/>
  <c r="E386" i="1"/>
  <c r="H386" i="23" s="1"/>
  <c r="E387" i="1"/>
  <c r="H387" i="23" s="1"/>
  <c r="E388" i="1"/>
  <c r="H388" i="23" s="1"/>
  <c r="I388" i="23" s="1"/>
  <c r="E389" i="1"/>
  <c r="H389" i="23" s="1"/>
  <c r="I389" i="23" s="1"/>
  <c r="E390" i="1"/>
  <c r="H390" i="23" s="1"/>
  <c r="E391" i="1"/>
  <c r="H391" i="23" s="1"/>
  <c r="I391" i="23" s="1"/>
  <c r="E392" i="1"/>
  <c r="H392" i="23" s="1"/>
  <c r="I392" i="23" s="1"/>
  <c r="E393" i="1"/>
  <c r="H393" i="23" s="1"/>
  <c r="I393" i="23" s="1"/>
  <c r="E394" i="1"/>
  <c r="H394" i="23" s="1"/>
  <c r="I394" i="23" s="1"/>
  <c r="E395" i="1"/>
  <c r="H395" i="23" s="1"/>
  <c r="E396" i="1"/>
  <c r="H396" i="23" s="1"/>
  <c r="I396" i="23" s="1"/>
  <c r="E397" i="1"/>
  <c r="E398" i="1"/>
  <c r="H398" i="23" s="1"/>
  <c r="E399" i="1"/>
  <c r="H399" i="23" s="1"/>
  <c r="I399" i="23" s="1"/>
  <c r="E400" i="1"/>
  <c r="H400" i="23" s="1"/>
  <c r="I400" i="23" s="1"/>
  <c r="E401" i="1"/>
  <c r="H401" i="23" s="1"/>
  <c r="I401" i="23" s="1"/>
  <c r="E402" i="1"/>
  <c r="H402" i="23" s="1"/>
  <c r="I402" i="23" s="1"/>
  <c r="E403" i="1"/>
  <c r="H403" i="23" s="1"/>
  <c r="E404" i="1"/>
  <c r="H404" i="23" s="1"/>
  <c r="I404" i="23" s="1"/>
  <c r="E405" i="1"/>
  <c r="H405" i="23" s="1"/>
  <c r="I405" i="23" s="1"/>
  <c r="E406" i="1"/>
  <c r="H406" i="23" s="1"/>
  <c r="I406" i="23" s="1"/>
  <c r="E407" i="1"/>
  <c r="H407" i="23" s="1"/>
  <c r="I407" i="23" s="1"/>
  <c r="E408" i="1"/>
  <c r="H408" i="23" s="1"/>
  <c r="I408" i="23" s="1"/>
  <c r="E409" i="1"/>
  <c r="E410" i="1"/>
  <c r="H410" i="23" s="1"/>
  <c r="E411" i="1"/>
  <c r="H411" i="23" s="1"/>
  <c r="E412" i="1"/>
  <c r="H412" i="23" s="1"/>
  <c r="I412" i="23" s="1"/>
  <c r="E413" i="1"/>
  <c r="H413" i="23" s="1"/>
  <c r="I413" i="23" s="1"/>
  <c r="E414" i="1"/>
  <c r="H414" i="23" s="1"/>
  <c r="I414" i="23" s="1"/>
  <c r="E415" i="1"/>
  <c r="H415" i="23" s="1"/>
  <c r="I415" i="23" s="1"/>
  <c r="E416" i="1"/>
  <c r="H416" i="23" s="1"/>
  <c r="I416" i="23" s="1"/>
  <c r="E417" i="1"/>
  <c r="H417" i="23" s="1"/>
  <c r="I417" i="23" s="1"/>
  <c r="E418" i="1"/>
  <c r="H418" i="23" s="1"/>
  <c r="I418" i="23" s="1"/>
  <c r="E419" i="1"/>
  <c r="H419" i="23" s="1"/>
  <c r="E420" i="1"/>
  <c r="H420" i="23" s="1"/>
  <c r="I420" i="23" s="1"/>
  <c r="E421" i="1"/>
  <c r="E422" i="1"/>
  <c r="H422" i="23" s="1"/>
  <c r="E423" i="1"/>
  <c r="H423" i="23" s="1"/>
  <c r="I423" i="23" s="1"/>
  <c r="E424" i="1"/>
  <c r="H424" i="23" s="1"/>
  <c r="I424" i="23" s="1"/>
  <c r="E425" i="1"/>
  <c r="H425" i="23" s="1"/>
  <c r="I425" i="23" s="1"/>
  <c r="E426" i="1"/>
  <c r="H426" i="23" s="1"/>
  <c r="I426" i="23" s="1"/>
  <c r="E427" i="1"/>
  <c r="H427" i="23" s="1"/>
  <c r="E428" i="1"/>
  <c r="H428" i="23" s="1"/>
  <c r="I428" i="23" s="1"/>
  <c r="E429" i="1"/>
  <c r="H429" i="23" s="1"/>
  <c r="E430" i="1"/>
  <c r="H430" i="23" s="1"/>
  <c r="I430" i="23" s="1"/>
  <c r="E431" i="1"/>
  <c r="H431" i="23" s="1"/>
  <c r="I431" i="23" s="1"/>
  <c r="E432" i="1"/>
  <c r="H432" i="23" s="1"/>
  <c r="I432" i="23" s="1"/>
  <c r="E433" i="1"/>
  <c r="E434" i="1"/>
  <c r="H434" i="23" s="1"/>
  <c r="E435" i="1"/>
  <c r="H435" i="23" s="1"/>
  <c r="E436" i="1"/>
  <c r="H436" i="23" s="1"/>
  <c r="I436" i="23" s="1"/>
  <c r="E437" i="1"/>
  <c r="H437" i="23" s="1"/>
  <c r="I437" i="23" s="1"/>
  <c r="E438" i="1"/>
  <c r="H438" i="23" s="1"/>
  <c r="I438" i="23" s="1"/>
  <c r="E439" i="1"/>
  <c r="H439" i="23" s="1"/>
  <c r="I439" i="23" s="1"/>
  <c r="E440" i="1"/>
  <c r="H440" i="23" s="1"/>
  <c r="I440" i="23" s="1"/>
  <c r="E441" i="1"/>
  <c r="H441" i="23" s="1"/>
  <c r="I441" i="23" s="1"/>
  <c r="E442" i="1"/>
  <c r="H442" i="23" s="1"/>
  <c r="I442" i="23" s="1"/>
  <c r="E443" i="1"/>
  <c r="H443" i="23" s="1"/>
  <c r="E444" i="1"/>
  <c r="H444" i="23" s="1"/>
  <c r="I444" i="23" s="1"/>
  <c r="E445" i="1"/>
  <c r="E446" i="1"/>
  <c r="H446" i="23" s="1"/>
  <c r="E447" i="1"/>
  <c r="H447" i="23" s="1"/>
  <c r="I447" i="23" s="1"/>
  <c r="E448" i="1"/>
  <c r="H448" i="23" s="1"/>
  <c r="I448" i="23" s="1"/>
  <c r="E449" i="1"/>
  <c r="H449" i="23" s="1"/>
  <c r="I449" i="23" s="1"/>
  <c r="E450" i="1"/>
  <c r="H450" i="23" s="1"/>
  <c r="I450" i="23" s="1"/>
  <c r="E451" i="1"/>
  <c r="H451" i="23" s="1"/>
  <c r="E452" i="1"/>
  <c r="H452" i="23" s="1"/>
  <c r="I452" i="23" s="1"/>
  <c r="E453" i="1"/>
  <c r="H453" i="23" s="1"/>
  <c r="E454" i="1"/>
  <c r="H454" i="23" s="1"/>
  <c r="I454" i="23" s="1"/>
  <c r="E455" i="1"/>
  <c r="H455" i="23" s="1"/>
  <c r="I455" i="23" s="1"/>
  <c r="E456" i="1"/>
  <c r="H456" i="23" s="1"/>
  <c r="I456" i="23" s="1"/>
  <c r="E457" i="1"/>
  <c r="E458" i="1"/>
  <c r="H458" i="23" s="1"/>
  <c r="E459" i="1"/>
  <c r="H459" i="23" s="1"/>
  <c r="E460" i="1"/>
  <c r="H460" i="23" s="1"/>
  <c r="I460" i="23" s="1"/>
  <c r="E461" i="1"/>
  <c r="H461" i="23" s="1"/>
  <c r="I461" i="23" s="1"/>
  <c r="E462" i="1"/>
  <c r="H462" i="23" s="1"/>
  <c r="I462" i="23" s="1"/>
  <c r="E463" i="1"/>
  <c r="H463" i="23" s="1"/>
  <c r="I463" i="23" s="1"/>
  <c r="E464" i="1"/>
  <c r="H464" i="23" s="1"/>
  <c r="I464" i="23" s="1"/>
  <c r="E465" i="1"/>
  <c r="H465" i="23" s="1"/>
  <c r="I465" i="23" s="1"/>
  <c r="E466" i="1"/>
  <c r="H466" i="23" s="1"/>
  <c r="I466" i="23" s="1"/>
  <c r="E467" i="1"/>
  <c r="H467" i="23" s="1"/>
  <c r="E468" i="1"/>
  <c r="H468" i="23" s="1"/>
  <c r="I468" i="23" s="1"/>
  <c r="E469" i="1"/>
  <c r="E470" i="1"/>
  <c r="H470" i="23" s="1"/>
  <c r="E471" i="1"/>
  <c r="H471" i="23" s="1"/>
  <c r="I471" i="23" s="1"/>
  <c r="E472" i="1"/>
  <c r="H472" i="23" s="1"/>
  <c r="I472" i="23" s="1"/>
  <c r="E473" i="1"/>
  <c r="H473" i="23" s="1"/>
  <c r="I473" i="23" s="1"/>
  <c r="E474" i="1"/>
  <c r="H474" i="23" s="1"/>
  <c r="I474" i="23" s="1"/>
  <c r="E475" i="1"/>
  <c r="H475" i="23" s="1"/>
  <c r="E476" i="1"/>
  <c r="H476" i="23" s="1"/>
  <c r="I476" i="23" s="1"/>
  <c r="E477" i="1"/>
  <c r="H477" i="23" s="1"/>
  <c r="E478" i="1"/>
  <c r="H478" i="23" s="1"/>
  <c r="I478" i="23" s="1"/>
  <c r="E479" i="1"/>
  <c r="H479" i="23" s="1"/>
  <c r="I479" i="23" s="1"/>
  <c r="E480" i="1"/>
  <c r="H480" i="23" s="1"/>
  <c r="I480" i="23" s="1"/>
  <c r="E481" i="1"/>
  <c r="E482" i="1"/>
  <c r="H482" i="23" s="1"/>
  <c r="E483" i="1"/>
  <c r="H483" i="23" s="1"/>
  <c r="E484" i="1"/>
  <c r="H484" i="23" s="1"/>
  <c r="I484" i="23" s="1"/>
  <c r="E485" i="1"/>
  <c r="H485" i="23" s="1"/>
  <c r="E486" i="1"/>
  <c r="H486" i="23" s="1"/>
  <c r="I486" i="23" s="1"/>
  <c r="E487" i="1"/>
  <c r="H487" i="23" s="1"/>
  <c r="I487" i="23" s="1"/>
  <c r="E488" i="1"/>
  <c r="H488" i="23" s="1"/>
  <c r="I488" i="23" s="1"/>
  <c r="E489" i="1"/>
  <c r="H489" i="23" s="1"/>
  <c r="I489" i="23" s="1"/>
  <c r="E490" i="1"/>
  <c r="H490" i="23" s="1"/>
  <c r="I490" i="23" s="1"/>
  <c r="E491" i="1"/>
  <c r="H491" i="23" s="1"/>
  <c r="E492" i="1"/>
  <c r="H492" i="23" s="1"/>
  <c r="I492" i="23" s="1"/>
  <c r="E493" i="1"/>
  <c r="E494" i="1"/>
  <c r="H494" i="23" s="1"/>
  <c r="E495" i="1"/>
  <c r="H495" i="23" s="1"/>
  <c r="I495" i="23" s="1"/>
  <c r="E496" i="1"/>
  <c r="H496" i="23" s="1"/>
  <c r="I496" i="23" s="1"/>
  <c r="E497" i="1"/>
  <c r="H497" i="23" s="1"/>
  <c r="I497" i="23" s="1"/>
  <c r="E498" i="1"/>
  <c r="H498" i="23" s="1"/>
  <c r="I498" i="23" s="1"/>
  <c r="E499" i="1"/>
  <c r="H499" i="23" s="1"/>
  <c r="E500" i="1"/>
  <c r="H500" i="23" s="1"/>
  <c r="I500" i="23" s="1"/>
  <c r="E501" i="1"/>
  <c r="H501" i="23" s="1"/>
  <c r="E502" i="1"/>
  <c r="H502" i="23" s="1"/>
  <c r="I502" i="23" s="1"/>
  <c r="E503" i="1"/>
  <c r="H503" i="23" s="1"/>
  <c r="E504" i="1"/>
  <c r="H504" i="23" s="1"/>
  <c r="I504" i="23" s="1"/>
  <c r="E505" i="1"/>
  <c r="E506" i="1"/>
  <c r="H506" i="23" s="1"/>
  <c r="E507" i="1"/>
  <c r="H507" i="23" s="1"/>
  <c r="E508" i="1"/>
  <c r="H508" i="23" s="1"/>
  <c r="E509" i="1"/>
  <c r="H509" i="23" s="1"/>
  <c r="E510" i="1"/>
  <c r="H510" i="23" s="1"/>
  <c r="I510" i="23" s="1"/>
  <c r="E511" i="1"/>
  <c r="H511" i="23" s="1"/>
  <c r="E512" i="1"/>
  <c r="H512" i="23" s="1"/>
  <c r="I512" i="23" s="1"/>
  <c r="E513" i="1"/>
  <c r="H513" i="23" s="1"/>
  <c r="I513" i="23" s="1"/>
  <c r="E514" i="1"/>
  <c r="H514" i="23" s="1"/>
  <c r="E515" i="1"/>
  <c r="H515" i="23" s="1"/>
  <c r="E516" i="1"/>
  <c r="H516" i="23" s="1"/>
  <c r="E517" i="1"/>
  <c r="E518" i="1"/>
  <c r="H518" i="23" s="1"/>
  <c r="E519" i="1"/>
  <c r="H519" i="23" s="1"/>
  <c r="E520" i="1"/>
  <c r="H520" i="23" s="1"/>
  <c r="E521" i="1"/>
  <c r="H521" i="23" s="1"/>
  <c r="I521" i="23" s="1"/>
  <c r="E522" i="1"/>
  <c r="H522" i="23" s="1"/>
  <c r="I522" i="23" s="1"/>
  <c r="E523" i="1"/>
  <c r="H523" i="23" s="1"/>
  <c r="E524" i="1"/>
  <c r="H524" i="23" s="1"/>
  <c r="E525" i="1"/>
  <c r="H525" i="23" s="1"/>
  <c r="E526" i="1"/>
  <c r="H526" i="23" s="1"/>
  <c r="E527" i="1"/>
  <c r="H527" i="23" s="1"/>
  <c r="E528" i="1"/>
  <c r="H528" i="23" s="1"/>
  <c r="I528" i="23" s="1"/>
  <c r="E529" i="1"/>
  <c r="E530" i="1"/>
  <c r="H530" i="23" s="1"/>
  <c r="E531" i="1"/>
  <c r="H531" i="23" s="1"/>
  <c r="E532" i="1"/>
  <c r="H532" i="23" s="1"/>
  <c r="E533" i="1"/>
  <c r="H533" i="23" s="1"/>
  <c r="I533" i="23" s="1"/>
  <c r="E534" i="1"/>
  <c r="H534" i="23" s="1"/>
  <c r="I534" i="23" s="1"/>
  <c r="E535" i="1"/>
  <c r="H535" i="23" s="1"/>
  <c r="I535" i="23" s="1"/>
  <c r="E536" i="1"/>
  <c r="H536" i="23" s="1"/>
  <c r="I536" i="23" s="1"/>
  <c r="E537" i="1"/>
  <c r="H537" i="23" s="1"/>
  <c r="I537" i="23" s="1"/>
  <c r="E538" i="1"/>
  <c r="H538" i="23" s="1"/>
  <c r="I538" i="23" s="1"/>
  <c r="E539" i="1"/>
  <c r="H539" i="23" s="1"/>
  <c r="E540" i="1"/>
  <c r="H540" i="23" s="1"/>
  <c r="E541" i="1"/>
  <c r="E542" i="1"/>
  <c r="H542" i="23" s="1"/>
  <c r="E543" i="1"/>
  <c r="H543" i="23" s="1"/>
  <c r="I543" i="23" s="1"/>
  <c r="E544" i="1"/>
  <c r="H544" i="23" s="1"/>
  <c r="I544" i="23" s="1"/>
  <c r="E545" i="1"/>
  <c r="H545" i="23" s="1"/>
  <c r="I545" i="23" s="1"/>
  <c r="E546" i="1"/>
  <c r="H546" i="23" s="1"/>
  <c r="I546" i="23" s="1"/>
  <c r="E547" i="1"/>
  <c r="H547" i="23" s="1"/>
  <c r="E548" i="1"/>
  <c r="H548" i="23" s="1"/>
  <c r="I548" i="23" s="1"/>
  <c r="E549" i="1"/>
  <c r="H549" i="23" s="1"/>
  <c r="E550" i="1"/>
  <c r="H550" i="23" s="1"/>
  <c r="I550" i="23" s="1"/>
  <c r="E551" i="1"/>
  <c r="H551" i="23" s="1"/>
  <c r="I551" i="23" s="1"/>
  <c r="E552" i="1"/>
  <c r="H552" i="23" s="1"/>
  <c r="I552" i="23" s="1"/>
  <c r="E553" i="1"/>
  <c r="E554" i="1"/>
  <c r="H554" i="23" s="1"/>
  <c r="E555" i="1"/>
  <c r="H555" i="23" s="1"/>
  <c r="E556" i="1"/>
  <c r="H556" i="23" s="1"/>
  <c r="I556" i="23" s="1"/>
  <c r="E557" i="1"/>
  <c r="H557" i="23" s="1"/>
  <c r="E558" i="1"/>
  <c r="H558" i="23" s="1"/>
  <c r="I558" i="23" s="1"/>
  <c r="E559" i="1"/>
  <c r="H559" i="23" s="1"/>
  <c r="I559" i="23" s="1"/>
  <c r="E560" i="1"/>
  <c r="H560" i="23" s="1"/>
  <c r="I560" i="23" s="1"/>
  <c r="E561" i="1"/>
  <c r="H561" i="23" s="1"/>
  <c r="I561" i="23" s="1"/>
  <c r="E562" i="1"/>
  <c r="H562" i="23" s="1"/>
  <c r="I562" i="23" s="1"/>
  <c r="E563" i="1"/>
  <c r="H563" i="23" s="1"/>
  <c r="E564" i="1"/>
  <c r="H564" i="23" s="1"/>
  <c r="I564" i="23" s="1"/>
  <c r="E565" i="1"/>
  <c r="E566" i="1"/>
  <c r="H566" i="23" s="1"/>
  <c r="E567" i="1"/>
  <c r="H567" i="23" s="1"/>
  <c r="I567" i="23" s="1"/>
  <c r="E568" i="1"/>
  <c r="H568" i="23" s="1"/>
  <c r="I568" i="23" s="1"/>
  <c r="E569" i="1"/>
  <c r="H569" i="23" s="1"/>
  <c r="I569" i="23" s="1"/>
  <c r="E570" i="1"/>
  <c r="H570" i="23" s="1"/>
  <c r="I570" i="23" s="1"/>
  <c r="E571" i="1"/>
  <c r="H571" i="23" s="1"/>
  <c r="E572" i="1"/>
  <c r="H572" i="23" s="1"/>
  <c r="I572" i="23" s="1"/>
  <c r="E573" i="1"/>
  <c r="H573" i="23" s="1"/>
  <c r="E574" i="1"/>
  <c r="H574" i="23" s="1"/>
  <c r="I574" i="23" s="1"/>
  <c r="E575" i="1"/>
  <c r="H575" i="23" s="1"/>
  <c r="I575" i="23" s="1"/>
  <c r="E576" i="1"/>
  <c r="H576" i="23" s="1"/>
  <c r="E577" i="1"/>
  <c r="E578" i="1"/>
  <c r="H578" i="23" s="1"/>
  <c r="E579" i="1"/>
  <c r="H579" i="23" s="1"/>
  <c r="E580" i="1"/>
  <c r="H580" i="23" s="1"/>
  <c r="I580" i="23" s="1"/>
  <c r="E581" i="1"/>
  <c r="H581" i="23" s="1"/>
  <c r="E582" i="1"/>
  <c r="H582" i="23" s="1"/>
  <c r="I582" i="23" s="1"/>
  <c r="E583" i="1"/>
  <c r="H583" i="23" s="1"/>
  <c r="I583" i="23" s="1"/>
  <c r="E584" i="1"/>
  <c r="H584" i="23" s="1"/>
  <c r="I584" i="23" s="1"/>
  <c r="E585" i="1"/>
  <c r="H585" i="23" s="1"/>
  <c r="I585" i="23" s="1"/>
  <c r="E586" i="1"/>
  <c r="H586" i="23" s="1"/>
  <c r="I586" i="23" s="1"/>
  <c r="E587" i="1"/>
  <c r="H587" i="23" s="1"/>
  <c r="E588" i="1"/>
  <c r="H588" i="23" s="1"/>
  <c r="I588" i="23" s="1"/>
  <c r="E589" i="1"/>
  <c r="E590" i="1"/>
  <c r="H590" i="23" s="1"/>
  <c r="E591" i="1"/>
  <c r="H591" i="23" s="1"/>
  <c r="I591" i="23" s="1"/>
  <c r="E592" i="1"/>
  <c r="H592" i="23" s="1"/>
  <c r="I592" i="23" s="1"/>
  <c r="E593" i="1"/>
  <c r="H593" i="23" s="1"/>
  <c r="I593" i="23" s="1"/>
  <c r="E594" i="1"/>
  <c r="H594" i="23" s="1"/>
  <c r="I594" i="23" s="1"/>
  <c r="E595" i="1"/>
  <c r="H595" i="23" s="1"/>
  <c r="E596" i="1"/>
  <c r="H596" i="23" s="1"/>
  <c r="I596" i="23" s="1"/>
  <c r="E597" i="1"/>
  <c r="H597" i="23" s="1"/>
  <c r="E598" i="1"/>
  <c r="H598" i="23" s="1"/>
  <c r="E599" i="1"/>
  <c r="H599" i="23" s="1"/>
  <c r="I599" i="23" s="1"/>
  <c r="E600" i="1"/>
  <c r="H600" i="23" s="1"/>
  <c r="I600" i="23" s="1"/>
  <c r="E601" i="1"/>
  <c r="E602" i="1"/>
  <c r="H602" i="23" s="1"/>
  <c r="E603" i="1"/>
  <c r="H603" i="23" s="1"/>
  <c r="E604" i="1"/>
  <c r="H604" i="23" s="1"/>
  <c r="E605" i="1"/>
  <c r="H605" i="23" s="1"/>
  <c r="E606" i="1"/>
  <c r="H606" i="23" s="1"/>
  <c r="I606" i="23" s="1"/>
  <c r="E607" i="1"/>
  <c r="H607" i="23" s="1"/>
  <c r="E608" i="1"/>
  <c r="H608" i="23" s="1"/>
  <c r="I608" i="23" s="1"/>
  <c r="E609" i="1"/>
  <c r="H609" i="23" s="1"/>
  <c r="I609" i="23" s="1"/>
  <c r="E610" i="1"/>
  <c r="H610" i="23" s="1"/>
  <c r="E611" i="1"/>
  <c r="H611" i="23" s="1"/>
  <c r="E612" i="1"/>
  <c r="H612" i="23" s="1"/>
  <c r="I612" i="23" s="1"/>
  <c r="E613" i="1"/>
  <c r="E614" i="1"/>
  <c r="H614" i="23" s="1"/>
  <c r="E615" i="1"/>
  <c r="H615" i="23" s="1"/>
  <c r="I615" i="23" s="1"/>
  <c r="E616" i="1"/>
  <c r="H616" i="23" s="1"/>
  <c r="E617" i="1"/>
  <c r="H617" i="23" s="1"/>
  <c r="I617" i="23" s="1"/>
  <c r="E618" i="1"/>
  <c r="H618" i="23" s="1"/>
  <c r="I618" i="23" s="1"/>
  <c r="E619" i="1"/>
  <c r="H619" i="23" s="1"/>
  <c r="E620" i="1"/>
  <c r="H620" i="23" s="1"/>
  <c r="I620" i="23" s="1"/>
  <c r="E621" i="1"/>
  <c r="H621" i="23" s="1"/>
  <c r="E622" i="1"/>
  <c r="H622" i="23" s="1"/>
  <c r="E623" i="1"/>
  <c r="H623" i="23" s="1"/>
  <c r="I623" i="23" s="1"/>
  <c r="E624" i="1"/>
  <c r="H624" i="23" s="1"/>
  <c r="I624" i="23" s="1"/>
  <c r="E625" i="1"/>
  <c r="E626" i="1"/>
  <c r="H626" i="23" s="1"/>
  <c r="E627" i="1"/>
  <c r="H627" i="23" s="1"/>
  <c r="E628" i="1"/>
  <c r="H628" i="23" s="1"/>
  <c r="I628" i="23" s="1"/>
  <c r="E629" i="1"/>
  <c r="H629" i="23" s="1"/>
  <c r="E630" i="1"/>
  <c r="H630" i="23" s="1"/>
  <c r="I630" i="23" s="1"/>
  <c r="E631" i="1"/>
  <c r="H631" i="23" s="1"/>
  <c r="I631" i="23" s="1"/>
  <c r="E632" i="1"/>
  <c r="H632" i="23" s="1"/>
  <c r="E633" i="1"/>
  <c r="H633" i="23" s="1"/>
  <c r="I633" i="23" s="1"/>
  <c r="E634" i="1"/>
  <c r="H634" i="23" s="1"/>
  <c r="I634" i="23" s="1"/>
  <c r="E635" i="1"/>
  <c r="H635" i="23" s="1"/>
  <c r="E636" i="1"/>
  <c r="H636" i="23" s="1"/>
  <c r="I636" i="23" s="1"/>
  <c r="E637" i="1"/>
  <c r="E638" i="1"/>
  <c r="H638" i="23" s="1"/>
  <c r="E639" i="1"/>
  <c r="H639" i="23" s="1"/>
  <c r="I639" i="23" s="1"/>
  <c r="E640" i="1"/>
  <c r="H640" i="23" s="1"/>
  <c r="I640" i="23" s="1"/>
  <c r="E641" i="1"/>
  <c r="H641" i="23" s="1"/>
  <c r="E642" i="1"/>
  <c r="H642" i="23" s="1"/>
  <c r="I642" i="23" s="1"/>
  <c r="E643" i="1"/>
  <c r="H643" i="23" s="1"/>
  <c r="E644" i="1"/>
  <c r="H644" i="23" s="1"/>
  <c r="I644" i="23" s="1"/>
  <c r="E645" i="1"/>
  <c r="H645" i="23" s="1"/>
  <c r="E646" i="1"/>
  <c r="H646" i="23" s="1"/>
  <c r="I646" i="23" s="1"/>
  <c r="E647" i="1"/>
  <c r="H647" i="23" s="1"/>
  <c r="E648" i="1"/>
  <c r="H648" i="23" s="1"/>
  <c r="I648" i="23" s="1"/>
  <c r="E649" i="1"/>
  <c r="E650" i="1"/>
  <c r="H650" i="23" s="1"/>
  <c r="E651" i="1"/>
  <c r="H651" i="23" s="1"/>
  <c r="E652" i="1"/>
  <c r="H652" i="23" s="1"/>
  <c r="I652" i="23" s="1"/>
  <c r="E653" i="1"/>
  <c r="H653" i="23" s="1"/>
  <c r="E654" i="1"/>
  <c r="H654" i="23" s="1"/>
  <c r="I654" i="23" s="1"/>
  <c r="E655" i="1"/>
  <c r="H655" i="23" s="1"/>
  <c r="I655" i="23" s="1"/>
  <c r="E656" i="1"/>
  <c r="H656" i="23" s="1"/>
  <c r="E657" i="1"/>
  <c r="H657" i="23" s="1"/>
  <c r="I657" i="23" s="1"/>
  <c r="E658" i="1"/>
  <c r="H658" i="23" s="1"/>
  <c r="I658" i="23" s="1"/>
  <c r="E659" i="1"/>
  <c r="H659" i="23" s="1"/>
  <c r="E660" i="1"/>
  <c r="H660" i="23" s="1"/>
  <c r="I660" i="23" s="1"/>
  <c r="E661" i="1"/>
  <c r="E662" i="1"/>
  <c r="H662" i="23" s="1"/>
  <c r="E663" i="1"/>
  <c r="H663" i="23" s="1"/>
  <c r="E664" i="1"/>
  <c r="H664" i="23" s="1"/>
  <c r="I664" i="23" s="1"/>
  <c r="E665" i="1"/>
  <c r="H665" i="23" s="1"/>
  <c r="E666" i="1"/>
  <c r="H666" i="23" s="1"/>
  <c r="I666" i="23" s="1"/>
  <c r="E667" i="1"/>
  <c r="H667" i="23" s="1"/>
  <c r="E668" i="1"/>
  <c r="H668" i="23" s="1"/>
  <c r="E669" i="1"/>
  <c r="H669" i="23" s="1"/>
  <c r="E670" i="1"/>
  <c r="H670" i="23" s="1"/>
  <c r="I670" i="23" s="1"/>
  <c r="E671" i="1"/>
  <c r="H671" i="23" s="1"/>
  <c r="I671" i="23" s="1"/>
  <c r="E672" i="1"/>
  <c r="H672" i="23" s="1"/>
  <c r="I672" i="23" s="1"/>
  <c r="E673" i="1"/>
  <c r="E674" i="1"/>
  <c r="H674" i="23" s="1"/>
  <c r="E675" i="1"/>
  <c r="H675" i="23" s="1"/>
  <c r="E676" i="1"/>
  <c r="H676" i="23" s="1"/>
  <c r="I676" i="23" s="1"/>
  <c r="E677" i="1"/>
  <c r="H677" i="23" s="1"/>
  <c r="E678" i="1"/>
  <c r="H678" i="23" s="1"/>
  <c r="I678" i="23" s="1"/>
  <c r="E679" i="1"/>
  <c r="H679" i="23" s="1"/>
  <c r="E680" i="1"/>
  <c r="H680" i="23" s="1"/>
  <c r="I680" i="23" s="1"/>
  <c r="E681" i="1"/>
  <c r="H681" i="23" s="1"/>
  <c r="I681" i="23" s="1"/>
  <c r="E682" i="1"/>
  <c r="H682" i="23" s="1"/>
  <c r="I682" i="23" s="1"/>
  <c r="E683" i="1"/>
  <c r="H683" i="23" s="1"/>
  <c r="E684" i="1"/>
  <c r="H684" i="23" s="1"/>
  <c r="I684" i="23" s="1"/>
  <c r="E685" i="1"/>
  <c r="E686" i="1"/>
  <c r="H686" i="23" s="1"/>
  <c r="E687" i="1"/>
  <c r="H687" i="23" s="1"/>
  <c r="I687" i="23" s="1"/>
  <c r="E688" i="1"/>
  <c r="H688" i="23" s="1"/>
  <c r="I688" i="23" s="1"/>
  <c r="E689" i="1"/>
  <c r="H689" i="23" s="1"/>
  <c r="I689" i="23" s="1"/>
  <c r="E690" i="1"/>
  <c r="H690" i="23" s="1"/>
  <c r="I690" i="23" s="1"/>
  <c r="E691" i="1"/>
  <c r="H691" i="23" s="1"/>
  <c r="E692" i="1"/>
  <c r="H692" i="23" s="1"/>
  <c r="I692" i="23" s="1"/>
  <c r="E693" i="1"/>
  <c r="H693" i="23" s="1"/>
  <c r="E694" i="1"/>
  <c r="H694" i="23" s="1"/>
  <c r="I694" i="23" s="1"/>
  <c r="E695" i="1"/>
  <c r="H695" i="23" s="1"/>
  <c r="I695" i="23" s="1"/>
  <c r="E696" i="1"/>
  <c r="H696" i="23" s="1"/>
  <c r="E697" i="1"/>
  <c r="E698" i="1"/>
  <c r="H698" i="23" s="1"/>
  <c r="E699" i="1"/>
  <c r="H699" i="23" s="1"/>
  <c r="E700" i="1"/>
  <c r="H700" i="23" s="1"/>
  <c r="I700" i="23" s="1"/>
  <c r="E701" i="1"/>
  <c r="H701" i="23" s="1"/>
  <c r="E702" i="1"/>
  <c r="H702" i="23" s="1"/>
  <c r="I702" i="23" s="1"/>
  <c r="E703" i="1"/>
  <c r="H703" i="23" s="1"/>
  <c r="I703" i="23" s="1"/>
  <c r="E704" i="1"/>
  <c r="H704" i="23" s="1"/>
  <c r="I704" i="23" s="1"/>
  <c r="E705" i="1"/>
  <c r="H705" i="23" s="1"/>
  <c r="I705" i="23" s="1"/>
  <c r="E706" i="1"/>
  <c r="H706" i="23" s="1"/>
  <c r="I706" i="23" s="1"/>
  <c r="E707" i="1"/>
  <c r="H707" i="23" s="1"/>
  <c r="E708" i="1"/>
  <c r="H708" i="23" s="1"/>
  <c r="I708" i="23" s="1"/>
  <c r="E709" i="1"/>
  <c r="E710" i="1"/>
  <c r="H710" i="23" s="1"/>
  <c r="E711" i="1"/>
  <c r="H711" i="23" s="1"/>
  <c r="I711" i="23" s="1"/>
  <c r="E712" i="1"/>
  <c r="H712" i="23" s="1"/>
  <c r="I712" i="23" s="1"/>
  <c r="E713" i="1"/>
  <c r="H713" i="23" s="1"/>
  <c r="I713" i="23" s="1"/>
  <c r="E714" i="1"/>
  <c r="H714" i="23" s="1"/>
  <c r="I714" i="23" s="1"/>
  <c r="E715" i="1"/>
  <c r="H715" i="23" s="1"/>
  <c r="E716" i="1"/>
  <c r="H716" i="23" s="1"/>
  <c r="I716" i="23" s="1"/>
  <c r="E717" i="1"/>
  <c r="H717" i="23" s="1"/>
  <c r="E718" i="1"/>
  <c r="H718" i="23" s="1"/>
  <c r="I718" i="23" s="1"/>
  <c r="E719" i="1"/>
  <c r="H719" i="23" s="1"/>
  <c r="I719" i="23" s="1"/>
  <c r="E720" i="1"/>
  <c r="H720" i="23" s="1"/>
  <c r="I720" i="23" s="1"/>
  <c r="E721" i="1"/>
  <c r="E722" i="1"/>
  <c r="H722" i="23" s="1"/>
  <c r="E723" i="1"/>
  <c r="H723" i="23" s="1"/>
  <c r="E724" i="1"/>
  <c r="H724" i="23" s="1"/>
  <c r="I724" i="23" s="1"/>
  <c r="E725" i="1"/>
  <c r="H725" i="23" s="1"/>
  <c r="I725" i="23" s="1"/>
  <c r="E726" i="1"/>
  <c r="H726" i="23" s="1"/>
  <c r="I726" i="23" s="1"/>
  <c r="E727" i="1"/>
  <c r="H727" i="23" s="1"/>
  <c r="I727" i="23" s="1"/>
  <c r="E728" i="1"/>
  <c r="H728" i="23" s="1"/>
  <c r="I728" i="23" s="1"/>
  <c r="E729" i="1"/>
  <c r="H729" i="23" s="1"/>
  <c r="I729" i="23" s="1"/>
  <c r="E730" i="1"/>
  <c r="H730" i="23" s="1"/>
  <c r="I730" i="23" s="1"/>
  <c r="E731" i="1"/>
  <c r="H731" i="23" s="1"/>
  <c r="E732" i="1"/>
  <c r="H732" i="23" s="1"/>
  <c r="E733" i="1"/>
  <c r="E734" i="1"/>
  <c r="H734" i="23" s="1"/>
  <c r="E735" i="1"/>
  <c r="H735" i="23" s="1"/>
  <c r="I735" i="23" s="1"/>
  <c r="E736" i="1"/>
  <c r="H736" i="23" s="1"/>
  <c r="I736" i="23" s="1"/>
  <c r="E737" i="1"/>
  <c r="H737" i="23" s="1"/>
  <c r="I737" i="23" s="1"/>
  <c r="E738" i="1"/>
  <c r="H738" i="23" s="1"/>
  <c r="I738" i="23" s="1"/>
  <c r="E739" i="1"/>
  <c r="H739" i="23" s="1"/>
  <c r="E740" i="1"/>
  <c r="H740" i="23" s="1"/>
  <c r="E741" i="1"/>
  <c r="H741" i="23" s="1"/>
  <c r="E742" i="1"/>
  <c r="H742" i="23" s="1"/>
  <c r="I742" i="23" s="1"/>
  <c r="E743" i="1"/>
  <c r="H743" i="23" s="1"/>
  <c r="I743" i="23" s="1"/>
  <c r="E744" i="1"/>
  <c r="H744" i="23" s="1"/>
  <c r="I744" i="23" s="1"/>
  <c r="E745" i="1"/>
  <c r="E746" i="1"/>
  <c r="H746" i="23" s="1"/>
  <c r="E747" i="1"/>
  <c r="H747" i="23" s="1"/>
  <c r="E748" i="1"/>
  <c r="H748" i="23" s="1"/>
  <c r="E749" i="1"/>
  <c r="H749" i="23" s="1"/>
  <c r="I749" i="23" s="1"/>
  <c r="E750" i="1"/>
  <c r="H750" i="23" s="1"/>
  <c r="I750" i="23" s="1"/>
  <c r="E751" i="1"/>
  <c r="H751" i="23" s="1"/>
  <c r="I751" i="23" s="1"/>
  <c r="E752" i="1"/>
  <c r="H752" i="23" s="1"/>
  <c r="I752" i="23" s="1"/>
  <c r="E753" i="1"/>
  <c r="H753" i="23" s="1"/>
  <c r="I753" i="23" s="1"/>
  <c r="E754" i="1"/>
  <c r="H754" i="23" s="1"/>
  <c r="I754" i="23" s="1"/>
  <c r="E755" i="1"/>
  <c r="H755" i="23" s="1"/>
  <c r="E756" i="1"/>
  <c r="H756" i="23" s="1"/>
  <c r="I756" i="23" s="1"/>
  <c r="E757" i="1"/>
  <c r="E758" i="1"/>
  <c r="H758" i="23" s="1"/>
  <c r="E759" i="1"/>
  <c r="H759" i="23" s="1"/>
  <c r="I759" i="23" s="1"/>
  <c r="E760" i="1"/>
  <c r="H760" i="23" s="1"/>
  <c r="I760" i="23" s="1"/>
  <c r="E761" i="1"/>
  <c r="H761" i="23" s="1"/>
  <c r="I761" i="23" s="1"/>
  <c r="E762" i="1"/>
  <c r="H762" i="23" s="1"/>
  <c r="I762" i="23" s="1"/>
  <c r="E763" i="1"/>
  <c r="H763" i="23" s="1"/>
  <c r="E764" i="1"/>
  <c r="H764" i="23" s="1"/>
  <c r="I764" i="23" s="1"/>
  <c r="E765" i="1"/>
  <c r="H765" i="23" s="1"/>
  <c r="E766" i="1"/>
  <c r="H766" i="23" s="1"/>
  <c r="I766" i="23" s="1"/>
  <c r="E767" i="1"/>
  <c r="H767" i="23" s="1"/>
  <c r="I767" i="23" s="1"/>
  <c r="E768" i="1"/>
  <c r="H768" i="23" s="1"/>
  <c r="E769" i="1"/>
  <c r="E770" i="1"/>
  <c r="H770" i="23" s="1"/>
  <c r="E771" i="1"/>
  <c r="H771" i="23" s="1"/>
  <c r="E772" i="1"/>
  <c r="H772" i="23" s="1"/>
  <c r="I772" i="23" s="1"/>
  <c r="E773" i="1"/>
  <c r="H773" i="23" s="1"/>
  <c r="I773" i="23" s="1"/>
  <c r="E774" i="1"/>
  <c r="H774" i="23" s="1"/>
  <c r="I774" i="23" s="1"/>
  <c r="E775" i="1"/>
  <c r="H775" i="23" s="1"/>
  <c r="I775" i="23" s="1"/>
  <c r="E776" i="1"/>
  <c r="H776" i="23" s="1"/>
  <c r="I776" i="23" s="1"/>
  <c r="E777" i="1"/>
  <c r="H777" i="23" s="1"/>
  <c r="I777" i="23" s="1"/>
  <c r="E778" i="1"/>
  <c r="H778" i="23" s="1"/>
  <c r="I778" i="23" s="1"/>
  <c r="E779" i="1"/>
  <c r="H779" i="23" s="1"/>
  <c r="E780" i="1"/>
  <c r="H780" i="23" s="1"/>
  <c r="I780" i="23" s="1"/>
  <c r="E781" i="1"/>
  <c r="E782" i="1"/>
  <c r="H782" i="23" s="1"/>
  <c r="E783" i="1"/>
  <c r="H783" i="23" s="1"/>
  <c r="I783" i="23" s="1"/>
  <c r="E784" i="1"/>
  <c r="H784" i="23" s="1"/>
  <c r="E785" i="1"/>
  <c r="H785" i="23" s="1"/>
  <c r="I785" i="23" s="1"/>
  <c r="E786" i="1"/>
  <c r="H786" i="23" s="1"/>
  <c r="I786" i="23" s="1"/>
  <c r="E787" i="1"/>
  <c r="H787" i="23" s="1"/>
  <c r="E788" i="1"/>
  <c r="H788" i="23" s="1"/>
  <c r="E789" i="1"/>
  <c r="H789" i="23" s="1"/>
  <c r="E790" i="1"/>
  <c r="H790" i="23" s="1"/>
  <c r="I790" i="23" s="1"/>
  <c r="E791" i="1"/>
  <c r="H791" i="23" s="1"/>
  <c r="I791" i="23" s="1"/>
  <c r="E792" i="1"/>
  <c r="H792" i="23" s="1"/>
  <c r="E793" i="1"/>
  <c r="E794" i="1"/>
  <c r="H794" i="23" s="1"/>
  <c r="E795" i="1"/>
  <c r="H795" i="23" s="1"/>
  <c r="E796" i="1"/>
  <c r="H796" i="23" s="1"/>
  <c r="I796" i="23" s="1"/>
  <c r="E797" i="1"/>
  <c r="H797" i="23" s="1"/>
  <c r="I797" i="23" s="1"/>
  <c r="E798" i="1"/>
  <c r="H798" i="23" s="1"/>
  <c r="I798" i="23" s="1"/>
  <c r="E799" i="1"/>
  <c r="H799" i="23" s="1"/>
  <c r="I799" i="23" s="1"/>
  <c r="E800" i="1"/>
  <c r="H800" i="23" s="1"/>
  <c r="I800" i="23" s="1"/>
  <c r="E801" i="1"/>
  <c r="H801" i="23" s="1"/>
  <c r="I801" i="23" s="1"/>
  <c r="E802" i="1"/>
  <c r="H802" i="23" s="1"/>
  <c r="I802" i="23" s="1"/>
  <c r="E803" i="1"/>
  <c r="H803" i="23" s="1"/>
  <c r="E804" i="1"/>
  <c r="H804" i="23" s="1"/>
  <c r="I804" i="23" s="1"/>
  <c r="E805" i="1"/>
  <c r="E806" i="1"/>
  <c r="H806" i="23" s="1"/>
  <c r="E807" i="1"/>
  <c r="H807" i="23" s="1"/>
  <c r="I807" i="23" s="1"/>
  <c r="E808" i="1"/>
  <c r="H808" i="23" s="1"/>
  <c r="I808" i="23" s="1"/>
  <c r="E809" i="1"/>
  <c r="H809" i="23" s="1"/>
  <c r="I809" i="23" s="1"/>
  <c r="E810" i="1"/>
  <c r="H810" i="23" s="1"/>
  <c r="I810" i="23" s="1"/>
  <c r="E811" i="1"/>
  <c r="H811" i="23" s="1"/>
  <c r="E812" i="1"/>
  <c r="H812" i="23" s="1"/>
  <c r="E813" i="1"/>
  <c r="H813" i="23" s="1"/>
  <c r="I813" i="23" s="1"/>
  <c r="E814" i="1"/>
  <c r="H814" i="23" s="1"/>
  <c r="E815" i="1"/>
  <c r="H815" i="23" s="1"/>
  <c r="E816" i="1"/>
  <c r="H816" i="23" s="1"/>
  <c r="I816" i="23" s="1"/>
  <c r="E817" i="1"/>
  <c r="E818" i="1"/>
  <c r="H818" i="23" s="1"/>
  <c r="E819" i="1"/>
  <c r="H819" i="23" s="1"/>
  <c r="E820" i="1"/>
  <c r="H820" i="23" s="1"/>
  <c r="E821" i="1"/>
  <c r="H821" i="23" s="1"/>
  <c r="E822" i="1"/>
  <c r="H822" i="23" s="1"/>
  <c r="I822" i="23" s="1"/>
  <c r="E823" i="1"/>
  <c r="H823" i="23" s="1"/>
  <c r="E824" i="1"/>
  <c r="H824" i="23" s="1"/>
  <c r="E825" i="1"/>
  <c r="H825" i="23" s="1"/>
  <c r="I825" i="23" s="1"/>
  <c r="E826" i="1"/>
  <c r="H826" i="23" s="1"/>
  <c r="E827" i="1"/>
  <c r="H827" i="23" s="1"/>
  <c r="E828" i="1"/>
  <c r="H828" i="23" s="1"/>
  <c r="E829" i="1"/>
  <c r="E830" i="1"/>
  <c r="H830" i="23" s="1"/>
  <c r="E831" i="1"/>
  <c r="H831" i="23" s="1"/>
  <c r="I831" i="23" s="1"/>
  <c r="E832" i="1"/>
  <c r="H832" i="23" s="1"/>
  <c r="E833" i="1"/>
  <c r="H833" i="23" s="1"/>
  <c r="E834" i="1"/>
  <c r="H834" i="23" s="1"/>
  <c r="I834" i="23" s="1"/>
  <c r="E835" i="1"/>
  <c r="H835" i="23" s="1"/>
  <c r="E836" i="1"/>
  <c r="H836" i="23" s="1"/>
  <c r="E837" i="1"/>
  <c r="H837" i="23" s="1"/>
  <c r="I837" i="23" s="1"/>
  <c r="E838" i="1"/>
  <c r="H838" i="23" s="1"/>
  <c r="E839" i="1"/>
  <c r="H839" i="23" s="1"/>
  <c r="E840" i="1"/>
  <c r="H840" i="23" s="1"/>
  <c r="I840" i="23" s="1"/>
  <c r="E841" i="1"/>
  <c r="E842" i="1"/>
  <c r="H842" i="23" s="1"/>
  <c r="E843" i="1"/>
  <c r="H843" i="23" s="1"/>
  <c r="E844" i="1"/>
  <c r="H844" i="23" s="1"/>
  <c r="I844" i="23" s="1"/>
  <c r="E845" i="1"/>
  <c r="H845" i="23" s="1"/>
  <c r="I845" i="23" s="1"/>
  <c r="E846" i="1"/>
  <c r="H846" i="23" s="1"/>
  <c r="I846" i="23" s="1"/>
  <c r="E847" i="1"/>
  <c r="H847" i="23" s="1"/>
  <c r="I847" i="23" s="1"/>
  <c r="E848" i="1"/>
  <c r="H848" i="23" s="1"/>
  <c r="E849" i="1"/>
  <c r="H849" i="23" s="1"/>
  <c r="I849" i="23" s="1"/>
  <c r="E850" i="1"/>
  <c r="H850" i="23" s="1"/>
  <c r="I850" i="23" s="1"/>
  <c r="E851" i="1"/>
  <c r="H851" i="23" s="1"/>
  <c r="E852" i="1"/>
  <c r="H852" i="23" s="1"/>
  <c r="I852" i="23" s="1"/>
  <c r="E853" i="1"/>
  <c r="E854" i="1"/>
  <c r="H854" i="23" s="1"/>
  <c r="E855" i="1"/>
  <c r="H855" i="23" s="1"/>
  <c r="I855" i="23" s="1"/>
  <c r="E856" i="1"/>
  <c r="H856" i="23" s="1"/>
  <c r="E857" i="1"/>
  <c r="H857" i="23" s="1"/>
  <c r="E858" i="1"/>
  <c r="H858" i="23" s="1"/>
  <c r="I858" i="23" s="1"/>
  <c r="E859" i="1"/>
  <c r="H859" i="23" s="1"/>
  <c r="E860" i="1"/>
  <c r="H860" i="23" s="1"/>
  <c r="E861" i="1"/>
  <c r="H861" i="23" s="1"/>
  <c r="I861" i="23" s="1"/>
  <c r="E862" i="1"/>
  <c r="H862" i="23" s="1"/>
  <c r="E863" i="1"/>
  <c r="H863" i="23" s="1"/>
  <c r="I863" i="23" s="1"/>
  <c r="E864" i="1"/>
  <c r="H864" i="23" s="1"/>
  <c r="I864" i="23" s="1"/>
  <c r="E865" i="1"/>
  <c r="E866" i="1"/>
  <c r="H866" i="23" s="1"/>
  <c r="E867" i="1"/>
  <c r="H867" i="23" s="1"/>
  <c r="E868" i="1"/>
  <c r="H868" i="23" s="1"/>
  <c r="I868" i="23" s="1"/>
  <c r="E869" i="1"/>
  <c r="H869" i="23" s="1"/>
  <c r="E870" i="1"/>
  <c r="H870" i="23" s="1"/>
  <c r="I870" i="23" s="1"/>
  <c r="E871" i="1"/>
  <c r="H871" i="23" s="1"/>
  <c r="I871" i="23" s="1"/>
  <c r="E872" i="1"/>
  <c r="H872" i="23" s="1"/>
  <c r="I872" i="23" s="1"/>
  <c r="E873" i="1"/>
  <c r="H873" i="23" s="1"/>
  <c r="I873" i="23" s="1"/>
  <c r="E874" i="1"/>
  <c r="H874" i="23" s="1"/>
  <c r="I874" i="23" s="1"/>
  <c r="E875" i="1"/>
  <c r="H875" i="23" s="1"/>
  <c r="E876" i="1"/>
  <c r="H876" i="23" s="1"/>
  <c r="I876" i="23" s="1"/>
  <c r="E877" i="1"/>
  <c r="E878" i="1"/>
  <c r="H878" i="23" s="1"/>
  <c r="E879" i="1"/>
  <c r="H879" i="23" s="1"/>
  <c r="E880" i="1"/>
  <c r="H880" i="23" s="1"/>
  <c r="E881" i="1"/>
  <c r="H881" i="23" s="1"/>
  <c r="I881" i="23" s="1"/>
  <c r="E882" i="1"/>
  <c r="H882" i="23" s="1"/>
  <c r="I882" i="23" s="1"/>
  <c r="E883" i="1"/>
  <c r="H883" i="23" s="1"/>
  <c r="E884" i="1"/>
  <c r="H884" i="23" s="1"/>
  <c r="I884" i="23" s="1"/>
  <c r="E885" i="1"/>
  <c r="H885" i="23" s="1"/>
  <c r="E886" i="1"/>
  <c r="H886" i="23" s="1"/>
  <c r="E887" i="1"/>
  <c r="H887" i="23" s="1"/>
  <c r="I887" i="23" s="1"/>
  <c r="E888" i="1"/>
  <c r="H888" i="23" s="1"/>
  <c r="I888" i="23" s="1"/>
  <c r="E889" i="1"/>
  <c r="E890" i="1"/>
  <c r="H890" i="23" s="1"/>
  <c r="E891" i="1"/>
  <c r="H891" i="23" s="1"/>
  <c r="E892" i="1"/>
  <c r="H892" i="23" s="1"/>
  <c r="E893" i="1"/>
  <c r="H893" i="23" s="1"/>
  <c r="I893" i="23" s="1"/>
  <c r="E894" i="1"/>
  <c r="H894" i="23" s="1"/>
  <c r="I894" i="23" s="1"/>
  <c r="E895" i="1"/>
  <c r="H895" i="23" s="1"/>
  <c r="E896" i="1"/>
  <c r="H896" i="23" s="1"/>
  <c r="I896" i="23" s="1"/>
  <c r="E897" i="1"/>
  <c r="H897" i="23" s="1"/>
  <c r="E898" i="1"/>
  <c r="H898" i="23" s="1"/>
  <c r="E899" i="1"/>
  <c r="H899" i="23" s="1"/>
  <c r="E900" i="1"/>
  <c r="H900" i="23" s="1"/>
  <c r="E901" i="1"/>
  <c r="E902" i="1"/>
  <c r="H902" i="23" s="1"/>
  <c r="E903" i="1"/>
  <c r="H903" i="23" s="1"/>
  <c r="E904" i="1"/>
  <c r="H904" i="23" s="1"/>
  <c r="I904" i="23" s="1"/>
  <c r="E905" i="1"/>
  <c r="H905" i="23" s="1"/>
  <c r="I905" i="23" s="1"/>
  <c r="E906" i="1"/>
  <c r="H906" i="23" s="1"/>
  <c r="E907" i="1"/>
  <c r="H907" i="23" s="1"/>
  <c r="E908" i="1"/>
  <c r="H908" i="23" s="1"/>
  <c r="I908" i="23" s="1"/>
  <c r="E909" i="1"/>
  <c r="H909" i="23" s="1"/>
  <c r="I909" i="23" s="1"/>
  <c r="E910" i="1"/>
  <c r="H910" i="23" s="1"/>
  <c r="I910" i="23" s="1"/>
  <c r="E911" i="1"/>
  <c r="H911" i="23" s="1"/>
  <c r="I911" i="23" s="1"/>
  <c r="E912" i="1"/>
  <c r="H912" i="23" s="1"/>
  <c r="I912" i="23" s="1"/>
  <c r="E913" i="1"/>
  <c r="E914" i="1"/>
  <c r="H914" i="23" s="1"/>
  <c r="E915" i="1"/>
  <c r="H915" i="23" s="1"/>
  <c r="E916" i="1"/>
  <c r="H916" i="23" s="1"/>
  <c r="E917" i="1"/>
  <c r="H917" i="23" s="1"/>
  <c r="I917" i="23" s="1"/>
  <c r="E918" i="1"/>
  <c r="H918" i="23" s="1"/>
  <c r="I918" i="23" s="1"/>
  <c r="E919" i="1"/>
  <c r="H919" i="23" s="1"/>
  <c r="I919" i="23" s="1"/>
  <c r="E920" i="1"/>
  <c r="H920" i="23" s="1"/>
  <c r="I920" i="23" s="1"/>
  <c r="E921" i="1"/>
  <c r="H921" i="23" s="1"/>
  <c r="E922" i="1"/>
  <c r="H922" i="23" s="1"/>
  <c r="I922" i="23" s="1"/>
  <c r="E923" i="1"/>
  <c r="H923" i="23" s="1"/>
  <c r="E924" i="1"/>
  <c r="H924" i="23" s="1"/>
  <c r="E925" i="1"/>
  <c r="E926" i="1"/>
  <c r="H926" i="23" s="1"/>
  <c r="E927" i="1"/>
  <c r="H927" i="23" s="1"/>
  <c r="I927" i="23" s="1"/>
  <c r="E928" i="1"/>
  <c r="H928" i="23" s="1"/>
  <c r="I928" i="23" s="1"/>
  <c r="E929" i="1"/>
  <c r="H929" i="23" s="1"/>
  <c r="I929" i="23" s="1"/>
  <c r="E930" i="1"/>
  <c r="H930" i="23" s="1"/>
  <c r="I930" i="23" s="1"/>
  <c r="E931" i="1"/>
  <c r="H931" i="23" s="1"/>
  <c r="E932" i="1"/>
  <c r="H932" i="23" s="1"/>
  <c r="I932" i="23" s="1"/>
  <c r="E933" i="1"/>
  <c r="H933" i="23" s="1"/>
  <c r="I933" i="23" s="1"/>
  <c r="E934" i="1"/>
  <c r="H934" i="23" s="1"/>
  <c r="E935" i="1"/>
  <c r="H935" i="23" s="1"/>
  <c r="I935" i="23" s="1"/>
  <c r="E936" i="1"/>
  <c r="H936" i="23" s="1"/>
  <c r="I936" i="23" s="1"/>
  <c r="E937" i="1"/>
  <c r="E938" i="1"/>
  <c r="H938" i="23" s="1"/>
  <c r="E939" i="1"/>
  <c r="H939" i="23" s="1"/>
  <c r="E940" i="1"/>
  <c r="H940" i="23" s="1"/>
  <c r="I940" i="23" s="1"/>
  <c r="E941" i="1"/>
  <c r="H941" i="23" s="1"/>
  <c r="I941" i="23" s="1"/>
  <c r="E942" i="1"/>
  <c r="H942" i="23" s="1"/>
  <c r="E943" i="1"/>
  <c r="H943" i="23" s="1"/>
  <c r="I943" i="23" s="1"/>
  <c r="E944" i="1"/>
  <c r="H944" i="23" s="1"/>
  <c r="I944" i="23" s="1"/>
  <c r="E945" i="1"/>
  <c r="H945" i="23" s="1"/>
  <c r="I945" i="23" s="1"/>
  <c r="E946" i="1"/>
  <c r="H946" i="23" s="1"/>
  <c r="I946" i="23" s="1"/>
  <c r="E947" i="1"/>
  <c r="H947" i="23" s="1"/>
  <c r="E948" i="1"/>
  <c r="H948" i="23" s="1"/>
  <c r="I948" i="23" s="1"/>
  <c r="E949" i="1"/>
  <c r="E950" i="1"/>
  <c r="H950" i="23" s="1"/>
  <c r="E951" i="1"/>
  <c r="H951" i="23" s="1"/>
  <c r="I951" i="23" s="1"/>
  <c r="E952" i="1"/>
  <c r="H952" i="23" s="1"/>
  <c r="I952" i="23" s="1"/>
  <c r="E953" i="1"/>
  <c r="H953" i="23" s="1"/>
  <c r="I953" i="23" s="1"/>
  <c r="E954" i="1"/>
  <c r="H954" i="23" s="1"/>
  <c r="I954" i="23" s="1"/>
  <c r="E955" i="1"/>
  <c r="H955" i="23" s="1"/>
  <c r="E956" i="1"/>
  <c r="H956" i="23" s="1"/>
  <c r="I956" i="23" s="1"/>
  <c r="E957" i="1"/>
  <c r="H957" i="23" s="1"/>
  <c r="E958" i="1"/>
  <c r="H958" i="23" s="1"/>
  <c r="I958" i="23" s="1"/>
  <c r="E959" i="1"/>
  <c r="H959" i="23" s="1"/>
  <c r="I959" i="23" s="1"/>
  <c r="E960" i="1"/>
  <c r="H960" i="23" s="1"/>
  <c r="E961" i="1"/>
  <c r="E962" i="1"/>
  <c r="H962" i="23" s="1"/>
  <c r="E963" i="1"/>
  <c r="H963" i="23" s="1"/>
  <c r="E964" i="1"/>
  <c r="H964" i="23" s="1"/>
  <c r="I964" i="23" s="1"/>
  <c r="E965" i="1"/>
  <c r="H965" i="23" s="1"/>
  <c r="I965" i="23" s="1"/>
  <c r="E966" i="1"/>
  <c r="H966" i="23" s="1"/>
  <c r="I966" i="23" s="1"/>
  <c r="E967" i="1"/>
  <c r="H967" i="23" s="1"/>
  <c r="I967" i="23" s="1"/>
  <c r="E968" i="1"/>
  <c r="H968" i="23" s="1"/>
  <c r="I968" i="23" s="1"/>
  <c r="E969" i="1"/>
  <c r="H969" i="23" s="1"/>
  <c r="I969" i="23" s="1"/>
  <c r="E970" i="1"/>
  <c r="H970" i="23" s="1"/>
  <c r="I970" i="23" s="1"/>
  <c r="E971" i="1"/>
  <c r="H971" i="23" s="1"/>
  <c r="E972" i="1"/>
  <c r="H972" i="23" s="1"/>
  <c r="I972" i="23" s="1"/>
  <c r="E973" i="1"/>
  <c r="E974" i="1"/>
  <c r="H974" i="23" s="1"/>
  <c r="E975" i="1"/>
  <c r="H975" i="23" s="1"/>
  <c r="E976" i="1"/>
  <c r="H976" i="23" s="1"/>
  <c r="I976" i="23" s="1"/>
  <c r="E977" i="1"/>
  <c r="H977" i="23" s="1"/>
  <c r="E978" i="1"/>
  <c r="H978" i="23" s="1"/>
  <c r="E979" i="1"/>
  <c r="H979" i="23" s="1"/>
  <c r="E980" i="1"/>
  <c r="H980" i="23" s="1"/>
  <c r="E981" i="1"/>
  <c r="H981" i="23" s="1"/>
  <c r="I981" i="23" s="1"/>
  <c r="E982" i="1"/>
  <c r="H982" i="23" s="1"/>
  <c r="E983" i="1"/>
  <c r="H983" i="23" s="1"/>
  <c r="I983" i="23" s="1"/>
  <c r="E984" i="1"/>
  <c r="H984" i="23" s="1"/>
  <c r="I984" i="23" s="1"/>
  <c r="E985" i="1"/>
  <c r="E986" i="1"/>
  <c r="H986" i="23" s="1"/>
  <c r="E987" i="1"/>
  <c r="H987" i="23" s="1"/>
  <c r="E988" i="1"/>
  <c r="H988" i="23" s="1"/>
  <c r="I988" i="23" s="1"/>
  <c r="E989" i="1"/>
  <c r="H989" i="23" s="1"/>
  <c r="E990" i="1"/>
  <c r="H990" i="23" s="1"/>
  <c r="I990" i="23" s="1"/>
  <c r="E991" i="1"/>
  <c r="H991" i="23" s="1"/>
  <c r="E992" i="1"/>
  <c r="H992" i="23" s="1"/>
  <c r="I992" i="23" s="1"/>
  <c r="E993" i="1"/>
  <c r="H993" i="23" s="1"/>
  <c r="I993" i="23" s="1"/>
  <c r="E994" i="1"/>
  <c r="H994" i="23" s="1"/>
  <c r="E995" i="1"/>
  <c r="H995" i="23" s="1"/>
  <c r="E996" i="1"/>
  <c r="H996" i="23" s="1"/>
  <c r="I996" i="23" s="1"/>
  <c r="E997" i="1"/>
  <c r="E998" i="1"/>
  <c r="H998" i="23" s="1"/>
  <c r="E999" i="1"/>
  <c r="H999" i="23" s="1"/>
  <c r="E1000" i="1"/>
  <c r="H1000" i="23" s="1"/>
  <c r="E1001" i="1"/>
  <c r="H1001" i="23" s="1"/>
  <c r="I1001" i="23" s="1"/>
  <c r="E1002" i="1"/>
  <c r="H1002" i="23" s="1"/>
  <c r="I1002" i="23" s="1"/>
  <c r="E1003" i="1"/>
  <c r="H1003" i="23" s="1"/>
  <c r="E1004" i="1"/>
  <c r="H1004" i="23" s="1"/>
  <c r="E1005" i="1"/>
  <c r="H1005" i="23" s="1"/>
  <c r="E1006" i="1"/>
  <c r="H1006" i="23" s="1"/>
  <c r="E1007" i="1"/>
  <c r="H1007" i="23" s="1"/>
  <c r="I1007" i="23" s="1"/>
  <c r="E1008" i="1"/>
  <c r="H1008" i="23" s="1"/>
  <c r="I1008" i="23" s="1"/>
  <c r="E1009" i="1"/>
  <c r="E1010" i="1"/>
  <c r="H1010" i="23" s="1"/>
  <c r="E1011" i="1"/>
  <c r="H1011" i="23" s="1"/>
  <c r="E1012" i="1"/>
  <c r="H1012" i="23" s="1"/>
  <c r="E1013" i="1"/>
  <c r="H1013" i="23" s="1"/>
  <c r="I1013" i="23" s="1"/>
  <c r="E1014" i="1"/>
  <c r="H1014" i="23" s="1"/>
  <c r="I1014" i="23" s="1"/>
  <c r="E1015" i="1"/>
  <c r="H1015" i="23" s="1"/>
  <c r="I1015" i="23" s="1"/>
  <c r="E1016" i="1"/>
  <c r="H1016" i="23" s="1"/>
  <c r="E1017" i="1"/>
  <c r="H1017" i="23" s="1"/>
  <c r="I1017" i="23" s="1"/>
  <c r="E1018" i="1"/>
  <c r="H1018" i="23" s="1"/>
  <c r="E1019" i="1"/>
  <c r="H1019" i="23" s="1"/>
  <c r="E1020" i="1"/>
  <c r="H1020" i="23" s="1"/>
  <c r="E1021" i="1"/>
  <c r="E1022" i="1"/>
  <c r="H1022" i="23" s="1"/>
  <c r="E1023" i="1"/>
  <c r="H1023" i="23" s="1"/>
  <c r="I1023" i="23" s="1"/>
  <c r="E1024" i="1"/>
  <c r="H1024" i="23" s="1"/>
  <c r="E1025" i="1"/>
  <c r="H1025" i="23" s="1"/>
  <c r="I1025" i="23" s="1"/>
  <c r="E1026" i="1"/>
  <c r="H1026" i="23" s="1"/>
  <c r="I1026" i="23" s="1"/>
  <c r="E1027" i="1"/>
  <c r="H1027" i="23" s="1"/>
  <c r="E1028" i="1"/>
  <c r="H1028" i="23" s="1"/>
  <c r="I1028" i="23" s="1"/>
  <c r="E1029" i="1"/>
  <c r="H1029" i="23" s="1"/>
  <c r="I1029" i="23" s="1"/>
  <c r="E1030" i="1"/>
  <c r="H1030" i="23" s="1"/>
  <c r="E1031" i="1"/>
  <c r="H1031" i="23" s="1"/>
  <c r="I1031" i="23" s="1"/>
  <c r="E1032" i="1"/>
  <c r="H1032" i="23" s="1"/>
  <c r="I1032" i="23" s="1"/>
  <c r="E1033" i="1"/>
  <c r="E1034" i="1"/>
  <c r="H1034" i="23" s="1"/>
  <c r="E1035" i="1"/>
  <c r="H1035" i="23" s="1"/>
  <c r="E1036" i="1"/>
  <c r="H1036" i="23" s="1"/>
  <c r="I1036" i="23" s="1"/>
  <c r="E1037" i="1"/>
  <c r="H1037" i="23" s="1"/>
  <c r="I1037" i="23" s="1"/>
  <c r="E1038" i="1"/>
  <c r="H1038" i="23" s="1"/>
  <c r="I1038" i="23" s="1"/>
  <c r="E1039" i="1"/>
  <c r="H1039" i="23" s="1"/>
  <c r="I1039" i="23" s="1"/>
  <c r="E1040" i="1"/>
  <c r="H1040" i="23" s="1"/>
  <c r="I1040" i="23" s="1"/>
  <c r="E1041" i="1"/>
  <c r="H1041" i="23" s="1"/>
  <c r="I1041" i="23" s="1"/>
  <c r="E1042" i="1"/>
  <c r="H1042" i="23" s="1"/>
  <c r="I1042" i="23" s="1"/>
  <c r="E1043" i="1"/>
  <c r="H1043" i="23" s="1"/>
  <c r="E1044" i="1"/>
  <c r="H1044" i="23" s="1"/>
  <c r="I1044" i="23" s="1"/>
  <c r="E1045" i="1"/>
  <c r="E1046" i="1"/>
  <c r="H1046" i="23" s="1"/>
  <c r="E1047" i="1"/>
  <c r="H1047" i="23" s="1"/>
  <c r="I1047" i="23" s="1"/>
  <c r="E1048" i="1"/>
  <c r="H1048" i="23" s="1"/>
  <c r="I1048" i="23" s="1"/>
  <c r="E1049" i="1"/>
  <c r="H1049" i="23" s="1"/>
  <c r="I1049" i="23" s="1"/>
  <c r="E1050" i="1"/>
  <c r="H1050" i="23" s="1"/>
  <c r="I1050" i="23" s="1"/>
  <c r="E1051" i="1"/>
  <c r="H1051" i="23" s="1"/>
  <c r="E1052" i="1"/>
  <c r="H1052" i="23" s="1"/>
  <c r="I1052" i="23" s="1"/>
  <c r="E1053" i="1"/>
  <c r="H1053" i="23" s="1"/>
  <c r="E1054" i="1"/>
  <c r="H1054" i="23" s="1"/>
  <c r="E1055" i="1"/>
  <c r="H1055" i="23" s="1"/>
  <c r="I1055" i="23" s="1"/>
  <c r="E1056" i="1"/>
  <c r="H1056" i="23" s="1"/>
  <c r="E1057" i="1"/>
  <c r="E1058" i="1"/>
  <c r="H1058" i="23" s="1"/>
  <c r="E1059" i="1"/>
  <c r="H1059" i="23" s="1"/>
  <c r="E1060" i="1"/>
  <c r="H1060" i="23" s="1"/>
  <c r="I1060" i="23" s="1"/>
  <c r="E1061" i="1"/>
  <c r="H1061" i="23" s="1"/>
  <c r="E1062" i="1"/>
  <c r="H1062" i="23" s="1"/>
  <c r="I1062" i="23" s="1"/>
  <c r="E1063" i="1"/>
  <c r="H1063" i="23" s="1"/>
  <c r="E1064" i="1"/>
  <c r="H1064" i="23" s="1"/>
  <c r="I1064" i="23" s="1"/>
  <c r="E1065" i="1"/>
  <c r="H1065" i="23" s="1"/>
  <c r="I1065" i="23" s="1"/>
  <c r="E1066" i="1"/>
  <c r="H1066" i="23" s="1"/>
  <c r="E1067" i="1"/>
  <c r="H1067" i="23" s="1"/>
  <c r="E1068" i="1"/>
  <c r="H1068" i="23" s="1"/>
  <c r="I1068" i="23" s="1"/>
  <c r="E1069" i="1"/>
  <c r="E1070" i="1"/>
  <c r="H1070" i="23" s="1"/>
  <c r="E1071" i="1"/>
  <c r="H1071" i="23" s="1"/>
  <c r="E1072" i="1"/>
  <c r="H1072" i="23" s="1"/>
  <c r="E1073" i="1"/>
  <c r="H1073" i="23" s="1"/>
  <c r="I1073" i="23" s="1"/>
  <c r="E1074" i="1"/>
  <c r="H1074" i="23" s="1"/>
  <c r="E1075" i="1"/>
  <c r="H1075" i="23" s="1"/>
  <c r="E1076" i="1"/>
  <c r="H1076" i="23" s="1"/>
  <c r="I1076" i="23" s="1"/>
  <c r="E1077" i="1"/>
  <c r="H1077" i="23" s="1"/>
  <c r="I1077" i="23" s="1"/>
  <c r="E1078" i="1"/>
  <c r="H1078" i="23" s="1"/>
  <c r="I1078" i="23" s="1"/>
  <c r="E1079" i="1"/>
  <c r="H1079" i="23" s="1"/>
  <c r="E1080" i="1"/>
  <c r="H1080" i="23" s="1"/>
  <c r="I1080" i="23" s="1"/>
  <c r="E1081" i="1"/>
  <c r="E1082" i="1"/>
  <c r="H1082" i="23" s="1"/>
  <c r="E1083" i="1"/>
  <c r="H1083" i="23" s="1"/>
  <c r="E1084" i="1"/>
  <c r="H1084" i="23" s="1"/>
  <c r="E1085" i="1"/>
  <c r="H1085" i="23" s="1"/>
  <c r="I1085" i="23" s="1"/>
  <c r="E1086" i="1"/>
  <c r="H1086" i="23" s="1"/>
  <c r="I1086" i="23" s="1"/>
  <c r="E1087" i="1"/>
  <c r="H1087" i="23" s="1"/>
  <c r="I1087" i="23" s="1"/>
  <c r="E1088" i="1"/>
  <c r="H1088" i="23" s="1"/>
  <c r="E1089" i="1"/>
  <c r="H1089" i="23" s="1"/>
  <c r="E1090" i="1"/>
  <c r="H1090" i="23" s="1"/>
  <c r="E1091" i="1"/>
  <c r="H1091" i="23" s="1"/>
  <c r="E1092" i="1"/>
  <c r="H1092" i="23" s="1"/>
  <c r="E1093" i="1"/>
  <c r="E1094" i="1"/>
  <c r="H1094" i="23" s="1"/>
  <c r="E1095" i="1"/>
  <c r="H1095" i="23" s="1"/>
  <c r="I1095" i="23" s="1"/>
  <c r="E1096" i="1"/>
  <c r="H1096" i="23" s="1"/>
  <c r="I1096" i="23" s="1"/>
  <c r="E1097" i="1"/>
  <c r="H1097" i="23" s="1"/>
  <c r="E1098" i="1"/>
  <c r="H1098" i="23" s="1"/>
  <c r="I1098" i="23" s="1"/>
  <c r="E1099" i="1"/>
  <c r="H1099" i="23" s="1"/>
  <c r="E1100" i="1"/>
  <c r="H1100" i="23" s="1"/>
  <c r="I1100" i="23" s="1"/>
  <c r="E1101" i="1"/>
  <c r="H1101" i="23" s="1"/>
  <c r="I1101" i="23" s="1"/>
  <c r="E1102" i="1"/>
  <c r="H1102" i="23" s="1"/>
  <c r="E1103" i="1"/>
  <c r="H1103" i="23" s="1"/>
  <c r="I1103" i="23" s="1"/>
  <c r="E1104" i="1"/>
  <c r="H1104" i="23" s="1"/>
  <c r="I1104" i="23" s="1"/>
  <c r="E1105" i="1"/>
  <c r="E1106" i="1"/>
  <c r="H1106" i="23" s="1"/>
  <c r="E1107" i="1"/>
  <c r="H1107" i="23" s="1"/>
  <c r="E1108" i="1"/>
  <c r="H1108" i="23" s="1"/>
  <c r="E1109" i="1"/>
  <c r="H1109" i="23" s="1"/>
  <c r="I1109" i="23" s="1"/>
  <c r="E1110" i="1"/>
  <c r="H1110" i="23" s="1"/>
  <c r="I1110" i="23" s="1"/>
  <c r="E1111" i="1"/>
  <c r="H1111" i="23" s="1"/>
  <c r="E1112" i="1"/>
  <c r="H1112" i="23" s="1"/>
  <c r="I1112" i="23" s="1"/>
  <c r="E1113" i="1"/>
  <c r="H1113" i="23" s="1"/>
  <c r="I1113" i="23" s="1"/>
  <c r="E1114" i="1"/>
  <c r="H1114" i="23" s="1"/>
  <c r="I1114" i="23" s="1"/>
  <c r="E1115" i="1"/>
  <c r="H1115" i="23" s="1"/>
  <c r="E1116" i="1"/>
  <c r="H1116" i="23" s="1"/>
  <c r="I1116" i="23" s="1"/>
  <c r="E1117" i="1"/>
  <c r="E1118" i="1"/>
  <c r="H1118" i="23" s="1"/>
  <c r="E1119" i="1"/>
  <c r="H1119" i="23" s="1"/>
  <c r="I1119" i="23" s="1"/>
  <c r="E1120" i="1"/>
  <c r="H1120" i="23" s="1"/>
  <c r="E1121" i="1"/>
  <c r="H1121" i="23" s="1"/>
  <c r="I1121" i="23" s="1"/>
  <c r="E1122" i="1"/>
  <c r="H1122" i="23" s="1"/>
  <c r="I1122" i="23" s="1"/>
  <c r="E1123" i="1"/>
  <c r="H1123" i="23" s="1"/>
  <c r="E1124" i="1"/>
  <c r="H1124" i="23" s="1"/>
  <c r="E1125" i="1"/>
  <c r="H1125" i="23" s="1"/>
  <c r="E1126" i="1"/>
  <c r="H1126" i="23" s="1"/>
  <c r="I1126" i="23" s="1"/>
  <c r="E1127" i="1"/>
  <c r="H1127" i="23" s="1"/>
  <c r="I1127" i="23" s="1"/>
  <c r="E1128" i="1"/>
  <c r="H1128" i="23" s="1"/>
  <c r="I1128" i="23" s="1"/>
  <c r="E1129" i="1"/>
  <c r="E1130" i="1"/>
  <c r="H1130" i="23" s="1"/>
  <c r="E1131" i="1"/>
  <c r="H1131" i="23" s="1"/>
  <c r="E1132" i="1"/>
  <c r="H1132" i="23" s="1"/>
  <c r="I1132" i="23" s="1"/>
  <c r="E1133" i="1"/>
  <c r="H1133" i="23" s="1"/>
  <c r="I1133" i="23" s="1"/>
  <c r="E1134" i="1"/>
  <c r="H1134" i="23" s="1"/>
  <c r="I1134" i="23" s="1"/>
  <c r="E1135" i="1"/>
  <c r="H1135" i="23" s="1"/>
  <c r="E1136" i="1"/>
  <c r="H1136" i="23" s="1"/>
  <c r="E1137" i="1"/>
  <c r="H1137" i="23" s="1"/>
  <c r="E1138" i="1"/>
  <c r="H1138" i="23" s="1"/>
  <c r="I1138" i="23" s="1"/>
  <c r="E1139" i="1"/>
  <c r="H1139" i="23" s="1"/>
  <c r="E1140" i="1"/>
  <c r="H1140" i="23" s="1"/>
  <c r="E1141" i="1"/>
  <c r="E1142" i="1"/>
  <c r="H1142" i="23" s="1"/>
  <c r="E1143" i="1"/>
  <c r="H1143" i="23" s="1"/>
  <c r="I1143" i="23" s="1"/>
  <c r="E1144" i="1"/>
  <c r="H1144" i="23" s="1"/>
  <c r="I1144" i="23" s="1"/>
  <c r="E1145" i="1"/>
  <c r="H1145" i="23" s="1"/>
  <c r="I1145" i="23" s="1"/>
  <c r="E1146" i="1"/>
  <c r="H1146" i="23" s="1"/>
  <c r="E1147" i="1"/>
  <c r="H1147" i="23" s="1"/>
  <c r="E1148" i="1"/>
  <c r="H1148" i="23" s="1"/>
  <c r="E1149" i="1"/>
  <c r="H1149" i="23" s="1"/>
  <c r="E1150" i="1"/>
  <c r="H1150" i="23" s="1"/>
  <c r="I1150" i="23" s="1"/>
  <c r="E1151" i="1"/>
  <c r="H1151" i="23" s="1"/>
  <c r="I1151" i="23" s="1"/>
  <c r="E1152" i="1"/>
  <c r="H1152" i="23" s="1"/>
  <c r="I1152" i="23" s="1"/>
  <c r="E1153" i="1"/>
  <c r="E1154" i="1"/>
  <c r="H1154" i="23" s="1"/>
  <c r="E1155" i="1"/>
  <c r="H1155" i="23" s="1"/>
  <c r="E1156" i="1"/>
  <c r="H1156" i="23" s="1"/>
  <c r="I1156" i="23" s="1"/>
  <c r="E1157" i="1"/>
  <c r="H1157" i="23" s="1"/>
  <c r="I1157" i="23" s="1"/>
  <c r="E1158" i="1"/>
  <c r="H1158" i="23" s="1"/>
  <c r="I1158" i="23" s="1"/>
  <c r="E1159" i="1"/>
  <c r="H1159" i="23" s="1"/>
  <c r="I1159" i="23" s="1"/>
  <c r="E1160" i="1"/>
  <c r="H1160" i="23" s="1"/>
  <c r="I1160" i="23" s="1"/>
  <c r="E1161" i="1"/>
  <c r="H1161" i="23" s="1"/>
  <c r="I1161" i="23" s="1"/>
  <c r="E1162" i="1"/>
  <c r="H1162" i="23" s="1"/>
  <c r="I1162" i="23" s="1"/>
  <c r="E1163" i="1"/>
  <c r="H1163" i="23" s="1"/>
  <c r="E1164" i="1"/>
  <c r="H1164" i="23" s="1"/>
  <c r="I1164" i="23" s="1"/>
  <c r="E1165" i="1"/>
  <c r="E1166" i="1"/>
  <c r="H1166" i="23" s="1"/>
  <c r="E1167" i="1"/>
  <c r="H1167" i="23" s="1"/>
  <c r="I1167" i="23" s="1"/>
  <c r="E1168" i="1"/>
  <c r="H1168" i="23" s="1"/>
  <c r="I1168" i="23" s="1"/>
  <c r="E1169" i="1"/>
  <c r="H1169" i="23" s="1"/>
  <c r="I1169" i="23" s="1"/>
  <c r="E1170" i="1"/>
  <c r="H1170" i="23" s="1"/>
  <c r="I1170" i="23" s="1"/>
  <c r="E1171" i="1"/>
  <c r="H1171" i="23" s="1"/>
  <c r="E1172" i="1"/>
  <c r="H1172" i="23" s="1"/>
  <c r="I1172" i="23" s="1"/>
  <c r="E1173" i="1"/>
  <c r="H1173" i="23" s="1"/>
  <c r="E1174" i="1"/>
  <c r="H1174" i="23" s="1"/>
  <c r="I1174" i="23" s="1"/>
  <c r="E1175" i="1"/>
  <c r="H1175" i="23" s="1"/>
  <c r="I1175" i="23" s="1"/>
  <c r="E1176" i="1"/>
  <c r="H1176" i="23" s="1"/>
  <c r="I1176" i="23" s="1"/>
  <c r="E1177" i="1"/>
  <c r="E1178" i="1"/>
  <c r="H1178" i="23" s="1"/>
  <c r="E1179" i="1"/>
  <c r="H1179" i="23" s="1"/>
  <c r="E1180" i="1"/>
  <c r="H1180" i="23" s="1"/>
  <c r="I1180" i="23" s="1"/>
  <c r="E1181" i="1"/>
  <c r="H1181" i="23" s="1"/>
  <c r="E1182" i="1"/>
  <c r="H1182" i="23" s="1"/>
  <c r="I1182" i="23" s="1"/>
  <c r="E1183" i="1"/>
  <c r="H1183" i="23" s="1"/>
  <c r="I1183" i="23" s="1"/>
  <c r="E1184" i="1"/>
  <c r="H1184" i="23" s="1"/>
  <c r="I1184" i="23" s="1"/>
  <c r="E1185" i="1"/>
  <c r="H1185" i="23" s="1"/>
  <c r="E1186" i="1"/>
  <c r="H1186" i="23" s="1"/>
  <c r="I1186" i="23" s="1"/>
  <c r="E1187" i="1"/>
  <c r="H1187" i="23" s="1"/>
  <c r="E1188" i="1"/>
  <c r="H1188" i="23" s="1"/>
  <c r="I1188" i="23" s="1"/>
  <c r="E1189" i="1"/>
  <c r="E1190" i="1"/>
  <c r="H1190" i="23" s="1"/>
  <c r="E1191" i="1"/>
  <c r="H1191" i="23" s="1"/>
  <c r="E1192" i="1"/>
  <c r="H1192" i="23" s="1"/>
  <c r="I1192" i="23" s="1"/>
  <c r="E1193" i="1"/>
  <c r="H1193" i="23" s="1"/>
  <c r="I1193" i="23" s="1"/>
  <c r="E1194" i="1"/>
  <c r="H1194" i="23" s="1"/>
  <c r="I1194" i="23" s="1"/>
  <c r="E1195" i="1"/>
  <c r="H1195" i="23" s="1"/>
  <c r="E1196" i="1"/>
  <c r="H1196" i="23" s="1"/>
  <c r="I1196" i="23" s="1"/>
  <c r="E1197" i="1"/>
  <c r="H1197" i="23" s="1"/>
  <c r="E1198" i="1"/>
  <c r="H1198" i="23" s="1"/>
  <c r="I1198" i="23" s="1"/>
  <c r="E1199" i="1"/>
  <c r="H1199" i="23" s="1"/>
  <c r="I1199" i="23" s="1"/>
  <c r="E1200" i="1"/>
  <c r="H1200" i="23" s="1"/>
  <c r="E1201" i="1"/>
  <c r="E1202" i="1"/>
  <c r="H1202" i="23" s="1"/>
  <c r="E1203" i="1"/>
  <c r="H1203" i="23" s="1"/>
  <c r="E1204" i="1"/>
  <c r="H1204" i="23" s="1"/>
  <c r="I1204" i="23" s="1"/>
  <c r="E1205" i="1"/>
  <c r="H1205" i="23" s="1"/>
  <c r="I1205" i="23" s="1"/>
  <c r="E1206" i="1"/>
  <c r="H1206" i="23" s="1"/>
  <c r="I1206" i="23" s="1"/>
  <c r="E1207" i="1"/>
  <c r="H1207" i="23" s="1"/>
  <c r="I1207" i="23" s="1"/>
  <c r="E1208" i="1"/>
  <c r="H1208" i="23" s="1"/>
  <c r="I1208" i="23" s="1"/>
  <c r="E1209" i="1"/>
  <c r="H1209" i="23" s="1"/>
  <c r="E1210" i="1"/>
  <c r="H1210" i="23" s="1"/>
  <c r="I1210" i="23" s="1"/>
  <c r="E1211" i="1"/>
  <c r="H1211" i="23" s="1"/>
  <c r="E1212" i="1"/>
  <c r="H1212" i="23" s="1"/>
  <c r="E1213" i="1"/>
  <c r="E1214" i="1"/>
  <c r="H1214" i="23" s="1"/>
  <c r="E1215" i="1"/>
  <c r="H1215" i="23" s="1"/>
  <c r="I1215" i="23" s="1"/>
  <c r="E1216" i="1"/>
  <c r="H1216" i="23" s="1"/>
  <c r="I1216" i="23" s="1"/>
  <c r="E1217" i="1"/>
  <c r="H1217" i="23" s="1"/>
  <c r="I1217" i="23" s="1"/>
  <c r="E1218" i="1"/>
  <c r="H1218" i="23" s="1"/>
  <c r="E1219" i="1"/>
  <c r="H1219" i="23" s="1"/>
  <c r="E1220" i="1"/>
  <c r="H1220" i="23" s="1"/>
  <c r="I1220" i="23" s="1"/>
  <c r="E1221" i="1"/>
  <c r="H1221" i="23" s="1"/>
  <c r="E1222" i="1"/>
  <c r="H1222" i="23" s="1"/>
  <c r="I1222" i="23" s="1"/>
  <c r="E1223" i="1"/>
  <c r="H1223" i="23" s="1"/>
  <c r="E1224" i="1"/>
  <c r="H1224" i="23" s="1"/>
  <c r="E1225" i="1"/>
  <c r="E1226" i="1"/>
  <c r="H1226" i="23" s="1"/>
  <c r="E1227" i="1"/>
  <c r="H1227" i="23" s="1"/>
  <c r="E1228" i="1"/>
  <c r="H1228" i="23" s="1"/>
  <c r="E1229" i="1"/>
  <c r="H1229" i="23" s="1"/>
  <c r="E1230" i="1"/>
  <c r="H1230" i="23" s="1"/>
  <c r="E1231" i="1"/>
  <c r="H1231" i="23" s="1"/>
  <c r="I1231" i="23" s="1"/>
  <c r="E1232" i="1"/>
  <c r="H1232" i="23" s="1"/>
  <c r="E1233" i="1"/>
  <c r="H1233" i="23" s="1"/>
  <c r="I1233" i="23" s="1"/>
  <c r="E1234" i="1"/>
  <c r="H1234" i="23" s="1"/>
  <c r="E1235" i="1"/>
  <c r="H1235" i="23" s="1"/>
  <c r="E1236" i="1"/>
  <c r="H1236" i="23" s="1"/>
  <c r="I1236" i="23" s="1"/>
  <c r="E1237" i="1"/>
  <c r="E1238" i="1"/>
  <c r="H1238" i="23" s="1"/>
  <c r="E1239" i="1"/>
  <c r="H1239" i="23" s="1"/>
  <c r="I1239" i="23" s="1"/>
  <c r="E1240" i="1"/>
  <c r="H1240" i="23" s="1"/>
  <c r="E1241" i="1"/>
  <c r="H1241" i="23" s="1"/>
  <c r="I1241" i="23" s="1"/>
  <c r="E1242" i="1"/>
  <c r="H1242" i="23" s="1"/>
  <c r="I1242" i="23" s="1"/>
  <c r="E1243" i="1"/>
  <c r="H1243" i="23" s="1"/>
  <c r="E1244" i="1"/>
  <c r="H1244" i="23" s="1"/>
  <c r="I1244" i="23" s="1"/>
  <c r="E1245" i="1"/>
  <c r="H1245" i="23" s="1"/>
  <c r="E1246" i="1"/>
  <c r="H1246" i="23" s="1"/>
  <c r="E1247" i="1"/>
  <c r="H1247" i="23" s="1"/>
  <c r="I1247" i="23" s="1"/>
  <c r="E1248" i="1"/>
  <c r="H1248" i="23" s="1"/>
  <c r="E1249" i="1"/>
  <c r="E1250" i="1"/>
  <c r="H1250" i="23" s="1"/>
  <c r="E1251" i="1"/>
  <c r="H1251" i="23" s="1"/>
  <c r="E1252" i="1"/>
  <c r="H1252" i="23" s="1"/>
  <c r="E1253" i="1"/>
  <c r="H1253" i="23" s="1"/>
  <c r="E1254" i="1"/>
  <c r="H1254" i="23" s="1"/>
  <c r="I1254" i="23" s="1"/>
  <c r="E1255" i="1"/>
  <c r="H1255" i="23" s="1"/>
  <c r="I1255" i="23" s="1"/>
  <c r="E1256" i="1"/>
  <c r="H1256" i="23" s="1"/>
  <c r="E1257" i="1"/>
  <c r="H1257" i="23" s="1"/>
  <c r="I1257" i="23" s="1"/>
  <c r="E1258" i="1"/>
  <c r="H1258" i="23" s="1"/>
  <c r="E1259" i="1"/>
  <c r="H1259" i="23" s="1"/>
  <c r="E1260" i="1"/>
  <c r="H1260" i="23" s="1"/>
  <c r="I1260" i="23" s="1"/>
  <c r="E1261" i="1"/>
  <c r="E1262" i="1"/>
  <c r="H1262" i="23" s="1"/>
  <c r="E1263" i="1"/>
  <c r="H1263" i="23" s="1"/>
  <c r="I1263" i="23" s="1"/>
  <c r="E1264" i="1"/>
  <c r="H1264" i="23" s="1"/>
  <c r="E1265" i="1"/>
  <c r="H1265" i="23" s="1"/>
  <c r="E1266" i="1"/>
  <c r="H1266" i="23" s="1"/>
  <c r="I1266" i="23" s="1"/>
  <c r="E1267" i="1"/>
  <c r="H1267" i="23" s="1"/>
  <c r="E1268" i="1"/>
  <c r="H1268" i="23" s="1"/>
  <c r="E1269" i="1"/>
  <c r="H1269" i="23" s="1"/>
  <c r="E1270" i="1"/>
  <c r="H1270" i="23" s="1"/>
  <c r="E1271" i="1"/>
  <c r="H1271" i="23" s="1"/>
  <c r="E1272" i="1"/>
  <c r="H1272" i="23" s="1"/>
  <c r="E1273" i="1"/>
  <c r="E1274" i="1"/>
  <c r="H1274" i="23" s="1"/>
  <c r="E1275" i="1"/>
  <c r="H1275" i="23" s="1"/>
  <c r="E1276" i="1"/>
  <c r="H1276" i="23" s="1"/>
  <c r="E1277" i="1"/>
  <c r="H1277" i="23" s="1"/>
  <c r="E1278" i="1"/>
  <c r="H1278" i="23" s="1"/>
  <c r="I1278" i="23" s="1"/>
  <c r="E1279" i="1"/>
  <c r="H1279" i="23" s="1"/>
  <c r="E1280" i="1"/>
  <c r="H1280" i="23" s="1"/>
  <c r="E1281" i="1"/>
  <c r="H1281" i="23" s="1"/>
  <c r="I1281" i="23" s="1"/>
  <c r="E1282" i="1"/>
  <c r="H1282" i="23" s="1"/>
  <c r="E1283" i="1"/>
  <c r="H1283" i="23" s="1"/>
  <c r="E1284" i="1"/>
  <c r="H1284" i="23" s="1"/>
  <c r="I1284" i="23" s="1"/>
  <c r="E1285" i="1"/>
  <c r="E1286" i="1"/>
  <c r="H1286" i="23" s="1"/>
  <c r="E1287" i="1"/>
  <c r="H1287" i="23" s="1"/>
  <c r="I1287" i="23" s="1"/>
  <c r="E1288" i="1"/>
  <c r="H1288" i="23" s="1"/>
  <c r="E1289" i="1"/>
  <c r="H1289" i="23" s="1"/>
  <c r="I1289" i="23" s="1"/>
  <c r="E1290" i="1"/>
  <c r="H1290" i="23" s="1"/>
  <c r="E1291" i="1"/>
  <c r="H1291" i="23" s="1"/>
  <c r="E1292" i="1"/>
  <c r="H1292" i="23" s="1"/>
  <c r="E1293" i="1"/>
  <c r="H1293" i="23" s="1"/>
  <c r="E1294" i="1"/>
  <c r="H1294" i="23" s="1"/>
  <c r="E1295" i="1"/>
  <c r="H1295" i="23" s="1"/>
  <c r="I1295" i="23" s="1"/>
  <c r="E1296" i="1"/>
  <c r="H1296" i="23" s="1"/>
  <c r="E1297" i="1"/>
  <c r="E1298" i="1"/>
  <c r="H1298" i="23" s="1"/>
  <c r="E1299" i="1"/>
  <c r="H1299" i="23" s="1"/>
  <c r="E1300" i="1"/>
  <c r="H1300" i="23" s="1"/>
  <c r="E1301" i="1"/>
  <c r="H1301" i="23" s="1"/>
  <c r="E1302" i="1"/>
  <c r="H1302" i="23" s="1"/>
  <c r="E1303" i="1"/>
  <c r="H1303" i="23" s="1"/>
  <c r="I1303" i="23" s="1"/>
  <c r="E1304" i="1"/>
  <c r="H1304" i="23" s="1"/>
  <c r="E1305" i="1"/>
  <c r="H1305" i="23" s="1"/>
  <c r="I1305" i="23" s="1"/>
  <c r="E1306" i="1"/>
  <c r="H1306" i="23" s="1"/>
  <c r="E1307" i="1"/>
  <c r="H1307" i="23" s="1"/>
  <c r="E1308" i="1"/>
  <c r="H1308" i="23" s="1"/>
  <c r="E1309" i="1"/>
  <c r="E1310" i="1"/>
  <c r="H1310" i="23" s="1"/>
  <c r="E1311" i="1"/>
  <c r="H1311" i="23" s="1"/>
  <c r="I1311" i="23" s="1"/>
  <c r="E1312" i="1"/>
  <c r="H1312" i="23" s="1"/>
  <c r="E1313" i="1"/>
  <c r="H1313" i="23" s="1"/>
  <c r="I1313" i="23" s="1"/>
  <c r="E1314" i="1"/>
  <c r="H1314" i="23" s="1"/>
  <c r="E1315" i="1"/>
  <c r="H1315" i="23" s="1"/>
  <c r="E1316" i="1"/>
  <c r="H1316" i="23" s="1"/>
  <c r="E1317" i="1"/>
  <c r="H1317" i="23" s="1"/>
  <c r="E1318" i="1"/>
  <c r="H1318" i="23" s="1"/>
  <c r="E1319" i="1"/>
  <c r="H1319" i="23" s="1"/>
  <c r="I1319" i="23" s="1"/>
  <c r="E1320" i="1"/>
  <c r="H1320" i="23" s="1"/>
  <c r="E1321" i="1"/>
  <c r="E1322" i="1"/>
  <c r="H1322" i="23" s="1"/>
  <c r="E1323" i="1"/>
  <c r="H1323" i="23" s="1"/>
  <c r="E1324" i="1"/>
  <c r="H1324" i="23" s="1"/>
  <c r="E1325" i="1"/>
  <c r="H1325" i="23" s="1"/>
  <c r="E1326" i="1"/>
  <c r="H1326" i="23" s="1"/>
  <c r="E1327" i="1"/>
  <c r="H1327" i="23" s="1"/>
  <c r="I1327" i="23" s="1"/>
  <c r="E1328" i="1"/>
  <c r="H1328" i="23" s="1"/>
  <c r="E1329" i="1"/>
  <c r="H1329" i="23" s="1"/>
  <c r="I1329" i="23" s="1"/>
  <c r="E1330" i="1"/>
  <c r="H1330" i="23" s="1"/>
  <c r="I1330" i="23" s="1"/>
  <c r="E1331" i="1"/>
  <c r="H1331" i="23" s="1"/>
  <c r="E1332" i="1"/>
  <c r="H1332" i="23" s="1"/>
  <c r="E1333" i="1"/>
  <c r="E1334" i="1"/>
  <c r="H1334" i="23" s="1"/>
  <c r="E1335" i="1"/>
  <c r="H1335" i="23" s="1"/>
  <c r="I1335" i="23" s="1"/>
  <c r="E1336" i="1"/>
  <c r="H1336" i="23" s="1"/>
  <c r="E1337" i="1"/>
  <c r="H1337" i="23" s="1"/>
  <c r="I1337" i="23" s="1"/>
  <c r="E1338" i="1"/>
  <c r="H1338" i="23" s="1"/>
  <c r="E1339" i="1"/>
  <c r="H1339" i="23" s="1"/>
  <c r="E1340" i="1"/>
  <c r="H1340" i="23" s="1"/>
  <c r="I1340" i="23" s="1"/>
  <c r="E1341" i="1"/>
  <c r="H1341" i="23" s="1"/>
  <c r="E1342" i="1"/>
  <c r="H1342" i="23" s="1"/>
  <c r="I1342" i="23" s="1"/>
  <c r="E1343" i="1"/>
  <c r="H1343" i="23" s="1"/>
  <c r="I1343" i="23" s="1"/>
  <c r="E1344" i="1"/>
  <c r="H1344" i="23" s="1"/>
  <c r="E1345" i="1"/>
  <c r="E1346" i="1"/>
  <c r="H1346" i="23" s="1"/>
  <c r="E1347" i="1"/>
  <c r="H1347" i="23" s="1"/>
  <c r="E1348" i="1"/>
  <c r="H1348" i="23" s="1"/>
  <c r="I1348" i="23" s="1"/>
  <c r="E1349" i="1"/>
  <c r="H1349" i="23" s="1"/>
  <c r="E1350" i="1"/>
  <c r="H1350" i="23" s="1"/>
  <c r="E1351" i="1"/>
  <c r="H1351" i="23" s="1"/>
  <c r="I1351" i="23" s="1"/>
  <c r="E1352" i="1"/>
  <c r="H1352" i="23" s="1"/>
  <c r="E1353" i="1"/>
  <c r="H1353" i="23" s="1"/>
  <c r="I1353" i="23" s="1"/>
  <c r="E1354" i="1"/>
  <c r="H1354" i="23" s="1"/>
  <c r="I1354" i="23" s="1"/>
  <c r="E1355" i="1"/>
  <c r="H1355" i="23" s="1"/>
  <c r="E1356" i="1"/>
  <c r="H1356" i="23" s="1"/>
  <c r="E1357" i="1"/>
  <c r="E1358" i="1"/>
  <c r="H1358" i="23" s="1"/>
  <c r="E1359" i="1"/>
  <c r="H1359" i="23" s="1"/>
  <c r="I1359" i="23" s="1"/>
  <c r="E1360" i="1"/>
  <c r="H1360" i="23" s="1"/>
  <c r="E1361" i="1"/>
  <c r="H1361" i="23" s="1"/>
  <c r="I1361" i="23" s="1"/>
  <c r="E1362" i="1"/>
  <c r="H1362" i="23" s="1"/>
  <c r="E1363" i="1"/>
  <c r="H1363" i="23" s="1"/>
  <c r="E1364" i="1"/>
  <c r="H1364" i="23" s="1"/>
  <c r="I1364" i="23" s="1"/>
  <c r="E1365" i="1"/>
  <c r="H1365" i="23" s="1"/>
  <c r="E1366" i="1"/>
  <c r="H1366" i="23" s="1"/>
  <c r="I1366" i="23" s="1"/>
  <c r="E1367" i="1"/>
  <c r="H1367" i="23" s="1"/>
  <c r="E1368" i="1"/>
  <c r="H1368" i="23" s="1"/>
  <c r="E1369" i="1"/>
  <c r="E1370" i="1"/>
  <c r="H1370" i="23" s="1"/>
  <c r="I1371" i="23" s="1"/>
  <c r="E1371" i="1"/>
  <c r="H1371" i="23" s="1"/>
  <c r="E1372" i="1"/>
  <c r="H1372" i="23" s="1"/>
  <c r="I1372" i="23" s="1"/>
  <c r="E1373" i="1"/>
  <c r="H1373" i="23" s="1"/>
  <c r="E1374" i="1"/>
  <c r="H1374" i="23" s="1"/>
  <c r="E1375" i="1"/>
  <c r="H1375" i="23" s="1"/>
  <c r="E1376" i="1"/>
  <c r="H1376" i="23" s="1"/>
  <c r="E1377" i="1"/>
  <c r="H1377" i="23" s="1"/>
  <c r="E1378" i="1"/>
  <c r="H1378" i="23" s="1"/>
  <c r="I1378" i="23" s="1"/>
  <c r="E1379" i="1"/>
  <c r="H1379" i="23" s="1"/>
  <c r="E1380" i="1"/>
  <c r="H1380" i="23" s="1"/>
  <c r="E1381" i="1"/>
  <c r="E1382" i="1"/>
  <c r="H1382" i="23" s="1"/>
  <c r="I1383" i="23" s="1"/>
  <c r="E1383" i="1"/>
  <c r="H1383" i="23" s="1"/>
  <c r="E1384" i="1"/>
  <c r="H1384" i="23" s="1"/>
  <c r="I1384" i="23" s="1"/>
  <c r="E1385" i="1"/>
  <c r="H1385" i="23" s="1"/>
  <c r="E1386" i="1"/>
  <c r="H1386" i="23" s="1"/>
  <c r="E1387" i="1"/>
  <c r="H1387" i="23" s="1"/>
  <c r="E1388" i="1"/>
  <c r="H1388" i="23" s="1"/>
  <c r="I1389" i="23" s="1"/>
  <c r="E1389" i="1"/>
  <c r="H1389" i="23" s="1"/>
  <c r="E1390" i="1"/>
  <c r="H1390" i="23" s="1"/>
  <c r="I1390" i="23" s="1"/>
  <c r="E1391" i="1"/>
  <c r="H1391" i="23" s="1"/>
  <c r="E1392" i="1"/>
  <c r="H1392" i="23" s="1"/>
  <c r="E1393" i="1"/>
  <c r="E1394" i="1"/>
  <c r="H1394" i="23" s="1"/>
  <c r="I1395" i="23" s="1"/>
  <c r="E1395" i="1"/>
  <c r="H1395" i="23" s="1"/>
  <c r="E1396" i="1"/>
  <c r="H1396" i="23" s="1"/>
  <c r="I1396" i="23" s="1"/>
  <c r="E1397" i="1"/>
  <c r="H1397" i="23" s="1"/>
  <c r="E1398" i="1"/>
  <c r="H1398" i="23" s="1"/>
  <c r="E1399" i="1"/>
  <c r="H1399" i="23" s="1"/>
  <c r="E1400" i="1"/>
  <c r="H1400" i="23" s="1"/>
  <c r="I1400" i="23" s="1"/>
  <c r="E1401" i="1"/>
  <c r="H1401" i="23" s="1"/>
  <c r="E1402" i="1"/>
  <c r="H1402" i="23" s="1"/>
  <c r="I1402" i="23" s="1"/>
  <c r="E1403" i="1"/>
  <c r="H1403" i="23" s="1"/>
  <c r="E1404" i="1"/>
  <c r="H1404" i="23" s="1"/>
  <c r="I1404" i="23" s="1"/>
  <c r="E1405" i="1"/>
  <c r="E1406" i="1"/>
  <c r="H1406" i="23" s="1"/>
  <c r="E1407" i="1"/>
  <c r="H1407" i="23" s="1"/>
  <c r="E1408" i="1"/>
  <c r="H1408" i="23" s="1"/>
  <c r="I1408" i="23" s="1"/>
  <c r="E1409" i="1"/>
  <c r="H1409" i="23" s="1"/>
  <c r="E1410" i="1"/>
  <c r="H1410" i="23" s="1"/>
  <c r="I1410" i="23" s="1"/>
  <c r="E1411" i="1"/>
  <c r="H1411" i="23" s="1"/>
  <c r="E1412" i="1"/>
  <c r="H1412" i="23" s="1"/>
  <c r="I1412" i="23" s="1"/>
  <c r="E1413" i="1"/>
  <c r="H1413" i="23" s="1"/>
  <c r="E1414" i="1"/>
  <c r="H1414" i="23" s="1"/>
  <c r="I1414" i="23" s="1"/>
  <c r="E1415" i="1"/>
  <c r="H1415" i="23" s="1"/>
  <c r="I1415" i="23" s="1"/>
  <c r="E1416" i="1"/>
  <c r="H1416" i="23" s="1"/>
  <c r="I1416" i="23" s="1"/>
  <c r="E1417" i="1"/>
  <c r="E1418" i="1"/>
  <c r="H1418" i="23" s="1"/>
  <c r="E1419" i="1"/>
  <c r="H1419" i="23" s="1"/>
  <c r="E1420" i="1"/>
  <c r="H1420" i="23" s="1"/>
  <c r="I1420" i="23" s="1"/>
  <c r="E1421" i="1"/>
  <c r="H1421" i="23" s="1"/>
  <c r="E1422" i="1"/>
  <c r="H1422" i="23" s="1"/>
  <c r="I1422" i="23" s="1"/>
  <c r="E1423" i="1"/>
  <c r="H1423" i="23" s="1"/>
  <c r="I1423" i="23" s="1"/>
  <c r="E1424" i="1"/>
  <c r="H1424" i="23" s="1"/>
  <c r="E1425" i="1"/>
  <c r="H1425" i="23" s="1"/>
  <c r="I1425" i="23" s="1"/>
  <c r="E1426" i="1"/>
  <c r="H1426" i="23" s="1"/>
  <c r="I1426" i="23" s="1"/>
  <c r="E1427" i="1"/>
  <c r="H1427" i="23" s="1"/>
  <c r="E1428" i="1"/>
  <c r="H1428" i="23" s="1"/>
  <c r="I1428" i="23" s="1"/>
  <c r="E1429" i="1"/>
  <c r="E1430" i="1"/>
  <c r="H1430" i="23" s="1"/>
  <c r="E1431" i="1"/>
  <c r="H1431" i="23" s="1"/>
  <c r="I1431" i="23" s="1"/>
  <c r="E1432" i="1"/>
  <c r="H1432" i="23" s="1"/>
  <c r="I1432" i="23" s="1"/>
  <c r="E1433" i="1"/>
  <c r="H1433" i="23" s="1"/>
  <c r="I1433" i="23" s="1"/>
  <c r="E1434" i="1"/>
  <c r="H1434" i="23" s="1"/>
  <c r="I1434" i="23" s="1"/>
  <c r="E1435" i="1"/>
  <c r="H1435" i="23" s="1"/>
  <c r="E1436" i="1"/>
  <c r="H1436" i="23" s="1"/>
  <c r="I1436" i="23" s="1"/>
  <c r="E1437" i="1"/>
  <c r="H1437" i="23" s="1"/>
  <c r="E1438" i="1"/>
  <c r="H1438" i="23" s="1"/>
  <c r="I1438" i="23" s="1"/>
  <c r="E1439" i="1"/>
  <c r="H1439" i="23" s="1"/>
  <c r="I1439" i="23" s="1"/>
  <c r="E1440" i="1"/>
  <c r="H1440" i="23" s="1"/>
  <c r="I1440" i="23" s="1"/>
  <c r="E1441" i="1"/>
  <c r="E1442" i="1"/>
  <c r="H1442" i="23" s="1"/>
  <c r="E1443" i="1"/>
  <c r="H1443" i="23" s="1"/>
  <c r="E1444" i="1"/>
  <c r="H1444" i="23" s="1"/>
  <c r="I1444" i="23" s="1"/>
  <c r="E1445" i="1"/>
  <c r="H1445" i="23" s="1"/>
  <c r="E1446" i="1"/>
  <c r="H1446" i="23" s="1"/>
  <c r="I1446" i="23" s="1"/>
  <c r="E1447" i="1"/>
  <c r="H1447" i="23" s="1"/>
  <c r="I1447" i="23" s="1"/>
  <c r="E1448" i="1"/>
  <c r="H1448" i="23" s="1"/>
  <c r="I1448" i="23" s="1"/>
  <c r="E1449" i="1"/>
  <c r="H1449" i="23" s="1"/>
  <c r="I1449" i="23" s="1"/>
  <c r="E1450" i="1"/>
  <c r="H1450" i="23" s="1"/>
  <c r="I1450" i="23" s="1"/>
  <c r="E1451" i="1"/>
  <c r="H1451" i="23" s="1"/>
  <c r="E1452" i="1"/>
  <c r="H1452" i="23" s="1"/>
  <c r="I1452" i="23" s="1"/>
  <c r="E1453" i="1"/>
  <c r="E1454" i="1"/>
  <c r="H1454" i="23" s="1"/>
  <c r="E1455" i="1"/>
  <c r="H1455" i="23" s="1"/>
  <c r="I1455" i="23" s="1"/>
  <c r="E1456" i="1"/>
  <c r="H1456" i="23" s="1"/>
  <c r="I1456" i="23" s="1"/>
  <c r="E1457" i="1"/>
  <c r="H1457" i="23" s="1"/>
  <c r="I1457" i="23" s="1"/>
  <c r="E1458" i="1"/>
  <c r="H1458" i="23" s="1"/>
  <c r="I1458" i="23" s="1"/>
  <c r="E1459" i="1"/>
  <c r="H1459" i="23" s="1"/>
  <c r="E1460" i="1"/>
  <c r="H1460" i="23" s="1"/>
  <c r="I1460" i="23" s="1"/>
  <c r="E1461" i="1"/>
  <c r="H1461" i="23" s="1"/>
  <c r="E1462" i="1"/>
  <c r="H1462" i="23" s="1"/>
  <c r="E1463" i="1"/>
  <c r="H1463" i="23" s="1"/>
  <c r="I1463" i="23" s="1"/>
  <c r="E1464" i="1"/>
  <c r="H1464" i="23" s="1"/>
  <c r="I1464" i="23" s="1"/>
  <c r="E1465" i="1"/>
  <c r="E1466" i="1"/>
  <c r="H1466" i="23" s="1"/>
  <c r="E1467" i="1"/>
  <c r="H1467" i="23" s="1"/>
  <c r="E1468" i="1"/>
  <c r="H1468" i="23" s="1"/>
  <c r="I1468" i="23" s="1"/>
  <c r="E1469" i="1"/>
  <c r="H1469" i="23" s="1"/>
  <c r="E1470" i="1"/>
  <c r="H1470" i="23" s="1"/>
  <c r="I1470" i="23" s="1"/>
  <c r="E1471" i="1"/>
  <c r="H1471" i="23" s="1"/>
  <c r="I1471" i="23" s="1"/>
  <c r="E1472" i="1"/>
  <c r="H1472" i="23" s="1"/>
  <c r="I1472" i="23" s="1"/>
  <c r="E1473" i="1"/>
  <c r="H1473" i="23" s="1"/>
  <c r="I1473" i="23" s="1"/>
  <c r="E1474" i="1"/>
  <c r="H1474" i="23" s="1"/>
  <c r="I1474" i="23" s="1"/>
  <c r="E1475" i="1"/>
  <c r="H1475" i="23" s="1"/>
  <c r="E1476" i="1"/>
  <c r="H1476" i="23" s="1"/>
  <c r="I1476" i="23" s="1"/>
  <c r="E1477" i="1"/>
  <c r="E1478" i="1"/>
  <c r="H1478" i="23" s="1"/>
  <c r="E1479" i="1"/>
  <c r="H1479" i="23" s="1"/>
  <c r="I1479" i="23" s="1"/>
  <c r="E1480" i="1"/>
  <c r="H1480" i="23" s="1"/>
  <c r="I1480" i="23" s="1"/>
  <c r="E1481" i="1"/>
  <c r="H1481" i="23" s="1"/>
  <c r="I1481" i="23" s="1"/>
  <c r="E1482" i="1"/>
  <c r="H1482" i="23" s="1"/>
  <c r="I1482" i="23" s="1"/>
  <c r="E1483" i="1"/>
  <c r="H1483" i="23" s="1"/>
  <c r="E1484" i="1"/>
  <c r="H1484" i="23" s="1"/>
  <c r="I1484" i="23" s="1"/>
  <c r="E1485" i="1"/>
  <c r="H1485" i="23" s="1"/>
  <c r="E1486" i="1"/>
  <c r="H1486" i="23" s="1"/>
  <c r="I1486" i="23" s="1"/>
  <c r="E1487" i="1"/>
  <c r="H1487" i="23" s="1"/>
  <c r="I1487" i="23" s="1"/>
  <c r="E1488" i="1"/>
  <c r="H1488" i="23" s="1"/>
  <c r="I1488" i="23" s="1"/>
  <c r="E1489" i="1"/>
  <c r="E1490" i="1"/>
  <c r="H1490" i="23" s="1"/>
  <c r="E1491" i="1"/>
  <c r="H1491" i="23" s="1"/>
  <c r="E1492" i="1"/>
  <c r="H1492" i="23" s="1"/>
  <c r="I1492" i="23" s="1"/>
  <c r="E1493" i="1"/>
  <c r="H1493" i="23" s="1"/>
  <c r="E1494" i="1"/>
  <c r="H1494" i="23" s="1"/>
  <c r="I1494" i="23" s="1"/>
  <c r="E1495" i="1"/>
  <c r="H1495" i="23" s="1"/>
  <c r="I1495" i="23" s="1"/>
  <c r="E1496" i="1"/>
  <c r="H1496" i="23" s="1"/>
  <c r="I1496" i="23" s="1"/>
  <c r="E1497" i="1"/>
  <c r="H1497" i="23" s="1"/>
  <c r="I1497" i="23" s="1"/>
  <c r="E1498" i="1"/>
  <c r="H1498" i="23" s="1"/>
  <c r="I1498" i="23" s="1"/>
  <c r="E1499" i="1"/>
  <c r="H1499" i="23" s="1"/>
  <c r="E1500" i="1"/>
  <c r="H1500" i="23" s="1"/>
  <c r="I1500" i="23" s="1"/>
  <c r="E1501" i="1"/>
  <c r="E1502" i="1"/>
  <c r="H1502" i="23" s="1"/>
  <c r="E1503" i="1"/>
  <c r="H1503" i="23" s="1"/>
  <c r="I1503" i="23" s="1"/>
  <c r="E1504" i="1"/>
  <c r="H1504" i="23" s="1"/>
  <c r="I1504" i="23" s="1"/>
  <c r="E1505" i="1"/>
  <c r="H1505" i="23" s="1"/>
  <c r="I1505" i="23" s="1"/>
  <c r="E1506" i="1"/>
  <c r="H1506" i="23" s="1"/>
  <c r="I1506" i="23" s="1"/>
  <c r="E1507" i="1"/>
  <c r="H1507" i="23" s="1"/>
  <c r="E1508" i="1"/>
  <c r="H1508" i="23" s="1"/>
  <c r="I1508" i="23" s="1"/>
  <c r="E1509" i="1"/>
  <c r="H1509" i="23" s="1"/>
  <c r="E1510" i="1"/>
  <c r="H1510" i="23" s="1"/>
  <c r="I1510" i="23" s="1"/>
  <c r="E1511" i="1"/>
  <c r="H1511" i="23" s="1"/>
  <c r="I1511" i="23" s="1"/>
  <c r="E1512" i="1"/>
  <c r="H1512" i="23" s="1"/>
  <c r="I1512" i="23" s="1"/>
  <c r="E1513" i="1"/>
  <c r="E1514" i="1"/>
  <c r="H1514" i="23" s="1"/>
  <c r="E1515" i="1"/>
  <c r="H1515" i="23" s="1"/>
  <c r="E1516" i="1"/>
  <c r="H1516" i="23" s="1"/>
  <c r="I1516" i="23" s="1"/>
  <c r="E1517" i="1"/>
  <c r="H1517" i="23" s="1"/>
  <c r="E1518" i="1"/>
  <c r="H1518" i="23" s="1"/>
  <c r="E1519" i="1"/>
  <c r="H1519" i="23" s="1"/>
  <c r="I1519" i="23" s="1"/>
  <c r="E1520" i="1"/>
  <c r="H1520" i="23" s="1"/>
  <c r="I1520" i="23" s="1"/>
  <c r="E1521" i="1"/>
  <c r="H1521" i="23" s="1"/>
  <c r="I1521" i="23" s="1"/>
  <c r="E1522" i="1"/>
  <c r="H1522" i="23" s="1"/>
  <c r="I1522" i="23" s="1"/>
  <c r="E1523" i="1"/>
  <c r="H1523" i="23" s="1"/>
  <c r="E1524" i="1"/>
  <c r="H1524" i="23" s="1"/>
  <c r="I1524" i="23" s="1"/>
  <c r="E1525" i="1"/>
  <c r="E1526" i="1"/>
  <c r="H1526" i="23" s="1"/>
  <c r="E1527" i="1"/>
  <c r="H1527" i="23" s="1"/>
  <c r="I1527" i="23" s="1"/>
  <c r="E2" i="1"/>
  <c r="H2" i="23" s="1"/>
  <c r="D3" i="1"/>
  <c r="F3" i="23" s="1"/>
  <c r="D4" i="1"/>
  <c r="F4" i="23" s="1"/>
  <c r="G4" i="23" s="1"/>
  <c r="D5" i="1"/>
  <c r="F5" i="23" s="1"/>
  <c r="D6" i="1"/>
  <c r="F6" i="23" s="1"/>
  <c r="D7" i="1"/>
  <c r="F7" i="23" s="1"/>
  <c r="D8" i="1"/>
  <c r="F8" i="23" s="1"/>
  <c r="G8" i="23" s="1"/>
  <c r="D9" i="1"/>
  <c r="F9" i="23" s="1"/>
  <c r="G9" i="23" s="1"/>
  <c r="D10" i="1"/>
  <c r="F10" i="23" s="1"/>
  <c r="D11" i="1"/>
  <c r="F11" i="23" s="1"/>
  <c r="D12" i="1"/>
  <c r="D13" i="1"/>
  <c r="F13" i="3" s="1"/>
  <c r="D14" i="1"/>
  <c r="F14" i="23" s="1"/>
  <c r="D15" i="1"/>
  <c r="F15" i="23" s="1"/>
  <c r="D16" i="1"/>
  <c r="F16" i="23" s="1"/>
  <c r="G16" i="23" s="1"/>
  <c r="D17" i="1"/>
  <c r="F17" i="23" s="1"/>
  <c r="G17" i="23" s="1"/>
  <c r="D18" i="1"/>
  <c r="F18" i="23" s="1"/>
  <c r="D19" i="1"/>
  <c r="F19" i="23" s="1"/>
  <c r="D20" i="1"/>
  <c r="F20" i="23" s="1"/>
  <c r="G20" i="23" s="1"/>
  <c r="D21" i="1"/>
  <c r="F21" i="23" s="1"/>
  <c r="D22" i="1"/>
  <c r="F22" i="23" s="1"/>
  <c r="D23" i="1"/>
  <c r="F23" i="23" s="1"/>
  <c r="D24" i="1"/>
  <c r="F24" i="23" s="1"/>
  <c r="G24" i="23" s="1"/>
  <c r="D25" i="1"/>
  <c r="F25" i="3" s="1"/>
  <c r="D26" i="1"/>
  <c r="F26" i="23" s="1"/>
  <c r="D27" i="1"/>
  <c r="F27" i="23" s="1"/>
  <c r="D28" i="1"/>
  <c r="F28" i="23" s="1"/>
  <c r="G28" i="23" s="1"/>
  <c r="D29" i="1"/>
  <c r="F29" i="23" s="1"/>
  <c r="D30" i="1"/>
  <c r="F30" i="23" s="1"/>
  <c r="D31" i="1"/>
  <c r="F31" i="23" s="1"/>
  <c r="D32" i="1"/>
  <c r="F32" i="23" s="1"/>
  <c r="G32" i="23" s="1"/>
  <c r="D33" i="1"/>
  <c r="F33" i="23" s="1"/>
  <c r="G33" i="23" s="1"/>
  <c r="D34" i="1"/>
  <c r="F34" i="23" s="1"/>
  <c r="D35" i="1"/>
  <c r="F35" i="23" s="1"/>
  <c r="D36" i="1"/>
  <c r="D37" i="1"/>
  <c r="F37" i="3" s="1"/>
  <c r="D38" i="1"/>
  <c r="F38" i="23" s="1"/>
  <c r="D39" i="1"/>
  <c r="F39" i="23" s="1"/>
  <c r="D40" i="1"/>
  <c r="F40" i="23" s="1"/>
  <c r="G40" i="23" s="1"/>
  <c r="D41" i="1"/>
  <c r="F41" i="23" s="1"/>
  <c r="G41" i="23" s="1"/>
  <c r="D42" i="1"/>
  <c r="F42" i="23" s="1"/>
  <c r="D43" i="1"/>
  <c r="F43" i="23" s="1"/>
  <c r="D44" i="1"/>
  <c r="F44" i="23" s="1"/>
  <c r="D45" i="1"/>
  <c r="F45" i="23" s="1"/>
  <c r="D46" i="1"/>
  <c r="F46" i="23" s="1"/>
  <c r="D47" i="1"/>
  <c r="F47" i="23" s="1"/>
  <c r="D48" i="1"/>
  <c r="F48" i="3" s="1"/>
  <c r="D49" i="1"/>
  <c r="F49" i="3" s="1"/>
  <c r="D50" i="1"/>
  <c r="F50" i="23" s="1"/>
  <c r="G51" i="23" s="1"/>
  <c r="D51" i="1"/>
  <c r="F51" i="23" s="1"/>
  <c r="D52" i="1"/>
  <c r="F52" i="23" s="1"/>
  <c r="G52" i="23" s="1"/>
  <c r="D53" i="1"/>
  <c r="F53" i="23" s="1"/>
  <c r="G54" i="23" s="1"/>
  <c r="D54" i="1"/>
  <c r="F54" i="23" s="1"/>
  <c r="D55" i="1"/>
  <c r="F55" i="23" s="1"/>
  <c r="D56" i="1"/>
  <c r="F56" i="23" s="1"/>
  <c r="D57" i="1"/>
  <c r="F57" i="23" s="1"/>
  <c r="D58" i="1"/>
  <c r="F58" i="23" s="1"/>
  <c r="D59" i="1"/>
  <c r="F59" i="23" s="1"/>
  <c r="D60" i="1"/>
  <c r="D61" i="1"/>
  <c r="F61" i="3" s="1"/>
  <c r="D62" i="1"/>
  <c r="F62" i="23" s="1"/>
  <c r="G63" i="23" s="1"/>
  <c r="D63" i="1"/>
  <c r="F63" i="23" s="1"/>
  <c r="D64" i="1"/>
  <c r="F64" i="23" s="1"/>
  <c r="G64" i="23" s="1"/>
  <c r="D65" i="1"/>
  <c r="F65" i="23" s="1"/>
  <c r="G66" i="23" s="1"/>
  <c r="D66" i="1"/>
  <c r="F66" i="23" s="1"/>
  <c r="D67" i="1"/>
  <c r="F67" i="23" s="1"/>
  <c r="D68" i="1"/>
  <c r="F68" i="23" s="1"/>
  <c r="G69" i="23" s="1"/>
  <c r="D69" i="1"/>
  <c r="F69" i="23" s="1"/>
  <c r="D70" i="1"/>
  <c r="F70" i="23" s="1"/>
  <c r="D71" i="1"/>
  <c r="F71" i="23" s="1"/>
  <c r="D72" i="1"/>
  <c r="F72" i="3" s="1"/>
  <c r="D73" i="1"/>
  <c r="F73" i="3" s="1"/>
  <c r="D74" i="1"/>
  <c r="F74" i="23" s="1"/>
  <c r="G75" i="23" s="1"/>
  <c r="D75" i="1"/>
  <c r="F75" i="23" s="1"/>
  <c r="D76" i="1"/>
  <c r="F76" i="23" s="1"/>
  <c r="G76" i="23" s="1"/>
  <c r="D77" i="1"/>
  <c r="F77" i="23" s="1"/>
  <c r="G78" i="23" s="1"/>
  <c r="D78" i="1"/>
  <c r="F78" i="23" s="1"/>
  <c r="D79" i="1"/>
  <c r="F79" i="23" s="1"/>
  <c r="D80" i="1"/>
  <c r="F80" i="23" s="1"/>
  <c r="D81" i="1"/>
  <c r="F81" i="23" s="1"/>
  <c r="D82" i="1"/>
  <c r="F82" i="23" s="1"/>
  <c r="D83" i="1"/>
  <c r="F83" i="23" s="1"/>
  <c r="D84" i="1"/>
  <c r="D85" i="1"/>
  <c r="F85" i="3" s="1"/>
  <c r="D86" i="1"/>
  <c r="F86" i="23" s="1"/>
  <c r="G87" i="23" s="1"/>
  <c r="D87" i="1"/>
  <c r="F87" i="23" s="1"/>
  <c r="D88" i="1"/>
  <c r="F88" i="23" s="1"/>
  <c r="G88" i="23" s="1"/>
  <c r="D89" i="1"/>
  <c r="F89" i="23" s="1"/>
  <c r="G90" i="23" s="1"/>
  <c r="D90" i="1"/>
  <c r="F90" i="23" s="1"/>
  <c r="D91" i="1"/>
  <c r="F91" i="23" s="1"/>
  <c r="D92" i="1"/>
  <c r="F92" i="23" s="1"/>
  <c r="G93" i="23" s="1"/>
  <c r="D93" i="1"/>
  <c r="F93" i="23" s="1"/>
  <c r="D94" i="1"/>
  <c r="F94" i="23" s="1"/>
  <c r="D95" i="1"/>
  <c r="F95" i="23" s="1"/>
  <c r="D96" i="1"/>
  <c r="F96" i="23" s="1"/>
  <c r="D97" i="1"/>
  <c r="F97" i="3" s="1"/>
  <c r="D98" i="1"/>
  <c r="F98" i="23" s="1"/>
  <c r="G99" i="23" s="1"/>
  <c r="D99" i="1"/>
  <c r="F99" i="23" s="1"/>
  <c r="D100" i="1"/>
  <c r="F100" i="23" s="1"/>
  <c r="G100" i="23" s="1"/>
  <c r="D101" i="1"/>
  <c r="F101" i="23" s="1"/>
  <c r="G102" i="23" s="1"/>
  <c r="D102" i="1"/>
  <c r="F102" i="23" s="1"/>
  <c r="D103" i="1"/>
  <c r="F103" i="23" s="1"/>
  <c r="D104" i="1"/>
  <c r="F104" i="23" s="1"/>
  <c r="D105" i="1"/>
  <c r="F105" i="23" s="1"/>
  <c r="D106" i="1"/>
  <c r="F106" i="23" s="1"/>
  <c r="D107" i="1"/>
  <c r="F107" i="23" s="1"/>
  <c r="D108" i="1"/>
  <c r="D109" i="1"/>
  <c r="F109" i="3" s="1"/>
  <c r="D110" i="1"/>
  <c r="F110" i="23" s="1"/>
  <c r="G111" i="23" s="1"/>
  <c r="D111" i="1"/>
  <c r="F111" i="23" s="1"/>
  <c r="D112" i="1"/>
  <c r="F112" i="23" s="1"/>
  <c r="G112" i="23" s="1"/>
  <c r="D113" i="1"/>
  <c r="F113" i="23" s="1"/>
  <c r="G114" i="23" s="1"/>
  <c r="D114" i="1"/>
  <c r="F114" i="23" s="1"/>
  <c r="D115" i="1"/>
  <c r="F115" i="23" s="1"/>
  <c r="D116" i="1"/>
  <c r="F116" i="23" s="1"/>
  <c r="G117" i="23" s="1"/>
  <c r="D117" i="1"/>
  <c r="F117" i="23" s="1"/>
  <c r="D118" i="1"/>
  <c r="F118" i="23" s="1"/>
  <c r="D119" i="1"/>
  <c r="F119" i="23" s="1"/>
  <c r="D120" i="1"/>
  <c r="F120" i="3" s="1"/>
  <c r="D121" i="1"/>
  <c r="F121" i="3" s="1"/>
  <c r="D122" i="1"/>
  <c r="F122" i="23" s="1"/>
  <c r="G123" i="23" s="1"/>
  <c r="D123" i="1"/>
  <c r="F123" i="23" s="1"/>
  <c r="D124" i="1"/>
  <c r="F124" i="23" s="1"/>
  <c r="G124" i="23" s="1"/>
  <c r="D125" i="1"/>
  <c r="F125" i="23" s="1"/>
  <c r="G126" i="23" s="1"/>
  <c r="D126" i="1"/>
  <c r="F126" i="23" s="1"/>
  <c r="D127" i="1"/>
  <c r="F127" i="23" s="1"/>
  <c r="D128" i="1"/>
  <c r="F128" i="23" s="1"/>
  <c r="D129" i="1"/>
  <c r="F129" i="23" s="1"/>
  <c r="D130" i="1"/>
  <c r="F130" i="23" s="1"/>
  <c r="D131" i="1"/>
  <c r="F131" i="23" s="1"/>
  <c r="D132" i="1"/>
  <c r="D133" i="1"/>
  <c r="F133" i="3" s="1"/>
  <c r="D134" i="1"/>
  <c r="F134" i="23" s="1"/>
  <c r="D135" i="1"/>
  <c r="F135" i="23" s="1"/>
  <c r="D136" i="1"/>
  <c r="F136" i="23" s="1"/>
  <c r="D137" i="1"/>
  <c r="F137" i="23" s="1"/>
  <c r="G137" i="23" s="1"/>
  <c r="D138" i="1"/>
  <c r="F138" i="23" s="1"/>
  <c r="D139" i="1"/>
  <c r="F139" i="23" s="1"/>
  <c r="D140" i="1"/>
  <c r="F140" i="23" s="1"/>
  <c r="D141" i="1"/>
  <c r="F141" i="23" s="1"/>
  <c r="D142" i="1"/>
  <c r="F142" i="23" s="1"/>
  <c r="D143" i="1"/>
  <c r="F143" i="23" s="1"/>
  <c r="D144" i="1"/>
  <c r="F144" i="3" s="1"/>
  <c r="D145" i="1"/>
  <c r="F145" i="3" s="1"/>
  <c r="D146" i="1"/>
  <c r="F146" i="23" s="1"/>
  <c r="D147" i="1"/>
  <c r="F147" i="23" s="1"/>
  <c r="D148" i="1"/>
  <c r="F148" i="23" s="1"/>
  <c r="D149" i="1"/>
  <c r="F149" i="23" s="1"/>
  <c r="D150" i="1"/>
  <c r="F150" i="23" s="1"/>
  <c r="D151" i="1"/>
  <c r="F151" i="23" s="1"/>
  <c r="D152" i="1"/>
  <c r="F152" i="23" s="1"/>
  <c r="G152" i="23" s="1"/>
  <c r="D153" i="1"/>
  <c r="F153" i="23" s="1"/>
  <c r="D154" i="1"/>
  <c r="F154" i="23" s="1"/>
  <c r="D155" i="1"/>
  <c r="F155" i="23" s="1"/>
  <c r="D156" i="1"/>
  <c r="D157" i="1"/>
  <c r="F157" i="3" s="1"/>
  <c r="D158" i="1"/>
  <c r="F158" i="23" s="1"/>
  <c r="D159" i="1"/>
  <c r="F159" i="23" s="1"/>
  <c r="D160" i="1"/>
  <c r="F160" i="23" s="1"/>
  <c r="D161" i="1"/>
  <c r="F161" i="23" s="1"/>
  <c r="G161" i="23" s="1"/>
  <c r="D162" i="1"/>
  <c r="F162" i="23" s="1"/>
  <c r="D163" i="1"/>
  <c r="F163" i="23" s="1"/>
  <c r="D164" i="1"/>
  <c r="F164" i="23" s="1"/>
  <c r="G164" i="23" s="1"/>
  <c r="D165" i="1"/>
  <c r="F165" i="23" s="1"/>
  <c r="D166" i="1"/>
  <c r="F166" i="23" s="1"/>
  <c r="D167" i="1"/>
  <c r="F167" i="23" s="1"/>
  <c r="D168" i="1"/>
  <c r="F168" i="23" s="1"/>
  <c r="G168" i="23" s="1"/>
  <c r="D169" i="1"/>
  <c r="F169" i="3" s="1"/>
  <c r="D170" i="1"/>
  <c r="F170" i="23" s="1"/>
  <c r="D171" i="1"/>
  <c r="F171" i="23" s="1"/>
  <c r="D172" i="1"/>
  <c r="F172" i="23" s="1"/>
  <c r="D173" i="1"/>
  <c r="F173" i="23" s="1"/>
  <c r="D174" i="1"/>
  <c r="F174" i="23" s="1"/>
  <c r="D175" i="1"/>
  <c r="F175" i="23" s="1"/>
  <c r="D176" i="1"/>
  <c r="F176" i="23" s="1"/>
  <c r="D177" i="1"/>
  <c r="F177" i="23" s="1"/>
  <c r="G177" i="23" s="1"/>
  <c r="D178" i="1"/>
  <c r="F178" i="23" s="1"/>
  <c r="D179" i="1"/>
  <c r="F179" i="23" s="1"/>
  <c r="D180" i="1"/>
  <c r="D181" i="1"/>
  <c r="F181" i="3" s="1"/>
  <c r="D182" i="1"/>
  <c r="F182" i="23" s="1"/>
  <c r="D183" i="1"/>
  <c r="F183" i="23" s="1"/>
  <c r="D184" i="1"/>
  <c r="F184" i="23" s="1"/>
  <c r="D185" i="1"/>
  <c r="F185" i="23" s="1"/>
  <c r="D186" i="1"/>
  <c r="F186" i="23" s="1"/>
  <c r="D187" i="1"/>
  <c r="F187" i="23" s="1"/>
  <c r="D188" i="1"/>
  <c r="F188" i="23" s="1"/>
  <c r="G188" i="23" s="1"/>
  <c r="D189" i="1"/>
  <c r="F189" i="23" s="1"/>
  <c r="D190" i="1"/>
  <c r="F190" i="23" s="1"/>
  <c r="D191" i="1"/>
  <c r="F191" i="23" s="1"/>
  <c r="D192" i="1"/>
  <c r="F192" i="3" s="1"/>
  <c r="D193" i="1"/>
  <c r="F193" i="3" s="1"/>
  <c r="D194" i="1"/>
  <c r="F194" i="23" s="1"/>
  <c r="D195" i="1"/>
  <c r="F195" i="23" s="1"/>
  <c r="D196" i="1"/>
  <c r="F196" i="23" s="1"/>
  <c r="D197" i="1"/>
  <c r="F197" i="23" s="1"/>
  <c r="D198" i="1"/>
  <c r="F198" i="23" s="1"/>
  <c r="D199" i="1"/>
  <c r="F199" i="23" s="1"/>
  <c r="D200" i="1"/>
  <c r="F200" i="23" s="1"/>
  <c r="G200" i="23" s="1"/>
  <c r="D201" i="1"/>
  <c r="F201" i="23" s="1"/>
  <c r="G201" i="23" s="1"/>
  <c r="D202" i="1"/>
  <c r="F202" i="23" s="1"/>
  <c r="D203" i="1"/>
  <c r="F203" i="23" s="1"/>
  <c r="D204" i="1"/>
  <c r="D205" i="1"/>
  <c r="F205" i="3" s="1"/>
  <c r="D206" i="1"/>
  <c r="F206" i="23" s="1"/>
  <c r="D207" i="1"/>
  <c r="F207" i="23" s="1"/>
  <c r="D208" i="1"/>
  <c r="F208" i="23" s="1"/>
  <c r="D209" i="1"/>
  <c r="F209" i="23" s="1"/>
  <c r="G209" i="23" s="1"/>
  <c r="D210" i="1"/>
  <c r="F210" i="23" s="1"/>
  <c r="D211" i="1"/>
  <c r="F211" i="23" s="1"/>
  <c r="D212" i="1"/>
  <c r="F212" i="23" s="1"/>
  <c r="D213" i="1"/>
  <c r="F213" i="23" s="1"/>
  <c r="D214" i="1"/>
  <c r="F214" i="23" s="1"/>
  <c r="D215" i="1"/>
  <c r="F215" i="23" s="1"/>
  <c r="D216" i="1"/>
  <c r="D217" i="1"/>
  <c r="D218" i="1"/>
  <c r="F218" i="23" s="1"/>
  <c r="D219" i="1"/>
  <c r="F219" i="23" s="1"/>
  <c r="G219" i="23" s="1"/>
  <c r="D220" i="1"/>
  <c r="F220" i="23" s="1"/>
  <c r="D221" i="1"/>
  <c r="F221" i="23" s="1"/>
  <c r="D222" i="1"/>
  <c r="F222" i="23" s="1"/>
  <c r="G222" i="23" s="1"/>
  <c r="D223" i="1"/>
  <c r="F223" i="23" s="1"/>
  <c r="D224" i="1"/>
  <c r="F224" i="23" s="1"/>
  <c r="D225" i="1"/>
  <c r="F225" i="23" s="1"/>
  <c r="G225" i="23" s="1"/>
  <c r="D226" i="1"/>
  <c r="F226" i="23" s="1"/>
  <c r="G226" i="23" s="1"/>
  <c r="D227" i="1"/>
  <c r="F227" i="23" s="1"/>
  <c r="G227" i="23" s="1"/>
  <c r="D228" i="1"/>
  <c r="D229" i="1"/>
  <c r="D230" i="1"/>
  <c r="F230" i="23" s="1"/>
  <c r="D231" i="1"/>
  <c r="F231" i="23" s="1"/>
  <c r="D232" i="1"/>
  <c r="F232" i="23" s="1"/>
  <c r="G232" i="23" s="1"/>
  <c r="D233" i="1"/>
  <c r="F233" i="23" s="1"/>
  <c r="G233" i="23" s="1"/>
  <c r="D234" i="1"/>
  <c r="F234" i="23" s="1"/>
  <c r="G234" i="23" s="1"/>
  <c r="D235" i="1"/>
  <c r="F235" i="23" s="1"/>
  <c r="G235" i="23" s="1"/>
  <c r="D236" i="1"/>
  <c r="F236" i="23" s="1"/>
  <c r="G236" i="23" s="1"/>
  <c r="D237" i="1"/>
  <c r="F237" i="23" s="1"/>
  <c r="D238" i="1"/>
  <c r="F238" i="23" s="1"/>
  <c r="G238" i="23" s="1"/>
  <c r="D239" i="1"/>
  <c r="F239" i="23" s="1"/>
  <c r="D240" i="1"/>
  <c r="F240" i="23" s="1"/>
  <c r="G240" i="23" s="1"/>
  <c r="D241" i="1"/>
  <c r="D242" i="1"/>
  <c r="F242" i="23" s="1"/>
  <c r="D243" i="1"/>
  <c r="F243" i="23" s="1"/>
  <c r="G243" i="23" s="1"/>
  <c r="D244" i="1"/>
  <c r="F244" i="23" s="1"/>
  <c r="G244" i="23" s="1"/>
  <c r="D245" i="1"/>
  <c r="F245" i="23" s="1"/>
  <c r="D246" i="1"/>
  <c r="F246" i="23" s="1"/>
  <c r="G246" i="23" s="1"/>
  <c r="D247" i="1"/>
  <c r="F247" i="23" s="1"/>
  <c r="D248" i="1"/>
  <c r="F248" i="23" s="1"/>
  <c r="G248" i="23" s="1"/>
  <c r="D249" i="1"/>
  <c r="F249" i="23" s="1"/>
  <c r="D250" i="1"/>
  <c r="F250" i="23" s="1"/>
  <c r="G250" i="23" s="1"/>
  <c r="D251" i="1"/>
  <c r="F251" i="23" s="1"/>
  <c r="G251" i="23" s="1"/>
  <c r="D252" i="1"/>
  <c r="D253" i="1"/>
  <c r="D254" i="1"/>
  <c r="F254" i="23" s="1"/>
  <c r="D255" i="1"/>
  <c r="F255" i="23" s="1"/>
  <c r="D256" i="1"/>
  <c r="F256" i="23" s="1"/>
  <c r="G256" i="23" s="1"/>
  <c r="D257" i="1"/>
  <c r="F257" i="23" s="1"/>
  <c r="G257" i="23" s="1"/>
  <c r="D258" i="1"/>
  <c r="F258" i="23" s="1"/>
  <c r="G258" i="23" s="1"/>
  <c r="D259" i="1"/>
  <c r="F259" i="23" s="1"/>
  <c r="G259" i="23" s="1"/>
  <c r="D260" i="1"/>
  <c r="F260" i="23" s="1"/>
  <c r="G260" i="23" s="1"/>
  <c r="D261" i="1"/>
  <c r="F261" i="23" s="1"/>
  <c r="D262" i="1"/>
  <c r="F262" i="23" s="1"/>
  <c r="G262" i="23" s="1"/>
  <c r="D263" i="1"/>
  <c r="F263" i="23" s="1"/>
  <c r="D264" i="1"/>
  <c r="D265" i="1"/>
  <c r="D266" i="1"/>
  <c r="F266" i="23" s="1"/>
  <c r="D267" i="1"/>
  <c r="F267" i="23" s="1"/>
  <c r="G267" i="23" s="1"/>
  <c r="D268" i="1"/>
  <c r="F268" i="23" s="1"/>
  <c r="G268" i="23" s="1"/>
  <c r="D269" i="1"/>
  <c r="F269" i="23" s="1"/>
  <c r="D270" i="1"/>
  <c r="F270" i="23" s="1"/>
  <c r="G270" i="23" s="1"/>
  <c r="D271" i="1"/>
  <c r="F271" i="23" s="1"/>
  <c r="D272" i="1"/>
  <c r="F272" i="23" s="1"/>
  <c r="D273" i="1"/>
  <c r="F273" i="23" s="1"/>
  <c r="G273" i="23" s="1"/>
  <c r="D274" i="1"/>
  <c r="F274" i="23" s="1"/>
  <c r="G274" i="23" s="1"/>
  <c r="D275" i="1"/>
  <c r="F275" i="23" s="1"/>
  <c r="G275" i="23" s="1"/>
  <c r="D276" i="1"/>
  <c r="D277" i="1"/>
  <c r="D278" i="1"/>
  <c r="F278" i="23" s="1"/>
  <c r="D279" i="1"/>
  <c r="F279" i="23" s="1"/>
  <c r="D280" i="1"/>
  <c r="F280" i="23" s="1"/>
  <c r="D281" i="1"/>
  <c r="F281" i="23" s="1"/>
  <c r="G281" i="23" s="1"/>
  <c r="D282" i="1"/>
  <c r="F282" i="23" s="1"/>
  <c r="G282" i="23" s="1"/>
  <c r="D283" i="1"/>
  <c r="F283" i="23" s="1"/>
  <c r="G283" i="23" s="1"/>
  <c r="D284" i="1"/>
  <c r="F284" i="23" s="1"/>
  <c r="G284" i="23" s="1"/>
  <c r="D285" i="1"/>
  <c r="F285" i="23" s="1"/>
  <c r="D286" i="1"/>
  <c r="F286" i="23" s="1"/>
  <c r="G286" i="23" s="1"/>
  <c r="D287" i="1"/>
  <c r="F287" i="23" s="1"/>
  <c r="D288" i="1"/>
  <c r="D289" i="1"/>
  <c r="D290" i="1"/>
  <c r="F290" i="23" s="1"/>
  <c r="D291" i="1"/>
  <c r="F291" i="23" s="1"/>
  <c r="G291" i="23" s="1"/>
  <c r="D292" i="1"/>
  <c r="F292" i="23" s="1"/>
  <c r="G292" i="23" s="1"/>
  <c r="D293" i="1"/>
  <c r="F293" i="23" s="1"/>
  <c r="D294" i="1"/>
  <c r="F294" i="23" s="1"/>
  <c r="G294" i="23" s="1"/>
  <c r="D295" i="1"/>
  <c r="F295" i="23" s="1"/>
  <c r="D296" i="1"/>
  <c r="F296" i="23" s="1"/>
  <c r="D297" i="1"/>
  <c r="F297" i="23" s="1"/>
  <c r="G297" i="23" s="1"/>
  <c r="D298" i="1"/>
  <c r="F298" i="23" s="1"/>
  <c r="G298" i="23" s="1"/>
  <c r="D299" i="1"/>
  <c r="F299" i="23" s="1"/>
  <c r="G299" i="23" s="1"/>
  <c r="D300" i="1"/>
  <c r="D301" i="1"/>
  <c r="D302" i="1"/>
  <c r="F302" i="23" s="1"/>
  <c r="D303" i="1"/>
  <c r="F303" i="23" s="1"/>
  <c r="D304" i="1"/>
  <c r="F304" i="23" s="1"/>
  <c r="G304" i="23" s="1"/>
  <c r="D305" i="1"/>
  <c r="F305" i="23" s="1"/>
  <c r="G305" i="23" s="1"/>
  <c r="D306" i="1"/>
  <c r="F306" i="23" s="1"/>
  <c r="G306" i="23" s="1"/>
  <c r="D307" i="1"/>
  <c r="F307" i="23" s="1"/>
  <c r="G307" i="23" s="1"/>
  <c r="D308" i="1"/>
  <c r="F308" i="23" s="1"/>
  <c r="G308" i="23" s="1"/>
  <c r="D309" i="1"/>
  <c r="F309" i="23" s="1"/>
  <c r="D310" i="1"/>
  <c r="F310" i="23" s="1"/>
  <c r="G310" i="23" s="1"/>
  <c r="D311" i="1"/>
  <c r="F311" i="23" s="1"/>
  <c r="D312" i="1"/>
  <c r="F312" i="23" s="1"/>
  <c r="G312" i="23" s="1"/>
  <c r="D313" i="1"/>
  <c r="D314" i="1"/>
  <c r="F314" i="23" s="1"/>
  <c r="D315" i="1"/>
  <c r="F315" i="23" s="1"/>
  <c r="G315" i="23" s="1"/>
  <c r="D316" i="1"/>
  <c r="F316" i="23" s="1"/>
  <c r="G316" i="23" s="1"/>
  <c r="D317" i="1"/>
  <c r="F317" i="23" s="1"/>
  <c r="D318" i="1"/>
  <c r="F318" i="23" s="1"/>
  <c r="G318" i="23" s="1"/>
  <c r="D319" i="1"/>
  <c r="F319" i="23" s="1"/>
  <c r="D320" i="1"/>
  <c r="F320" i="23" s="1"/>
  <c r="G320" i="23" s="1"/>
  <c r="D321" i="1"/>
  <c r="F321" i="23" s="1"/>
  <c r="G321" i="23" s="1"/>
  <c r="D322" i="1"/>
  <c r="F322" i="23" s="1"/>
  <c r="G322" i="23" s="1"/>
  <c r="D323" i="1"/>
  <c r="F323" i="23" s="1"/>
  <c r="G323" i="23" s="1"/>
  <c r="D324" i="1"/>
  <c r="D325" i="1"/>
  <c r="D326" i="1"/>
  <c r="F326" i="23" s="1"/>
  <c r="D327" i="1"/>
  <c r="F327" i="23" s="1"/>
  <c r="D328" i="1"/>
  <c r="F328" i="23" s="1"/>
  <c r="G328" i="23" s="1"/>
  <c r="D329" i="1"/>
  <c r="F329" i="23" s="1"/>
  <c r="G329" i="23" s="1"/>
  <c r="D330" i="1"/>
  <c r="F330" i="23" s="1"/>
  <c r="G330" i="23" s="1"/>
  <c r="D331" i="1"/>
  <c r="F331" i="23" s="1"/>
  <c r="G331" i="23" s="1"/>
  <c r="D332" i="1"/>
  <c r="F332" i="23" s="1"/>
  <c r="G332" i="23" s="1"/>
  <c r="D333" i="1"/>
  <c r="F333" i="23" s="1"/>
  <c r="D334" i="1"/>
  <c r="F334" i="23" s="1"/>
  <c r="G334" i="23" s="1"/>
  <c r="D335" i="1"/>
  <c r="F335" i="23" s="1"/>
  <c r="D336" i="1"/>
  <c r="D337" i="1"/>
  <c r="D338" i="1"/>
  <c r="F338" i="23" s="1"/>
  <c r="D339" i="1"/>
  <c r="F339" i="23" s="1"/>
  <c r="G339" i="23" s="1"/>
  <c r="D340" i="1"/>
  <c r="F340" i="23" s="1"/>
  <c r="G340" i="23" s="1"/>
  <c r="D341" i="1"/>
  <c r="F341" i="23" s="1"/>
  <c r="D342" i="1"/>
  <c r="F342" i="23" s="1"/>
  <c r="G342" i="23" s="1"/>
  <c r="D343" i="1"/>
  <c r="F343" i="23" s="1"/>
  <c r="D344" i="1"/>
  <c r="F344" i="23" s="1"/>
  <c r="D345" i="1"/>
  <c r="F345" i="23" s="1"/>
  <c r="G345" i="23" s="1"/>
  <c r="D346" i="1"/>
  <c r="F346" i="23" s="1"/>
  <c r="G346" i="23" s="1"/>
  <c r="D347" i="1"/>
  <c r="F347" i="23" s="1"/>
  <c r="G347" i="23" s="1"/>
  <c r="D348" i="1"/>
  <c r="D349" i="1"/>
  <c r="D350" i="1"/>
  <c r="F350" i="23" s="1"/>
  <c r="D351" i="1"/>
  <c r="F351" i="23" s="1"/>
  <c r="D352" i="1"/>
  <c r="F352" i="23" s="1"/>
  <c r="G352" i="23" s="1"/>
  <c r="D353" i="1"/>
  <c r="F353" i="23" s="1"/>
  <c r="G353" i="23" s="1"/>
  <c r="D354" i="1"/>
  <c r="F354" i="23" s="1"/>
  <c r="G354" i="23" s="1"/>
  <c r="D355" i="1"/>
  <c r="F355" i="23" s="1"/>
  <c r="G355" i="23" s="1"/>
  <c r="D356" i="1"/>
  <c r="F356" i="23" s="1"/>
  <c r="G356" i="23" s="1"/>
  <c r="D357" i="1"/>
  <c r="F357" i="23" s="1"/>
  <c r="D358" i="1"/>
  <c r="F358" i="23" s="1"/>
  <c r="G358" i="23" s="1"/>
  <c r="D359" i="1"/>
  <c r="F359" i="23" s="1"/>
  <c r="D360" i="1"/>
  <c r="D361" i="1"/>
  <c r="D362" i="1"/>
  <c r="F362" i="23" s="1"/>
  <c r="D363" i="1"/>
  <c r="F363" i="23" s="1"/>
  <c r="G363" i="23" s="1"/>
  <c r="D364" i="1"/>
  <c r="F364" i="23" s="1"/>
  <c r="G364" i="23" s="1"/>
  <c r="D365" i="1"/>
  <c r="F365" i="23" s="1"/>
  <c r="D366" i="1"/>
  <c r="F366" i="23" s="1"/>
  <c r="G366" i="23" s="1"/>
  <c r="D367" i="1"/>
  <c r="F367" i="23" s="1"/>
  <c r="D368" i="1"/>
  <c r="F368" i="23" s="1"/>
  <c r="G368" i="23" s="1"/>
  <c r="D369" i="1"/>
  <c r="F369" i="23" s="1"/>
  <c r="G369" i="23" s="1"/>
  <c r="D370" i="1"/>
  <c r="F370" i="23" s="1"/>
  <c r="G370" i="23" s="1"/>
  <c r="D371" i="1"/>
  <c r="F371" i="23" s="1"/>
  <c r="G371" i="23" s="1"/>
  <c r="D372" i="1"/>
  <c r="D373" i="1"/>
  <c r="D374" i="1"/>
  <c r="F374" i="23" s="1"/>
  <c r="D375" i="1"/>
  <c r="F375" i="23" s="1"/>
  <c r="D376" i="1"/>
  <c r="F376" i="23" s="1"/>
  <c r="G376" i="23" s="1"/>
  <c r="D377" i="1"/>
  <c r="F377" i="23" s="1"/>
  <c r="G377" i="23" s="1"/>
  <c r="D378" i="1"/>
  <c r="F378" i="23" s="1"/>
  <c r="G378" i="23" s="1"/>
  <c r="D379" i="1"/>
  <c r="F379" i="23" s="1"/>
  <c r="G379" i="23" s="1"/>
  <c r="D380" i="1"/>
  <c r="F380" i="23" s="1"/>
  <c r="G380" i="23" s="1"/>
  <c r="D381" i="1"/>
  <c r="F381" i="23" s="1"/>
  <c r="D382" i="1"/>
  <c r="F382" i="23" s="1"/>
  <c r="G382" i="23" s="1"/>
  <c r="D383" i="1"/>
  <c r="F383" i="23" s="1"/>
  <c r="D384" i="1"/>
  <c r="F384" i="23" s="1"/>
  <c r="G384" i="23" s="1"/>
  <c r="D385" i="1"/>
  <c r="D386" i="1"/>
  <c r="F386" i="23" s="1"/>
  <c r="D387" i="1"/>
  <c r="F387" i="23" s="1"/>
  <c r="D388" i="1"/>
  <c r="F388" i="23" s="1"/>
  <c r="D389" i="1"/>
  <c r="F389" i="23" s="1"/>
  <c r="D390" i="1"/>
  <c r="F390" i="23" s="1"/>
  <c r="G390" i="23" s="1"/>
  <c r="D391" i="1"/>
  <c r="F391" i="23" s="1"/>
  <c r="D392" i="1"/>
  <c r="F392" i="23" s="1"/>
  <c r="G392" i="23" s="1"/>
  <c r="D393" i="1"/>
  <c r="F393" i="23" s="1"/>
  <c r="D394" i="1"/>
  <c r="F394" i="23" s="1"/>
  <c r="G394" i="23" s="1"/>
  <c r="D395" i="1"/>
  <c r="F395" i="23" s="1"/>
  <c r="G395" i="23" s="1"/>
  <c r="D396" i="1"/>
  <c r="D397" i="1"/>
  <c r="D398" i="1"/>
  <c r="F398" i="23" s="1"/>
  <c r="D399" i="1"/>
  <c r="F399" i="23" s="1"/>
  <c r="D400" i="1"/>
  <c r="F400" i="23" s="1"/>
  <c r="G400" i="23" s="1"/>
  <c r="D401" i="1"/>
  <c r="F401" i="23" s="1"/>
  <c r="G401" i="23" s="1"/>
  <c r="D402" i="1"/>
  <c r="F402" i="23" s="1"/>
  <c r="G402" i="23" s="1"/>
  <c r="D403" i="1"/>
  <c r="F403" i="23" s="1"/>
  <c r="G403" i="23" s="1"/>
  <c r="D404" i="1"/>
  <c r="F404" i="23" s="1"/>
  <c r="G404" i="23" s="1"/>
  <c r="D405" i="1"/>
  <c r="F405" i="23" s="1"/>
  <c r="D406" i="1"/>
  <c r="F406" i="23" s="1"/>
  <c r="G406" i="23" s="1"/>
  <c r="D407" i="1"/>
  <c r="F407" i="23" s="1"/>
  <c r="D408" i="1"/>
  <c r="D409" i="1"/>
  <c r="D410" i="1"/>
  <c r="F410" i="23" s="1"/>
  <c r="D411" i="1"/>
  <c r="F411" i="23" s="1"/>
  <c r="G411" i="23" s="1"/>
  <c r="D412" i="1"/>
  <c r="F412" i="23" s="1"/>
  <c r="G412" i="23" s="1"/>
  <c r="D413" i="1"/>
  <c r="F413" i="23" s="1"/>
  <c r="D414" i="1"/>
  <c r="F414" i="23" s="1"/>
  <c r="G414" i="23" s="1"/>
  <c r="D415" i="1"/>
  <c r="F415" i="23" s="1"/>
  <c r="D416" i="1"/>
  <c r="F416" i="23" s="1"/>
  <c r="D417" i="1"/>
  <c r="F417" i="23" s="1"/>
  <c r="G417" i="23" s="1"/>
  <c r="D418" i="1"/>
  <c r="F418" i="23" s="1"/>
  <c r="G418" i="23" s="1"/>
  <c r="D419" i="1"/>
  <c r="F419" i="23" s="1"/>
  <c r="G419" i="23" s="1"/>
  <c r="D420" i="1"/>
  <c r="D421" i="1"/>
  <c r="D422" i="1"/>
  <c r="F422" i="23" s="1"/>
  <c r="D423" i="1"/>
  <c r="F423" i="23" s="1"/>
  <c r="D424" i="1"/>
  <c r="F424" i="23" s="1"/>
  <c r="G424" i="23" s="1"/>
  <c r="D425" i="1"/>
  <c r="F425" i="23" s="1"/>
  <c r="G425" i="23" s="1"/>
  <c r="D426" i="1"/>
  <c r="F426" i="23" s="1"/>
  <c r="G426" i="23" s="1"/>
  <c r="D427" i="1"/>
  <c r="F427" i="23" s="1"/>
  <c r="G427" i="23" s="1"/>
  <c r="D428" i="1"/>
  <c r="F428" i="23" s="1"/>
  <c r="G428" i="23" s="1"/>
  <c r="D429" i="1"/>
  <c r="F429" i="23" s="1"/>
  <c r="D430" i="1"/>
  <c r="F430" i="23" s="1"/>
  <c r="G430" i="23" s="1"/>
  <c r="D431" i="1"/>
  <c r="F431" i="23" s="1"/>
  <c r="D432" i="1"/>
  <c r="D433" i="1"/>
  <c r="D434" i="1"/>
  <c r="F434" i="23" s="1"/>
  <c r="D435" i="1"/>
  <c r="F435" i="23" s="1"/>
  <c r="G435" i="23" s="1"/>
  <c r="D436" i="1"/>
  <c r="F436" i="23" s="1"/>
  <c r="G436" i="23" s="1"/>
  <c r="D437" i="1"/>
  <c r="F437" i="23" s="1"/>
  <c r="D438" i="1"/>
  <c r="F438" i="23" s="1"/>
  <c r="G438" i="23" s="1"/>
  <c r="D439" i="1"/>
  <c r="F439" i="23" s="1"/>
  <c r="D440" i="1"/>
  <c r="F440" i="23" s="1"/>
  <c r="D441" i="1"/>
  <c r="F441" i="23" s="1"/>
  <c r="G441" i="23" s="1"/>
  <c r="D442" i="1"/>
  <c r="F442" i="23" s="1"/>
  <c r="G442" i="23" s="1"/>
  <c r="D443" i="1"/>
  <c r="F443" i="23" s="1"/>
  <c r="G443" i="23" s="1"/>
  <c r="D444" i="1"/>
  <c r="D445" i="1"/>
  <c r="D446" i="1"/>
  <c r="F446" i="23" s="1"/>
  <c r="D447" i="1"/>
  <c r="F447" i="23" s="1"/>
  <c r="D448" i="1"/>
  <c r="F448" i="23" s="1"/>
  <c r="G448" i="23" s="1"/>
  <c r="D449" i="1"/>
  <c r="F449" i="23" s="1"/>
  <c r="G449" i="23" s="1"/>
  <c r="D450" i="1"/>
  <c r="F450" i="23" s="1"/>
  <c r="G450" i="23" s="1"/>
  <c r="D451" i="1"/>
  <c r="F451" i="23" s="1"/>
  <c r="G451" i="23" s="1"/>
  <c r="D452" i="1"/>
  <c r="F452" i="23" s="1"/>
  <c r="G452" i="23" s="1"/>
  <c r="D453" i="1"/>
  <c r="F453" i="23" s="1"/>
  <c r="D454" i="1"/>
  <c r="F454" i="23" s="1"/>
  <c r="G454" i="23" s="1"/>
  <c r="D455" i="1"/>
  <c r="F455" i="23" s="1"/>
  <c r="D456" i="1"/>
  <c r="F456" i="23" s="1"/>
  <c r="G456" i="23" s="1"/>
  <c r="D457" i="1"/>
  <c r="D458" i="1"/>
  <c r="F458" i="23" s="1"/>
  <c r="D459" i="1"/>
  <c r="F459" i="23" s="1"/>
  <c r="G459" i="23" s="1"/>
  <c r="D460" i="1"/>
  <c r="F460" i="23" s="1"/>
  <c r="G460" i="23" s="1"/>
  <c r="D461" i="1"/>
  <c r="F461" i="23" s="1"/>
  <c r="D462" i="1"/>
  <c r="F462" i="23" s="1"/>
  <c r="G462" i="23" s="1"/>
  <c r="D463" i="1"/>
  <c r="F463" i="23" s="1"/>
  <c r="D464" i="1"/>
  <c r="F464" i="23" s="1"/>
  <c r="G464" i="23" s="1"/>
  <c r="D465" i="1"/>
  <c r="F465" i="23" s="1"/>
  <c r="D466" i="1"/>
  <c r="F466" i="23" s="1"/>
  <c r="G466" i="23" s="1"/>
  <c r="D467" i="1"/>
  <c r="F467" i="23" s="1"/>
  <c r="G467" i="23" s="1"/>
  <c r="D468" i="1"/>
  <c r="D469" i="1"/>
  <c r="D470" i="1"/>
  <c r="F470" i="23" s="1"/>
  <c r="D471" i="1"/>
  <c r="F471" i="23" s="1"/>
  <c r="D472" i="1"/>
  <c r="F472" i="23" s="1"/>
  <c r="G472" i="23" s="1"/>
  <c r="D473" i="1"/>
  <c r="F473" i="23" s="1"/>
  <c r="D474" i="1"/>
  <c r="F474" i="23" s="1"/>
  <c r="G474" i="23" s="1"/>
  <c r="D475" i="1"/>
  <c r="F475" i="23" s="1"/>
  <c r="G475" i="23" s="1"/>
  <c r="D476" i="1"/>
  <c r="F476" i="23" s="1"/>
  <c r="G476" i="23" s="1"/>
  <c r="D477" i="1"/>
  <c r="F477" i="23" s="1"/>
  <c r="D478" i="1"/>
  <c r="F478" i="23" s="1"/>
  <c r="G478" i="23" s="1"/>
  <c r="D479" i="1"/>
  <c r="F479" i="23" s="1"/>
  <c r="D480" i="1"/>
  <c r="D481" i="1"/>
  <c r="D482" i="1"/>
  <c r="F482" i="23" s="1"/>
  <c r="D483" i="1"/>
  <c r="F483" i="23" s="1"/>
  <c r="G483" i="23" s="1"/>
  <c r="D484" i="1"/>
  <c r="F484" i="23" s="1"/>
  <c r="G484" i="23" s="1"/>
  <c r="D485" i="1"/>
  <c r="F485" i="23" s="1"/>
  <c r="D486" i="1"/>
  <c r="F486" i="23" s="1"/>
  <c r="G486" i="23" s="1"/>
  <c r="D487" i="1"/>
  <c r="F487" i="23" s="1"/>
  <c r="D488" i="1"/>
  <c r="F488" i="23" s="1"/>
  <c r="D489" i="1"/>
  <c r="F489" i="23" s="1"/>
  <c r="G489" i="23" s="1"/>
  <c r="D490" i="1"/>
  <c r="F490" i="23" s="1"/>
  <c r="G490" i="23" s="1"/>
  <c r="D491" i="1"/>
  <c r="F491" i="23" s="1"/>
  <c r="G491" i="23" s="1"/>
  <c r="D492" i="1"/>
  <c r="D493" i="1"/>
  <c r="D494" i="1"/>
  <c r="F494" i="23" s="1"/>
  <c r="D495" i="1"/>
  <c r="F495" i="23" s="1"/>
  <c r="D496" i="1"/>
  <c r="F496" i="23" s="1"/>
  <c r="G496" i="23" s="1"/>
  <c r="D497" i="1"/>
  <c r="F497" i="23" s="1"/>
  <c r="G497" i="23" s="1"/>
  <c r="D498" i="1"/>
  <c r="F498" i="23" s="1"/>
  <c r="G498" i="23" s="1"/>
  <c r="D499" i="1"/>
  <c r="F499" i="23" s="1"/>
  <c r="G499" i="23" s="1"/>
  <c r="D500" i="1"/>
  <c r="F500" i="23" s="1"/>
  <c r="G500" i="23" s="1"/>
  <c r="D501" i="1"/>
  <c r="F501" i="23" s="1"/>
  <c r="D502" i="1"/>
  <c r="F502" i="23" s="1"/>
  <c r="G502" i="23" s="1"/>
  <c r="D503" i="1"/>
  <c r="F503" i="23" s="1"/>
  <c r="D504" i="1"/>
  <c r="D505" i="1"/>
  <c r="D506" i="1"/>
  <c r="F506" i="23" s="1"/>
  <c r="D507" i="1"/>
  <c r="F507" i="23" s="1"/>
  <c r="G507" i="23" s="1"/>
  <c r="D508" i="1"/>
  <c r="F508" i="23" s="1"/>
  <c r="D509" i="1"/>
  <c r="F509" i="23" s="1"/>
  <c r="D510" i="1"/>
  <c r="F510" i="23" s="1"/>
  <c r="G510" i="23" s="1"/>
  <c r="D511" i="1"/>
  <c r="F511" i="23" s="1"/>
  <c r="D512" i="1"/>
  <c r="F512" i="23" s="1"/>
  <c r="D513" i="1"/>
  <c r="F513" i="23" s="1"/>
  <c r="G513" i="23" s="1"/>
  <c r="D514" i="1"/>
  <c r="F514" i="23" s="1"/>
  <c r="D515" i="1"/>
  <c r="F515" i="23" s="1"/>
  <c r="G515" i="23" s="1"/>
  <c r="D516" i="1"/>
  <c r="D517" i="1"/>
  <c r="D518" i="1"/>
  <c r="F518" i="23" s="1"/>
  <c r="D519" i="1"/>
  <c r="F519" i="23" s="1"/>
  <c r="D520" i="1"/>
  <c r="F520" i="23" s="1"/>
  <c r="D521" i="1"/>
  <c r="F521" i="23" s="1"/>
  <c r="G521" i="23" s="1"/>
  <c r="D522" i="1"/>
  <c r="F522" i="23" s="1"/>
  <c r="G522" i="23" s="1"/>
  <c r="D523" i="1"/>
  <c r="F523" i="23" s="1"/>
  <c r="D524" i="1"/>
  <c r="F524" i="23" s="1"/>
  <c r="G524" i="23" s="1"/>
  <c r="D525" i="1"/>
  <c r="F525" i="23" s="1"/>
  <c r="D526" i="1"/>
  <c r="F526" i="23" s="1"/>
  <c r="D527" i="1"/>
  <c r="F527" i="23" s="1"/>
  <c r="D528" i="1"/>
  <c r="F528" i="23" s="1"/>
  <c r="G528" i="23" s="1"/>
  <c r="D529" i="1"/>
  <c r="D530" i="1"/>
  <c r="F530" i="23" s="1"/>
  <c r="D531" i="1"/>
  <c r="F531" i="23" s="1"/>
  <c r="G531" i="23" s="1"/>
  <c r="D532" i="1"/>
  <c r="F532" i="23" s="1"/>
  <c r="D533" i="1"/>
  <c r="F533" i="23" s="1"/>
  <c r="D534" i="1"/>
  <c r="F534" i="23" s="1"/>
  <c r="G534" i="23" s="1"/>
  <c r="D535" i="1"/>
  <c r="F535" i="23" s="1"/>
  <c r="D536" i="1"/>
  <c r="F536" i="23" s="1"/>
  <c r="G536" i="23" s="1"/>
  <c r="D537" i="1"/>
  <c r="F537" i="23" s="1"/>
  <c r="D538" i="1"/>
  <c r="F538" i="23" s="1"/>
  <c r="D539" i="1"/>
  <c r="F539" i="23" s="1"/>
  <c r="G539" i="23" s="1"/>
  <c r="D540" i="1"/>
  <c r="D541" i="1"/>
  <c r="D542" i="1"/>
  <c r="F542" i="23" s="1"/>
  <c r="D543" i="1"/>
  <c r="F543" i="23" s="1"/>
  <c r="D544" i="1"/>
  <c r="F544" i="23" s="1"/>
  <c r="D545" i="1"/>
  <c r="F545" i="23" s="1"/>
  <c r="G545" i="23" s="1"/>
  <c r="D546" i="1"/>
  <c r="F546" i="23" s="1"/>
  <c r="G546" i="23" s="1"/>
  <c r="D547" i="1"/>
  <c r="F547" i="23" s="1"/>
  <c r="D548" i="1"/>
  <c r="F548" i="23" s="1"/>
  <c r="G548" i="23" s="1"/>
  <c r="D549" i="1"/>
  <c r="F549" i="23" s="1"/>
  <c r="D550" i="1"/>
  <c r="F550" i="23" s="1"/>
  <c r="D551" i="1"/>
  <c r="F551" i="23" s="1"/>
  <c r="D552" i="1"/>
  <c r="D553" i="1"/>
  <c r="D554" i="1"/>
  <c r="F554" i="23" s="1"/>
  <c r="D555" i="1"/>
  <c r="F555" i="23" s="1"/>
  <c r="G555" i="23" s="1"/>
  <c r="D556" i="1"/>
  <c r="F556" i="23" s="1"/>
  <c r="D557" i="1"/>
  <c r="F557" i="23" s="1"/>
  <c r="D558" i="1"/>
  <c r="F558" i="23" s="1"/>
  <c r="G558" i="23" s="1"/>
  <c r="D559" i="1"/>
  <c r="F559" i="23" s="1"/>
  <c r="D560" i="1"/>
  <c r="F560" i="23" s="1"/>
  <c r="D561" i="1"/>
  <c r="F561" i="23" s="1"/>
  <c r="G561" i="23" s="1"/>
  <c r="D562" i="1"/>
  <c r="F562" i="23" s="1"/>
  <c r="D563" i="1"/>
  <c r="F563" i="23" s="1"/>
  <c r="G563" i="23" s="1"/>
  <c r="D564" i="1"/>
  <c r="D565" i="1"/>
  <c r="D566" i="1"/>
  <c r="F566" i="23" s="1"/>
  <c r="D567" i="1"/>
  <c r="F567" i="23" s="1"/>
  <c r="D568" i="1"/>
  <c r="F568" i="23" s="1"/>
  <c r="D569" i="1"/>
  <c r="F569" i="23" s="1"/>
  <c r="G569" i="23" s="1"/>
  <c r="D570" i="1"/>
  <c r="F570" i="23" s="1"/>
  <c r="G570" i="23" s="1"/>
  <c r="D571" i="1"/>
  <c r="F571" i="23" s="1"/>
  <c r="D572" i="1"/>
  <c r="F572" i="23" s="1"/>
  <c r="G572" i="23" s="1"/>
  <c r="D573" i="1"/>
  <c r="F573" i="23" s="1"/>
  <c r="D574" i="1"/>
  <c r="F574" i="23" s="1"/>
  <c r="D575" i="1"/>
  <c r="F575" i="23" s="1"/>
  <c r="D576" i="1"/>
  <c r="D577" i="1"/>
  <c r="D578" i="1"/>
  <c r="F578" i="23" s="1"/>
  <c r="D579" i="1"/>
  <c r="F579" i="23" s="1"/>
  <c r="G579" i="23" s="1"/>
  <c r="D580" i="1"/>
  <c r="F580" i="23" s="1"/>
  <c r="D581" i="1"/>
  <c r="F581" i="23" s="1"/>
  <c r="D582" i="1"/>
  <c r="F582" i="23" s="1"/>
  <c r="G582" i="23" s="1"/>
  <c r="D583" i="1"/>
  <c r="F583" i="23" s="1"/>
  <c r="D584" i="1"/>
  <c r="F584" i="23" s="1"/>
  <c r="G584" i="23" s="1"/>
  <c r="D585" i="1"/>
  <c r="F585" i="23" s="1"/>
  <c r="G585" i="23" s="1"/>
  <c r="D586" i="1"/>
  <c r="F586" i="23" s="1"/>
  <c r="D587" i="1"/>
  <c r="F587" i="23" s="1"/>
  <c r="G587" i="23" s="1"/>
  <c r="D588" i="1"/>
  <c r="D589" i="1"/>
  <c r="D590" i="1"/>
  <c r="F590" i="23" s="1"/>
  <c r="D591" i="1"/>
  <c r="F591" i="23" s="1"/>
  <c r="D592" i="1"/>
  <c r="F592" i="23" s="1"/>
  <c r="D593" i="1"/>
  <c r="F593" i="23" s="1"/>
  <c r="D594" i="1"/>
  <c r="F594" i="23" s="1"/>
  <c r="G594" i="23" s="1"/>
  <c r="D595" i="1"/>
  <c r="F595" i="23" s="1"/>
  <c r="D596" i="1"/>
  <c r="F596" i="23" s="1"/>
  <c r="D597" i="1"/>
  <c r="F597" i="23" s="1"/>
  <c r="D598" i="1"/>
  <c r="F598" i="23" s="1"/>
  <c r="D599" i="1"/>
  <c r="F599" i="23" s="1"/>
  <c r="D600" i="1"/>
  <c r="F600" i="23" s="1"/>
  <c r="G600" i="23" s="1"/>
  <c r="D601" i="1"/>
  <c r="D602" i="1"/>
  <c r="F602" i="23" s="1"/>
  <c r="D603" i="1"/>
  <c r="F603" i="23" s="1"/>
  <c r="G603" i="23" s="1"/>
  <c r="D604" i="1"/>
  <c r="F604" i="23" s="1"/>
  <c r="D605" i="1"/>
  <c r="F605" i="23" s="1"/>
  <c r="D606" i="1"/>
  <c r="F606" i="23" s="1"/>
  <c r="G606" i="23" s="1"/>
  <c r="D607" i="1"/>
  <c r="F607" i="23" s="1"/>
  <c r="D608" i="1"/>
  <c r="F608" i="23" s="1"/>
  <c r="D609" i="1"/>
  <c r="F609" i="23" s="1"/>
  <c r="D610" i="1"/>
  <c r="F610" i="23" s="1"/>
  <c r="D611" i="1"/>
  <c r="F611" i="23" s="1"/>
  <c r="D612" i="1"/>
  <c r="D613" i="1"/>
  <c r="D614" i="1"/>
  <c r="F614" i="23" s="1"/>
  <c r="D615" i="1"/>
  <c r="F615" i="23" s="1"/>
  <c r="D616" i="1"/>
  <c r="F616" i="23" s="1"/>
  <c r="D617" i="1"/>
  <c r="F617" i="23" s="1"/>
  <c r="D618" i="1"/>
  <c r="F618" i="23" s="1"/>
  <c r="G618" i="23" s="1"/>
  <c r="D619" i="1"/>
  <c r="F619" i="23" s="1"/>
  <c r="D620" i="1"/>
  <c r="F620" i="23" s="1"/>
  <c r="D621" i="1"/>
  <c r="F621" i="23" s="1"/>
  <c r="D622" i="1"/>
  <c r="F622" i="23" s="1"/>
  <c r="D623" i="1"/>
  <c r="F623" i="23" s="1"/>
  <c r="D624" i="1"/>
  <c r="D625" i="1"/>
  <c r="D626" i="1"/>
  <c r="F626" i="23" s="1"/>
  <c r="D627" i="1"/>
  <c r="F627" i="23" s="1"/>
  <c r="G627" i="23" s="1"/>
  <c r="D628" i="1"/>
  <c r="F628" i="23" s="1"/>
  <c r="G628" i="23" s="1"/>
  <c r="D629" i="1"/>
  <c r="F629" i="23" s="1"/>
  <c r="D630" i="1"/>
  <c r="F630" i="23" s="1"/>
  <c r="G630" i="23" s="1"/>
  <c r="D631" i="1"/>
  <c r="F631" i="23" s="1"/>
  <c r="D632" i="1"/>
  <c r="F632" i="23" s="1"/>
  <c r="D633" i="1"/>
  <c r="F633" i="23" s="1"/>
  <c r="G633" i="23" s="1"/>
  <c r="D634" i="1"/>
  <c r="F634" i="23" s="1"/>
  <c r="G634" i="23" s="1"/>
  <c r="D635" i="1"/>
  <c r="F635" i="23" s="1"/>
  <c r="G635" i="23" s="1"/>
  <c r="D636" i="1"/>
  <c r="D637" i="1"/>
  <c r="D638" i="1"/>
  <c r="F638" i="23" s="1"/>
  <c r="D639" i="1"/>
  <c r="F639" i="23" s="1"/>
  <c r="D640" i="1"/>
  <c r="F640" i="23" s="1"/>
  <c r="D641" i="1"/>
  <c r="F641" i="23" s="1"/>
  <c r="G641" i="23" s="1"/>
  <c r="D642" i="1"/>
  <c r="F642" i="23" s="1"/>
  <c r="G642" i="23" s="1"/>
  <c r="D643" i="1"/>
  <c r="F643" i="23" s="1"/>
  <c r="G643" i="23" s="1"/>
  <c r="D644" i="1"/>
  <c r="F644" i="23" s="1"/>
  <c r="G644" i="23" s="1"/>
  <c r="D645" i="1"/>
  <c r="F645" i="23" s="1"/>
  <c r="D646" i="1"/>
  <c r="F646" i="23" s="1"/>
  <c r="G646" i="23" s="1"/>
  <c r="D647" i="1"/>
  <c r="F647" i="23" s="1"/>
  <c r="D648" i="1"/>
  <c r="D649" i="1"/>
  <c r="D650" i="1"/>
  <c r="F650" i="23" s="1"/>
  <c r="D651" i="1"/>
  <c r="F651" i="23" s="1"/>
  <c r="G651" i="23" s="1"/>
  <c r="D652" i="1"/>
  <c r="F652" i="23" s="1"/>
  <c r="G652" i="23" s="1"/>
  <c r="D653" i="1"/>
  <c r="F653" i="23" s="1"/>
  <c r="D654" i="1"/>
  <c r="F654" i="23" s="1"/>
  <c r="G654" i="23" s="1"/>
  <c r="D655" i="1"/>
  <c r="F655" i="23" s="1"/>
  <c r="D656" i="1"/>
  <c r="F656" i="23" s="1"/>
  <c r="D657" i="1"/>
  <c r="F657" i="23" s="1"/>
  <c r="G657" i="23" s="1"/>
  <c r="D658" i="1"/>
  <c r="F658" i="23" s="1"/>
  <c r="D659" i="1"/>
  <c r="F659" i="23" s="1"/>
  <c r="G659" i="23" s="1"/>
  <c r="D660" i="1"/>
  <c r="D661" i="1"/>
  <c r="D662" i="1"/>
  <c r="F662" i="23" s="1"/>
  <c r="D663" i="1"/>
  <c r="F663" i="23" s="1"/>
  <c r="D664" i="1"/>
  <c r="F664" i="23" s="1"/>
  <c r="G664" i="23" s="1"/>
  <c r="D665" i="1"/>
  <c r="F665" i="23" s="1"/>
  <c r="D666" i="1"/>
  <c r="F666" i="23" s="1"/>
  <c r="G666" i="23" s="1"/>
  <c r="D667" i="1"/>
  <c r="F667" i="23" s="1"/>
  <c r="D668" i="1"/>
  <c r="F668" i="23" s="1"/>
  <c r="G668" i="23" s="1"/>
  <c r="D669" i="1"/>
  <c r="F669" i="23" s="1"/>
  <c r="D670" i="1"/>
  <c r="F670" i="23" s="1"/>
  <c r="G670" i="23" s="1"/>
  <c r="D671" i="1"/>
  <c r="F671" i="23" s="1"/>
  <c r="D672" i="1"/>
  <c r="F672" i="23" s="1"/>
  <c r="D673" i="1"/>
  <c r="D674" i="1"/>
  <c r="F674" i="23" s="1"/>
  <c r="D675" i="1"/>
  <c r="F675" i="23" s="1"/>
  <c r="G675" i="23" s="1"/>
  <c r="D676" i="1"/>
  <c r="F676" i="23" s="1"/>
  <c r="D677" i="1"/>
  <c r="F677" i="23" s="1"/>
  <c r="D678" i="1"/>
  <c r="F678" i="23" s="1"/>
  <c r="D679" i="1"/>
  <c r="F679" i="23" s="1"/>
  <c r="D680" i="1"/>
  <c r="F680" i="23" s="1"/>
  <c r="D681" i="1"/>
  <c r="F681" i="23" s="1"/>
  <c r="D682" i="1"/>
  <c r="F682" i="23" s="1"/>
  <c r="G682" i="23" s="1"/>
  <c r="D683" i="1"/>
  <c r="F683" i="23" s="1"/>
  <c r="G683" i="23" s="1"/>
  <c r="D684" i="1"/>
  <c r="D685" i="1"/>
  <c r="D686" i="1"/>
  <c r="F686" i="23" s="1"/>
  <c r="D687" i="1"/>
  <c r="F687" i="23" s="1"/>
  <c r="D688" i="1"/>
  <c r="F688" i="23" s="1"/>
  <c r="G688" i="23" s="1"/>
  <c r="D689" i="1"/>
  <c r="F689" i="23" s="1"/>
  <c r="G689" i="23" s="1"/>
  <c r="D690" i="1"/>
  <c r="F690" i="23" s="1"/>
  <c r="G690" i="23" s="1"/>
  <c r="D691" i="1"/>
  <c r="F691" i="23" s="1"/>
  <c r="G691" i="23" s="1"/>
  <c r="D692" i="1"/>
  <c r="F692" i="23" s="1"/>
  <c r="G692" i="23" s="1"/>
  <c r="D693" i="1"/>
  <c r="F693" i="23" s="1"/>
  <c r="D694" i="1"/>
  <c r="F694" i="23" s="1"/>
  <c r="G694" i="23" s="1"/>
  <c r="D695" i="1"/>
  <c r="F695" i="23" s="1"/>
  <c r="D696" i="1"/>
  <c r="D697" i="1"/>
  <c r="D698" i="1"/>
  <c r="F698" i="23" s="1"/>
  <c r="D699" i="1"/>
  <c r="F699" i="23" s="1"/>
  <c r="G699" i="23" s="1"/>
  <c r="D700" i="1"/>
  <c r="F700" i="23" s="1"/>
  <c r="G700" i="23" s="1"/>
  <c r="D701" i="1"/>
  <c r="F701" i="23" s="1"/>
  <c r="D702" i="1"/>
  <c r="F702" i="23" s="1"/>
  <c r="G702" i="23" s="1"/>
  <c r="D703" i="1"/>
  <c r="F703" i="23" s="1"/>
  <c r="D704" i="1"/>
  <c r="F704" i="23" s="1"/>
  <c r="D705" i="1"/>
  <c r="F705" i="23" s="1"/>
  <c r="G705" i="23" s="1"/>
  <c r="D706" i="1"/>
  <c r="F706" i="23" s="1"/>
  <c r="G706" i="23" s="1"/>
  <c r="D707" i="1"/>
  <c r="F707" i="23" s="1"/>
  <c r="G707" i="23" s="1"/>
  <c r="D708" i="1"/>
  <c r="D709" i="1"/>
  <c r="D710" i="1"/>
  <c r="F710" i="23" s="1"/>
  <c r="D711" i="1"/>
  <c r="F711" i="23" s="1"/>
  <c r="D712" i="1"/>
  <c r="F712" i="23" s="1"/>
  <c r="G712" i="23" s="1"/>
  <c r="D713" i="1"/>
  <c r="F713" i="23" s="1"/>
  <c r="G713" i="23" s="1"/>
  <c r="D714" i="1"/>
  <c r="F714" i="23" s="1"/>
  <c r="G714" i="23" s="1"/>
  <c r="D715" i="1"/>
  <c r="F715" i="23" s="1"/>
  <c r="G715" i="23" s="1"/>
  <c r="D716" i="1"/>
  <c r="F716" i="23" s="1"/>
  <c r="G716" i="23" s="1"/>
  <c r="D717" i="1"/>
  <c r="F717" i="23" s="1"/>
  <c r="D718" i="1"/>
  <c r="F718" i="23" s="1"/>
  <c r="G718" i="23" s="1"/>
  <c r="D719" i="1"/>
  <c r="F719" i="23" s="1"/>
  <c r="D720" i="1"/>
  <c r="D721" i="1"/>
  <c r="D722" i="1"/>
  <c r="F722" i="23" s="1"/>
  <c r="D723" i="1"/>
  <c r="F723" i="23" s="1"/>
  <c r="G723" i="23" s="1"/>
  <c r="D724" i="1"/>
  <c r="F724" i="23" s="1"/>
  <c r="G724" i="23" s="1"/>
  <c r="D725" i="1"/>
  <c r="F725" i="23" s="1"/>
  <c r="D726" i="1"/>
  <c r="F726" i="23" s="1"/>
  <c r="G726" i="23" s="1"/>
  <c r="D727" i="1"/>
  <c r="F727" i="23" s="1"/>
  <c r="D728" i="1"/>
  <c r="F728" i="23" s="1"/>
  <c r="D729" i="1"/>
  <c r="F729" i="23" s="1"/>
  <c r="G729" i="23" s="1"/>
  <c r="D730" i="1"/>
  <c r="F730" i="23" s="1"/>
  <c r="G730" i="23" s="1"/>
  <c r="D731" i="1"/>
  <c r="F731" i="23" s="1"/>
  <c r="G731" i="23" s="1"/>
  <c r="D732" i="1"/>
  <c r="D733" i="1"/>
  <c r="D734" i="1"/>
  <c r="F734" i="23" s="1"/>
  <c r="D735" i="1"/>
  <c r="F735" i="23" s="1"/>
  <c r="D736" i="1"/>
  <c r="F736" i="23" s="1"/>
  <c r="G736" i="23" s="1"/>
  <c r="D737" i="1"/>
  <c r="F737" i="23" s="1"/>
  <c r="G737" i="23" s="1"/>
  <c r="D738" i="1"/>
  <c r="F738" i="23" s="1"/>
  <c r="G738" i="23" s="1"/>
  <c r="D739" i="1"/>
  <c r="F739" i="23" s="1"/>
  <c r="G739" i="23" s="1"/>
  <c r="D740" i="1"/>
  <c r="F740" i="23" s="1"/>
  <c r="G740" i="23" s="1"/>
  <c r="D741" i="1"/>
  <c r="F741" i="23" s="1"/>
  <c r="D742" i="1"/>
  <c r="F742" i="23" s="1"/>
  <c r="G742" i="23" s="1"/>
  <c r="D743" i="1"/>
  <c r="F743" i="23" s="1"/>
  <c r="D744" i="1"/>
  <c r="F744" i="23" s="1"/>
  <c r="G744" i="23" s="1"/>
  <c r="D745" i="1"/>
  <c r="D746" i="1"/>
  <c r="F746" i="23" s="1"/>
  <c r="D747" i="1"/>
  <c r="F747" i="23" s="1"/>
  <c r="G747" i="23" s="1"/>
  <c r="D748" i="1"/>
  <c r="F748" i="23" s="1"/>
  <c r="G748" i="23" s="1"/>
  <c r="D749" i="1"/>
  <c r="F749" i="23" s="1"/>
  <c r="D750" i="1"/>
  <c r="F750" i="23" s="1"/>
  <c r="G750" i="23" s="1"/>
  <c r="D751" i="1"/>
  <c r="F751" i="23" s="1"/>
  <c r="D752" i="1"/>
  <c r="F752" i="23" s="1"/>
  <c r="G752" i="23" s="1"/>
  <c r="D753" i="1"/>
  <c r="F753" i="23" s="1"/>
  <c r="D754" i="1"/>
  <c r="F754" i="23" s="1"/>
  <c r="G754" i="23" s="1"/>
  <c r="D755" i="1"/>
  <c r="F755" i="23" s="1"/>
  <c r="G755" i="23" s="1"/>
  <c r="D756" i="1"/>
  <c r="D757" i="1"/>
  <c r="D758" i="1"/>
  <c r="F758" i="23" s="1"/>
  <c r="D759" i="1"/>
  <c r="F759" i="23" s="1"/>
  <c r="D760" i="1"/>
  <c r="F760" i="23" s="1"/>
  <c r="G760" i="23" s="1"/>
  <c r="D761" i="1"/>
  <c r="F761" i="23" s="1"/>
  <c r="G761" i="23" s="1"/>
  <c r="D762" i="1"/>
  <c r="F762" i="23" s="1"/>
  <c r="G762" i="23" s="1"/>
  <c r="D763" i="1"/>
  <c r="F763" i="23" s="1"/>
  <c r="G763" i="23" s="1"/>
  <c r="D764" i="1"/>
  <c r="F764" i="23" s="1"/>
  <c r="G764" i="23" s="1"/>
  <c r="D765" i="1"/>
  <c r="F765" i="23" s="1"/>
  <c r="D766" i="1"/>
  <c r="F766" i="23" s="1"/>
  <c r="G766" i="23" s="1"/>
  <c r="D767" i="1"/>
  <c r="F767" i="23" s="1"/>
  <c r="D768" i="1"/>
  <c r="D769" i="1"/>
  <c r="D770" i="1"/>
  <c r="F770" i="23" s="1"/>
  <c r="D771" i="1"/>
  <c r="F771" i="23" s="1"/>
  <c r="G771" i="23" s="1"/>
  <c r="D772" i="1"/>
  <c r="F772" i="23" s="1"/>
  <c r="G772" i="23" s="1"/>
  <c r="D773" i="1"/>
  <c r="F773" i="23" s="1"/>
  <c r="D774" i="1"/>
  <c r="F774" i="23" s="1"/>
  <c r="G774" i="23" s="1"/>
  <c r="D775" i="1"/>
  <c r="F775" i="23" s="1"/>
  <c r="D776" i="1"/>
  <c r="F776" i="23" s="1"/>
  <c r="D777" i="1"/>
  <c r="F777" i="23" s="1"/>
  <c r="G777" i="23" s="1"/>
  <c r="D778" i="1"/>
  <c r="F778" i="23" s="1"/>
  <c r="G778" i="23" s="1"/>
  <c r="D779" i="1"/>
  <c r="F779" i="23" s="1"/>
  <c r="G779" i="23" s="1"/>
  <c r="D780" i="1"/>
  <c r="D781" i="1"/>
  <c r="D782" i="1"/>
  <c r="F782" i="23" s="1"/>
  <c r="D783" i="1"/>
  <c r="F783" i="23" s="1"/>
  <c r="D784" i="1"/>
  <c r="F784" i="23" s="1"/>
  <c r="G784" i="23" s="1"/>
  <c r="D785" i="1"/>
  <c r="F785" i="23" s="1"/>
  <c r="G785" i="23" s="1"/>
  <c r="D786" i="1"/>
  <c r="F786" i="23" s="1"/>
  <c r="G786" i="23" s="1"/>
  <c r="D787" i="1"/>
  <c r="F787" i="23" s="1"/>
  <c r="G787" i="23" s="1"/>
  <c r="D788" i="1"/>
  <c r="F788" i="23" s="1"/>
  <c r="G788" i="23" s="1"/>
  <c r="D789" i="1"/>
  <c r="F789" i="23" s="1"/>
  <c r="D790" i="1"/>
  <c r="F790" i="23" s="1"/>
  <c r="G790" i="23" s="1"/>
  <c r="D791" i="1"/>
  <c r="F791" i="23" s="1"/>
  <c r="D792" i="1"/>
  <c r="D793" i="1"/>
  <c r="D794" i="1"/>
  <c r="F794" i="23" s="1"/>
  <c r="D795" i="1"/>
  <c r="F795" i="23" s="1"/>
  <c r="G795" i="23" s="1"/>
  <c r="D796" i="1"/>
  <c r="F796" i="23" s="1"/>
  <c r="G796" i="23" s="1"/>
  <c r="D797" i="1"/>
  <c r="F797" i="23" s="1"/>
  <c r="D798" i="1"/>
  <c r="F798" i="23" s="1"/>
  <c r="G798" i="23" s="1"/>
  <c r="D799" i="1"/>
  <c r="F799" i="23" s="1"/>
  <c r="D800" i="1"/>
  <c r="F800" i="23" s="1"/>
  <c r="D801" i="1"/>
  <c r="F801" i="23" s="1"/>
  <c r="G801" i="23" s="1"/>
  <c r="D802" i="1"/>
  <c r="F802" i="23" s="1"/>
  <c r="G802" i="23" s="1"/>
  <c r="D803" i="1"/>
  <c r="F803" i="23" s="1"/>
  <c r="G803" i="23" s="1"/>
  <c r="D804" i="1"/>
  <c r="D805" i="1"/>
  <c r="D806" i="1"/>
  <c r="F806" i="23" s="1"/>
  <c r="D807" i="1"/>
  <c r="F807" i="23" s="1"/>
  <c r="D808" i="1"/>
  <c r="F808" i="23" s="1"/>
  <c r="D809" i="1"/>
  <c r="F809" i="23" s="1"/>
  <c r="G809" i="23" s="1"/>
  <c r="D810" i="1"/>
  <c r="F810" i="23" s="1"/>
  <c r="G810" i="23" s="1"/>
  <c r="D811" i="1"/>
  <c r="F811" i="23" s="1"/>
  <c r="G811" i="23" s="1"/>
  <c r="D812" i="1"/>
  <c r="F812" i="23" s="1"/>
  <c r="G812" i="23" s="1"/>
  <c r="D813" i="1"/>
  <c r="F813" i="23" s="1"/>
  <c r="D814" i="1"/>
  <c r="F814" i="23" s="1"/>
  <c r="G814" i="23" s="1"/>
  <c r="D815" i="1"/>
  <c r="F815" i="23" s="1"/>
  <c r="D816" i="1"/>
  <c r="F816" i="23" s="1"/>
  <c r="G816" i="23" s="1"/>
  <c r="D817" i="1"/>
  <c r="D818" i="1"/>
  <c r="F818" i="23" s="1"/>
  <c r="D819" i="1"/>
  <c r="F819" i="23" s="1"/>
  <c r="G819" i="23" s="1"/>
  <c r="D820" i="1"/>
  <c r="F820" i="23" s="1"/>
  <c r="G820" i="23" s="1"/>
  <c r="D821" i="1"/>
  <c r="F821" i="23" s="1"/>
  <c r="D822" i="1"/>
  <c r="F822" i="23" s="1"/>
  <c r="G822" i="23" s="1"/>
  <c r="D823" i="1"/>
  <c r="F823" i="23" s="1"/>
  <c r="D824" i="1"/>
  <c r="F824" i="23" s="1"/>
  <c r="G824" i="23" s="1"/>
  <c r="D825" i="1"/>
  <c r="F825" i="23" s="1"/>
  <c r="D826" i="1"/>
  <c r="F826" i="23" s="1"/>
  <c r="D827" i="1"/>
  <c r="F827" i="23" s="1"/>
  <c r="G827" i="23" s="1"/>
  <c r="D828" i="1"/>
  <c r="D829" i="1"/>
  <c r="D830" i="1"/>
  <c r="F830" i="23" s="1"/>
  <c r="D831" i="1"/>
  <c r="F831" i="23" s="1"/>
  <c r="D832" i="1"/>
  <c r="F832" i="23" s="1"/>
  <c r="D833" i="1"/>
  <c r="F833" i="23" s="1"/>
  <c r="D834" i="1"/>
  <c r="F834" i="23" s="1"/>
  <c r="D835" i="1"/>
  <c r="F835" i="23" s="1"/>
  <c r="D836" i="1"/>
  <c r="F836" i="23" s="1"/>
  <c r="G836" i="23" s="1"/>
  <c r="D837" i="1"/>
  <c r="F837" i="23" s="1"/>
  <c r="D838" i="1"/>
  <c r="F838" i="23" s="1"/>
  <c r="D839" i="1"/>
  <c r="F839" i="23" s="1"/>
  <c r="D840" i="1"/>
  <c r="D841" i="1"/>
  <c r="D842" i="1"/>
  <c r="F842" i="23" s="1"/>
  <c r="D843" i="1"/>
  <c r="F843" i="23" s="1"/>
  <c r="G843" i="23" s="1"/>
  <c r="D844" i="1"/>
  <c r="F844" i="23" s="1"/>
  <c r="G844" i="23" s="1"/>
  <c r="D845" i="1"/>
  <c r="F845" i="23" s="1"/>
  <c r="D846" i="1"/>
  <c r="F846" i="23" s="1"/>
  <c r="G846" i="23" s="1"/>
  <c r="D847" i="1"/>
  <c r="F847" i="23" s="1"/>
  <c r="D848" i="1"/>
  <c r="F848" i="23" s="1"/>
  <c r="D849" i="1"/>
  <c r="F849" i="23" s="1"/>
  <c r="D850" i="1"/>
  <c r="F850" i="23" s="1"/>
  <c r="G850" i="23" s="1"/>
  <c r="D851" i="1"/>
  <c r="F851" i="23" s="1"/>
  <c r="G851" i="23" s="1"/>
  <c r="D852" i="1"/>
  <c r="D853" i="1"/>
  <c r="D854" i="1"/>
  <c r="F854" i="23" s="1"/>
  <c r="D855" i="1"/>
  <c r="F855" i="23" s="1"/>
  <c r="D856" i="1"/>
  <c r="F856" i="23" s="1"/>
  <c r="D857" i="1"/>
  <c r="F857" i="23" s="1"/>
  <c r="D858" i="1"/>
  <c r="F858" i="23" s="1"/>
  <c r="D859" i="1"/>
  <c r="F859" i="23" s="1"/>
  <c r="G859" i="23" s="1"/>
  <c r="D860" i="1"/>
  <c r="F860" i="23" s="1"/>
  <c r="G860" i="23" s="1"/>
  <c r="D861" i="1"/>
  <c r="F861" i="23" s="1"/>
  <c r="D862" i="1"/>
  <c r="F862" i="23" s="1"/>
  <c r="G862" i="23" s="1"/>
  <c r="D863" i="1"/>
  <c r="F863" i="23" s="1"/>
  <c r="D864" i="1"/>
  <c r="D865" i="1"/>
  <c r="D866" i="1"/>
  <c r="F866" i="23" s="1"/>
  <c r="D867" i="1"/>
  <c r="F867" i="23" s="1"/>
  <c r="D868" i="1"/>
  <c r="F868" i="23" s="1"/>
  <c r="G868" i="23" s="1"/>
  <c r="D869" i="1"/>
  <c r="F869" i="23" s="1"/>
  <c r="D870" i="1"/>
  <c r="F870" i="23" s="1"/>
  <c r="D871" i="1"/>
  <c r="F871" i="23" s="1"/>
  <c r="G872" i="23" s="1"/>
  <c r="D872" i="1"/>
  <c r="F872" i="23" s="1"/>
  <c r="D873" i="1"/>
  <c r="F873" i="23" s="1"/>
  <c r="G873" i="23" s="1"/>
  <c r="D874" i="1"/>
  <c r="F874" i="23" s="1"/>
  <c r="G874" i="23" s="1"/>
  <c r="D875" i="1"/>
  <c r="F875" i="23" s="1"/>
  <c r="G875" i="23" s="1"/>
  <c r="D876" i="1"/>
  <c r="D877" i="1"/>
  <c r="D878" i="1"/>
  <c r="F878" i="23" s="1"/>
  <c r="D879" i="1"/>
  <c r="F879" i="23" s="1"/>
  <c r="D880" i="1"/>
  <c r="F880" i="23" s="1"/>
  <c r="D881" i="1"/>
  <c r="F881" i="23" s="1"/>
  <c r="G881" i="23" s="1"/>
  <c r="D882" i="1"/>
  <c r="F882" i="23" s="1"/>
  <c r="G882" i="23" s="1"/>
  <c r="D883" i="1"/>
  <c r="F883" i="23" s="1"/>
  <c r="G883" i="23" s="1"/>
  <c r="D884" i="1"/>
  <c r="F884" i="23" s="1"/>
  <c r="G884" i="23" s="1"/>
  <c r="D885" i="1"/>
  <c r="F885" i="23" s="1"/>
  <c r="D886" i="1"/>
  <c r="F886" i="23" s="1"/>
  <c r="D887" i="1"/>
  <c r="F887" i="23" s="1"/>
  <c r="D888" i="1"/>
  <c r="F888" i="23" s="1"/>
  <c r="G888" i="23" s="1"/>
  <c r="D889" i="1"/>
  <c r="D890" i="1"/>
  <c r="F890" i="23" s="1"/>
  <c r="D891" i="1"/>
  <c r="F891" i="23" s="1"/>
  <c r="G891" i="23" s="1"/>
  <c r="D892" i="1"/>
  <c r="F892" i="23" s="1"/>
  <c r="D893" i="1"/>
  <c r="F893" i="23" s="1"/>
  <c r="D894" i="1"/>
  <c r="F894" i="23" s="1"/>
  <c r="G894" i="23" s="1"/>
  <c r="D895" i="1"/>
  <c r="F895" i="23" s="1"/>
  <c r="D896" i="1"/>
  <c r="F896" i="23" s="1"/>
  <c r="G896" i="23" s="1"/>
  <c r="D897" i="1"/>
  <c r="F897" i="23" s="1"/>
  <c r="G897" i="23" s="1"/>
  <c r="D898" i="1"/>
  <c r="F898" i="23" s="1"/>
  <c r="D899" i="1"/>
  <c r="F899" i="23" s="1"/>
  <c r="D900" i="1"/>
  <c r="D901" i="1"/>
  <c r="D902" i="1"/>
  <c r="F902" i="23" s="1"/>
  <c r="D903" i="1"/>
  <c r="F903" i="23" s="1"/>
  <c r="D904" i="1"/>
  <c r="F904" i="23" s="1"/>
  <c r="G904" i="23" s="1"/>
  <c r="D905" i="1"/>
  <c r="F905" i="23" s="1"/>
  <c r="G905" i="23" s="1"/>
  <c r="D906" i="1"/>
  <c r="F906" i="23" s="1"/>
  <c r="G906" i="23" s="1"/>
  <c r="D907" i="1"/>
  <c r="F907" i="23" s="1"/>
  <c r="G907" i="23" s="1"/>
  <c r="D908" i="1"/>
  <c r="F908" i="23" s="1"/>
  <c r="G908" i="23" s="1"/>
  <c r="D909" i="1"/>
  <c r="F909" i="23" s="1"/>
  <c r="D910" i="1"/>
  <c r="F910" i="23" s="1"/>
  <c r="G910" i="23" s="1"/>
  <c r="D911" i="1"/>
  <c r="F911" i="23" s="1"/>
  <c r="D912" i="1"/>
  <c r="D913" i="1"/>
  <c r="D914" i="1"/>
  <c r="F914" i="23" s="1"/>
  <c r="D915" i="1"/>
  <c r="F915" i="23" s="1"/>
  <c r="G915" i="23" s="1"/>
  <c r="D916" i="1"/>
  <c r="F916" i="23" s="1"/>
  <c r="G916" i="23" s="1"/>
  <c r="D917" i="1"/>
  <c r="F917" i="23" s="1"/>
  <c r="D918" i="1"/>
  <c r="F918" i="23" s="1"/>
  <c r="G918" i="23" s="1"/>
  <c r="D919" i="1"/>
  <c r="F919" i="23" s="1"/>
  <c r="D920" i="1"/>
  <c r="F920" i="23" s="1"/>
  <c r="D921" i="1"/>
  <c r="F921" i="23" s="1"/>
  <c r="G921" i="23" s="1"/>
  <c r="D922" i="1"/>
  <c r="F922" i="23" s="1"/>
  <c r="G922" i="23" s="1"/>
  <c r="D923" i="1"/>
  <c r="F923" i="23" s="1"/>
  <c r="G923" i="23" s="1"/>
  <c r="D924" i="1"/>
  <c r="D925" i="1"/>
  <c r="D926" i="1"/>
  <c r="F926" i="23" s="1"/>
  <c r="D927" i="1"/>
  <c r="F927" i="23" s="1"/>
  <c r="D928" i="1"/>
  <c r="F928" i="23" s="1"/>
  <c r="G928" i="23" s="1"/>
  <c r="D929" i="1"/>
  <c r="F929" i="23" s="1"/>
  <c r="D930" i="1"/>
  <c r="F930" i="23" s="1"/>
  <c r="G930" i="23" s="1"/>
  <c r="D931" i="1"/>
  <c r="F931" i="23" s="1"/>
  <c r="G931" i="23" s="1"/>
  <c r="D932" i="1"/>
  <c r="F932" i="23" s="1"/>
  <c r="G932" i="23" s="1"/>
  <c r="D933" i="1"/>
  <c r="F933" i="23" s="1"/>
  <c r="D934" i="1"/>
  <c r="F934" i="23" s="1"/>
  <c r="G934" i="23" s="1"/>
  <c r="D935" i="1"/>
  <c r="F935" i="23" s="1"/>
  <c r="D936" i="1"/>
  <c r="D937" i="1"/>
  <c r="D938" i="1"/>
  <c r="F938" i="23" s="1"/>
  <c r="D939" i="1"/>
  <c r="F939" i="23" s="1"/>
  <c r="G939" i="23" s="1"/>
  <c r="D940" i="1"/>
  <c r="F940" i="23" s="1"/>
  <c r="G940" i="23" s="1"/>
  <c r="D941" i="1"/>
  <c r="F941" i="23" s="1"/>
  <c r="D942" i="1"/>
  <c r="F942" i="23" s="1"/>
  <c r="G942" i="23" s="1"/>
  <c r="D943" i="1"/>
  <c r="F943" i="23" s="1"/>
  <c r="D944" i="1"/>
  <c r="F944" i="23" s="1"/>
  <c r="D945" i="1"/>
  <c r="F945" i="23" s="1"/>
  <c r="D946" i="1"/>
  <c r="F946" i="23" s="1"/>
  <c r="G946" i="23" s="1"/>
  <c r="D947" i="1"/>
  <c r="F947" i="23" s="1"/>
  <c r="G947" i="23" s="1"/>
  <c r="D948" i="1"/>
  <c r="D949" i="1"/>
  <c r="D950" i="1"/>
  <c r="F950" i="23" s="1"/>
  <c r="D951" i="1"/>
  <c r="F951" i="23" s="1"/>
  <c r="D952" i="1"/>
  <c r="F952" i="23" s="1"/>
  <c r="D953" i="1"/>
  <c r="F953" i="23" s="1"/>
  <c r="D954" i="1"/>
  <c r="F954" i="23" s="1"/>
  <c r="G954" i="23" s="1"/>
  <c r="D955" i="1"/>
  <c r="F955" i="23" s="1"/>
  <c r="G955" i="23" s="1"/>
  <c r="D956" i="1"/>
  <c r="F956" i="23" s="1"/>
  <c r="G956" i="23" s="1"/>
  <c r="D957" i="1"/>
  <c r="F957" i="23" s="1"/>
  <c r="D958" i="1"/>
  <c r="F958" i="23" s="1"/>
  <c r="G958" i="23" s="1"/>
  <c r="D959" i="1"/>
  <c r="F959" i="23" s="1"/>
  <c r="D960" i="1"/>
  <c r="F960" i="23" s="1"/>
  <c r="D961" i="1"/>
  <c r="D962" i="1"/>
  <c r="F962" i="23" s="1"/>
  <c r="D963" i="1"/>
  <c r="F963" i="23" s="1"/>
  <c r="G963" i="23" s="1"/>
  <c r="D964" i="1"/>
  <c r="F964" i="23" s="1"/>
  <c r="G964" i="23" s="1"/>
  <c r="D965" i="1"/>
  <c r="F965" i="23" s="1"/>
  <c r="D966" i="1"/>
  <c r="F966" i="23" s="1"/>
  <c r="G966" i="23" s="1"/>
  <c r="D967" i="1"/>
  <c r="F967" i="23" s="1"/>
  <c r="D968" i="1"/>
  <c r="F968" i="23" s="1"/>
  <c r="D969" i="1"/>
  <c r="F969" i="23" s="1"/>
  <c r="D970" i="1"/>
  <c r="F970" i="23" s="1"/>
  <c r="G970" i="23" s="1"/>
  <c r="D971" i="1"/>
  <c r="F971" i="23" s="1"/>
  <c r="G971" i="23" s="1"/>
  <c r="D972" i="1"/>
  <c r="D973" i="1"/>
  <c r="D974" i="1"/>
  <c r="F974" i="23" s="1"/>
  <c r="D975" i="1"/>
  <c r="F975" i="23" s="1"/>
  <c r="D976" i="1"/>
  <c r="F976" i="23" s="1"/>
  <c r="D977" i="1"/>
  <c r="F977" i="23" s="1"/>
  <c r="D978" i="1"/>
  <c r="F978" i="23" s="1"/>
  <c r="G978" i="23" s="1"/>
  <c r="D979" i="1"/>
  <c r="F979" i="23" s="1"/>
  <c r="G979" i="23" s="1"/>
  <c r="D980" i="1"/>
  <c r="F980" i="23" s="1"/>
  <c r="G980" i="23" s="1"/>
  <c r="D981" i="1"/>
  <c r="F981" i="23" s="1"/>
  <c r="D982" i="1"/>
  <c r="F982" i="23" s="1"/>
  <c r="G982" i="23" s="1"/>
  <c r="D983" i="1"/>
  <c r="F983" i="23" s="1"/>
  <c r="D984" i="1"/>
  <c r="D985" i="1"/>
  <c r="D986" i="1"/>
  <c r="F986" i="23" s="1"/>
  <c r="D987" i="1"/>
  <c r="F987" i="23" s="1"/>
  <c r="D988" i="1"/>
  <c r="F988" i="23" s="1"/>
  <c r="G988" i="23" s="1"/>
  <c r="D989" i="1"/>
  <c r="F989" i="23" s="1"/>
  <c r="D990" i="1"/>
  <c r="F990" i="23" s="1"/>
  <c r="G990" i="23" s="1"/>
  <c r="D991" i="1"/>
  <c r="F991" i="23" s="1"/>
  <c r="D992" i="1"/>
  <c r="F992" i="23" s="1"/>
  <c r="D993" i="1"/>
  <c r="F993" i="23" s="1"/>
  <c r="G993" i="23" s="1"/>
  <c r="D994" i="1"/>
  <c r="F994" i="23" s="1"/>
  <c r="G994" i="23" s="1"/>
  <c r="D995" i="1"/>
  <c r="F995" i="23" s="1"/>
  <c r="D996" i="1"/>
  <c r="D997" i="1"/>
  <c r="D998" i="1"/>
  <c r="F998" i="23" s="1"/>
  <c r="D999" i="1"/>
  <c r="F999" i="23" s="1"/>
  <c r="D1000" i="1"/>
  <c r="F1000" i="23" s="1"/>
  <c r="D1001" i="1"/>
  <c r="F1001" i="23" s="1"/>
  <c r="D1002" i="1"/>
  <c r="F1002" i="23" s="1"/>
  <c r="G1002" i="23" s="1"/>
  <c r="D1003" i="1"/>
  <c r="F1003" i="23" s="1"/>
  <c r="G1003" i="23" s="1"/>
  <c r="D1004" i="1"/>
  <c r="F1004" i="23" s="1"/>
  <c r="D1005" i="1"/>
  <c r="F1005" i="23" s="1"/>
  <c r="D1006" i="1"/>
  <c r="F1006" i="23" s="1"/>
  <c r="D1007" i="1"/>
  <c r="F1007" i="23" s="1"/>
  <c r="D1008" i="1"/>
  <c r="D1009" i="1"/>
  <c r="D1010" i="1"/>
  <c r="F1010" i="23" s="1"/>
  <c r="D1011" i="1"/>
  <c r="F1011" i="23" s="1"/>
  <c r="G1011" i="23" s="1"/>
  <c r="D1012" i="1"/>
  <c r="F1012" i="23" s="1"/>
  <c r="G1012" i="23" s="1"/>
  <c r="D1013" i="1"/>
  <c r="F1013" i="23" s="1"/>
  <c r="D1014" i="1"/>
  <c r="F1014" i="23" s="1"/>
  <c r="D1015" i="1"/>
  <c r="F1015" i="23" s="1"/>
  <c r="D1016" i="1"/>
  <c r="F1016" i="23" s="1"/>
  <c r="D1017" i="1"/>
  <c r="F1017" i="23" s="1"/>
  <c r="G1017" i="23" s="1"/>
  <c r="D1018" i="1"/>
  <c r="F1018" i="23" s="1"/>
  <c r="G1018" i="23" s="1"/>
  <c r="D1019" i="1"/>
  <c r="F1019" i="23" s="1"/>
  <c r="G1019" i="23" s="1"/>
  <c r="D1020" i="1"/>
  <c r="D1021" i="1"/>
  <c r="D1022" i="1"/>
  <c r="F1022" i="23" s="1"/>
  <c r="D1023" i="1"/>
  <c r="F1023" i="23" s="1"/>
  <c r="D1024" i="1"/>
  <c r="F1024" i="23" s="1"/>
  <c r="G1024" i="23" s="1"/>
  <c r="D1025" i="1"/>
  <c r="F1025" i="23" s="1"/>
  <c r="G1025" i="23" s="1"/>
  <c r="D1026" i="1"/>
  <c r="F1026" i="23" s="1"/>
  <c r="D1027" i="1"/>
  <c r="F1027" i="23" s="1"/>
  <c r="G1027" i="23" s="1"/>
  <c r="D1028" i="1"/>
  <c r="F1028" i="23" s="1"/>
  <c r="G1028" i="23" s="1"/>
  <c r="D1029" i="1"/>
  <c r="F1029" i="23" s="1"/>
  <c r="D1030" i="1"/>
  <c r="F1030" i="23" s="1"/>
  <c r="G1030" i="23" s="1"/>
  <c r="D1031" i="1"/>
  <c r="F1031" i="23" s="1"/>
  <c r="D1032" i="1"/>
  <c r="F1032" i="23" s="1"/>
  <c r="D1033" i="1"/>
  <c r="D1034" i="1"/>
  <c r="F1034" i="23" s="1"/>
  <c r="D1035" i="1"/>
  <c r="F1035" i="23" s="1"/>
  <c r="G1035" i="23" s="1"/>
  <c r="D1036" i="1"/>
  <c r="F1036" i="23" s="1"/>
  <c r="G1036" i="23" s="1"/>
  <c r="D1037" i="1"/>
  <c r="F1037" i="23" s="1"/>
  <c r="D1038" i="1"/>
  <c r="F1038" i="23" s="1"/>
  <c r="G1038" i="23" s="1"/>
  <c r="D1039" i="1"/>
  <c r="F1039" i="23" s="1"/>
  <c r="D1040" i="1"/>
  <c r="F1040" i="23" s="1"/>
  <c r="D1041" i="1"/>
  <c r="F1041" i="23" s="1"/>
  <c r="G1041" i="23" s="1"/>
  <c r="D1042" i="1"/>
  <c r="F1042" i="23" s="1"/>
  <c r="G1042" i="23" s="1"/>
  <c r="D1043" i="1"/>
  <c r="F1043" i="23" s="1"/>
  <c r="G1043" i="23" s="1"/>
  <c r="D1044" i="1"/>
  <c r="D1045" i="1"/>
  <c r="D1046" i="1"/>
  <c r="F1046" i="23" s="1"/>
  <c r="D1047" i="1"/>
  <c r="F1047" i="23" s="1"/>
  <c r="D1048" i="1"/>
  <c r="F1048" i="23" s="1"/>
  <c r="G1048" i="23" s="1"/>
  <c r="D1049" i="1"/>
  <c r="F1049" i="23" s="1"/>
  <c r="G1049" i="23" s="1"/>
  <c r="D1050" i="1"/>
  <c r="F1050" i="23" s="1"/>
  <c r="G1050" i="23" s="1"/>
  <c r="D1051" i="1"/>
  <c r="F1051" i="23" s="1"/>
  <c r="G1051" i="23" s="1"/>
  <c r="D1052" i="1"/>
  <c r="F1052" i="23" s="1"/>
  <c r="G1052" i="23" s="1"/>
  <c r="D1053" i="1"/>
  <c r="F1053" i="23" s="1"/>
  <c r="D1054" i="1"/>
  <c r="F1054" i="23" s="1"/>
  <c r="G1054" i="23" s="1"/>
  <c r="D1055" i="1"/>
  <c r="F1055" i="23" s="1"/>
  <c r="D1056" i="1"/>
  <c r="D1057" i="1"/>
  <c r="D1058" i="1"/>
  <c r="F1058" i="23" s="1"/>
  <c r="D1059" i="1"/>
  <c r="F1059" i="23" s="1"/>
  <c r="G1059" i="23" s="1"/>
  <c r="D1060" i="1"/>
  <c r="F1060" i="23" s="1"/>
  <c r="G1060" i="23" s="1"/>
  <c r="D1061" i="1"/>
  <c r="F1061" i="23" s="1"/>
  <c r="D1062" i="1"/>
  <c r="F1062" i="23" s="1"/>
  <c r="G1062" i="23" s="1"/>
  <c r="D1063" i="1"/>
  <c r="F1063" i="23" s="1"/>
  <c r="D1064" i="1"/>
  <c r="F1064" i="23" s="1"/>
  <c r="D1065" i="1"/>
  <c r="F1065" i="23" s="1"/>
  <c r="G1065" i="23" s="1"/>
  <c r="D1066" i="1"/>
  <c r="F1066" i="23" s="1"/>
  <c r="D1067" i="1"/>
  <c r="F1067" i="23" s="1"/>
  <c r="G1067" i="23" s="1"/>
  <c r="D1068" i="1"/>
  <c r="D1069" i="1"/>
  <c r="D1070" i="1"/>
  <c r="F1070" i="23" s="1"/>
  <c r="D1071" i="1"/>
  <c r="F1071" i="23" s="1"/>
  <c r="D1072" i="1"/>
  <c r="F1072" i="23" s="1"/>
  <c r="D1073" i="1"/>
  <c r="F1073" i="23" s="1"/>
  <c r="D1074" i="1"/>
  <c r="F1074" i="23" s="1"/>
  <c r="G1074" i="23" s="1"/>
  <c r="D1075" i="1"/>
  <c r="F1075" i="23" s="1"/>
  <c r="D1076" i="1"/>
  <c r="F1076" i="23" s="1"/>
  <c r="G1076" i="23" s="1"/>
  <c r="D1077" i="1"/>
  <c r="F1077" i="23" s="1"/>
  <c r="D1078" i="1"/>
  <c r="F1078" i="23" s="1"/>
  <c r="G1078" i="23" s="1"/>
  <c r="D1079" i="1"/>
  <c r="F1079" i="23" s="1"/>
  <c r="D1080" i="1"/>
  <c r="D1081" i="1"/>
  <c r="D1082" i="1"/>
  <c r="F1082" i="23" s="1"/>
  <c r="D1083" i="1"/>
  <c r="F1083" i="23" s="1"/>
  <c r="G1083" i="23" s="1"/>
  <c r="D1084" i="1"/>
  <c r="F1084" i="23" s="1"/>
  <c r="D1085" i="1"/>
  <c r="F1085" i="23" s="1"/>
  <c r="D1086" i="1"/>
  <c r="F1086" i="23" s="1"/>
  <c r="G1086" i="23" s="1"/>
  <c r="D1087" i="1"/>
  <c r="F1087" i="23" s="1"/>
  <c r="D1088" i="1"/>
  <c r="F1088" i="23" s="1"/>
  <c r="D1089" i="1"/>
  <c r="F1089" i="23" s="1"/>
  <c r="D1090" i="1"/>
  <c r="F1090" i="23" s="1"/>
  <c r="G1090" i="23" s="1"/>
  <c r="D1091" i="1"/>
  <c r="F1091" i="23" s="1"/>
  <c r="G1091" i="23" s="1"/>
  <c r="D1092" i="1"/>
  <c r="D1093" i="1"/>
  <c r="D1094" i="1"/>
  <c r="F1094" i="23" s="1"/>
  <c r="D1095" i="1"/>
  <c r="F1095" i="23" s="1"/>
  <c r="D1096" i="1"/>
  <c r="F1096" i="23" s="1"/>
  <c r="D1097" i="1"/>
  <c r="F1097" i="23" s="1"/>
  <c r="G1097" i="23" s="1"/>
  <c r="D1098" i="1"/>
  <c r="F1098" i="23" s="1"/>
  <c r="G1098" i="23" s="1"/>
  <c r="D1099" i="1"/>
  <c r="F1099" i="23" s="1"/>
  <c r="G1099" i="23" s="1"/>
  <c r="D1100" i="1"/>
  <c r="F1100" i="23" s="1"/>
  <c r="G1100" i="23" s="1"/>
  <c r="D1101" i="1"/>
  <c r="F1101" i="23" s="1"/>
  <c r="D1102" i="1"/>
  <c r="F1102" i="23" s="1"/>
  <c r="D1103" i="1"/>
  <c r="F1103" i="23" s="1"/>
  <c r="D1104" i="1"/>
  <c r="F1104" i="23" s="1"/>
  <c r="D1105" i="1"/>
  <c r="D1106" i="1"/>
  <c r="F1106" i="23" s="1"/>
  <c r="D1107" i="1"/>
  <c r="F1107" i="23" s="1"/>
  <c r="G1107" i="23" s="1"/>
  <c r="D1108" i="1"/>
  <c r="F1108" i="23" s="1"/>
  <c r="G1108" i="23" s="1"/>
  <c r="D1109" i="1"/>
  <c r="F1109" i="23" s="1"/>
  <c r="D1110" i="1"/>
  <c r="F1110" i="23" s="1"/>
  <c r="G1110" i="23" s="1"/>
  <c r="D1111" i="1"/>
  <c r="F1111" i="23" s="1"/>
  <c r="D1112" i="1"/>
  <c r="F1112" i="23" s="1"/>
  <c r="G1112" i="23" s="1"/>
  <c r="D1113" i="1"/>
  <c r="F1113" i="23" s="1"/>
  <c r="D1114" i="1"/>
  <c r="F1114" i="23" s="1"/>
  <c r="G1114" i="23" s="1"/>
  <c r="D1115" i="1"/>
  <c r="F1115" i="23" s="1"/>
  <c r="D1116" i="1"/>
  <c r="D1117" i="1"/>
  <c r="D1118" i="1"/>
  <c r="F1118" i="23" s="1"/>
  <c r="D1119" i="1"/>
  <c r="F1119" i="23" s="1"/>
  <c r="D1120" i="1"/>
  <c r="F1120" i="23" s="1"/>
  <c r="G1120" i="23" s="1"/>
  <c r="D1121" i="1"/>
  <c r="F1121" i="23" s="1"/>
  <c r="D1122" i="1"/>
  <c r="F1122" i="23" s="1"/>
  <c r="D1123" i="1"/>
  <c r="F1123" i="23" s="1"/>
  <c r="G1123" i="23" s="1"/>
  <c r="D1124" i="1"/>
  <c r="F1124" i="23" s="1"/>
  <c r="D1125" i="1"/>
  <c r="F1125" i="23" s="1"/>
  <c r="D1126" i="1"/>
  <c r="F1126" i="23" s="1"/>
  <c r="G1126" i="23" s="1"/>
  <c r="D1127" i="1"/>
  <c r="F1127" i="23" s="1"/>
  <c r="D1128" i="1"/>
  <c r="D1129" i="1"/>
  <c r="D1130" i="1"/>
  <c r="F1130" i="23" s="1"/>
  <c r="D1131" i="1"/>
  <c r="F1131" i="23" s="1"/>
  <c r="D1132" i="1"/>
  <c r="F1132" i="23" s="1"/>
  <c r="G1132" i="23" s="1"/>
  <c r="D1133" i="1"/>
  <c r="F1133" i="23" s="1"/>
  <c r="D1134" i="1"/>
  <c r="F1134" i="23" s="1"/>
  <c r="D1135" i="1"/>
  <c r="F1135" i="23" s="1"/>
  <c r="D1136" i="1"/>
  <c r="F1136" i="23" s="1"/>
  <c r="G1136" i="23" s="1"/>
  <c r="D1137" i="1"/>
  <c r="F1137" i="23" s="1"/>
  <c r="D1138" i="1"/>
  <c r="F1138" i="23" s="1"/>
  <c r="G1138" i="23" s="1"/>
  <c r="D1139" i="1"/>
  <c r="F1139" i="23" s="1"/>
  <c r="D1140" i="1"/>
  <c r="D1141" i="1"/>
  <c r="D1142" i="1"/>
  <c r="F1142" i="23" s="1"/>
  <c r="D1143" i="1"/>
  <c r="F1143" i="23" s="1"/>
  <c r="D1144" i="1"/>
  <c r="F1144" i="23" s="1"/>
  <c r="G1144" i="23" s="1"/>
  <c r="D1145" i="1"/>
  <c r="F1145" i="23" s="1"/>
  <c r="D1146" i="1"/>
  <c r="F1146" i="23" s="1"/>
  <c r="D1147" i="1"/>
  <c r="F1147" i="23" s="1"/>
  <c r="G1147" i="23" s="1"/>
  <c r="D1148" i="1"/>
  <c r="F1148" i="23" s="1"/>
  <c r="D1149" i="1"/>
  <c r="F1149" i="23" s="1"/>
  <c r="D1150" i="1"/>
  <c r="F1150" i="23" s="1"/>
  <c r="D1151" i="1"/>
  <c r="F1151" i="23" s="1"/>
  <c r="D1152" i="1"/>
  <c r="D1153" i="1"/>
  <c r="D1154" i="1"/>
  <c r="F1154" i="23" s="1"/>
  <c r="D1155" i="1"/>
  <c r="F1155" i="23" s="1"/>
  <c r="G1155" i="23" s="1"/>
  <c r="D1156" i="1"/>
  <c r="F1156" i="23" s="1"/>
  <c r="G1156" i="23" s="1"/>
  <c r="D1157" i="1"/>
  <c r="F1157" i="23" s="1"/>
  <c r="D1158" i="1"/>
  <c r="F1158" i="23" s="1"/>
  <c r="G1158" i="23" s="1"/>
  <c r="D1159" i="1"/>
  <c r="F1159" i="23" s="1"/>
  <c r="D1160" i="1"/>
  <c r="F1160" i="23" s="1"/>
  <c r="D1161" i="1"/>
  <c r="F1161" i="23" s="1"/>
  <c r="D1162" i="1"/>
  <c r="F1162" i="23" s="1"/>
  <c r="D1163" i="1"/>
  <c r="F1163" i="23" s="1"/>
  <c r="G1163" i="23" s="1"/>
  <c r="D1164" i="1"/>
  <c r="D1165" i="1"/>
  <c r="D1166" i="1"/>
  <c r="F1166" i="23" s="1"/>
  <c r="D1167" i="1"/>
  <c r="F1167" i="23" s="1"/>
  <c r="D1168" i="1"/>
  <c r="F1168" i="23" s="1"/>
  <c r="D1169" i="1"/>
  <c r="F1169" i="23" s="1"/>
  <c r="D1170" i="1"/>
  <c r="F1170" i="23" s="1"/>
  <c r="D1171" i="1"/>
  <c r="F1171" i="23" s="1"/>
  <c r="G1171" i="23" s="1"/>
  <c r="D1172" i="1"/>
  <c r="F1172" i="23" s="1"/>
  <c r="D1173" i="1"/>
  <c r="F1173" i="23" s="1"/>
  <c r="D1174" i="1"/>
  <c r="F1174" i="23" s="1"/>
  <c r="G1174" i="23" s="1"/>
  <c r="D1175" i="1"/>
  <c r="F1175" i="23" s="1"/>
  <c r="D1176" i="1"/>
  <c r="F1176" i="23" s="1"/>
  <c r="D1177" i="1"/>
  <c r="D1178" i="1"/>
  <c r="F1178" i="23" s="1"/>
  <c r="D1179" i="1"/>
  <c r="F1179" i="23" s="1"/>
  <c r="G1179" i="23" s="1"/>
  <c r="D1180" i="1"/>
  <c r="F1180" i="23" s="1"/>
  <c r="G1180" i="23" s="1"/>
  <c r="D1181" i="1"/>
  <c r="F1181" i="23" s="1"/>
  <c r="D1182" i="1"/>
  <c r="F1182" i="23" s="1"/>
  <c r="G1182" i="23" s="1"/>
  <c r="D1183" i="1"/>
  <c r="F1183" i="23" s="1"/>
  <c r="D1184" i="1"/>
  <c r="F1184" i="23" s="1"/>
  <c r="D1185" i="1"/>
  <c r="F1185" i="23" s="1"/>
  <c r="D1186" i="1"/>
  <c r="F1186" i="23" s="1"/>
  <c r="G1186" i="23" s="1"/>
  <c r="D1187" i="1"/>
  <c r="F1187" i="23" s="1"/>
  <c r="G1187" i="23" s="1"/>
  <c r="D1188" i="1"/>
  <c r="D1189" i="1"/>
  <c r="D1190" i="1"/>
  <c r="F1190" i="23" s="1"/>
  <c r="D1191" i="1"/>
  <c r="F1191" i="23" s="1"/>
  <c r="D1192" i="1"/>
  <c r="F1192" i="23" s="1"/>
  <c r="D1193" i="1"/>
  <c r="F1193" i="23" s="1"/>
  <c r="D1194" i="1"/>
  <c r="F1194" i="23" s="1"/>
  <c r="G1194" i="23" s="1"/>
  <c r="D1195" i="1"/>
  <c r="F1195" i="23" s="1"/>
  <c r="G1195" i="23" s="1"/>
  <c r="D1196" i="1"/>
  <c r="F1196" i="23" s="1"/>
  <c r="G1196" i="23" s="1"/>
  <c r="D1197" i="1"/>
  <c r="F1197" i="23" s="1"/>
  <c r="D1198" i="1"/>
  <c r="F1198" i="23" s="1"/>
  <c r="G1198" i="23" s="1"/>
  <c r="D1199" i="1"/>
  <c r="F1199" i="23" s="1"/>
  <c r="D1200" i="1"/>
  <c r="D1201" i="1"/>
  <c r="D1202" i="1"/>
  <c r="F1202" i="23" s="1"/>
  <c r="D1203" i="1"/>
  <c r="F1203" i="23" s="1"/>
  <c r="D1204" i="1"/>
  <c r="F1204" i="23" s="1"/>
  <c r="G1204" i="23" s="1"/>
  <c r="D1205" i="1"/>
  <c r="F1205" i="23" s="1"/>
  <c r="D1206" i="1"/>
  <c r="F1206" i="23" s="1"/>
  <c r="D1207" i="1"/>
  <c r="F1207" i="23" s="1"/>
  <c r="D1208" i="1"/>
  <c r="F1208" i="23" s="1"/>
  <c r="D1209" i="1"/>
  <c r="F1209" i="23" s="1"/>
  <c r="D1210" i="1"/>
  <c r="F1210" i="23" s="1"/>
  <c r="G1210" i="23" s="1"/>
  <c r="D1211" i="1"/>
  <c r="F1211" i="23" s="1"/>
  <c r="G1211" i="23" s="1"/>
  <c r="D1212" i="1"/>
  <c r="D1213" i="1"/>
  <c r="D1214" i="1"/>
  <c r="F1214" i="23" s="1"/>
  <c r="D1215" i="1"/>
  <c r="F1215" i="23" s="1"/>
  <c r="D1216" i="1"/>
  <c r="F1216" i="23" s="1"/>
  <c r="D1217" i="1"/>
  <c r="F1217" i="23" s="1"/>
  <c r="D1218" i="1"/>
  <c r="F1218" i="23" s="1"/>
  <c r="D1219" i="1"/>
  <c r="F1219" i="23" s="1"/>
  <c r="G1219" i="23" s="1"/>
  <c r="D1220" i="1"/>
  <c r="F1220" i="23" s="1"/>
  <c r="G1221" i="23" s="1"/>
  <c r="D1221" i="1"/>
  <c r="F1221" i="23" s="1"/>
  <c r="D1222" i="1"/>
  <c r="F1222" i="23" s="1"/>
  <c r="G1222" i="23" s="1"/>
  <c r="D1223" i="1"/>
  <c r="F1223" i="23" s="1"/>
  <c r="D1224" i="1"/>
  <c r="D1225" i="1"/>
  <c r="D1226" i="1"/>
  <c r="F1226" i="23" s="1"/>
  <c r="D1227" i="1"/>
  <c r="F1227" i="23" s="1"/>
  <c r="D1228" i="1"/>
  <c r="F1228" i="23" s="1"/>
  <c r="D1229" i="1"/>
  <c r="F1229" i="23" s="1"/>
  <c r="D1230" i="1"/>
  <c r="F1230" i="23" s="1"/>
  <c r="G1230" i="23" s="1"/>
  <c r="D1231" i="1"/>
  <c r="F1231" i="23" s="1"/>
  <c r="D1232" i="1"/>
  <c r="F1232" i="23" s="1"/>
  <c r="D1233" i="1"/>
  <c r="F1233" i="23" s="1"/>
  <c r="D1234" i="1"/>
  <c r="F1234" i="23" s="1"/>
  <c r="D1235" i="1"/>
  <c r="F1235" i="23" s="1"/>
  <c r="G1235" i="23" s="1"/>
  <c r="D1236" i="1"/>
  <c r="D1237" i="1"/>
  <c r="D1238" i="1"/>
  <c r="F1238" i="23" s="1"/>
  <c r="D1239" i="1"/>
  <c r="F1239" i="23" s="1"/>
  <c r="D1240" i="1"/>
  <c r="F1240" i="23" s="1"/>
  <c r="D1241" i="1"/>
  <c r="F1241" i="23" s="1"/>
  <c r="D1242" i="1"/>
  <c r="F1242" i="23" s="1"/>
  <c r="G1242" i="23" s="1"/>
  <c r="D1243" i="1"/>
  <c r="F1243" i="23" s="1"/>
  <c r="D1244" i="1"/>
  <c r="F1244" i="23" s="1"/>
  <c r="G1244" i="23" s="1"/>
  <c r="D1245" i="1"/>
  <c r="F1245" i="23" s="1"/>
  <c r="D1246" i="1"/>
  <c r="F1246" i="23" s="1"/>
  <c r="G1246" i="23" s="1"/>
  <c r="D1247" i="1"/>
  <c r="F1247" i="23" s="1"/>
  <c r="D1248" i="1"/>
  <c r="F1248" i="23" s="1"/>
  <c r="D1249" i="1"/>
  <c r="D1250" i="1"/>
  <c r="F1250" i="23" s="1"/>
  <c r="D1251" i="1"/>
  <c r="F1251" i="23" s="1"/>
  <c r="D1252" i="1"/>
  <c r="F1252" i="23" s="1"/>
  <c r="G1252" i="23" s="1"/>
  <c r="D1253" i="1"/>
  <c r="F1253" i="23" s="1"/>
  <c r="D1254" i="1"/>
  <c r="F1254" i="23" s="1"/>
  <c r="G1254" i="23" s="1"/>
  <c r="D1255" i="1"/>
  <c r="F1255" i="23" s="1"/>
  <c r="D1256" i="1"/>
  <c r="F1256" i="23" s="1"/>
  <c r="G1256" i="23" s="1"/>
  <c r="D1257" i="1"/>
  <c r="F1257" i="23" s="1"/>
  <c r="D1258" i="1"/>
  <c r="F1258" i="23" s="1"/>
  <c r="G1258" i="23" s="1"/>
  <c r="D1259" i="1"/>
  <c r="F1259" i="23" s="1"/>
  <c r="G1259" i="23" s="1"/>
  <c r="D1260" i="1"/>
  <c r="D1261" i="1"/>
  <c r="D1262" i="1"/>
  <c r="F1262" i="23" s="1"/>
  <c r="D1263" i="1"/>
  <c r="F1263" i="23" s="1"/>
  <c r="D1264" i="1"/>
  <c r="F1264" i="23" s="1"/>
  <c r="G1264" i="23" s="1"/>
  <c r="D1265" i="1"/>
  <c r="F1265" i="23" s="1"/>
  <c r="D1266" i="1"/>
  <c r="F1266" i="23" s="1"/>
  <c r="G1266" i="23" s="1"/>
  <c r="D1267" i="1"/>
  <c r="F1267" i="23" s="1"/>
  <c r="D1268" i="1"/>
  <c r="F1268" i="23" s="1"/>
  <c r="D1269" i="1"/>
  <c r="F1269" i="23" s="1"/>
  <c r="D1270" i="1"/>
  <c r="F1270" i="23" s="1"/>
  <c r="D1271" i="1"/>
  <c r="F1271" i="23" s="1"/>
  <c r="D1272" i="1"/>
  <c r="D1273" i="1"/>
  <c r="D1274" i="1"/>
  <c r="F1274" i="23" s="1"/>
  <c r="D1275" i="1"/>
  <c r="F1275" i="23" s="1"/>
  <c r="D1276" i="1"/>
  <c r="F1276" i="23" s="1"/>
  <c r="D1277" i="1"/>
  <c r="F1277" i="23" s="1"/>
  <c r="D1278" i="1"/>
  <c r="F1278" i="23" s="1"/>
  <c r="D1279" i="1"/>
  <c r="F1279" i="23" s="1"/>
  <c r="D1280" i="1"/>
  <c r="F1280" i="23" s="1"/>
  <c r="D1281" i="1"/>
  <c r="F1281" i="23" s="1"/>
  <c r="D1282" i="1"/>
  <c r="F1282" i="23" s="1"/>
  <c r="D1283" i="1"/>
  <c r="F1283" i="23" s="1"/>
  <c r="G1283" i="23" s="1"/>
  <c r="D1284" i="1"/>
  <c r="D1285" i="1"/>
  <c r="D1286" i="1"/>
  <c r="F1286" i="23" s="1"/>
  <c r="D1287" i="1"/>
  <c r="F1287" i="23" s="1"/>
  <c r="D1288" i="1"/>
  <c r="F1288" i="23" s="1"/>
  <c r="D1289" i="1"/>
  <c r="F1289" i="23" s="1"/>
  <c r="D1290" i="1"/>
  <c r="F1290" i="23" s="1"/>
  <c r="G1290" i="23" s="1"/>
  <c r="D1291" i="1"/>
  <c r="F1291" i="23" s="1"/>
  <c r="G1291" i="23" s="1"/>
  <c r="D1292" i="1"/>
  <c r="F1292" i="23" s="1"/>
  <c r="D1293" i="1"/>
  <c r="F1293" i="23" s="1"/>
  <c r="D1294" i="1"/>
  <c r="F1294" i="23" s="1"/>
  <c r="D1295" i="1"/>
  <c r="F1295" i="23" s="1"/>
  <c r="D1296" i="1"/>
  <c r="D1297" i="1"/>
  <c r="D1298" i="1"/>
  <c r="F1298" i="23" s="1"/>
  <c r="D1299" i="1"/>
  <c r="F1299" i="23" s="1"/>
  <c r="G1299" i="23" s="1"/>
  <c r="D1300" i="1"/>
  <c r="F1300" i="23" s="1"/>
  <c r="D1301" i="1"/>
  <c r="F1301" i="23" s="1"/>
  <c r="D1302" i="1"/>
  <c r="F1302" i="23" s="1"/>
  <c r="G1302" i="23" s="1"/>
  <c r="D1303" i="1"/>
  <c r="F1303" i="23" s="1"/>
  <c r="D1304" i="1"/>
  <c r="F1304" i="23" s="1"/>
  <c r="D1305" i="1"/>
  <c r="F1305" i="23" s="1"/>
  <c r="D1306" i="1"/>
  <c r="F1306" i="23" s="1"/>
  <c r="D1307" i="1"/>
  <c r="F1307" i="23" s="1"/>
  <c r="G1307" i="23" s="1"/>
  <c r="D1308" i="1"/>
  <c r="D1309" i="1"/>
  <c r="D1310" i="1"/>
  <c r="F1310" i="23" s="1"/>
  <c r="D1311" i="1"/>
  <c r="F1311" i="23" s="1"/>
  <c r="D1312" i="1"/>
  <c r="F1312" i="23" s="1"/>
  <c r="D1313" i="1"/>
  <c r="F1313" i="23" s="1"/>
  <c r="D1314" i="1"/>
  <c r="F1314" i="23" s="1"/>
  <c r="G1314" i="23" s="1"/>
  <c r="D1315" i="1"/>
  <c r="F1315" i="23" s="1"/>
  <c r="G1315" i="23" s="1"/>
  <c r="D1316" i="1"/>
  <c r="F1316" i="23" s="1"/>
  <c r="D1317" i="1"/>
  <c r="F1317" i="23" s="1"/>
  <c r="D1318" i="1"/>
  <c r="F1318" i="23" s="1"/>
  <c r="D1319" i="1"/>
  <c r="F1319" i="23" s="1"/>
  <c r="D1320" i="1"/>
  <c r="F1320" i="23" s="1"/>
  <c r="D1321" i="1"/>
  <c r="D1322" i="1"/>
  <c r="F1322" i="23" s="1"/>
  <c r="D1323" i="1"/>
  <c r="F1323" i="23" s="1"/>
  <c r="G1323" i="23" s="1"/>
  <c r="D1324" i="1"/>
  <c r="F1324" i="23" s="1"/>
  <c r="D1325" i="1"/>
  <c r="F1325" i="23" s="1"/>
  <c r="D1326" i="1"/>
  <c r="F1326" i="23" s="1"/>
  <c r="G1326" i="23" s="1"/>
  <c r="D1327" i="1"/>
  <c r="F1327" i="23" s="1"/>
  <c r="D1328" i="1"/>
  <c r="F1328" i="23" s="1"/>
  <c r="G1328" i="23" s="1"/>
  <c r="D1329" i="1"/>
  <c r="F1329" i="23" s="1"/>
  <c r="D1330" i="1"/>
  <c r="F1330" i="23" s="1"/>
  <c r="D1331" i="1"/>
  <c r="F1331" i="23" s="1"/>
  <c r="G1331" i="23" s="1"/>
  <c r="D1332" i="1"/>
  <c r="D1333" i="1"/>
  <c r="D1334" i="1"/>
  <c r="F1334" i="23" s="1"/>
  <c r="D1335" i="1"/>
  <c r="F1335" i="23" s="1"/>
  <c r="D1336" i="1"/>
  <c r="F1336" i="23" s="1"/>
  <c r="D1337" i="1"/>
  <c r="F1337" i="23" s="1"/>
  <c r="D1338" i="1"/>
  <c r="F1338" i="23" s="1"/>
  <c r="G1338" i="23" s="1"/>
  <c r="D1339" i="1"/>
  <c r="F1339" i="23" s="1"/>
  <c r="G1339" i="23" s="1"/>
  <c r="D1340" i="1"/>
  <c r="F1340" i="23" s="1"/>
  <c r="G1340" i="23" s="1"/>
  <c r="D1341" i="1"/>
  <c r="F1341" i="23" s="1"/>
  <c r="D1342" i="1"/>
  <c r="F1342" i="23" s="1"/>
  <c r="G1342" i="23" s="1"/>
  <c r="D1343" i="1"/>
  <c r="F1343" i="23" s="1"/>
  <c r="D1344" i="1"/>
  <c r="D1345" i="1"/>
  <c r="D1346" i="1"/>
  <c r="F1346" i="23" s="1"/>
  <c r="D1347" i="1"/>
  <c r="F1347" i="23" s="1"/>
  <c r="G1347" i="23" s="1"/>
  <c r="D1348" i="1"/>
  <c r="F1348" i="23" s="1"/>
  <c r="G1348" i="23" s="1"/>
  <c r="D1349" i="1"/>
  <c r="F1349" i="23" s="1"/>
  <c r="D1350" i="1"/>
  <c r="F1350" i="23" s="1"/>
  <c r="G1350" i="23" s="1"/>
  <c r="D1351" i="1"/>
  <c r="F1351" i="23" s="1"/>
  <c r="D1352" i="1"/>
  <c r="F1352" i="23" s="1"/>
  <c r="G1352" i="23" s="1"/>
  <c r="D1353" i="1"/>
  <c r="F1353" i="23" s="1"/>
  <c r="G1353" i="23" s="1"/>
  <c r="D1354" i="1"/>
  <c r="F1354" i="23" s="1"/>
  <c r="D1355" i="1"/>
  <c r="F1355" i="23" s="1"/>
  <c r="G1355" i="23" s="1"/>
  <c r="D1356" i="1"/>
  <c r="D1357" i="1"/>
  <c r="D1358" i="1"/>
  <c r="F1358" i="23" s="1"/>
  <c r="D1359" i="1"/>
  <c r="F1359" i="23" s="1"/>
  <c r="D1360" i="1"/>
  <c r="F1360" i="23" s="1"/>
  <c r="G1360" i="23" s="1"/>
  <c r="D1361" i="1"/>
  <c r="F1361" i="23" s="1"/>
  <c r="G1361" i="23" s="1"/>
  <c r="D1362" i="1"/>
  <c r="F1362" i="23" s="1"/>
  <c r="D1363" i="1"/>
  <c r="F1363" i="23" s="1"/>
  <c r="G1363" i="23" s="1"/>
  <c r="D1364" i="1"/>
  <c r="F1364" i="23" s="1"/>
  <c r="G1364" i="23" s="1"/>
  <c r="D1365" i="1"/>
  <c r="F1365" i="23" s="1"/>
  <c r="D1366" i="1"/>
  <c r="F1366" i="23" s="1"/>
  <c r="G1366" i="23" s="1"/>
  <c r="D1367" i="1"/>
  <c r="F1367" i="23" s="1"/>
  <c r="D1368" i="1"/>
  <c r="D1369" i="1"/>
  <c r="D1370" i="1"/>
  <c r="F1370" i="23" s="1"/>
  <c r="D1371" i="1"/>
  <c r="F1371" i="23" s="1"/>
  <c r="G1371" i="23" s="1"/>
  <c r="D1372" i="1"/>
  <c r="F1372" i="23" s="1"/>
  <c r="G1372" i="23" s="1"/>
  <c r="D1373" i="1"/>
  <c r="F1373" i="23" s="1"/>
  <c r="D1374" i="1"/>
  <c r="F1374" i="23" s="1"/>
  <c r="G1374" i="23" s="1"/>
  <c r="D1375" i="1"/>
  <c r="F1375" i="23" s="1"/>
  <c r="D1376" i="1"/>
  <c r="F1376" i="23" s="1"/>
  <c r="G1376" i="23" s="1"/>
  <c r="D1377" i="1"/>
  <c r="F1377" i="23" s="1"/>
  <c r="G1377" i="23" s="1"/>
  <c r="D1378" i="1"/>
  <c r="F1378" i="23" s="1"/>
  <c r="D1379" i="1"/>
  <c r="F1379" i="23" s="1"/>
  <c r="G1379" i="23" s="1"/>
  <c r="D1380" i="1"/>
  <c r="D1381" i="1"/>
  <c r="D1382" i="1"/>
  <c r="F1382" i="23" s="1"/>
  <c r="D1383" i="1"/>
  <c r="F1383" i="23" s="1"/>
  <c r="D1384" i="1"/>
  <c r="F1384" i="23" s="1"/>
  <c r="G1384" i="23" s="1"/>
  <c r="D1385" i="1"/>
  <c r="F1385" i="23" s="1"/>
  <c r="G1385" i="23" s="1"/>
  <c r="D1386" i="1"/>
  <c r="F1386" i="23" s="1"/>
  <c r="D1387" i="1"/>
  <c r="F1387" i="23" s="1"/>
  <c r="G1387" i="23" s="1"/>
  <c r="D1388" i="1"/>
  <c r="F1388" i="23" s="1"/>
  <c r="G1388" i="23" s="1"/>
  <c r="D1389" i="1"/>
  <c r="F1389" i="23" s="1"/>
  <c r="D1390" i="1"/>
  <c r="F1390" i="23" s="1"/>
  <c r="G1390" i="23" s="1"/>
  <c r="D1391" i="1"/>
  <c r="F1391" i="23" s="1"/>
  <c r="D1392" i="1"/>
  <c r="F1392" i="23" s="1"/>
  <c r="G1392" i="23" s="1"/>
  <c r="D1393" i="1"/>
  <c r="D1394" i="1"/>
  <c r="F1394" i="23" s="1"/>
  <c r="D1395" i="1"/>
  <c r="F1395" i="23" s="1"/>
  <c r="G1395" i="23" s="1"/>
  <c r="D1396" i="1"/>
  <c r="F1396" i="23" s="1"/>
  <c r="G1396" i="23" s="1"/>
  <c r="D1397" i="1"/>
  <c r="F1397" i="23" s="1"/>
  <c r="D1398" i="1"/>
  <c r="F1398" i="23" s="1"/>
  <c r="G1398" i="23" s="1"/>
  <c r="D1399" i="1"/>
  <c r="F1399" i="23" s="1"/>
  <c r="D1400" i="1"/>
  <c r="F1400" i="23" s="1"/>
  <c r="G1400" i="23" s="1"/>
  <c r="D1401" i="1"/>
  <c r="F1401" i="23" s="1"/>
  <c r="G1401" i="23" s="1"/>
  <c r="D1402" i="1"/>
  <c r="F1402" i="23" s="1"/>
  <c r="D1403" i="1"/>
  <c r="F1403" i="23" s="1"/>
  <c r="G1403" i="23" s="1"/>
  <c r="D1404" i="1"/>
  <c r="D1405" i="1"/>
  <c r="D1406" i="1"/>
  <c r="F1406" i="23" s="1"/>
  <c r="D1407" i="1"/>
  <c r="F1407" i="23" s="1"/>
  <c r="D1408" i="1"/>
  <c r="F1408" i="23" s="1"/>
  <c r="G1408" i="23" s="1"/>
  <c r="D1409" i="1"/>
  <c r="F1409" i="23" s="1"/>
  <c r="G1409" i="23" s="1"/>
  <c r="D1410" i="1"/>
  <c r="F1410" i="23" s="1"/>
  <c r="D1411" i="1"/>
  <c r="F1411" i="23" s="1"/>
  <c r="D1412" i="1"/>
  <c r="F1412" i="23" s="1"/>
  <c r="G1412" i="23" s="1"/>
  <c r="D1413" i="1"/>
  <c r="F1413" i="23" s="1"/>
  <c r="D1414" i="1"/>
  <c r="F1414" i="23" s="1"/>
  <c r="G1414" i="23" s="1"/>
  <c r="D1415" i="1"/>
  <c r="F1415" i="23" s="1"/>
  <c r="D1416" i="1"/>
  <c r="D1417" i="1"/>
  <c r="D1418" i="1"/>
  <c r="F1418" i="23" s="1"/>
  <c r="D1419" i="1"/>
  <c r="F1419" i="23" s="1"/>
  <c r="G1419" i="23" s="1"/>
  <c r="D1420" i="1"/>
  <c r="F1420" i="23" s="1"/>
  <c r="D1421" i="1"/>
  <c r="F1421" i="23" s="1"/>
  <c r="D1422" i="1"/>
  <c r="F1422" i="23" s="1"/>
  <c r="G1422" i="23" s="1"/>
  <c r="D1423" i="1"/>
  <c r="F1423" i="23" s="1"/>
  <c r="D1424" i="1"/>
  <c r="F1424" i="23" s="1"/>
  <c r="G1424" i="23" s="1"/>
  <c r="D1425" i="1"/>
  <c r="F1425" i="23" s="1"/>
  <c r="G1425" i="23" s="1"/>
  <c r="D1426" i="1"/>
  <c r="F1426" i="23" s="1"/>
  <c r="D1427" i="1"/>
  <c r="F1427" i="23" s="1"/>
  <c r="G1427" i="23" s="1"/>
  <c r="D1428" i="1"/>
  <c r="D1429" i="1"/>
  <c r="D1430" i="1"/>
  <c r="F1430" i="23" s="1"/>
  <c r="D1431" i="1"/>
  <c r="F1431" i="23" s="1"/>
  <c r="D1432" i="1"/>
  <c r="F1432" i="23" s="1"/>
  <c r="G1432" i="23" s="1"/>
  <c r="D1433" i="1"/>
  <c r="F1433" i="23" s="1"/>
  <c r="G1433" i="23" s="1"/>
  <c r="D1434" i="1"/>
  <c r="F1434" i="23" s="1"/>
  <c r="D1435" i="1"/>
  <c r="F1435" i="23" s="1"/>
  <c r="G1435" i="23" s="1"/>
  <c r="D1436" i="1"/>
  <c r="F1436" i="23" s="1"/>
  <c r="G1436" i="23" s="1"/>
  <c r="D1437" i="1"/>
  <c r="F1437" i="23" s="1"/>
  <c r="D1438" i="1"/>
  <c r="F1438" i="23" s="1"/>
  <c r="G1438" i="23" s="1"/>
  <c r="D1439" i="1"/>
  <c r="F1439" i="23" s="1"/>
  <c r="D1440" i="1"/>
  <c r="D1441" i="1"/>
  <c r="D1442" i="1"/>
  <c r="F1442" i="23" s="1"/>
  <c r="D1443" i="1"/>
  <c r="F1443" i="23" s="1"/>
  <c r="G1443" i="23" s="1"/>
  <c r="D1444" i="1"/>
  <c r="F1444" i="23" s="1"/>
  <c r="G1444" i="23" s="1"/>
  <c r="D1445" i="1"/>
  <c r="F1445" i="23" s="1"/>
  <c r="D1446" i="1"/>
  <c r="F1446" i="23" s="1"/>
  <c r="G1446" i="23" s="1"/>
  <c r="D1447" i="1"/>
  <c r="F1447" i="23" s="1"/>
  <c r="D1448" i="1"/>
  <c r="F1448" i="23" s="1"/>
  <c r="G1448" i="23" s="1"/>
  <c r="D1449" i="1"/>
  <c r="F1449" i="23" s="1"/>
  <c r="G1449" i="23" s="1"/>
  <c r="D1450" i="1"/>
  <c r="F1450" i="23" s="1"/>
  <c r="D1451" i="1"/>
  <c r="F1451" i="23" s="1"/>
  <c r="G1451" i="23" s="1"/>
  <c r="D1452" i="1"/>
  <c r="D1453" i="1"/>
  <c r="D1454" i="1"/>
  <c r="F1454" i="23" s="1"/>
  <c r="D1455" i="1"/>
  <c r="F1455" i="23" s="1"/>
  <c r="D1456" i="1"/>
  <c r="F1456" i="23" s="1"/>
  <c r="G1456" i="23" s="1"/>
  <c r="D1457" i="1"/>
  <c r="F1457" i="23" s="1"/>
  <c r="G1457" i="23" s="1"/>
  <c r="D1458" i="1"/>
  <c r="F1458" i="23" s="1"/>
  <c r="D1459" i="1"/>
  <c r="F1459" i="23" s="1"/>
  <c r="G1459" i="23" s="1"/>
  <c r="D1460" i="1"/>
  <c r="F1460" i="23" s="1"/>
  <c r="G1460" i="23" s="1"/>
  <c r="D1461" i="1"/>
  <c r="F1461" i="23" s="1"/>
  <c r="D1462" i="1"/>
  <c r="F1462" i="23" s="1"/>
  <c r="G1462" i="23" s="1"/>
  <c r="D1463" i="1"/>
  <c r="F1463" i="23" s="1"/>
  <c r="D1464" i="1"/>
  <c r="D1465" i="1"/>
  <c r="D1466" i="1"/>
  <c r="F1466" i="23" s="1"/>
  <c r="D1467" i="1"/>
  <c r="F1467" i="23" s="1"/>
  <c r="G1467" i="23" s="1"/>
  <c r="D1468" i="1"/>
  <c r="F1468" i="23" s="1"/>
  <c r="G1468" i="23" s="1"/>
  <c r="D1469" i="1"/>
  <c r="F1469" i="23" s="1"/>
  <c r="D1470" i="1"/>
  <c r="F1470" i="23" s="1"/>
  <c r="G1470" i="23" s="1"/>
  <c r="D1471" i="1"/>
  <c r="F1471" i="23" s="1"/>
  <c r="D1472" i="1"/>
  <c r="F1472" i="23" s="1"/>
  <c r="G1472" i="23" s="1"/>
  <c r="D1473" i="1"/>
  <c r="F1473" i="23" s="1"/>
  <c r="G1473" i="23" s="1"/>
  <c r="D1474" i="1"/>
  <c r="F1474" i="23" s="1"/>
  <c r="D1475" i="1"/>
  <c r="F1475" i="23" s="1"/>
  <c r="G1475" i="23" s="1"/>
  <c r="D1476" i="1"/>
  <c r="D1477" i="1"/>
  <c r="D1478" i="1"/>
  <c r="F1478" i="23" s="1"/>
  <c r="D1479" i="1"/>
  <c r="F1479" i="23" s="1"/>
  <c r="D1480" i="1"/>
  <c r="F1480" i="23" s="1"/>
  <c r="G1480" i="23" s="1"/>
  <c r="D1481" i="1"/>
  <c r="F1481" i="23" s="1"/>
  <c r="G1481" i="23" s="1"/>
  <c r="D1482" i="1"/>
  <c r="F1482" i="23" s="1"/>
  <c r="D1483" i="1"/>
  <c r="F1483" i="23" s="1"/>
  <c r="G1483" i="23" s="1"/>
  <c r="D1484" i="1"/>
  <c r="F1484" i="23" s="1"/>
  <c r="G1484" i="23" s="1"/>
  <c r="D1485" i="1"/>
  <c r="F1485" i="23" s="1"/>
  <c r="D1486" i="1"/>
  <c r="F1486" i="23" s="1"/>
  <c r="G1486" i="23" s="1"/>
  <c r="D1487" i="1"/>
  <c r="F1487" i="23" s="1"/>
  <c r="D1488" i="1"/>
  <c r="D1489" i="1"/>
  <c r="D1490" i="1"/>
  <c r="F1490" i="23" s="1"/>
  <c r="D1491" i="1"/>
  <c r="F1491" i="23" s="1"/>
  <c r="G1491" i="23" s="1"/>
  <c r="D1492" i="1"/>
  <c r="F1492" i="23" s="1"/>
  <c r="G1492" i="23" s="1"/>
  <c r="D1493" i="1"/>
  <c r="F1493" i="23" s="1"/>
  <c r="D1494" i="1"/>
  <c r="F1494" i="23" s="1"/>
  <c r="G1494" i="23" s="1"/>
  <c r="D1495" i="1"/>
  <c r="F1495" i="23" s="1"/>
  <c r="D1496" i="1"/>
  <c r="F1496" i="23" s="1"/>
  <c r="G1496" i="23" s="1"/>
  <c r="D1497" i="1"/>
  <c r="F1497" i="23" s="1"/>
  <c r="G1497" i="23" s="1"/>
  <c r="D1498" i="1"/>
  <c r="F1498" i="23" s="1"/>
  <c r="D1499" i="1"/>
  <c r="F1499" i="23" s="1"/>
  <c r="G1499" i="23" s="1"/>
  <c r="D1500" i="1"/>
  <c r="D1501" i="1"/>
  <c r="D1502" i="1"/>
  <c r="F1502" i="23" s="1"/>
  <c r="D1503" i="1"/>
  <c r="F1503" i="23" s="1"/>
  <c r="D1504" i="1"/>
  <c r="F1504" i="23" s="1"/>
  <c r="G1504" i="23" s="1"/>
  <c r="D1505" i="1"/>
  <c r="F1505" i="23" s="1"/>
  <c r="G1505" i="23" s="1"/>
  <c r="D1506" i="1"/>
  <c r="F1506" i="23" s="1"/>
  <c r="D1507" i="1"/>
  <c r="F1507" i="23" s="1"/>
  <c r="G1507" i="23" s="1"/>
  <c r="D1508" i="1"/>
  <c r="F1508" i="23" s="1"/>
  <c r="G1508" i="23" s="1"/>
  <c r="D1509" i="1"/>
  <c r="F1509" i="23" s="1"/>
  <c r="D1510" i="1"/>
  <c r="F1510" i="23" s="1"/>
  <c r="G1510" i="23" s="1"/>
  <c r="D1511" i="1"/>
  <c r="F1511" i="23" s="1"/>
  <c r="D1512" i="1"/>
  <c r="D1513" i="1"/>
  <c r="D1514" i="1"/>
  <c r="F1514" i="23" s="1"/>
  <c r="D1515" i="1"/>
  <c r="F1515" i="23" s="1"/>
  <c r="G1515" i="23" s="1"/>
  <c r="D1516" i="1"/>
  <c r="F1516" i="23" s="1"/>
  <c r="D1517" i="1"/>
  <c r="F1517" i="23" s="1"/>
  <c r="D1518" i="1"/>
  <c r="F1518" i="23" s="1"/>
  <c r="G1518" i="23" s="1"/>
  <c r="D1519" i="1"/>
  <c r="F1519" i="23" s="1"/>
  <c r="D1520" i="1"/>
  <c r="F1520" i="23" s="1"/>
  <c r="G1520" i="23" s="1"/>
  <c r="D1521" i="1"/>
  <c r="F1521" i="23" s="1"/>
  <c r="G1521" i="23" s="1"/>
  <c r="D1522" i="1"/>
  <c r="F1522" i="23" s="1"/>
  <c r="D1523" i="1"/>
  <c r="F1523" i="23" s="1"/>
  <c r="G1523" i="23" s="1"/>
  <c r="D1524" i="1"/>
  <c r="D1525" i="1"/>
  <c r="D1526" i="1"/>
  <c r="F1526" i="23" s="1"/>
  <c r="D1527" i="1"/>
  <c r="F1527" i="23" s="1"/>
  <c r="D2" i="1"/>
  <c r="F2" i="23" s="1"/>
  <c r="C3" i="1"/>
  <c r="D3" i="23" s="1"/>
  <c r="C4" i="1"/>
  <c r="C5" i="1"/>
  <c r="D5" i="23" s="1"/>
  <c r="C6" i="1"/>
  <c r="D6" i="23" s="1"/>
  <c r="E6" i="23" s="1"/>
  <c r="C7" i="1"/>
  <c r="D7" i="23" s="1"/>
  <c r="C8" i="1"/>
  <c r="D8" i="23" s="1"/>
  <c r="E8" i="23" s="1"/>
  <c r="C9" i="1"/>
  <c r="D9" i="23" s="1"/>
  <c r="C10" i="1"/>
  <c r="D10" i="23" s="1"/>
  <c r="E10" i="23" s="1"/>
  <c r="C11" i="1"/>
  <c r="D11" i="23" s="1"/>
  <c r="E11" i="23" s="1"/>
  <c r="C12" i="1"/>
  <c r="D12" i="23" s="1"/>
  <c r="C13" i="1"/>
  <c r="D13" i="23" s="1"/>
  <c r="E13" i="23" s="1"/>
  <c r="C14" i="1"/>
  <c r="D14" i="23" s="1"/>
  <c r="E14" i="23" s="1"/>
  <c r="C15" i="1"/>
  <c r="D15" i="23" s="1"/>
  <c r="C16" i="1"/>
  <c r="C17" i="1"/>
  <c r="D17" i="23" s="1"/>
  <c r="C18" i="1"/>
  <c r="D18" i="23" s="1"/>
  <c r="E18" i="23" s="1"/>
  <c r="C19" i="1"/>
  <c r="D19" i="23" s="1"/>
  <c r="E19" i="23" s="1"/>
  <c r="C20" i="1"/>
  <c r="D20" i="23" s="1"/>
  <c r="C21" i="1"/>
  <c r="D21" i="23" s="1"/>
  <c r="E21" i="23" s="1"/>
  <c r="C22" i="1"/>
  <c r="D22" i="23" s="1"/>
  <c r="E22" i="23" s="1"/>
  <c r="C23" i="1"/>
  <c r="D23" i="23" s="1"/>
  <c r="C24" i="1"/>
  <c r="D24" i="23" s="1"/>
  <c r="E24" i="23" s="1"/>
  <c r="C25" i="1"/>
  <c r="C26" i="1"/>
  <c r="D26" i="23" s="1"/>
  <c r="C27" i="1"/>
  <c r="D27" i="23" s="1"/>
  <c r="E27" i="23" s="1"/>
  <c r="C28" i="1"/>
  <c r="C29" i="1"/>
  <c r="D29" i="23" s="1"/>
  <c r="C30" i="1"/>
  <c r="D30" i="23" s="1"/>
  <c r="E30" i="23" s="1"/>
  <c r="C31" i="1"/>
  <c r="D31" i="23" s="1"/>
  <c r="C32" i="1"/>
  <c r="D32" i="23" s="1"/>
  <c r="E32" i="23" s="1"/>
  <c r="C33" i="1"/>
  <c r="D33" i="23" s="1"/>
  <c r="C34" i="1"/>
  <c r="D34" i="23" s="1"/>
  <c r="E34" i="23" s="1"/>
  <c r="C35" i="1"/>
  <c r="D35" i="23" s="1"/>
  <c r="E35" i="23" s="1"/>
  <c r="C36" i="1"/>
  <c r="D36" i="23" s="1"/>
  <c r="C37" i="1"/>
  <c r="C38" i="1"/>
  <c r="D38" i="23" s="1"/>
  <c r="C39" i="1"/>
  <c r="D39" i="23" s="1"/>
  <c r="C40" i="1"/>
  <c r="C41" i="1"/>
  <c r="D41" i="23" s="1"/>
  <c r="C42" i="1"/>
  <c r="D42" i="23" s="1"/>
  <c r="C43" i="1"/>
  <c r="D43" i="23" s="1"/>
  <c r="E43" i="23" s="1"/>
  <c r="C44" i="1"/>
  <c r="D44" i="23" s="1"/>
  <c r="C45" i="1"/>
  <c r="D45" i="23" s="1"/>
  <c r="C46" i="1"/>
  <c r="D46" i="23" s="1"/>
  <c r="E46" i="23" s="1"/>
  <c r="C47" i="1"/>
  <c r="D47" i="23" s="1"/>
  <c r="C48" i="1"/>
  <c r="D48" i="23" s="1"/>
  <c r="C49" i="1"/>
  <c r="D49" i="23" s="1"/>
  <c r="C50" i="1"/>
  <c r="D50" i="23" s="1"/>
  <c r="C51" i="1"/>
  <c r="D51" i="23" s="1"/>
  <c r="C52" i="1"/>
  <c r="C53" i="1"/>
  <c r="D53" i="23" s="1"/>
  <c r="C54" i="1"/>
  <c r="D54" i="23" s="1"/>
  <c r="E55" i="23" s="1"/>
  <c r="C55" i="1"/>
  <c r="D55" i="23" s="1"/>
  <c r="C56" i="1"/>
  <c r="D56" i="23" s="1"/>
  <c r="C57" i="1"/>
  <c r="D57" i="23" s="1"/>
  <c r="C58" i="1"/>
  <c r="D58" i="23" s="1"/>
  <c r="C59" i="1"/>
  <c r="D59" i="23" s="1"/>
  <c r="C60" i="1"/>
  <c r="D60" i="23" s="1"/>
  <c r="C61" i="1"/>
  <c r="C62" i="1"/>
  <c r="D62" i="23" s="1"/>
  <c r="C63" i="1"/>
  <c r="D63" i="23" s="1"/>
  <c r="C64" i="1"/>
  <c r="C65" i="1"/>
  <c r="D65" i="23" s="1"/>
  <c r="C66" i="1"/>
  <c r="D66" i="23" s="1"/>
  <c r="C67" i="1"/>
  <c r="D67" i="23" s="1"/>
  <c r="C68" i="1"/>
  <c r="D68" i="23" s="1"/>
  <c r="C69" i="1"/>
  <c r="D69" i="23" s="1"/>
  <c r="C70" i="1"/>
  <c r="D70" i="23" s="1"/>
  <c r="C71" i="1"/>
  <c r="D71" i="23" s="1"/>
  <c r="C72" i="1"/>
  <c r="D72" i="23" s="1"/>
  <c r="C73" i="1"/>
  <c r="C74" i="1"/>
  <c r="D74" i="23" s="1"/>
  <c r="C75" i="1"/>
  <c r="D75" i="23" s="1"/>
  <c r="C76" i="1"/>
  <c r="C77" i="1"/>
  <c r="D77" i="23" s="1"/>
  <c r="C78" i="1"/>
  <c r="D78" i="23" s="1"/>
  <c r="E79" i="23" s="1"/>
  <c r="C79" i="1"/>
  <c r="D79" i="23" s="1"/>
  <c r="C80" i="1"/>
  <c r="D80" i="23" s="1"/>
  <c r="C81" i="1"/>
  <c r="D81" i="23" s="1"/>
  <c r="C82" i="1"/>
  <c r="D82" i="23" s="1"/>
  <c r="C83" i="1"/>
  <c r="D83" i="23" s="1"/>
  <c r="C84" i="1"/>
  <c r="D84" i="23" s="1"/>
  <c r="C85" i="1"/>
  <c r="D85" i="23" s="1"/>
  <c r="C86" i="1"/>
  <c r="D86" i="23" s="1"/>
  <c r="C87" i="1"/>
  <c r="D87" i="23" s="1"/>
  <c r="C88" i="1"/>
  <c r="C89" i="1"/>
  <c r="D89" i="23" s="1"/>
  <c r="C90" i="1"/>
  <c r="D90" i="23" s="1"/>
  <c r="C91" i="1"/>
  <c r="D91" i="23" s="1"/>
  <c r="C92" i="1"/>
  <c r="D92" i="23" s="1"/>
  <c r="C93" i="1"/>
  <c r="D93" i="23" s="1"/>
  <c r="C94" i="1"/>
  <c r="D94" i="23" s="1"/>
  <c r="C95" i="1"/>
  <c r="D95" i="23" s="1"/>
  <c r="C96" i="1"/>
  <c r="D96" i="23" s="1"/>
  <c r="C97" i="1"/>
  <c r="C98" i="1"/>
  <c r="D98" i="23" s="1"/>
  <c r="C99" i="1"/>
  <c r="D99" i="23" s="1"/>
  <c r="C100" i="1"/>
  <c r="C101" i="1"/>
  <c r="D101" i="23" s="1"/>
  <c r="C102" i="1"/>
  <c r="D102" i="23" s="1"/>
  <c r="E103" i="23" s="1"/>
  <c r="C103" i="1"/>
  <c r="D103" i="23" s="1"/>
  <c r="C104" i="1"/>
  <c r="D104" i="23" s="1"/>
  <c r="C105" i="1"/>
  <c r="D105" i="23" s="1"/>
  <c r="C106" i="1"/>
  <c r="D106" i="23" s="1"/>
  <c r="C107" i="1"/>
  <c r="D107" i="23" s="1"/>
  <c r="C108" i="1"/>
  <c r="D108" i="23" s="1"/>
  <c r="C109" i="1"/>
  <c r="C110" i="1"/>
  <c r="D110" i="23" s="1"/>
  <c r="C111" i="1"/>
  <c r="D111" i="23" s="1"/>
  <c r="C112" i="1"/>
  <c r="C113" i="1"/>
  <c r="D113" i="23" s="1"/>
  <c r="C114" i="1"/>
  <c r="D114" i="23" s="1"/>
  <c r="C115" i="1"/>
  <c r="D115" i="23" s="1"/>
  <c r="C116" i="1"/>
  <c r="D116" i="23" s="1"/>
  <c r="C117" i="1"/>
  <c r="D117" i="23" s="1"/>
  <c r="C118" i="1"/>
  <c r="D118" i="23" s="1"/>
  <c r="C119" i="1"/>
  <c r="D119" i="23" s="1"/>
  <c r="C120" i="1"/>
  <c r="D120" i="23" s="1"/>
  <c r="E121" i="23" s="1"/>
  <c r="C121" i="1"/>
  <c r="D121" i="23" s="1"/>
  <c r="C122" i="1"/>
  <c r="D122" i="23" s="1"/>
  <c r="C123" i="1"/>
  <c r="D123" i="23" s="1"/>
  <c r="C124" i="1"/>
  <c r="C125" i="1"/>
  <c r="D125" i="23" s="1"/>
  <c r="C126" i="1"/>
  <c r="D126" i="23" s="1"/>
  <c r="E127" i="23" s="1"/>
  <c r="C127" i="1"/>
  <c r="D127" i="23" s="1"/>
  <c r="C128" i="1"/>
  <c r="D128" i="23" s="1"/>
  <c r="C129" i="1"/>
  <c r="D129" i="23" s="1"/>
  <c r="C130" i="1"/>
  <c r="D130" i="23" s="1"/>
  <c r="C131" i="1"/>
  <c r="D131" i="23" s="1"/>
  <c r="E131" i="23" s="1"/>
  <c r="C132" i="1"/>
  <c r="D132" i="23" s="1"/>
  <c r="C133" i="1"/>
  <c r="C134" i="1"/>
  <c r="D134" i="23" s="1"/>
  <c r="C135" i="1"/>
  <c r="D135" i="23" s="1"/>
  <c r="C136" i="1"/>
  <c r="C137" i="1"/>
  <c r="D137" i="23" s="1"/>
  <c r="C138" i="1"/>
  <c r="D138" i="23" s="1"/>
  <c r="C139" i="1"/>
  <c r="D139" i="23" s="1"/>
  <c r="C140" i="1"/>
  <c r="D140" i="23" s="1"/>
  <c r="C141" i="1"/>
  <c r="D141" i="23" s="1"/>
  <c r="C142" i="1"/>
  <c r="D142" i="23" s="1"/>
  <c r="E142" i="23" s="1"/>
  <c r="C143" i="1"/>
  <c r="D143" i="23" s="1"/>
  <c r="C144" i="1"/>
  <c r="D144" i="23" s="1"/>
  <c r="C145" i="1"/>
  <c r="C146" i="1"/>
  <c r="D146" i="23" s="1"/>
  <c r="C147" i="1"/>
  <c r="D147" i="23" s="1"/>
  <c r="E147" i="23" s="1"/>
  <c r="C148" i="1"/>
  <c r="C149" i="1"/>
  <c r="D149" i="23" s="1"/>
  <c r="C150" i="1"/>
  <c r="D150" i="23" s="1"/>
  <c r="C151" i="1"/>
  <c r="D151" i="23" s="1"/>
  <c r="C152" i="1"/>
  <c r="D152" i="23" s="1"/>
  <c r="E152" i="23" s="1"/>
  <c r="C153" i="1"/>
  <c r="D153" i="23" s="1"/>
  <c r="C154" i="1"/>
  <c r="D154" i="23" s="1"/>
  <c r="E154" i="23" s="1"/>
  <c r="C155" i="1"/>
  <c r="D155" i="23" s="1"/>
  <c r="E155" i="23" s="1"/>
  <c r="C156" i="1"/>
  <c r="D156" i="23" s="1"/>
  <c r="C157" i="1"/>
  <c r="D157" i="23" s="1"/>
  <c r="C158" i="1"/>
  <c r="D158" i="23" s="1"/>
  <c r="E158" i="23" s="1"/>
  <c r="C159" i="1"/>
  <c r="D159" i="23" s="1"/>
  <c r="C160" i="1"/>
  <c r="C161" i="1"/>
  <c r="D161" i="23" s="1"/>
  <c r="C162" i="1"/>
  <c r="D162" i="23" s="1"/>
  <c r="C163" i="1"/>
  <c r="D163" i="23" s="1"/>
  <c r="E163" i="23" s="1"/>
  <c r="C164" i="1"/>
  <c r="D164" i="23" s="1"/>
  <c r="C165" i="1"/>
  <c r="D165" i="23" s="1"/>
  <c r="E165" i="23" s="1"/>
  <c r="C166" i="1"/>
  <c r="D166" i="23" s="1"/>
  <c r="C167" i="1"/>
  <c r="D167" i="23" s="1"/>
  <c r="C168" i="1"/>
  <c r="D168" i="23" s="1"/>
  <c r="C169" i="1"/>
  <c r="C170" i="1"/>
  <c r="D170" i="23" s="1"/>
  <c r="C171" i="1"/>
  <c r="D171" i="23" s="1"/>
  <c r="C172" i="1"/>
  <c r="C173" i="1"/>
  <c r="D173" i="23" s="1"/>
  <c r="C174" i="1"/>
  <c r="D174" i="23" s="1"/>
  <c r="C175" i="1"/>
  <c r="D175" i="23" s="1"/>
  <c r="C176" i="1"/>
  <c r="D176" i="23" s="1"/>
  <c r="E176" i="23" s="1"/>
  <c r="C177" i="1"/>
  <c r="D177" i="23" s="1"/>
  <c r="C178" i="1"/>
  <c r="D178" i="23" s="1"/>
  <c r="E178" i="23" s="1"/>
  <c r="C179" i="1"/>
  <c r="D179" i="23" s="1"/>
  <c r="C180" i="1"/>
  <c r="D180" i="23" s="1"/>
  <c r="C181" i="1"/>
  <c r="C182" i="1"/>
  <c r="D182" i="23" s="1"/>
  <c r="C183" i="1"/>
  <c r="D183" i="23" s="1"/>
  <c r="C184" i="1"/>
  <c r="C185" i="1"/>
  <c r="D185" i="23" s="1"/>
  <c r="C186" i="1"/>
  <c r="D186" i="23" s="1"/>
  <c r="C187" i="1"/>
  <c r="D187" i="23" s="1"/>
  <c r="E187" i="23" s="1"/>
  <c r="C188" i="1"/>
  <c r="D188" i="23" s="1"/>
  <c r="C189" i="1"/>
  <c r="D189" i="23" s="1"/>
  <c r="C190" i="1"/>
  <c r="D190" i="23" s="1"/>
  <c r="E190" i="23" s="1"/>
  <c r="C191" i="1"/>
  <c r="D191" i="23" s="1"/>
  <c r="C192" i="1"/>
  <c r="D192" i="23" s="1"/>
  <c r="C193" i="1"/>
  <c r="D193" i="23" s="1"/>
  <c r="C194" i="1"/>
  <c r="D194" i="23" s="1"/>
  <c r="E194" i="23" s="1"/>
  <c r="C195" i="1"/>
  <c r="D195" i="23" s="1"/>
  <c r="C196" i="1"/>
  <c r="C197" i="1"/>
  <c r="D197" i="23" s="1"/>
  <c r="C198" i="1"/>
  <c r="D198" i="23" s="1"/>
  <c r="C199" i="1"/>
  <c r="D199" i="23" s="1"/>
  <c r="C200" i="1"/>
  <c r="D200" i="23" s="1"/>
  <c r="E200" i="23" s="1"/>
  <c r="C201" i="1"/>
  <c r="D201" i="23" s="1"/>
  <c r="C202" i="1"/>
  <c r="D202" i="23" s="1"/>
  <c r="C203" i="1"/>
  <c r="D203" i="23" s="1"/>
  <c r="E203" i="23" s="1"/>
  <c r="C204" i="1"/>
  <c r="D204" i="23" s="1"/>
  <c r="C205" i="1"/>
  <c r="C206" i="1"/>
  <c r="D206" i="23" s="1"/>
  <c r="C207" i="1"/>
  <c r="D207" i="23" s="1"/>
  <c r="C208" i="1"/>
  <c r="C209" i="1"/>
  <c r="D209" i="23" s="1"/>
  <c r="C210" i="1"/>
  <c r="D210" i="23" s="1"/>
  <c r="C211" i="1"/>
  <c r="D211" i="23" s="1"/>
  <c r="C212" i="1"/>
  <c r="D212" i="23" s="1"/>
  <c r="C213" i="1"/>
  <c r="D213" i="23" s="1"/>
  <c r="C214" i="1"/>
  <c r="D214" i="23" s="1"/>
  <c r="E214" i="23" s="1"/>
  <c r="C215" i="1"/>
  <c r="D215" i="23" s="1"/>
  <c r="C216" i="1"/>
  <c r="D216" i="23" s="1"/>
  <c r="C217" i="1"/>
  <c r="C218" i="1"/>
  <c r="D218" i="23" s="1"/>
  <c r="C219" i="1"/>
  <c r="D219" i="23" s="1"/>
  <c r="E219" i="23" s="1"/>
  <c r="C220" i="1"/>
  <c r="C221" i="1"/>
  <c r="D221" i="23" s="1"/>
  <c r="C222" i="1"/>
  <c r="D222" i="23" s="1"/>
  <c r="C223" i="1"/>
  <c r="D223" i="23" s="1"/>
  <c r="C224" i="1"/>
  <c r="D224" i="23" s="1"/>
  <c r="E224" i="23" s="1"/>
  <c r="C225" i="1"/>
  <c r="D225" i="23" s="1"/>
  <c r="C226" i="1"/>
  <c r="D226" i="23" s="1"/>
  <c r="E226" i="23" s="1"/>
  <c r="C227" i="1"/>
  <c r="D227" i="23" s="1"/>
  <c r="E227" i="23" s="1"/>
  <c r="C228" i="1"/>
  <c r="D228" i="23" s="1"/>
  <c r="C229" i="1"/>
  <c r="D229" i="23" s="1"/>
  <c r="E229" i="23" s="1"/>
  <c r="C230" i="1"/>
  <c r="D230" i="23" s="1"/>
  <c r="E230" i="23" s="1"/>
  <c r="C231" i="1"/>
  <c r="D231" i="23" s="1"/>
  <c r="C232" i="1"/>
  <c r="C233" i="1"/>
  <c r="D233" i="23" s="1"/>
  <c r="C234" i="1"/>
  <c r="D234" i="23" s="1"/>
  <c r="E234" i="23" s="1"/>
  <c r="C235" i="1"/>
  <c r="D235" i="23" s="1"/>
  <c r="C236" i="1"/>
  <c r="D236" i="23" s="1"/>
  <c r="C237" i="1"/>
  <c r="D237" i="23" s="1"/>
  <c r="E237" i="23" s="1"/>
  <c r="C238" i="1"/>
  <c r="D238" i="23" s="1"/>
  <c r="E238" i="23" s="1"/>
  <c r="C239" i="1"/>
  <c r="D239" i="23" s="1"/>
  <c r="C240" i="1"/>
  <c r="D240" i="23" s="1"/>
  <c r="E240" i="23" s="1"/>
  <c r="C241" i="1"/>
  <c r="C242" i="1"/>
  <c r="D242" i="23" s="1"/>
  <c r="C243" i="1"/>
  <c r="D243" i="23" s="1"/>
  <c r="C244" i="1"/>
  <c r="C245" i="1"/>
  <c r="D245" i="23" s="1"/>
  <c r="C246" i="1"/>
  <c r="D246" i="23" s="1"/>
  <c r="E246" i="23" s="1"/>
  <c r="C247" i="1"/>
  <c r="D247" i="23" s="1"/>
  <c r="C248" i="1"/>
  <c r="D248" i="23" s="1"/>
  <c r="E248" i="23" s="1"/>
  <c r="C249" i="1"/>
  <c r="D249" i="23" s="1"/>
  <c r="C250" i="1"/>
  <c r="D250" i="23" s="1"/>
  <c r="E250" i="23" s="1"/>
  <c r="C251" i="1"/>
  <c r="D251" i="23" s="1"/>
  <c r="C252" i="1"/>
  <c r="D252" i="23" s="1"/>
  <c r="C253" i="1"/>
  <c r="C254" i="1"/>
  <c r="D254" i="23" s="1"/>
  <c r="C255" i="1"/>
  <c r="D255" i="23" s="1"/>
  <c r="C256" i="1"/>
  <c r="C257" i="1"/>
  <c r="D257" i="23" s="1"/>
  <c r="C258" i="1"/>
  <c r="D258" i="23" s="1"/>
  <c r="E258" i="23" s="1"/>
  <c r="C259" i="1"/>
  <c r="D259" i="23" s="1"/>
  <c r="C260" i="1"/>
  <c r="D260" i="23" s="1"/>
  <c r="C261" i="1"/>
  <c r="D261" i="23" s="1"/>
  <c r="E261" i="23" s="1"/>
  <c r="C262" i="1"/>
  <c r="D262" i="23" s="1"/>
  <c r="E262" i="23" s="1"/>
  <c r="C263" i="1"/>
  <c r="D263" i="23" s="1"/>
  <c r="C264" i="1"/>
  <c r="D264" i="23" s="1"/>
  <c r="E264" i="23" s="1"/>
  <c r="C265" i="1"/>
  <c r="D265" i="23" s="1"/>
  <c r="C266" i="1"/>
  <c r="D266" i="23" s="1"/>
  <c r="E266" i="23" s="1"/>
  <c r="C267" i="1"/>
  <c r="D267" i="23" s="1"/>
  <c r="C268" i="1"/>
  <c r="C269" i="1"/>
  <c r="D269" i="23" s="1"/>
  <c r="C270" i="1"/>
  <c r="D270" i="23" s="1"/>
  <c r="E270" i="23" s="1"/>
  <c r="C271" i="1"/>
  <c r="D271" i="23" s="1"/>
  <c r="C272" i="1"/>
  <c r="D272" i="23" s="1"/>
  <c r="E272" i="23" s="1"/>
  <c r="C273" i="1"/>
  <c r="D273" i="23" s="1"/>
  <c r="C274" i="1"/>
  <c r="D274" i="23" s="1"/>
  <c r="E274" i="23" s="1"/>
  <c r="C275" i="1"/>
  <c r="D275" i="23" s="1"/>
  <c r="C276" i="1"/>
  <c r="D276" i="23" s="1"/>
  <c r="C277" i="1"/>
  <c r="C278" i="1"/>
  <c r="D278" i="23" s="1"/>
  <c r="C279" i="1"/>
  <c r="D279" i="23" s="1"/>
  <c r="C280" i="1"/>
  <c r="C281" i="1"/>
  <c r="D281" i="23" s="1"/>
  <c r="C282" i="1"/>
  <c r="D282" i="23" s="1"/>
  <c r="E282" i="23" s="1"/>
  <c r="C283" i="1"/>
  <c r="D283" i="23" s="1"/>
  <c r="C284" i="1"/>
  <c r="D284" i="23" s="1"/>
  <c r="C285" i="1"/>
  <c r="D285" i="23" s="1"/>
  <c r="E285" i="23" s="1"/>
  <c r="C286" i="1"/>
  <c r="D286" i="23" s="1"/>
  <c r="E286" i="23" s="1"/>
  <c r="C287" i="1"/>
  <c r="D287" i="23" s="1"/>
  <c r="C288" i="1"/>
  <c r="D288" i="23" s="1"/>
  <c r="E288" i="23" s="1"/>
  <c r="C289" i="1"/>
  <c r="C290" i="1"/>
  <c r="D290" i="23" s="1"/>
  <c r="C291" i="1"/>
  <c r="D291" i="23" s="1"/>
  <c r="C292" i="1"/>
  <c r="C293" i="1"/>
  <c r="D293" i="23" s="1"/>
  <c r="C294" i="1"/>
  <c r="D294" i="23" s="1"/>
  <c r="E294" i="23" s="1"/>
  <c r="C295" i="1"/>
  <c r="D295" i="23" s="1"/>
  <c r="C296" i="1"/>
  <c r="D296" i="23" s="1"/>
  <c r="E296" i="23" s="1"/>
  <c r="C297" i="1"/>
  <c r="D297" i="23" s="1"/>
  <c r="C298" i="1"/>
  <c r="D298" i="23" s="1"/>
  <c r="E298" i="23" s="1"/>
  <c r="C299" i="1"/>
  <c r="D299" i="23" s="1"/>
  <c r="C300" i="1"/>
  <c r="D300" i="23" s="1"/>
  <c r="C301" i="1"/>
  <c r="D301" i="23" s="1"/>
  <c r="E301" i="23" s="1"/>
  <c r="C302" i="1"/>
  <c r="D302" i="23" s="1"/>
  <c r="E302" i="23" s="1"/>
  <c r="C303" i="1"/>
  <c r="D303" i="23" s="1"/>
  <c r="C304" i="1"/>
  <c r="C305" i="1"/>
  <c r="D305" i="23" s="1"/>
  <c r="C306" i="1"/>
  <c r="D306" i="23" s="1"/>
  <c r="E306" i="23" s="1"/>
  <c r="C307" i="1"/>
  <c r="D307" i="23" s="1"/>
  <c r="C308" i="1"/>
  <c r="D308" i="23" s="1"/>
  <c r="C309" i="1"/>
  <c r="D309" i="23" s="1"/>
  <c r="E309" i="23" s="1"/>
  <c r="C310" i="1"/>
  <c r="D310" i="23" s="1"/>
  <c r="E310" i="23" s="1"/>
  <c r="C311" i="1"/>
  <c r="D311" i="23" s="1"/>
  <c r="C312" i="1"/>
  <c r="D312" i="23" s="1"/>
  <c r="E312" i="23" s="1"/>
  <c r="C313" i="1"/>
  <c r="C314" i="1"/>
  <c r="D314" i="23" s="1"/>
  <c r="C315" i="1"/>
  <c r="D315" i="23" s="1"/>
  <c r="C316" i="1"/>
  <c r="C317" i="1"/>
  <c r="D317" i="23" s="1"/>
  <c r="C318" i="1"/>
  <c r="D318" i="23" s="1"/>
  <c r="E318" i="23" s="1"/>
  <c r="C319" i="1"/>
  <c r="D319" i="23" s="1"/>
  <c r="C320" i="1"/>
  <c r="D320" i="23" s="1"/>
  <c r="E320" i="23" s="1"/>
  <c r="C321" i="1"/>
  <c r="D321" i="23" s="1"/>
  <c r="C322" i="1"/>
  <c r="D322" i="23" s="1"/>
  <c r="E322" i="23" s="1"/>
  <c r="C323" i="1"/>
  <c r="D323" i="23" s="1"/>
  <c r="C324" i="1"/>
  <c r="D324" i="23" s="1"/>
  <c r="C325" i="1"/>
  <c r="C326" i="1"/>
  <c r="D326" i="23" s="1"/>
  <c r="C327" i="1"/>
  <c r="D327" i="23" s="1"/>
  <c r="C328" i="1"/>
  <c r="C329" i="1"/>
  <c r="D329" i="23" s="1"/>
  <c r="C330" i="1"/>
  <c r="D330" i="23" s="1"/>
  <c r="E330" i="23" s="1"/>
  <c r="C331" i="1"/>
  <c r="D331" i="23" s="1"/>
  <c r="C332" i="1"/>
  <c r="D332" i="23" s="1"/>
  <c r="C333" i="1"/>
  <c r="D333" i="23" s="1"/>
  <c r="E333" i="23" s="1"/>
  <c r="C334" i="1"/>
  <c r="D334" i="23" s="1"/>
  <c r="E334" i="23" s="1"/>
  <c r="C335" i="1"/>
  <c r="D335" i="23" s="1"/>
  <c r="C336" i="1"/>
  <c r="D336" i="23" s="1"/>
  <c r="E336" i="23" s="1"/>
  <c r="C337" i="1"/>
  <c r="D337" i="23" s="1"/>
  <c r="C338" i="1"/>
  <c r="D338" i="23" s="1"/>
  <c r="E338" i="23" s="1"/>
  <c r="C339" i="1"/>
  <c r="D339" i="23" s="1"/>
  <c r="C340" i="1"/>
  <c r="C341" i="1"/>
  <c r="D341" i="23" s="1"/>
  <c r="C342" i="1"/>
  <c r="D342" i="23" s="1"/>
  <c r="E342" i="23" s="1"/>
  <c r="C343" i="1"/>
  <c r="D343" i="23" s="1"/>
  <c r="C344" i="1"/>
  <c r="D344" i="23" s="1"/>
  <c r="E344" i="23" s="1"/>
  <c r="C345" i="1"/>
  <c r="D345" i="23" s="1"/>
  <c r="C346" i="1"/>
  <c r="D346" i="23" s="1"/>
  <c r="E346" i="23" s="1"/>
  <c r="C347" i="1"/>
  <c r="D347" i="23" s="1"/>
  <c r="E347" i="23" s="1"/>
  <c r="C348" i="1"/>
  <c r="D348" i="23" s="1"/>
  <c r="C349" i="1"/>
  <c r="C350" i="1"/>
  <c r="D350" i="23" s="1"/>
  <c r="C351" i="1"/>
  <c r="D351" i="23" s="1"/>
  <c r="C352" i="1"/>
  <c r="C353" i="1"/>
  <c r="D353" i="23" s="1"/>
  <c r="C354" i="1"/>
  <c r="D354" i="23" s="1"/>
  <c r="E354" i="23" s="1"/>
  <c r="C355" i="1"/>
  <c r="D355" i="23" s="1"/>
  <c r="E355" i="23" s="1"/>
  <c r="C356" i="1"/>
  <c r="D356" i="23" s="1"/>
  <c r="C357" i="1"/>
  <c r="D357" i="23" s="1"/>
  <c r="E357" i="23" s="1"/>
  <c r="C358" i="1"/>
  <c r="D358" i="23" s="1"/>
  <c r="E358" i="23" s="1"/>
  <c r="C359" i="1"/>
  <c r="D359" i="23" s="1"/>
  <c r="C360" i="1"/>
  <c r="D360" i="23" s="1"/>
  <c r="E360" i="23" s="1"/>
  <c r="C361" i="1"/>
  <c r="C362" i="1"/>
  <c r="D362" i="23" s="1"/>
  <c r="C363" i="1"/>
  <c r="D363" i="23" s="1"/>
  <c r="E363" i="23" s="1"/>
  <c r="C364" i="1"/>
  <c r="C365" i="1"/>
  <c r="D365" i="23" s="1"/>
  <c r="C366" i="1"/>
  <c r="D366" i="23" s="1"/>
  <c r="E366" i="23" s="1"/>
  <c r="C367" i="1"/>
  <c r="D367" i="23" s="1"/>
  <c r="C368" i="1"/>
  <c r="D368" i="23" s="1"/>
  <c r="E368" i="23" s="1"/>
  <c r="C369" i="1"/>
  <c r="D369" i="23" s="1"/>
  <c r="C370" i="1"/>
  <c r="D370" i="23" s="1"/>
  <c r="E370" i="23" s="1"/>
  <c r="C371" i="1"/>
  <c r="D371" i="23" s="1"/>
  <c r="E371" i="23" s="1"/>
  <c r="C372" i="1"/>
  <c r="D372" i="23" s="1"/>
  <c r="C373" i="1"/>
  <c r="D373" i="23" s="1"/>
  <c r="E373" i="23" s="1"/>
  <c r="C374" i="1"/>
  <c r="D374" i="23" s="1"/>
  <c r="E374" i="23" s="1"/>
  <c r="C375" i="1"/>
  <c r="D375" i="23" s="1"/>
  <c r="C376" i="1"/>
  <c r="C377" i="1"/>
  <c r="D377" i="23" s="1"/>
  <c r="C378" i="1"/>
  <c r="D378" i="23" s="1"/>
  <c r="E378" i="23" s="1"/>
  <c r="C379" i="1"/>
  <c r="D379" i="23" s="1"/>
  <c r="E379" i="23" s="1"/>
  <c r="C380" i="1"/>
  <c r="D380" i="23" s="1"/>
  <c r="C381" i="1"/>
  <c r="D381" i="23" s="1"/>
  <c r="E381" i="23" s="1"/>
  <c r="C382" i="1"/>
  <c r="D382" i="23" s="1"/>
  <c r="E382" i="23" s="1"/>
  <c r="C383" i="1"/>
  <c r="D383" i="23" s="1"/>
  <c r="C384" i="1"/>
  <c r="D384" i="23" s="1"/>
  <c r="C385" i="1"/>
  <c r="C386" i="1"/>
  <c r="D386" i="23" s="1"/>
  <c r="C387" i="1"/>
  <c r="D387" i="23" s="1"/>
  <c r="C388" i="1"/>
  <c r="C389" i="1"/>
  <c r="D389" i="23" s="1"/>
  <c r="C390" i="1"/>
  <c r="D390" i="23" s="1"/>
  <c r="E390" i="23" s="1"/>
  <c r="C391" i="1"/>
  <c r="D391" i="23" s="1"/>
  <c r="C392" i="1"/>
  <c r="D392" i="23" s="1"/>
  <c r="E392" i="23" s="1"/>
  <c r="C393" i="1"/>
  <c r="D393" i="23" s="1"/>
  <c r="C394" i="1"/>
  <c r="D394" i="23" s="1"/>
  <c r="E394" i="23" s="1"/>
  <c r="C395" i="1"/>
  <c r="D395" i="23" s="1"/>
  <c r="E395" i="23" s="1"/>
  <c r="C396" i="1"/>
  <c r="D396" i="23" s="1"/>
  <c r="C397" i="1"/>
  <c r="C398" i="1"/>
  <c r="D398" i="23" s="1"/>
  <c r="C399" i="1"/>
  <c r="D399" i="23" s="1"/>
  <c r="C400" i="1"/>
  <c r="C401" i="1"/>
  <c r="D401" i="23" s="1"/>
  <c r="C402" i="1"/>
  <c r="D402" i="23" s="1"/>
  <c r="E402" i="23" s="1"/>
  <c r="C403" i="1"/>
  <c r="D403" i="23" s="1"/>
  <c r="E403" i="23" s="1"/>
  <c r="C404" i="1"/>
  <c r="D404" i="23" s="1"/>
  <c r="C405" i="1"/>
  <c r="D405" i="23" s="1"/>
  <c r="E405" i="23" s="1"/>
  <c r="C406" i="1"/>
  <c r="D406" i="23" s="1"/>
  <c r="E406" i="23" s="1"/>
  <c r="C407" i="1"/>
  <c r="D407" i="23" s="1"/>
  <c r="C408" i="1"/>
  <c r="D408" i="23" s="1"/>
  <c r="E408" i="23" s="1"/>
  <c r="C409" i="1"/>
  <c r="D409" i="23" s="1"/>
  <c r="C410" i="1"/>
  <c r="D410" i="23" s="1"/>
  <c r="E410" i="23" s="1"/>
  <c r="C411" i="1"/>
  <c r="D411" i="23" s="1"/>
  <c r="C412" i="1"/>
  <c r="C413" i="1"/>
  <c r="D413" i="23" s="1"/>
  <c r="C414" i="1"/>
  <c r="D414" i="23" s="1"/>
  <c r="E414" i="23" s="1"/>
  <c r="C415" i="1"/>
  <c r="D415" i="23" s="1"/>
  <c r="C416" i="1"/>
  <c r="D416" i="23" s="1"/>
  <c r="E416" i="23" s="1"/>
  <c r="C417" i="1"/>
  <c r="D417" i="23" s="1"/>
  <c r="C418" i="1"/>
  <c r="D418" i="23" s="1"/>
  <c r="E418" i="23" s="1"/>
  <c r="C419" i="1"/>
  <c r="D419" i="23" s="1"/>
  <c r="C420" i="1"/>
  <c r="D420" i="23" s="1"/>
  <c r="C421" i="1"/>
  <c r="C422" i="1"/>
  <c r="D422" i="23" s="1"/>
  <c r="C423" i="1"/>
  <c r="D423" i="23" s="1"/>
  <c r="C424" i="1"/>
  <c r="C425" i="1"/>
  <c r="D425" i="23" s="1"/>
  <c r="C426" i="1"/>
  <c r="D426" i="23" s="1"/>
  <c r="E426" i="23" s="1"/>
  <c r="C427" i="1"/>
  <c r="D427" i="23" s="1"/>
  <c r="C428" i="1"/>
  <c r="D428" i="23" s="1"/>
  <c r="C429" i="1"/>
  <c r="D429" i="23" s="1"/>
  <c r="E429" i="23" s="1"/>
  <c r="C430" i="1"/>
  <c r="D430" i="23" s="1"/>
  <c r="E430" i="23" s="1"/>
  <c r="C431" i="1"/>
  <c r="D431" i="23" s="1"/>
  <c r="C432" i="1"/>
  <c r="D432" i="23" s="1"/>
  <c r="E432" i="23" s="1"/>
  <c r="C433" i="1"/>
  <c r="C434" i="1"/>
  <c r="D434" i="23" s="1"/>
  <c r="C435" i="1"/>
  <c r="D435" i="23" s="1"/>
  <c r="C436" i="1"/>
  <c r="C437" i="1"/>
  <c r="D437" i="23" s="1"/>
  <c r="C438" i="1"/>
  <c r="D438" i="23" s="1"/>
  <c r="E438" i="23" s="1"/>
  <c r="C439" i="1"/>
  <c r="D439" i="23" s="1"/>
  <c r="C440" i="1"/>
  <c r="D440" i="23" s="1"/>
  <c r="E440" i="23" s="1"/>
  <c r="C441" i="1"/>
  <c r="D441" i="23" s="1"/>
  <c r="C442" i="1"/>
  <c r="D442" i="23" s="1"/>
  <c r="E442" i="23" s="1"/>
  <c r="C443" i="1"/>
  <c r="D443" i="23" s="1"/>
  <c r="C444" i="1"/>
  <c r="D444" i="23" s="1"/>
  <c r="C445" i="1"/>
  <c r="D445" i="23" s="1"/>
  <c r="E445" i="23" s="1"/>
  <c r="C446" i="1"/>
  <c r="D446" i="23" s="1"/>
  <c r="E446" i="23" s="1"/>
  <c r="C447" i="1"/>
  <c r="D447" i="23" s="1"/>
  <c r="C448" i="1"/>
  <c r="C449" i="1"/>
  <c r="D449" i="23" s="1"/>
  <c r="C450" i="1"/>
  <c r="D450" i="23" s="1"/>
  <c r="E450" i="23" s="1"/>
  <c r="C451" i="1"/>
  <c r="D451" i="23" s="1"/>
  <c r="C452" i="1"/>
  <c r="D452" i="23" s="1"/>
  <c r="C453" i="1"/>
  <c r="D453" i="23" s="1"/>
  <c r="E453" i="23" s="1"/>
  <c r="C454" i="1"/>
  <c r="D454" i="23" s="1"/>
  <c r="E454" i="23" s="1"/>
  <c r="C455" i="1"/>
  <c r="D455" i="23" s="1"/>
  <c r="C456" i="1"/>
  <c r="D456" i="23" s="1"/>
  <c r="C457" i="1"/>
  <c r="C458" i="1"/>
  <c r="D458" i="23" s="1"/>
  <c r="C459" i="1"/>
  <c r="D459" i="23" s="1"/>
  <c r="C460" i="1"/>
  <c r="C461" i="1"/>
  <c r="D461" i="23" s="1"/>
  <c r="C462" i="1"/>
  <c r="D462" i="23" s="1"/>
  <c r="E462" i="23" s="1"/>
  <c r="C463" i="1"/>
  <c r="D463" i="23" s="1"/>
  <c r="C464" i="1"/>
  <c r="D464" i="23" s="1"/>
  <c r="E464" i="23" s="1"/>
  <c r="C465" i="1"/>
  <c r="D465" i="23" s="1"/>
  <c r="C466" i="1"/>
  <c r="D466" i="23" s="1"/>
  <c r="E466" i="23" s="1"/>
  <c r="C467" i="1"/>
  <c r="D467" i="23" s="1"/>
  <c r="C468" i="1"/>
  <c r="D468" i="23" s="1"/>
  <c r="C469" i="1"/>
  <c r="C470" i="1"/>
  <c r="D470" i="23" s="1"/>
  <c r="C471" i="1"/>
  <c r="D471" i="23" s="1"/>
  <c r="C472" i="1"/>
  <c r="C473" i="1"/>
  <c r="D473" i="23" s="1"/>
  <c r="C474" i="1"/>
  <c r="D474" i="23" s="1"/>
  <c r="E474" i="23" s="1"/>
  <c r="C475" i="1"/>
  <c r="D475" i="23" s="1"/>
  <c r="C476" i="1"/>
  <c r="D476" i="23" s="1"/>
  <c r="C477" i="1"/>
  <c r="D477" i="23" s="1"/>
  <c r="E477" i="23" s="1"/>
  <c r="C478" i="1"/>
  <c r="D478" i="23" s="1"/>
  <c r="E478" i="23" s="1"/>
  <c r="C479" i="1"/>
  <c r="D479" i="23" s="1"/>
  <c r="C480" i="1"/>
  <c r="D480" i="23" s="1"/>
  <c r="C481" i="1"/>
  <c r="D481" i="23" s="1"/>
  <c r="C482" i="1"/>
  <c r="D482" i="23" s="1"/>
  <c r="E482" i="23" s="1"/>
  <c r="C483" i="1"/>
  <c r="D483" i="23" s="1"/>
  <c r="C484" i="1"/>
  <c r="C485" i="1"/>
  <c r="D485" i="23" s="1"/>
  <c r="C486" i="1"/>
  <c r="D486" i="23" s="1"/>
  <c r="E486" i="23" s="1"/>
  <c r="C487" i="1"/>
  <c r="D487" i="23" s="1"/>
  <c r="C488" i="1"/>
  <c r="D488" i="23" s="1"/>
  <c r="C489" i="1"/>
  <c r="D489" i="23" s="1"/>
  <c r="C490" i="1"/>
  <c r="D490" i="23" s="1"/>
  <c r="E490" i="23" s="1"/>
  <c r="C491" i="1"/>
  <c r="D491" i="23" s="1"/>
  <c r="C492" i="1"/>
  <c r="D492" i="23" s="1"/>
  <c r="C493" i="1"/>
  <c r="C494" i="1"/>
  <c r="D494" i="23" s="1"/>
  <c r="C495" i="1"/>
  <c r="D495" i="23" s="1"/>
  <c r="C496" i="1"/>
  <c r="C497" i="1"/>
  <c r="D497" i="23" s="1"/>
  <c r="C498" i="1"/>
  <c r="D498" i="23" s="1"/>
  <c r="E498" i="23" s="1"/>
  <c r="C499" i="1"/>
  <c r="D499" i="23" s="1"/>
  <c r="C500" i="1"/>
  <c r="D500" i="23" s="1"/>
  <c r="C501" i="1"/>
  <c r="D501" i="23" s="1"/>
  <c r="E501" i="23" s="1"/>
  <c r="C502" i="1"/>
  <c r="D502" i="23" s="1"/>
  <c r="E502" i="23" s="1"/>
  <c r="C503" i="1"/>
  <c r="D503" i="23" s="1"/>
  <c r="C504" i="1"/>
  <c r="D504" i="23" s="1"/>
  <c r="C505" i="1"/>
  <c r="C506" i="1"/>
  <c r="D506" i="23" s="1"/>
  <c r="C507" i="1"/>
  <c r="D507" i="23" s="1"/>
  <c r="C508" i="1"/>
  <c r="C509" i="1"/>
  <c r="D509" i="23" s="1"/>
  <c r="C510" i="1"/>
  <c r="D510" i="23" s="1"/>
  <c r="C511" i="1"/>
  <c r="D511" i="23" s="1"/>
  <c r="C512" i="1"/>
  <c r="D512" i="23" s="1"/>
  <c r="C513" i="1"/>
  <c r="D513" i="23" s="1"/>
  <c r="C514" i="1"/>
  <c r="D514" i="23" s="1"/>
  <c r="E514" i="23" s="1"/>
  <c r="C515" i="1"/>
  <c r="D515" i="23" s="1"/>
  <c r="C516" i="1"/>
  <c r="D516" i="23" s="1"/>
  <c r="C517" i="1"/>
  <c r="D517" i="23" s="1"/>
  <c r="E517" i="23" s="1"/>
  <c r="C518" i="1"/>
  <c r="D518" i="23" s="1"/>
  <c r="E518" i="23" s="1"/>
  <c r="C519" i="1"/>
  <c r="D519" i="23" s="1"/>
  <c r="C520" i="1"/>
  <c r="C521" i="1"/>
  <c r="D521" i="23" s="1"/>
  <c r="C522" i="1"/>
  <c r="D522" i="23" s="1"/>
  <c r="C523" i="1"/>
  <c r="D523" i="23" s="1"/>
  <c r="C524" i="1"/>
  <c r="D524" i="23" s="1"/>
  <c r="C525" i="1"/>
  <c r="D525" i="23" s="1"/>
  <c r="C526" i="1"/>
  <c r="D526" i="23" s="1"/>
  <c r="E526" i="23" s="1"/>
  <c r="C527" i="1"/>
  <c r="D527" i="23" s="1"/>
  <c r="C528" i="1"/>
  <c r="D528" i="23" s="1"/>
  <c r="C529" i="1"/>
  <c r="C530" i="1"/>
  <c r="D530" i="23" s="1"/>
  <c r="C531" i="1"/>
  <c r="D531" i="23" s="1"/>
  <c r="C532" i="1"/>
  <c r="C533" i="1"/>
  <c r="D533" i="23" s="1"/>
  <c r="C534" i="1"/>
  <c r="D534" i="23" s="1"/>
  <c r="E534" i="23" s="1"/>
  <c r="C535" i="1"/>
  <c r="D535" i="23" s="1"/>
  <c r="C536" i="1"/>
  <c r="D536" i="23" s="1"/>
  <c r="C537" i="1"/>
  <c r="D537" i="23" s="1"/>
  <c r="C538" i="1"/>
  <c r="D538" i="23" s="1"/>
  <c r="E538" i="23" s="1"/>
  <c r="C539" i="1"/>
  <c r="D539" i="23" s="1"/>
  <c r="C540" i="1"/>
  <c r="D540" i="23" s="1"/>
  <c r="C541" i="1"/>
  <c r="C542" i="1"/>
  <c r="D542" i="23" s="1"/>
  <c r="C543" i="1"/>
  <c r="D543" i="23" s="1"/>
  <c r="C544" i="1"/>
  <c r="C545" i="1"/>
  <c r="D545" i="23" s="1"/>
  <c r="C546" i="1"/>
  <c r="D546" i="23" s="1"/>
  <c r="E546" i="23" s="1"/>
  <c r="C547" i="1"/>
  <c r="D547" i="23" s="1"/>
  <c r="C548" i="1"/>
  <c r="D548" i="23" s="1"/>
  <c r="C549" i="1"/>
  <c r="D549" i="23" s="1"/>
  <c r="E549" i="23" s="1"/>
  <c r="C550" i="1"/>
  <c r="D550" i="23" s="1"/>
  <c r="E550" i="23" s="1"/>
  <c r="C551" i="1"/>
  <c r="D551" i="23" s="1"/>
  <c r="C552" i="1"/>
  <c r="D552" i="23" s="1"/>
  <c r="C553" i="1"/>
  <c r="D553" i="23" s="1"/>
  <c r="C554" i="1"/>
  <c r="D554" i="23" s="1"/>
  <c r="E554" i="23" s="1"/>
  <c r="C555" i="1"/>
  <c r="D555" i="23" s="1"/>
  <c r="C556" i="1"/>
  <c r="C557" i="1"/>
  <c r="D557" i="23" s="1"/>
  <c r="C558" i="1"/>
  <c r="D558" i="23" s="1"/>
  <c r="E558" i="23" s="1"/>
  <c r="C559" i="1"/>
  <c r="D559" i="23" s="1"/>
  <c r="C560" i="1"/>
  <c r="D560" i="23" s="1"/>
  <c r="C561" i="1"/>
  <c r="D561" i="23" s="1"/>
  <c r="C562" i="1"/>
  <c r="D562" i="23" s="1"/>
  <c r="E562" i="23" s="1"/>
  <c r="C563" i="1"/>
  <c r="D563" i="23" s="1"/>
  <c r="C564" i="1"/>
  <c r="D564" i="23" s="1"/>
  <c r="C565" i="1"/>
  <c r="C566" i="1"/>
  <c r="D566" i="23" s="1"/>
  <c r="C567" i="1"/>
  <c r="D567" i="23" s="1"/>
  <c r="C568" i="1"/>
  <c r="C569" i="1"/>
  <c r="D569" i="23" s="1"/>
  <c r="C570" i="1"/>
  <c r="D570" i="23" s="1"/>
  <c r="E570" i="23" s="1"/>
  <c r="C571" i="1"/>
  <c r="D571" i="23" s="1"/>
  <c r="C572" i="1"/>
  <c r="D572" i="23" s="1"/>
  <c r="C573" i="1"/>
  <c r="D573" i="23" s="1"/>
  <c r="E573" i="23" s="1"/>
  <c r="C574" i="1"/>
  <c r="D574" i="23" s="1"/>
  <c r="E574" i="23" s="1"/>
  <c r="C575" i="1"/>
  <c r="D575" i="23" s="1"/>
  <c r="C576" i="1"/>
  <c r="D576" i="23" s="1"/>
  <c r="C577" i="1"/>
  <c r="C578" i="1"/>
  <c r="D578" i="23" s="1"/>
  <c r="C579" i="1"/>
  <c r="D579" i="23" s="1"/>
  <c r="C580" i="1"/>
  <c r="C581" i="1"/>
  <c r="D581" i="23" s="1"/>
  <c r="C582" i="1"/>
  <c r="D582" i="23" s="1"/>
  <c r="E582" i="23" s="1"/>
  <c r="C583" i="1"/>
  <c r="D583" i="23" s="1"/>
  <c r="C584" i="1"/>
  <c r="D584" i="23" s="1"/>
  <c r="C585" i="1"/>
  <c r="D585" i="23" s="1"/>
  <c r="E585" i="23" s="1"/>
  <c r="C586" i="1"/>
  <c r="D586" i="23" s="1"/>
  <c r="E586" i="23" s="1"/>
  <c r="C587" i="1"/>
  <c r="D587" i="23" s="1"/>
  <c r="E587" i="23" s="1"/>
  <c r="C588" i="1"/>
  <c r="D588" i="23" s="1"/>
  <c r="C589" i="1"/>
  <c r="D589" i="23" s="1"/>
  <c r="E589" i="23" s="1"/>
  <c r="C590" i="1"/>
  <c r="D590" i="23" s="1"/>
  <c r="E590" i="23" s="1"/>
  <c r="C591" i="1"/>
  <c r="D591" i="23" s="1"/>
  <c r="C592" i="1"/>
  <c r="C593" i="1"/>
  <c r="D593" i="23" s="1"/>
  <c r="C594" i="1"/>
  <c r="D594" i="23" s="1"/>
  <c r="E594" i="23" s="1"/>
  <c r="C595" i="1"/>
  <c r="D595" i="23" s="1"/>
  <c r="C596" i="1"/>
  <c r="D596" i="23" s="1"/>
  <c r="C597" i="1"/>
  <c r="D597" i="23" s="1"/>
  <c r="C598" i="1"/>
  <c r="D598" i="23" s="1"/>
  <c r="E598" i="23" s="1"/>
  <c r="C599" i="1"/>
  <c r="D599" i="23" s="1"/>
  <c r="C600" i="1"/>
  <c r="D600" i="23" s="1"/>
  <c r="C601" i="1"/>
  <c r="C602" i="1"/>
  <c r="D602" i="23" s="1"/>
  <c r="C603" i="1"/>
  <c r="D603" i="23" s="1"/>
  <c r="C604" i="1"/>
  <c r="C605" i="1"/>
  <c r="D605" i="23" s="1"/>
  <c r="C606" i="1"/>
  <c r="D606" i="23" s="1"/>
  <c r="C607" i="1"/>
  <c r="D607" i="23" s="1"/>
  <c r="C608" i="1"/>
  <c r="D608" i="23" s="1"/>
  <c r="C609" i="1"/>
  <c r="D609" i="23" s="1"/>
  <c r="C610" i="1"/>
  <c r="D610" i="23" s="1"/>
  <c r="E610" i="23" s="1"/>
  <c r="C611" i="1"/>
  <c r="D611" i="23" s="1"/>
  <c r="C612" i="1"/>
  <c r="D612" i="23" s="1"/>
  <c r="C613" i="1"/>
  <c r="C614" i="1"/>
  <c r="D614" i="23" s="1"/>
  <c r="C615" i="1"/>
  <c r="D615" i="23" s="1"/>
  <c r="C616" i="1"/>
  <c r="C617" i="1"/>
  <c r="D617" i="23" s="1"/>
  <c r="C618" i="1"/>
  <c r="D618" i="23" s="1"/>
  <c r="C619" i="1"/>
  <c r="D619" i="23" s="1"/>
  <c r="C620" i="1"/>
  <c r="D620" i="23" s="1"/>
  <c r="C621" i="1"/>
  <c r="D621" i="23" s="1"/>
  <c r="C622" i="1"/>
  <c r="D622" i="23" s="1"/>
  <c r="E622" i="23" s="1"/>
  <c r="C623" i="1"/>
  <c r="D623" i="23" s="1"/>
  <c r="C624" i="1"/>
  <c r="D624" i="23" s="1"/>
  <c r="C625" i="1"/>
  <c r="D625" i="23" s="1"/>
  <c r="C626" i="1"/>
  <c r="D626" i="23" s="1"/>
  <c r="E626" i="23" s="1"/>
  <c r="C627" i="1"/>
  <c r="D627" i="23" s="1"/>
  <c r="C628" i="1"/>
  <c r="C629" i="1"/>
  <c r="D629" i="23" s="1"/>
  <c r="C630" i="1"/>
  <c r="D630" i="23" s="1"/>
  <c r="E630" i="23" s="1"/>
  <c r="C631" i="1"/>
  <c r="D631" i="23" s="1"/>
  <c r="C632" i="1"/>
  <c r="D632" i="23" s="1"/>
  <c r="C633" i="1"/>
  <c r="D633" i="23" s="1"/>
  <c r="E633" i="23" s="1"/>
  <c r="C634" i="1"/>
  <c r="D634" i="23" s="1"/>
  <c r="C635" i="1"/>
  <c r="D635" i="23" s="1"/>
  <c r="C636" i="1"/>
  <c r="D636" i="23" s="1"/>
  <c r="C637" i="1"/>
  <c r="C638" i="1"/>
  <c r="D638" i="23" s="1"/>
  <c r="C639" i="1"/>
  <c r="D639" i="23" s="1"/>
  <c r="C640" i="1"/>
  <c r="C641" i="1"/>
  <c r="D641" i="23" s="1"/>
  <c r="C642" i="1"/>
  <c r="D642" i="23" s="1"/>
  <c r="E642" i="23" s="1"/>
  <c r="C643" i="1"/>
  <c r="D643" i="23" s="1"/>
  <c r="E643" i="23" s="1"/>
  <c r="C644" i="1"/>
  <c r="D644" i="23" s="1"/>
  <c r="C645" i="1"/>
  <c r="D645" i="23" s="1"/>
  <c r="E645" i="23" s="1"/>
  <c r="C646" i="1"/>
  <c r="D646" i="23" s="1"/>
  <c r="E646" i="23" s="1"/>
  <c r="C647" i="1"/>
  <c r="D647" i="23" s="1"/>
  <c r="C648" i="1"/>
  <c r="D648" i="23" s="1"/>
  <c r="C649" i="1"/>
  <c r="C650" i="1"/>
  <c r="D650" i="23" s="1"/>
  <c r="C651" i="1"/>
  <c r="D651" i="23" s="1"/>
  <c r="E651" i="23" s="1"/>
  <c r="C652" i="1"/>
  <c r="C653" i="1"/>
  <c r="D653" i="23" s="1"/>
  <c r="C654" i="1"/>
  <c r="D654" i="23" s="1"/>
  <c r="E654" i="23" s="1"/>
  <c r="C655" i="1"/>
  <c r="D655" i="23" s="1"/>
  <c r="C656" i="1"/>
  <c r="D656" i="23" s="1"/>
  <c r="C657" i="1"/>
  <c r="D657" i="23" s="1"/>
  <c r="E657" i="23" s="1"/>
  <c r="C658" i="1"/>
  <c r="D658" i="23" s="1"/>
  <c r="C659" i="1"/>
  <c r="D659" i="23" s="1"/>
  <c r="E660" i="23" s="1"/>
  <c r="C660" i="1"/>
  <c r="D660" i="23" s="1"/>
  <c r="C661" i="1"/>
  <c r="D661" i="23" s="1"/>
  <c r="E661" i="23" s="1"/>
  <c r="C662" i="1"/>
  <c r="D662" i="23" s="1"/>
  <c r="E662" i="23" s="1"/>
  <c r="C663" i="1"/>
  <c r="D663" i="23" s="1"/>
  <c r="C664" i="1"/>
  <c r="C665" i="1"/>
  <c r="D665" i="23" s="1"/>
  <c r="C666" i="1"/>
  <c r="D666" i="23" s="1"/>
  <c r="E666" i="23" s="1"/>
  <c r="C667" i="1"/>
  <c r="D667" i="23" s="1"/>
  <c r="C668" i="1"/>
  <c r="D668" i="23" s="1"/>
  <c r="C669" i="1"/>
  <c r="D669" i="23" s="1"/>
  <c r="C670" i="1"/>
  <c r="D670" i="23" s="1"/>
  <c r="E670" i="23" s="1"/>
  <c r="C671" i="1"/>
  <c r="D671" i="23" s="1"/>
  <c r="C672" i="1"/>
  <c r="D672" i="23" s="1"/>
  <c r="C673" i="1"/>
  <c r="C674" i="1"/>
  <c r="D674" i="23" s="1"/>
  <c r="C675" i="1"/>
  <c r="D675" i="23" s="1"/>
  <c r="E675" i="23" s="1"/>
  <c r="C676" i="1"/>
  <c r="C677" i="1"/>
  <c r="D677" i="23" s="1"/>
  <c r="C678" i="1"/>
  <c r="D678" i="23" s="1"/>
  <c r="C679" i="1"/>
  <c r="D679" i="23" s="1"/>
  <c r="C680" i="1"/>
  <c r="D680" i="23" s="1"/>
  <c r="C681" i="1"/>
  <c r="D681" i="23" s="1"/>
  <c r="E681" i="23" s="1"/>
  <c r="C682" i="1"/>
  <c r="D682" i="23" s="1"/>
  <c r="E682" i="23" s="1"/>
  <c r="C683" i="1"/>
  <c r="D683" i="23" s="1"/>
  <c r="E683" i="23" s="1"/>
  <c r="C684" i="1"/>
  <c r="D684" i="23" s="1"/>
  <c r="C685" i="1"/>
  <c r="C686" i="1"/>
  <c r="D686" i="23" s="1"/>
  <c r="C687" i="1"/>
  <c r="D687" i="23" s="1"/>
  <c r="C688" i="1"/>
  <c r="C689" i="1"/>
  <c r="D689" i="23" s="1"/>
  <c r="C690" i="1"/>
  <c r="D690" i="23" s="1"/>
  <c r="E690" i="23" s="1"/>
  <c r="C691" i="1"/>
  <c r="D691" i="23" s="1"/>
  <c r="E691" i="23" s="1"/>
  <c r="C692" i="1"/>
  <c r="D692" i="23" s="1"/>
  <c r="C693" i="1"/>
  <c r="D693" i="23" s="1"/>
  <c r="E693" i="23" s="1"/>
  <c r="C694" i="1"/>
  <c r="D694" i="23" s="1"/>
  <c r="E694" i="23" s="1"/>
  <c r="C695" i="1"/>
  <c r="D695" i="23" s="1"/>
  <c r="C696" i="1"/>
  <c r="D696" i="23" s="1"/>
  <c r="C697" i="1"/>
  <c r="D697" i="23" s="1"/>
  <c r="E697" i="23" s="1"/>
  <c r="C698" i="1"/>
  <c r="D698" i="23" s="1"/>
  <c r="C699" i="1"/>
  <c r="D699" i="23" s="1"/>
  <c r="E699" i="23" s="1"/>
  <c r="C700" i="1"/>
  <c r="C701" i="1"/>
  <c r="D701" i="23" s="1"/>
  <c r="C702" i="1"/>
  <c r="D702" i="23" s="1"/>
  <c r="E702" i="23" s="1"/>
  <c r="C703" i="1"/>
  <c r="D703" i="23" s="1"/>
  <c r="C704" i="1"/>
  <c r="D704" i="23" s="1"/>
  <c r="C705" i="1"/>
  <c r="D705" i="23" s="1"/>
  <c r="E705" i="23" s="1"/>
  <c r="C706" i="1"/>
  <c r="D706" i="23" s="1"/>
  <c r="E706" i="23" s="1"/>
  <c r="C707" i="1"/>
  <c r="D707" i="23" s="1"/>
  <c r="E707" i="23" s="1"/>
  <c r="C708" i="1"/>
  <c r="D708" i="23" s="1"/>
  <c r="C709" i="1"/>
  <c r="C710" i="1"/>
  <c r="D710" i="23" s="1"/>
  <c r="C711" i="1"/>
  <c r="D711" i="23" s="1"/>
  <c r="C712" i="1"/>
  <c r="C713" i="1"/>
  <c r="D713" i="23" s="1"/>
  <c r="C714" i="1"/>
  <c r="D714" i="23" s="1"/>
  <c r="E714" i="23" s="1"/>
  <c r="C715" i="1"/>
  <c r="D715" i="23" s="1"/>
  <c r="E715" i="23" s="1"/>
  <c r="C716" i="1"/>
  <c r="D716" i="23" s="1"/>
  <c r="C717" i="1"/>
  <c r="D717" i="23" s="1"/>
  <c r="E717" i="23" s="1"/>
  <c r="C718" i="1"/>
  <c r="D718" i="23" s="1"/>
  <c r="E718" i="23" s="1"/>
  <c r="C719" i="1"/>
  <c r="D719" i="23" s="1"/>
  <c r="C720" i="1"/>
  <c r="D720" i="23" s="1"/>
  <c r="C721" i="1"/>
  <c r="C722" i="1"/>
  <c r="D722" i="23" s="1"/>
  <c r="C723" i="1"/>
  <c r="D723" i="23" s="1"/>
  <c r="E723" i="23" s="1"/>
  <c r="C724" i="1"/>
  <c r="C725" i="1"/>
  <c r="D725" i="23" s="1"/>
  <c r="C726" i="1"/>
  <c r="D726" i="23" s="1"/>
  <c r="E726" i="23" s="1"/>
  <c r="C727" i="1"/>
  <c r="D727" i="23" s="1"/>
  <c r="C728" i="1"/>
  <c r="D728" i="23" s="1"/>
  <c r="C729" i="1"/>
  <c r="D729" i="23" s="1"/>
  <c r="E729" i="23" s="1"/>
  <c r="C730" i="1"/>
  <c r="D730" i="23" s="1"/>
  <c r="E730" i="23" s="1"/>
  <c r="C731" i="1"/>
  <c r="D731" i="23" s="1"/>
  <c r="E731" i="23" s="1"/>
  <c r="C732" i="1"/>
  <c r="D732" i="23" s="1"/>
  <c r="C733" i="1"/>
  <c r="D733" i="23" s="1"/>
  <c r="E733" i="23" s="1"/>
  <c r="C734" i="1"/>
  <c r="D734" i="23" s="1"/>
  <c r="E734" i="23" s="1"/>
  <c r="C735" i="1"/>
  <c r="D735" i="23" s="1"/>
  <c r="C736" i="1"/>
  <c r="C737" i="1"/>
  <c r="D737" i="23" s="1"/>
  <c r="C738" i="1"/>
  <c r="D738" i="23" s="1"/>
  <c r="E738" i="23" s="1"/>
  <c r="C739" i="1"/>
  <c r="D739" i="23" s="1"/>
  <c r="E739" i="23" s="1"/>
  <c r="C740" i="1"/>
  <c r="D740" i="23" s="1"/>
  <c r="C741" i="1"/>
  <c r="D741" i="23" s="1"/>
  <c r="E741" i="23" s="1"/>
  <c r="C742" i="1"/>
  <c r="D742" i="23" s="1"/>
  <c r="E742" i="23" s="1"/>
  <c r="C743" i="1"/>
  <c r="D743" i="23" s="1"/>
  <c r="C744" i="1"/>
  <c r="D744" i="23" s="1"/>
  <c r="C745" i="1"/>
  <c r="C746" i="1"/>
  <c r="D746" i="23" s="1"/>
  <c r="C747" i="1"/>
  <c r="D747" i="23" s="1"/>
  <c r="C748" i="1"/>
  <c r="C749" i="1"/>
  <c r="D749" i="23" s="1"/>
  <c r="C750" i="1"/>
  <c r="D750" i="23" s="1"/>
  <c r="E750" i="23" s="1"/>
  <c r="C751" i="1"/>
  <c r="D751" i="23" s="1"/>
  <c r="C752" i="1"/>
  <c r="D752" i="23" s="1"/>
  <c r="C753" i="1"/>
  <c r="D753" i="23" s="1"/>
  <c r="E753" i="23" s="1"/>
  <c r="C754" i="1"/>
  <c r="D754" i="23" s="1"/>
  <c r="E754" i="23" s="1"/>
  <c r="C755" i="1"/>
  <c r="D755" i="23" s="1"/>
  <c r="E755" i="23" s="1"/>
  <c r="C756" i="1"/>
  <c r="D756" i="23" s="1"/>
  <c r="C757" i="1"/>
  <c r="C758" i="1"/>
  <c r="D758" i="23" s="1"/>
  <c r="C759" i="1"/>
  <c r="D759" i="23" s="1"/>
  <c r="C760" i="1"/>
  <c r="C761" i="1"/>
  <c r="D761" i="23" s="1"/>
  <c r="C762" i="1"/>
  <c r="D762" i="23" s="1"/>
  <c r="E762" i="23" s="1"/>
  <c r="C763" i="1"/>
  <c r="D763" i="23" s="1"/>
  <c r="E763" i="23" s="1"/>
  <c r="C764" i="1"/>
  <c r="D764" i="23" s="1"/>
  <c r="C765" i="1"/>
  <c r="D765" i="23" s="1"/>
  <c r="E765" i="23" s="1"/>
  <c r="C766" i="1"/>
  <c r="D766" i="23" s="1"/>
  <c r="E766" i="23" s="1"/>
  <c r="C767" i="1"/>
  <c r="D767" i="23" s="1"/>
  <c r="C768" i="1"/>
  <c r="D768" i="23" s="1"/>
  <c r="C769" i="1"/>
  <c r="D769" i="23" s="1"/>
  <c r="E769" i="23" s="1"/>
  <c r="C770" i="1"/>
  <c r="D770" i="23" s="1"/>
  <c r="E770" i="23" s="1"/>
  <c r="C771" i="1"/>
  <c r="D771" i="23" s="1"/>
  <c r="C772" i="1"/>
  <c r="C773" i="1"/>
  <c r="D773" i="23" s="1"/>
  <c r="C774" i="1"/>
  <c r="D774" i="23" s="1"/>
  <c r="E774" i="23" s="1"/>
  <c r="C775" i="1"/>
  <c r="D775" i="23" s="1"/>
  <c r="C776" i="1"/>
  <c r="D776" i="23" s="1"/>
  <c r="C777" i="1"/>
  <c r="D777" i="23" s="1"/>
  <c r="E777" i="23" s="1"/>
  <c r="C778" i="1"/>
  <c r="D778" i="23" s="1"/>
  <c r="E778" i="23" s="1"/>
  <c r="C779" i="1"/>
  <c r="D779" i="23" s="1"/>
  <c r="E779" i="23" s="1"/>
  <c r="C780" i="1"/>
  <c r="D780" i="23" s="1"/>
  <c r="C781" i="1"/>
  <c r="C782" i="1"/>
  <c r="D782" i="23" s="1"/>
  <c r="C783" i="1"/>
  <c r="D783" i="23" s="1"/>
  <c r="C784" i="1"/>
  <c r="C785" i="1"/>
  <c r="D785" i="23" s="1"/>
  <c r="C786" i="1"/>
  <c r="D786" i="23" s="1"/>
  <c r="E786" i="23" s="1"/>
  <c r="C787" i="1"/>
  <c r="D787" i="23" s="1"/>
  <c r="E787" i="23" s="1"/>
  <c r="C788" i="1"/>
  <c r="D788" i="23" s="1"/>
  <c r="C789" i="1"/>
  <c r="D789" i="23" s="1"/>
  <c r="E789" i="23" s="1"/>
  <c r="C790" i="1"/>
  <c r="D790" i="23" s="1"/>
  <c r="E790" i="23" s="1"/>
  <c r="C791" i="1"/>
  <c r="D791" i="23" s="1"/>
  <c r="C792" i="1"/>
  <c r="D792" i="23" s="1"/>
  <c r="C793" i="1"/>
  <c r="C794" i="1"/>
  <c r="D794" i="23" s="1"/>
  <c r="C795" i="1"/>
  <c r="D795" i="23" s="1"/>
  <c r="C796" i="1"/>
  <c r="C797" i="1"/>
  <c r="D797" i="23" s="1"/>
  <c r="C798" i="1"/>
  <c r="D798" i="23" s="1"/>
  <c r="E798" i="23" s="1"/>
  <c r="C799" i="1"/>
  <c r="D799" i="23" s="1"/>
  <c r="C800" i="1"/>
  <c r="D800" i="23" s="1"/>
  <c r="C801" i="1"/>
  <c r="D801" i="23" s="1"/>
  <c r="E801" i="23" s="1"/>
  <c r="C802" i="1"/>
  <c r="D802" i="23" s="1"/>
  <c r="E802" i="23" s="1"/>
  <c r="C803" i="1"/>
  <c r="D803" i="23" s="1"/>
  <c r="C804" i="1"/>
  <c r="D804" i="23" s="1"/>
  <c r="C805" i="1"/>
  <c r="D805" i="23" s="1"/>
  <c r="E805" i="23" s="1"/>
  <c r="C806" i="1"/>
  <c r="D806" i="23" s="1"/>
  <c r="E806" i="23" s="1"/>
  <c r="C807" i="1"/>
  <c r="D807" i="23" s="1"/>
  <c r="C808" i="1"/>
  <c r="C809" i="1"/>
  <c r="D809" i="23" s="1"/>
  <c r="C810" i="1"/>
  <c r="D810" i="23" s="1"/>
  <c r="E810" i="23" s="1"/>
  <c r="C811" i="1"/>
  <c r="D811" i="23" s="1"/>
  <c r="C812" i="1"/>
  <c r="D812" i="23" s="1"/>
  <c r="C813" i="1"/>
  <c r="D813" i="23" s="1"/>
  <c r="E813" i="23" s="1"/>
  <c r="C814" i="1"/>
  <c r="D814" i="23" s="1"/>
  <c r="E814" i="23" s="1"/>
  <c r="C815" i="1"/>
  <c r="D815" i="23" s="1"/>
  <c r="C816" i="1"/>
  <c r="D816" i="23" s="1"/>
  <c r="C817" i="1"/>
  <c r="C818" i="1"/>
  <c r="D818" i="23" s="1"/>
  <c r="C819" i="1"/>
  <c r="D819" i="23" s="1"/>
  <c r="C820" i="1"/>
  <c r="C821" i="1"/>
  <c r="D821" i="23" s="1"/>
  <c r="C822" i="1"/>
  <c r="D822" i="23" s="1"/>
  <c r="C823" i="1"/>
  <c r="D823" i="23" s="1"/>
  <c r="C824" i="1"/>
  <c r="D824" i="23" s="1"/>
  <c r="C825" i="1"/>
  <c r="D825" i="23" s="1"/>
  <c r="C826" i="1"/>
  <c r="D826" i="23" s="1"/>
  <c r="C827" i="1"/>
  <c r="D827" i="23" s="1"/>
  <c r="C828" i="1"/>
  <c r="D828" i="23" s="1"/>
  <c r="C829" i="1"/>
  <c r="C830" i="1"/>
  <c r="D830" i="23" s="1"/>
  <c r="C831" i="1"/>
  <c r="D831" i="23" s="1"/>
  <c r="C832" i="1"/>
  <c r="C833" i="1"/>
  <c r="D833" i="23" s="1"/>
  <c r="C834" i="1"/>
  <c r="D834" i="23" s="1"/>
  <c r="C835" i="1"/>
  <c r="D835" i="23" s="1"/>
  <c r="C836" i="1"/>
  <c r="D836" i="23" s="1"/>
  <c r="C837" i="1"/>
  <c r="D837" i="23" s="1"/>
  <c r="C838" i="1"/>
  <c r="D838" i="23" s="1"/>
  <c r="C839" i="1"/>
  <c r="D839" i="23" s="1"/>
  <c r="C840" i="1"/>
  <c r="D840" i="23" s="1"/>
  <c r="C841" i="1"/>
  <c r="D841" i="23" s="1"/>
  <c r="C842" i="1"/>
  <c r="D842" i="23" s="1"/>
  <c r="E842" i="23" s="1"/>
  <c r="C843" i="1"/>
  <c r="D843" i="23" s="1"/>
  <c r="E843" i="23" s="1"/>
  <c r="C844" i="1"/>
  <c r="D844" i="23" s="1"/>
  <c r="E844" i="23" s="1"/>
  <c r="C845" i="1"/>
  <c r="D845" i="23" s="1"/>
  <c r="C846" i="1"/>
  <c r="D846" i="23" s="1"/>
  <c r="C847" i="1"/>
  <c r="D847" i="23" s="1"/>
  <c r="C848" i="1"/>
  <c r="D848" i="23" s="1"/>
  <c r="C849" i="1"/>
  <c r="D849" i="23" s="1"/>
  <c r="C850" i="1"/>
  <c r="D850" i="23" s="1"/>
  <c r="E851" i="23" s="1"/>
  <c r="C851" i="1"/>
  <c r="D851" i="23" s="1"/>
  <c r="C852" i="1"/>
  <c r="D852" i="23" s="1"/>
  <c r="E852" i="23" s="1"/>
  <c r="C853" i="1"/>
  <c r="D853" i="23" s="1"/>
  <c r="C854" i="1"/>
  <c r="D854" i="23" s="1"/>
  <c r="C855" i="1"/>
  <c r="D855" i="23" s="1"/>
  <c r="C856" i="1"/>
  <c r="C857" i="1"/>
  <c r="D857" i="23" s="1"/>
  <c r="C858" i="1"/>
  <c r="D858" i="23" s="1"/>
  <c r="E858" i="23" s="1"/>
  <c r="C859" i="1"/>
  <c r="D859" i="23" s="1"/>
  <c r="C860" i="1"/>
  <c r="D860" i="23" s="1"/>
  <c r="C861" i="1"/>
  <c r="D861" i="23" s="1"/>
  <c r="E861" i="23" s="1"/>
  <c r="C862" i="1"/>
  <c r="D862" i="23" s="1"/>
  <c r="E862" i="23" s="1"/>
  <c r="C863" i="1"/>
  <c r="D863" i="23" s="1"/>
  <c r="E864" i="23" s="1"/>
  <c r="C864" i="1"/>
  <c r="D864" i="23" s="1"/>
  <c r="C865" i="1"/>
  <c r="C866" i="1"/>
  <c r="D866" i="23" s="1"/>
  <c r="C867" i="1"/>
  <c r="D867" i="23" s="1"/>
  <c r="C868" i="1"/>
  <c r="C869" i="1"/>
  <c r="D869" i="23" s="1"/>
  <c r="C870" i="1"/>
  <c r="D870" i="23" s="1"/>
  <c r="E870" i="23" s="1"/>
  <c r="C871" i="1"/>
  <c r="D871" i="23" s="1"/>
  <c r="C872" i="1"/>
  <c r="D872" i="23" s="1"/>
  <c r="C873" i="1"/>
  <c r="D873" i="23" s="1"/>
  <c r="C874" i="1"/>
  <c r="D874" i="23" s="1"/>
  <c r="C875" i="1"/>
  <c r="D875" i="23" s="1"/>
  <c r="C876" i="1"/>
  <c r="D876" i="23" s="1"/>
  <c r="C877" i="1"/>
  <c r="C878" i="1"/>
  <c r="D878" i="23" s="1"/>
  <c r="C879" i="1"/>
  <c r="D879" i="23" s="1"/>
  <c r="C880" i="1"/>
  <c r="C881" i="1"/>
  <c r="D881" i="23" s="1"/>
  <c r="C882" i="1"/>
  <c r="D882" i="23" s="1"/>
  <c r="C883" i="1"/>
  <c r="D883" i="23" s="1"/>
  <c r="E883" i="23" s="1"/>
  <c r="C884" i="1"/>
  <c r="D884" i="23" s="1"/>
  <c r="C885" i="1"/>
  <c r="D885" i="23" s="1"/>
  <c r="E885" i="23" s="1"/>
  <c r="C886" i="1"/>
  <c r="D886" i="23" s="1"/>
  <c r="C887" i="1"/>
  <c r="D887" i="23" s="1"/>
  <c r="C888" i="1"/>
  <c r="D888" i="23" s="1"/>
  <c r="C889" i="1"/>
  <c r="C890" i="1"/>
  <c r="D890" i="23" s="1"/>
  <c r="C891" i="1"/>
  <c r="D891" i="23" s="1"/>
  <c r="E891" i="23" s="1"/>
  <c r="C892" i="1"/>
  <c r="C893" i="1"/>
  <c r="D893" i="23" s="1"/>
  <c r="C894" i="1"/>
  <c r="D894" i="23" s="1"/>
  <c r="C895" i="1"/>
  <c r="D895" i="23" s="1"/>
  <c r="C896" i="1"/>
  <c r="D896" i="23" s="1"/>
  <c r="C897" i="1"/>
  <c r="D897" i="23" s="1"/>
  <c r="E897" i="23" s="1"/>
  <c r="C898" i="1"/>
  <c r="D898" i="23" s="1"/>
  <c r="C899" i="1"/>
  <c r="D899" i="23" s="1"/>
  <c r="E899" i="23" s="1"/>
  <c r="C900" i="1"/>
  <c r="D900" i="23" s="1"/>
  <c r="C901" i="1"/>
  <c r="C902" i="1"/>
  <c r="D902" i="23" s="1"/>
  <c r="C903" i="1"/>
  <c r="D903" i="23" s="1"/>
  <c r="C904" i="1"/>
  <c r="C905" i="1"/>
  <c r="D905" i="23" s="1"/>
  <c r="C906" i="1"/>
  <c r="D906" i="23" s="1"/>
  <c r="C907" i="1"/>
  <c r="D907" i="23" s="1"/>
  <c r="E907" i="23" s="1"/>
  <c r="C908" i="1"/>
  <c r="D908" i="23" s="1"/>
  <c r="C909" i="1"/>
  <c r="D909" i="23" s="1"/>
  <c r="C910" i="1"/>
  <c r="D910" i="23" s="1"/>
  <c r="E910" i="23" s="1"/>
  <c r="C911" i="1"/>
  <c r="D911" i="23" s="1"/>
  <c r="C912" i="1"/>
  <c r="D912" i="23" s="1"/>
  <c r="C913" i="1"/>
  <c r="C914" i="1"/>
  <c r="D914" i="23" s="1"/>
  <c r="C915" i="1"/>
  <c r="D915" i="23" s="1"/>
  <c r="C916" i="1"/>
  <c r="C917" i="1"/>
  <c r="D917" i="23" s="1"/>
  <c r="C918" i="1"/>
  <c r="D918" i="23" s="1"/>
  <c r="C919" i="1"/>
  <c r="D919" i="23" s="1"/>
  <c r="C920" i="1"/>
  <c r="D920" i="23" s="1"/>
  <c r="C921" i="1"/>
  <c r="D921" i="23" s="1"/>
  <c r="E921" i="23" s="1"/>
  <c r="C922" i="1"/>
  <c r="D922" i="23" s="1"/>
  <c r="E922" i="23" s="1"/>
  <c r="C923" i="1"/>
  <c r="D923" i="23" s="1"/>
  <c r="C924" i="1"/>
  <c r="D924" i="23" s="1"/>
  <c r="C925" i="1"/>
  <c r="D925" i="23" s="1"/>
  <c r="E925" i="23" s="1"/>
  <c r="C926" i="1"/>
  <c r="D926" i="23" s="1"/>
  <c r="E926" i="23" s="1"/>
  <c r="C927" i="1"/>
  <c r="D927" i="23" s="1"/>
  <c r="C928" i="1"/>
  <c r="C929" i="1"/>
  <c r="D929" i="23" s="1"/>
  <c r="C930" i="1"/>
  <c r="D930" i="23" s="1"/>
  <c r="C931" i="1"/>
  <c r="D931" i="23" s="1"/>
  <c r="E931" i="23" s="1"/>
  <c r="C932" i="1"/>
  <c r="D932" i="23" s="1"/>
  <c r="C933" i="1"/>
  <c r="D933" i="23" s="1"/>
  <c r="C934" i="1"/>
  <c r="D934" i="23" s="1"/>
  <c r="E934" i="23" s="1"/>
  <c r="C935" i="1"/>
  <c r="D935" i="23" s="1"/>
  <c r="C936" i="1"/>
  <c r="D936" i="23" s="1"/>
  <c r="C937" i="1"/>
  <c r="C938" i="1"/>
  <c r="D938" i="23" s="1"/>
  <c r="C939" i="1"/>
  <c r="D939" i="23" s="1"/>
  <c r="E939" i="23" s="1"/>
  <c r="C940" i="1"/>
  <c r="C941" i="1"/>
  <c r="D941" i="23" s="1"/>
  <c r="C942" i="1"/>
  <c r="D942" i="23" s="1"/>
  <c r="C943" i="1"/>
  <c r="D943" i="23" s="1"/>
  <c r="C944" i="1"/>
  <c r="D944" i="23" s="1"/>
  <c r="C945" i="1"/>
  <c r="D945" i="23" s="1"/>
  <c r="C946" i="1"/>
  <c r="D946" i="23" s="1"/>
  <c r="E946" i="23" s="1"/>
  <c r="C947" i="1"/>
  <c r="D947" i="23" s="1"/>
  <c r="E947" i="23" s="1"/>
  <c r="C948" i="1"/>
  <c r="D948" i="23" s="1"/>
  <c r="C949" i="1"/>
  <c r="C950" i="1"/>
  <c r="D950" i="23" s="1"/>
  <c r="C951" i="1"/>
  <c r="D951" i="23" s="1"/>
  <c r="C952" i="1"/>
  <c r="C953" i="1"/>
  <c r="D953" i="23" s="1"/>
  <c r="C954" i="1"/>
  <c r="D954" i="23" s="1"/>
  <c r="C955" i="1"/>
  <c r="D955" i="23" s="1"/>
  <c r="E955" i="23" s="1"/>
  <c r="C956" i="1"/>
  <c r="D956" i="23" s="1"/>
  <c r="C957" i="1"/>
  <c r="D957" i="23" s="1"/>
  <c r="E957" i="23" s="1"/>
  <c r="C958" i="1"/>
  <c r="D958" i="23" s="1"/>
  <c r="E958" i="23" s="1"/>
  <c r="C959" i="1"/>
  <c r="D959" i="23" s="1"/>
  <c r="C960" i="1"/>
  <c r="D960" i="23" s="1"/>
  <c r="C961" i="1"/>
  <c r="C962" i="1"/>
  <c r="D962" i="23" s="1"/>
  <c r="C963" i="1"/>
  <c r="D963" i="23" s="1"/>
  <c r="C964" i="1"/>
  <c r="C965" i="1"/>
  <c r="D965" i="23" s="1"/>
  <c r="C966" i="1"/>
  <c r="D966" i="23" s="1"/>
  <c r="C967" i="1"/>
  <c r="D967" i="23" s="1"/>
  <c r="C968" i="1"/>
  <c r="D968" i="23" s="1"/>
  <c r="C969" i="1"/>
  <c r="D969" i="23" s="1"/>
  <c r="C970" i="1"/>
  <c r="D970" i="23" s="1"/>
  <c r="E970" i="23" s="1"/>
  <c r="C971" i="1"/>
  <c r="D971" i="23" s="1"/>
  <c r="E971" i="23" s="1"/>
  <c r="C972" i="1"/>
  <c r="D972" i="23" s="1"/>
  <c r="C973" i="1"/>
  <c r="C974" i="1"/>
  <c r="D974" i="23" s="1"/>
  <c r="C975" i="1"/>
  <c r="D975" i="23" s="1"/>
  <c r="C976" i="1"/>
  <c r="C977" i="1"/>
  <c r="D977" i="23" s="1"/>
  <c r="C978" i="1"/>
  <c r="D978" i="23" s="1"/>
  <c r="C979" i="1"/>
  <c r="D979" i="23" s="1"/>
  <c r="E979" i="23" s="1"/>
  <c r="C980" i="1"/>
  <c r="D980" i="23" s="1"/>
  <c r="C981" i="1"/>
  <c r="D981" i="23" s="1"/>
  <c r="E981" i="23" s="1"/>
  <c r="C982" i="1"/>
  <c r="D982" i="23" s="1"/>
  <c r="C983" i="1"/>
  <c r="D983" i="23" s="1"/>
  <c r="C984" i="1"/>
  <c r="D984" i="23" s="1"/>
  <c r="C985" i="1"/>
  <c r="C986" i="1"/>
  <c r="D986" i="23" s="1"/>
  <c r="C987" i="1"/>
  <c r="D987" i="23" s="1"/>
  <c r="C988" i="1"/>
  <c r="C989" i="1"/>
  <c r="D989" i="23" s="1"/>
  <c r="C990" i="1"/>
  <c r="D990" i="23" s="1"/>
  <c r="E990" i="23" s="1"/>
  <c r="C991" i="1"/>
  <c r="D991" i="23" s="1"/>
  <c r="C992" i="1"/>
  <c r="D992" i="23" s="1"/>
  <c r="C993" i="1"/>
  <c r="D993" i="23" s="1"/>
  <c r="E993" i="23" s="1"/>
  <c r="C994" i="1"/>
  <c r="D994" i="23" s="1"/>
  <c r="C995" i="1"/>
  <c r="D995" i="23" s="1"/>
  <c r="E995" i="23" s="1"/>
  <c r="C996" i="1"/>
  <c r="D996" i="23" s="1"/>
  <c r="C997" i="1"/>
  <c r="C998" i="1"/>
  <c r="D998" i="23" s="1"/>
  <c r="C999" i="1"/>
  <c r="D999" i="23" s="1"/>
  <c r="C1000" i="1"/>
  <c r="C1001" i="1"/>
  <c r="D1001" i="23" s="1"/>
  <c r="C1002" i="1"/>
  <c r="D1002" i="23" s="1"/>
  <c r="C1003" i="1"/>
  <c r="D1003" i="23" s="1"/>
  <c r="E1003" i="23" s="1"/>
  <c r="C1004" i="1"/>
  <c r="D1004" i="23" s="1"/>
  <c r="C1005" i="1"/>
  <c r="D1005" i="23" s="1"/>
  <c r="E1005" i="23" s="1"/>
  <c r="C1006" i="1"/>
  <c r="D1006" i="23" s="1"/>
  <c r="C1007" i="1"/>
  <c r="D1007" i="23" s="1"/>
  <c r="C1008" i="1"/>
  <c r="D1008" i="23" s="1"/>
  <c r="C1009" i="1"/>
  <c r="C1010" i="1"/>
  <c r="D1010" i="23" s="1"/>
  <c r="C1011" i="1"/>
  <c r="D1011" i="23" s="1"/>
  <c r="E1011" i="23" s="1"/>
  <c r="C1012" i="1"/>
  <c r="C1013" i="1"/>
  <c r="D1013" i="23" s="1"/>
  <c r="C1014" i="1"/>
  <c r="D1014" i="23" s="1"/>
  <c r="C1015" i="1"/>
  <c r="D1015" i="23" s="1"/>
  <c r="C1016" i="1"/>
  <c r="D1016" i="23" s="1"/>
  <c r="C1017" i="1"/>
  <c r="D1017" i="23" s="1"/>
  <c r="E1017" i="23" s="1"/>
  <c r="C1018" i="1"/>
  <c r="D1018" i="23" s="1"/>
  <c r="E1018" i="23" s="1"/>
  <c r="C1019" i="1"/>
  <c r="D1019" i="23" s="1"/>
  <c r="E1019" i="23" s="1"/>
  <c r="C1020" i="1"/>
  <c r="D1020" i="23" s="1"/>
  <c r="C1021" i="1"/>
  <c r="C1022" i="1"/>
  <c r="D1022" i="23" s="1"/>
  <c r="C1023" i="1"/>
  <c r="D1023" i="23" s="1"/>
  <c r="C1024" i="1"/>
  <c r="C1025" i="1"/>
  <c r="D1025" i="23" s="1"/>
  <c r="C1026" i="1"/>
  <c r="D1026" i="23" s="1"/>
  <c r="C1027" i="1"/>
  <c r="D1027" i="23" s="1"/>
  <c r="E1027" i="23" s="1"/>
  <c r="C1028" i="1"/>
  <c r="D1028" i="23" s="1"/>
  <c r="C1029" i="1"/>
  <c r="D1029" i="23" s="1"/>
  <c r="E1029" i="23" s="1"/>
  <c r="C1030" i="1"/>
  <c r="D1030" i="23" s="1"/>
  <c r="E1030" i="23" s="1"/>
  <c r="C1031" i="1"/>
  <c r="D1031" i="23" s="1"/>
  <c r="C1032" i="1"/>
  <c r="D1032" i="23" s="1"/>
  <c r="C1033" i="1"/>
  <c r="C1034" i="1"/>
  <c r="D1034" i="23" s="1"/>
  <c r="C1035" i="1"/>
  <c r="D1035" i="23" s="1"/>
  <c r="E1035" i="23" s="1"/>
  <c r="C1036" i="1"/>
  <c r="C1037" i="1"/>
  <c r="D1037" i="23" s="1"/>
  <c r="C1038" i="1"/>
  <c r="D1038" i="23" s="1"/>
  <c r="E1038" i="23" s="1"/>
  <c r="C1039" i="1"/>
  <c r="D1039" i="23" s="1"/>
  <c r="C1040" i="1"/>
  <c r="D1040" i="23" s="1"/>
  <c r="C1041" i="1"/>
  <c r="D1041" i="23" s="1"/>
  <c r="E1041" i="23" s="1"/>
  <c r="C1042" i="1"/>
  <c r="D1042" i="23" s="1"/>
  <c r="E1042" i="23" s="1"/>
  <c r="C1043" i="1"/>
  <c r="D1043" i="23" s="1"/>
  <c r="E1043" i="23" s="1"/>
  <c r="C1044" i="1"/>
  <c r="D1044" i="23" s="1"/>
  <c r="C1045" i="1"/>
  <c r="C1046" i="1"/>
  <c r="D1046" i="23" s="1"/>
  <c r="C1047" i="1"/>
  <c r="D1047" i="23" s="1"/>
  <c r="C1048" i="1"/>
  <c r="C1049" i="1"/>
  <c r="D1049" i="23" s="1"/>
  <c r="C1050" i="1"/>
  <c r="D1050" i="23" s="1"/>
  <c r="E1050" i="23" s="1"/>
  <c r="C1051" i="1"/>
  <c r="D1051" i="23" s="1"/>
  <c r="E1051" i="23" s="1"/>
  <c r="C1052" i="1"/>
  <c r="D1052" i="23" s="1"/>
  <c r="C1053" i="1"/>
  <c r="D1053" i="23" s="1"/>
  <c r="E1053" i="23" s="1"/>
  <c r="C1054" i="1"/>
  <c r="D1054" i="23" s="1"/>
  <c r="E1054" i="23" s="1"/>
  <c r="C1055" i="1"/>
  <c r="D1055" i="23" s="1"/>
  <c r="C1056" i="1"/>
  <c r="D1056" i="23" s="1"/>
  <c r="C1057" i="1"/>
  <c r="C1058" i="1"/>
  <c r="D1058" i="23" s="1"/>
  <c r="C1059" i="1"/>
  <c r="D1059" i="23" s="1"/>
  <c r="C1060" i="1"/>
  <c r="C1061" i="1"/>
  <c r="D1061" i="23" s="1"/>
  <c r="C1062" i="1"/>
  <c r="D1062" i="23" s="1"/>
  <c r="C1063" i="1"/>
  <c r="D1063" i="23" s="1"/>
  <c r="C1064" i="1"/>
  <c r="D1064" i="23" s="1"/>
  <c r="C1065" i="1"/>
  <c r="D1065" i="23" s="1"/>
  <c r="E1065" i="23" s="1"/>
  <c r="C1066" i="1"/>
  <c r="D1066" i="23" s="1"/>
  <c r="E1066" i="23" s="1"/>
  <c r="C1067" i="1"/>
  <c r="D1067" i="23" s="1"/>
  <c r="C1068" i="1"/>
  <c r="D1068" i="23" s="1"/>
  <c r="C1069" i="1"/>
  <c r="C1070" i="1"/>
  <c r="D1070" i="23" s="1"/>
  <c r="C1071" i="1"/>
  <c r="D1071" i="23" s="1"/>
  <c r="C1072" i="1"/>
  <c r="C1073" i="1"/>
  <c r="D1073" i="23" s="1"/>
  <c r="C1074" i="1"/>
  <c r="D1074" i="23" s="1"/>
  <c r="E1074" i="23" s="1"/>
  <c r="C1075" i="1"/>
  <c r="D1075" i="23" s="1"/>
  <c r="C1076" i="1"/>
  <c r="D1076" i="23" s="1"/>
  <c r="C1077" i="1"/>
  <c r="D1077" i="23" s="1"/>
  <c r="C1078" i="1"/>
  <c r="D1078" i="23" s="1"/>
  <c r="E1078" i="23" s="1"/>
  <c r="C1079" i="1"/>
  <c r="D1079" i="23" s="1"/>
  <c r="C1080" i="1"/>
  <c r="D1080" i="23" s="1"/>
  <c r="C1081" i="1"/>
  <c r="C1082" i="1"/>
  <c r="D1082" i="23" s="1"/>
  <c r="C1083" i="1"/>
  <c r="D1083" i="23" s="1"/>
  <c r="C1084" i="1"/>
  <c r="C1085" i="1"/>
  <c r="D1085" i="23" s="1"/>
  <c r="C1086" i="1"/>
  <c r="D1086" i="23" s="1"/>
  <c r="C1087" i="1"/>
  <c r="D1087" i="23" s="1"/>
  <c r="C1088" i="1"/>
  <c r="D1088" i="23" s="1"/>
  <c r="C1089" i="1"/>
  <c r="D1089" i="23" s="1"/>
  <c r="C1090" i="1"/>
  <c r="D1090" i="23" s="1"/>
  <c r="E1090" i="23" s="1"/>
  <c r="C1091" i="1"/>
  <c r="D1091" i="23" s="1"/>
  <c r="C1092" i="1"/>
  <c r="D1092" i="23" s="1"/>
  <c r="C1093" i="1"/>
  <c r="C1094" i="1"/>
  <c r="D1094" i="23" s="1"/>
  <c r="C1095" i="1"/>
  <c r="D1095" i="23" s="1"/>
  <c r="C1096" i="1"/>
  <c r="C1097" i="1"/>
  <c r="D1097" i="23" s="1"/>
  <c r="C1098" i="1"/>
  <c r="D1098" i="23" s="1"/>
  <c r="C1099" i="1"/>
  <c r="D1099" i="23" s="1"/>
  <c r="C1100" i="1"/>
  <c r="D1100" i="23" s="1"/>
  <c r="E1100" i="23" s="1"/>
  <c r="C1101" i="1"/>
  <c r="D1101" i="23" s="1"/>
  <c r="E1101" i="23" s="1"/>
  <c r="C1102" i="1"/>
  <c r="D1102" i="23" s="1"/>
  <c r="E1102" i="23" s="1"/>
  <c r="C1103" i="1"/>
  <c r="D1103" i="23" s="1"/>
  <c r="C1104" i="1"/>
  <c r="D1104" i="23" s="1"/>
  <c r="C1105" i="1"/>
  <c r="C1106" i="1"/>
  <c r="D1106" i="23" s="1"/>
  <c r="C1107" i="1"/>
  <c r="D1107" i="23" s="1"/>
  <c r="C1108" i="1"/>
  <c r="C1109" i="1"/>
  <c r="D1109" i="23" s="1"/>
  <c r="C1110" i="1"/>
  <c r="D1110" i="23" s="1"/>
  <c r="E1110" i="23" s="1"/>
  <c r="C1111" i="1"/>
  <c r="D1111" i="23" s="1"/>
  <c r="C1112" i="1"/>
  <c r="D1112" i="23" s="1"/>
  <c r="C1113" i="1"/>
  <c r="D1113" i="23" s="1"/>
  <c r="C1114" i="1"/>
  <c r="D1114" i="23" s="1"/>
  <c r="E1114" i="23" s="1"/>
  <c r="C1115" i="1"/>
  <c r="D1115" i="23" s="1"/>
  <c r="C1116" i="1"/>
  <c r="D1116" i="23" s="1"/>
  <c r="C1117" i="1"/>
  <c r="C1118" i="1"/>
  <c r="D1118" i="23" s="1"/>
  <c r="C1119" i="1"/>
  <c r="D1119" i="23" s="1"/>
  <c r="C1120" i="1"/>
  <c r="C1121" i="1"/>
  <c r="D1121" i="23" s="1"/>
  <c r="C1122" i="1"/>
  <c r="D1122" i="23" s="1"/>
  <c r="E1122" i="23" s="1"/>
  <c r="C1123" i="1"/>
  <c r="D1123" i="23" s="1"/>
  <c r="C1124" i="1"/>
  <c r="D1124" i="23" s="1"/>
  <c r="C1125" i="1"/>
  <c r="D1125" i="23" s="1"/>
  <c r="E1125" i="23" s="1"/>
  <c r="C1126" i="1"/>
  <c r="D1126" i="23" s="1"/>
  <c r="C1127" i="1"/>
  <c r="D1127" i="23" s="1"/>
  <c r="C1128" i="1"/>
  <c r="D1128" i="23" s="1"/>
  <c r="C1129" i="1"/>
  <c r="C1130" i="1"/>
  <c r="D1130" i="23" s="1"/>
  <c r="C1131" i="1"/>
  <c r="D1131" i="23" s="1"/>
  <c r="C1132" i="1"/>
  <c r="C1133" i="1"/>
  <c r="D1133" i="23" s="1"/>
  <c r="C1134" i="1"/>
  <c r="D1134" i="23" s="1"/>
  <c r="C1135" i="1"/>
  <c r="D1135" i="23" s="1"/>
  <c r="C1136" i="1"/>
  <c r="D1136" i="23" s="1"/>
  <c r="C1137" i="1"/>
  <c r="D1137" i="23" s="1"/>
  <c r="E1137" i="23" s="1"/>
  <c r="C1138" i="1"/>
  <c r="D1138" i="23" s="1"/>
  <c r="E1138" i="23" s="1"/>
  <c r="C1139" i="1"/>
  <c r="D1139" i="23" s="1"/>
  <c r="C1140" i="1"/>
  <c r="D1140" i="23" s="1"/>
  <c r="C1141" i="1"/>
  <c r="C1142" i="1"/>
  <c r="D1142" i="23" s="1"/>
  <c r="C1143" i="1"/>
  <c r="D1143" i="23" s="1"/>
  <c r="C1144" i="1"/>
  <c r="C1145" i="1"/>
  <c r="D1145" i="23" s="1"/>
  <c r="C1146" i="1"/>
  <c r="D1146" i="23" s="1"/>
  <c r="C1147" i="1"/>
  <c r="D1147" i="23" s="1"/>
  <c r="C1148" i="1"/>
  <c r="D1148" i="23" s="1"/>
  <c r="C1149" i="1"/>
  <c r="D1149" i="23" s="1"/>
  <c r="C1150" i="1"/>
  <c r="D1150" i="23" s="1"/>
  <c r="E1150" i="23" s="1"/>
  <c r="C1151" i="1"/>
  <c r="D1151" i="23" s="1"/>
  <c r="C1152" i="1"/>
  <c r="D1152" i="23" s="1"/>
  <c r="C1153" i="1"/>
  <c r="C1154" i="1"/>
  <c r="D1154" i="23" s="1"/>
  <c r="C1155" i="1"/>
  <c r="D1155" i="23" s="1"/>
  <c r="C1156" i="1"/>
  <c r="C1157" i="1"/>
  <c r="D1157" i="23" s="1"/>
  <c r="C1158" i="1"/>
  <c r="D1158" i="23" s="1"/>
  <c r="E1158" i="23" s="1"/>
  <c r="C1159" i="1"/>
  <c r="D1159" i="23" s="1"/>
  <c r="C1160" i="1"/>
  <c r="D1160" i="23" s="1"/>
  <c r="C1161" i="1"/>
  <c r="D1161" i="23" s="1"/>
  <c r="C1162" i="1"/>
  <c r="D1162" i="23" s="1"/>
  <c r="E1162" i="23" s="1"/>
  <c r="C1163" i="1"/>
  <c r="D1163" i="23" s="1"/>
  <c r="C1164" i="1"/>
  <c r="D1164" i="23" s="1"/>
  <c r="C1165" i="1"/>
  <c r="C1166" i="1"/>
  <c r="D1166" i="23" s="1"/>
  <c r="C1167" i="1"/>
  <c r="D1167" i="23" s="1"/>
  <c r="C1168" i="1"/>
  <c r="C1169" i="1"/>
  <c r="D1169" i="23" s="1"/>
  <c r="C1170" i="1"/>
  <c r="D1170" i="23" s="1"/>
  <c r="E1170" i="23" s="1"/>
  <c r="C1171" i="1"/>
  <c r="D1171" i="23" s="1"/>
  <c r="C1172" i="1"/>
  <c r="D1172" i="23" s="1"/>
  <c r="C1173" i="1"/>
  <c r="D1173" i="23" s="1"/>
  <c r="C1174" i="1"/>
  <c r="D1174" i="23" s="1"/>
  <c r="E1174" i="23" s="1"/>
  <c r="C1175" i="1"/>
  <c r="D1175" i="23" s="1"/>
  <c r="C1176" i="1"/>
  <c r="D1176" i="23" s="1"/>
  <c r="C1177" i="1"/>
  <c r="C1178" i="1"/>
  <c r="D1178" i="23" s="1"/>
  <c r="C1179" i="1"/>
  <c r="D1179" i="23" s="1"/>
  <c r="C1180" i="1"/>
  <c r="C1181" i="1"/>
  <c r="D1181" i="23" s="1"/>
  <c r="C1182" i="1"/>
  <c r="D1182" i="23" s="1"/>
  <c r="E1182" i="23" s="1"/>
  <c r="C1183" i="1"/>
  <c r="D1183" i="23" s="1"/>
  <c r="C1184" i="1"/>
  <c r="D1184" i="23" s="1"/>
  <c r="C1185" i="1"/>
  <c r="D1185" i="23" s="1"/>
  <c r="E1185" i="23" s="1"/>
  <c r="C1186" i="1"/>
  <c r="D1186" i="23" s="1"/>
  <c r="E1186" i="23" s="1"/>
  <c r="C1187" i="1"/>
  <c r="D1187" i="23" s="1"/>
  <c r="C1188" i="1"/>
  <c r="D1188" i="23" s="1"/>
  <c r="C1189" i="1"/>
  <c r="C1190" i="1"/>
  <c r="D1190" i="23" s="1"/>
  <c r="C1191" i="1"/>
  <c r="D1191" i="23" s="1"/>
  <c r="C1192" i="1"/>
  <c r="C1193" i="1"/>
  <c r="D1193" i="23" s="1"/>
  <c r="C1194" i="1"/>
  <c r="D1194" i="23" s="1"/>
  <c r="E1194" i="23" s="1"/>
  <c r="C1195" i="1"/>
  <c r="D1195" i="23" s="1"/>
  <c r="C1196" i="1"/>
  <c r="D1196" i="23" s="1"/>
  <c r="C1197" i="1"/>
  <c r="D1197" i="23" s="1"/>
  <c r="E1197" i="23" s="1"/>
  <c r="C1198" i="1"/>
  <c r="D1198" i="23" s="1"/>
  <c r="E1198" i="23" s="1"/>
  <c r="C1199" i="1"/>
  <c r="D1199" i="23" s="1"/>
  <c r="C1200" i="1"/>
  <c r="D1200" i="23" s="1"/>
  <c r="C1201" i="1"/>
  <c r="C1202" i="1"/>
  <c r="D1202" i="23" s="1"/>
  <c r="C1203" i="1"/>
  <c r="D1203" i="23" s="1"/>
  <c r="C1204" i="1"/>
  <c r="C1205" i="1"/>
  <c r="D1205" i="23" s="1"/>
  <c r="C1206" i="1"/>
  <c r="D1206" i="23" s="1"/>
  <c r="E1206" i="23" s="1"/>
  <c r="C1207" i="1"/>
  <c r="D1207" i="23" s="1"/>
  <c r="C1208" i="1"/>
  <c r="D1208" i="23" s="1"/>
  <c r="C1209" i="1"/>
  <c r="D1209" i="23" s="1"/>
  <c r="C1210" i="1"/>
  <c r="D1210" i="23" s="1"/>
  <c r="E1210" i="23" s="1"/>
  <c r="C1211" i="1"/>
  <c r="D1211" i="23" s="1"/>
  <c r="C1212" i="1"/>
  <c r="D1212" i="23" s="1"/>
  <c r="C1213" i="1"/>
  <c r="C1214" i="1"/>
  <c r="D1214" i="23" s="1"/>
  <c r="C1215" i="1"/>
  <c r="D1215" i="23" s="1"/>
  <c r="C1216" i="1"/>
  <c r="C1217" i="1"/>
  <c r="D1217" i="23" s="1"/>
  <c r="C1218" i="1"/>
  <c r="D1218" i="23" s="1"/>
  <c r="E1218" i="23" s="1"/>
  <c r="C1219" i="1"/>
  <c r="D1219" i="23" s="1"/>
  <c r="C1220" i="1"/>
  <c r="D1220" i="23" s="1"/>
  <c r="E1220" i="23" s="1"/>
  <c r="C1221" i="1"/>
  <c r="D1221" i="23" s="1"/>
  <c r="E1221" i="23" s="1"/>
  <c r="C1222" i="1"/>
  <c r="D1222" i="23" s="1"/>
  <c r="E1222" i="23" s="1"/>
  <c r="C1223" i="1"/>
  <c r="D1223" i="23" s="1"/>
  <c r="C1224" i="1"/>
  <c r="D1224" i="23" s="1"/>
  <c r="C1225" i="1"/>
  <c r="C1226" i="1"/>
  <c r="D1226" i="23" s="1"/>
  <c r="C1227" i="1"/>
  <c r="D1227" i="23" s="1"/>
  <c r="C1228" i="1"/>
  <c r="C1229" i="1"/>
  <c r="D1229" i="23" s="1"/>
  <c r="C1230" i="1"/>
  <c r="D1230" i="23" s="1"/>
  <c r="C1231" i="1"/>
  <c r="D1231" i="23" s="1"/>
  <c r="C1232" i="1"/>
  <c r="D1232" i="23" s="1"/>
  <c r="C1233" i="1"/>
  <c r="D1233" i="23" s="1"/>
  <c r="E1233" i="23" s="1"/>
  <c r="C1234" i="1"/>
  <c r="D1234" i="23" s="1"/>
  <c r="E1234" i="23" s="1"/>
  <c r="C1235" i="1"/>
  <c r="D1235" i="23" s="1"/>
  <c r="E1235" i="23" s="1"/>
  <c r="C1236" i="1"/>
  <c r="D1236" i="23" s="1"/>
  <c r="C1237" i="1"/>
  <c r="C1238" i="1"/>
  <c r="D1238" i="23" s="1"/>
  <c r="C1239" i="1"/>
  <c r="D1239" i="23" s="1"/>
  <c r="C1240" i="1"/>
  <c r="C1241" i="1"/>
  <c r="D1241" i="23" s="1"/>
  <c r="C1242" i="1"/>
  <c r="D1242" i="23" s="1"/>
  <c r="E1242" i="23" s="1"/>
  <c r="C1243" i="1"/>
  <c r="D1243" i="23" s="1"/>
  <c r="E1243" i="23" s="1"/>
  <c r="C1244" i="1"/>
  <c r="D1244" i="23" s="1"/>
  <c r="C1245" i="1"/>
  <c r="D1245" i="23" s="1"/>
  <c r="C1246" i="1"/>
  <c r="D1246" i="23" s="1"/>
  <c r="E1246" i="23" s="1"/>
  <c r="C1247" i="1"/>
  <c r="D1247" i="23" s="1"/>
  <c r="C1248" i="1"/>
  <c r="D1248" i="23" s="1"/>
  <c r="C1249" i="1"/>
  <c r="C1250" i="1"/>
  <c r="D1250" i="23" s="1"/>
  <c r="C1251" i="1"/>
  <c r="D1251" i="23" s="1"/>
  <c r="C1252" i="1"/>
  <c r="C1253" i="1"/>
  <c r="D1253" i="23" s="1"/>
  <c r="C1254" i="1"/>
  <c r="D1254" i="23" s="1"/>
  <c r="E1254" i="23" s="1"/>
  <c r="C1255" i="1"/>
  <c r="D1255" i="23" s="1"/>
  <c r="C1256" i="1"/>
  <c r="D1256" i="23" s="1"/>
  <c r="C1257" i="1"/>
  <c r="D1257" i="23" s="1"/>
  <c r="C1258" i="1"/>
  <c r="D1258" i="23" s="1"/>
  <c r="E1258" i="23" s="1"/>
  <c r="C1259" i="1"/>
  <c r="D1259" i="23" s="1"/>
  <c r="E1259" i="23" s="1"/>
  <c r="C1260" i="1"/>
  <c r="D1260" i="23" s="1"/>
  <c r="C1261" i="1"/>
  <c r="C1262" i="1"/>
  <c r="D1262" i="23" s="1"/>
  <c r="C1263" i="1"/>
  <c r="D1263" i="23" s="1"/>
  <c r="C1264" i="1"/>
  <c r="C1265" i="1"/>
  <c r="D1265" i="23" s="1"/>
  <c r="C1266" i="1"/>
  <c r="D1266" i="23" s="1"/>
  <c r="C1267" i="1"/>
  <c r="D1267" i="23" s="1"/>
  <c r="C1268" i="1"/>
  <c r="D1268" i="23" s="1"/>
  <c r="C1269" i="1"/>
  <c r="D1269" i="23" s="1"/>
  <c r="C1270" i="1"/>
  <c r="D1270" i="23" s="1"/>
  <c r="C1271" i="1"/>
  <c r="D1271" i="23" s="1"/>
  <c r="C1272" i="1"/>
  <c r="D1272" i="23" s="1"/>
  <c r="C1273" i="1"/>
  <c r="C1274" i="1"/>
  <c r="D1274" i="23" s="1"/>
  <c r="C1275" i="1"/>
  <c r="D1275" i="23" s="1"/>
  <c r="C1276" i="1"/>
  <c r="C1277" i="1"/>
  <c r="D1277" i="23" s="1"/>
  <c r="C1278" i="1"/>
  <c r="D1278" i="23" s="1"/>
  <c r="C1279" i="1"/>
  <c r="D1279" i="23" s="1"/>
  <c r="C1280" i="1"/>
  <c r="D1280" i="23" s="1"/>
  <c r="E1280" i="23" s="1"/>
  <c r="C1281" i="1"/>
  <c r="D1281" i="23" s="1"/>
  <c r="C1282" i="1"/>
  <c r="D1282" i="23" s="1"/>
  <c r="C1283" i="1"/>
  <c r="D1283" i="23" s="1"/>
  <c r="C1284" i="1"/>
  <c r="D1284" i="23" s="1"/>
  <c r="C1285" i="1"/>
  <c r="C1286" i="1"/>
  <c r="D1286" i="23" s="1"/>
  <c r="C1287" i="1"/>
  <c r="D1287" i="23" s="1"/>
  <c r="C1288" i="1"/>
  <c r="C1289" i="1"/>
  <c r="D1289" i="23" s="1"/>
  <c r="C1290" i="1"/>
  <c r="D1290" i="23" s="1"/>
  <c r="C1291" i="1"/>
  <c r="D1291" i="23" s="1"/>
  <c r="C1292" i="1"/>
  <c r="D1292" i="23" s="1"/>
  <c r="C1293" i="1"/>
  <c r="D1293" i="23" s="1"/>
  <c r="C1294" i="1"/>
  <c r="D1294" i="23" s="1"/>
  <c r="E1294" i="23" s="1"/>
  <c r="C1295" i="1"/>
  <c r="D1295" i="23" s="1"/>
  <c r="C1296" i="1"/>
  <c r="D1296" i="23" s="1"/>
  <c r="C1297" i="1"/>
  <c r="C1298" i="1"/>
  <c r="D1298" i="23" s="1"/>
  <c r="C1299" i="1"/>
  <c r="D1299" i="23" s="1"/>
  <c r="E1299" i="23" s="1"/>
  <c r="C1300" i="1"/>
  <c r="C1301" i="1"/>
  <c r="D1301" i="23" s="1"/>
  <c r="C1302" i="1"/>
  <c r="D1302" i="23" s="1"/>
  <c r="E1302" i="23" s="1"/>
  <c r="C1303" i="1"/>
  <c r="D1303" i="23" s="1"/>
  <c r="C1304" i="1"/>
  <c r="D1304" i="23" s="1"/>
  <c r="E1304" i="23" s="1"/>
  <c r="C1305" i="1"/>
  <c r="D1305" i="23" s="1"/>
  <c r="E1305" i="23" s="1"/>
  <c r="C1306" i="1"/>
  <c r="D1306" i="23" s="1"/>
  <c r="C1307" i="1"/>
  <c r="D1307" i="23" s="1"/>
  <c r="E1307" i="23" s="1"/>
  <c r="C1308" i="1"/>
  <c r="D1308" i="23" s="1"/>
  <c r="C1309" i="1"/>
  <c r="C1310" i="1"/>
  <c r="D1310" i="23" s="1"/>
  <c r="C1311" i="1"/>
  <c r="D1311" i="23" s="1"/>
  <c r="C1312" i="1"/>
  <c r="C1313" i="1"/>
  <c r="D1313" i="23" s="1"/>
  <c r="C1314" i="1"/>
  <c r="D1314" i="23" s="1"/>
  <c r="C1315" i="1"/>
  <c r="D1315" i="23" s="1"/>
  <c r="E1315" i="23" s="1"/>
  <c r="C1316" i="1"/>
  <c r="D1316" i="23" s="1"/>
  <c r="C1317" i="1"/>
  <c r="D1317" i="23" s="1"/>
  <c r="E1317" i="23" s="1"/>
  <c r="C1318" i="1"/>
  <c r="D1318" i="23" s="1"/>
  <c r="C1319" i="1"/>
  <c r="D1319" i="23" s="1"/>
  <c r="C1320" i="1"/>
  <c r="D1320" i="23" s="1"/>
  <c r="E1320" i="23" s="1"/>
  <c r="C1321" i="1"/>
  <c r="C1322" i="1"/>
  <c r="D1322" i="23" s="1"/>
  <c r="C1323" i="1"/>
  <c r="D1323" i="23" s="1"/>
  <c r="E1323" i="23" s="1"/>
  <c r="C1324" i="1"/>
  <c r="C1325" i="1"/>
  <c r="D1325" i="23" s="1"/>
  <c r="C1326" i="1"/>
  <c r="D1326" i="23" s="1"/>
  <c r="C1327" i="1"/>
  <c r="D1327" i="23" s="1"/>
  <c r="C1328" i="1"/>
  <c r="D1328" i="23" s="1"/>
  <c r="E1328" i="23" s="1"/>
  <c r="C1329" i="1"/>
  <c r="D1329" i="23" s="1"/>
  <c r="E1329" i="23" s="1"/>
  <c r="C1330" i="1"/>
  <c r="D1330" i="23" s="1"/>
  <c r="E1330" i="23" s="1"/>
  <c r="C1331" i="1"/>
  <c r="D1331" i="23" s="1"/>
  <c r="C1332" i="1"/>
  <c r="D1332" i="23" s="1"/>
  <c r="C1333" i="1"/>
  <c r="C1334" i="1"/>
  <c r="D1334" i="23" s="1"/>
  <c r="C1335" i="1"/>
  <c r="D1335" i="23" s="1"/>
  <c r="C1336" i="1"/>
  <c r="C1337" i="1"/>
  <c r="D1337" i="23" s="1"/>
  <c r="C1338" i="1"/>
  <c r="D1338" i="23" s="1"/>
  <c r="E1338" i="23" s="1"/>
  <c r="C1339" i="1"/>
  <c r="D1339" i="23" s="1"/>
  <c r="E1339" i="23" s="1"/>
  <c r="C1340" i="1"/>
  <c r="D1340" i="23" s="1"/>
  <c r="E1340" i="23" s="1"/>
  <c r="C1341" i="1"/>
  <c r="D1341" i="23" s="1"/>
  <c r="E1341" i="23" s="1"/>
  <c r="C1342" i="1"/>
  <c r="D1342" i="23" s="1"/>
  <c r="E1342" i="23" s="1"/>
  <c r="C1343" i="1"/>
  <c r="D1343" i="23" s="1"/>
  <c r="C1344" i="1"/>
  <c r="D1344" i="23" s="1"/>
  <c r="E1344" i="23" s="1"/>
  <c r="C1345" i="1"/>
  <c r="C1346" i="1"/>
  <c r="D1346" i="23" s="1"/>
  <c r="C1347" i="1"/>
  <c r="D1347" i="23" s="1"/>
  <c r="E1347" i="23" s="1"/>
  <c r="C1348" i="1"/>
  <c r="C1349" i="1"/>
  <c r="D1349" i="23" s="1"/>
  <c r="C1350" i="1"/>
  <c r="D1350" i="23" s="1"/>
  <c r="E1350" i="23" s="1"/>
  <c r="C1351" i="1"/>
  <c r="D1351" i="23" s="1"/>
  <c r="C1352" i="1"/>
  <c r="D1352" i="23" s="1"/>
  <c r="C1353" i="1"/>
  <c r="D1353" i="23" s="1"/>
  <c r="C1354" i="1"/>
  <c r="D1354" i="23" s="1"/>
  <c r="E1354" i="23" s="1"/>
  <c r="C1355" i="1"/>
  <c r="D1355" i="23" s="1"/>
  <c r="C1356" i="1"/>
  <c r="D1356" i="23" s="1"/>
  <c r="C1357" i="1"/>
  <c r="C1358" i="1"/>
  <c r="D1358" i="23" s="1"/>
  <c r="C1359" i="1"/>
  <c r="D1359" i="23" s="1"/>
  <c r="C1360" i="1"/>
  <c r="C1361" i="1"/>
  <c r="D1361" i="23" s="1"/>
  <c r="C1362" i="1"/>
  <c r="D1362" i="23" s="1"/>
  <c r="E1362" i="23" s="1"/>
  <c r="C1363" i="1"/>
  <c r="D1363" i="23" s="1"/>
  <c r="E1363" i="23" s="1"/>
  <c r="C1364" i="1"/>
  <c r="D1364" i="23" s="1"/>
  <c r="C1365" i="1"/>
  <c r="D1365" i="23" s="1"/>
  <c r="E1365" i="23" s="1"/>
  <c r="C1366" i="1"/>
  <c r="D1366" i="23" s="1"/>
  <c r="E1366" i="23" s="1"/>
  <c r="C1367" i="1"/>
  <c r="D1367" i="23" s="1"/>
  <c r="C1368" i="1"/>
  <c r="D1368" i="23" s="1"/>
  <c r="C1369" i="1"/>
  <c r="C1370" i="1"/>
  <c r="D1370" i="23" s="1"/>
  <c r="C1371" i="1"/>
  <c r="D1371" i="23" s="1"/>
  <c r="E1371" i="23" s="1"/>
  <c r="C1372" i="1"/>
  <c r="C1373" i="1"/>
  <c r="D1373" i="23" s="1"/>
  <c r="C1374" i="1"/>
  <c r="D1374" i="23" s="1"/>
  <c r="E1374" i="23" s="1"/>
  <c r="C1375" i="1"/>
  <c r="D1375" i="23" s="1"/>
  <c r="C1376" i="1"/>
  <c r="D1376" i="23" s="1"/>
  <c r="C1377" i="1"/>
  <c r="D1377" i="23" s="1"/>
  <c r="E1377" i="23" s="1"/>
  <c r="C1378" i="1"/>
  <c r="D1378" i="23" s="1"/>
  <c r="C1379" i="1"/>
  <c r="D1379" i="23" s="1"/>
  <c r="C1380" i="1"/>
  <c r="D1380" i="23" s="1"/>
  <c r="C1381" i="1"/>
  <c r="C1382" i="1"/>
  <c r="D1382" i="23" s="1"/>
  <c r="C1383" i="1"/>
  <c r="D1383" i="23" s="1"/>
  <c r="C1384" i="1"/>
  <c r="C1385" i="1"/>
  <c r="D1385" i="23" s="1"/>
  <c r="C1386" i="1"/>
  <c r="D1386" i="23" s="1"/>
  <c r="E1386" i="23" s="1"/>
  <c r="C1387" i="1"/>
  <c r="D1387" i="23" s="1"/>
  <c r="C1388" i="1"/>
  <c r="D1388" i="23" s="1"/>
  <c r="C1389" i="1"/>
  <c r="D1389" i="23" s="1"/>
  <c r="E1389" i="23" s="1"/>
  <c r="C1390" i="1"/>
  <c r="D1390" i="23" s="1"/>
  <c r="C1391" i="1"/>
  <c r="D1391" i="23" s="1"/>
  <c r="C1392" i="1"/>
  <c r="D1392" i="23" s="1"/>
  <c r="C1393" i="1"/>
  <c r="C1394" i="1"/>
  <c r="D1394" i="23" s="1"/>
  <c r="C1395" i="1"/>
  <c r="D1395" i="23" s="1"/>
  <c r="E1395" i="23" s="1"/>
  <c r="C1396" i="1"/>
  <c r="C1397" i="1"/>
  <c r="D1397" i="23" s="1"/>
  <c r="C1398" i="1"/>
  <c r="D1398" i="23" s="1"/>
  <c r="E1398" i="23" s="1"/>
  <c r="C1399" i="1"/>
  <c r="D1399" i="23" s="1"/>
  <c r="C1400" i="1"/>
  <c r="D1400" i="23" s="1"/>
  <c r="C1401" i="1"/>
  <c r="D1401" i="23" s="1"/>
  <c r="E1401" i="23" s="1"/>
  <c r="C1402" i="1"/>
  <c r="D1402" i="23" s="1"/>
  <c r="E1402" i="23" s="1"/>
  <c r="C1403" i="1"/>
  <c r="D1403" i="23" s="1"/>
  <c r="C1404" i="1"/>
  <c r="D1404" i="23" s="1"/>
  <c r="C1405" i="1"/>
  <c r="C1406" i="1"/>
  <c r="D1406" i="23" s="1"/>
  <c r="C1407" i="1"/>
  <c r="D1407" i="23" s="1"/>
  <c r="C1408" i="1"/>
  <c r="C1409" i="1"/>
  <c r="D1409" i="23" s="1"/>
  <c r="C1410" i="1"/>
  <c r="D1410" i="23" s="1"/>
  <c r="E1410" i="23" s="1"/>
  <c r="C1411" i="1"/>
  <c r="D1411" i="23" s="1"/>
  <c r="E1411" i="23" s="1"/>
  <c r="C1412" i="1"/>
  <c r="D1412" i="23" s="1"/>
  <c r="E1412" i="23" s="1"/>
  <c r="C1413" i="1"/>
  <c r="D1413" i="23" s="1"/>
  <c r="C1414" i="1"/>
  <c r="D1414" i="23" s="1"/>
  <c r="E1414" i="23" s="1"/>
  <c r="C1415" i="1"/>
  <c r="D1415" i="23" s="1"/>
  <c r="C1416" i="1"/>
  <c r="D1416" i="23" s="1"/>
  <c r="E1416" i="23" s="1"/>
  <c r="C1417" i="1"/>
  <c r="C1418" i="1"/>
  <c r="D1418" i="23" s="1"/>
  <c r="C1419" i="1"/>
  <c r="D1419" i="23" s="1"/>
  <c r="E1419" i="23" s="1"/>
  <c r="C1420" i="1"/>
  <c r="C1421" i="1"/>
  <c r="D1421" i="23" s="1"/>
  <c r="C1422" i="1"/>
  <c r="D1422" i="23" s="1"/>
  <c r="E1422" i="23" s="1"/>
  <c r="C1423" i="1"/>
  <c r="D1423" i="23" s="1"/>
  <c r="C1424" i="1"/>
  <c r="D1424" i="23" s="1"/>
  <c r="E1424" i="23" s="1"/>
  <c r="C1425" i="1"/>
  <c r="D1425" i="23" s="1"/>
  <c r="E1425" i="23" s="1"/>
  <c r="C1426" i="1"/>
  <c r="D1426" i="23" s="1"/>
  <c r="E1426" i="23" s="1"/>
  <c r="C1427" i="1"/>
  <c r="D1427" i="23" s="1"/>
  <c r="E1427" i="23" s="1"/>
  <c r="C1428" i="1"/>
  <c r="D1428" i="23" s="1"/>
  <c r="E1428" i="23" s="1"/>
  <c r="C1429" i="1"/>
  <c r="C1430" i="1"/>
  <c r="D1430" i="23" s="1"/>
  <c r="C1431" i="1"/>
  <c r="D1431" i="23" s="1"/>
  <c r="C1432" i="1"/>
  <c r="C1433" i="1"/>
  <c r="D1433" i="23" s="1"/>
  <c r="C1434" i="1"/>
  <c r="D1434" i="23" s="1"/>
  <c r="E1434" i="23" s="1"/>
  <c r="C1435" i="1"/>
  <c r="D1435" i="23" s="1"/>
  <c r="E1435" i="23" s="1"/>
  <c r="C1436" i="1"/>
  <c r="D1436" i="23" s="1"/>
  <c r="E1436" i="23" s="1"/>
  <c r="C1437" i="1"/>
  <c r="D1437" i="23" s="1"/>
  <c r="E1437" i="23" s="1"/>
  <c r="C1438" i="1"/>
  <c r="D1438" i="23" s="1"/>
  <c r="E1438" i="23" s="1"/>
  <c r="C1439" i="1"/>
  <c r="D1439" i="23" s="1"/>
  <c r="C1440" i="1"/>
  <c r="D1440" i="23" s="1"/>
  <c r="C1441" i="1"/>
  <c r="C1442" i="1"/>
  <c r="D1442" i="23" s="1"/>
  <c r="C1443" i="1"/>
  <c r="D1443" i="23" s="1"/>
  <c r="E1443" i="23" s="1"/>
  <c r="C1444" i="1"/>
  <c r="C1445" i="1"/>
  <c r="D1445" i="23" s="1"/>
  <c r="C1446" i="1"/>
  <c r="D1446" i="23" s="1"/>
  <c r="E1446" i="23" s="1"/>
  <c r="C1447" i="1"/>
  <c r="D1447" i="23" s="1"/>
  <c r="C1448" i="1"/>
  <c r="D1448" i="23" s="1"/>
  <c r="C1449" i="1"/>
  <c r="D1449" i="23" s="1"/>
  <c r="E1449" i="23" s="1"/>
  <c r="C1450" i="1"/>
  <c r="D1450" i="23" s="1"/>
  <c r="E1450" i="23" s="1"/>
  <c r="C1451" i="1"/>
  <c r="D1451" i="23" s="1"/>
  <c r="E1451" i="23" s="1"/>
  <c r="C1452" i="1"/>
  <c r="D1452" i="23" s="1"/>
  <c r="C1453" i="1"/>
  <c r="C1454" i="1"/>
  <c r="D1454" i="23" s="1"/>
  <c r="C1455" i="1"/>
  <c r="D1455" i="23" s="1"/>
  <c r="C1456" i="1"/>
  <c r="C1457" i="1"/>
  <c r="D1457" i="23" s="1"/>
  <c r="C1458" i="1"/>
  <c r="D1458" i="23" s="1"/>
  <c r="E1458" i="23" s="1"/>
  <c r="C1459" i="1"/>
  <c r="D1459" i="23" s="1"/>
  <c r="E1459" i="23" s="1"/>
  <c r="C1460" i="1"/>
  <c r="D1460" i="23" s="1"/>
  <c r="C1461" i="1"/>
  <c r="D1461" i="23" s="1"/>
  <c r="E1461" i="23" s="1"/>
  <c r="C1462" i="1"/>
  <c r="D1462" i="23" s="1"/>
  <c r="C1463" i="1"/>
  <c r="D1463" i="23" s="1"/>
  <c r="C1464" i="1"/>
  <c r="D1464" i="23" s="1"/>
  <c r="C1465" i="1"/>
  <c r="C1466" i="1"/>
  <c r="D1466" i="23" s="1"/>
  <c r="C1467" i="1"/>
  <c r="D1467" i="23" s="1"/>
  <c r="E1467" i="23" s="1"/>
  <c r="C1468" i="1"/>
  <c r="C1469" i="1"/>
  <c r="D1469" i="23" s="1"/>
  <c r="C1470" i="1"/>
  <c r="D1470" i="23" s="1"/>
  <c r="E1470" i="23" s="1"/>
  <c r="C1471" i="1"/>
  <c r="D1471" i="23" s="1"/>
  <c r="C1472" i="1"/>
  <c r="D1472" i="23" s="1"/>
  <c r="E1472" i="23" s="1"/>
  <c r="C1473" i="1"/>
  <c r="D1473" i="23" s="1"/>
  <c r="E1473" i="23" s="1"/>
  <c r="C1474" i="1"/>
  <c r="D1474" i="23" s="1"/>
  <c r="E1474" i="23" s="1"/>
  <c r="C1475" i="1"/>
  <c r="D1475" i="23" s="1"/>
  <c r="E1475" i="23" s="1"/>
  <c r="C1476" i="1"/>
  <c r="D1476" i="23" s="1"/>
  <c r="C1477" i="1"/>
  <c r="C1478" i="1"/>
  <c r="D1478" i="23" s="1"/>
  <c r="C1479" i="1"/>
  <c r="D1479" i="23" s="1"/>
  <c r="C1480" i="1"/>
  <c r="C1481" i="1"/>
  <c r="D1481" i="23" s="1"/>
  <c r="C1482" i="1"/>
  <c r="D1482" i="23" s="1"/>
  <c r="E1482" i="23" s="1"/>
  <c r="C1483" i="1"/>
  <c r="D1483" i="23" s="1"/>
  <c r="E1483" i="23" s="1"/>
  <c r="C1484" i="1"/>
  <c r="D1484" i="23" s="1"/>
  <c r="C1485" i="1"/>
  <c r="D1485" i="23" s="1"/>
  <c r="E1485" i="23" s="1"/>
  <c r="C1486" i="1"/>
  <c r="C1487" i="1"/>
  <c r="D1487" i="23" s="1"/>
  <c r="C1488" i="1"/>
  <c r="D1488" i="23" s="1"/>
  <c r="C1489" i="1"/>
  <c r="C1490" i="1"/>
  <c r="D1490" i="23" s="1"/>
  <c r="C1491" i="1"/>
  <c r="D1491" i="23" s="1"/>
  <c r="E1491" i="23" s="1"/>
  <c r="C1492" i="1"/>
  <c r="C1493" i="1"/>
  <c r="D1493" i="23" s="1"/>
  <c r="C1494" i="1"/>
  <c r="D1494" i="23" s="1"/>
  <c r="E1494" i="23" s="1"/>
  <c r="C1495" i="1"/>
  <c r="D1495" i="23" s="1"/>
  <c r="C1496" i="1"/>
  <c r="D1496" i="23" s="1"/>
  <c r="E1496" i="23" s="1"/>
  <c r="C1497" i="1"/>
  <c r="D1497" i="23" s="1"/>
  <c r="E1497" i="23" s="1"/>
  <c r="C1498" i="1"/>
  <c r="D1498" i="23" s="1"/>
  <c r="E1498" i="23" s="1"/>
  <c r="C1499" i="1"/>
  <c r="D1499" i="23" s="1"/>
  <c r="E1499" i="23" s="1"/>
  <c r="C1500" i="1"/>
  <c r="D1500" i="23" s="1"/>
  <c r="C1501" i="1"/>
  <c r="C1502" i="1"/>
  <c r="D1502" i="23" s="1"/>
  <c r="C1503" i="1"/>
  <c r="D1503" i="23" s="1"/>
  <c r="C1504" i="1"/>
  <c r="C1505" i="1"/>
  <c r="D1505" i="23" s="1"/>
  <c r="C1506" i="1"/>
  <c r="D1506" i="23" s="1"/>
  <c r="E1506" i="23" s="1"/>
  <c r="C1507" i="1"/>
  <c r="D1507" i="23" s="1"/>
  <c r="E1507" i="23" s="1"/>
  <c r="C1508" i="1"/>
  <c r="D1508" i="23" s="1"/>
  <c r="C1509" i="1"/>
  <c r="D1509" i="23" s="1"/>
  <c r="E1509" i="23" s="1"/>
  <c r="C1510" i="1"/>
  <c r="D1510" i="23" s="1"/>
  <c r="E1510" i="23" s="1"/>
  <c r="C1511" i="1"/>
  <c r="D1511" i="23" s="1"/>
  <c r="C1512" i="1"/>
  <c r="D1512" i="23" s="1"/>
  <c r="C1513" i="1"/>
  <c r="C1514" i="1"/>
  <c r="D1514" i="23" s="1"/>
  <c r="C1515" i="1"/>
  <c r="D1515" i="23" s="1"/>
  <c r="E1515" i="23" s="1"/>
  <c r="C1516" i="1"/>
  <c r="C1517" i="1"/>
  <c r="D1517" i="23" s="1"/>
  <c r="C1518" i="1"/>
  <c r="D1518" i="23" s="1"/>
  <c r="E1518" i="23" s="1"/>
  <c r="C1519" i="1"/>
  <c r="D1519" i="23" s="1"/>
  <c r="C1520" i="1"/>
  <c r="D1520" i="23" s="1"/>
  <c r="C1521" i="1"/>
  <c r="D1521" i="23" s="1"/>
  <c r="E1521" i="23" s="1"/>
  <c r="C1522" i="1"/>
  <c r="C1523" i="1"/>
  <c r="D1523" i="23" s="1"/>
  <c r="C1524" i="1"/>
  <c r="D1524" i="23" s="1"/>
  <c r="C1525" i="1"/>
  <c r="C1526" i="1"/>
  <c r="D1526" i="23" s="1"/>
  <c r="C1527" i="1"/>
  <c r="D1527" i="23" s="1"/>
  <c r="C2" i="1"/>
  <c r="D2" i="23" s="1"/>
  <c r="B3" i="1"/>
  <c r="B3" i="23" s="1"/>
  <c r="B4" i="1"/>
  <c r="B4" i="23" s="1"/>
  <c r="B5" i="1"/>
  <c r="B5" i="23" s="1"/>
  <c r="B6" i="1"/>
  <c r="B6" i="23" s="1"/>
  <c r="B7" i="1"/>
  <c r="B7" i="23" s="1"/>
  <c r="B8" i="1"/>
  <c r="B8" i="23" s="1"/>
  <c r="B9" i="1"/>
  <c r="B9" i="23" s="1"/>
  <c r="B10" i="1"/>
  <c r="B10" i="23" s="1"/>
  <c r="B11" i="1"/>
  <c r="B11" i="23" s="1"/>
  <c r="B12" i="1"/>
  <c r="B12" i="23" s="1"/>
  <c r="B13" i="1"/>
  <c r="B14" i="1"/>
  <c r="B14" i="23" s="1"/>
  <c r="B15" i="1"/>
  <c r="B15" i="23" s="1"/>
  <c r="B16" i="1"/>
  <c r="B16" i="23" s="1"/>
  <c r="B17" i="1"/>
  <c r="B17" i="23" s="1"/>
  <c r="B18" i="1"/>
  <c r="B18" i="23" s="1"/>
  <c r="B19" i="1"/>
  <c r="B19" i="23" s="1"/>
  <c r="B20" i="1"/>
  <c r="B20" i="23" s="1"/>
  <c r="B21" i="1"/>
  <c r="B21" i="23" s="1"/>
  <c r="B22" i="1"/>
  <c r="B22" i="23" s="1"/>
  <c r="B23" i="1"/>
  <c r="B23" i="23" s="1"/>
  <c r="B24" i="1"/>
  <c r="B24" i="23" s="1"/>
  <c r="B25" i="1"/>
  <c r="B26" i="1"/>
  <c r="B26" i="23" s="1"/>
  <c r="B27" i="1"/>
  <c r="B27" i="23" s="1"/>
  <c r="B28" i="1"/>
  <c r="B28" i="23" s="1"/>
  <c r="B29" i="1"/>
  <c r="B29" i="23" s="1"/>
  <c r="B30" i="1"/>
  <c r="B30" i="23" s="1"/>
  <c r="B31" i="1"/>
  <c r="B31" i="23" s="1"/>
  <c r="B32" i="1"/>
  <c r="B32" i="23" s="1"/>
  <c r="B33" i="1"/>
  <c r="B33" i="23" s="1"/>
  <c r="B34" i="1"/>
  <c r="B34" i="23" s="1"/>
  <c r="B35" i="1"/>
  <c r="B35" i="23" s="1"/>
  <c r="B36" i="1"/>
  <c r="B36" i="23" s="1"/>
  <c r="B37" i="1"/>
  <c r="B38" i="1"/>
  <c r="B38" i="23" s="1"/>
  <c r="B39" i="1"/>
  <c r="B39" i="23" s="1"/>
  <c r="B40" i="1"/>
  <c r="B40" i="23" s="1"/>
  <c r="B41" i="1"/>
  <c r="B41" i="23" s="1"/>
  <c r="B42" i="1"/>
  <c r="B42" i="23" s="1"/>
  <c r="B43" i="1"/>
  <c r="B43" i="23" s="1"/>
  <c r="B44" i="1"/>
  <c r="B44" i="23" s="1"/>
  <c r="B45" i="1"/>
  <c r="B45" i="23" s="1"/>
  <c r="B46" i="1"/>
  <c r="B46" i="23" s="1"/>
  <c r="B47" i="1"/>
  <c r="B47" i="23" s="1"/>
  <c r="B48" i="1"/>
  <c r="B48" i="23" s="1"/>
  <c r="B49" i="1"/>
  <c r="B50" i="1"/>
  <c r="B50" i="23" s="1"/>
  <c r="B51" i="1"/>
  <c r="B51" i="23" s="1"/>
  <c r="B52" i="1"/>
  <c r="B52" i="23" s="1"/>
  <c r="B53" i="1"/>
  <c r="B53" i="23" s="1"/>
  <c r="M53" i="23" s="1"/>
  <c r="B54" i="1"/>
  <c r="B54" i="23" s="1"/>
  <c r="B55" i="1"/>
  <c r="B55" i="23" s="1"/>
  <c r="B56" i="1"/>
  <c r="B56" i="23" s="1"/>
  <c r="M56" i="23" s="1"/>
  <c r="B57" i="1"/>
  <c r="B57" i="23" s="1"/>
  <c r="B58" i="1"/>
  <c r="B58" i="23" s="1"/>
  <c r="B59" i="1"/>
  <c r="B59" i="23" s="1"/>
  <c r="M59" i="23" s="1"/>
  <c r="B60" i="1"/>
  <c r="B60" i="23" s="1"/>
  <c r="B61" i="1"/>
  <c r="B61" i="23" s="1"/>
  <c r="B62" i="1"/>
  <c r="B62" i="23" s="1"/>
  <c r="B63" i="1"/>
  <c r="B63" i="23" s="1"/>
  <c r="B64" i="1"/>
  <c r="B64" i="23" s="1"/>
  <c r="B65" i="1"/>
  <c r="B65" i="23" s="1"/>
  <c r="M65" i="23" s="1"/>
  <c r="B66" i="1"/>
  <c r="B66" i="23" s="1"/>
  <c r="B67" i="1"/>
  <c r="B67" i="23" s="1"/>
  <c r="B68" i="1"/>
  <c r="B68" i="23" s="1"/>
  <c r="M68" i="23" s="1"/>
  <c r="B69" i="1"/>
  <c r="B69" i="23" s="1"/>
  <c r="B70" i="1"/>
  <c r="B70" i="23" s="1"/>
  <c r="B71" i="1"/>
  <c r="B71" i="23" s="1"/>
  <c r="M71" i="23" s="1"/>
  <c r="B72" i="1"/>
  <c r="B72" i="23" s="1"/>
  <c r="B73" i="1"/>
  <c r="B74" i="1"/>
  <c r="B74" i="23" s="1"/>
  <c r="M74" i="23" s="1"/>
  <c r="B75" i="1"/>
  <c r="B75" i="23" s="1"/>
  <c r="B76" i="1"/>
  <c r="B76" i="23" s="1"/>
  <c r="B77" i="1"/>
  <c r="B77" i="23" s="1"/>
  <c r="M77" i="23" s="1"/>
  <c r="B78" i="1"/>
  <c r="B78" i="23" s="1"/>
  <c r="B79" i="1"/>
  <c r="B79" i="23" s="1"/>
  <c r="B80" i="1"/>
  <c r="B80" i="23" s="1"/>
  <c r="M80" i="23" s="1"/>
  <c r="B81" i="1"/>
  <c r="B81" i="23" s="1"/>
  <c r="B82" i="1"/>
  <c r="B82" i="23" s="1"/>
  <c r="B83" i="1"/>
  <c r="B83" i="23" s="1"/>
  <c r="M83" i="23" s="1"/>
  <c r="B84" i="1"/>
  <c r="B84" i="23" s="1"/>
  <c r="B85" i="1"/>
  <c r="B86" i="1"/>
  <c r="B86" i="23" s="1"/>
  <c r="B87" i="1"/>
  <c r="B87" i="23" s="1"/>
  <c r="B88" i="1"/>
  <c r="B88" i="23" s="1"/>
  <c r="B89" i="1"/>
  <c r="B89" i="23" s="1"/>
  <c r="M89" i="23" s="1"/>
  <c r="B90" i="1"/>
  <c r="B90" i="23" s="1"/>
  <c r="B91" i="1"/>
  <c r="B91" i="23" s="1"/>
  <c r="B92" i="1"/>
  <c r="B92" i="23" s="1"/>
  <c r="M92" i="23" s="1"/>
  <c r="B93" i="1"/>
  <c r="B93" i="23" s="1"/>
  <c r="B94" i="1"/>
  <c r="B94" i="23" s="1"/>
  <c r="B95" i="1"/>
  <c r="B95" i="23" s="1"/>
  <c r="M95" i="23" s="1"/>
  <c r="B96" i="1"/>
  <c r="B96" i="23" s="1"/>
  <c r="B97" i="1"/>
  <c r="B98" i="1"/>
  <c r="B98" i="23" s="1"/>
  <c r="M98" i="23" s="1"/>
  <c r="B99" i="1"/>
  <c r="B99" i="23" s="1"/>
  <c r="B100" i="1"/>
  <c r="B100" i="23" s="1"/>
  <c r="B101" i="1"/>
  <c r="B101" i="23" s="1"/>
  <c r="M101" i="23" s="1"/>
  <c r="B102" i="1"/>
  <c r="B102" i="23" s="1"/>
  <c r="B103" i="1"/>
  <c r="B103" i="23" s="1"/>
  <c r="B104" i="1"/>
  <c r="B104" i="23" s="1"/>
  <c r="M104" i="23" s="1"/>
  <c r="B105" i="1"/>
  <c r="B105" i="23" s="1"/>
  <c r="B106" i="1"/>
  <c r="B106" i="23" s="1"/>
  <c r="B107" i="1"/>
  <c r="B107" i="23" s="1"/>
  <c r="M107" i="23" s="1"/>
  <c r="B108" i="1"/>
  <c r="B108" i="23" s="1"/>
  <c r="B109" i="1"/>
  <c r="B110" i="1"/>
  <c r="B110" i="23" s="1"/>
  <c r="B111" i="1"/>
  <c r="B111" i="23" s="1"/>
  <c r="B112" i="1"/>
  <c r="B112" i="23" s="1"/>
  <c r="B113" i="1"/>
  <c r="B113" i="23" s="1"/>
  <c r="M113" i="23" s="1"/>
  <c r="B114" i="1"/>
  <c r="B114" i="23" s="1"/>
  <c r="B115" i="1"/>
  <c r="B115" i="23" s="1"/>
  <c r="B116" i="1"/>
  <c r="B116" i="23" s="1"/>
  <c r="M116" i="23" s="1"/>
  <c r="B117" i="1"/>
  <c r="B117" i="23" s="1"/>
  <c r="B118" i="1"/>
  <c r="B118" i="23" s="1"/>
  <c r="B119" i="1"/>
  <c r="B119" i="23" s="1"/>
  <c r="M119" i="23" s="1"/>
  <c r="B120" i="1"/>
  <c r="B120" i="23" s="1"/>
  <c r="B121" i="1"/>
  <c r="B122" i="1"/>
  <c r="B122" i="23" s="1"/>
  <c r="M122" i="23" s="1"/>
  <c r="B123" i="1"/>
  <c r="B123" i="23" s="1"/>
  <c r="B124" i="1"/>
  <c r="B124" i="23" s="1"/>
  <c r="B125" i="1"/>
  <c r="B125" i="23" s="1"/>
  <c r="M125" i="23" s="1"/>
  <c r="B126" i="1"/>
  <c r="B126" i="23" s="1"/>
  <c r="B127" i="1"/>
  <c r="B127" i="23" s="1"/>
  <c r="B128" i="1"/>
  <c r="B128" i="23" s="1"/>
  <c r="M128" i="23" s="1"/>
  <c r="B129" i="1"/>
  <c r="B129" i="23" s="1"/>
  <c r="B130" i="1"/>
  <c r="B130" i="23" s="1"/>
  <c r="B131" i="1"/>
  <c r="B131" i="23" s="1"/>
  <c r="B132" i="1"/>
  <c r="B132" i="23" s="1"/>
  <c r="B133" i="1"/>
  <c r="B134" i="1"/>
  <c r="B134" i="23" s="1"/>
  <c r="M134" i="23" s="1"/>
  <c r="B135" i="1"/>
  <c r="B135" i="23" s="1"/>
  <c r="B136" i="1"/>
  <c r="B136" i="23" s="1"/>
  <c r="B137" i="1"/>
  <c r="B137" i="23" s="1"/>
  <c r="B138" i="1"/>
  <c r="B138" i="23" s="1"/>
  <c r="M138" i="23" s="1"/>
  <c r="B139" i="1"/>
  <c r="B139" i="23" s="1"/>
  <c r="M139" i="23" s="1"/>
  <c r="B140" i="1"/>
  <c r="B140" i="23" s="1"/>
  <c r="B141" i="1"/>
  <c r="B141" i="23" s="1"/>
  <c r="B142" i="1"/>
  <c r="B142" i="23" s="1"/>
  <c r="B143" i="1"/>
  <c r="B143" i="23" s="1"/>
  <c r="M143" i="23" s="1"/>
  <c r="B144" i="1"/>
  <c r="B144" i="23" s="1"/>
  <c r="B145" i="1"/>
  <c r="B146" i="1"/>
  <c r="B146" i="23" s="1"/>
  <c r="B147" i="1"/>
  <c r="B147" i="23" s="1"/>
  <c r="M147" i="23" s="1"/>
  <c r="B148" i="1"/>
  <c r="B148" i="23" s="1"/>
  <c r="B149" i="1"/>
  <c r="B149" i="23" s="1"/>
  <c r="B150" i="1"/>
  <c r="B150" i="23" s="1"/>
  <c r="B151" i="1"/>
  <c r="B151" i="23" s="1"/>
  <c r="M151" i="23" s="1"/>
  <c r="B152" i="1"/>
  <c r="B152" i="23" s="1"/>
  <c r="M152" i="23" s="1"/>
  <c r="N152" i="23" s="1"/>
  <c r="B153" i="1"/>
  <c r="B153" i="23" s="1"/>
  <c r="B154" i="1"/>
  <c r="B154" i="23" s="1"/>
  <c r="M154" i="23" s="1"/>
  <c r="B155" i="1"/>
  <c r="B155" i="23" s="1"/>
  <c r="B156" i="1"/>
  <c r="B156" i="23" s="1"/>
  <c r="B157" i="1"/>
  <c r="B158" i="1"/>
  <c r="B158" i="23" s="1"/>
  <c r="B159" i="1"/>
  <c r="B159" i="23" s="1"/>
  <c r="B160" i="1"/>
  <c r="B160" i="23" s="1"/>
  <c r="B161" i="1"/>
  <c r="B161" i="23" s="1"/>
  <c r="M161" i="23" s="1"/>
  <c r="B162" i="1"/>
  <c r="B162" i="23" s="1"/>
  <c r="B163" i="1"/>
  <c r="B163" i="23" s="1"/>
  <c r="M163" i="23" s="1"/>
  <c r="B164" i="1"/>
  <c r="B164" i="23" s="1"/>
  <c r="B165" i="1"/>
  <c r="B165" i="23" s="1"/>
  <c r="M165" i="23" s="1"/>
  <c r="B166" i="1"/>
  <c r="B166" i="23" s="1"/>
  <c r="M166" i="23" s="1"/>
  <c r="N166" i="23" s="1"/>
  <c r="B167" i="1"/>
  <c r="B167" i="23" s="1"/>
  <c r="B168" i="1"/>
  <c r="B168" i="23" s="1"/>
  <c r="B169" i="1"/>
  <c r="B170" i="1"/>
  <c r="B170" i="23" s="1"/>
  <c r="M170" i="23" s="1"/>
  <c r="B171" i="1"/>
  <c r="B171" i="23" s="1"/>
  <c r="B172" i="1"/>
  <c r="B172" i="23" s="1"/>
  <c r="B173" i="1"/>
  <c r="B173" i="23" s="1"/>
  <c r="B174" i="1"/>
  <c r="B174" i="23" s="1"/>
  <c r="M174" i="23" s="1"/>
  <c r="B175" i="1"/>
  <c r="B175" i="23" s="1"/>
  <c r="M175" i="23" s="1"/>
  <c r="N175" i="23" s="1"/>
  <c r="B176" i="1"/>
  <c r="B176" i="23" s="1"/>
  <c r="B177" i="1"/>
  <c r="B177" i="23" s="1"/>
  <c r="B178" i="1"/>
  <c r="B178" i="23" s="1"/>
  <c r="B179" i="1"/>
  <c r="B179" i="23" s="1"/>
  <c r="M179" i="23" s="1"/>
  <c r="B180" i="1"/>
  <c r="B180" i="23" s="1"/>
  <c r="B181" i="1"/>
  <c r="B182" i="1"/>
  <c r="B182" i="23" s="1"/>
  <c r="B183" i="1"/>
  <c r="B183" i="23" s="1"/>
  <c r="M183" i="23" s="1"/>
  <c r="B184" i="1"/>
  <c r="B184" i="23" s="1"/>
  <c r="B185" i="1"/>
  <c r="B185" i="23" s="1"/>
  <c r="B186" i="1"/>
  <c r="B186" i="23" s="1"/>
  <c r="B187" i="1"/>
  <c r="B187" i="23" s="1"/>
  <c r="M187" i="23" s="1"/>
  <c r="B188" i="1"/>
  <c r="B188" i="23" s="1"/>
  <c r="M188" i="23" s="1"/>
  <c r="N188" i="23" s="1"/>
  <c r="B189" i="1"/>
  <c r="B189" i="23" s="1"/>
  <c r="B190" i="1"/>
  <c r="B190" i="23" s="1"/>
  <c r="M190" i="23" s="1"/>
  <c r="B191" i="1"/>
  <c r="B191" i="23" s="1"/>
  <c r="B192" i="1"/>
  <c r="B192" i="23" s="1"/>
  <c r="B193" i="1"/>
  <c r="B194" i="1"/>
  <c r="B194" i="23" s="1"/>
  <c r="B195" i="1"/>
  <c r="B195" i="23" s="1"/>
  <c r="B196" i="1"/>
  <c r="B196" i="23" s="1"/>
  <c r="B197" i="1"/>
  <c r="B197" i="23" s="1"/>
  <c r="M197" i="23" s="1"/>
  <c r="B198" i="1"/>
  <c r="B198" i="23" s="1"/>
  <c r="B199" i="1"/>
  <c r="B199" i="23" s="1"/>
  <c r="M199" i="23" s="1"/>
  <c r="B200" i="1"/>
  <c r="B200" i="23" s="1"/>
  <c r="B201" i="1"/>
  <c r="B201" i="23" s="1"/>
  <c r="M201" i="23" s="1"/>
  <c r="B202" i="1"/>
  <c r="B202" i="23" s="1"/>
  <c r="M202" i="23" s="1"/>
  <c r="N202" i="23" s="1"/>
  <c r="B203" i="1"/>
  <c r="B203" i="23" s="1"/>
  <c r="B204" i="1"/>
  <c r="B204" i="23" s="1"/>
  <c r="B205" i="1"/>
  <c r="B205" i="23" s="1"/>
  <c r="B206" i="1"/>
  <c r="B206" i="23" s="1"/>
  <c r="M206" i="23" s="1"/>
  <c r="B207" i="1"/>
  <c r="B207" i="23" s="1"/>
  <c r="B208" i="1"/>
  <c r="B208" i="23" s="1"/>
  <c r="B209" i="1"/>
  <c r="B209" i="23" s="1"/>
  <c r="B210" i="1"/>
  <c r="B210" i="23" s="1"/>
  <c r="M210" i="23" s="1"/>
  <c r="B211" i="1"/>
  <c r="B211" i="23" s="1"/>
  <c r="M211" i="23" s="1"/>
  <c r="N211" i="23" s="1"/>
  <c r="B212" i="1"/>
  <c r="B212" i="23" s="1"/>
  <c r="B213" i="1"/>
  <c r="B213" i="23" s="1"/>
  <c r="B214" i="1"/>
  <c r="B214" i="23" s="1"/>
  <c r="B215" i="1"/>
  <c r="B215" i="23" s="1"/>
  <c r="M215" i="23" s="1"/>
  <c r="B216" i="1"/>
  <c r="B216" i="23" s="1"/>
  <c r="B217" i="1"/>
  <c r="B218" i="1"/>
  <c r="B218" i="23" s="1"/>
  <c r="B219" i="1"/>
  <c r="B219" i="23" s="1"/>
  <c r="M219" i="23" s="1"/>
  <c r="B220" i="1"/>
  <c r="B220" i="23" s="1"/>
  <c r="B221" i="1"/>
  <c r="B221" i="23" s="1"/>
  <c r="B222" i="1"/>
  <c r="B222" i="23" s="1"/>
  <c r="B223" i="1"/>
  <c r="B223" i="23" s="1"/>
  <c r="M223" i="23" s="1"/>
  <c r="B224" i="1"/>
  <c r="B224" i="23" s="1"/>
  <c r="M224" i="23" s="1"/>
  <c r="N224" i="23" s="1"/>
  <c r="B225" i="1"/>
  <c r="B225" i="23" s="1"/>
  <c r="B226" i="1"/>
  <c r="B226" i="23" s="1"/>
  <c r="B227" i="1"/>
  <c r="B227" i="23" s="1"/>
  <c r="B228" i="1"/>
  <c r="B228" i="23" s="1"/>
  <c r="B229" i="1"/>
  <c r="B230" i="1"/>
  <c r="B230" i="23" s="1"/>
  <c r="B231" i="1"/>
  <c r="B231" i="23" s="1"/>
  <c r="B232" i="1"/>
  <c r="B232" i="23" s="1"/>
  <c r="B233" i="1"/>
  <c r="B233" i="23" s="1"/>
  <c r="B234" i="1"/>
  <c r="B234" i="23" s="1"/>
  <c r="B235" i="1"/>
  <c r="B235" i="23" s="1"/>
  <c r="B236" i="1"/>
  <c r="B236" i="23" s="1"/>
  <c r="B237" i="1"/>
  <c r="B237" i="23" s="1"/>
  <c r="B238" i="1"/>
  <c r="B238" i="23" s="1"/>
  <c r="B239" i="1"/>
  <c r="B239" i="23" s="1"/>
  <c r="B240" i="1"/>
  <c r="B240" i="23" s="1"/>
  <c r="B241" i="1"/>
  <c r="B242" i="1"/>
  <c r="B242" i="23" s="1"/>
  <c r="B243" i="1"/>
  <c r="B243" i="23" s="1"/>
  <c r="B244" i="1"/>
  <c r="B244" i="23" s="1"/>
  <c r="B245" i="1"/>
  <c r="B245" i="23" s="1"/>
  <c r="B246" i="1"/>
  <c r="B246" i="23" s="1"/>
  <c r="B247" i="1"/>
  <c r="B247" i="23" s="1"/>
  <c r="B248" i="1"/>
  <c r="B248" i="23" s="1"/>
  <c r="B249" i="1"/>
  <c r="B249" i="23" s="1"/>
  <c r="B250" i="1"/>
  <c r="B250" i="23" s="1"/>
  <c r="B251" i="1"/>
  <c r="B251" i="23" s="1"/>
  <c r="B252" i="1"/>
  <c r="B252" i="23" s="1"/>
  <c r="B253" i="1"/>
  <c r="B254" i="1"/>
  <c r="B254" i="23" s="1"/>
  <c r="B255" i="1"/>
  <c r="B255" i="23" s="1"/>
  <c r="B256" i="1"/>
  <c r="B256" i="23" s="1"/>
  <c r="B257" i="1"/>
  <c r="B257" i="23" s="1"/>
  <c r="B258" i="1"/>
  <c r="B258" i="23" s="1"/>
  <c r="B259" i="1"/>
  <c r="B259" i="23" s="1"/>
  <c r="B260" i="1"/>
  <c r="B260" i="23" s="1"/>
  <c r="B261" i="1"/>
  <c r="B261" i="23" s="1"/>
  <c r="B262" i="1"/>
  <c r="B262" i="23" s="1"/>
  <c r="B263" i="1"/>
  <c r="B263" i="23" s="1"/>
  <c r="B264" i="1"/>
  <c r="B264" i="23" s="1"/>
  <c r="B265" i="1"/>
  <c r="B266" i="1"/>
  <c r="B266" i="23" s="1"/>
  <c r="B267" i="1"/>
  <c r="B267" i="23" s="1"/>
  <c r="B268" i="1"/>
  <c r="B268" i="23" s="1"/>
  <c r="B269" i="1"/>
  <c r="B269" i="23" s="1"/>
  <c r="B270" i="1"/>
  <c r="B270" i="23" s="1"/>
  <c r="B271" i="1"/>
  <c r="B271" i="23" s="1"/>
  <c r="B272" i="1"/>
  <c r="B272" i="23" s="1"/>
  <c r="B273" i="1"/>
  <c r="B273" i="23" s="1"/>
  <c r="B274" i="1"/>
  <c r="B274" i="23" s="1"/>
  <c r="B275" i="1"/>
  <c r="B275" i="23" s="1"/>
  <c r="B276" i="1"/>
  <c r="B276" i="23" s="1"/>
  <c r="B277" i="1"/>
  <c r="B278" i="1"/>
  <c r="B278" i="23" s="1"/>
  <c r="B279" i="1"/>
  <c r="B279" i="23" s="1"/>
  <c r="B280" i="1"/>
  <c r="B280" i="23" s="1"/>
  <c r="B281" i="1"/>
  <c r="B281" i="23" s="1"/>
  <c r="B282" i="1"/>
  <c r="B282" i="23" s="1"/>
  <c r="B283" i="1"/>
  <c r="B283" i="23" s="1"/>
  <c r="B284" i="1"/>
  <c r="B284" i="23" s="1"/>
  <c r="B285" i="1"/>
  <c r="B285" i="23" s="1"/>
  <c r="B286" i="1"/>
  <c r="B286" i="23" s="1"/>
  <c r="B287" i="1"/>
  <c r="B287" i="23" s="1"/>
  <c r="B288" i="1"/>
  <c r="B288" i="23" s="1"/>
  <c r="B289" i="1"/>
  <c r="B290" i="1"/>
  <c r="B290" i="23" s="1"/>
  <c r="B291" i="1"/>
  <c r="B291" i="23" s="1"/>
  <c r="B292" i="1"/>
  <c r="B292" i="23" s="1"/>
  <c r="B293" i="1"/>
  <c r="B293" i="23" s="1"/>
  <c r="B294" i="1"/>
  <c r="B294" i="23" s="1"/>
  <c r="B295" i="1"/>
  <c r="B295" i="23" s="1"/>
  <c r="B296" i="1"/>
  <c r="B296" i="23" s="1"/>
  <c r="B297" i="1"/>
  <c r="B297" i="23" s="1"/>
  <c r="B298" i="1"/>
  <c r="B298" i="23" s="1"/>
  <c r="B299" i="1"/>
  <c r="B299" i="23" s="1"/>
  <c r="B300" i="1"/>
  <c r="B300" i="23" s="1"/>
  <c r="B301" i="1"/>
  <c r="B302" i="1"/>
  <c r="B302" i="23" s="1"/>
  <c r="B303" i="1"/>
  <c r="B303" i="23" s="1"/>
  <c r="B304" i="1"/>
  <c r="B304" i="23" s="1"/>
  <c r="B305" i="1"/>
  <c r="B305" i="23" s="1"/>
  <c r="B306" i="1"/>
  <c r="B306" i="23" s="1"/>
  <c r="B307" i="1"/>
  <c r="B307" i="23" s="1"/>
  <c r="B308" i="1"/>
  <c r="B308" i="23" s="1"/>
  <c r="B309" i="1"/>
  <c r="B309" i="23" s="1"/>
  <c r="B310" i="1"/>
  <c r="B310" i="23" s="1"/>
  <c r="B311" i="1"/>
  <c r="B311" i="23" s="1"/>
  <c r="B312" i="1"/>
  <c r="B312" i="23" s="1"/>
  <c r="B313" i="1"/>
  <c r="B314" i="1"/>
  <c r="B314" i="23" s="1"/>
  <c r="B315" i="1"/>
  <c r="B315" i="23" s="1"/>
  <c r="B316" i="1"/>
  <c r="B316" i="23" s="1"/>
  <c r="B317" i="1"/>
  <c r="B317" i="23" s="1"/>
  <c r="B318" i="1"/>
  <c r="B318" i="23" s="1"/>
  <c r="B319" i="1"/>
  <c r="B319" i="23" s="1"/>
  <c r="B320" i="1"/>
  <c r="B320" i="23" s="1"/>
  <c r="B321" i="1"/>
  <c r="B321" i="23" s="1"/>
  <c r="B322" i="1"/>
  <c r="B322" i="23" s="1"/>
  <c r="B323" i="1"/>
  <c r="B323" i="23" s="1"/>
  <c r="B324" i="1"/>
  <c r="B324" i="23" s="1"/>
  <c r="B325" i="1"/>
  <c r="B326" i="1"/>
  <c r="B326" i="23" s="1"/>
  <c r="B327" i="1"/>
  <c r="B327" i="23" s="1"/>
  <c r="B328" i="1"/>
  <c r="B328" i="23" s="1"/>
  <c r="B329" i="1"/>
  <c r="B329" i="23" s="1"/>
  <c r="B330" i="1"/>
  <c r="B330" i="23" s="1"/>
  <c r="B331" i="1"/>
  <c r="B331" i="23" s="1"/>
  <c r="B332" i="1"/>
  <c r="B332" i="23" s="1"/>
  <c r="B333" i="1"/>
  <c r="B333" i="23" s="1"/>
  <c r="B334" i="1"/>
  <c r="B334" i="23" s="1"/>
  <c r="B335" i="1"/>
  <c r="B335" i="23" s="1"/>
  <c r="B336" i="1"/>
  <c r="B336" i="23" s="1"/>
  <c r="B337" i="1"/>
  <c r="B338" i="1"/>
  <c r="B338" i="23" s="1"/>
  <c r="B339" i="1"/>
  <c r="B339" i="23" s="1"/>
  <c r="B340" i="1"/>
  <c r="B340" i="23" s="1"/>
  <c r="B341" i="1"/>
  <c r="B341" i="23" s="1"/>
  <c r="B342" i="1"/>
  <c r="B342" i="23" s="1"/>
  <c r="B343" i="1"/>
  <c r="B343" i="23" s="1"/>
  <c r="B344" i="1"/>
  <c r="B344" i="23" s="1"/>
  <c r="B345" i="1"/>
  <c r="B345" i="23" s="1"/>
  <c r="B346" i="1"/>
  <c r="B346" i="23" s="1"/>
  <c r="B347" i="1"/>
  <c r="B347" i="23" s="1"/>
  <c r="B348" i="1"/>
  <c r="B348" i="23" s="1"/>
  <c r="B349" i="1"/>
  <c r="B349" i="23" s="1"/>
  <c r="B350" i="1"/>
  <c r="B350" i="23" s="1"/>
  <c r="B351" i="1"/>
  <c r="B351" i="23" s="1"/>
  <c r="B352" i="1"/>
  <c r="B352" i="23" s="1"/>
  <c r="B353" i="1"/>
  <c r="B353" i="23" s="1"/>
  <c r="B354" i="1"/>
  <c r="B354" i="23" s="1"/>
  <c r="B355" i="1"/>
  <c r="B355" i="23" s="1"/>
  <c r="B356" i="1"/>
  <c r="B356" i="23" s="1"/>
  <c r="B357" i="1"/>
  <c r="B357" i="23" s="1"/>
  <c r="B358" i="1"/>
  <c r="B358" i="23" s="1"/>
  <c r="B359" i="1"/>
  <c r="B359" i="23" s="1"/>
  <c r="B360" i="1"/>
  <c r="B360" i="23" s="1"/>
  <c r="B361" i="1"/>
  <c r="B362" i="1"/>
  <c r="B362" i="23" s="1"/>
  <c r="B363" i="1"/>
  <c r="B363" i="23" s="1"/>
  <c r="B364" i="1"/>
  <c r="B364" i="23" s="1"/>
  <c r="B365" i="1"/>
  <c r="B365" i="23" s="1"/>
  <c r="B366" i="1"/>
  <c r="B366" i="23" s="1"/>
  <c r="B367" i="1"/>
  <c r="B367" i="23" s="1"/>
  <c r="B368" i="1"/>
  <c r="B368" i="23" s="1"/>
  <c r="B369" i="1"/>
  <c r="B369" i="23" s="1"/>
  <c r="B370" i="1"/>
  <c r="B370" i="23" s="1"/>
  <c r="B371" i="1"/>
  <c r="B371" i="23" s="1"/>
  <c r="B372" i="1"/>
  <c r="B372" i="23" s="1"/>
  <c r="B373" i="1"/>
  <c r="B374" i="1"/>
  <c r="B374" i="23" s="1"/>
  <c r="B375" i="1"/>
  <c r="B375" i="23" s="1"/>
  <c r="B376" i="1"/>
  <c r="B376" i="23" s="1"/>
  <c r="B377" i="1"/>
  <c r="B377" i="23" s="1"/>
  <c r="B378" i="1"/>
  <c r="B378" i="23" s="1"/>
  <c r="B379" i="1"/>
  <c r="B379" i="23" s="1"/>
  <c r="B380" i="1"/>
  <c r="B380" i="23" s="1"/>
  <c r="B381" i="1"/>
  <c r="B381" i="23" s="1"/>
  <c r="M381" i="23" s="1"/>
  <c r="B382" i="1"/>
  <c r="B382" i="23" s="1"/>
  <c r="B383" i="1"/>
  <c r="B383" i="23" s="1"/>
  <c r="M383" i="23" s="1"/>
  <c r="B384" i="1"/>
  <c r="B384" i="23" s="1"/>
  <c r="M384" i="23" s="1"/>
  <c r="N384" i="23" s="1"/>
  <c r="B385" i="1"/>
  <c r="B386" i="1"/>
  <c r="B386" i="23" s="1"/>
  <c r="B387" i="1"/>
  <c r="B387" i="23" s="1"/>
  <c r="M387" i="23" s="1"/>
  <c r="B388" i="1"/>
  <c r="B388" i="23" s="1"/>
  <c r="B389" i="1"/>
  <c r="B389" i="23" s="1"/>
  <c r="M389" i="23" s="1"/>
  <c r="B390" i="1"/>
  <c r="B390" i="23" s="1"/>
  <c r="B391" i="1"/>
  <c r="B391" i="23" s="1"/>
  <c r="B392" i="1"/>
  <c r="B392" i="23" s="1"/>
  <c r="B393" i="1"/>
  <c r="B393" i="23" s="1"/>
  <c r="B394" i="1"/>
  <c r="B394" i="23" s="1"/>
  <c r="B395" i="1"/>
  <c r="B395" i="23" s="1"/>
  <c r="B396" i="1"/>
  <c r="B396" i="23" s="1"/>
  <c r="B397" i="1"/>
  <c r="B398" i="1"/>
  <c r="B398" i="23" s="1"/>
  <c r="B399" i="1"/>
  <c r="B399" i="23" s="1"/>
  <c r="B400" i="1"/>
  <c r="B400" i="23" s="1"/>
  <c r="B401" i="1"/>
  <c r="B401" i="23" s="1"/>
  <c r="B402" i="1"/>
  <c r="B402" i="23" s="1"/>
  <c r="B403" i="1"/>
  <c r="B403" i="23" s="1"/>
  <c r="B404" i="1"/>
  <c r="B404" i="23" s="1"/>
  <c r="B405" i="1"/>
  <c r="B405" i="23" s="1"/>
  <c r="B406" i="1"/>
  <c r="B406" i="23" s="1"/>
  <c r="B407" i="1"/>
  <c r="B407" i="23" s="1"/>
  <c r="B408" i="1"/>
  <c r="B408" i="23" s="1"/>
  <c r="B409" i="1"/>
  <c r="B410" i="1"/>
  <c r="B410" i="23" s="1"/>
  <c r="B411" i="1"/>
  <c r="B411" i="23" s="1"/>
  <c r="B412" i="1"/>
  <c r="B412" i="23" s="1"/>
  <c r="B413" i="1"/>
  <c r="B413" i="23" s="1"/>
  <c r="B414" i="1"/>
  <c r="B414" i="23" s="1"/>
  <c r="B415" i="1"/>
  <c r="B415" i="23" s="1"/>
  <c r="B416" i="1"/>
  <c r="B416" i="23" s="1"/>
  <c r="B417" i="1"/>
  <c r="B417" i="23" s="1"/>
  <c r="B418" i="1"/>
  <c r="B418" i="23" s="1"/>
  <c r="B419" i="1"/>
  <c r="B419" i="23" s="1"/>
  <c r="B420" i="1"/>
  <c r="B420" i="23" s="1"/>
  <c r="B421" i="1"/>
  <c r="B422" i="1"/>
  <c r="B422" i="23" s="1"/>
  <c r="B423" i="1"/>
  <c r="B423" i="23" s="1"/>
  <c r="B424" i="1"/>
  <c r="B424" i="23" s="1"/>
  <c r="B425" i="1"/>
  <c r="B425" i="23" s="1"/>
  <c r="B426" i="1"/>
  <c r="B426" i="23" s="1"/>
  <c r="B427" i="1"/>
  <c r="B427" i="23" s="1"/>
  <c r="B428" i="1"/>
  <c r="B428" i="23" s="1"/>
  <c r="B429" i="1"/>
  <c r="B429" i="23" s="1"/>
  <c r="B430" i="1"/>
  <c r="B430" i="23" s="1"/>
  <c r="B431" i="1"/>
  <c r="B431" i="23" s="1"/>
  <c r="B432" i="1"/>
  <c r="B432" i="23" s="1"/>
  <c r="B433" i="1"/>
  <c r="B434" i="1"/>
  <c r="B434" i="23" s="1"/>
  <c r="B435" i="1"/>
  <c r="B435" i="23" s="1"/>
  <c r="B436" i="1"/>
  <c r="B436" i="23" s="1"/>
  <c r="B437" i="1"/>
  <c r="B437" i="23" s="1"/>
  <c r="B438" i="1"/>
  <c r="B438" i="23" s="1"/>
  <c r="B439" i="1"/>
  <c r="B439" i="23" s="1"/>
  <c r="B440" i="1"/>
  <c r="B440" i="23" s="1"/>
  <c r="B441" i="1"/>
  <c r="B441" i="23" s="1"/>
  <c r="B442" i="1"/>
  <c r="B442" i="23" s="1"/>
  <c r="B443" i="1"/>
  <c r="B443" i="23" s="1"/>
  <c r="B444" i="1"/>
  <c r="B444" i="23" s="1"/>
  <c r="B445" i="1"/>
  <c r="B446" i="1"/>
  <c r="B446" i="23" s="1"/>
  <c r="B447" i="1"/>
  <c r="B447" i="23" s="1"/>
  <c r="B448" i="1"/>
  <c r="B448" i="23" s="1"/>
  <c r="B449" i="1"/>
  <c r="B449" i="23" s="1"/>
  <c r="B450" i="1"/>
  <c r="B450" i="23" s="1"/>
  <c r="B451" i="1"/>
  <c r="B451" i="23" s="1"/>
  <c r="B452" i="1"/>
  <c r="B452" i="23" s="1"/>
  <c r="B453" i="1"/>
  <c r="B453" i="23" s="1"/>
  <c r="B454" i="1"/>
  <c r="B454" i="23" s="1"/>
  <c r="B455" i="1"/>
  <c r="B455" i="23" s="1"/>
  <c r="B456" i="1"/>
  <c r="B456" i="23" s="1"/>
  <c r="B457" i="1"/>
  <c r="B458" i="1"/>
  <c r="B458" i="23" s="1"/>
  <c r="B459" i="1"/>
  <c r="B459" i="23" s="1"/>
  <c r="B460" i="1"/>
  <c r="B460" i="23" s="1"/>
  <c r="B461" i="1"/>
  <c r="B461" i="23" s="1"/>
  <c r="B462" i="1"/>
  <c r="B462" i="23" s="1"/>
  <c r="B463" i="1"/>
  <c r="B463" i="23" s="1"/>
  <c r="B464" i="1"/>
  <c r="B464" i="23" s="1"/>
  <c r="B465" i="1"/>
  <c r="B465" i="23" s="1"/>
  <c r="B466" i="1"/>
  <c r="B466" i="23" s="1"/>
  <c r="B467" i="1"/>
  <c r="B467" i="23" s="1"/>
  <c r="B468" i="1"/>
  <c r="B468" i="23" s="1"/>
  <c r="B469" i="1"/>
  <c r="B470" i="1"/>
  <c r="B470" i="23" s="1"/>
  <c r="B471" i="1"/>
  <c r="B471" i="23" s="1"/>
  <c r="B472" i="1"/>
  <c r="B472" i="23" s="1"/>
  <c r="B473" i="1"/>
  <c r="B473" i="23" s="1"/>
  <c r="B474" i="1"/>
  <c r="B474" i="23" s="1"/>
  <c r="B475" i="1"/>
  <c r="B475" i="23" s="1"/>
  <c r="B476" i="1"/>
  <c r="B476" i="23" s="1"/>
  <c r="B477" i="1"/>
  <c r="B477" i="23" s="1"/>
  <c r="B478" i="1"/>
  <c r="B478" i="23" s="1"/>
  <c r="B479" i="1"/>
  <c r="B479" i="23" s="1"/>
  <c r="B480" i="1"/>
  <c r="B480" i="23" s="1"/>
  <c r="B481" i="1"/>
  <c r="B482" i="1"/>
  <c r="B482" i="23" s="1"/>
  <c r="B483" i="1"/>
  <c r="B483" i="23" s="1"/>
  <c r="B484" i="1"/>
  <c r="B484" i="23" s="1"/>
  <c r="B485" i="1"/>
  <c r="B485" i="23" s="1"/>
  <c r="B486" i="1"/>
  <c r="B486" i="23" s="1"/>
  <c r="B487" i="1"/>
  <c r="B487" i="23" s="1"/>
  <c r="B488" i="1"/>
  <c r="B488" i="23" s="1"/>
  <c r="B489" i="1"/>
  <c r="B489" i="23" s="1"/>
  <c r="B490" i="1"/>
  <c r="B490" i="23" s="1"/>
  <c r="B491" i="1"/>
  <c r="B491" i="23" s="1"/>
  <c r="B492" i="1"/>
  <c r="B492" i="23" s="1"/>
  <c r="B493" i="1"/>
  <c r="B493" i="23" s="1"/>
  <c r="B494" i="1"/>
  <c r="B494" i="23" s="1"/>
  <c r="B495" i="1"/>
  <c r="B495" i="23" s="1"/>
  <c r="B496" i="1"/>
  <c r="B496" i="23" s="1"/>
  <c r="B497" i="1"/>
  <c r="B497" i="23" s="1"/>
  <c r="B498" i="1"/>
  <c r="B498" i="23" s="1"/>
  <c r="B499" i="1"/>
  <c r="B499" i="23" s="1"/>
  <c r="B500" i="1"/>
  <c r="B500" i="23" s="1"/>
  <c r="B501" i="1"/>
  <c r="B501" i="23" s="1"/>
  <c r="B502" i="1"/>
  <c r="B502" i="23" s="1"/>
  <c r="B503" i="1"/>
  <c r="B503" i="23" s="1"/>
  <c r="B504" i="1"/>
  <c r="B504" i="23" s="1"/>
  <c r="B505" i="1"/>
  <c r="B506" i="1"/>
  <c r="B506" i="23" s="1"/>
  <c r="B507" i="1"/>
  <c r="B507" i="23" s="1"/>
  <c r="B508" i="1"/>
  <c r="B508" i="23" s="1"/>
  <c r="B509" i="1"/>
  <c r="B509" i="23" s="1"/>
  <c r="B510" i="1"/>
  <c r="B510" i="23" s="1"/>
  <c r="B511" i="1"/>
  <c r="B511" i="23" s="1"/>
  <c r="B512" i="1"/>
  <c r="B512" i="23" s="1"/>
  <c r="B513" i="1"/>
  <c r="B513" i="23" s="1"/>
  <c r="M513" i="23" s="1"/>
  <c r="B514" i="1"/>
  <c r="B514" i="23" s="1"/>
  <c r="B515" i="1"/>
  <c r="B515" i="23" s="1"/>
  <c r="B516" i="1"/>
  <c r="B516" i="23" s="1"/>
  <c r="B517" i="1"/>
  <c r="B518" i="1"/>
  <c r="B518" i="23" s="1"/>
  <c r="B519" i="1"/>
  <c r="B519" i="23" s="1"/>
  <c r="M519" i="23" s="1"/>
  <c r="B520" i="1"/>
  <c r="B520" i="23" s="1"/>
  <c r="B521" i="1"/>
  <c r="B521" i="23" s="1"/>
  <c r="B522" i="1"/>
  <c r="B522" i="23" s="1"/>
  <c r="M522" i="23" s="1"/>
  <c r="B523" i="1"/>
  <c r="B523" i="23" s="1"/>
  <c r="B524" i="1"/>
  <c r="B524" i="23" s="1"/>
  <c r="B525" i="1"/>
  <c r="B525" i="23" s="1"/>
  <c r="M525" i="23" s="1"/>
  <c r="B526" i="1"/>
  <c r="B526" i="23" s="1"/>
  <c r="B527" i="1"/>
  <c r="B527" i="23" s="1"/>
  <c r="B528" i="1"/>
  <c r="B528" i="23" s="1"/>
  <c r="M528" i="23" s="1"/>
  <c r="B529" i="1"/>
  <c r="B530" i="1"/>
  <c r="B530" i="23" s="1"/>
  <c r="B531" i="1"/>
  <c r="B531" i="23" s="1"/>
  <c r="M531" i="23" s="1"/>
  <c r="B532" i="1"/>
  <c r="B532" i="23" s="1"/>
  <c r="B533" i="1"/>
  <c r="B533" i="23" s="1"/>
  <c r="B534" i="1"/>
  <c r="B534" i="23" s="1"/>
  <c r="B535" i="1"/>
  <c r="B535" i="23" s="1"/>
  <c r="B536" i="1"/>
  <c r="B536" i="23" s="1"/>
  <c r="B537" i="1"/>
  <c r="B537" i="23" s="1"/>
  <c r="M537" i="23" s="1"/>
  <c r="B538" i="1"/>
  <c r="B538" i="23" s="1"/>
  <c r="B539" i="1"/>
  <c r="B539" i="23" s="1"/>
  <c r="B540" i="1"/>
  <c r="B540" i="23" s="1"/>
  <c r="B541" i="1"/>
  <c r="B542" i="1"/>
  <c r="B542" i="23" s="1"/>
  <c r="B543" i="1"/>
  <c r="B543" i="23" s="1"/>
  <c r="M543" i="23" s="1"/>
  <c r="B544" i="1"/>
  <c r="B544" i="23" s="1"/>
  <c r="B545" i="1"/>
  <c r="B545" i="23" s="1"/>
  <c r="B546" i="1"/>
  <c r="B546" i="23" s="1"/>
  <c r="M546" i="23" s="1"/>
  <c r="B547" i="1"/>
  <c r="B547" i="23" s="1"/>
  <c r="B548" i="1"/>
  <c r="B548" i="23" s="1"/>
  <c r="B549" i="1"/>
  <c r="B549" i="23" s="1"/>
  <c r="M549" i="23" s="1"/>
  <c r="B550" i="1"/>
  <c r="B550" i="23" s="1"/>
  <c r="B551" i="1"/>
  <c r="B551" i="23" s="1"/>
  <c r="B552" i="1"/>
  <c r="B552" i="23" s="1"/>
  <c r="B553" i="1"/>
  <c r="B554" i="1"/>
  <c r="B554" i="23" s="1"/>
  <c r="B555" i="1"/>
  <c r="B555" i="23" s="1"/>
  <c r="M555" i="23" s="1"/>
  <c r="B556" i="1"/>
  <c r="B556" i="23" s="1"/>
  <c r="B557" i="1"/>
  <c r="B557" i="23" s="1"/>
  <c r="B558" i="1"/>
  <c r="B558" i="23" s="1"/>
  <c r="B559" i="1"/>
  <c r="B559" i="23" s="1"/>
  <c r="B560" i="1"/>
  <c r="B560" i="23" s="1"/>
  <c r="B561" i="1"/>
  <c r="B561" i="23" s="1"/>
  <c r="M561" i="23" s="1"/>
  <c r="B562" i="1"/>
  <c r="B562" i="23" s="1"/>
  <c r="B563" i="1"/>
  <c r="B563" i="23" s="1"/>
  <c r="B564" i="1"/>
  <c r="B564" i="23" s="1"/>
  <c r="B565" i="1"/>
  <c r="B566" i="1"/>
  <c r="B566" i="23" s="1"/>
  <c r="B567" i="1"/>
  <c r="B567" i="23" s="1"/>
  <c r="M567" i="23" s="1"/>
  <c r="B568" i="1"/>
  <c r="B568" i="23" s="1"/>
  <c r="B569" i="1"/>
  <c r="B569" i="23" s="1"/>
  <c r="B570" i="1"/>
  <c r="B570" i="23" s="1"/>
  <c r="M570" i="23" s="1"/>
  <c r="B571" i="1"/>
  <c r="B571" i="23" s="1"/>
  <c r="B572" i="1"/>
  <c r="B572" i="23" s="1"/>
  <c r="B573" i="1"/>
  <c r="B573" i="23" s="1"/>
  <c r="M573" i="23" s="1"/>
  <c r="B574" i="1"/>
  <c r="B574" i="23" s="1"/>
  <c r="B575" i="1"/>
  <c r="B575" i="23" s="1"/>
  <c r="B576" i="1"/>
  <c r="B576" i="23" s="1"/>
  <c r="B577" i="1"/>
  <c r="B578" i="1"/>
  <c r="B578" i="23" s="1"/>
  <c r="B579" i="1"/>
  <c r="B579" i="23" s="1"/>
  <c r="M579" i="23" s="1"/>
  <c r="B580" i="1"/>
  <c r="B580" i="23" s="1"/>
  <c r="B581" i="1"/>
  <c r="B581" i="23" s="1"/>
  <c r="B582" i="1"/>
  <c r="B582" i="23" s="1"/>
  <c r="B583" i="1"/>
  <c r="B583" i="23" s="1"/>
  <c r="B584" i="1"/>
  <c r="B584" i="23" s="1"/>
  <c r="B585" i="1"/>
  <c r="B585" i="23" s="1"/>
  <c r="M585" i="23" s="1"/>
  <c r="B586" i="1"/>
  <c r="B586" i="23" s="1"/>
  <c r="B587" i="1"/>
  <c r="B587" i="23" s="1"/>
  <c r="B588" i="1"/>
  <c r="B588" i="23" s="1"/>
  <c r="B589" i="1"/>
  <c r="B590" i="1"/>
  <c r="B590" i="23" s="1"/>
  <c r="B591" i="1"/>
  <c r="B591" i="23" s="1"/>
  <c r="M591" i="23" s="1"/>
  <c r="B592" i="1"/>
  <c r="B592" i="23" s="1"/>
  <c r="B593" i="1"/>
  <c r="B593" i="23" s="1"/>
  <c r="B594" i="1"/>
  <c r="B594" i="23" s="1"/>
  <c r="M594" i="23" s="1"/>
  <c r="B595" i="1"/>
  <c r="B595" i="23" s="1"/>
  <c r="M595" i="23" s="1"/>
  <c r="N595" i="23" s="1"/>
  <c r="B596" i="1"/>
  <c r="B596" i="23" s="1"/>
  <c r="B597" i="1"/>
  <c r="B597" i="23" s="1"/>
  <c r="M597" i="23" s="1"/>
  <c r="B598" i="1"/>
  <c r="B598" i="23" s="1"/>
  <c r="B599" i="1"/>
  <c r="B599" i="23" s="1"/>
  <c r="B600" i="1"/>
  <c r="B600" i="23" s="1"/>
  <c r="M600" i="23" s="1"/>
  <c r="B601" i="1"/>
  <c r="B602" i="1"/>
  <c r="B602" i="23" s="1"/>
  <c r="B603" i="1"/>
  <c r="B603" i="23" s="1"/>
  <c r="M603" i="23" s="1"/>
  <c r="B604" i="1"/>
  <c r="B604" i="23" s="1"/>
  <c r="B605" i="1"/>
  <c r="B605" i="23" s="1"/>
  <c r="B606" i="1"/>
  <c r="B606" i="23" s="1"/>
  <c r="B607" i="1"/>
  <c r="B607" i="23" s="1"/>
  <c r="M607" i="23" s="1"/>
  <c r="B608" i="1"/>
  <c r="B608" i="23" s="1"/>
  <c r="B609" i="1"/>
  <c r="B609" i="23" s="1"/>
  <c r="M609" i="23" s="1"/>
  <c r="B610" i="1"/>
  <c r="B610" i="23" s="1"/>
  <c r="M610" i="23" s="1"/>
  <c r="B611" i="1"/>
  <c r="B611" i="23" s="1"/>
  <c r="B612" i="1"/>
  <c r="B612" i="23" s="1"/>
  <c r="B613" i="1"/>
  <c r="B614" i="1"/>
  <c r="B614" i="23" s="1"/>
  <c r="B615" i="1"/>
  <c r="B615" i="23" s="1"/>
  <c r="M615" i="23" s="1"/>
  <c r="B616" i="1"/>
  <c r="B616" i="23" s="1"/>
  <c r="B617" i="1"/>
  <c r="B617" i="23" s="1"/>
  <c r="B618" i="1"/>
  <c r="B618" i="23" s="1"/>
  <c r="M618" i="23" s="1"/>
  <c r="B619" i="1"/>
  <c r="B619" i="23" s="1"/>
  <c r="M619" i="23" s="1"/>
  <c r="B620" i="1"/>
  <c r="B620" i="23" s="1"/>
  <c r="B621" i="1"/>
  <c r="B621" i="23" s="1"/>
  <c r="M621" i="23" s="1"/>
  <c r="B622" i="1"/>
  <c r="B622" i="23" s="1"/>
  <c r="B623" i="1"/>
  <c r="B623" i="23" s="1"/>
  <c r="M623" i="23" s="1"/>
  <c r="B624" i="1"/>
  <c r="B624" i="23" s="1"/>
  <c r="B625" i="1"/>
  <c r="B626" i="1"/>
  <c r="B626" i="23" s="1"/>
  <c r="B627" i="1"/>
  <c r="B627" i="23" s="1"/>
  <c r="M627" i="23" s="1"/>
  <c r="B628" i="1"/>
  <c r="B628" i="23" s="1"/>
  <c r="B629" i="1"/>
  <c r="B629" i="23" s="1"/>
  <c r="B630" i="1"/>
  <c r="B630" i="23" s="1"/>
  <c r="B631" i="1"/>
  <c r="B631" i="23" s="1"/>
  <c r="M631" i="23" s="1"/>
  <c r="B632" i="1"/>
  <c r="B632" i="23" s="1"/>
  <c r="B633" i="1"/>
  <c r="B633" i="23" s="1"/>
  <c r="B634" i="1"/>
  <c r="B634" i="23" s="1"/>
  <c r="B635" i="1"/>
  <c r="B635" i="23" s="1"/>
  <c r="B636" i="1"/>
  <c r="B636" i="23" s="1"/>
  <c r="B637" i="1"/>
  <c r="B637" i="23" s="1"/>
  <c r="B638" i="1"/>
  <c r="B638" i="23" s="1"/>
  <c r="B639" i="1"/>
  <c r="B639" i="23" s="1"/>
  <c r="M639" i="23" s="1"/>
  <c r="B640" i="1"/>
  <c r="B640" i="23" s="1"/>
  <c r="B641" i="1"/>
  <c r="B641" i="23" s="1"/>
  <c r="B642" i="1"/>
  <c r="B642" i="23" s="1"/>
  <c r="B643" i="1"/>
  <c r="B643" i="23" s="1"/>
  <c r="B644" i="1"/>
  <c r="B644" i="23" s="1"/>
  <c r="B645" i="1"/>
  <c r="B645" i="23" s="1"/>
  <c r="M645" i="23" s="1"/>
  <c r="B646" i="1"/>
  <c r="B646" i="23" s="1"/>
  <c r="B647" i="1"/>
  <c r="B647" i="23" s="1"/>
  <c r="B648" i="1"/>
  <c r="B648" i="23" s="1"/>
  <c r="B649" i="1"/>
  <c r="B650" i="1"/>
  <c r="B650" i="23" s="1"/>
  <c r="B651" i="1"/>
  <c r="B651" i="23" s="1"/>
  <c r="B652" i="1"/>
  <c r="B652" i="23" s="1"/>
  <c r="B653" i="1"/>
  <c r="B653" i="23" s="1"/>
  <c r="B654" i="1"/>
  <c r="B654" i="23" s="1"/>
  <c r="B655" i="1"/>
  <c r="B655" i="23" s="1"/>
  <c r="B656" i="1"/>
  <c r="B656" i="23" s="1"/>
  <c r="B657" i="1"/>
  <c r="B657" i="23" s="1"/>
  <c r="M657" i="23" s="1"/>
  <c r="B658" i="1"/>
  <c r="B658" i="23" s="1"/>
  <c r="M658" i="23" s="1"/>
  <c r="B659" i="1"/>
  <c r="B659" i="23" s="1"/>
  <c r="B660" i="1"/>
  <c r="B660" i="23" s="1"/>
  <c r="B661" i="1"/>
  <c r="B662" i="1"/>
  <c r="B662" i="23" s="1"/>
  <c r="B663" i="1"/>
  <c r="B663" i="23" s="1"/>
  <c r="B664" i="1"/>
  <c r="B664" i="23" s="1"/>
  <c r="B665" i="1"/>
  <c r="B665" i="23" s="1"/>
  <c r="B666" i="1"/>
  <c r="B666" i="23" s="1"/>
  <c r="M666" i="23" s="1"/>
  <c r="B667" i="1"/>
  <c r="B667" i="23" s="1"/>
  <c r="M667" i="23" s="1"/>
  <c r="B668" i="1"/>
  <c r="B668" i="23" s="1"/>
  <c r="B669" i="1"/>
  <c r="B669" i="23" s="1"/>
  <c r="B670" i="1"/>
  <c r="B670" i="23" s="1"/>
  <c r="B671" i="1"/>
  <c r="B671" i="23" s="1"/>
  <c r="M671" i="23" s="1"/>
  <c r="B672" i="1"/>
  <c r="B672" i="23" s="1"/>
  <c r="B673" i="1"/>
  <c r="B674" i="1"/>
  <c r="B674" i="23" s="1"/>
  <c r="B675" i="1"/>
  <c r="B675" i="23" s="1"/>
  <c r="M675" i="23" s="1"/>
  <c r="B676" i="1"/>
  <c r="B676" i="23" s="1"/>
  <c r="B677" i="1"/>
  <c r="B677" i="23" s="1"/>
  <c r="M677" i="23" s="1"/>
  <c r="B678" i="1"/>
  <c r="B678" i="23" s="1"/>
  <c r="B679" i="1"/>
  <c r="B679" i="23" s="1"/>
  <c r="M679" i="23" s="1"/>
  <c r="B680" i="1"/>
  <c r="B680" i="23" s="1"/>
  <c r="B681" i="1"/>
  <c r="B681" i="23" s="1"/>
  <c r="B682" i="1"/>
  <c r="B682" i="23" s="1"/>
  <c r="B683" i="1"/>
  <c r="B683" i="23" s="1"/>
  <c r="B684" i="1"/>
  <c r="B684" i="23" s="1"/>
  <c r="B685" i="1"/>
  <c r="B686" i="1"/>
  <c r="B686" i="23" s="1"/>
  <c r="B687" i="1"/>
  <c r="B687" i="23" s="1"/>
  <c r="B688" i="1"/>
  <c r="B688" i="23" s="1"/>
  <c r="B689" i="1"/>
  <c r="B689" i="23" s="1"/>
  <c r="B690" i="1"/>
  <c r="B690" i="23" s="1"/>
  <c r="B691" i="1"/>
  <c r="B691" i="23" s="1"/>
  <c r="B692" i="1"/>
  <c r="B692" i="23" s="1"/>
  <c r="B693" i="1"/>
  <c r="B693" i="23" s="1"/>
  <c r="B694" i="1"/>
  <c r="B694" i="23" s="1"/>
  <c r="B695" i="1"/>
  <c r="B695" i="23" s="1"/>
  <c r="B696" i="1"/>
  <c r="B696" i="23" s="1"/>
  <c r="B697" i="1"/>
  <c r="B698" i="1"/>
  <c r="B698" i="23" s="1"/>
  <c r="B699" i="1"/>
  <c r="B699" i="23" s="1"/>
  <c r="B700" i="1"/>
  <c r="B700" i="23" s="1"/>
  <c r="B701" i="1"/>
  <c r="B701" i="23" s="1"/>
  <c r="B702" i="1"/>
  <c r="B702" i="23" s="1"/>
  <c r="B703" i="1"/>
  <c r="B703" i="23" s="1"/>
  <c r="B704" i="1"/>
  <c r="B704" i="23" s="1"/>
  <c r="B705" i="1"/>
  <c r="B705" i="23" s="1"/>
  <c r="B706" i="1"/>
  <c r="B706" i="23" s="1"/>
  <c r="B707" i="1"/>
  <c r="B707" i="23" s="1"/>
  <c r="B708" i="1"/>
  <c r="B708" i="23" s="1"/>
  <c r="B709" i="1"/>
  <c r="B710" i="1"/>
  <c r="B710" i="23" s="1"/>
  <c r="B711" i="1"/>
  <c r="B711" i="23" s="1"/>
  <c r="B712" i="1"/>
  <c r="B712" i="23" s="1"/>
  <c r="B713" i="1"/>
  <c r="B713" i="23" s="1"/>
  <c r="B714" i="1"/>
  <c r="B714" i="23" s="1"/>
  <c r="B715" i="1"/>
  <c r="B715" i="23" s="1"/>
  <c r="B716" i="1"/>
  <c r="B716" i="23" s="1"/>
  <c r="B717" i="1"/>
  <c r="B717" i="23" s="1"/>
  <c r="B718" i="1"/>
  <c r="B718" i="23" s="1"/>
  <c r="B719" i="1"/>
  <c r="B719" i="23" s="1"/>
  <c r="B720" i="1"/>
  <c r="B720" i="23" s="1"/>
  <c r="B721" i="1"/>
  <c r="B722" i="1"/>
  <c r="B722" i="23" s="1"/>
  <c r="B723" i="1"/>
  <c r="B723" i="23" s="1"/>
  <c r="B724" i="1"/>
  <c r="B724" i="23" s="1"/>
  <c r="B725" i="1"/>
  <c r="B725" i="23" s="1"/>
  <c r="B726" i="1"/>
  <c r="B726" i="23" s="1"/>
  <c r="B727" i="1"/>
  <c r="B727" i="23" s="1"/>
  <c r="B728" i="1"/>
  <c r="B728" i="23" s="1"/>
  <c r="B729" i="1"/>
  <c r="B729" i="23" s="1"/>
  <c r="B730" i="1"/>
  <c r="B730" i="23" s="1"/>
  <c r="B731" i="1"/>
  <c r="B731" i="23" s="1"/>
  <c r="B732" i="1"/>
  <c r="B732" i="23" s="1"/>
  <c r="B733" i="1"/>
  <c r="B734" i="1"/>
  <c r="B734" i="23" s="1"/>
  <c r="B735" i="1"/>
  <c r="B735" i="23" s="1"/>
  <c r="B736" i="1"/>
  <c r="B736" i="23" s="1"/>
  <c r="B737" i="1"/>
  <c r="B737" i="23" s="1"/>
  <c r="B738" i="1"/>
  <c r="B738" i="23" s="1"/>
  <c r="B739" i="1"/>
  <c r="B739" i="23" s="1"/>
  <c r="B740" i="1"/>
  <c r="B740" i="23" s="1"/>
  <c r="B741" i="1"/>
  <c r="B741" i="23" s="1"/>
  <c r="B742" i="1"/>
  <c r="B742" i="23" s="1"/>
  <c r="B743" i="1"/>
  <c r="B743" i="23" s="1"/>
  <c r="B744" i="1"/>
  <c r="B744" i="23" s="1"/>
  <c r="B745" i="1"/>
  <c r="B746" i="1"/>
  <c r="B746" i="23" s="1"/>
  <c r="B747" i="1"/>
  <c r="B747" i="23" s="1"/>
  <c r="B748" i="1"/>
  <c r="B748" i="23" s="1"/>
  <c r="B749" i="1"/>
  <c r="B749" i="23" s="1"/>
  <c r="B750" i="1"/>
  <c r="B750" i="23" s="1"/>
  <c r="B751" i="1"/>
  <c r="B751" i="23" s="1"/>
  <c r="B752" i="1"/>
  <c r="B752" i="23" s="1"/>
  <c r="B753" i="1"/>
  <c r="B753" i="23" s="1"/>
  <c r="B754" i="1"/>
  <c r="B754" i="23" s="1"/>
  <c r="B755" i="1"/>
  <c r="B755" i="23" s="1"/>
  <c r="B756" i="1"/>
  <c r="B756" i="23" s="1"/>
  <c r="B757" i="1"/>
  <c r="B758" i="1"/>
  <c r="B758" i="23" s="1"/>
  <c r="B759" i="1"/>
  <c r="B759" i="23" s="1"/>
  <c r="B760" i="1"/>
  <c r="B760" i="23" s="1"/>
  <c r="B761" i="1"/>
  <c r="B761" i="23" s="1"/>
  <c r="B762" i="1"/>
  <c r="B762" i="23" s="1"/>
  <c r="B763" i="1"/>
  <c r="B763" i="23" s="1"/>
  <c r="B764" i="1"/>
  <c r="B764" i="23" s="1"/>
  <c r="B765" i="1"/>
  <c r="B765" i="23" s="1"/>
  <c r="B766" i="1"/>
  <c r="B766" i="23" s="1"/>
  <c r="B767" i="1"/>
  <c r="B767" i="23" s="1"/>
  <c r="B768" i="1"/>
  <c r="B768" i="23" s="1"/>
  <c r="B769" i="1"/>
  <c r="B770" i="1"/>
  <c r="B770" i="23" s="1"/>
  <c r="B771" i="1"/>
  <c r="B771" i="23" s="1"/>
  <c r="B772" i="1"/>
  <c r="B772" i="23" s="1"/>
  <c r="B773" i="1"/>
  <c r="B773" i="23" s="1"/>
  <c r="B774" i="1"/>
  <c r="B774" i="23" s="1"/>
  <c r="B775" i="1"/>
  <c r="B775" i="23" s="1"/>
  <c r="B776" i="1"/>
  <c r="B776" i="23" s="1"/>
  <c r="B777" i="1"/>
  <c r="B777" i="23" s="1"/>
  <c r="B778" i="1"/>
  <c r="B778" i="23" s="1"/>
  <c r="B779" i="1"/>
  <c r="B779" i="23" s="1"/>
  <c r="B780" i="1"/>
  <c r="B780" i="23" s="1"/>
  <c r="B781" i="1"/>
  <c r="B781" i="23" s="1"/>
  <c r="B782" i="1"/>
  <c r="B782" i="23" s="1"/>
  <c r="B783" i="1"/>
  <c r="B783" i="23" s="1"/>
  <c r="B784" i="1"/>
  <c r="B784" i="23" s="1"/>
  <c r="B785" i="1"/>
  <c r="B785" i="23" s="1"/>
  <c r="B786" i="1"/>
  <c r="B786" i="23" s="1"/>
  <c r="B787" i="1"/>
  <c r="B787" i="23" s="1"/>
  <c r="B788" i="1"/>
  <c r="B788" i="23" s="1"/>
  <c r="B789" i="1"/>
  <c r="B789" i="23" s="1"/>
  <c r="B790" i="1"/>
  <c r="B790" i="23" s="1"/>
  <c r="B791" i="1"/>
  <c r="B791" i="23" s="1"/>
  <c r="B792" i="1"/>
  <c r="B792" i="23" s="1"/>
  <c r="B793" i="1"/>
  <c r="B794" i="1"/>
  <c r="B794" i="23" s="1"/>
  <c r="B795" i="1"/>
  <c r="B795" i="23" s="1"/>
  <c r="B796" i="1"/>
  <c r="B796" i="23" s="1"/>
  <c r="B797" i="1"/>
  <c r="B797" i="23" s="1"/>
  <c r="B798" i="1"/>
  <c r="B798" i="23" s="1"/>
  <c r="B799" i="1"/>
  <c r="B799" i="23" s="1"/>
  <c r="B800" i="1"/>
  <c r="B800" i="23" s="1"/>
  <c r="B801" i="1"/>
  <c r="B801" i="23" s="1"/>
  <c r="B802" i="1"/>
  <c r="B802" i="23" s="1"/>
  <c r="B803" i="1"/>
  <c r="B803" i="23" s="1"/>
  <c r="B804" i="1"/>
  <c r="B804" i="23" s="1"/>
  <c r="B805" i="1"/>
  <c r="B806" i="1"/>
  <c r="B806" i="23" s="1"/>
  <c r="B807" i="1"/>
  <c r="B807" i="23" s="1"/>
  <c r="B808" i="1"/>
  <c r="B808" i="23" s="1"/>
  <c r="B809" i="1"/>
  <c r="B809" i="23" s="1"/>
  <c r="B810" i="1"/>
  <c r="B810" i="23" s="1"/>
  <c r="B811" i="1"/>
  <c r="B811" i="23" s="1"/>
  <c r="B812" i="1"/>
  <c r="B812" i="23" s="1"/>
  <c r="B813" i="1"/>
  <c r="B813" i="23" s="1"/>
  <c r="B814" i="1"/>
  <c r="B814" i="23" s="1"/>
  <c r="B815" i="1"/>
  <c r="B815" i="23" s="1"/>
  <c r="B816" i="1"/>
  <c r="B816" i="23" s="1"/>
  <c r="B817" i="1"/>
  <c r="B818" i="1"/>
  <c r="B818" i="23" s="1"/>
  <c r="B819" i="1"/>
  <c r="B819" i="23" s="1"/>
  <c r="B820" i="1"/>
  <c r="B820" i="23" s="1"/>
  <c r="B821" i="1"/>
  <c r="B821" i="23" s="1"/>
  <c r="B822" i="1"/>
  <c r="B822" i="23" s="1"/>
  <c r="B823" i="1"/>
  <c r="B823" i="23" s="1"/>
  <c r="B824" i="1"/>
  <c r="B824" i="23" s="1"/>
  <c r="B825" i="1"/>
  <c r="B825" i="23" s="1"/>
  <c r="B826" i="1"/>
  <c r="B826" i="23" s="1"/>
  <c r="B827" i="1"/>
  <c r="B827" i="23" s="1"/>
  <c r="B828" i="1"/>
  <c r="B828" i="23" s="1"/>
  <c r="B829" i="1"/>
  <c r="B830" i="1"/>
  <c r="B830" i="23" s="1"/>
  <c r="B831" i="1"/>
  <c r="B831" i="23" s="1"/>
  <c r="M831" i="23" s="1"/>
  <c r="B832" i="1"/>
  <c r="B832" i="23" s="1"/>
  <c r="B833" i="1"/>
  <c r="B833" i="23" s="1"/>
  <c r="B834" i="1"/>
  <c r="B834" i="23" s="1"/>
  <c r="M834" i="23" s="1"/>
  <c r="B835" i="1"/>
  <c r="B835" i="23" s="1"/>
  <c r="B836" i="1"/>
  <c r="B836" i="23" s="1"/>
  <c r="B837" i="1"/>
  <c r="B837" i="23" s="1"/>
  <c r="M837" i="23" s="1"/>
  <c r="B838" i="1"/>
  <c r="B838" i="23" s="1"/>
  <c r="B839" i="1"/>
  <c r="B839" i="23" s="1"/>
  <c r="B840" i="1"/>
  <c r="B840" i="23" s="1"/>
  <c r="B841" i="1"/>
  <c r="B842" i="1"/>
  <c r="B842" i="23" s="1"/>
  <c r="B843" i="1"/>
  <c r="B843" i="23" s="1"/>
  <c r="M843" i="23" s="1"/>
  <c r="B844" i="1"/>
  <c r="B844" i="23" s="1"/>
  <c r="B845" i="1"/>
  <c r="B845" i="23" s="1"/>
  <c r="M845" i="23" s="1"/>
  <c r="B846" i="1"/>
  <c r="B846" i="23" s="1"/>
  <c r="B847" i="1"/>
  <c r="B847" i="23" s="1"/>
  <c r="B848" i="1"/>
  <c r="B848" i="23" s="1"/>
  <c r="M848" i="23" s="1"/>
  <c r="B849" i="1"/>
  <c r="B849" i="23" s="1"/>
  <c r="B850" i="1"/>
  <c r="B850" i="23" s="1"/>
  <c r="B851" i="1"/>
  <c r="B851" i="23" s="1"/>
  <c r="B852" i="1"/>
  <c r="B852" i="23" s="1"/>
  <c r="B853" i="1"/>
  <c r="B854" i="1"/>
  <c r="B854" i="23" s="1"/>
  <c r="B855" i="1"/>
  <c r="B855" i="23" s="1"/>
  <c r="M855" i="23" s="1"/>
  <c r="B856" i="1"/>
  <c r="B856" i="23" s="1"/>
  <c r="B857" i="1"/>
  <c r="B857" i="23" s="1"/>
  <c r="M857" i="23" s="1"/>
  <c r="B858" i="1"/>
  <c r="B858" i="23" s="1"/>
  <c r="B859" i="1"/>
  <c r="B859" i="23" s="1"/>
  <c r="B860" i="1"/>
  <c r="B860" i="23" s="1"/>
  <c r="M860" i="23" s="1"/>
  <c r="B861" i="1"/>
  <c r="B861" i="23" s="1"/>
  <c r="M861" i="23" s="1"/>
  <c r="B862" i="1"/>
  <c r="B862" i="23" s="1"/>
  <c r="B863" i="1"/>
  <c r="B863" i="23" s="1"/>
  <c r="M863" i="23" s="1"/>
  <c r="B864" i="1"/>
  <c r="B864" i="23" s="1"/>
  <c r="B865" i="1"/>
  <c r="B866" i="1"/>
  <c r="B866" i="23" s="1"/>
  <c r="M866" i="23" s="1"/>
  <c r="B867" i="1"/>
  <c r="B867" i="23" s="1"/>
  <c r="B868" i="1"/>
  <c r="B868" i="23" s="1"/>
  <c r="B869" i="1"/>
  <c r="B869" i="23" s="1"/>
  <c r="B870" i="1"/>
  <c r="B870" i="23" s="1"/>
  <c r="B871" i="1"/>
  <c r="B871" i="23" s="1"/>
  <c r="B872" i="1"/>
  <c r="B872" i="23" s="1"/>
  <c r="B873" i="1"/>
  <c r="B873" i="23" s="1"/>
  <c r="B874" i="1"/>
  <c r="B874" i="23" s="1"/>
  <c r="M874" i="23" s="1"/>
  <c r="B875" i="1"/>
  <c r="B875" i="23" s="1"/>
  <c r="B876" i="1"/>
  <c r="B876" i="23" s="1"/>
  <c r="B877" i="1"/>
  <c r="B878" i="1"/>
  <c r="B878" i="23" s="1"/>
  <c r="B879" i="1"/>
  <c r="B879" i="23" s="1"/>
  <c r="B880" i="1"/>
  <c r="B880" i="23" s="1"/>
  <c r="B881" i="1"/>
  <c r="B881" i="23" s="1"/>
  <c r="B882" i="1"/>
  <c r="B882" i="23" s="1"/>
  <c r="B883" i="1"/>
  <c r="B883" i="23" s="1"/>
  <c r="B884" i="1"/>
  <c r="B884" i="23" s="1"/>
  <c r="B885" i="1"/>
  <c r="B885" i="23" s="1"/>
  <c r="B886" i="1"/>
  <c r="B886" i="23" s="1"/>
  <c r="B887" i="1"/>
  <c r="B887" i="23" s="1"/>
  <c r="B888" i="1"/>
  <c r="B888" i="23" s="1"/>
  <c r="B889" i="1"/>
  <c r="B890" i="1"/>
  <c r="B890" i="23" s="1"/>
  <c r="B891" i="1"/>
  <c r="B891" i="23" s="1"/>
  <c r="B892" i="1"/>
  <c r="B892" i="23" s="1"/>
  <c r="B893" i="1"/>
  <c r="B893" i="23" s="1"/>
  <c r="B894" i="1"/>
  <c r="B894" i="23" s="1"/>
  <c r="B895" i="1"/>
  <c r="B895" i="23" s="1"/>
  <c r="B896" i="1"/>
  <c r="B896" i="23" s="1"/>
  <c r="B897" i="1"/>
  <c r="B897" i="23" s="1"/>
  <c r="B898" i="1"/>
  <c r="B898" i="23" s="1"/>
  <c r="M898" i="23" s="1"/>
  <c r="B899" i="1"/>
  <c r="B899" i="23" s="1"/>
  <c r="B900" i="1"/>
  <c r="B900" i="23" s="1"/>
  <c r="B901" i="1"/>
  <c r="B902" i="1"/>
  <c r="B902" i="23" s="1"/>
  <c r="B903" i="1"/>
  <c r="B903" i="23" s="1"/>
  <c r="B904" i="1"/>
  <c r="B904" i="23" s="1"/>
  <c r="B905" i="1"/>
  <c r="B905" i="23" s="1"/>
  <c r="B906" i="1"/>
  <c r="B906" i="23" s="1"/>
  <c r="B907" i="1"/>
  <c r="B907" i="23" s="1"/>
  <c r="M907" i="23" s="1"/>
  <c r="B908" i="1"/>
  <c r="B908" i="23" s="1"/>
  <c r="B909" i="1"/>
  <c r="B909" i="23" s="1"/>
  <c r="B910" i="1"/>
  <c r="B910" i="23" s="1"/>
  <c r="B911" i="1"/>
  <c r="B911" i="23" s="1"/>
  <c r="B912" i="1"/>
  <c r="B912" i="23" s="1"/>
  <c r="B913" i="1"/>
  <c r="B914" i="1"/>
  <c r="B914" i="23" s="1"/>
  <c r="B915" i="1"/>
  <c r="B915" i="23" s="1"/>
  <c r="B916" i="1"/>
  <c r="B916" i="23" s="1"/>
  <c r="B917" i="1"/>
  <c r="B917" i="23" s="1"/>
  <c r="B918" i="1"/>
  <c r="B918" i="23" s="1"/>
  <c r="B919" i="1"/>
  <c r="B919" i="23" s="1"/>
  <c r="M919" i="23" s="1"/>
  <c r="B920" i="1"/>
  <c r="B920" i="23" s="1"/>
  <c r="B921" i="1"/>
  <c r="B921" i="23" s="1"/>
  <c r="M921" i="23" s="1"/>
  <c r="B922" i="1"/>
  <c r="B922" i="23" s="1"/>
  <c r="M922" i="23" s="1"/>
  <c r="N922" i="23" s="1"/>
  <c r="B923" i="1"/>
  <c r="B923" i="23" s="1"/>
  <c r="B924" i="1"/>
  <c r="B924" i="23" s="1"/>
  <c r="B925" i="1"/>
  <c r="B925" i="23" s="1"/>
  <c r="B926" i="1"/>
  <c r="B926" i="23" s="1"/>
  <c r="B927" i="1"/>
  <c r="B927" i="23" s="1"/>
  <c r="B928" i="1"/>
  <c r="B928" i="23" s="1"/>
  <c r="B929" i="1"/>
  <c r="B929" i="23" s="1"/>
  <c r="B930" i="1"/>
  <c r="B930" i="23" s="1"/>
  <c r="B931" i="1"/>
  <c r="B931" i="23" s="1"/>
  <c r="M931" i="23" s="1"/>
  <c r="B932" i="1"/>
  <c r="B932" i="23" s="1"/>
  <c r="B933" i="1"/>
  <c r="B933" i="23" s="1"/>
  <c r="B934" i="1"/>
  <c r="B934" i="23" s="1"/>
  <c r="B935" i="1"/>
  <c r="B935" i="23" s="1"/>
  <c r="B936" i="1"/>
  <c r="B936" i="23" s="1"/>
  <c r="B937" i="1"/>
  <c r="B938" i="1"/>
  <c r="B938" i="23" s="1"/>
  <c r="B939" i="1"/>
  <c r="B939" i="23" s="1"/>
  <c r="M939" i="23" s="1"/>
  <c r="B940" i="1"/>
  <c r="B940" i="23" s="1"/>
  <c r="B941" i="1"/>
  <c r="B941" i="23" s="1"/>
  <c r="B942" i="1"/>
  <c r="B942" i="23" s="1"/>
  <c r="B943" i="1"/>
  <c r="B943" i="23" s="1"/>
  <c r="M943" i="23" s="1"/>
  <c r="B944" i="1"/>
  <c r="B944" i="23" s="1"/>
  <c r="B945" i="1"/>
  <c r="B945" i="23" s="1"/>
  <c r="B946" i="1"/>
  <c r="B946" i="23" s="1"/>
  <c r="M946" i="23" s="1"/>
  <c r="B947" i="1"/>
  <c r="B947" i="23" s="1"/>
  <c r="B948" i="1"/>
  <c r="B948" i="23" s="1"/>
  <c r="B949" i="1"/>
  <c r="B950" i="1"/>
  <c r="B950" i="23" s="1"/>
  <c r="B951" i="1"/>
  <c r="B951" i="23" s="1"/>
  <c r="B952" i="1"/>
  <c r="B952" i="23" s="1"/>
  <c r="B953" i="1"/>
  <c r="B953" i="23" s="1"/>
  <c r="B954" i="1"/>
  <c r="B954" i="23" s="1"/>
  <c r="B955" i="1"/>
  <c r="B955" i="23" s="1"/>
  <c r="M955" i="23" s="1"/>
  <c r="B956" i="1"/>
  <c r="B956" i="23" s="1"/>
  <c r="B957" i="1"/>
  <c r="B957" i="23" s="1"/>
  <c r="M957" i="23" s="1"/>
  <c r="B958" i="1"/>
  <c r="B958" i="23" s="1"/>
  <c r="B959" i="1"/>
  <c r="B959" i="23" s="1"/>
  <c r="B960" i="1"/>
  <c r="B960" i="23" s="1"/>
  <c r="B961" i="1"/>
  <c r="B962" i="1"/>
  <c r="B962" i="23" s="1"/>
  <c r="B963" i="1"/>
  <c r="B963" i="23" s="1"/>
  <c r="B964" i="1"/>
  <c r="B964" i="23" s="1"/>
  <c r="B965" i="1"/>
  <c r="B965" i="23" s="1"/>
  <c r="B966" i="1"/>
  <c r="B966" i="23" s="1"/>
  <c r="B967" i="1"/>
  <c r="B967" i="23" s="1"/>
  <c r="M967" i="23" s="1"/>
  <c r="B968" i="1"/>
  <c r="B968" i="23" s="1"/>
  <c r="B969" i="1"/>
  <c r="B969" i="23" s="1"/>
  <c r="B970" i="1"/>
  <c r="B970" i="23" s="1"/>
  <c r="B971" i="1"/>
  <c r="B971" i="23" s="1"/>
  <c r="B972" i="1"/>
  <c r="B972" i="23" s="1"/>
  <c r="B973" i="1"/>
  <c r="B974" i="1"/>
  <c r="B974" i="23" s="1"/>
  <c r="B975" i="1"/>
  <c r="B975" i="23" s="1"/>
  <c r="M975" i="23" s="1"/>
  <c r="B976" i="1"/>
  <c r="B976" i="23" s="1"/>
  <c r="B977" i="1"/>
  <c r="B977" i="23" s="1"/>
  <c r="B978" i="1"/>
  <c r="B978" i="23" s="1"/>
  <c r="B979" i="1"/>
  <c r="B979" i="23" s="1"/>
  <c r="M979" i="23" s="1"/>
  <c r="B980" i="1"/>
  <c r="B980" i="23" s="1"/>
  <c r="B981" i="1"/>
  <c r="B981" i="23" s="1"/>
  <c r="B982" i="1"/>
  <c r="B982" i="23" s="1"/>
  <c r="B983" i="1"/>
  <c r="B983" i="23" s="1"/>
  <c r="B984" i="1"/>
  <c r="B984" i="23" s="1"/>
  <c r="B985" i="1"/>
  <c r="B986" i="1"/>
  <c r="B986" i="23" s="1"/>
  <c r="B987" i="1"/>
  <c r="B987" i="23" s="1"/>
  <c r="B988" i="1"/>
  <c r="B988" i="23" s="1"/>
  <c r="B989" i="1"/>
  <c r="B989" i="23" s="1"/>
  <c r="B990" i="1"/>
  <c r="B990" i="23" s="1"/>
  <c r="B991" i="1"/>
  <c r="B991" i="23" s="1"/>
  <c r="B992" i="1"/>
  <c r="B992" i="23" s="1"/>
  <c r="B993" i="1"/>
  <c r="B993" i="23" s="1"/>
  <c r="B994" i="1"/>
  <c r="B994" i="23" s="1"/>
  <c r="B995" i="1"/>
  <c r="B995" i="23" s="1"/>
  <c r="B996" i="1"/>
  <c r="B996" i="23" s="1"/>
  <c r="B997" i="1"/>
  <c r="B998" i="1"/>
  <c r="B998" i="23" s="1"/>
  <c r="B999" i="1"/>
  <c r="B999" i="23" s="1"/>
  <c r="B1000" i="1"/>
  <c r="B1000" i="23" s="1"/>
  <c r="B1001" i="1"/>
  <c r="B1001" i="23" s="1"/>
  <c r="B1002" i="1"/>
  <c r="B1002" i="23" s="1"/>
  <c r="M1002" i="23" s="1"/>
  <c r="B1003" i="1"/>
  <c r="B1003" i="23" s="1"/>
  <c r="M1003" i="23" s="1"/>
  <c r="B1004" i="1"/>
  <c r="B1004" i="23" s="1"/>
  <c r="M1004" i="23" s="1"/>
  <c r="N1004" i="23" s="1"/>
  <c r="B1005" i="1"/>
  <c r="B1005" i="23" s="1"/>
  <c r="B1006" i="1"/>
  <c r="B1006" i="23" s="1"/>
  <c r="B1007" i="1"/>
  <c r="B1007" i="23" s="1"/>
  <c r="B1008" i="1"/>
  <c r="B1008" i="23" s="1"/>
  <c r="B1009" i="1"/>
  <c r="B1010" i="1"/>
  <c r="B1010" i="23" s="1"/>
  <c r="M1010" i="23" s="1"/>
  <c r="B1011" i="1"/>
  <c r="B1011" i="23" s="1"/>
  <c r="B1012" i="1"/>
  <c r="B1012" i="23" s="1"/>
  <c r="B1013" i="1"/>
  <c r="B1013" i="23" s="1"/>
  <c r="B1014" i="1"/>
  <c r="B1014" i="23" s="1"/>
  <c r="B1015" i="1"/>
  <c r="B1015" i="23" s="1"/>
  <c r="M1015" i="23" s="1"/>
  <c r="B1016" i="1"/>
  <c r="B1016" i="23" s="1"/>
  <c r="M1016" i="23" s="1"/>
  <c r="N1016" i="23" s="1"/>
  <c r="B1017" i="1"/>
  <c r="B1017" i="23" s="1"/>
  <c r="B1018" i="1"/>
  <c r="B1018" i="23" s="1"/>
  <c r="B1019" i="1"/>
  <c r="B1019" i="23" s="1"/>
  <c r="B1020" i="1"/>
  <c r="B1020" i="23" s="1"/>
  <c r="B1021" i="1"/>
  <c r="B1022" i="1"/>
  <c r="B1022" i="23" s="1"/>
  <c r="B1023" i="1"/>
  <c r="B1023" i="23" s="1"/>
  <c r="B1024" i="1"/>
  <c r="B1024" i="23" s="1"/>
  <c r="B1025" i="1"/>
  <c r="B1025" i="23" s="1"/>
  <c r="B1026" i="1"/>
  <c r="B1026" i="23" s="1"/>
  <c r="B1027" i="1"/>
  <c r="B1027" i="23" s="1"/>
  <c r="M1027" i="23" s="1"/>
  <c r="B1028" i="1"/>
  <c r="B1028" i="23" s="1"/>
  <c r="M1028" i="23" s="1"/>
  <c r="N1028" i="23" s="1"/>
  <c r="B1029" i="1"/>
  <c r="B1029" i="23" s="1"/>
  <c r="B1030" i="1"/>
  <c r="B1030" i="23" s="1"/>
  <c r="B1031" i="1"/>
  <c r="B1031" i="23" s="1"/>
  <c r="B1032" i="1"/>
  <c r="B1032" i="23" s="1"/>
  <c r="B1033" i="1"/>
  <c r="B1034" i="1"/>
  <c r="B1034" i="23" s="1"/>
  <c r="M1034" i="23" s="1"/>
  <c r="B1035" i="1"/>
  <c r="B1035" i="23" s="1"/>
  <c r="B1036" i="1"/>
  <c r="B1036" i="23" s="1"/>
  <c r="B1037" i="1"/>
  <c r="B1037" i="23" s="1"/>
  <c r="B1038" i="1"/>
  <c r="B1038" i="23" s="1"/>
  <c r="B1039" i="1"/>
  <c r="B1039" i="23" s="1"/>
  <c r="B1040" i="1"/>
  <c r="B1040" i="23" s="1"/>
  <c r="B1041" i="1"/>
  <c r="B1041" i="23" s="1"/>
  <c r="B1042" i="1"/>
  <c r="B1042" i="23" s="1"/>
  <c r="B1043" i="1"/>
  <c r="B1043" i="23" s="1"/>
  <c r="B1044" i="1"/>
  <c r="B1044" i="23" s="1"/>
  <c r="B1045" i="1"/>
  <c r="B1046" i="1"/>
  <c r="B1046" i="23" s="1"/>
  <c r="B1047" i="1"/>
  <c r="B1047" i="23" s="1"/>
  <c r="B1048" i="1"/>
  <c r="B1048" i="23" s="1"/>
  <c r="B1049" i="1"/>
  <c r="B1049" i="23" s="1"/>
  <c r="B1050" i="1"/>
  <c r="B1050" i="23" s="1"/>
  <c r="B1051" i="1"/>
  <c r="B1051" i="23" s="1"/>
  <c r="B1052" i="1"/>
  <c r="B1052" i="23" s="1"/>
  <c r="B1053" i="1"/>
  <c r="B1053" i="23" s="1"/>
  <c r="B1054" i="1"/>
  <c r="B1054" i="23" s="1"/>
  <c r="B1055" i="1"/>
  <c r="B1055" i="23" s="1"/>
  <c r="B1056" i="1"/>
  <c r="B1056" i="23" s="1"/>
  <c r="B1057" i="1"/>
  <c r="B1058" i="1"/>
  <c r="B1058" i="23" s="1"/>
  <c r="B1059" i="1"/>
  <c r="B1059" i="23" s="1"/>
  <c r="B1060" i="1"/>
  <c r="B1060" i="23" s="1"/>
  <c r="B1061" i="1"/>
  <c r="B1061" i="23" s="1"/>
  <c r="B1062" i="1"/>
  <c r="B1062" i="23" s="1"/>
  <c r="B1063" i="1"/>
  <c r="B1063" i="23" s="1"/>
  <c r="B1064" i="1"/>
  <c r="B1064" i="23" s="1"/>
  <c r="B1065" i="1"/>
  <c r="B1065" i="23" s="1"/>
  <c r="B1066" i="1"/>
  <c r="B1066" i="23" s="1"/>
  <c r="M1066" i="23" s="1"/>
  <c r="B1067" i="1"/>
  <c r="B1067" i="23" s="1"/>
  <c r="B1068" i="1"/>
  <c r="B1068" i="23" s="1"/>
  <c r="B1069" i="1"/>
  <c r="B1069" i="23" s="1"/>
  <c r="B1070" i="1"/>
  <c r="B1070" i="23" s="1"/>
  <c r="B1071" i="1"/>
  <c r="B1071" i="23" s="1"/>
  <c r="M1071" i="23" s="1"/>
  <c r="B1072" i="1"/>
  <c r="B1072" i="23" s="1"/>
  <c r="B1073" i="1"/>
  <c r="B1073" i="23" s="1"/>
  <c r="B1074" i="1"/>
  <c r="B1074" i="23" s="1"/>
  <c r="B1075" i="1"/>
  <c r="B1075" i="23" s="1"/>
  <c r="M1075" i="23" s="1"/>
  <c r="B1076" i="1"/>
  <c r="B1076" i="23" s="1"/>
  <c r="B1077" i="1"/>
  <c r="B1077" i="23" s="1"/>
  <c r="B1078" i="1"/>
  <c r="B1078" i="23" s="1"/>
  <c r="B1079" i="1"/>
  <c r="B1079" i="23" s="1"/>
  <c r="B1080" i="1"/>
  <c r="B1080" i="23" s="1"/>
  <c r="B1081" i="1"/>
  <c r="B1082" i="1"/>
  <c r="B1082" i="23" s="1"/>
  <c r="B1083" i="1"/>
  <c r="B1083" i="23" s="1"/>
  <c r="B1084" i="1"/>
  <c r="B1084" i="23" s="1"/>
  <c r="B1085" i="1"/>
  <c r="B1085" i="23" s="1"/>
  <c r="B1086" i="1"/>
  <c r="B1086" i="23" s="1"/>
  <c r="B1087" i="1"/>
  <c r="B1087" i="23" s="1"/>
  <c r="M1087" i="23" s="1"/>
  <c r="B1088" i="1"/>
  <c r="B1088" i="23" s="1"/>
  <c r="B1089" i="1"/>
  <c r="B1089" i="23" s="1"/>
  <c r="M1089" i="23" s="1"/>
  <c r="B1090" i="1"/>
  <c r="B1090" i="23" s="1"/>
  <c r="B1091" i="1"/>
  <c r="B1091" i="23" s="1"/>
  <c r="B1092" i="1"/>
  <c r="B1092" i="23" s="1"/>
  <c r="B1093" i="1"/>
  <c r="B1094" i="1"/>
  <c r="B1094" i="23" s="1"/>
  <c r="B1095" i="1"/>
  <c r="B1095" i="23" s="1"/>
  <c r="B1096" i="1"/>
  <c r="B1096" i="23" s="1"/>
  <c r="B1097" i="1"/>
  <c r="B1097" i="23" s="1"/>
  <c r="B1098" i="1"/>
  <c r="B1098" i="23" s="1"/>
  <c r="M1098" i="23" s="1"/>
  <c r="B1099" i="1"/>
  <c r="B1099" i="23" s="1"/>
  <c r="B1100" i="1"/>
  <c r="B1100" i="23" s="1"/>
  <c r="B1101" i="1"/>
  <c r="B1101" i="23" s="1"/>
  <c r="B1102" i="1"/>
  <c r="B1102" i="23" s="1"/>
  <c r="B1103" i="1"/>
  <c r="B1103" i="23" s="1"/>
  <c r="B1104" i="1"/>
  <c r="B1104" i="23" s="1"/>
  <c r="B1105" i="1"/>
  <c r="B1106" i="1"/>
  <c r="B1106" i="23" s="1"/>
  <c r="B1107" i="1"/>
  <c r="B1107" i="23" s="1"/>
  <c r="B1108" i="1"/>
  <c r="B1108" i="23" s="1"/>
  <c r="B1109" i="1"/>
  <c r="B1109" i="23" s="1"/>
  <c r="B1110" i="1"/>
  <c r="B1110" i="23" s="1"/>
  <c r="B1111" i="1"/>
  <c r="B1111" i="23" s="1"/>
  <c r="B1112" i="1"/>
  <c r="B1112" i="23" s="1"/>
  <c r="B1113" i="1"/>
  <c r="B1113" i="23" s="1"/>
  <c r="B1114" i="1"/>
  <c r="B1114" i="23" s="1"/>
  <c r="B1115" i="1"/>
  <c r="B1115" i="23" s="1"/>
  <c r="B1116" i="1"/>
  <c r="B1116" i="23" s="1"/>
  <c r="B1117" i="1"/>
  <c r="B1118" i="1"/>
  <c r="B1118" i="23" s="1"/>
  <c r="B1119" i="1"/>
  <c r="B1119" i="23" s="1"/>
  <c r="B1120" i="1"/>
  <c r="B1120" i="23" s="1"/>
  <c r="B1121" i="1"/>
  <c r="B1121" i="23" s="1"/>
  <c r="M1121" i="23" s="1"/>
  <c r="B1122" i="1"/>
  <c r="B1122" i="23" s="1"/>
  <c r="B1123" i="1"/>
  <c r="B1123" i="23" s="1"/>
  <c r="M1123" i="23" s="1"/>
  <c r="B1124" i="1"/>
  <c r="B1124" i="23" s="1"/>
  <c r="M1124" i="23" s="1"/>
  <c r="N1124" i="23" s="1"/>
  <c r="B1125" i="1"/>
  <c r="B1125" i="23" s="1"/>
  <c r="B1126" i="1"/>
  <c r="B1126" i="23" s="1"/>
  <c r="B1127" i="1"/>
  <c r="B1127" i="23" s="1"/>
  <c r="M1127" i="23" s="1"/>
  <c r="B1128" i="1"/>
  <c r="B1128" i="23" s="1"/>
  <c r="B1129" i="1"/>
  <c r="B1130" i="1"/>
  <c r="B1130" i="23" s="1"/>
  <c r="M1130" i="23" s="1"/>
  <c r="B1131" i="1"/>
  <c r="B1131" i="23" s="1"/>
  <c r="B1132" i="1"/>
  <c r="B1132" i="23" s="1"/>
  <c r="B1133" i="1"/>
  <c r="B1133" i="23" s="1"/>
  <c r="M1133" i="23" s="1"/>
  <c r="B1134" i="1"/>
  <c r="B1134" i="23" s="1"/>
  <c r="B1135" i="1"/>
  <c r="B1135" i="23" s="1"/>
  <c r="M1135" i="23" s="1"/>
  <c r="B1136" i="1"/>
  <c r="B1136" i="23" s="1"/>
  <c r="M1136" i="23" s="1"/>
  <c r="N1136" i="23" s="1"/>
  <c r="B1137" i="1"/>
  <c r="B1137" i="23" s="1"/>
  <c r="B1138" i="1"/>
  <c r="B1138" i="23" s="1"/>
  <c r="B1139" i="1"/>
  <c r="B1139" i="23" s="1"/>
  <c r="M1139" i="23" s="1"/>
  <c r="B1140" i="1"/>
  <c r="B1140" i="23" s="1"/>
  <c r="B1141" i="1"/>
  <c r="B1142" i="1"/>
  <c r="B1142" i="23" s="1"/>
  <c r="B1143" i="1"/>
  <c r="B1143" i="23" s="1"/>
  <c r="B1144" i="1"/>
  <c r="B1144" i="23" s="1"/>
  <c r="B1145" i="1"/>
  <c r="B1145" i="23" s="1"/>
  <c r="M1145" i="23" s="1"/>
  <c r="B1146" i="1"/>
  <c r="B1146" i="23" s="1"/>
  <c r="M1146" i="23" s="1"/>
  <c r="N1146" i="23" s="1"/>
  <c r="B1147" i="1"/>
  <c r="B1147" i="23" s="1"/>
  <c r="B1148" i="1"/>
  <c r="B1148" i="23" s="1"/>
  <c r="M1148" i="23" s="1"/>
  <c r="B1149" i="1"/>
  <c r="B1149" i="23" s="1"/>
  <c r="B1150" i="1"/>
  <c r="B1150" i="23" s="1"/>
  <c r="B1151" i="1"/>
  <c r="B1151" i="23" s="1"/>
  <c r="M1151" i="23" s="1"/>
  <c r="B1152" i="1"/>
  <c r="B1152" i="23" s="1"/>
  <c r="B1153" i="1"/>
  <c r="B1154" i="1"/>
  <c r="B1154" i="23" s="1"/>
  <c r="M1154" i="23" s="1"/>
  <c r="B1155" i="1"/>
  <c r="B1155" i="23" s="1"/>
  <c r="M1155" i="23" s="1"/>
  <c r="B1156" i="1"/>
  <c r="B1156" i="23" s="1"/>
  <c r="B1157" i="1"/>
  <c r="B1157" i="23" s="1"/>
  <c r="M1157" i="23" s="1"/>
  <c r="B1158" i="1"/>
  <c r="B1158" i="23" s="1"/>
  <c r="B1159" i="1"/>
  <c r="B1159" i="23" s="1"/>
  <c r="B1160" i="1"/>
  <c r="B1160" i="23" s="1"/>
  <c r="B1161" i="1"/>
  <c r="B1161" i="23" s="1"/>
  <c r="M1161" i="23" s="1"/>
  <c r="B1162" i="1"/>
  <c r="B1162" i="23" s="1"/>
  <c r="B1163" i="1"/>
  <c r="B1163" i="23" s="1"/>
  <c r="M1163" i="23" s="1"/>
  <c r="B1164" i="1"/>
  <c r="B1164" i="23" s="1"/>
  <c r="B1165" i="1"/>
  <c r="B1166" i="1"/>
  <c r="B1166" i="23" s="1"/>
  <c r="B1167" i="1"/>
  <c r="B1167" i="23" s="1"/>
  <c r="M1167" i="23" s="1"/>
  <c r="B1168" i="1"/>
  <c r="B1168" i="23" s="1"/>
  <c r="B1169" i="1"/>
  <c r="B1169" i="23" s="1"/>
  <c r="M1169" i="23" s="1"/>
  <c r="B1170" i="1"/>
  <c r="B1170" i="23" s="1"/>
  <c r="B1171" i="1"/>
  <c r="B1171" i="23" s="1"/>
  <c r="B1172" i="1"/>
  <c r="B1172" i="23" s="1"/>
  <c r="B1173" i="1"/>
  <c r="B1173" i="23" s="1"/>
  <c r="B1174" i="1"/>
  <c r="B1174" i="23" s="1"/>
  <c r="B1175" i="1"/>
  <c r="B1175" i="23" s="1"/>
  <c r="M1175" i="23" s="1"/>
  <c r="B1176" i="1"/>
  <c r="B1176" i="23" s="1"/>
  <c r="B1177" i="1"/>
  <c r="B1178" i="1"/>
  <c r="B1178" i="23" s="1"/>
  <c r="B1179" i="1"/>
  <c r="B1179" i="23" s="1"/>
  <c r="B1180" i="1"/>
  <c r="B1180" i="23" s="1"/>
  <c r="B1181" i="1"/>
  <c r="B1181" i="23" s="1"/>
  <c r="M1181" i="23" s="1"/>
  <c r="B1182" i="1"/>
  <c r="B1182" i="23" s="1"/>
  <c r="B1183" i="1"/>
  <c r="B1183" i="23" s="1"/>
  <c r="B1184" i="1"/>
  <c r="B1184" i="23" s="1"/>
  <c r="B1185" i="1"/>
  <c r="B1185" i="23" s="1"/>
  <c r="B1186" i="1"/>
  <c r="B1186" i="23" s="1"/>
  <c r="B1187" i="1"/>
  <c r="B1187" i="23" s="1"/>
  <c r="M1187" i="23" s="1"/>
  <c r="B1188" i="1"/>
  <c r="B1188" i="23" s="1"/>
  <c r="B1189" i="1"/>
  <c r="B1190" i="1"/>
  <c r="B1190" i="23" s="1"/>
  <c r="B1191" i="1"/>
  <c r="B1191" i="23" s="1"/>
  <c r="B1192" i="1"/>
  <c r="B1192" i="23" s="1"/>
  <c r="B1193" i="1"/>
  <c r="B1193" i="23" s="1"/>
  <c r="M1193" i="23" s="1"/>
  <c r="B1194" i="1"/>
  <c r="B1194" i="23" s="1"/>
  <c r="B1195" i="1"/>
  <c r="B1195" i="23" s="1"/>
  <c r="B1196" i="1"/>
  <c r="B1196" i="23" s="1"/>
  <c r="B1197" i="1"/>
  <c r="B1197" i="23" s="1"/>
  <c r="B1198" i="1"/>
  <c r="B1198" i="23" s="1"/>
  <c r="B1199" i="1"/>
  <c r="B1199" i="23" s="1"/>
  <c r="M1199" i="23" s="1"/>
  <c r="B1200" i="1"/>
  <c r="B1200" i="23" s="1"/>
  <c r="B1201" i="1"/>
  <c r="B1202" i="1"/>
  <c r="B1202" i="23" s="1"/>
  <c r="M1202" i="23" s="1"/>
  <c r="B1203" i="1"/>
  <c r="B1203" i="23" s="1"/>
  <c r="B1204" i="1"/>
  <c r="B1204" i="23" s="1"/>
  <c r="B1205" i="1"/>
  <c r="B1205" i="23" s="1"/>
  <c r="M1205" i="23" s="1"/>
  <c r="B1206" i="1"/>
  <c r="B1206" i="23" s="1"/>
  <c r="B1207" i="1"/>
  <c r="B1207" i="23" s="1"/>
  <c r="B1208" i="1"/>
  <c r="B1208" i="23" s="1"/>
  <c r="M1208" i="23" s="1"/>
  <c r="B1209" i="1"/>
  <c r="B1209" i="23" s="1"/>
  <c r="B1210" i="1"/>
  <c r="B1210" i="23" s="1"/>
  <c r="B1211" i="1"/>
  <c r="B1211" i="23" s="1"/>
  <c r="M1211" i="23" s="1"/>
  <c r="B1212" i="1"/>
  <c r="B1212" i="23" s="1"/>
  <c r="B1213" i="1"/>
  <c r="B1214" i="1"/>
  <c r="B1214" i="23" s="1"/>
  <c r="B1215" i="1"/>
  <c r="B1215" i="23" s="1"/>
  <c r="B1216" i="1"/>
  <c r="B1216" i="23" s="1"/>
  <c r="B1217" i="1"/>
  <c r="B1217" i="23" s="1"/>
  <c r="B1218" i="1"/>
  <c r="B1218" i="23" s="1"/>
  <c r="B1219" i="1"/>
  <c r="B1219" i="23" s="1"/>
  <c r="B1220" i="1"/>
  <c r="B1220" i="23" s="1"/>
  <c r="M1220" i="23" s="1"/>
  <c r="B1221" i="1"/>
  <c r="B1221" i="23" s="1"/>
  <c r="B1222" i="1"/>
  <c r="B1222" i="23" s="1"/>
  <c r="B1223" i="1"/>
  <c r="B1223" i="23" s="1"/>
  <c r="M1223" i="23" s="1"/>
  <c r="B1224" i="1"/>
  <c r="B1224" i="23" s="1"/>
  <c r="B1225" i="1"/>
  <c r="B1225" i="23" s="1"/>
  <c r="B1226" i="1"/>
  <c r="B1226" i="23" s="1"/>
  <c r="B1227" i="1"/>
  <c r="B1227" i="23" s="1"/>
  <c r="M1227" i="23" s="1"/>
  <c r="B1228" i="1"/>
  <c r="B1228" i="23" s="1"/>
  <c r="B1229" i="1"/>
  <c r="B1229" i="23" s="1"/>
  <c r="B1230" i="1"/>
  <c r="B1230" i="23" s="1"/>
  <c r="B1231" i="1"/>
  <c r="B1231" i="23" s="1"/>
  <c r="B1232" i="1"/>
  <c r="B1232" i="23" s="1"/>
  <c r="B1233" i="1"/>
  <c r="B1233" i="23" s="1"/>
  <c r="B1234" i="1"/>
  <c r="B1234" i="23" s="1"/>
  <c r="M1234" i="23" s="1"/>
  <c r="B1235" i="1"/>
  <c r="B1235" i="23" s="1"/>
  <c r="B1236" i="1"/>
  <c r="B1236" i="23" s="1"/>
  <c r="B1237" i="1"/>
  <c r="B1238" i="1"/>
  <c r="B1238" i="23" s="1"/>
  <c r="B1239" i="1"/>
  <c r="B1239" i="23" s="1"/>
  <c r="B1240" i="1"/>
  <c r="B1240" i="23" s="1"/>
  <c r="B1241" i="1"/>
  <c r="B1241" i="23" s="1"/>
  <c r="B1242" i="1"/>
  <c r="B1242" i="23" s="1"/>
  <c r="M1242" i="23" s="1"/>
  <c r="B1243" i="1"/>
  <c r="B1243" i="23" s="1"/>
  <c r="B1244" i="1"/>
  <c r="B1244" i="23" s="1"/>
  <c r="M1244" i="23" s="1"/>
  <c r="B1245" i="1"/>
  <c r="B1245" i="23" s="1"/>
  <c r="B1246" i="1"/>
  <c r="B1246" i="23" s="1"/>
  <c r="B1247" i="1"/>
  <c r="B1247" i="23" s="1"/>
  <c r="B1248" i="1"/>
  <c r="B1248" i="23" s="1"/>
  <c r="M1248" i="23" s="1"/>
  <c r="B1249" i="1"/>
  <c r="B1250" i="1"/>
  <c r="B1250" i="23" s="1"/>
  <c r="M1250" i="23" s="1"/>
  <c r="B1251" i="1"/>
  <c r="B1251" i="23" s="1"/>
  <c r="B1252" i="1"/>
  <c r="B1252" i="23" s="1"/>
  <c r="B1253" i="1"/>
  <c r="B1253" i="23" s="1"/>
  <c r="B1254" i="1"/>
  <c r="B1254" i="23" s="1"/>
  <c r="B1255" i="1"/>
  <c r="B1255" i="23" s="1"/>
  <c r="B1256" i="1"/>
  <c r="B1256" i="23" s="1"/>
  <c r="B1257" i="1"/>
  <c r="B1257" i="23" s="1"/>
  <c r="B1258" i="1"/>
  <c r="B1258" i="23" s="1"/>
  <c r="B1259" i="1"/>
  <c r="B1259" i="23" s="1"/>
  <c r="B1260" i="1"/>
  <c r="B1260" i="23" s="1"/>
  <c r="B1261" i="1"/>
  <c r="B1262" i="1"/>
  <c r="B1262" i="23" s="1"/>
  <c r="B1263" i="1"/>
  <c r="B1263" i="23" s="1"/>
  <c r="B1264" i="1"/>
  <c r="B1264" i="23" s="1"/>
  <c r="B1265" i="1"/>
  <c r="B1265" i="23" s="1"/>
  <c r="B1266" i="1"/>
  <c r="B1266" i="23" s="1"/>
  <c r="M1266" i="23" s="1"/>
  <c r="B1267" i="1"/>
  <c r="B1267" i="23" s="1"/>
  <c r="B1268" i="1"/>
  <c r="B1268" i="23" s="1"/>
  <c r="B1269" i="1"/>
  <c r="B1269" i="23" s="1"/>
  <c r="M1269" i="23" s="1"/>
  <c r="B1270" i="1"/>
  <c r="B1270" i="23" s="1"/>
  <c r="B1271" i="1"/>
  <c r="B1271" i="23" s="1"/>
  <c r="B1272" i="1"/>
  <c r="B1272" i="23" s="1"/>
  <c r="B1273" i="1"/>
  <c r="B1274" i="1"/>
  <c r="B1274" i="23" s="1"/>
  <c r="M1274" i="23" s="1"/>
  <c r="B1275" i="1"/>
  <c r="B1275" i="23" s="1"/>
  <c r="M1275" i="23" s="1"/>
  <c r="B1276" i="1"/>
  <c r="B1276" i="23" s="1"/>
  <c r="B1277" i="1"/>
  <c r="B1277" i="23" s="1"/>
  <c r="B1278" i="1"/>
  <c r="B1278" i="23" s="1"/>
  <c r="B1279" i="1"/>
  <c r="B1279" i="23" s="1"/>
  <c r="B1280" i="1"/>
  <c r="B1280" i="23" s="1"/>
  <c r="M1280" i="23" s="1"/>
  <c r="B1281" i="1"/>
  <c r="B1281" i="23" s="1"/>
  <c r="M1281" i="23" s="1"/>
  <c r="B1282" i="1"/>
  <c r="B1282" i="23" s="1"/>
  <c r="M1282" i="23" s="1"/>
  <c r="N1282" i="23" s="1"/>
  <c r="B1283" i="1"/>
  <c r="B1283" i="23" s="1"/>
  <c r="M1283" i="23" s="1"/>
  <c r="B1284" i="1"/>
  <c r="B1284" i="23" s="1"/>
  <c r="B1285" i="1"/>
  <c r="B1286" i="1"/>
  <c r="B1286" i="23" s="1"/>
  <c r="B1287" i="1"/>
  <c r="B1287" i="23" s="1"/>
  <c r="M1287" i="23" s="1"/>
  <c r="B1288" i="1"/>
  <c r="B1288" i="23" s="1"/>
  <c r="B1289" i="1"/>
  <c r="B1289" i="23" s="1"/>
  <c r="B1290" i="1"/>
  <c r="B1290" i="23" s="1"/>
  <c r="B1291" i="1"/>
  <c r="B1291" i="23" s="1"/>
  <c r="M1291" i="23" s="1"/>
  <c r="B1292" i="1"/>
  <c r="B1292" i="23" s="1"/>
  <c r="B1293" i="1"/>
  <c r="B1293" i="23" s="1"/>
  <c r="M1293" i="23" s="1"/>
  <c r="B1294" i="1"/>
  <c r="B1294" i="23" s="1"/>
  <c r="B1295" i="1"/>
  <c r="B1295" i="23" s="1"/>
  <c r="B1296" i="1"/>
  <c r="B1296" i="23" s="1"/>
  <c r="B1297" i="1"/>
  <c r="B1298" i="1"/>
  <c r="B1298" i="23" s="1"/>
  <c r="B1299" i="1"/>
  <c r="B1299" i="23" s="1"/>
  <c r="M1299" i="23" s="1"/>
  <c r="B1300" i="1"/>
  <c r="B1300" i="23" s="1"/>
  <c r="B1301" i="1"/>
  <c r="B1301" i="23" s="1"/>
  <c r="B1302" i="1"/>
  <c r="B1302" i="23" s="1"/>
  <c r="B1303" i="1"/>
  <c r="B1303" i="23" s="1"/>
  <c r="M1303" i="23" s="1"/>
  <c r="B1304" i="1"/>
  <c r="B1304" i="23" s="1"/>
  <c r="B1305" i="1"/>
  <c r="B1305" i="23" s="1"/>
  <c r="M1305" i="23" s="1"/>
  <c r="B1306" i="1"/>
  <c r="B1306" i="23" s="1"/>
  <c r="B1307" i="1"/>
  <c r="B1307" i="23" s="1"/>
  <c r="B1308" i="1"/>
  <c r="B1308" i="23" s="1"/>
  <c r="B1309" i="1"/>
  <c r="B1310" i="1"/>
  <c r="B1310" i="23" s="1"/>
  <c r="B1311" i="1"/>
  <c r="B1311" i="23" s="1"/>
  <c r="M1311" i="23" s="1"/>
  <c r="B1312" i="1"/>
  <c r="B1312" i="23" s="1"/>
  <c r="B1313" i="1"/>
  <c r="B1313" i="23" s="1"/>
  <c r="B1314" i="1"/>
  <c r="B1314" i="23" s="1"/>
  <c r="B1315" i="1"/>
  <c r="B1315" i="23" s="1"/>
  <c r="B1316" i="1"/>
  <c r="B1316" i="23" s="1"/>
  <c r="B1317" i="1"/>
  <c r="B1317" i="23" s="1"/>
  <c r="M1317" i="23" s="1"/>
  <c r="B1318" i="1"/>
  <c r="B1318" i="23" s="1"/>
  <c r="B1319" i="1"/>
  <c r="B1319" i="23" s="1"/>
  <c r="B1320" i="1"/>
  <c r="B1320" i="23" s="1"/>
  <c r="B1321" i="1"/>
  <c r="B1322" i="1"/>
  <c r="B1322" i="23" s="1"/>
  <c r="B1323" i="1"/>
  <c r="B1323" i="23" s="1"/>
  <c r="M1323" i="23" s="1"/>
  <c r="B1324" i="1"/>
  <c r="B1324" i="23" s="1"/>
  <c r="B1325" i="1"/>
  <c r="B1325" i="23" s="1"/>
  <c r="B1326" i="1"/>
  <c r="B1326" i="23" s="1"/>
  <c r="B1327" i="1"/>
  <c r="B1327" i="23" s="1"/>
  <c r="M1327" i="23" s="1"/>
  <c r="B1328" i="1"/>
  <c r="B1328" i="23" s="1"/>
  <c r="B1329" i="1"/>
  <c r="B1329" i="23" s="1"/>
  <c r="M1329" i="23" s="1"/>
  <c r="B1330" i="1"/>
  <c r="B1330" i="23" s="1"/>
  <c r="B1331" i="1"/>
  <c r="B1331" i="23" s="1"/>
  <c r="B1332" i="1"/>
  <c r="B1332" i="23" s="1"/>
  <c r="B1333" i="1"/>
  <c r="B1334" i="1"/>
  <c r="B1334" i="23" s="1"/>
  <c r="B1335" i="1"/>
  <c r="B1335" i="23" s="1"/>
  <c r="M1335" i="23" s="1"/>
  <c r="B1336" i="1"/>
  <c r="B1336" i="23" s="1"/>
  <c r="B1337" i="1"/>
  <c r="B1337" i="23" s="1"/>
  <c r="B1338" i="1"/>
  <c r="B1338" i="23" s="1"/>
  <c r="B1339" i="1"/>
  <c r="B1339" i="23" s="1"/>
  <c r="B1340" i="1"/>
  <c r="B1340" i="23" s="1"/>
  <c r="B1341" i="1"/>
  <c r="B1341" i="23" s="1"/>
  <c r="M1341" i="23" s="1"/>
  <c r="B1342" i="1"/>
  <c r="B1342" i="23" s="1"/>
  <c r="B1343" i="1"/>
  <c r="B1343" i="23" s="1"/>
  <c r="B1344" i="1"/>
  <c r="B1344" i="23" s="1"/>
  <c r="B1345" i="1"/>
  <c r="B1346" i="1"/>
  <c r="B1346" i="23" s="1"/>
  <c r="B1347" i="1"/>
  <c r="B1347" i="23" s="1"/>
  <c r="M1347" i="23" s="1"/>
  <c r="B1348" i="1"/>
  <c r="B1348" i="23" s="1"/>
  <c r="B1349" i="1"/>
  <c r="B1349" i="23" s="1"/>
  <c r="B1350" i="1"/>
  <c r="B1350" i="23" s="1"/>
  <c r="B1351" i="1"/>
  <c r="B1351" i="23" s="1"/>
  <c r="B1352" i="1"/>
  <c r="B1352" i="23" s="1"/>
  <c r="B1353" i="1"/>
  <c r="B1353" i="23" s="1"/>
  <c r="M1353" i="23" s="1"/>
  <c r="B1354" i="1"/>
  <c r="B1354" i="23" s="1"/>
  <c r="B1355" i="1"/>
  <c r="B1355" i="23" s="1"/>
  <c r="B1356" i="1"/>
  <c r="B1356" i="23" s="1"/>
  <c r="B1357" i="1"/>
  <c r="B1358" i="1"/>
  <c r="B1358" i="23" s="1"/>
  <c r="B1359" i="1"/>
  <c r="B1359" i="23" s="1"/>
  <c r="M1359" i="23" s="1"/>
  <c r="B1360" i="1"/>
  <c r="B1360" i="23" s="1"/>
  <c r="B1361" i="1"/>
  <c r="B1361" i="23" s="1"/>
  <c r="M1361" i="23" s="1"/>
  <c r="B1362" i="1"/>
  <c r="B1362" i="23" s="1"/>
  <c r="B1363" i="1"/>
  <c r="B1363" i="23" s="1"/>
  <c r="B1364" i="1"/>
  <c r="B1364" i="23" s="1"/>
  <c r="B1365" i="1"/>
  <c r="B1365" i="23" s="1"/>
  <c r="M1365" i="23" s="1"/>
  <c r="B1366" i="1"/>
  <c r="B1366" i="23" s="1"/>
  <c r="B1367" i="1"/>
  <c r="B1367" i="23" s="1"/>
  <c r="M1367" i="23" s="1"/>
  <c r="B1368" i="1"/>
  <c r="B1368" i="23" s="1"/>
  <c r="B1369" i="1"/>
  <c r="B1370" i="1"/>
  <c r="B1370" i="23" s="1"/>
  <c r="B1371" i="1"/>
  <c r="B1371" i="23" s="1"/>
  <c r="M1371" i="23" s="1"/>
  <c r="B1372" i="1"/>
  <c r="B1372" i="23" s="1"/>
  <c r="B1373" i="1"/>
  <c r="B1373" i="23" s="1"/>
  <c r="M1373" i="23" s="1"/>
  <c r="B1374" i="1"/>
  <c r="B1374" i="23" s="1"/>
  <c r="B1375" i="1"/>
  <c r="B1375" i="23" s="1"/>
  <c r="B1376" i="1"/>
  <c r="B1376" i="23" s="1"/>
  <c r="B1377" i="1"/>
  <c r="B1377" i="23" s="1"/>
  <c r="M1377" i="23" s="1"/>
  <c r="B1378" i="1"/>
  <c r="B1378" i="23" s="1"/>
  <c r="B1379" i="1"/>
  <c r="B1379" i="23" s="1"/>
  <c r="M1379" i="23" s="1"/>
  <c r="B1380" i="1"/>
  <c r="B1380" i="23" s="1"/>
  <c r="B1381" i="1"/>
  <c r="B1381" i="23" s="1"/>
  <c r="B1382" i="1"/>
  <c r="B1382" i="23" s="1"/>
  <c r="B1383" i="1"/>
  <c r="B1383" i="23" s="1"/>
  <c r="M1383" i="23" s="1"/>
  <c r="B1384" i="1"/>
  <c r="B1384" i="23" s="1"/>
  <c r="B1385" i="1"/>
  <c r="B1385" i="23" s="1"/>
  <c r="M1385" i="23" s="1"/>
  <c r="B1386" i="1"/>
  <c r="B1386" i="23" s="1"/>
  <c r="B1387" i="1"/>
  <c r="B1387" i="23" s="1"/>
  <c r="B1388" i="1"/>
  <c r="B1388" i="23" s="1"/>
  <c r="B1389" i="1"/>
  <c r="B1389" i="23" s="1"/>
  <c r="M1389" i="23" s="1"/>
  <c r="B1390" i="1"/>
  <c r="B1390" i="23" s="1"/>
  <c r="B1391" i="1"/>
  <c r="B1391" i="23" s="1"/>
  <c r="M1391" i="23" s="1"/>
  <c r="B1392" i="1"/>
  <c r="B1392" i="23" s="1"/>
  <c r="B1393" i="1"/>
  <c r="B1394" i="1"/>
  <c r="B1394" i="23" s="1"/>
  <c r="B1395" i="1"/>
  <c r="B1395" i="23" s="1"/>
  <c r="M1395" i="23" s="1"/>
  <c r="B1396" i="1"/>
  <c r="B1396" i="23" s="1"/>
  <c r="B1397" i="1"/>
  <c r="B1397" i="23" s="1"/>
  <c r="M1397" i="23" s="1"/>
  <c r="B1398" i="1"/>
  <c r="B1398" i="23" s="1"/>
  <c r="B1399" i="1"/>
  <c r="B1399" i="23" s="1"/>
  <c r="B1400" i="1"/>
  <c r="B1400" i="23" s="1"/>
  <c r="B1401" i="1"/>
  <c r="B1401" i="23" s="1"/>
  <c r="B1402" i="1"/>
  <c r="B1402" i="23" s="1"/>
  <c r="B1403" i="1"/>
  <c r="B1403" i="23" s="1"/>
  <c r="B1404" i="1"/>
  <c r="B1404" i="23" s="1"/>
  <c r="B1405" i="1"/>
  <c r="B1406" i="1"/>
  <c r="B1406" i="23" s="1"/>
  <c r="B1407" i="1"/>
  <c r="B1407" i="23" s="1"/>
  <c r="M1407" i="23" s="1"/>
  <c r="B1408" i="1"/>
  <c r="B1408" i="23" s="1"/>
  <c r="B1409" i="1"/>
  <c r="B1409" i="23" s="1"/>
  <c r="B1410" i="1"/>
  <c r="B1410" i="23" s="1"/>
  <c r="M1410" i="23" s="1"/>
  <c r="B1411" i="1"/>
  <c r="B1411" i="23" s="1"/>
  <c r="B1412" i="1"/>
  <c r="B1412" i="23" s="1"/>
  <c r="B1413" i="1"/>
  <c r="B1413" i="23" s="1"/>
  <c r="B1414" i="1"/>
  <c r="B1414" i="23" s="1"/>
  <c r="B1415" i="1"/>
  <c r="B1415" i="23" s="1"/>
  <c r="B1416" i="1"/>
  <c r="B1416" i="23" s="1"/>
  <c r="B1417" i="1"/>
  <c r="B1418" i="1"/>
  <c r="B1418" i="23" s="1"/>
  <c r="M1418" i="23" s="1"/>
  <c r="B1419" i="1"/>
  <c r="B1419" i="23" s="1"/>
  <c r="B1420" i="1"/>
  <c r="B1420" i="23" s="1"/>
  <c r="B1421" i="1"/>
  <c r="B1421" i="23" s="1"/>
  <c r="M1421" i="23" s="1"/>
  <c r="B1422" i="1"/>
  <c r="B1422" i="23" s="1"/>
  <c r="B1423" i="1"/>
  <c r="B1423" i="23" s="1"/>
  <c r="B1424" i="1"/>
  <c r="B1424" i="23" s="1"/>
  <c r="B1425" i="1"/>
  <c r="B1425" i="23" s="1"/>
  <c r="B1426" i="1"/>
  <c r="B1426" i="23" s="1"/>
  <c r="B1427" i="1"/>
  <c r="B1427" i="23" s="1"/>
  <c r="B1428" i="1"/>
  <c r="B1428" i="23" s="1"/>
  <c r="B1429" i="1"/>
  <c r="B1429" i="23" s="1"/>
  <c r="B1430" i="1"/>
  <c r="B1430" i="23" s="1"/>
  <c r="B1431" i="1"/>
  <c r="B1431" i="23" s="1"/>
  <c r="B1432" i="1"/>
  <c r="B1432" i="23" s="1"/>
  <c r="B1433" i="1"/>
  <c r="B1433" i="23" s="1"/>
  <c r="B1434" i="1"/>
  <c r="B1434" i="23" s="1"/>
  <c r="B1435" i="1"/>
  <c r="B1435" i="23" s="1"/>
  <c r="B1436" i="1"/>
  <c r="B1436" i="23" s="1"/>
  <c r="B1437" i="1"/>
  <c r="B1437" i="23" s="1"/>
  <c r="B1438" i="1"/>
  <c r="B1438" i="23" s="1"/>
  <c r="B1439" i="1"/>
  <c r="B1439" i="23" s="1"/>
  <c r="B1440" i="1"/>
  <c r="B1440" i="23" s="1"/>
  <c r="B1441" i="1"/>
  <c r="B1442" i="1"/>
  <c r="B1442" i="23" s="1"/>
  <c r="B1443" i="1"/>
  <c r="B1443" i="23" s="1"/>
  <c r="B1444" i="1"/>
  <c r="B1444" i="23" s="1"/>
  <c r="B1445" i="1"/>
  <c r="B1445" i="23" s="1"/>
  <c r="B1446" i="1"/>
  <c r="B1446" i="23" s="1"/>
  <c r="B1447" i="1"/>
  <c r="B1447" i="23" s="1"/>
  <c r="B1448" i="1"/>
  <c r="B1448" i="23" s="1"/>
  <c r="B1449" i="1"/>
  <c r="B1449" i="23" s="1"/>
  <c r="B1450" i="1"/>
  <c r="B1450" i="23" s="1"/>
  <c r="B1451" i="1"/>
  <c r="B1451" i="23" s="1"/>
  <c r="B1452" i="1"/>
  <c r="B1452" i="23" s="1"/>
  <c r="B1453" i="1"/>
  <c r="B1454" i="1"/>
  <c r="B1454" i="23" s="1"/>
  <c r="B1455" i="1"/>
  <c r="B1455" i="23" s="1"/>
  <c r="B1456" i="1"/>
  <c r="B1456" i="23" s="1"/>
  <c r="B1457" i="1"/>
  <c r="B1457" i="23" s="1"/>
  <c r="B1458" i="1"/>
  <c r="B1458" i="23" s="1"/>
  <c r="B1459" i="1"/>
  <c r="B1459" i="23" s="1"/>
  <c r="B1460" i="1"/>
  <c r="B1460" i="23" s="1"/>
  <c r="B1461" i="1"/>
  <c r="B1461" i="23" s="1"/>
  <c r="B1462" i="1"/>
  <c r="B1462" i="23" s="1"/>
  <c r="B1463" i="1"/>
  <c r="B1463" i="23" s="1"/>
  <c r="B1464" i="1"/>
  <c r="B1464" i="23" s="1"/>
  <c r="B1465" i="1"/>
  <c r="B1466" i="1"/>
  <c r="B1466" i="23" s="1"/>
  <c r="B1467" i="1"/>
  <c r="B1467" i="23" s="1"/>
  <c r="B1468" i="1"/>
  <c r="B1468" i="23" s="1"/>
  <c r="B1469" i="1"/>
  <c r="B1469" i="23" s="1"/>
  <c r="B1470" i="1"/>
  <c r="B1470" i="23" s="1"/>
  <c r="B1471" i="1"/>
  <c r="B1471" i="23" s="1"/>
  <c r="B1472" i="1"/>
  <c r="B1472" i="23" s="1"/>
  <c r="B1473" i="1"/>
  <c r="B1473" i="23" s="1"/>
  <c r="B1474" i="1"/>
  <c r="B1474" i="23" s="1"/>
  <c r="B1475" i="1"/>
  <c r="B1475" i="23" s="1"/>
  <c r="B1476" i="1"/>
  <c r="B1476" i="23" s="1"/>
  <c r="B1477" i="1"/>
  <c r="B1478" i="1"/>
  <c r="B1478" i="23" s="1"/>
  <c r="B1479" i="1"/>
  <c r="B1479" i="23" s="1"/>
  <c r="B1480" i="1"/>
  <c r="B1480" i="23" s="1"/>
  <c r="B1481" i="1"/>
  <c r="B1481" i="23" s="1"/>
  <c r="B1482" i="1"/>
  <c r="B1482" i="23" s="1"/>
  <c r="B1483" i="1"/>
  <c r="B1483" i="23" s="1"/>
  <c r="B1484" i="1"/>
  <c r="B1484" i="23" s="1"/>
  <c r="B1485" i="1"/>
  <c r="B1485" i="23" s="1"/>
  <c r="B1486" i="1"/>
  <c r="B1486" i="23" s="1"/>
  <c r="B1487" i="1"/>
  <c r="B1487" i="23" s="1"/>
  <c r="B1488" i="1"/>
  <c r="B1488" i="23" s="1"/>
  <c r="B1489" i="1"/>
  <c r="B1490" i="1"/>
  <c r="B1490" i="23" s="1"/>
  <c r="B1491" i="1"/>
  <c r="B1491" i="23" s="1"/>
  <c r="B1492" i="1"/>
  <c r="B1492" i="23" s="1"/>
  <c r="B1493" i="1"/>
  <c r="B1493" i="23" s="1"/>
  <c r="B1494" i="1"/>
  <c r="B1494" i="23" s="1"/>
  <c r="B1495" i="1"/>
  <c r="B1495" i="23" s="1"/>
  <c r="B1496" i="1"/>
  <c r="B1496" i="23" s="1"/>
  <c r="B1497" i="1"/>
  <c r="B1497" i="23" s="1"/>
  <c r="B1498" i="1"/>
  <c r="B1498" i="23" s="1"/>
  <c r="B1499" i="1"/>
  <c r="B1499" i="23" s="1"/>
  <c r="B1500" i="1"/>
  <c r="B1500" i="23" s="1"/>
  <c r="B1501" i="1"/>
  <c r="B1502" i="1"/>
  <c r="B1502" i="23" s="1"/>
  <c r="B1503" i="1"/>
  <c r="B1503" i="23" s="1"/>
  <c r="B1504" i="1"/>
  <c r="B1504" i="23" s="1"/>
  <c r="B1505" i="1"/>
  <c r="B1505" i="23" s="1"/>
  <c r="B1506" i="1"/>
  <c r="B1506" i="23" s="1"/>
  <c r="B1507" i="1"/>
  <c r="B1507" i="23" s="1"/>
  <c r="B1508" i="1"/>
  <c r="B1508" i="23" s="1"/>
  <c r="B1509" i="1"/>
  <c r="B1509" i="23" s="1"/>
  <c r="B1510" i="1"/>
  <c r="B1510" i="23" s="1"/>
  <c r="B1511" i="1"/>
  <c r="B1511" i="23" s="1"/>
  <c r="B1512" i="1"/>
  <c r="B1512" i="23" s="1"/>
  <c r="B1513" i="1"/>
  <c r="B1514" i="1"/>
  <c r="B1514" i="23" s="1"/>
  <c r="B1515" i="1"/>
  <c r="B1515" i="23" s="1"/>
  <c r="M1515" i="23" s="1"/>
  <c r="B1516" i="1"/>
  <c r="B1516" i="23" s="1"/>
  <c r="B1517" i="1"/>
  <c r="B1517" i="23" s="1"/>
  <c r="B1518" i="1"/>
  <c r="B1518" i="23" s="1"/>
  <c r="B1519" i="1"/>
  <c r="B1519" i="23" s="1"/>
  <c r="B1520" i="1"/>
  <c r="B1520" i="23" s="1"/>
  <c r="B1521" i="1"/>
  <c r="B1521" i="23" s="1"/>
  <c r="M1521" i="23" s="1"/>
  <c r="B1522" i="1"/>
  <c r="B1522" i="23" s="1"/>
  <c r="B1523" i="1"/>
  <c r="B1523" i="23" s="1"/>
  <c r="B1524" i="1"/>
  <c r="B1524" i="23" s="1"/>
  <c r="B1525" i="1"/>
  <c r="B1526" i="1"/>
  <c r="B1526" i="23" s="1"/>
  <c r="B1527" i="1"/>
  <c r="B1527" i="23" s="1"/>
  <c r="B2" i="1"/>
  <c r="B2" i="23" s="1"/>
  <c r="M2" i="23" s="1"/>
  <c r="D1519" i="3"/>
  <c r="D1507" i="3"/>
  <c r="D1498" i="3"/>
  <c r="D1495" i="3"/>
  <c r="D1483" i="3"/>
  <c r="D1474" i="3"/>
  <c r="D1471" i="3"/>
  <c r="D1459" i="3"/>
  <c r="D922" i="3"/>
  <c r="D907" i="3"/>
  <c r="D898" i="3"/>
  <c r="D895" i="3"/>
  <c r="D883" i="3"/>
  <c r="D874" i="3"/>
  <c r="D871" i="3"/>
  <c r="D859" i="3"/>
  <c r="D853" i="3"/>
  <c r="D850" i="3"/>
  <c r="D847" i="3"/>
  <c r="D841" i="3"/>
  <c r="D835" i="3"/>
  <c r="D826" i="3"/>
  <c r="D823" i="3"/>
  <c r="D811" i="3"/>
  <c r="D805" i="3"/>
  <c r="D802" i="3"/>
  <c r="D799" i="3"/>
  <c r="D790" i="3"/>
  <c r="D787" i="3"/>
  <c r="D778" i="3"/>
  <c r="D775" i="3"/>
  <c r="D769" i="3"/>
  <c r="D763" i="3"/>
  <c r="D754" i="3"/>
  <c r="D751" i="3"/>
  <c r="D739" i="3"/>
  <c r="D733" i="3"/>
  <c r="D730" i="3"/>
  <c r="D727" i="3"/>
  <c r="D718" i="3"/>
  <c r="D715" i="3"/>
  <c r="D706" i="3"/>
  <c r="D703" i="3"/>
  <c r="D697" i="3"/>
  <c r="D694" i="3"/>
  <c r="D691" i="3"/>
  <c r="D682" i="3"/>
  <c r="D679" i="3"/>
  <c r="D667" i="3"/>
  <c r="D661" i="3"/>
  <c r="D658" i="3"/>
  <c r="D655" i="3"/>
  <c r="D646" i="3"/>
  <c r="D643" i="3"/>
  <c r="D634" i="3"/>
  <c r="D631" i="3"/>
  <c r="D625" i="3"/>
  <c r="D619" i="3"/>
  <c r="D610" i="3"/>
  <c r="D607" i="3"/>
  <c r="D595" i="3"/>
  <c r="D589" i="3"/>
  <c r="D586" i="3"/>
  <c r="D583" i="3"/>
  <c r="D574" i="3"/>
  <c r="D571" i="3"/>
  <c r="D562" i="3"/>
  <c r="D559" i="3"/>
  <c r="D553" i="3"/>
  <c r="D550" i="3"/>
  <c r="D547" i="3"/>
  <c r="D538" i="3"/>
  <c r="D535" i="3"/>
  <c r="D526" i="3"/>
  <c r="D523" i="3"/>
  <c r="D517" i="3"/>
  <c r="D514" i="3"/>
  <c r="D511" i="3"/>
  <c r="D502" i="3"/>
  <c r="D499" i="3"/>
  <c r="D490" i="3"/>
  <c r="D487" i="3"/>
  <c r="D481" i="3"/>
  <c r="D478" i="3"/>
  <c r="D475" i="3"/>
  <c r="D466" i="3"/>
  <c r="D463" i="3"/>
  <c r="D454" i="3"/>
  <c r="D451" i="3"/>
  <c r="D445" i="3"/>
  <c r="D442" i="3"/>
  <c r="D439" i="3"/>
  <c r="D430" i="3"/>
  <c r="D427" i="3"/>
  <c r="D418" i="3"/>
  <c r="D415" i="3"/>
  <c r="D409" i="3"/>
  <c r="D406" i="3"/>
  <c r="D403" i="3"/>
  <c r="D394" i="3"/>
  <c r="D391" i="3"/>
  <c r="D382" i="3"/>
  <c r="D379" i="3"/>
  <c r="D373" i="3"/>
  <c r="D370" i="3"/>
  <c r="D367" i="3"/>
  <c r="D358" i="3"/>
  <c r="D355" i="3"/>
  <c r="D346" i="3"/>
  <c r="D343" i="3"/>
  <c r="D337" i="3"/>
  <c r="D334" i="3"/>
  <c r="D331" i="3"/>
  <c r="D322" i="3"/>
  <c r="D319" i="3"/>
  <c r="D310" i="3"/>
  <c r="D307" i="3"/>
  <c r="D301" i="3"/>
  <c r="D298" i="3"/>
  <c r="D295" i="3"/>
  <c r="D286" i="3"/>
  <c r="D283" i="3"/>
  <c r="D274" i="3"/>
  <c r="D271" i="3"/>
  <c r="D265" i="3"/>
  <c r="D262" i="3"/>
  <c r="D259" i="3"/>
  <c r="D250" i="3"/>
  <c r="D247" i="3"/>
  <c r="D238" i="3"/>
  <c r="D235" i="3"/>
  <c r="D229" i="3"/>
  <c r="D226" i="3"/>
  <c r="D223" i="3"/>
  <c r="D214" i="3"/>
  <c r="D211" i="3"/>
  <c r="D202" i="3"/>
  <c r="D199" i="3"/>
  <c r="D193" i="3"/>
  <c r="D190" i="3"/>
  <c r="D187" i="3"/>
  <c r="D178" i="3"/>
  <c r="D175" i="3"/>
  <c r="D166" i="3"/>
  <c r="D163" i="3"/>
  <c r="D157" i="3"/>
  <c r="D154" i="3"/>
  <c r="D151" i="3"/>
  <c r="D142" i="3"/>
  <c r="D139" i="3"/>
  <c r="D130" i="3"/>
  <c r="D127" i="3"/>
  <c r="D121" i="3"/>
  <c r="D118" i="3"/>
  <c r="D115" i="3"/>
  <c r="D106" i="3"/>
  <c r="D103" i="3"/>
  <c r="D94" i="3"/>
  <c r="D91" i="3"/>
  <c r="D85" i="3"/>
  <c r="D82" i="3"/>
  <c r="D79" i="3"/>
  <c r="D70" i="3"/>
  <c r="D67" i="3"/>
  <c r="D58" i="3"/>
  <c r="D55" i="3"/>
  <c r="D49" i="3"/>
  <c r="D46" i="3"/>
  <c r="D43" i="3"/>
  <c r="D34" i="3"/>
  <c r="D31" i="3"/>
  <c r="D22" i="3"/>
  <c r="D19" i="3"/>
  <c r="D13" i="3"/>
  <c r="D10" i="3"/>
  <c r="D7" i="3"/>
  <c r="B1522" i="3"/>
  <c r="B1519" i="3"/>
  <c r="B1516" i="3"/>
  <c r="B1507" i="3"/>
  <c r="F24" i="3"/>
  <c r="F96" i="3"/>
  <c r="F168" i="3"/>
  <c r="F240" i="3"/>
  <c r="F312" i="3"/>
  <c r="F384" i="3"/>
  <c r="F456" i="3"/>
  <c r="F528" i="3"/>
  <c r="F600" i="3"/>
  <c r="F672" i="3"/>
  <c r="F744" i="3"/>
  <c r="F816" i="3"/>
  <c r="F888" i="3"/>
  <c r="F960" i="3"/>
  <c r="F1032" i="3"/>
  <c r="F1104" i="3"/>
  <c r="F1176" i="3"/>
  <c r="F1248" i="3"/>
  <c r="F1320" i="3"/>
  <c r="F1392" i="3"/>
  <c r="F3" i="3"/>
  <c r="F4" i="3"/>
  <c r="F5" i="3"/>
  <c r="F6" i="3"/>
  <c r="F7" i="3"/>
  <c r="F8" i="3"/>
  <c r="F9" i="3"/>
  <c r="F10" i="3"/>
  <c r="F11" i="3"/>
  <c r="F14" i="3"/>
  <c r="F15" i="3"/>
  <c r="F16" i="3"/>
  <c r="F17" i="3"/>
  <c r="F18" i="3"/>
  <c r="F19" i="3"/>
  <c r="F20" i="3"/>
  <c r="F21" i="3"/>
  <c r="F22" i="3"/>
  <c r="F23" i="3"/>
  <c r="F26" i="3"/>
  <c r="F27" i="3"/>
  <c r="F28" i="3"/>
  <c r="F29" i="3"/>
  <c r="F30" i="3"/>
  <c r="F31" i="3"/>
  <c r="F32" i="3"/>
  <c r="F33" i="3"/>
  <c r="F34" i="3"/>
  <c r="F35" i="3"/>
  <c r="F38" i="3"/>
  <c r="F39" i="3"/>
  <c r="F40" i="3"/>
  <c r="F41" i="3"/>
  <c r="F42" i="3"/>
  <c r="F43" i="3"/>
  <c r="F44" i="3"/>
  <c r="F45" i="3"/>
  <c r="F46" i="3"/>
  <c r="F47" i="3"/>
  <c r="F50" i="3"/>
  <c r="F51" i="3"/>
  <c r="F52" i="3"/>
  <c r="F53" i="3"/>
  <c r="F54" i="3"/>
  <c r="F55" i="3"/>
  <c r="F56" i="3"/>
  <c r="F57" i="3"/>
  <c r="F58" i="3"/>
  <c r="F59" i="3"/>
  <c r="F62" i="3"/>
  <c r="F63" i="3"/>
  <c r="F64" i="3"/>
  <c r="F65" i="3"/>
  <c r="F66" i="3"/>
  <c r="F67" i="3"/>
  <c r="F68" i="3"/>
  <c r="F69" i="3"/>
  <c r="F70" i="3"/>
  <c r="F71" i="3"/>
  <c r="F74" i="3"/>
  <c r="F75" i="3"/>
  <c r="F76" i="3"/>
  <c r="F77" i="3"/>
  <c r="F78" i="3"/>
  <c r="F79" i="3"/>
  <c r="F80" i="3"/>
  <c r="F81" i="3"/>
  <c r="F82" i="3"/>
  <c r="F83" i="3"/>
  <c r="F86" i="3"/>
  <c r="F87" i="3"/>
  <c r="F88" i="3"/>
  <c r="F89" i="3"/>
  <c r="F90" i="3"/>
  <c r="F91" i="3"/>
  <c r="F92" i="3"/>
  <c r="F93" i="3"/>
  <c r="F94" i="3"/>
  <c r="F95" i="3"/>
  <c r="F98" i="3"/>
  <c r="F99" i="3"/>
  <c r="F100" i="3"/>
  <c r="F101" i="3"/>
  <c r="F102" i="3"/>
  <c r="F103" i="3"/>
  <c r="F104" i="3"/>
  <c r="F105" i="3"/>
  <c r="F106" i="3"/>
  <c r="F107" i="3"/>
  <c r="F110" i="3"/>
  <c r="F111" i="3"/>
  <c r="F112" i="3"/>
  <c r="F113" i="3"/>
  <c r="F114" i="3"/>
  <c r="F115" i="3"/>
  <c r="F116" i="3"/>
  <c r="F117" i="3"/>
  <c r="F118" i="3"/>
  <c r="F119" i="3"/>
  <c r="F122" i="3"/>
  <c r="F123" i="3"/>
  <c r="F124" i="3"/>
  <c r="F125" i="3"/>
  <c r="F126" i="3"/>
  <c r="F127" i="3"/>
  <c r="F128" i="3"/>
  <c r="F129" i="3"/>
  <c r="F130" i="3"/>
  <c r="F131" i="3"/>
  <c r="F134" i="3"/>
  <c r="F135" i="3"/>
  <c r="F136" i="3"/>
  <c r="F137" i="3"/>
  <c r="F138" i="3"/>
  <c r="F139" i="3"/>
  <c r="F140" i="3"/>
  <c r="F141" i="3"/>
  <c r="F142" i="3"/>
  <c r="F143" i="3"/>
  <c r="F146" i="3"/>
  <c r="F147" i="3"/>
  <c r="F148" i="3"/>
  <c r="F149" i="3"/>
  <c r="F150" i="3"/>
  <c r="F151" i="3"/>
  <c r="F152" i="3"/>
  <c r="F153" i="3"/>
  <c r="F154" i="3"/>
  <c r="F155" i="3"/>
  <c r="F158" i="3"/>
  <c r="F159" i="3"/>
  <c r="F160" i="3"/>
  <c r="F161" i="3"/>
  <c r="F162" i="3"/>
  <c r="F163" i="3"/>
  <c r="F164" i="3"/>
  <c r="F165" i="3"/>
  <c r="F166" i="3"/>
  <c r="F167" i="3"/>
  <c r="F170" i="3"/>
  <c r="F171" i="3"/>
  <c r="F172" i="3"/>
  <c r="F173" i="3"/>
  <c r="F174" i="3"/>
  <c r="F175" i="3"/>
  <c r="F176" i="3"/>
  <c r="F177" i="3"/>
  <c r="F178" i="3"/>
  <c r="F179" i="3"/>
  <c r="F182" i="3"/>
  <c r="F183" i="3"/>
  <c r="F184" i="3"/>
  <c r="F185" i="3"/>
  <c r="F186" i="3"/>
  <c r="F187" i="3"/>
  <c r="F188" i="3"/>
  <c r="F189" i="3"/>
  <c r="F190" i="3"/>
  <c r="F191" i="3"/>
  <c r="F194" i="3"/>
  <c r="F195" i="3"/>
  <c r="F196" i="3"/>
  <c r="F197" i="3"/>
  <c r="F198" i="3"/>
  <c r="F199" i="3"/>
  <c r="F200" i="3"/>
  <c r="F201" i="3"/>
  <c r="F202" i="3"/>
  <c r="F203" i="3"/>
  <c r="F206" i="3"/>
  <c r="F207" i="3"/>
  <c r="F208" i="3"/>
  <c r="F209" i="3"/>
  <c r="F210" i="3"/>
  <c r="F211" i="3"/>
  <c r="F212" i="3"/>
  <c r="F213" i="3"/>
  <c r="F214" i="3"/>
  <c r="F215" i="3"/>
  <c r="F218" i="3"/>
  <c r="F219" i="3"/>
  <c r="F220" i="3"/>
  <c r="F221" i="3"/>
  <c r="F222" i="3"/>
  <c r="F223" i="3"/>
  <c r="F224" i="3"/>
  <c r="F225" i="3"/>
  <c r="F226" i="3"/>
  <c r="F227" i="3"/>
  <c r="F230" i="3"/>
  <c r="F231" i="3"/>
  <c r="F232" i="3"/>
  <c r="F233" i="3"/>
  <c r="F234" i="3"/>
  <c r="F235" i="3"/>
  <c r="F236" i="3"/>
  <c r="F237" i="3"/>
  <c r="F238" i="3"/>
  <c r="F239" i="3"/>
  <c r="F242" i="3"/>
  <c r="F243" i="3"/>
  <c r="F244" i="3"/>
  <c r="F245" i="3"/>
  <c r="F246" i="3"/>
  <c r="F247" i="3"/>
  <c r="F248" i="3"/>
  <c r="F249" i="3"/>
  <c r="F250" i="3"/>
  <c r="F251" i="3"/>
  <c r="F254" i="3"/>
  <c r="F255" i="3"/>
  <c r="F256" i="3"/>
  <c r="F257" i="3"/>
  <c r="F258" i="3"/>
  <c r="F259" i="3"/>
  <c r="F260" i="3"/>
  <c r="F261" i="3"/>
  <c r="F262" i="3"/>
  <c r="F263" i="3"/>
  <c r="F266" i="3"/>
  <c r="F267" i="3"/>
  <c r="F268" i="3"/>
  <c r="F269" i="3"/>
  <c r="F270" i="3"/>
  <c r="F271" i="3"/>
  <c r="F272" i="3"/>
  <c r="F273" i="3"/>
  <c r="F274" i="3"/>
  <c r="F275" i="3"/>
  <c r="F278" i="3"/>
  <c r="F279" i="3"/>
  <c r="F280" i="3"/>
  <c r="F281" i="3"/>
  <c r="F282" i="3"/>
  <c r="F283" i="3"/>
  <c r="F284" i="3"/>
  <c r="F285" i="3"/>
  <c r="F286" i="3"/>
  <c r="F287" i="3"/>
  <c r="F290" i="3"/>
  <c r="F291" i="3"/>
  <c r="F292" i="3"/>
  <c r="F293" i="3"/>
  <c r="F294" i="3"/>
  <c r="F295" i="3"/>
  <c r="F296" i="3"/>
  <c r="F297" i="3"/>
  <c r="F298" i="3"/>
  <c r="F299" i="3"/>
  <c r="F302" i="3"/>
  <c r="F303" i="3"/>
  <c r="F304" i="3"/>
  <c r="F305" i="3"/>
  <c r="F306" i="3"/>
  <c r="F307" i="3"/>
  <c r="F308" i="3"/>
  <c r="F309" i="3"/>
  <c r="F310" i="3"/>
  <c r="F311" i="3"/>
  <c r="F314" i="3"/>
  <c r="F315" i="3"/>
  <c r="F316" i="3"/>
  <c r="F317" i="3"/>
  <c r="F318" i="3"/>
  <c r="F319" i="3"/>
  <c r="F320" i="3"/>
  <c r="F321" i="3"/>
  <c r="F322" i="3"/>
  <c r="F323" i="3"/>
  <c r="F326" i="3"/>
  <c r="F327" i="3"/>
  <c r="F328" i="3"/>
  <c r="F329" i="3"/>
  <c r="F330" i="3"/>
  <c r="F331" i="3"/>
  <c r="F332" i="3"/>
  <c r="F333" i="3"/>
  <c r="F334" i="3"/>
  <c r="F335" i="3"/>
  <c r="F338" i="3"/>
  <c r="F339" i="3"/>
  <c r="F340" i="3"/>
  <c r="F341" i="3"/>
  <c r="F342" i="3"/>
  <c r="F343" i="3"/>
  <c r="F344" i="3"/>
  <c r="F345" i="3"/>
  <c r="F346" i="3"/>
  <c r="F347" i="3"/>
  <c r="F350" i="3"/>
  <c r="F351" i="3"/>
  <c r="F352" i="3"/>
  <c r="F353" i="3"/>
  <c r="F354" i="3"/>
  <c r="F355" i="3"/>
  <c r="F356" i="3"/>
  <c r="F357" i="3"/>
  <c r="F358" i="3"/>
  <c r="F359" i="3"/>
  <c r="F362" i="3"/>
  <c r="F363" i="3"/>
  <c r="F364" i="3"/>
  <c r="F365" i="3"/>
  <c r="F366" i="3"/>
  <c r="F367" i="3"/>
  <c r="F368" i="3"/>
  <c r="F369" i="3"/>
  <c r="F370" i="3"/>
  <c r="F371" i="3"/>
  <c r="F374" i="3"/>
  <c r="F375" i="3"/>
  <c r="F376" i="3"/>
  <c r="F377" i="3"/>
  <c r="F378" i="3"/>
  <c r="F379" i="3"/>
  <c r="F380" i="3"/>
  <c r="F381" i="3"/>
  <c r="F382" i="3"/>
  <c r="F383" i="3"/>
  <c r="F386" i="3"/>
  <c r="F387" i="3"/>
  <c r="F388" i="3"/>
  <c r="F389" i="3"/>
  <c r="F390" i="3"/>
  <c r="F391" i="3"/>
  <c r="F392" i="3"/>
  <c r="F393" i="3"/>
  <c r="F394" i="3"/>
  <c r="F395" i="3"/>
  <c r="F398" i="3"/>
  <c r="F399" i="3"/>
  <c r="F400" i="3"/>
  <c r="F401" i="3"/>
  <c r="F402" i="3"/>
  <c r="F403" i="3"/>
  <c r="F404" i="3"/>
  <c r="F405" i="3"/>
  <c r="F406" i="3"/>
  <c r="F407" i="3"/>
  <c r="F410" i="3"/>
  <c r="F411" i="3"/>
  <c r="F412" i="3"/>
  <c r="F413" i="3"/>
  <c r="F414" i="3"/>
  <c r="F415" i="3"/>
  <c r="F416" i="3"/>
  <c r="F417" i="3"/>
  <c r="F418" i="3"/>
  <c r="F419" i="3"/>
  <c r="F422" i="3"/>
  <c r="F423" i="3"/>
  <c r="F424" i="3"/>
  <c r="F425" i="3"/>
  <c r="F426" i="3"/>
  <c r="F427" i="3"/>
  <c r="F428" i="3"/>
  <c r="F429" i="3"/>
  <c r="F430" i="3"/>
  <c r="F431" i="3"/>
  <c r="F434" i="3"/>
  <c r="F435" i="3"/>
  <c r="F436" i="3"/>
  <c r="F437" i="3"/>
  <c r="F438" i="3"/>
  <c r="F439" i="3"/>
  <c r="F440" i="3"/>
  <c r="F441" i="3"/>
  <c r="F442" i="3"/>
  <c r="F443" i="3"/>
  <c r="F446" i="3"/>
  <c r="F447" i="3"/>
  <c r="F448" i="3"/>
  <c r="F449" i="3"/>
  <c r="F450" i="3"/>
  <c r="F451" i="3"/>
  <c r="F452" i="3"/>
  <c r="F453" i="3"/>
  <c r="F454" i="3"/>
  <c r="F455" i="3"/>
  <c r="F458" i="3"/>
  <c r="F459" i="3"/>
  <c r="F460" i="3"/>
  <c r="F461" i="3"/>
  <c r="F462" i="3"/>
  <c r="F463" i="3"/>
  <c r="F464" i="3"/>
  <c r="F465" i="3"/>
  <c r="F466" i="3"/>
  <c r="F467" i="3"/>
  <c r="F470" i="3"/>
  <c r="F471" i="3"/>
  <c r="F472" i="3"/>
  <c r="F473" i="3"/>
  <c r="F474" i="3"/>
  <c r="F475" i="3"/>
  <c r="F476" i="3"/>
  <c r="F477" i="3"/>
  <c r="F478" i="3"/>
  <c r="F479" i="3"/>
  <c r="F482" i="3"/>
  <c r="F483" i="3"/>
  <c r="F484" i="3"/>
  <c r="F485" i="3"/>
  <c r="F486" i="3"/>
  <c r="F487" i="3"/>
  <c r="F488" i="3"/>
  <c r="F489" i="3"/>
  <c r="F490" i="3"/>
  <c r="F491" i="3"/>
  <c r="F494" i="3"/>
  <c r="F495" i="3"/>
  <c r="F496" i="3"/>
  <c r="F497" i="3"/>
  <c r="F498" i="3"/>
  <c r="F499" i="3"/>
  <c r="F500" i="3"/>
  <c r="F501" i="3"/>
  <c r="F502" i="3"/>
  <c r="F503" i="3"/>
  <c r="F506" i="3"/>
  <c r="F507" i="3"/>
  <c r="F508" i="3"/>
  <c r="F509" i="3"/>
  <c r="F510" i="3"/>
  <c r="F511" i="3"/>
  <c r="F512" i="3"/>
  <c r="F513" i="3"/>
  <c r="F514" i="3"/>
  <c r="F515" i="3"/>
  <c r="F518" i="3"/>
  <c r="F519" i="3"/>
  <c r="F520" i="3"/>
  <c r="F521" i="3"/>
  <c r="F522" i="3"/>
  <c r="F523" i="3"/>
  <c r="F524" i="3"/>
  <c r="F525" i="3"/>
  <c r="F526" i="3"/>
  <c r="F527" i="3"/>
  <c r="F530" i="3"/>
  <c r="F531" i="3"/>
  <c r="F532" i="3"/>
  <c r="F533" i="3"/>
  <c r="F534" i="3"/>
  <c r="F535" i="3"/>
  <c r="F536" i="3"/>
  <c r="F537" i="3"/>
  <c r="F538" i="3"/>
  <c r="F539" i="3"/>
  <c r="F542" i="3"/>
  <c r="F543" i="3"/>
  <c r="F544" i="3"/>
  <c r="F545" i="3"/>
  <c r="F546" i="3"/>
  <c r="F547" i="3"/>
  <c r="F548" i="3"/>
  <c r="F549" i="3"/>
  <c r="F550" i="3"/>
  <c r="F551" i="3"/>
  <c r="F554" i="3"/>
  <c r="F555" i="3"/>
  <c r="F556" i="3"/>
  <c r="F557" i="3"/>
  <c r="F558" i="3"/>
  <c r="F559" i="3"/>
  <c r="F560" i="3"/>
  <c r="F561" i="3"/>
  <c r="F562" i="3"/>
  <c r="F563" i="3"/>
  <c r="F566" i="3"/>
  <c r="F567" i="3"/>
  <c r="F568" i="3"/>
  <c r="F569" i="3"/>
  <c r="F570" i="3"/>
  <c r="F571" i="3"/>
  <c r="F572" i="3"/>
  <c r="F573" i="3"/>
  <c r="F574" i="3"/>
  <c r="F575" i="3"/>
  <c r="F578" i="3"/>
  <c r="F579" i="3"/>
  <c r="F580" i="3"/>
  <c r="F581" i="3"/>
  <c r="F582" i="3"/>
  <c r="F583" i="3"/>
  <c r="F584" i="3"/>
  <c r="F585" i="3"/>
  <c r="F586" i="3"/>
  <c r="F587" i="3"/>
  <c r="F590" i="3"/>
  <c r="F591" i="3"/>
  <c r="F592" i="3"/>
  <c r="F593" i="3"/>
  <c r="F594" i="3"/>
  <c r="F595" i="3"/>
  <c r="F596" i="3"/>
  <c r="F597" i="3"/>
  <c r="F598" i="3"/>
  <c r="F599" i="3"/>
  <c r="F602" i="3"/>
  <c r="F603" i="3"/>
  <c r="F604" i="3"/>
  <c r="F605" i="3"/>
  <c r="F606" i="3"/>
  <c r="F607" i="3"/>
  <c r="F608" i="3"/>
  <c r="F609" i="3"/>
  <c r="F610" i="3"/>
  <c r="F611" i="3"/>
  <c r="F614" i="3"/>
  <c r="F615" i="3"/>
  <c r="F616" i="3"/>
  <c r="F617" i="3"/>
  <c r="F618" i="3"/>
  <c r="F619" i="3"/>
  <c r="F620" i="3"/>
  <c r="F621" i="3"/>
  <c r="F622" i="3"/>
  <c r="F623" i="3"/>
  <c r="F626" i="3"/>
  <c r="F627" i="3"/>
  <c r="F628" i="3"/>
  <c r="F629" i="3"/>
  <c r="F630" i="3"/>
  <c r="F631" i="3"/>
  <c r="F632" i="3"/>
  <c r="F633" i="3"/>
  <c r="F634" i="3"/>
  <c r="F635" i="3"/>
  <c r="F638" i="3"/>
  <c r="F639" i="3"/>
  <c r="F640" i="3"/>
  <c r="F641" i="3"/>
  <c r="F642" i="3"/>
  <c r="F643" i="3"/>
  <c r="F644" i="3"/>
  <c r="F645" i="3"/>
  <c r="F646" i="3"/>
  <c r="F647" i="3"/>
  <c r="F650" i="3"/>
  <c r="F651" i="3"/>
  <c r="F652" i="3"/>
  <c r="F653" i="3"/>
  <c r="F654" i="3"/>
  <c r="F655" i="3"/>
  <c r="F656" i="3"/>
  <c r="F657" i="3"/>
  <c r="F658" i="3"/>
  <c r="F659" i="3"/>
  <c r="F662" i="3"/>
  <c r="F663" i="3"/>
  <c r="F664" i="3"/>
  <c r="F665" i="3"/>
  <c r="F666" i="3"/>
  <c r="F667" i="3"/>
  <c r="F668" i="3"/>
  <c r="F669" i="3"/>
  <c r="F670" i="3"/>
  <c r="F671" i="3"/>
  <c r="F674" i="3"/>
  <c r="F675" i="3"/>
  <c r="F676" i="3"/>
  <c r="F677" i="3"/>
  <c r="F678" i="3"/>
  <c r="F679" i="3"/>
  <c r="F680" i="3"/>
  <c r="F681" i="3"/>
  <c r="F682" i="3"/>
  <c r="F683" i="3"/>
  <c r="F686" i="3"/>
  <c r="F687" i="3"/>
  <c r="F688" i="3"/>
  <c r="F689" i="3"/>
  <c r="F690" i="3"/>
  <c r="F691" i="3"/>
  <c r="F692" i="3"/>
  <c r="F693" i="3"/>
  <c r="F694" i="3"/>
  <c r="F695" i="3"/>
  <c r="F698" i="3"/>
  <c r="F699" i="3"/>
  <c r="F700" i="3"/>
  <c r="F701" i="3"/>
  <c r="F702" i="3"/>
  <c r="F703" i="3"/>
  <c r="F704" i="3"/>
  <c r="F705" i="3"/>
  <c r="F706" i="3"/>
  <c r="F707" i="3"/>
  <c r="F710" i="3"/>
  <c r="F711" i="3"/>
  <c r="F712" i="3"/>
  <c r="F713" i="3"/>
  <c r="F714" i="3"/>
  <c r="F715" i="3"/>
  <c r="F716" i="3"/>
  <c r="F717" i="3"/>
  <c r="F718" i="3"/>
  <c r="F719" i="3"/>
  <c r="F722" i="3"/>
  <c r="F723" i="3"/>
  <c r="F724" i="3"/>
  <c r="F725" i="3"/>
  <c r="F726" i="3"/>
  <c r="F727" i="3"/>
  <c r="F728" i="3"/>
  <c r="F729" i="3"/>
  <c r="F730" i="3"/>
  <c r="F731" i="3"/>
  <c r="F734" i="3"/>
  <c r="F735" i="3"/>
  <c r="F736" i="3"/>
  <c r="F737" i="3"/>
  <c r="F738" i="3"/>
  <c r="F739" i="3"/>
  <c r="F740" i="3"/>
  <c r="F741" i="3"/>
  <c r="F742" i="3"/>
  <c r="F743" i="3"/>
  <c r="F746" i="3"/>
  <c r="F747" i="3"/>
  <c r="F748" i="3"/>
  <c r="F749" i="3"/>
  <c r="F750" i="3"/>
  <c r="F751" i="3"/>
  <c r="F752" i="3"/>
  <c r="F753" i="3"/>
  <c r="F754" i="3"/>
  <c r="F755" i="3"/>
  <c r="F758" i="3"/>
  <c r="F759" i="3"/>
  <c r="F760" i="3"/>
  <c r="F761" i="3"/>
  <c r="F762" i="3"/>
  <c r="F763" i="3"/>
  <c r="F764" i="3"/>
  <c r="F765" i="3"/>
  <c r="F766" i="3"/>
  <c r="F767" i="3"/>
  <c r="F770" i="3"/>
  <c r="F771" i="3"/>
  <c r="F772" i="3"/>
  <c r="F773" i="3"/>
  <c r="F774" i="3"/>
  <c r="F775" i="3"/>
  <c r="F776" i="3"/>
  <c r="F777" i="3"/>
  <c r="F778" i="3"/>
  <c r="F779" i="3"/>
  <c r="F782" i="3"/>
  <c r="F783" i="3"/>
  <c r="F784" i="3"/>
  <c r="F785" i="3"/>
  <c r="F786" i="3"/>
  <c r="F787" i="3"/>
  <c r="F788" i="3"/>
  <c r="F789" i="3"/>
  <c r="F790" i="3"/>
  <c r="F791" i="3"/>
  <c r="F794" i="3"/>
  <c r="F795" i="3"/>
  <c r="F796" i="3"/>
  <c r="F797" i="3"/>
  <c r="F798" i="3"/>
  <c r="F799" i="3"/>
  <c r="F800" i="3"/>
  <c r="F801" i="3"/>
  <c r="F802" i="3"/>
  <c r="F803" i="3"/>
  <c r="F806" i="3"/>
  <c r="F807" i="3"/>
  <c r="F808" i="3"/>
  <c r="F809" i="3"/>
  <c r="F810" i="3"/>
  <c r="F811" i="3"/>
  <c r="F812" i="3"/>
  <c r="F813" i="3"/>
  <c r="F814" i="3"/>
  <c r="F815" i="3"/>
  <c r="F818" i="3"/>
  <c r="F819" i="3"/>
  <c r="F820" i="3"/>
  <c r="F821" i="3"/>
  <c r="F822" i="3"/>
  <c r="F823" i="3"/>
  <c r="F824" i="3"/>
  <c r="F825" i="3"/>
  <c r="F826" i="3"/>
  <c r="F827" i="3"/>
  <c r="F830" i="3"/>
  <c r="F831" i="3"/>
  <c r="F832" i="3"/>
  <c r="F833" i="3"/>
  <c r="F834" i="3"/>
  <c r="F835" i="3"/>
  <c r="F836" i="3"/>
  <c r="F837" i="3"/>
  <c r="F838" i="3"/>
  <c r="F839" i="3"/>
  <c r="F842" i="3"/>
  <c r="F843" i="3"/>
  <c r="F844" i="3"/>
  <c r="F845" i="3"/>
  <c r="F846" i="3"/>
  <c r="F847" i="3"/>
  <c r="F848" i="3"/>
  <c r="F849" i="3"/>
  <c r="F850" i="3"/>
  <c r="F851" i="3"/>
  <c r="F854" i="3"/>
  <c r="F855" i="3"/>
  <c r="F856" i="3"/>
  <c r="F857" i="3"/>
  <c r="F858" i="3"/>
  <c r="F859" i="3"/>
  <c r="F860" i="3"/>
  <c r="F861" i="3"/>
  <c r="F862" i="3"/>
  <c r="F863" i="3"/>
  <c r="F866" i="3"/>
  <c r="F867" i="3"/>
  <c r="F868" i="3"/>
  <c r="F869" i="3"/>
  <c r="F870" i="3"/>
  <c r="F871" i="3"/>
  <c r="F872" i="3"/>
  <c r="F873" i="3"/>
  <c r="F874" i="3"/>
  <c r="F875" i="3"/>
  <c r="F878" i="3"/>
  <c r="F879" i="3"/>
  <c r="F880" i="3"/>
  <c r="F881" i="3"/>
  <c r="F882" i="3"/>
  <c r="F883" i="3"/>
  <c r="F884" i="3"/>
  <c r="F885" i="3"/>
  <c r="F886" i="3"/>
  <c r="F887" i="3"/>
  <c r="F890" i="3"/>
  <c r="F891" i="3"/>
  <c r="F892" i="3"/>
  <c r="F893" i="3"/>
  <c r="F894" i="3"/>
  <c r="F895" i="3"/>
  <c r="F896" i="3"/>
  <c r="F897" i="3"/>
  <c r="F898" i="3"/>
  <c r="F899" i="3"/>
  <c r="F902" i="3"/>
  <c r="F903" i="3"/>
  <c r="F904" i="3"/>
  <c r="F905" i="3"/>
  <c r="F906" i="3"/>
  <c r="F907" i="3"/>
  <c r="F908" i="3"/>
  <c r="F909" i="3"/>
  <c r="F910" i="3"/>
  <c r="F911" i="3"/>
  <c r="F914" i="3"/>
  <c r="F915" i="3"/>
  <c r="F916" i="3"/>
  <c r="F917" i="3"/>
  <c r="F918" i="3"/>
  <c r="F919" i="3"/>
  <c r="F920" i="3"/>
  <c r="F921" i="3"/>
  <c r="F922" i="3"/>
  <c r="F923" i="3"/>
  <c r="F926" i="3"/>
  <c r="F927" i="3"/>
  <c r="F928" i="3"/>
  <c r="F929" i="3"/>
  <c r="F930" i="3"/>
  <c r="F931" i="3"/>
  <c r="F932" i="3"/>
  <c r="F933" i="3"/>
  <c r="F934" i="3"/>
  <c r="F935" i="3"/>
  <c r="F938" i="3"/>
  <c r="F939" i="3"/>
  <c r="F940" i="3"/>
  <c r="F941" i="3"/>
  <c r="F942" i="3"/>
  <c r="F943" i="3"/>
  <c r="F944" i="3"/>
  <c r="F945" i="3"/>
  <c r="F946" i="3"/>
  <c r="F947" i="3"/>
  <c r="F950" i="3"/>
  <c r="F951" i="3"/>
  <c r="F952" i="3"/>
  <c r="F953" i="3"/>
  <c r="F954" i="3"/>
  <c r="F955" i="3"/>
  <c r="F956" i="3"/>
  <c r="F957" i="3"/>
  <c r="F958" i="3"/>
  <c r="F959" i="3"/>
  <c r="F962" i="3"/>
  <c r="F963" i="3"/>
  <c r="F964" i="3"/>
  <c r="F965" i="3"/>
  <c r="F966" i="3"/>
  <c r="F967" i="3"/>
  <c r="F968" i="3"/>
  <c r="F969" i="3"/>
  <c r="F970" i="3"/>
  <c r="F971" i="3"/>
  <c r="F974" i="3"/>
  <c r="F975" i="3"/>
  <c r="F976" i="3"/>
  <c r="F977" i="3"/>
  <c r="F978" i="3"/>
  <c r="F979" i="3"/>
  <c r="F980" i="3"/>
  <c r="F981" i="3"/>
  <c r="F982" i="3"/>
  <c r="F983" i="3"/>
  <c r="F986" i="3"/>
  <c r="F987" i="3"/>
  <c r="F988" i="3"/>
  <c r="F989" i="3"/>
  <c r="F990" i="3"/>
  <c r="F991" i="3"/>
  <c r="F992" i="3"/>
  <c r="F993" i="3"/>
  <c r="F994" i="3"/>
  <c r="F995" i="3"/>
  <c r="F998" i="3"/>
  <c r="F999" i="3"/>
  <c r="F1000" i="3"/>
  <c r="F1001" i="3"/>
  <c r="F1002" i="3"/>
  <c r="F1003" i="3"/>
  <c r="F1004" i="3"/>
  <c r="F1005" i="3"/>
  <c r="F1006" i="3"/>
  <c r="F1007" i="3"/>
  <c r="F1010" i="3"/>
  <c r="F1011" i="3"/>
  <c r="F1012" i="3"/>
  <c r="F1013" i="3"/>
  <c r="F1014" i="3"/>
  <c r="F1015" i="3"/>
  <c r="F1016" i="3"/>
  <c r="F1017" i="3"/>
  <c r="F1018" i="3"/>
  <c r="F1019" i="3"/>
  <c r="F1022" i="3"/>
  <c r="F1023" i="3"/>
  <c r="F1024" i="3"/>
  <c r="F1025" i="3"/>
  <c r="F1026" i="3"/>
  <c r="F1027" i="3"/>
  <c r="F1028" i="3"/>
  <c r="F1029" i="3"/>
  <c r="F1030" i="3"/>
  <c r="F1031" i="3"/>
  <c r="F1034" i="3"/>
  <c r="F1035" i="3"/>
  <c r="F1036" i="3"/>
  <c r="F1037" i="3"/>
  <c r="F1038" i="3"/>
  <c r="F1039" i="3"/>
  <c r="F1040" i="3"/>
  <c r="F1041" i="3"/>
  <c r="F1042" i="3"/>
  <c r="F1043" i="3"/>
  <c r="F1046" i="3"/>
  <c r="F1047" i="3"/>
  <c r="F1048" i="3"/>
  <c r="F1049" i="3"/>
  <c r="F1050" i="3"/>
  <c r="F1051" i="3"/>
  <c r="F1052" i="3"/>
  <c r="F1053" i="3"/>
  <c r="F1054" i="3"/>
  <c r="F1055" i="3"/>
  <c r="F1058" i="3"/>
  <c r="F1059" i="3"/>
  <c r="F1060" i="3"/>
  <c r="F1061" i="3"/>
  <c r="F1062" i="3"/>
  <c r="F1063" i="3"/>
  <c r="F1064" i="3"/>
  <c r="F1065" i="3"/>
  <c r="F1066" i="3"/>
  <c r="F1067" i="3"/>
  <c r="F1070" i="3"/>
  <c r="F1071" i="3"/>
  <c r="F1072" i="3"/>
  <c r="F1073" i="3"/>
  <c r="F1074" i="3"/>
  <c r="F1075" i="3"/>
  <c r="F1076" i="3"/>
  <c r="F1077" i="3"/>
  <c r="F1078" i="3"/>
  <c r="F1079" i="3"/>
  <c r="F1082" i="3"/>
  <c r="F1083" i="3"/>
  <c r="F1084" i="3"/>
  <c r="F1085" i="3"/>
  <c r="F1086" i="3"/>
  <c r="F1087" i="3"/>
  <c r="F1088" i="3"/>
  <c r="F1089" i="3"/>
  <c r="F1090" i="3"/>
  <c r="F1091" i="3"/>
  <c r="F1094" i="3"/>
  <c r="F1095" i="3"/>
  <c r="F1096" i="3"/>
  <c r="F1097" i="3"/>
  <c r="F1098" i="3"/>
  <c r="F1099" i="3"/>
  <c r="F1100" i="3"/>
  <c r="F1101" i="3"/>
  <c r="F1102" i="3"/>
  <c r="F1103" i="3"/>
  <c r="F1106" i="3"/>
  <c r="F1107" i="3"/>
  <c r="F1108" i="3"/>
  <c r="F1109" i="3"/>
  <c r="F1110" i="3"/>
  <c r="F1111" i="3"/>
  <c r="F1112" i="3"/>
  <c r="F1113" i="3"/>
  <c r="F1114" i="3"/>
  <c r="F1115" i="3"/>
  <c r="F1118" i="3"/>
  <c r="F1119" i="3"/>
  <c r="F1120" i="3"/>
  <c r="F1121" i="3"/>
  <c r="F1122" i="3"/>
  <c r="F1123" i="3"/>
  <c r="F1124" i="3"/>
  <c r="F1125" i="3"/>
  <c r="F1126" i="3"/>
  <c r="F1127" i="3"/>
  <c r="F1130" i="3"/>
  <c r="F1131" i="3"/>
  <c r="F1132" i="3"/>
  <c r="F1133" i="3"/>
  <c r="F1134" i="3"/>
  <c r="F1135" i="3"/>
  <c r="F1136" i="3"/>
  <c r="F1137" i="3"/>
  <c r="F1138" i="3"/>
  <c r="F1139" i="3"/>
  <c r="F1142" i="3"/>
  <c r="F1143" i="3"/>
  <c r="F1144" i="3"/>
  <c r="F1145" i="3"/>
  <c r="F1146" i="3"/>
  <c r="F1147" i="3"/>
  <c r="F1148" i="3"/>
  <c r="F1149" i="3"/>
  <c r="F1150" i="3"/>
  <c r="F1151" i="3"/>
  <c r="F1154" i="3"/>
  <c r="F1155" i="3"/>
  <c r="F1156" i="3"/>
  <c r="F1157" i="3"/>
  <c r="F1158" i="3"/>
  <c r="F1159" i="3"/>
  <c r="F1160" i="3"/>
  <c r="F1161" i="3"/>
  <c r="F1162" i="3"/>
  <c r="F1163" i="3"/>
  <c r="F1166" i="3"/>
  <c r="F1167" i="3"/>
  <c r="F1168" i="3"/>
  <c r="F1169" i="3"/>
  <c r="F1170" i="3"/>
  <c r="F1171" i="3"/>
  <c r="F1172" i="3"/>
  <c r="F1173" i="3"/>
  <c r="F1174" i="3"/>
  <c r="F1175" i="3"/>
  <c r="F1178" i="3"/>
  <c r="F1179" i="3"/>
  <c r="F1180" i="3"/>
  <c r="F1181" i="3"/>
  <c r="F1182" i="3"/>
  <c r="F1183" i="3"/>
  <c r="F1184" i="3"/>
  <c r="F1185" i="3"/>
  <c r="F1186" i="3"/>
  <c r="F1187" i="3"/>
  <c r="F1190" i="3"/>
  <c r="F1191" i="3"/>
  <c r="F1192" i="3"/>
  <c r="F1193" i="3"/>
  <c r="F1194" i="3"/>
  <c r="F1195" i="3"/>
  <c r="F1196" i="3"/>
  <c r="F1197" i="3"/>
  <c r="F1198" i="3"/>
  <c r="F1199" i="3"/>
  <c r="F1202" i="3"/>
  <c r="F1203" i="3"/>
  <c r="F1204" i="3"/>
  <c r="F1205" i="3"/>
  <c r="F1206" i="3"/>
  <c r="F1207" i="3"/>
  <c r="F1208" i="3"/>
  <c r="F1209" i="3"/>
  <c r="F1210" i="3"/>
  <c r="F1211" i="3"/>
  <c r="F1214" i="3"/>
  <c r="F1215" i="3"/>
  <c r="F1216" i="3"/>
  <c r="F1217" i="3"/>
  <c r="F1218" i="3"/>
  <c r="F1219" i="3"/>
  <c r="F1220" i="3"/>
  <c r="F1221" i="3"/>
  <c r="F1222" i="3"/>
  <c r="F1223" i="3"/>
  <c r="F1226" i="3"/>
  <c r="F1227" i="3"/>
  <c r="F1228" i="3"/>
  <c r="F1229" i="3"/>
  <c r="F1230" i="3"/>
  <c r="F1231" i="3"/>
  <c r="F1232" i="3"/>
  <c r="F1233" i="3"/>
  <c r="F1234" i="3"/>
  <c r="F1235" i="3"/>
  <c r="F1238" i="3"/>
  <c r="F1239" i="3"/>
  <c r="F1240" i="3"/>
  <c r="F1241" i="3"/>
  <c r="F1242" i="3"/>
  <c r="F1243" i="3"/>
  <c r="F1244" i="3"/>
  <c r="F1245" i="3"/>
  <c r="F1246" i="3"/>
  <c r="F1247" i="3"/>
  <c r="F1250" i="3"/>
  <c r="F1251" i="3"/>
  <c r="F1252" i="3"/>
  <c r="F1253" i="3"/>
  <c r="F1254" i="3"/>
  <c r="F1255" i="3"/>
  <c r="F1256" i="3"/>
  <c r="F1257" i="3"/>
  <c r="F1258" i="3"/>
  <c r="F1259" i="3"/>
  <c r="F1262" i="3"/>
  <c r="F1263" i="3"/>
  <c r="F1264" i="3"/>
  <c r="F1265" i="3"/>
  <c r="F1266" i="3"/>
  <c r="F1267" i="3"/>
  <c r="F1268" i="3"/>
  <c r="F1269" i="3"/>
  <c r="F1270" i="3"/>
  <c r="F1271" i="3"/>
  <c r="F1274" i="3"/>
  <c r="F1275" i="3"/>
  <c r="F1276" i="3"/>
  <c r="F1277" i="3"/>
  <c r="F1278" i="3"/>
  <c r="F1279" i="3"/>
  <c r="F1280" i="3"/>
  <c r="F1281" i="3"/>
  <c r="F1282" i="3"/>
  <c r="F1283" i="3"/>
  <c r="F1286" i="3"/>
  <c r="F1287" i="3"/>
  <c r="F1288" i="3"/>
  <c r="F1289" i="3"/>
  <c r="F1290" i="3"/>
  <c r="F1291" i="3"/>
  <c r="F1292" i="3"/>
  <c r="F1293" i="3"/>
  <c r="F1294" i="3"/>
  <c r="F1295" i="3"/>
  <c r="F1298" i="3"/>
  <c r="F1299" i="3"/>
  <c r="F1300" i="3"/>
  <c r="F1301" i="3"/>
  <c r="F1302" i="3"/>
  <c r="F1303" i="3"/>
  <c r="F1304" i="3"/>
  <c r="F1305" i="3"/>
  <c r="F1306" i="3"/>
  <c r="F1307" i="3"/>
  <c r="F1310" i="3"/>
  <c r="F1311" i="3"/>
  <c r="F1312" i="3"/>
  <c r="F1313" i="3"/>
  <c r="F1314" i="3"/>
  <c r="F1315" i="3"/>
  <c r="F1316" i="3"/>
  <c r="F1317" i="3"/>
  <c r="F1318" i="3"/>
  <c r="F1319" i="3"/>
  <c r="F1322" i="3"/>
  <c r="F1323" i="3"/>
  <c r="F1324" i="3"/>
  <c r="F1325" i="3"/>
  <c r="F1326" i="3"/>
  <c r="F1327" i="3"/>
  <c r="F1328" i="3"/>
  <c r="F1329" i="3"/>
  <c r="F1330" i="3"/>
  <c r="F1331" i="3"/>
  <c r="F1334" i="3"/>
  <c r="F1335" i="3"/>
  <c r="F1336" i="3"/>
  <c r="F1337" i="3"/>
  <c r="F1338" i="3"/>
  <c r="F1339" i="3"/>
  <c r="F1340" i="3"/>
  <c r="F1341" i="3"/>
  <c r="F1342" i="3"/>
  <c r="F1343" i="3"/>
  <c r="F1346" i="3"/>
  <c r="F1347" i="3"/>
  <c r="F1348" i="3"/>
  <c r="F1349" i="3"/>
  <c r="F1350" i="3"/>
  <c r="F1351" i="3"/>
  <c r="F1352" i="3"/>
  <c r="F1353" i="3"/>
  <c r="F1354" i="3"/>
  <c r="F1355" i="3"/>
  <c r="F1358" i="3"/>
  <c r="F1359" i="3"/>
  <c r="F1360" i="3"/>
  <c r="F1361" i="3"/>
  <c r="F1362" i="3"/>
  <c r="F1363" i="3"/>
  <c r="F1364" i="3"/>
  <c r="F1365" i="3"/>
  <c r="F1366" i="3"/>
  <c r="F1367" i="3"/>
  <c r="F1370" i="3"/>
  <c r="F1371" i="3"/>
  <c r="F1372" i="3"/>
  <c r="F1373" i="3"/>
  <c r="F1374" i="3"/>
  <c r="F1375" i="3"/>
  <c r="F1376" i="3"/>
  <c r="F1377" i="3"/>
  <c r="F1378" i="3"/>
  <c r="F1379" i="3"/>
  <c r="F1382" i="3"/>
  <c r="F1383" i="3"/>
  <c r="F1384" i="3"/>
  <c r="F1385" i="3"/>
  <c r="F1386" i="3"/>
  <c r="F1387" i="3"/>
  <c r="F1388" i="3"/>
  <c r="F1389" i="3"/>
  <c r="F1390" i="3"/>
  <c r="F1391" i="3"/>
  <c r="F1394" i="3"/>
  <c r="F1395" i="3"/>
  <c r="F1396" i="3"/>
  <c r="F1397" i="3"/>
  <c r="F1398" i="3"/>
  <c r="F1399" i="3"/>
  <c r="F1400" i="3"/>
  <c r="F1401" i="3"/>
  <c r="F1402" i="3"/>
  <c r="F1403" i="3"/>
  <c r="F1406" i="3"/>
  <c r="F1407" i="3"/>
  <c r="F1408" i="3"/>
  <c r="F1409" i="3"/>
  <c r="F1410" i="3"/>
  <c r="F1411" i="3"/>
  <c r="F1412" i="3"/>
  <c r="F1413" i="3"/>
  <c r="F1414" i="3"/>
  <c r="F1415" i="3"/>
  <c r="F1418" i="3"/>
  <c r="F1419" i="3"/>
  <c r="F1420" i="3"/>
  <c r="F1421" i="3"/>
  <c r="F1422" i="3"/>
  <c r="F1423" i="3"/>
  <c r="F1424" i="3"/>
  <c r="F1425" i="3"/>
  <c r="F1426" i="3"/>
  <c r="F1427" i="3"/>
  <c r="F1430" i="3"/>
  <c r="F1431" i="3"/>
  <c r="F1432" i="3"/>
  <c r="F1433" i="3"/>
  <c r="F1434" i="3"/>
  <c r="F1435" i="3"/>
  <c r="F1436" i="3"/>
  <c r="F1437" i="3"/>
  <c r="F1438" i="3"/>
  <c r="F1439" i="3"/>
  <c r="F1442" i="3"/>
  <c r="F1443" i="3"/>
  <c r="F1444" i="3"/>
  <c r="F1445" i="3"/>
  <c r="F1446" i="3"/>
  <c r="F1447" i="3"/>
  <c r="F1448" i="3"/>
  <c r="F1449" i="3"/>
  <c r="F1450" i="3"/>
  <c r="F1451" i="3"/>
  <c r="F1454" i="3"/>
  <c r="F1455" i="3"/>
  <c r="F1456" i="3"/>
  <c r="F1457" i="3"/>
  <c r="F1458" i="3"/>
  <c r="F1459" i="3"/>
  <c r="F1460" i="3"/>
  <c r="G1460" i="3" s="1"/>
  <c r="F1461" i="3"/>
  <c r="F1462" i="3"/>
  <c r="F1463" i="3"/>
  <c r="F1466" i="3"/>
  <c r="F1467" i="3"/>
  <c r="F1468" i="3"/>
  <c r="G1468" i="3" s="1"/>
  <c r="F1469" i="3"/>
  <c r="F1470" i="3"/>
  <c r="F1471" i="3"/>
  <c r="F1472" i="3"/>
  <c r="G1472" i="3" s="1"/>
  <c r="F1473" i="3"/>
  <c r="F1474" i="3"/>
  <c r="F1475" i="3"/>
  <c r="F1478" i="3"/>
  <c r="F1479" i="3"/>
  <c r="F1480" i="3"/>
  <c r="G1480" i="3" s="1"/>
  <c r="F1481" i="3"/>
  <c r="F1482" i="3"/>
  <c r="F1483" i="3"/>
  <c r="F1484" i="3"/>
  <c r="G1484" i="3" s="1"/>
  <c r="F1485" i="3"/>
  <c r="F1486" i="3"/>
  <c r="F1487" i="3"/>
  <c r="F1490" i="3"/>
  <c r="F1491" i="3"/>
  <c r="F1492" i="3"/>
  <c r="G1492" i="3" s="1"/>
  <c r="F1493" i="3"/>
  <c r="F1494" i="3"/>
  <c r="F1495" i="3"/>
  <c r="F1496" i="3"/>
  <c r="F1497" i="3"/>
  <c r="F1498" i="3"/>
  <c r="F1499" i="3"/>
  <c r="F1502" i="3"/>
  <c r="F1503" i="3"/>
  <c r="F1504" i="3"/>
  <c r="F1505" i="3"/>
  <c r="F1506" i="3"/>
  <c r="F1507" i="3"/>
  <c r="F1508" i="3"/>
  <c r="G1508" i="3" s="1"/>
  <c r="F1509" i="3"/>
  <c r="F1510" i="3"/>
  <c r="F1511" i="3"/>
  <c r="F1514" i="3"/>
  <c r="F1515" i="3"/>
  <c r="F1516" i="3"/>
  <c r="F1517" i="3"/>
  <c r="F1518" i="3"/>
  <c r="G1519" i="3" s="1"/>
  <c r="F1519" i="3"/>
  <c r="F1520" i="3"/>
  <c r="G1520" i="3" s="1"/>
  <c r="F1521" i="3"/>
  <c r="F1522" i="3"/>
  <c r="F1523" i="3"/>
  <c r="F1526" i="3"/>
  <c r="F1527" i="3"/>
  <c r="H1459" i="3"/>
  <c r="H1460" i="3"/>
  <c r="H1461" i="3"/>
  <c r="H1462" i="3"/>
  <c r="H1463" i="3"/>
  <c r="H1464" i="3"/>
  <c r="H1466" i="3"/>
  <c r="H1467" i="3"/>
  <c r="H1468" i="3"/>
  <c r="H1469" i="3"/>
  <c r="H1470" i="3"/>
  <c r="H1471" i="3"/>
  <c r="H1472" i="3"/>
  <c r="H1473" i="3"/>
  <c r="H1474" i="3"/>
  <c r="H1475" i="3"/>
  <c r="H1476" i="3"/>
  <c r="H1478" i="3"/>
  <c r="H1479" i="3"/>
  <c r="H1480" i="3"/>
  <c r="H1481" i="3"/>
  <c r="H1482" i="3"/>
  <c r="H1483" i="3"/>
  <c r="H1484" i="3"/>
  <c r="H1485" i="3"/>
  <c r="H1486" i="3"/>
  <c r="H1487" i="3"/>
  <c r="H1488" i="3"/>
  <c r="H1490" i="3"/>
  <c r="H1491" i="3"/>
  <c r="H1492" i="3"/>
  <c r="H1493" i="3"/>
  <c r="H1494" i="3"/>
  <c r="I1495" i="3" s="1"/>
  <c r="H1495" i="3"/>
  <c r="G1496" i="3"/>
  <c r="H1496" i="3"/>
  <c r="H1497" i="3"/>
  <c r="H1498" i="3"/>
  <c r="H1499" i="3"/>
  <c r="H1500" i="3"/>
  <c r="H1502" i="3"/>
  <c r="H1503" i="3"/>
  <c r="H1504" i="3"/>
  <c r="H1505" i="3"/>
  <c r="H1506" i="3"/>
  <c r="H1507" i="3"/>
  <c r="H1508" i="3"/>
  <c r="H1509" i="3"/>
  <c r="H1510" i="3"/>
  <c r="H1511" i="3"/>
  <c r="H1512" i="3"/>
  <c r="H1514" i="3"/>
  <c r="H1515" i="3"/>
  <c r="H1516" i="3"/>
  <c r="H1517" i="3"/>
  <c r="H1518" i="3"/>
  <c r="H1519" i="3"/>
  <c r="H1520" i="3"/>
  <c r="H1521" i="3"/>
  <c r="H1522" i="3"/>
  <c r="H1523" i="3"/>
  <c r="H1524" i="3"/>
  <c r="H1526" i="3"/>
  <c r="H1527" i="3"/>
  <c r="H1458" i="3"/>
  <c r="D1460" i="3"/>
  <c r="D1461" i="3"/>
  <c r="D1463" i="3"/>
  <c r="D1464" i="3"/>
  <c r="D1466" i="3"/>
  <c r="D1467" i="3"/>
  <c r="D1469" i="3"/>
  <c r="D1472" i="3"/>
  <c r="D1473" i="3"/>
  <c r="D1475" i="3"/>
  <c r="D1476" i="3"/>
  <c r="D1478" i="3"/>
  <c r="D1479" i="3"/>
  <c r="D1481" i="3"/>
  <c r="D1482" i="3"/>
  <c r="D1484" i="3"/>
  <c r="D1485" i="3"/>
  <c r="D1487" i="3"/>
  <c r="D1488" i="3"/>
  <c r="D1490" i="3"/>
  <c r="D1491" i="3"/>
  <c r="D1493" i="3"/>
  <c r="D1496" i="3"/>
  <c r="D1497" i="3"/>
  <c r="D1499" i="3"/>
  <c r="D1500" i="3"/>
  <c r="D1502" i="3"/>
  <c r="D1503" i="3"/>
  <c r="D1505" i="3"/>
  <c r="D1506" i="3"/>
  <c r="D1508" i="3"/>
  <c r="D1509" i="3"/>
  <c r="D1511" i="3"/>
  <c r="D1512" i="3"/>
  <c r="D1514" i="3"/>
  <c r="D1515" i="3"/>
  <c r="D1517" i="3"/>
  <c r="D1520" i="3"/>
  <c r="D1521" i="3"/>
  <c r="D1523" i="3"/>
  <c r="D1524" i="3"/>
  <c r="D1526" i="3"/>
  <c r="D1527" i="3"/>
  <c r="H3" i="3"/>
  <c r="H4" i="3"/>
  <c r="H5" i="3"/>
  <c r="H6" i="3"/>
  <c r="H7" i="3"/>
  <c r="H8" i="3"/>
  <c r="H9" i="3"/>
  <c r="H10" i="3"/>
  <c r="H11" i="3"/>
  <c r="H12" i="3"/>
  <c r="H14" i="3"/>
  <c r="H15" i="3"/>
  <c r="H16" i="3"/>
  <c r="H17" i="3"/>
  <c r="H18" i="3"/>
  <c r="H19" i="3"/>
  <c r="H20" i="3"/>
  <c r="H21" i="3"/>
  <c r="H22" i="3"/>
  <c r="H23" i="3"/>
  <c r="H24" i="3"/>
  <c r="H26" i="3"/>
  <c r="H27" i="3"/>
  <c r="H28" i="3"/>
  <c r="H29" i="3"/>
  <c r="H30" i="3"/>
  <c r="H31" i="3"/>
  <c r="H32" i="3"/>
  <c r="H33" i="3"/>
  <c r="H34" i="3"/>
  <c r="H35" i="3"/>
  <c r="H36" i="3"/>
  <c r="H38" i="3"/>
  <c r="H39" i="3"/>
  <c r="H40" i="3"/>
  <c r="H41" i="3"/>
  <c r="H42" i="3"/>
  <c r="H43" i="3"/>
  <c r="H44" i="3"/>
  <c r="H45" i="3"/>
  <c r="H46" i="3"/>
  <c r="H47" i="3"/>
  <c r="H48" i="3"/>
  <c r="H50" i="3"/>
  <c r="H51" i="3"/>
  <c r="H52" i="3"/>
  <c r="H53" i="3"/>
  <c r="H54" i="3"/>
  <c r="H55" i="3"/>
  <c r="H56" i="3"/>
  <c r="H57" i="3"/>
  <c r="H58" i="3"/>
  <c r="H59" i="3"/>
  <c r="H60" i="3"/>
  <c r="H62" i="3"/>
  <c r="H63" i="3"/>
  <c r="H64" i="3"/>
  <c r="H65" i="3"/>
  <c r="H66" i="3"/>
  <c r="H67" i="3"/>
  <c r="H68" i="3"/>
  <c r="H69" i="3"/>
  <c r="H70" i="3"/>
  <c r="H71" i="3"/>
  <c r="H72" i="3"/>
  <c r="H74" i="3"/>
  <c r="H75" i="3"/>
  <c r="H76" i="3"/>
  <c r="H77" i="3"/>
  <c r="H78" i="3"/>
  <c r="H79" i="3"/>
  <c r="H80" i="3"/>
  <c r="H81" i="3"/>
  <c r="H82" i="3"/>
  <c r="H83" i="3"/>
  <c r="H84" i="3"/>
  <c r="H86" i="3"/>
  <c r="H87" i="3"/>
  <c r="H88" i="3"/>
  <c r="H89" i="3"/>
  <c r="H90" i="3"/>
  <c r="H91" i="3"/>
  <c r="H92" i="3"/>
  <c r="H93" i="3"/>
  <c r="H94" i="3"/>
  <c r="H95" i="3"/>
  <c r="H96" i="3"/>
  <c r="H98" i="3"/>
  <c r="H99" i="3"/>
  <c r="H100" i="3"/>
  <c r="H101" i="3"/>
  <c r="H102" i="3"/>
  <c r="H103" i="3"/>
  <c r="H104" i="3"/>
  <c r="H105" i="3"/>
  <c r="H106" i="3"/>
  <c r="H107" i="3"/>
  <c r="H108" i="3"/>
  <c r="H110" i="3"/>
  <c r="H111" i="3"/>
  <c r="H112" i="3"/>
  <c r="H113" i="3"/>
  <c r="H114" i="3"/>
  <c r="H115" i="3"/>
  <c r="H116" i="3"/>
  <c r="H117" i="3"/>
  <c r="H118" i="3"/>
  <c r="H119" i="3"/>
  <c r="H120" i="3"/>
  <c r="H122" i="3"/>
  <c r="H123" i="3"/>
  <c r="H124" i="3"/>
  <c r="H125" i="3"/>
  <c r="H126" i="3"/>
  <c r="H127" i="3"/>
  <c r="H128" i="3"/>
  <c r="H129" i="3"/>
  <c r="H130" i="3"/>
  <c r="H131" i="3"/>
  <c r="H132" i="3"/>
  <c r="H134" i="3"/>
  <c r="H135" i="3"/>
  <c r="H136" i="3"/>
  <c r="H137" i="3"/>
  <c r="H138" i="3"/>
  <c r="H139" i="3"/>
  <c r="H140" i="3"/>
  <c r="H141" i="3"/>
  <c r="H142" i="3"/>
  <c r="H143" i="3"/>
  <c r="H144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H163" i="3"/>
  <c r="H164" i="3"/>
  <c r="H165" i="3"/>
  <c r="H166" i="3"/>
  <c r="H167" i="3"/>
  <c r="H168" i="3"/>
  <c r="H170" i="3"/>
  <c r="H171" i="3"/>
  <c r="H172" i="3"/>
  <c r="H173" i="3"/>
  <c r="H174" i="3"/>
  <c r="H175" i="3"/>
  <c r="H176" i="3"/>
  <c r="H177" i="3"/>
  <c r="H178" i="3"/>
  <c r="H179" i="3"/>
  <c r="H180" i="3"/>
  <c r="H182" i="3"/>
  <c r="H183" i="3"/>
  <c r="H184" i="3"/>
  <c r="H185" i="3"/>
  <c r="H186" i="3"/>
  <c r="H187" i="3"/>
  <c r="H188" i="3"/>
  <c r="H189" i="3"/>
  <c r="H190" i="3"/>
  <c r="H191" i="3"/>
  <c r="H192" i="3"/>
  <c r="H194" i="3"/>
  <c r="H195" i="3"/>
  <c r="H196" i="3"/>
  <c r="H197" i="3"/>
  <c r="H198" i="3"/>
  <c r="H199" i="3"/>
  <c r="H200" i="3"/>
  <c r="H201" i="3"/>
  <c r="H202" i="3"/>
  <c r="H203" i="3"/>
  <c r="H204" i="3"/>
  <c r="H206" i="3"/>
  <c r="H207" i="3"/>
  <c r="H208" i="3"/>
  <c r="H209" i="3"/>
  <c r="H210" i="3"/>
  <c r="H211" i="3"/>
  <c r="H212" i="3"/>
  <c r="H213" i="3"/>
  <c r="H214" i="3"/>
  <c r="H215" i="3"/>
  <c r="H216" i="3"/>
  <c r="H218" i="3"/>
  <c r="H219" i="3"/>
  <c r="H220" i="3"/>
  <c r="H221" i="3"/>
  <c r="H222" i="3"/>
  <c r="H223" i="3"/>
  <c r="H224" i="3"/>
  <c r="H225" i="3"/>
  <c r="H226" i="3"/>
  <c r="H227" i="3"/>
  <c r="H228" i="3"/>
  <c r="H230" i="3"/>
  <c r="H231" i="3"/>
  <c r="H232" i="3"/>
  <c r="H233" i="3"/>
  <c r="H234" i="3"/>
  <c r="H235" i="3"/>
  <c r="H236" i="3"/>
  <c r="H237" i="3"/>
  <c r="H238" i="3"/>
  <c r="H239" i="3"/>
  <c r="H240" i="3"/>
  <c r="H242" i="3"/>
  <c r="H243" i="3"/>
  <c r="H244" i="3"/>
  <c r="H245" i="3"/>
  <c r="H246" i="3"/>
  <c r="H247" i="3"/>
  <c r="H248" i="3"/>
  <c r="H249" i="3"/>
  <c r="H250" i="3"/>
  <c r="H251" i="3"/>
  <c r="H252" i="3"/>
  <c r="H254" i="3"/>
  <c r="H255" i="3"/>
  <c r="H256" i="3"/>
  <c r="H257" i="3"/>
  <c r="H258" i="3"/>
  <c r="H259" i="3"/>
  <c r="H260" i="3"/>
  <c r="H261" i="3"/>
  <c r="H262" i="3"/>
  <c r="H263" i="3"/>
  <c r="H264" i="3"/>
  <c r="H266" i="3"/>
  <c r="H267" i="3"/>
  <c r="H268" i="3"/>
  <c r="H269" i="3"/>
  <c r="H270" i="3"/>
  <c r="H271" i="3"/>
  <c r="H272" i="3"/>
  <c r="H273" i="3"/>
  <c r="H274" i="3"/>
  <c r="H275" i="3"/>
  <c r="H276" i="3"/>
  <c r="H278" i="3"/>
  <c r="H279" i="3"/>
  <c r="H280" i="3"/>
  <c r="H281" i="3"/>
  <c r="H282" i="3"/>
  <c r="H283" i="3"/>
  <c r="H284" i="3"/>
  <c r="H285" i="3"/>
  <c r="H286" i="3"/>
  <c r="H287" i="3"/>
  <c r="H288" i="3"/>
  <c r="H290" i="3"/>
  <c r="H291" i="3"/>
  <c r="H292" i="3"/>
  <c r="H293" i="3"/>
  <c r="H294" i="3"/>
  <c r="H295" i="3"/>
  <c r="H296" i="3"/>
  <c r="H297" i="3"/>
  <c r="H298" i="3"/>
  <c r="H299" i="3"/>
  <c r="H300" i="3"/>
  <c r="H302" i="3"/>
  <c r="H303" i="3"/>
  <c r="H304" i="3"/>
  <c r="H305" i="3"/>
  <c r="H306" i="3"/>
  <c r="H307" i="3"/>
  <c r="H308" i="3"/>
  <c r="H309" i="3"/>
  <c r="H310" i="3"/>
  <c r="H311" i="3"/>
  <c r="H312" i="3"/>
  <c r="H314" i="3"/>
  <c r="H315" i="3"/>
  <c r="H316" i="3"/>
  <c r="H317" i="3"/>
  <c r="H318" i="3"/>
  <c r="H319" i="3"/>
  <c r="H320" i="3"/>
  <c r="H321" i="3"/>
  <c r="H322" i="3"/>
  <c r="H323" i="3"/>
  <c r="H324" i="3"/>
  <c r="H326" i="3"/>
  <c r="H327" i="3"/>
  <c r="H328" i="3"/>
  <c r="H329" i="3"/>
  <c r="H330" i="3"/>
  <c r="H331" i="3"/>
  <c r="H332" i="3"/>
  <c r="H333" i="3"/>
  <c r="H334" i="3"/>
  <c r="H335" i="3"/>
  <c r="H336" i="3"/>
  <c r="H338" i="3"/>
  <c r="H339" i="3"/>
  <c r="H340" i="3"/>
  <c r="H341" i="3"/>
  <c r="H342" i="3"/>
  <c r="H343" i="3"/>
  <c r="H344" i="3"/>
  <c r="H345" i="3"/>
  <c r="H346" i="3"/>
  <c r="H347" i="3"/>
  <c r="H348" i="3"/>
  <c r="H350" i="3"/>
  <c r="H351" i="3"/>
  <c r="H352" i="3"/>
  <c r="H353" i="3"/>
  <c r="H354" i="3"/>
  <c r="H355" i="3"/>
  <c r="H356" i="3"/>
  <c r="H357" i="3"/>
  <c r="H358" i="3"/>
  <c r="H359" i="3"/>
  <c r="H360" i="3"/>
  <c r="H362" i="3"/>
  <c r="H363" i="3"/>
  <c r="H364" i="3"/>
  <c r="H365" i="3"/>
  <c r="H366" i="3"/>
  <c r="H367" i="3"/>
  <c r="H368" i="3"/>
  <c r="H369" i="3"/>
  <c r="H370" i="3"/>
  <c r="H371" i="3"/>
  <c r="H372" i="3"/>
  <c r="H374" i="3"/>
  <c r="H375" i="3"/>
  <c r="H376" i="3"/>
  <c r="H377" i="3"/>
  <c r="H378" i="3"/>
  <c r="H379" i="3"/>
  <c r="H380" i="3"/>
  <c r="H381" i="3"/>
  <c r="H382" i="3"/>
  <c r="H383" i="3"/>
  <c r="H384" i="3"/>
  <c r="H386" i="3"/>
  <c r="H387" i="3"/>
  <c r="H388" i="3"/>
  <c r="H389" i="3"/>
  <c r="H390" i="3"/>
  <c r="H391" i="3"/>
  <c r="H392" i="3"/>
  <c r="H393" i="3"/>
  <c r="H394" i="3"/>
  <c r="H395" i="3"/>
  <c r="H396" i="3"/>
  <c r="H398" i="3"/>
  <c r="H399" i="3"/>
  <c r="H400" i="3"/>
  <c r="H401" i="3"/>
  <c r="H402" i="3"/>
  <c r="H403" i="3"/>
  <c r="H404" i="3"/>
  <c r="H405" i="3"/>
  <c r="H406" i="3"/>
  <c r="H407" i="3"/>
  <c r="H408" i="3"/>
  <c r="H410" i="3"/>
  <c r="H411" i="3"/>
  <c r="H412" i="3"/>
  <c r="H413" i="3"/>
  <c r="H414" i="3"/>
  <c r="H415" i="3"/>
  <c r="H416" i="3"/>
  <c r="H417" i="3"/>
  <c r="H418" i="3"/>
  <c r="H419" i="3"/>
  <c r="H420" i="3"/>
  <c r="H422" i="3"/>
  <c r="H423" i="3"/>
  <c r="H424" i="3"/>
  <c r="H425" i="3"/>
  <c r="H426" i="3"/>
  <c r="H427" i="3"/>
  <c r="H428" i="3"/>
  <c r="H429" i="3"/>
  <c r="H430" i="3"/>
  <c r="H431" i="3"/>
  <c r="H432" i="3"/>
  <c r="H434" i="3"/>
  <c r="H435" i="3"/>
  <c r="H436" i="3"/>
  <c r="H437" i="3"/>
  <c r="H438" i="3"/>
  <c r="H439" i="3"/>
  <c r="H440" i="3"/>
  <c r="H441" i="3"/>
  <c r="H442" i="3"/>
  <c r="H443" i="3"/>
  <c r="H444" i="3"/>
  <c r="H446" i="3"/>
  <c r="H447" i="3"/>
  <c r="H448" i="3"/>
  <c r="H449" i="3"/>
  <c r="H450" i="3"/>
  <c r="H451" i="3"/>
  <c r="H452" i="3"/>
  <c r="H453" i="3"/>
  <c r="H454" i="3"/>
  <c r="H455" i="3"/>
  <c r="H456" i="3"/>
  <c r="H458" i="3"/>
  <c r="H459" i="3"/>
  <c r="H460" i="3"/>
  <c r="H461" i="3"/>
  <c r="H462" i="3"/>
  <c r="H463" i="3"/>
  <c r="H464" i="3"/>
  <c r="H465" i="3"/>
  <c r="H466" i="3"/>
  <c r="H467" i="3"/>
  <c r="H468" i="3"/>
  <c r="H470" i="3"/>
  <c r="H471" i="3"/>
  <c r="H472" i="3"/>
  <c r="H473" i="3"/>
  <c r="H474" i="3"/>
  <c r="H475" i="3"/>
  <c r="H476" i="3"/>
  <c r="H477" i="3"/>
  <c r="H478" i="3"/>
  <c r="H479" i="3"/>
  <c r="H480" i="3"/>
  <c r="H482" i="3"/>
  <c r="H483" i="3"/>
  <c r="H484" i="3"/>
  <c r="H485" i="3"/>
  <c r="H486" i="3"/>
  <c r="H487" i="3"/>
  <c r="H488" i="3"/>
  <c r="H489" i="3"/>
  <c r="H490" i="3"/>
  <c r="H491" i="3"/>
  <c r="H492" i="3"/>
  <c r="H494" i="3"/>
  <c r="H495" i="3"/>
  <c r="H496" i="3"/>
  <c r="H497" i="3"/>
  <c r="H498" i="3"/>
  <c r="H499" i="3"/>
  <c r="H500" i="3"/>
  <c r="H501" i="3"/>
  <c r="H502" i="3"/>
  <c r="H503" i="3"/>
  <c r="H504" i="3"/>
  <c r="H506" i="3"/>
  <c r="H507" i="3"/>
  <c r="H508" i="3"/>
  <c r="H509" i="3"/>
  <c r="H510" i="3"/>
  <c r="H511" i="3"/>
  <c r="H512" i="3"/>
  <c r="H513" i="3"/>
  <c r="H514" i="3"/>
  <c r="H515" i="3"/>
  <c r="H516" i="3"/>
  <c r="H518" i="3"/>
  <c r="H519" i="3"/>
  <c r="H520" i="3"/>
  <c r="H521" i="3"/>
  <c r="H522" i="3"/>
  <c r="H523" i="3"/>
  <c r="H524" i="3"/>
  <c r="H525" i="3"/>
  <c r="H526" i="3"/>
  <c r="H527" i="3"/>
  <c r="H528" i="3"/>
  <c r="H530" i="3"/>
  <c r="H531" i="3"/>
  <c r="H532" i="3"/>
  <c r="H533" i="3"/>
  <c r="H534" i="3"/>
  <c r="H535" i="3"/>
  <c r="H536" i="3"/>
  <c r="H537" i="3"/>
  <c r="H538" i="3"/>
  <c r="H539" i="3"/>
  <c r="H540" i="3"/>
  <c r="H542" i="3"/>
  <c r="H543" i="3"/>
  <c r="H544" i="3"/>
  <c r="H545" i="3"/>
  <c r="H546" i="3"/>
  <c r="H547" i="3"/>
  <c r="H548" i="3"/>
  <c r="H549" i="3"/>
  <c r="H550" i="3"/>
  <c r="H551" i="3"/>
  <c r="H552" i="3"/>
  <c r="H554" i="3"/>
  <c r="H555" i="3"/>
  <c r="H556" i="3"/>
  <c r="H557" i="3"/>
  <c r="H558" i="3"/>
  <c r="H559" i="3"/>
  <c r="H560" i="3"/>
  <c r="H561" i="3"/>
  <c r="H562" i="3"/>
  <c r="H563" i="3"/>
  <c r="H564" i="3"/>
  <c r="H566" i="3"/>
  <c r="H567" i="3"/>
  <c r="H568" i="3"/>
  <c r="H569" i="3"/>
  <c r="H570" i="3"/>
  <c r="H571" i="3"/>
  <c r="H572" i="3"/>
  <c r="H573" i="3"/>
  <c r="H574" i="3"/>
  <c r="H575" i="3"/>
  <c r="H576" i="3"/>
  <c r="H578" i="3"/>
  <c r="H579" i="3"/>
  <c r="H580" i="3"/>
  <c r="H581" i="3"/>
  <c r="H582" i="3"/>
  <c r="H583" i="3"/>
  <c r="H584" i="3"/>
  <c r="H585" i="3"/>
  <c r="H586" i="3"/>
  <c r="H587" i="3"/>
  <c r="H588" i="3"/>
  <c r="H590" i="3"/>
  <c r="H591" i="3"/>
  <c r="H592" i="3"/>
  <c r="H593" i="3"/>
  <c r="H594" i="3"/>
  <c r="H595" i="3"/>
  <c r="H596" i="3"/>
  <c r="H597" i="3"/>
  <c r="H598" i="3"/>
  <c r="H599" i="3"/>
  <c r="H600" i="3"/>
  <c r="H602" i="3"/>
  <c r="H603" i="3"/>
  <c r="H604" i="3"/>
  <c r="H605" i="3"/>
  <c r="H606" i="3"/>
  <c r="H607" i="3"/>
  <c r="H608" i="3"/>
  <c r="H609" i="3"/>
  <c r="H610" i="3"/>
  <c r="H611" i="3"/>
  <c r="H612" i="3"/>
  <c r="H614" i="3"/>
  <c r="H615" i="3"/>
  <c r="H616" i="3"/>
  <c r="H617" i="3"/>
  <c r="H618" i="3"/>
  <c r="H619" i="3"/>
  <c r="H620" i="3"/>
  <c r="H621" i="3"/>
  <c r="H622" i="3"/>
  <c r="H623" i="3"/>
  <c r="H624" i="3"/>
  <c r="H626" i="3"/>
  <c r="H627" i="3"/>
  <c r="H628" i="3"/>
  <c r="H629" i="3"/>
  <c r="H630" i="3"/>
  <c r="H631" i="3"/>
  <c r="H632" i="3"/>
  <c r="H633" i="3"/>
  <c r="H634" i="3"/>
  <c r="H635" i="3"/>
  <c r="H636" i="3"/>
  <c r="H638" i="3"/>
  <c r="H639" i="3"/>
  <c r="H640" i="3"/>
  <c r="H641" i="3"/>
  <c r="H642" i="3"/>
  <c r="H643" i="3"/>
  <c r="H644" i="3"/>
  <c r="H645" i="3"/>
  <c r="H646" i="3"/>
  <c r="H647" i="3"/>
  <c r="H648" i="3"/>
  <c r="H650" i="3"/>
  <c r="H651" i="3"/>
  <c r="H652" i="3"/>
  <c r="H653" i="3"/>
  <c r="H654" i="3"/>
  <c r="H655" i="3"/>
  <c r="H656" i="3"/>
  <c r="H657" i="3"/>
  <c r="H658" i="3"/>
  <c r="H659" i="3"/>
  <c r="H660" i="3"/>
  <c r="H662" i="3"/>
  <c r="H663" i="3"/>
  <c r="H664" i="3"/>
  <c r="H665" i="3"/>
  <c r="H666" i="3"/>
  <c r="H667" i="3"/>
  <c r="H668" i="3"/>
  <c r="H669" i="3"/>
  <c r="H670" i="3"/>
  <c r="H671" i="3"/>
  <c r="H672" i="3"/>
  <c r="H674" i="3"/>
  <c r="H675" i="3"/>
  <c r="H676" i="3"/>
  <c r="H677" i="3"/>
  <c r="H678" i="3"/>
  <c r="H679" i="3"/>
  <c r="H680" i="3"/>
  <c r="H681" i="3"/>
  <c r="H682" i="3"/>
  <c r="H683" i="3"/>
  <c r="H684" i="3"/>
  <c r="H686" i="3"/>
  <c r="H687" i="3"/>
  <c r="H688" i="3"/>
  <c r="H689" i="3"/>
  <c r="H690" i="3"/>
  <c r="H691" i="3"/>
  <c r="H692" i="3"/>
  <c r="H693" i="3"/>
  <c r="H694" i="3"/>
  <c r="H695" i="3"/>
  <c r="H696" i="3"/>
  <c r="H698" i="3"/>
  <c r="H699" i="3"/>
  <c r="H700" i="3"/>
  <c r="H701" i="3"/>
  <c r="H702" i="3"/>
  <c r="H703" i="3"/>
  <c r="H704" i="3"/>
  <c r="H705" i="3"/>
  <c r="H706" i="3"/>
  <c r="H707" i="3"/>
  <c r="H708" i="3"/>
  <c r="H710" i="3"/>
  <c r="H711" i="3"/>
  <c r="H712" i="3"/>
  <c r="H713" i="3"/>
  <c r="H714" i="3"/>
  <c r="H715" i="3"/>
  <c r="H716" i="3"/>
  <c r="H717" i="3"/>
  <c r="H718" i="3"/>
  <c r="H719" i="3"/>
  <c r="H720" i="3"/>
  <c r="H722" i="3"/>
  <c r="H723" i="3"/>
  <c r="H724" i="3"/>
  <c r="H725" i="3"/>
  <c r="H726" i="3"/>
  <c r="H727" i="3"/>
  <c r="H728" i="3"/>
  <c r="H729" i="3"/>
  <c r="H730" i="3"/>
  <c r="H731" i="3"/>
  <c r="H732" i="3"/>
  <c r="H734" i="3"/>
  <c r="H735" i="3"/>
  <c r="H736" i="3"/>
  <c r="H737" i="3"/>
  <c r="H738" i="3"/>
  <c r="H739" i="3"/>
  <c r="H740" i="3"/>
  <c r="H741" i="3"/>
  <c r="H742" i="3"/>
  <c r="H743" i="3"/>
  <c r="H744" i="3"/>
  <c r="H746" i="3"/>
  <c r="H747" i="3"/>
  <c r="H748" i="3"/>
  <c r="H749" i="3"/>
  <c r="H750" i="3"/>
  <c r="H751" i="3"/>
  <c r="H752" i="3"/>
  <c r="H753" i="3"/>
  <c r="H754" i="3"/>
  <c r="H755" i="3"/>
  <c r="H756" i="3"/>
  <c r="H758" i="3"/>
  <c r="H759" i="3"/>
  <c r="H760" i="3"/>
  <c r="H761" i="3"/>
  <c r="H762" i="3"/>
  <c r="H763" i="3"/>
  <c r="H764" i="3"/>
  <c r="H765" i="3"/>
  <c r="H766" i="3"/>
  <c r="H767" i="3"/>
  <c r="H768" i="3"/>
  <c r="H770" i="3"/>
  <c r="H771" i="3"/>
  <c r="H772" i="3"/>
  <c r="H773" i="3"/>
  <c r="H774" i="3"/>
  <c r="H775" i="3"/>
  <c r="H776" i="3"/>
  <c r="H777" i="3"/>
  <c r="H778" i="3"/>
  <c r="H779" i="3"/>
  <c r="H780" i="3"/>
  <c r="H782" i="3"/>
  <c r="H783" i="3"/>
  <c r="H784" i="3"/>
  <c r="H785" i="3"/>
  <c r="H786" i="3"/>
  <c r="H787" i="3"/>
  <c r="H788" i="3"/>
  <c r="H789" i="3"/>
  <c r="H790" i="3"/>
  <c r="H791" i="3"/>
  <c r="H792" i="3"/>
  <c r="H794" i="3"/>
  <c r="H795" i="3"/>
  <c r="H796" i="3"/>
  <c r="H797" i="3"/>
  <c r="H798" i="3"/>
  <c r="H799" i="3"/>
  <c r="H800" i="3"/>
  <c r="H801" i="3"/>
  <c r="H802" i="3"/>
  <c r="H803" i="3"/>
  <c r="H804" i="3"/>
  <c r="H806" i="3"/>
  <c r="H807" i="3"/>
  <c r="H808" i="3"/>
  <c r="H809" i="3"/>
  <c r="H810" i="3"/>
  <c r="H811" i="3"/>
  <c r="H812" i="3"/>
  <c r="H813" i="3"/>
  <c r="H814" i="3"/>
  <c r="H815" i="3"/>
  <c r="H816" i="3"/>
  <c r="H818" i="3"/>
  <c r="H819" i="3"/>
  <c r="H820" i="3"/>
  <c r="H821" i="3"/>
  <c r="H822" i="3"/>
  <c r="H823" i="3"/>
  <c r="H824" i="3"/>
  <c r="H825" i="3"/>
  <c r="H826" i="3"/>
  <c r="H827" i="3"/>
  <c r="H828" i="3"/>
  <c r="H830" i="3"/>
  <c r="H831" i="3"/>
  <c r="H832" i="3"/>
  <c r="H833" i="3"/>
  <c r="H834" i="3"/>
  <c r="H835" i="3"/>
  <c r="H836" i="3"/>
  <c r="H837" i="3"/>
  <c r="H838" i="3"/>
  <c r="H839" i="3"/>
  <c r="H840" i="3"/>
  <c r="H842" i="3"/>
  <c r="H843" i="3"/>
  <c r="H844" i="3"/>
  <c r="H845" i="3"/>
  <c r="H846" i="3"/>
  <c r="H847" i="3"/>
  <c r="H848" i="3"/>
  <c r="H849" i="3"/>
  <c r="H850" i="3"/>
  <c r="H851" i="3"/>
  <c r="H852" i="3"/>
  <c r="H854" i="3"/>
  <c r="H855" i="3"/>
  <c r="H856" i="3"/>
  <c r="H857" i="3"/>
  <c r="H858" i="3"/>
  <c r="H859" i="3"/>
  <c r="H860" i="3"/>
  <c r="H861" i="3"/>
  <c r="H862" i="3"/>
  <c r="H863" i="3"/>
  <c r="H864" i="3"/>
  <c r="H866" i="3"/>
  <c r="H867" i="3"/>
  <c r="H868" i="3"/>
  <c r="H869" i="3"/>
  <c r="H870" i="3"/>
  <c r="H871" i="3"/>
  <c r="H872" i="3"/>
  <c r="H873" i="3"/>
  <c r="H874" i="3"/>
  <c r="H875" i="3"/>
  <c r="H876" i="3"/>
  <c r="H878" i="3"/>
  <c r="H879" i="3"/>
  <c r="H880" i="3"/>
  <c r="H881" i="3"/>
  <c r="H882" i="3"/>
  <c r="H883" i="3"/>
  <c r="H884" i="3"/>
  <c r="H885" i="3"/>
  <c r="H886" i="3"/>
  <c r="H887" i="3"/>
  <c r="H888" i="3"/>
  <c r="H890" i="3"/>
  <c r="H891" i="3"/>
  <c r="H892" i="3"/>
  <c r="H893" i="3"/>
  <c r="H894" i="3"/>
  <c r="H895" i="3"/>
  <c r="H896" i="3"/>
  <c r="H897" i="3"/>
  <c r="H898" i="3"/>
  <c r="H899" i="3"/>
  <c r="H900" i="3"/>
  <c r="H902" i="3"/>
  <c r="H903" i="3"/>
  <c r="H904" i="3"/>
  <c r="H905" i="3"/>
  <c r="H906" i="3"/>
  <c r="H907" i="3"/>
  <c r="H908" i="3"/>
  <c r="H909" i="3"/>
  <c r="H910" i="3"/>
  <c r="H911" i="3"/>
  <c r="H912" i="3"/>
  <c r="H914" i="3"/>
  <c r="H915" i="3"/>
  <c r="H916" i="3"/>
  <c r="H917" i="3"/>
  <c r="H918" i="3"/>
  <c r="H919" i="3"/>
  <c r="H920" i="3"/>
  <c r="H921" i="3"/>
  <c r="H922" i="3"/>
  <c r="H923" i="3"/>
  <c r="H924" i="3"/>
  <c r="H926" i="3"/>
  <c r="H927" i="3"/>
  <c r="H928" i="3"/>
  <c r="H929" i="3"/>
  <c r="H930" i="3"/>
  <c r="H931" i="3"/>
  <c r="H932" i="3"/>
  <c r="H933" i="3"/>
  <c r="H934" i="3"/>
  <c r="H935" i="3"/>
  <c r="H936" i="3"/>
  <c r="H938" i="3"/>
  <c r="H939" i="3"/>
  <c r="H940" i="3"/>
  <c r="H941" i="3"/>
  <c r="H942" i="3"/>
  <c r="H943" i="3"/>
  <c r="H944" i="3"/>
  <c r="H945" i="3"/>
  <c r="H946" i="3"/>
  <c r="H947" i="3"/>
  <c r="H948" i="3"/>
  <c r="H950" i="3"/>
  <c r="H951" i="3"/>
  <c r="H952" i="3"/>
  <c r="H953" i="3"/>
  <c r="H954" i="3"/>
  <c r="H955" i="3"/>
  <c r="H956" i="3"/>
  <c r="H957" i="3"/>
  <c r="H958" i="3"/>
  <c r="H959" i="3"/>
  <c r="H960" i="3"/>
  <c r="H962" i="3"/>
  <c r="H963" i="3"/>
  <c r="H964" i="3"/>
  <c r="H965" i="3"/>
  <c r="H966" i="3"/>
  <c r="H967" i="3"/>
  <c r="H968" i="3"/>
  <c r="H969" i="3"/>
  <c r="H970" i="3"/>
  <c r="H971" i="3"/>
  <c r="H972" i="3"/>
  <c r="H974" i="3"/>
  <c r="H975" i="3"/>
  <c r="H976" i="3"/>
  <c r="H977" i="3"/>
  <c r="H978" i="3"/>
  <c r="H979" i="3"/>
  <c r="H980" i="3"/>
  <c r="H981" i="3"/>
  <c r="H982" i="3"/>
  <c r="H983" i="3"/>
  <c r="H984" i="3"/>
  <c r="H986" i="3"/>
  <c r="H987" i="3"/>
  <c r="H988" i="3"/>
  <c r="H989" i="3"/>
  <c r="H990" i="3"/>
  <c r="H991" i="3"/>
  <c r="H992" i="3"/>
  <c r="H993" i="3"/>
  <c r="H994" i="3"/>
  <c r="H995" i="3"/>
  <c r="H996" i="3"/>
  <c r="H998" i="3"/>
  <c r="H999" i="3"/>
  <c r="H1000" i="3"/>
  <c r="H1001" i="3"/>
  <c r="H1002" i="3"/>
  <c r="H1003" i="3"/>
  <c r="H1004" i="3"/>
  <c r="H1005" i="3"/>
  <c r="H1006" i="3"/>
  <c r="H1007" i="3"/>
  <c r="H1008" i="3"/>
  <c r="H1010" i="3"/>
  <c r="H1011" i="3"/>
  <c r="H1012" i="3"/>
  <c r="H1013" i="3"/>
  <c r="H1014" i="3"/>
  <c r="H1015" i="3"/>
  <c r="H1016" i="3"/>
  <c r="H1017" i="3"/>
  <c r="H1018" i="3"/>
  <c r="H1019" i="3"/>
  <c r="H1020" i="3"/>
  <c r="H1022" i="3"/>
  <c r="H1023" i="3"/>
  <c r="H1024" i="3"/>
  <c r="H1025" i="3"/>
  <c r="H1026" i="3"/>
  <c r="H1027" i="3"/>
  <c r="H1028" i="3"/>
  <c r="H1029" i="3"/>
  <c r="H1030" i="3"/>
  <c r="H1031" i="3"/>
  <c r="H1032" i="3"/>
  <c r="H1034" i="3"/>
  <c r="H1035" i="3"/>
  <c r="H1036" i="3"/>
  <c r="H1037" i="3"/>
  <c r="H1038" i="3"/>
  <c r="H1039" i="3"/>
  <c r="H1040" i="3"/>
  <c r="H1041" i="3"/>
  <c r="H1042" i="3"/>
  <c r="H1043" i="3"/>
  <c r="H1044" i="3"/>
  <c r="H1046" i="3"/>
  <c r="H1047" i="3"/>
  <c r="H1048" i="3"/>
  <c r="H1049" i="3"/>
  <c r="H1050" i="3"/>
  <c r="H1051" i="3"/>
  <c r="H1052" i="3"/>
  <c r="H1053" i="3"/>
  <c r="H1054" i="3"/>
  <c r="H1055" i="3"/>
  <c r="H1056" i="3"/>
  <c r="H1058" i="3"/>
  <c r="H1059" i="3"/>
  <c r="H1060" i="3"/>
  <c r="H1061" i="3"/>
  <c r="H1062" i="3"/>
  <c r="H1063" i="3"/>
  <c r="H1064" i="3"/>
  <c r="H1065" i="3"/>
  <c r="H1066" i="3"/>
  <c r="H1067" i="3"/>
  <c r="H1068" i="3"/>
  <c r="H1070" i="3"/>
  <c r="H1071" i="3"/>
  <c r="H1072" i="3"/>
  <c r="H1073" i="3"/>
  <c r="H1074" i="3"/>
  <c r="H1075" i="3"/>
  <c r="H1076" i="3"/>
  <c r="H1077" i="3"/>
  <c r="H1078" i="3"/>
  <c r="H1079" i="3"/>
  <c r="H1080" i="3"/>
  <c r="H1082" i="3"/>
  <c r="H1083" i="3"/>
  <c r="H1084" i="3"/>
  <c r="H1085" i="3"/>
  <c r="H1086" i="3"/>
  <c r="H1087" i="3"/>
  <c r="H1088" i="3"/>
  <c r="H1089" i="3"/>
  <c r="H1090" i="3"/>
  <c r="H1091" i="3"/>
  <c r="H1092" i="3"/>
  <c r="H1094" i="3"/>
  <c r="H1095" i="3"/>
  <c r="H1096" i="3"/>
  <c r="H1097" i="3"/>
  <c r="H1098" i="3"/>
  <c r="H1099" i="3"/>
  <c r="H1100" i="3"/>
  <c r="H1101" i="3"/>
  <c r="H1102" i="3"/>
  <c r="H1103" i="3"/>
  <c r="H1104" i="3"/>
  <c r="H1106" i="3"/>
  <c r="H1107" i="3"/>
  <c r="H1108" i="3"/>
  <c r="H1109" i="3"/>
  <c r="H1110" i="3"/>
  <c r="H1111" i="3"/>
  <c r="H1112" i="3"/>
  <c r="H1113" i="3"/>
  <c r="H1114" i="3"/>
  <c r="H1115" i="3"/>
  <c r="H1116" i="3"/>
  <c r="H1118" i="3"/>
  <c r="H1119" i="3"/>
  <c r="H1120" i="3"/>
  <c r="H1121" i="3"/>
  <c r="H1122" i="3"/>
  <c r="H1123" i="3"/>
  <c r="H1124" i="3"/>
  <c r="H1125" i="3"/>
  <c r="H1126" i="3"/>
  <c r="H1127" i="3"/>
  <c r="H1128" i="3"/>
  <c r="H1130" i="3"/>
  <c r="H1131" i="3"/>
  <c r="H1132" i="3"/>
  <c r="H1133" i="3"/>
  <c r="H1134" i="3"/>
  <c r="H1135" i="3"/>
  <c r="H1136" i="3"/>
  <c r="H1137" i="3"/>
  <c r="H1138" i="3"/>
  <c r="H1139" i="3"/>
  <c r="H1140" i="3"/>
  <c r="H1142" i="3"/>
  <c r="H1143" i="3"/>
  <c r="H1144" i="3"/>
  <c r="H1145" i="3"/>
  <c r="H1146" i="3"/>
  <c r="H1147" i="3"/>
  <c r="H1148" i="3"/>
  <c r="H1149" i="3"/>
  <c r="H1150" i="3"/>
  <c r="H1151" i="3"/>
  <c r="H1152" i="3"/>
  <c r="H1154" i="3"/>
  <c r="H1155" i="3"/>
  <c r="H1156" i="3"/>
  <c r="H1157" i="3"/>
  <c r="H1158" i="3"/>
  <c r="H1159" i="3"/>
  <c r="H1160" i="3"/>
  <c r="H1161" i="3"/>
  <c r="H1162" i="3"/>
  <c r="H1163" i="3"/>
  <c r="H1164" i="3"/>
  <c r="H1166" i="3"/>
  <c r="H1167" i="3"/>
  <c r="H1168" i="3"/>
  <c r="H1169" i="3"/>
  <c r="H1170" i="3"/>
  <c r="H1171" i="3"/>
  <c r="H1172" i="3"/>
  <c r="H1173" i="3"/>
  <c r="H1174" i="3"/>
  <c r="H1175" i="3"/>
  <c r="H1176" i="3"/>
  <c r="H1178" i="3"/>
  <c r="H1179" i="3"/>
  <c r="H1180" i="3"/>
  <c r="H1181" i="3"/>
  <c r="H1182" i="3"/>
  <c r="H1183" i="3"/>
  <c r="H1184" i="3"/>
  <c r="H1185" i="3"/>
  <c r="H1186" i="3"/>
  <c r="H1187" i="3"/>
  <c r="H1188" i="3"/>
  <c r="H1190" i="3"/>
  <c r="H1191" i="3"/>
  <c r="H1192" i="3"/>
  <c r="H1193" i="3"/>
  <c r="H1194" i="3"/>
  <c r="H1195" i="3"/>
  <c r="H1196" i="3"/>
  <c r="H1197" i="3"/>
  <c r="H1198" i="3"/>
  <c r="H1199" i="3"/>
  <c r="H1200" i="3"/>
  <c r="H1202" i="3"/>
  <c r="H1203" i="3"/>
  <c r="H1204" i="3"/>
  <c r="H1205" i="3"/>
  <c r="H1206" i="3"/>
  <c r="H1207" i="3"/>
  <c r="H1208" i="3"/>
  <c r="H1209" i="3"/>
  <c r="H1210" i="3"/>
  <c r="H1211" i="3"/>
  <c r="H1212" i="3"/>
  <c r="H1214" i="3"/>
  <c r="H1215" i="3"/>
  <c r="H1216" i="3"/>
  <c r="H1217" i="3"/>
  <c r="H1218" i="3"/>
  <c r="H1219" i="3"/>
  <c r="H1220" i="3"/>
  <c r="H1221" i="3"/>
  <c r="H1222" i="3"/>
  <c r="H1223" i="3"/>
  <c r="H1224" i="3"/>
  <c r="H1226" i="3"/>
  <c r="H1227" i="3"/>
  <c r="H1228" i="3"/>
  <c r="H1229" i="3"/>
  <c r="H1230" i="3"/>
  <c r="H1231" i="3"/>
  <c r="H1232" i="3"/>
  <c r="H1233" i="3"/>
  <c r="H1234" i="3"/>
  <c r="H1235" i="3"/>
  <c r="H1236" i="3"/>
  <c r="H1238" i="3"/>
  <c r="H1239" i="3"/>
  <c r="H1240" i="3"/>
  <c r="H1241" i="3"/>
  <c r="H1242" i="3"/>
  <c r="H1243" i="3"/>
  <c r="H1244" i="3"/>
  <c r="H1245" i="3"/>
  <c r="H1246" i="3"/>
  <c r="H1247" i="3"/>
  <c r="H1248" i="3"/>
  <c r="H1250" i="3"/>
  <c r="H1251" i="3"/>
  <c r="H1252" i="3"/>
  <c r="H1253" i="3"/>
  <c r="H1254" i="3"/>
  <c r="H1255" i="3"/>
  <c r="H1256" i="3"/>
  <c r="H1257" i="3"/>
  <c r="H1258" i="3"/>
  <c r="H1259" i="3"/>
  <c r="H1260" i="3"/>
  <c r="H1262" i="3"/>
  <c r="H1263" i="3"/>
  <c r="H1264" i="3"/>
  <c r="H1265" i="3"/>
  <c r="H1266" i="3"/>
  <c r="H1267" i="3"/>
  <c r="H1268" i="3"/>
  <c r="H1269" i="3"/>
  <c r="H1270" i="3"/>
  <c r="H1271" i="3"/>
  <c r="H1272" i="3"/>
  <c r="H1274" i="3"/>
  <c r="H1275" i="3"/>
  <c r="H1276" i="3"/>
  <c r="H1277" i="3"/>
  <c r="H1278" i="3"/>
  <c r="H1279" i="3"/>
  <c r="H1280" i="3"/>
  <c r="H1281" i="3"/>
  <c r="H1282" i="3"/>
  <c r="H1283" i="3"/>
  <c r="H1284" i="3"/>
  <c r="H1286" i="3"/>
  <c r="H1287" i="3"/>
  <c r="H1288" i="3"/>
  <c r="H1289" i="3"/>
  <c r="H1290" i="3"/>
  <c r="H1291" i="3"/>
  <c r="H1292" i="3"/>
  <c r="H1293" i="3"/>
  <c r="H1294" i="3"/>
  <c r="H1295" i="3"/>
  <c r="H1296" i="3"/>
  <c r="H1298" i="3"/>
  <c r="H1299" i="3"/>
  <c r="H1300" i="3"/>
  <c r="H1301" i="3"/>
  <c r="H1302" i="3"/>
  <c r="H1303" i="3"/>
  <c r="H1304" i="3"/>
  <c r="H1305" i="3"/>
  <c r="H1306" i="3"/>
  <c r="H1307" i="3"/>
  <c r="H1308" i="3"/>
  <c r="H1310" i="3"/>
  <c r="H1311" i="3"/>
  <c r="H1312" i="3"/>
  <c r="H1313" i="3"/>
  <c r="H1314" i="3"/>
  <c r="H1315" i="3"/>
  <c r="H1316" i="3"/>
  <c r="H1317" i="3"/>
  <c r="H1318" i="3"/>
  <c r="H1319" i="3"/>
  <c r="H1320" i="3"/>
  <c r="H1322" i="3"/>
  <c r="H1323" i="3"/>
  <c r="H1324" i="3"/>
  <c r="H1325" i="3"/>
  <c r="H1326" i="3"/>
  <c r="H1327" i="3"/>
  <c r="H1328" i="3"/>
  <c r="H1329" i="3"/>
  <c r="H1330" i="3"/>
  <c r="H1331" i="3"/>
  <c r="H1332" i="3"/>
  <c r="H1334" i="3"/>
  <c r="H1335" i="3"/>
  <c r="H1336" i="3"/>
  <c r="H1337" i="3"/>
  <c r="H1338" i="3"/>
  <c r="H1339" i="3"/>
  <c r="H1340" i="3"/>
  <c r="H1341" i="3"/>
  <c r="H1342" i="3"/>
  <c r="H1343" i="3"/>
  <c r="H1344" i="3"/>
  <c r="H1346" i="3"/>
  <c r="H1347" i="3"/>
  <c r="H1348" i="3"/>
  <c r="H1349" i="3"/>
  <c r="H1350" i="3"/>
  <c r="H1351" i="3"/>
  <c r="H1352" i="3"/>
  <c r="H1353" i="3"/>
  <c r="H1354" i="3"/>
  <c r="H1355" i="3"/>
  <c r="H1356" i="3"/>
  <c r="H1358" i="3"/>
  <c r="H1359" i="3"/>
  <c r="H1360" i="3"/>
  <c r="H1361" i="3"/>
  <c r="H1362" i="3"/>
  <c r="H1363" i="3"/>
  <c r="H1364" i="3"/>
  <c r="H1365" i="3"/>
  <c r="H1366" i="3"/>
  <c r="H1367" i="3"/>
  <c r="H1368" i="3"/>
  <c r="H1370" i="3"/>
  <c r="H1371" i="3"/>
  <c r="H1372" i="3"/>
  <c r="H1373" i="3"/>
  <c r="H1374" i="3"/>
  <c r="H1375" i="3"/>
  <c r="H1376" i="3"/>
  <c r="H1377" i="3"/>
  <c r="H1378" i="3"/>
  <c r="H1379" i="3"/>
  <c r="H1380" i="3"/>
  <c r="H1382" i="3"/>
  <c r="H1383" i="3"/>
  <c r="H1384" i="3"/>
  <c r="H1385" i="3"/>
  <c r="H1386" i="3"/>
  <c r="H1387" i="3"/>
  <c r="H1388" i="3"/>
  <c r="H1389" i="3"/>
  <c r="H1390" i="3"/>
  <c r="H1391" i="3"/>
  <c r="H1392" i="3"/>
  <c r="H1394" i="3"/>
  <c r="H1395" i="3"/>
  <c r="H1396" i="3"/>
  <c r="H1397" i="3"/>
  <c r="H1398" i="3"/>
  <c r="H1399" i="3"/>
  <c r="H1400" i="3"/>
  <c r="H1401" i="3"/>
  <c r="H1402" i="3"/>
  <c r="H1403" i="3"/>
  <c r="H1404" i="3"/>
  <c r="H1406" i="3"/>
  <c r="H1407" i="3"/>
  <c r="H1408" i="3"/>
  <c r="H1409" i="3"/>
  <c r="H1410" i="3"/>
  <c r="H1411" i="3"/>
  <c r="H1412" i="3"/>
  <c r="H1413" i="3"/>
  <c r="H1414" i="3"/>
  <c r="H1415" i="3"/>
  <c r="H1416" i="3"/>
  <c r="H1418" i="3"/>
  <c r="H1419" i="3"/>
  <c r="H1420" i="3"/>
  <c r="H1421" i="3"/>
  <c r="H1422" i="3"/>
  <c r="H1423" i="3"/>
  <c r="H1424" i="3"/>
  <c r="H1425" i="3"/>
  <c r="H1426" i="3"/>
  <c r="H1427" i="3"/>
  <c r="H1428" i="3"/>
  <c r="H1430" i="3"/>
  <c r="H1431" i="3"/>
  <c r="H1432" i="3"/>
  <c r="H1433" i="3"/>
  <c r="H1434" i="3"/>
  <c r="H1435" i="3"/>
  <c r="H1436" i="3"/>
  <c r="H1437" i="3"/>
  <c r="H1438" i="3"/>
  <c r="H1439" i="3"/>
  <c r="H1440" i="3"/>
  <c r="H1442" i="3"/>
  <c r="H1443" i="3"/>
  <c r="H1444" i="3"/>
  <c r="H1445" i="3"/>
  <c r="H1446" i="3"/>
  <c r="H1447" i="3"/>
  <c r="H1448" i="3"/>
  <c r="H1449" i="3"/>
  <c r="H1450" i="3"/>
  <c r="H1451" i="3"/>
  <c r="H1452" i="3"/>
  <c r="H1454" i="3"/>
  <c r="H1455" i="3"/>
  <c r="H1456" i="3"/>
  <c r="H1457" i="3"/>
  <c r="D3" i="3"/>
  <c r="D5" i="3"/>
  <c r="D6" i="3"/>
  <c r="D8" i="3"/>
  <c r="D9" i="3"/>
  <c r="D11" i="3"/>
  <c r="D12" i="3"/>
  <c r="D14" i="3"/>
  <c r="D15" i="3"/>
  <c r="D17" i="3"/>
  <c r="D18" i="3"/>
  <c r="D20" i="3"/>
  <c r="D21" i="3"/>
  <c r="D23" i="3"/>
  <c r="D24" i="3"/>
  <c r="D26" i="3"/>
  <c r="D27" i="3"/>
  <c r="D29" i="3"/>
  <c r="D30" i="3"/>
  <c r="D32" i="3"/>
  <c r="D33" i="3"/>
  <c r="D35" i="3"/>
  <c r="D36" i="3"/>
  <c r="D38" i="3"/>
  <c r="D39" i="3"/>
  <c r="D41" i="3"/>
  <c r="D42" i="3"/>
  <c r="D44" i="3"/>
  <c r="D45" i="3"/>
  <c r="D47" i="3"/>
  <c r="D48" i="3"/>
  <c r="D50" i="3"/>
  <c r="D51" i="3"/>
  <c r="D53" i="3"/>
  <c r="D54" i="3"/>
  <c r="D56" i="3"/>
  <c r="D57" i="3"/>
  <c r="D59" i="3"/>
  <c r="D60" i="3"/>
  <c r="D62" i="3"/>
  <c r="D63" i="3"/>
  <c r="D65" i="3"/>
  <c r="D66" i="3"/>
  <c r="D68" i="3"/>
  <c r="D69" i="3"/>
  <c r="D71" i="3"/>
  <c r="D72" i="3"/>
  <c r="D74" i="3"/>
  <c r="D75" i="3"/>
  <c r="D77" i="3"/>
  <c r="D78" i="3"/>
  <c r="D80" i="3"/>
  <c r="D81" i="3"/>
  <c r="D83" i="3"/>
  <c r="D84" i="3"/>
  <c r="D86" i="3"/>
  <c r="D87" i="3"/>
  <c r="D89" i="3"/>
  <c r="D90" i="3"/>
  <c r="D92" i="3"/>
  <c r="D93" i="3"/>
  <c r="D95" i="3"/>
  <c r="D96" i="3"/>
  <c r="D98" i="3"/>
  <c r="D99" i="3"/>
  <c r="D101" i="3"/>
  <c r="D102" i="3"/>
  <c r="D104" i="3"/>
  <c r="D105" i="3"/>
  <c r="D107" i="3"/>
  <c r="D108" i="3"/>
  <c r="D110" i="3"/>
  <c r="D111" i="3"/>
  <c r="D113" i="3"/>
  <c r="D114" i="3"/>
  <c r="D116" i="3"/>
  <c r="D117" i="3"/>
  <c r="D119" i="3"/>
  <c r="D120" i="3"/>
  <c r="D122" i="3"/>
  <c r="D123" i="3"/>
  <c r="D125" i="3"/>
  <c r="D126" i="3"/>
  <c r="D128" i="3"/>
  <c r="D129" i="3"/>
  <c r="D131" i="3"/>
  <c r="D132" i="3"/>
  <c r="D134" i="3"/>
  <c r="D135" i="3"/>
  <c r="D137" i="3"/>
  <c r="D138" i="3"/>
  <c r="D140" i="3"/>
  <c r="D141" i="3"/>
  <c r="D143" i="3"/>
  <c r="D144" i="3"/>
  <c r="D146" i="3"/>
  <c r="D147" i="3"/>
  <c r="D149" i="3"/>
  <c r="D150" i="3"/>
  <c r="D152" i="3"/>
  <c r="D153" i="3"/>
  <c r="D155" i="3"/>
  <c r="D156" i="3"/>
  <c r="D158" i="3"/>
  <c r="D159" i="3"/>
  <c r="D161" i="3"/>
  <c r="D162" i="3"/>
  <c r="D164" i="3"/>
  <c r="D165" i="3"/>
  <c r="D167" i="3"/>
  <c r="D168" i="3"/>
  <c r="D170" i="3"/>
  <c r="D171" i="3"/>
  <c r="D173" i="3"/>
  <c r="D174" i="3"/>
  <c r="D176" i="3"/>
  <c r="D177" i="3"/>
  <c r="D179" i="3"/>
  <c r="D180" i="3"/>
  <c r="D182" i="3"/>
  <c r="D183" i="3"/>
  <c r="D185" i="3"/>
  <c r="D186" i="3"/>
  <c r="D188" i="3"/>
  <c r="D189" i="3"/>
  <c r="D191" i="3"/>
  <c r="D192" i="3"/>
  <c r="D194" i="3"/>
  <c r="D195" i="3"/>
  <c r="D197" i="3"/>
  <c r="D198" i="3"/>
  <c r="D200" i="3"/>
  <c r="D201" i="3"/>
  <c r="D203" i="3"/>
  <c r="D204" i="3"/>
  <c r="D206" i="3"/>
  <c r="D207" i="3"/>
  <c r="D209" i="3"/>
  <c r="D210" i="3"/>
  <c r="D212" i="3"/>
  <c r="D213" i="3"/>
  <c r="D215" i="3"/>
  <c r="D216" i="3"/>
  <c r="D218" i="3"/>
  <c r="D219" i="3"/>
  <c r="D221" i="3"/>
  <c r="D222" i="3"/>
  <c r="D224" i="3"/>
  <c r="D225" i="3"/>
  <c r="D227" i="3"/>
  <c r="D228" i="3"/>
  <c r="D230" i="3"/>
  <c r="D231" i="3"/>
  <c r="D233" i="3"/>
  <c r="D234" i="3"/>
  <c r="D236" i="3"/>
  <c r="D237" i="3"/>
  <c r="D239" i="3"/>
  <c r="D240" i="3"/>
  <c r="D242" i="3"/>
  <c r="D243" i="3"/>
  <c r="D245" i="3"/>
  <c r="D246" i="3"/>
  <c r="D248" i="3"/>
  <c r="D249" i="3"/>
  <c r="D251" i="3"/>
  <c r="D252" i="3"/>
  <c r="D254" i="3"/>
  <c r="D255" i="3"/>
  <c r="D257" i="3"/>
  <c r="D258" i="3"/>
  <c r="D260" i="3"/>
  <c r="D261" i="3"/>
  <c r="D263" i="3"/>
  <c r="D264" i="3"/>
  <c r="D266" i="3"/>
  <c r="D267" i="3"/>
  <c r="D269" i="3"/>
  <c r="D270" i="3"/>
  <c r="D272" i="3"/>
  <c r="D273" i="3"/>
  <c r="D275" i="3"/>
  <c r="D276" i="3"/>
  <c r="D278" i="3"/>
  <c r="D279" i="3"/>
  <c r="D281" i="3"/>
  <c r="D282" i="3"/>
  <c r="D284" i="3"/>
  <c r="D285" i="3"/>
  <c r="D287" i="3"/>
  <c r="D288" i="3"/>
  <c r="D290" i="3"/>
  <c r="D291" i="3"/>
  <c r="D293" i="3"/>
  <c r="D294" i="3"/>
  <c r="D296" i="3"/>
  <c r="D297" i="3"/>
  <c r="D299" i="3"/>
  <c r="D300" i="3"/>
  <c r="D302" i="3"/>
  <c r="D303" i="3"/>
  <c r="D305" i="3"/>
  <c r="D306" i="3"/>
  <c r="D308" i="3"/>
  <c r="D309" i="3"/>
  <c r="D311" i="3"/>
  <c r="D312" i="3"/>
  <c r="D314" i="3"/>
  <c r="D315" i="3"/>
  <c r="D317" i="3"/>
  <c r="D318" i="3"/>
  <c r="D320" i="3"/>
  <c r="D321" i="3"/>
  <c r="D323" i="3"/>
  <c r="D324" i="3"/>
  <c r="D326" i="3"/>
  <c r="D327" i="3"/>
  <c r="D329" i="3"/>
  <c r="D330" i="3"/>
  <c r="D332" i="3"/>
  <c r="D333" i="3"/>
  <c r="D335" i="3"/>
  <c r="D336" i="3"/>
  <c r="D338" i="3"/>
  <c r="D339" i="3"/>
  <c r="D341" i="3"/>
  <c r="D342" i="3"/>
  <c r="D344" i="3"/>
  <c r="D345" i="3"/>
  <c r="D347" i="3"/>
  <c r="D348" i="3"/>
  <c r="D350" i="3"/>
  <c r="D351" i="3"/>
  <c r="D353" i="3"/>
  <c r="D354" i="3"/>
  <c r="D356" i="3"/>
  <c r="D357" i="3"/>
  <c r="D359" i="3"/>
  <c r="D360" i="3"/>
  <c r="D362" i="3"/>
  <c r="D363" i="3"/>
  <c r="D365" i="3"/>
  <c r="D366" i="3"/>
  <c r="D368" i="3"/>
  <c r="D369" i="3"/>
  <c r="D371" i="3"/>
  <c r="D372" i="3"/>
  <c r="D374" i="3"/>
  <c r="D375" i="3"/>
  <c r="D377" i="3"/>
  <c r="D378" i="3"/>
  <c r="D380" i="3"/>
  <c r="D381" i="3"/>
  <c r="D383" i="3"/>
  <c r="D384" i="3"/>
  <c r="D386" i="3"/>
  <c r="D387" i="3"/>
  <c r="D389" i="3"/>
  <c r="D390" i="3"/>
  <c r="D392" i="3"/>
  <c r="D393" i="3"/>
  <c r="D395" i="3"/>
  <c r="D396" i="3"/>
  <c r="D398" i="3"/>
  <c r="D399" i="3"/>
  <c r="D401" i="3"/>
  <c r="D402" i="3"/>
  <c r="D404" i="3"/>
  <c r="D405" i="3"/>
  <c r="D407" i="3"/>
  <c r="D408" i="3"/>
  <c r="D410" i="3"/>
  <c r="D411" i="3"/>
  <c r="D413" i="3"/>
  <c r="D414" i="3"/>
  <c r="D416" i="3"/>
  <c r="D417" i="3"/>
  <c r="D419" i="3"/>
  <c r="D420" i="3"/>
  <c r="D422" i="3"/>
  <c r="D423" i="3"/>
  <c r="D425" i="3"/>
  <c r="D426" i="3"/>
  <c r="D428" i="3"/>
  <c r="D429" i="3"/>
  <c r="D431" i="3"/>
  <c r="D432" i="3"/>
  <c r="D434" i="3"/>
  <c r="D435" i="3"/>
  <c r="D437" i="3"/>
  <c r="D438" i="3"/>
  <c r="D440" i="3"/>
  <c r="D441" i="3"/>
  <c r="D443" i="3"/>
  <c r="D444" i="3"/>
  <c r="D446" i="3"/>
  <c r="D447" i="3"/>
  <c r="D449" i="3"/>
  <c r="D450" i="3"/>
  <c r="D452" i="3"/>
  <c r="D453" i="3"/>
  <c r="D455" i="3"/>
  <c r="D456" i="3"/>
  <c r="D458" i="3"/>
  <c r="D459" i="3"/>
  <c r="D461" i="3"/>
  <c r="D462" i="3"/>
  <c r="D464" i="3"/>
  <c r="D465" i="3"/>
  <c r="D467" i="3"/>
  <c r="D468" i="3"/>
  <c r="D470" i="3"/>
  <c r="D471" i="3"/>
  <c r="D473" i="3"/>
  <c r="D474" i="3"/>
  <c r="D476" i="3"/>
  <c r="D477" i="3"/>
  <c r="D479" i="3"/>
  <c r="D480" i="3"/>
  <c r="D482" i="3"/>
  <c r="D483" i="3"/>
  <c r="D485" i="3"/>
  <c r="D486" i="3"/>
  <c r="D488" i="3"/>
  <c r="D489" i="3"/>
  <c r="D491" i="3"/>
  <c r="D492" i="3"/>
  <c r="D494" i="3"/>
  <c r="D495" i="3"/>
  <c r="D497" i="3"/>
  <c r="D498" i="3"/>
  <c r="D500" i="3"/>
  <c r="D501" i="3"/>
  <c r="D503" i="3"/>
  <c r="D504" i="3"/>
  <c r="D506" i="3"/>
  <c r="D507" i="3"/>
  <c r="D509" i="3"/>
  <c r="D510" i="3"/>
  <c r="D512" i="3"/>
  <c r="D513" i="3"/>
  <c r="D515" i="3"/>
  <c r="D516" i="3"/>
  <c r="D518" i="3"/>
  <c r="D519" i="3"/>
  <c r="D521" i="3"/>
  <c r="D522" i="3"/>
  <c r="D524" i="3"/>
  <c r="D525" i="3"/>
  <c r="D527" i="3"/>
  <c r="D528" i="3"/>
  <c r="D530" i="3"/>
  <c r="D531" i="3"/>
  <c r="D533" i="3"/>
  <c r="D534" i="3"/>
  <c r="D536" i="3"/>
  <c r="D537" i="3"/>
  <c r="D539" i="3"/>
  <c r="D540" i="3"/>
  <c r="D542" i="3"/>
  <c r="D543" i="3"/>
  <c r="D545" i="3"/>
  <c r="D546" i="3"/>
  <c r="D548" i="3"/>
  <c r="D549" i="3"/>
  <c r="D551" i="3"/>
  <c r="D552" i="3"/>
  <c r="D554" i="3"/>
  <c r="D555" i="3"/>
  <c r="D557" i="3"/>
  <c r="D558" i="3"/>
  <c r="D560" i="3"/>
  <c r="D561" i="3"/>
  <c r="D563" i="3"/>
  <c r="D564" i="3"/>
  <c r="D566" i="3"/>
  <c r="D567" i="3"/>
  <c r="D569" i="3"/>
  <c r="D570" i="3"/>
  <c r="D572" i="3"/>
  <c r="D573" i="3"/>
  <c r="D575" i="3"/>
  <c r="D576" i="3"/>
  <c r="D578" i="3"/>
  <c r="D579" i="3"/>
  <c r="D581" i="3"/>
  <c r="D582" i="3"/>
  <c r="D584" i="3"/>
  <c r="D585" i="3"/>
  <c r="D587" i="3"/>
  <c r="D588" i="3"/>
  <c r="D590" i="3"/>
  <c r="D591" i="3"/>
  <c r="D593" i="3"/>
  <c r="D594" i="3"/>
  <c r="D596" i="3"/>
  <c r="D597" i="3"/>
  <c r="D599" i="3"/>
  <c r="D600" i="3"/>
  <c r="D602" i="3"/>
  <c r="D603" i="3"/>
  <c r="D605" i="3"/>
  <c r="D606" i="3"/>
  <c r="D608" i="3"/>
  <c r="D609" i="3"/>
  <c r="D611" i="3"/>
  <c r="D612" i="3"/>
  <c r="D614" i="3"/>
  <c r="D615" i="3"/>
  <c r="D617" i="3"/>
  <c r="D618" i="3"/>
  <c r="D620" i="3"/>
  <c r="D621" i="3"/>
  <c r="D623" i="3"/>
  <c r="D624" i="3"/>
  <c r="D626" i="3"/>
  <c r="D627" i="3"/>
  <c r="D629" i="3"/>
  <c r="D630" i="3"/>
  <c r="D632" i="3"/>
  <c r="D633" i="3"/>
  <c r="D635" i="3"/>
  <c r="D636" i="3"/>
  <c r="D638" i="3"/>
  <c r="D639" i="3"/>
  <c r="D641" i="3"/>
  <c r="D642" i="3"/>
  <c r="D644" i="3"/>
  <c r="D645" i="3"/>
  <c r="D647" i="3"/>
  <c r="D648" i="3"/>
  <c r="D650" i="3"/>
  <c r="D651" i="3"/>
  <c r="D653" i="3"/>
  <c r="D654" i="3"/>
  <c r="D656" i="3"/>
  <c r="D657" i="3"/>
  <c r="D659" i="3"/>
  <c r="D660" i="3"/>
  <c r="D662" i="3"/>
  <c r="D663" i="3"/>
  <c r="D665" i="3"/>
  <c r="D666" i="3"/>
  <c r="D668" i="3"/>
  <c r="D669" i="3"/>
  <c r="D671" i="3"/>
  <c r="D672" i="3"/>
  <c r="D674" i="3"/>
  <c r="D675" i="3"/>
  <c r="D677" i="3"/>
  <c r="D678" i="3"/>
  <c r="D680" i="3"/>
  <c r="D681" i="3"/>
  <c r="D683" i="3"/>
  <c r="D684" i="3"/>
  <c r="D686" i="3"/>
  <c r="D687" i="3"/>
  <c r="D689" i="3"/>
  <c r="D690" i="3"/>
  <c r="D692" i="3"/>
  <c r="D693" i="3"/>
  <c r="D695" i="3"/>
  <c r="D696" i="3"/>
  <c r="D698" i="3"/>
  <c r="D699" i="3"/>
  <c r="D701" i="3"/>
  <c r="D702" i="3"/>
  <c r="D704" i="3"/>
  <c r="D705" i="3"/>
  <c r="D707" i="3"/>
  <c r="D708" i="3"/>
  <c r="D710" i="3"/>
  <c r="D711" i="3"/>
  <c r="D713" i="3"/>
  <c r="D714" i="3"/>
  <c r="D716" i="3"/>
  <c r="D717" i="3"/>
  <c r="D719" i="3"/>
  <c r="D720" i="3"/>
  <c r="D722" i="3"/>
  <c r="D723" i="3"/>
  <c r="D725" i="3"/>
  <c r="D726" i="3"/>
  <c r="D728" i="3"/>
  <c r="D729" i="3"/>
  <c r="D731" i="3"/>
  <c r="D732" i="3"/>
  <c r="D734" i="3"/>
  <c r="D735" i="3"/>
  <c r="D737" i="3"/>
  <c r="D738" i="3"/>
  <c r="D740" i="3"/>
  <c r="D741" i="3"/>
  <c r="D743" i="3"/>
  <c r="D744" i="3"/>
  <c r="D746" i="3"/>
  <c r="D747" i="3"/>
  <c r="D749" i="3"/>
  <c r="D750" i="3"/>
  <c r="D752" i="3"/>
  <c r="D753" i="3"/>
  <c r="D755" i="3"/>
  <c r="D756" i="3"/>
  <c r="D758" i="3"/>
  <c r="D759" i="3"/>
  <c r="D761" i="3"/>
  <c r="D762" i="3"/>
  <c r="D764" i="3"/>
  <c r="D765" i="3"/>
  <c r="D767" i="3"/>
  <c r="D768" i="3"/>
  <c r="D770" i="3"/>
  <c r="D771" i="3"/>
  <c r="D773" i="3"/>
  <c r="D774" i="3"/>
  <c r="D776" i="3"/>
  <c r="D777" i="3"/>
  <c r="D779" i="3"/>
  <c r="D780" i="3"/>
  <c r="D782" i="3"/>
  <c r="D783" i="3"/>
  <c r="D785" i="3"/>
  <c r="D786" i="3"/>
  <c r="D788" i="3"/>
  <c r="D789" i="3"/>
  <c r="D791" i="3"/>
  <c r="D792" i="3"/>
  <c r="D794" i="3"/>
  <c r="D795" i="3"/>
  <c r="D797" i="3"/>
  <c r="D798" i="3"/>
  <c r="D800" i="3"/>
  <c r="D801" i="3"/>
  <c r="D803" i="3"/>
  <c r="D804" i="3"/>
  <c r="D806" i="3"/>
  <c r="D807" i="3"/>
  <c r="D809" i="3"/>
  <c r="D810" i="3"/>
  <c r="D812" i="3"/>
  <c r="D813" i="3"/>
  <c r="D815" i="3"/>
  <c r="D816" i="3"/>
  <c r="D818" i="3"/>
  <c r="D819" i="3"/>
  <c r="D821" i="3"/>
  <c r="D822" i="3"/>
  <c r="D824" i="3"/>
  <c r="D825" i="3"/>
  <c r="D827" i="3"/>
  <c r="D828" i="3"/>
  <c r="D830" i="3"/>
  <c r="D831" i="3"/>
  <c r="D833" i="3"/>
  <c r="D834" i="3"/>
  <c r="D836" i="3"/>
  <c r="D837" i="3"/>
  <c r="D839" i="3"/>
  <c r="D840" i="3"/>
  <c r="D842" i="3"/>
  <c r="D843" i="3"/>
  <c r="D844" i="3"/>
  <c r="D845" i="3"/>
  <c r="D846" i="3"/>
  <c r="D848" i="3"/>
  <c r="D849" i="3"/>
  <c r="D851" i="3"/>
  <c r="D852" i="3"/>
  <c r="D854" i="3"/>
  <c r="D855" i="3"/>
  <c r="D857" i="3"/>
  <c r="D858" i="3"/>
  <c r="D860" i="3"/>
  <c r="D861" i="3"/>
  <c r="D863" i="3"/>
  <c r="D864" i="3"/>
  <c r="D866" i="3"/>
  <c r="D867" i="3"/>
  <c r="D869" i="3"/>
  <c r="D870" i="3"/>
  <c r="D872" i="3"/>
  <c r="D873" i="3"/>
  <c r="D875" i="3"/>
  <c r="D876" i="3"/>
  <c r="D878" i="3"/>
  <c r="D879" i="3"/>
  <c r="D881" i="3"/>
  <c r="D882" i="3"/>
  <c r="D884" i="3"/>
  <c r="D885" i="3"/>
  <c r="D887" i="3"/>
  <c r="D888" i="3"/>
  <c r="D890" i="3"/>
  <c r="D891" i="3"/>
  <c r="D893" i="3"/>
  <c r="D894" i="3"/>
  <c r="D896" i="3"/>
  <c r="D897" i="3"/>
  <c r="D899" i="3"/>
  <c r="D900" i="3"/>
  <c r="D902" i="3"/>
  <c r="D903" i="3"/>
  <c r="D905" i="3"/>
  <c r="D906" i="3"/>
  <c r="D908" i="3"/>
  <c r="D909" i="3"/>
  <c r="D911" i="3"/>
  <c r="D912" i="3"/>
  <c r="D914" i="3"/>
  <c r="D915" i="3"/>
  <c r="D917" i="3"/>
  <c r="D918" i="3"/>
  <c r="D919" i="3"/>
  <c r="D920" i="3"/>
  <c r="D921" i="3"/>
  <c r="D923" i="3"/>
  <c r="D924" i="3"/>
  <c r="D925" i="3"/>
  <c r="D926" i="3"/>
  <c r="D927" i="3"/>
  <c r="D929" i="3"/>
  <c r="D930" i="3"/>
  <c r="D931" i="3"/>
  <c r="D932" i="3"/>
  <c r="D933" i="3"/>
  <c r="D935" i="3"/>
  <c r="D936" i="3"/>
  <c r="D938" i="3"/>
  <c r="D939" i="3"/>
  <c r="D941" i="3"/>
  <c r="D942" i="3"/>
  <c r="D943" i="3"/>
  <c r="D944" i="3"/>
  <c r="D945" i="3"/>
  <c r="D946" i="3"/>
  <c r="D947" i="3"/>
  <c r="D948" i="3"/>
  <c r="D950" i="3"/>
  <c r="D951" i="3"/>
  <c r="D953" i="3"/>
  <c r="D954" i="3"/>
  <c r="D955" i="3"/>
  <c r="D956" i="3"/>
  <c r="D957" i="3"/>
  <c r="D958" i="3"/>
  <c r="D959" i="3"/>
  <c r="D960" i="3"/>
  <c r="D962" i="3"/>
  <c r="D963" i="3"/>
  <c r="D965" i="3"/>
  <c r="D966" i="3"/>
  <c r="D967" i="3"/>
  <c r="D968" i="3"/>
  <c r="D969" i="3"/>
  <c r="D970" i="3"/>
  <c r="D971" i="3"/>
  <c r="D972" i="3"/>
  <c r="D974" i="3"/>
  <c r="D975" i="3"/>
  <c r="D977" i="3"/>
  <c r="D978" i="3"/>
  <c r="D979" i="3"/>
  <c r="D980" i="3"/>
  <c r="D981" i="3"/>
  <c r="D982" i="3"/>
  <c r="D983" i="3"/>
  <c r="D984" i="3"/>
  <c r="D986" i="3"/>
  <c r="D987" i="3"/>
  <c r="D989" i="3"/>
  <c r="D990" i="3"/>
  <c r="D991" i="3"/>
  <c r="D992" i="3"/>
  <c r="D993" i="3"/>
  <c r="D994" i="3"/>
  <c r="D995" i="3"/>
  <c r="D996" i="3"/>
  <c r="D998" i="3"/>
  <c r="D999" i="3"/>
  <c r="D1001" i="3"/>
  <c r="D1002" i="3"/>
  <c r="D1003" i="3"/>
  <c r="D1004" i="3"/>
  <c r="D1005" i="3"/>
  <c r="D1006" i="3"/>
  <c r="D1007" i="3"/>
  <c r="D1008" i="3"/>
  <c r="D1010" i="3"/>
  <c r="D1011" i="3"/>
  <c r="D1013" i="3"/>
  <c r="D1014" i="3"/>
  <c r="D1015" i="3"/>
  <c r="D1016" i="3"/>
  <c r="D1017" i="3"/>
  <c r="D1018" i="3"/>
  <c r="D1019" i="3"/>
  <c r="D1020" i="3"/>
  <c r="D1022" i="3"/>
  <c r="D1023" i="3"/>
  <c r="D1025" i="3"/>
  <c r="D1026" i="3"/>
  <c r="D1027" i="3"/>
  <c r="D1028" i="3"/>
  <c r="D1029" i="3"/>
  <c r="D1030" i="3"/>
  <c r="D1031" i="3"/>
  <c r="D1032" i="3"/>
  <c r="D1034" i="3"/>
  <c r="D1035" i="3"/>
  <c r="D1037" i="3"/>
  <c r="D1038" i="3"/>
  <c r="D1039" i="3"/>
  <c r="D1040" i="3"/>
  <c r="D1041" i="3"/>
  <c r="D1042" i="3"/>
  <c r="D1043" i="3"/>
  <c r="D1044" i="3"/>
  <c r="D1046" i="3"/>
  <c r="D1047" i="3"/>
  <c r="D1049" i="3"/>
  <c r="D1050" i="3"/>
  <c r="D1051" i="3"/>
  <c r="D1052" i="3"/>
  <c r="D1053" i="3"/>
  <c r="D1054" i="3"/>
  <c r="D1055" i="3"/>
  <c r="D1056" i="3"/>
  <c r="D1058" i="3"/>
  <c r="D1059" i="3"/>
  <c r="D1061" i="3"/>
  <c r="D1062" i="3"/>
  <c r="D1063" i="3"/>
  <c r="D1064" i="3"/>
  <c r="D1065" i="3"/>
  <c r="D1066" i="3"/>
  <c r="D1067" i="3"/>
  <c r="D1068" i="3"/>
  <c r="D1070" i="3"/>
  <c r="D1071" i="3"/>
  <c r="D1073" i="3"/>
  <c r="D1074" i="3"/>
  <c r="D1075" i="3"/>
  <c r="D1076" i="3"/>
  <c r="D1077" i="3"/>
  <c r="D1078" i="3"/>
  <c r="D1079" i="3"/>
  <c r="D1080" i="3"/>
  <c r="D1082" i="3"/>
  <c r="D1083" i="3"/>
  <c r="D1085" i="3"/>
  <c r="D1086" i="3"/>
  <c r="D1087" i="3"/>
  <c r="D1088" i="3"/>
  <c r="D1089" i="3"/>
  <c r="D1090" i="3"/>
  <c r="D1091" i="3"/>
  <c r="D1092" i="3"/>
  <c r="D1094" i="3"/>
  <c r="D1095" i="3"/>
  <c r="D1097" i="3"/>
  <c r="D1098" i="3"/>
  <c r="D1099" i="3"/>
  <c r="D1100" i="3"/>
  <c r="D1101" i="3"/>
  <c r="D1102" i="3"/>
  <c r="D1103" i="3"/>
  <c r="D1104" i="3"/>
  <c r="D1106" i="3"/>
  <c r="D1107" i="3"/>
  <c r="D1109" i="3"/>
  <c r="D1110" i="3"/>
  <c r="D1111" i="3"/>
  <c r="D1112" i="3"/>
  <c r="D1113" i="3"/>
  <c r="D1114" i="3"/>
  <c r="D1115" i="3"/>
  <c r="D1116" i="3"/>
  <c r="D1118" i="3"/>
  <c r="D1119" i="3"/>
  <c r="D1121" i="3"/>
  <c r="D1122" i="3"/>
  <c r="D1123" i="3"/>
  <c r="D1124" i="3"/>
  <c r="D1125" i="3"/>
  <c r="D1126" i="3"/>
  <c r="D1127" i="3"/>
  <c r="D1128" i="3"/>
  <c r="D1130" i="3"/>
  <c r="D1131" i="3"/>
  <c r="D1133" i="3"/>
  <c r="D1134" i="3"/>
  <c r="D1135" i="3"/>
  <c r="D1136" i="3"/>
  <c r="D1137" i="3"/>
  <c r="D1138" i="3"/>
  <c r="D1139" i="3"/>
  <c r="D1140" i="3"/>
  <c r="D1142" i="3"/>
  <c r="D1143" i="3"/>
  <c r="D1145" i="3"/>
  <c r="D1146" i="3"/>
  <c r="D1147" i="3"/>
  <c r="D1148" i="3"/>
  <c r="D1149" i="3"/>
  <c r="D1150" i="3"/>
  <c r="D1151" i="3"/>
  <c r="D1152" i="3"/>
  <c r="D1154" i="3"/>
  <c r="D1155" i="3"/>
  <c r="D1157" i="3"/>
  <c r="D1158" i="3"/>
  <c r="D1159" i="3"/>
  <c r="D1160" i="3"/>
  <c r="D1161" i="3"/>
  <c r="D1162" i="3"/>
  <c r="D1163" i="3"/>
  <c r="D1164" i="3"/>
  <c r="D1166" i="3"/>
  <c r="D1167" i="3"/>
  <c r="D1169" i="3"/>
  <c r="D1170" i="3"/>
  <c r="D1171" i="3"/>
  <c r="D1172" i="3"/>
  <c r="D1173" i="3"/>
  <c r="D1174" i="3"/>
  <c r="D1175" i="3"/>
  <c r="D1176" i="3"/>
  <c r="D1178" i="3"/>
  <c r="D1179" i="3"/>
  <c r="D1181" i="3"/>
  <c r="D1182" i="3"/>
  <c r="D1183" i="3"/>
  <c r="D1184" i="3"/>
  <c r="D1185" i="3"/>
  <c r="D1186" i="3"/>
  <c r="D1187" i="3"/>
  <c r="D1188" i="3"/>
  <c r="D1190" i="3"/>
  <c r="D1191" i="3"/>
  <c r="D1193" i="3"/>
  <c r="D1194" i="3"/>
  <c r="D1195" i="3"/>
  <c r="D1196" i="3"/>
  <c r="D1197" i="3"/>
  <c r="D1198" i="3"/>
  <c r="D1199" i="3"/>
  <c r="D1200" i="3"/>
  <c r="D1202" i="3"/>
  <c r="D1203" i="3"/>
  <c r="D1205" i="3"/>
  <c r="D1206" i="3"/>
  <c r="D1207" i="3"/>
  <c r="D1208" i="3"/>
  <c r="D1209" i="3"/>
  <c r="D1210" i="3"/>
  <c r="D1211" i="3"/>
  <c r="D1212" i="3"/>
  <c r="D1214" i="3"/>
  <c r="D1215" i="3"/>
  <c r="D1217" i="3"/>
  <c r="D1218" i="3"/>
  <c r="D1219" i="3"/>
  <c r="D1220" i="3"/>
  <c r="D1221" i="3"/>
  <c r="D1222" i="3"/>
  <c r="D1223" i="3"/>
  <c r="D1224" i="3"/>
  <c r="D1226" i="3"/>
  <c r="D1227" i="3"/>
  <c r="D1229" i="3"/>
  <c r="D1230" i="3"/>
  <c r="D1231" i="3"/>
  <c r="D1232" i="3"/>
  <c r="D1233" i="3"/>
  <c r="D1234" i="3"/>
  <c r="D1235" i="3"/>
  <c r="D1236" i="3"/>
  <c r="D1238" i="3"/>
  <c r="D1239" i="3"/>
  <c r="D1241" i="3"/>
  <c r="D1242" i="3"/>
  <c r="D1243" i="3"/>
  <c r="D1244" i="3"/>
  <c r="D1245" i="3"/>
  <c r="D1246" i="3"/>
  <c r="D1247" i="3"/>
  <c r="D1248" i="3"/>
  <c r="D1250" i="3"/>
  <c r="D1251" i="3"/>
  <c r="D1253" i="3"/>
  <c r="D1254" i="3"/>
  <c r="D1255" i="3"/>
  <c r="D1256" i="3"/>
  <c r="D1257" i="3"/>
  <c r="D1258" i="3"/>
  <c r="D1259" i="3"/>
  <c r="D1260" i="3"/>
  <c r="D1262" i="3"/>
  <c r="D1263" i="3"/>
  <c r="D1265" i="3"/>
  <c r="D1266" i="3"/>
  <c r="D1267" i="3"/>
  <c r="D1268" i="3"/>
  <c r="D1269" i="3"/>
  <c r="D1270" i="3"/>
  <c r="D1271" i="3"/>
  <c r="D1272" i="3"/>
  <c r="D1274" i="3"/>
  <c r="D1275" i="3"/>
  <c r="D1277" i="3"/>
  <c r="D1278" i="3"/>
  <c r="D1279" i="3"/>
  <c r="D1280" i="3"/>
  <c r="D1281" i="3"/>
  <c r="D1282" i="3"/>
  <c r="D1283" i="3"/>
  <c r="D1284" i="3"/>
  <c r="D1286" i="3"/>
  <c r="D1287" i="3"/>
  <c r="D1289" i="3"/>
  <c r="D1290" i="3"/>
  <c r="D1291" i="3"/>
  <c r="D1292" i="3"/>
  <c r="D1293" i="3"/>
  <c r="D1294" i="3"/>
  <c r="D1295" i="3"/>
  <c r="D1296" i="3"/>
  <c r="D1298" i="3"/>
  <c r="D1299" i="3"/>
  <c r="D1301" i="3"/>
  <c r="D1302" i="3"/>
  <c r="D1303" i="3"/>
  <c r="D1304" i="3"/>
  <c r="D1305" i="3"/>
  <c r="D1306" i="3"/>
  <c r="D1307" i="3"/>
  <c r="D1308" i="3"/>
  <c r="D1310" i="3"/>
  <c r="D1311" i="3"/>
  <c r="D1313" i="3"/>
  <c r="D1314" i="3"/>
  <c r="D1315" i="3"/>
  <c r="D1316" i="3"/>
  <c r="D1317" i="3"/>
  <c r="D1318" i="3"/>
  <c r="D1319" i="3"/>
  <c r="D1320" i="3"/>
  <c r="D1322" i="3"/>
  <c r="D1323" i="3"/>
  <c r="D1325" i="3"/>
  <c r="D1326" i="3"/>
  <c r="D1327" i="3"/>
  <c r="D1328" i="3"/>
  <c r="D1329" i="3"/>
  <c r="D1330" i="3"/>
  <c r="D1331" i="3"/>
  <c r="D1332" i="3"/>
  <c r="D1334" i="3"/>
  <c r="D1335" i="3"/>
  <c r="D1337" i="3"/>
  <c r="D1338" i="3"/>
  <c r="D1339" i="3"/>
  <c r="D1340" i="3"/>
  <c r="D1341" i="3"/>
  <c r="D1342" i="3"/>
  <c r="D1343" i="3"/>
  <c r="D1344" i="3"/>
  <c r="D1346" i="3"/>
  <c r="D1347" i="3"/>
  <c r="D1349" i="3"/>
  <c r="D1350" i="3"/>
  <c r="D1351" i="3"/>
  <c r="D1352" i="3"/>
  <c r="D1353" i="3"/>
  <c r="D1354" i="3"/>
  <c r="D1355" i="3"/>
  <c r="D1356" i="3"/>
  <c r="D1358" i="3"/>
  <c r="D1359" i="3"/>
  <c r="D1361" i="3"/>
  <c r="D1362" i="3"/>
  <c r="D1363" i="3"/>
  <c r="D1364" i="3"/>
  <c r="D1365" i="3"/>
  <c r="D1366" i="3"/>
  <c r="D1367" i="3"/>
  <c r="D1368" i="3"/>
  <c r="D1370" i="3"/>
  <c r="D1371" i="3"/>
  <c r="D1373" i="3"/>
  <c r="D1374" i="3"/>
  <c r="D1375" i="3"/>
  <c r="D1376" i="3"/>
  <c r="D1377" i="3"/>
  <c r="D1378" i="3"/>
  <c r="D1379" i="3"/>
  <c r="D1380" i="3"/>
  <c r="D1382" i="3"/>
  <c r="D1383" i="3"/>
  <c r="D1385" i="3"/>
  <c r="D1386" i="3"/>
  <c r="D1387" i="3"/>
  <c r="D1388" i="3"/>
  <c r="D1389" i="3"/>
  <c r="D1390" i="3"/>
  <c r="D1391" i="3"/>
  <c r="D1392" i="3"/>
  <c r="D1394" i="3"/>
  <c r="D1395" i="3"/>
  <c r="D1397" i="3"/>
  <c r="D1398" i="3"/>
  <c r="D1399" i="3"/>
  <c r="D1400" i="3"/>
  <c r="D1401" i="3"/>
  <c r="D1402" i="3"/>
  <c r="D1403" i="3"/>
  <c r="D1404" i="3"/>
  <c r="D1406" i="3"/>
  <c r="D1407" i="3"/>
  <c r="D1409" i="3"/>
  <c r="D1410" i="3"/>
  <c r="D1411" i="3"/>
  <c r="D1412" i="3"/>
  <c r="D1413" i="3"/>
  <c r="D1414" i="3"/>
  <c r="D1415" i="3"/>
  <c r="D1416" i="3"/>
  <c r="D1418" i="3"/>
  <c r="D1419" i="3"/>
  <c r="D1421" i="3"/>
  <c r="D1422" i="3"/>
  <c r="D1423" i="3"/>
  <c r="D1424" i="3"/>
  <c r="D1425" i="3"/>
  <c r="D1426" i="3"/>
  <c r="D1427" i="3"/>
  <c r="D1428" i="3"/>
  <c r="D1430" i="3"/>
  <c r="D1431" i="3"/>
  <c r="D1433" i="3"/>
  <c r="D1434" i="3"/>
  <c r="D1435" i="3"/>
  <c r="D1436" i="3"/>
  <c r="D1437" i="3"/>
  <c r="D1438" i="3"/>
  <c r="D1439" i="3"/>
  <c r="D1440" i="3"/>
  <c r="D1442" i="3"/>
  <c r="D1443" i="3"/>
  <c r="D1445" i="3"/>
  <c r="D1446" i="3"/>
  <c r="D1447" i="3"/>
  <c r="D1448" i="3"/>
  <c r="D1449" i="3"/>
  <c r="D1450" i="3"/>
  <c r="D1451" i="3"/>
  <c r="D1452" i="3"/>
  <c r="D1454" i="3"/>
  <c r="D1455" i="3"/>
  <c r="D1457" i="3"/>
  <c r="D1458" i="3"/>
  <c r="E1459" i="3" s="1"/>
  <c r="B61" i="3"/>
  <c r="B205" i="3"/>
  <c r="B349" i="3"/>
  <c r="B493" i="3"/>
  <c r="B637" i="3"/>
  <c r="B781" i="3"/>
  <c r="B925" i="3"/>
  <c r="B1069" i="3"/>
  <c r="B1225" i="3"/>
  <c r="B1381" i="3"/>
  <c r="B12" i="3"/>
  <c r="B24" i="3"/>
  <c r="B36" i="3"/>
  <c r="B48" i="3"/>
  <c r="B60" i="3"/>
  <c r="B72" i="3"/>
  <c r="B84" i="3"/>
  <c r="B96" i="3"/>
  <c r="B108" i="3"/>
  <c r="B120" i="3"/>
  <c r="B132" i="3"/>
  <c r="B144" i="3"/>
  <c r="B156" i="3"/>
  <c r="B168" i="3"/>
  <c r="B180" i="3"/>
  <c r="B192" i="3"/>
  <c r="B204" i="3"/>
  <c r="B216" i="3"/>
  <c r="B228" i="3"/>
  <c r="B240" i="3"/>
  <c r="B252" i="3"/>
  <c r="B264" i="3"/>
  <c r="B276" i="3"/>
  <c r="B288" i="3"/>
  <c r="B300" i="3"/>
  <c r="B312" i="3"/>
  <c r="B324" i="3"/>
  <c r="B336" i="3"/>
  <c r="B348" i="3"/>
  <c r="B360" i="3"/>
  <c r="B372" i="3"/>
  <c r="B384" i="3"/>
  <c r="B396" i="3"/>
  <c r="B408" i="3"/>
  <c r="B420" i="3"/>
  <c r="B432" i="3"/>
  <c r="B444" i="3"/>
  <c r="B456" i="3"/>
  <c r="B468" i="3"/>
  <c r="B480" i="3"/>
  <c r="B492" i="3"/>
  <c r="B504" i="3"/>
  <c r="B516" i="3"/>
  <c r="B528" i="3"/>
  <c r="B540" i="3"/>
  <c r="B552" i="3"/>
  <c r="B564" i="3"/>
  <c r="B576" i="3"/>
  <c r="B588" i="3"/>
  <c r="B600" i="3"/>
  <c r="B612" i="3"/>
  <c r="B624" i="3"/>
  <c r="B636" i="3"/>
  <c r="B648" i="3"/>
  <c r="B660" i="3"/>
  <c r="B672" i="3"/>
  <c r="B684" i="3"/>
  <c r="B696" i="3"/>
  <c r="B708" i="3"/>
  <c r="B720" i="3"/>
  <c r="B732" i="3"/>
  <c r="B744" i="3"/>
  <c r="B756" i="3"/>
  <c r="B768" i="3"/>
  <c r="B780" i="3"/>
  <c r="B792" i="3"/>
  <c r="B804" i="3"/>
  <c r="B816" i="3"/>
  <c r="B828" i="3"/>
  <c r="B840" i="3"/>
  <c r="B852" i="3"/>
  <c r="B864" i="3"/>
  <c r="B876" i="3"/>
  <c r="B888" i="3"/>
  <c r="B900" i="3"/>
  <c r="B912" i="3"/>
  <c r="B924" i="3"/>
  <c r="B936" i="3"/>
  <c r="B948" i="3"/>
  <c r="B960" i="3"/>
  <c r="B972" i="3"/>
  <c r="B984" i="3"/>
  <c r="B996" i="3"/>
  <c r="B1008" i="3"/>
  <c r="B1429" i="3"/>
  <c r="H2" i="3"/>
  <c r="I3" i="3" s="1"/>
  <c r="F2" i="3"/>
  <c r="D2" i="3"/>
  <c r="B3" i="3"/>
  <c r="B4" i="3"/>
  <c r="B5" i="3"/>
  <c r="B6" i="3"/>
  <c r="B7" i="3"/>
  <c r="B8" i="3"/>
  <c r="B9" i="3"/>
  <c r="B10" i="3"/>
  <c r="B11" i="3"/>
  <c r="B14" i="3"/>
  <c r="B15" i="3"/>
  <c r="B16" i="3"/>
  <c r="B17" i="3"/>
  <c r="B18" i="3"/>
  <c r="B19" i="3"/>
  <c r="B20" i="3"/>
  <c r="B21" i="3"/>
  <c r="B22" i="3"/>
  <c r="B23" i="3"/>
  <c r="B26" i="3"/>
  <c r="B27" i="3"/>
  <c r="B28" i="3"/>
  <c r="B29" i="3"/>
  <c r="B30" i="3"/>
  <c r="B31" i="3"/>
  <c r="B32" i="3"/>
  <c r="B33" i="3"/>
  <c r="B34" i="3"/>
  <c r="B35" i="3"/>
  <c r="B38" i="3"/>
  <c r="B39" i="3"/>
  <c r="B40" i="3"/>
  <c r="B41" i="3"/>
  <c r="B42" i="3"/>
  <c r="B43" i="3"/>
  <c r="B44" i="3"/>
  <c r="B45" i="3"/>
  <c r="B46" i="3"/>
  <c r="B47" i="3"/>
  <c r="B50" i="3"/>
  <c r="B51" i="3"/>
  <c r="B52" i="3"/>
  <c r="B53" i="3"/>
  <c r="B54" i="3"/>
  <c r="B55" i="3"/>
  <c r="B56" i="3"/>
  <c r="B57" i="3"/>
  <c r="B58" i="3"/>
  <c r="B59" i="3"/>
  <c r="B62" i="3"/>
  <c r="B63" i="3"/>
  <c r="B64" i="3"/>
  <c r="B65" i="3"/>
  <c r="B66" i="3"/>
  <c r="B67" i="3"/>
  <c r="B68" i="3"/>
  <c r="B69" i="3"/>
  <c r="B70" i="3"/>
  <c r="B71" i="3"/>
  <c r="B74" i="3"/>
  <c r="B75" i="3"/>
  <c r="B76" i="3"/>
  <c r="B77" i="3"/>
  <c r="B78" i="3"/>
  <c r="B79" i="3"/>
  <c r="B80" i="3"/>
  <c r="B81" i="3"/>
  <c r="B82" i="3"/>
  <c r="B83" i="3"/>
  <c r="B86" i="3"/>
  <c r="B87" i="3"/>
  <c r="B88" i="3"/>
  <c r="B89" i="3"/>
  <c r="B90" i="3"/>
  <c r="B91" i="3"/>
  <c r="B92" i="3"/>
  <c r="B93" i="3"/>
  <c r="B94" i="3"/>
  <c r="B95" i="3"/>
  <c r="B98" i="3"/>
  <c r="B99" i="3"/>
  <c r="B100" i="3"/>
  <c r="B101" i="3"/>
  <c r="B102" i="3"/>
  <c r="B103" i="3"/>
  <c r="B104" i="3"/>
  <c r="B105" i="3"/>
  <c r="B106" i="3"/>
  <c r="B107" i="3"/>
  <c r="B110" i="3"/>
  <c r="B111" i="3"/>
  <c r="B112" i="3"/>
  <c r="B113" i="3"/>
  <c r="B114" i="3"/>
  <c r="B115" i="3"/>
  <c r="B116" i="3"/>
  <c r="B117" i="3"/>
  <c r="B118" i="3"/>
  <c r="B119" i="3"/>
  <c r="B122" i="3"/>
  <c r="B123" i="3"/>
  <c r="B124" i="3"/>
  <c r="B125" i="3"/>
  <c r="B126" i="3"/>
  <c r="B127" i="3"/>
  <c r="B128" i="3"/>
  <c r="B129" i="3"/>
  <c r="B130" i="3"/>
  <c r="B131" i="3"/>
  <c r="B134" i="3"/>
  <c r="B135" i="3"/>
  <c r="B136" i="3"/>
  <c r="B137" i="3"/>
  <c r="B138" i="3"/>
  <c r="B139" i="3"/>
  <c r="B140" i="3"/>
  <c r="B141" i="3"/>
  <c r="B142" i="3"/>
  <c r="B143" i="3"/>
  <c r="B146" i="3"/>
  <c r="B147" i="3"/>
  <c r="B148" i="3"/>
  <c r="B149" i="3"/>
  <c r="B150" i="3"/>
  <c r="B151" i="3"/>
  <c r="B152" i="3"/>
  <c r="B153" i="3"/>
  <c r="B154" i="3"/>
  <c r="B155" i="3"/>
  <c r="B158" i="3"/>
  <c r="B159" i="3"/>
  <c r="B160" i="3"/>
  <c r="B161" i="3"/>
  <c r="B162" i="3"/>
  <c r="B163" i="3"/>
  <c r="B164" i="3"/>
  <c r="B165" i="3"/>
  <c r="B166" i="3"/>
  <c r="B167" i="3"/>
  <c r="B170" i="3"/>
  <c r="B171" i="3"/>
  <c r="B172" i="3"/>
  <c r="B173" i="3"/>
  <c r="B174" i="3"/>
  <c r="B175" i="3"/>
  <c r="B176" i="3"/>
  <c r="B177" i="3"/>
  <c r="B178" i="3"/>
  <c r="B179" i="3"/>
  <c r="B182" i="3"/>
  <c r="B183" i="3"/>
  <c r="B184" i="3"/>
  <c r="B185" i="3"/>
  <c r="B186" i="3"/>
  <c r="B187" i="3"/>
  <c r="B188" i="3"/>
  <c r="B189" i="3"/>
  <c r="B190" i="3"/>
  <c r="B191" i="3"/>
  <c r="B194" i="3"/>
  <c r="B195" i="3"/>
  <c r="B196" i="3"/>
  <c r="B197" i="3"/>
  <c r="B198" i="3"/>
  <c r="B199" i="3"/>
  <c r="B200" i="3"/>
  <c r="B201" i="3"/>
  <c r="B202" i="3"/>
  <c r="B203" i="3"/>
  <c r="B206" i="3"/>
  <c r="B207" i="3"/>
  <c r="B208" i="3"/>
  <c r="B209" i="3"/>
  <c r="B210" i="3"/>
  <c r="B211" i="3"/>
  <c r="B212" i="3"/>
  <c r="B213" i="3"/>
  <c r="B214" i="3"/>
  <c r="B215" i="3"/>
  <c r="B218" i="3"/>
  <c r="B219" i="3"/>
  <c r="B220" i="3"/>
  <c r="B221" i="3"/>
  <c r="B222" i="3"/>
  <c r="B223" i="3"/>
  <c r="B224" i="3"/>
  <c r="B225" i="3"/>
  <c r="B226" i="3"/>
  <c r="B227" i="3"/>
  <c r="B230" i="3"/>
  <c r="B231" i="3"/>
  <c r="B232" i="3"/>
  <c r="B233" i="3"/>
  <c r="B234" i="3"/>
  <c r="B235" i="3"/>
  <c r="B236" i="3"/>
  <c r="B237" i="3"/>
  <c r="B238" i="3"/>
  <c r="B239" i="3"/>
  <c r="B242" i="3"/>
  <c r="B243" i="3"/>
  <c r="B244" i="3"/>
  <c r="B245" i="3"/>
  <c r="B246" i="3"/>
  <c r="B247" i="3"/>
  <c r="B248" i="3"/>
  <c r="B249" i="3"/>
  <c r="B250" i="3"/>
  <c r="B251" i="3"/>
  <c r="B254" i="3"/>
  <c r="B255" i="3"/>
  <c r="B256" i="3"/>
  <c r="B257" i="3"/>
  <c r="B258" i="3"/>
  <c r="B259" i="3"/>
  <c r="B260" i="3"/>
  <c r="B261" i="3"/>
  <c r="B262" i="3"/>
  <c r="B263" i="3"/>
  <c r="B266" i="3"/>
  <c r="B267" i="3"/>
  <c r="B268" i="3"/>
  <c r="B269" i="3"/>
  <c r="B270" i="3"/>
  <c r="B271" i="3"/>
  <c r="B272" i="3"/>
  <c r="B273" i="3"/>
  <c r="B274" i="3"/>
  <c r="B275" i="3"/>
  <c r="B278" i="3"/>
  <c r="B279" i="3"/>
  <c r="B280" i="3"/>
  <c r="B281" i="3"/>
  <c r="B282" i="3"/>
  <c r="B283" i="3"/>
  <c r="B284" i="3"/>
  <c r="B285" i="3"/>
  <c r="B286" i="3"/>
  <c r="B287" i="3"/>
  <c r="B290" i="3"/>
  <c r="B291" i="3"/>
  <c r="B292" i="3"/>
  <c r="B293" i="3"/>
  <c r="B294" i="3"/>
  <c r="B295" i="3"/>
  <c r="B296" i="3"/>
  <c r="B297" i="3"/>
  <c r="B298" i="3"/>
  <c r="B299" i="3"/>
  <c r="B302" i="3"/>
  <c r="B303" i="3"/>
  <c r="B304" i="3"/>
  <c r="B305" i="3"/>
  <c r="B306" i="3"/>
  <c r="B307" i="3"/>
  <c r="B308" i="3"/>
  <c r="B309" i="3"/>
  <c r="B310" i="3"/>
  <c r="B311" i="3"/>
  <c r="B314" i="3"/>
  <c r="B315" i="3"/>
  <c r="B316" i="3"/>
  <c r="B317" i="3"/>
  <c r="B318" i="3"/>
  <c r="B319" i="3"/>
  <c r="B320" i="3"/>
  <c r="B321" i="3"/>
  <c r="B322" i="3"/>
  <c r="B323" i="3"/>
  <c r="B326" i="3"/>
  <c r="B327" i="3"/>
  <c r="B328" i="3"/>
  <c r="B329" i="3"/>
  <c r="B330" i="3"/>
  <c r="B331" i="3"/>
  <c r="B332" i="3"/>
  <c r="B333" i="3"/>
  <c r="B334" i="3"/>
  <c r="B335" i="3"/>
  <c r="B338" i="3"/>
  <c r="B339" i="3"/>
  <c r="B340" i="3"/>
  <c r="B341" i="3"/>
  <c r="B342" i="3"/>
  <c r="B343" i="3"/>
  <c r="B344" i="3"/>
  <c r="B345" i="3"/>
  <c r="B346" i="3"/>
  <c r="B347" i="3"/>
  <c r="B350" i="3"/>
  <c r="B351" i="3"/>
  <c r="B352" i="3"/>
  <c r="B353" i="3"/>
  <c r="B354" i="3"/>
  <c r="B355" i="3"/>
  <c r="B356" i="3"/>
  <c r="B357" i="3"/>
  <c r="B358" i="3"/>
  <c r="B359" i="3"/>
  <c r="B362" i="3"/>
  <c r="B363" i="3"/>
  <c r="B364" i="3"/>
  <c r="B365" i="3"/>
  <c r="B366" i="3"/>
  <c r="B367" i="3"/>
  <c r="B368" i="3"/>
  <c r="B369" i="3"/>
  <c r="B370" i="3"/>
  <c r="B371" i="3"/>
  <c r="B374" i="3"/>
  <c r="B375" i="3"/>
  <c r="B376" i="3"/>
  <c r="B377" i="3"/>
  <c r="B378" i="3"/>
  <c r="B379" i="3"/>
  <c r="B380" i="3"/>
  <c r="B381" i="3"/>
  <c r="B382" i="3"/>
  <c r="B383" i="3"/>
  <c r="B386" i="3"/>
  <c r="B387" i="3"/>
  <c r="B388" i="3"/>
  <c r="B389" i="3"/>
  <c r="B390" i="3"/>
  <c r="B391" i="3"/>
  <c r="B392" i="3"/>
  <c r="B393" i="3"/>
  <c r="B394" i="3"/>
  <c r="B395" i="3"/>
  <c r="B398" i="3"/>
  <c r="B399" i="3"/>
  <c r="B400" i="3"/>
  <c r="B401" i="3"/>
  <c r="B402" i="3"/>
  <c r="B403" i="3"/>
  <c r="B404" i="3"/>
  <c r="B405" i="3"/>
  <c r="B406" i="3"/>
  <c r="B407" i="3"/>
  <c r="B410" i="3"/>
  <c r="B411" i="3"/>
  <c r="B412" i="3"/>
  <c r="B413" i="3"/>
  <c r="B414" i="3"/>
  <c r="B415" i="3"/>
  <c r="B416" i="3"/>
  <c r="B417" i="3"/>
  <c r="B418" i="3"/>
  <c r="B419" i="3"/>
  <c r="B422" i="3"/>
  <c r="B423" i="3"/>
  <c r="B424" i="3"/>
  <c r="B425" i="3"/>
  <c r="B426" i="3"/>
  <c r="B427" i="3"/>
  <c r="B428" i="3"/>
  <c r="B429" i="3"/>
  <c r="B430" i="3"/>
  <c r="B431" i="3"/>
  <c r="B434" i="3"/>
  <c r="B435" i="3"/>
  <c r="B436" i="3"/>
  <c r="B437" i="3"/>
  <c r="B438" i="3"/>
  <c r="B439" i="3"/>
  <c r="B440" i="3"/>
  <c r="B441" i="3"/>
  <c r="B442" i="3"/>
  <c r="B443" i="3"/>
  <c r="B446" i="3"/>
  <c r="B447" i="3"/>
  <c r="B448" i="3"/>
  <c r="B449" i="3"/>
  <c r="B450" i="3"/>
  <c r="B451" i="3"/>
  <c r="B452" i="3"/>
  <c r="B453" i="3"/>
  <c r="B454" i="3"/>
  <c r="B455" i="3"/>
  <c r="B458" i="3"/>
  <c r="B459" i="3"/>
  <c r="B460" i="3"/>
  <c r="B461" i="3"/>
  <c r="B462" i="3"/>
  <c r="B463" i="3"/>
  <c r="B464" i="3"/>
  <c r="B465" i="3"/>
  <c r="B466" i="3"/>
  <c r="B467" i="3"/>
  <c r="B470" i="3"/>
  <c r="B471" i="3"/>
  <c r="B472" i="3"/>
  <c r="B473" i="3"/>
  <c r="B474" i="3"/>
  <c r="B475" i="3"/>
  <c r="B476" i="3"/>
  <c r="B477" i="3"/>
  <c r="B478" i="3"/>
  <c r="B479" i="3"/>
  <c r="B482" i="3"/>
  <c r="B483" i="3"/>
  <c r="B484" i="3"/>
  <c r="B485" i="3"/>
  <c r="B486" i="3"/>
  <c r="B487" i="3"/>
  <c r="B488" i="3"/>
  <c r="B489" i="3"/>
  <c r="B490" i="3"/>
  <c r="B491" i="3"/>
  <c r="B494" i="3"/>
  <c r="B495" i="3"/>
  <c r="B496" i="3"/>
  <c r="B497" i="3"/>
  <c r="B498" i="3"/>
  <c r="B499" i="3"/>
  <c r="B500" i="3"/>
  <c r="B501" i="3"/>
  <c r="B502" i="3"/>
  <c r="B503" i="3"/>
  <c r="B506" i="3"/>
  <c r="B507" i="3"/>
  <c r="B508" i="3"/>
  <c r="B509" i="3"/>
  <c r="B510" i="3"/>
  <c r="B511" i="3"/>
  <c r="B512" i="3"/>
  <c r="B513" i="3"/>
  <c r="B514" i="3"/>
  <c r="B515" i="3"/>
  <c r="B518" i="3"/>
  <c r="B519" i="3"/>
  <c r="B520" i="3"/>
  <c r="B521" i="3"/>
  <c r="B522" i="3"/>
  <c r="B523" i="3"/>
  <c r="B524" i="3"/>
  <c r="B525" i="3"/>
  <c r="B526" i="3"/>
  <c r="B527" i="3"/>
  <c r="B530" i="3"/>
  <c r="B531" i="3"/>
  <c r="B532" i="3"/>
  <c r="B533" i="3"/>
  <c r="B534" i="3"/>
  <c r="B535" i="3"/>
  <c r="B536" i="3"/>
  <c r="B537" i="3"/>
  <c r="B538" i="3"/>
  <c r="B539" i="3"/>
  <c r="B542" i="3"/>
  <c r="B543" i="3"/>
  <c r="B544" i="3"/>
  <c r="B545" i="3"/>
  <c r="B546" i="3"/>
  <c r="B547" i="3"/>
  <c r="B548" i="3"/>
  <c r="B549" i="3"/>
  <c r="B550" i="3"/>
  <c r="B551" i="3"/>
  <c r="B554" i="3"/>
  <c r="B555" i="3"/>
  <c r="B556" i="3"/>
  <c r="B557" i="3"/>
  <c r="B558" i="3"/>
  <c r="B559" i="3"/>
  <c r="B560" i="3"/>
  <c r="B561" i="3"/>
  <c r="B562" i="3"/>
  <c r="B563" i="3"/>
  <c r="B566" i="3"/>
  <c r="B567" i="3"/>
  <c r="B568" i="3"/>
  <c r="B569" i="3"/>
  <c r="B570" i="3"/>
  <c r="B571" i="3"/>
  <c r="B572" i="3"/>
  <c r="B573" i="3"/>
  <c r="B574" i="3"/>
  <c r="B575" i="3"/>
  <c r="B578" i="3"/>
  <c r="B579" i="3"/>
  <c r="B580" i="3"/>
  <c r="B581" i="3"/>
  <c r="B582" i="3"/>
  <c r="B583" i="3"/>
  <c r="B584" i="3"/>
  <c r="B585" i="3"/>
  <c r="B586" i="3"/>
  <c r="B587" i="3"/>
  <c r="B590" i="3"/>
  <c r="B591" i="3"/>
  <c r="B592" i="3"/>
  <c r="B593" i="3"/>
  <c r="B594" i="3"/>
  <c r="B595" i="3"/>
  <c r="B596" i="3"/>
  <c r="B597" i="3"/>
  <c r="B598" i="3"/>
  <c r="B599" i="3"/>
  <c r="B602" i="3"/>
  <c r="B603" i="3"/>
  <c r="B604" i="3"/>
  <c r="B605" i="3"/>
  <c r="B606" i="3"/>
  <c r="B607" i="3"/>
  <c r="B608" i="3"/>
  <c r="B609" i="3"/>
  <c r="B610" i="3"/>
  <c r="B611" i="3"/>
  <c r="B614" i="3"/>
  <c r="B615" i="3"/>
  <c r="B616" i="3"/>
  <c r="B617" i="3"/>
  <c r="B618" i="3"/>
  <c r="B619" i="3"/>
  <c r="B620" i="3"/>
  <c r="B621" i="3"/>
  <c r="B622" i="3"/>
  <c r="B623" i="3"/>
  <c r="B626" i="3"/>
  <c r="B627" i="3"/>
  <c r="B628" i="3"/>
  <c r="B629" i="3"/>
  <c r="B630" i="3"/>
  <c r="B631" i="3"/>
  <c r="B632" i="3"/>
  <c r="B633" i="3"/>
  <c r="B634" i="3"/>
  <c r="B635" i="3"/>
  <c r="B638" i="3"/>
  <c r="B639" i="3"/>
  <c r="B640" i="3"/>
  <c r="B641" i="3"/>
  <c r="B642" i="3"/>
  <c r="B643" i="3"/>
  <c r="B644" i="3"/>
  <c r="B645" i="3"/>
  <c r="B646" i="3"/>
  <c r="B647" i="3"/>
  <c r="B650" i="3"/>
  <c r="B651" i="3"/>
  <c r="B652" i="3"/>
  <c r="B653" i="3"/>
  <c r="B654" i="3"/>
  <c r="B655" i="3"/>
  <c r="B656" i="3"/>
  <c r="B657" i="3"/>
  <c r="B658" i="3"/>
  <c r="B659" i="3"/>
  <c r="B662" i="3"/>
  <c r="B663" i="3"/>
  <c r="B664" i="3"/>
  <c r="B665" i="3"/>
  <c r="B666" i="3"/>
  <c r="B667" i="3"/>
  <c r="B668" i="3"/>
  <c r="B669" i="3"/>
  <c r="B670" i="3"/>
  <c r="B671" i="3"/>
  <c r="B674" i="3"/>
  <c r="B675" i="3"/>
  <c r="B676" i="3"/>
  <c r="B677" i="3"/>
  <c r="B678" i="3"/>
  <c r="B679" i="3"/>
  <c r="B680" i="3"/>
  <c r="B681" i="3"/>
  <c r="B682" i="3"/>
  <c r="B683" i="3"/>
  <c r="B686" i="3"/>
  <c r="B687" i="3"/>
  <c r="B688" i="3"/>
  <c r="B689" i="3"/>
  <c r="B690" i="3"/>
  <c r="B691" i="3"/>
  <c r="B692" i="3"/>
  <c r="B693" i="3"/>
  <c r="B694" i="3"/>
  <c r="B695" i="3"/>
  <c r="B698" i="3"/>
  <c r="B699" i="3"/>
  <c r="B700" i="3"/>
  <c r="B701" i="3"/>
  <c r="B702" i="3"/>
  <c r="B703" i="3"/>
  <c r="B704" i="3"/>
  <c r="B705" i="3"/>
  <c r="B706" i="3"/>
  <c r="B707" i="3"/>
  <c r="B710" i="3"/>
  <c r="B711" i="3"/>
  <c r="B712" i="3"/>
  <c r="B713" i="3"/>
  <c r="B714" i="3"/>
  <c r="B715" i="3"/>
  <c r="B716" i="3"/>
  <c r="B717" i="3"/>
  <c r="B718" i="3"/>
  <c r="B719" i="3"/>
  <c r="B722" i="3"/>
  <c r="B723" i="3"/>
  <c r="B724" i="3"/>
  <c r="B725" i="3"/>
  <c r="B726" i="3"/>
  <c r="B727" i="3"/>
  <c r="B728" i="3"/>
  <c r="B729" i="3"/>
  <c r="B730" i="3"/>
  <c r="B731" i="3"/>
  <c r="B734" i="3"/>
  <c r="B735" i="3"/>
  <c r="B736" i="3"/>
  <c r="B737" i="3"/>
  <c r="B738" i="3"/>
  <c r="B739" i="3"/>
  <c r="B740" i="3"/>
  <c r="B741" i="3"/>
  <c r="B742" i="3"/>
  <c r="B743" i="3"/>
  <c r="B746" i="3"/>
  <c r="B747" i="3"/>
  <c r="B748" i="3"/>
  <c r="B749" i="3"/>
  <c r="B750" i="3"/>
  <c r="B751" i="3"/>
  <c r="B752" i="3"/>
  <c r="B753" i="3"/>
  <c r="B754" i="3"/>
  <c r="B755" i="3"/>
  <c r="B758" i="3"/>
  <c r="B759" i="3"/>
  <c r="B760" i="3"/>
  <c r="B761" i="3"/>
  <c r="B762" i="3"/>
  <c r="B763" i="3"/>
  <c r="B764" i="3"/>
  <c r="B765" i="3"/>
  <c r="B766" i="3"/>
  <c r="B767" i="3"/>
  <c r="B770" i="3"/>
  <c r="B771" i="3"/>
  <c r="B772" i="3"/>
  <c r="B773" i="3"/>
  <c r="B774" i="3"/>
  <c r="B775" i="3"/>
  <c r="B776" i="3"/>
  <c r="B777" i="3"/>
  <c r="B778" i="3"/>
  <c r="B779" i="3"/>
  <c r="B782" i="3"/>
  <c r="B783" i="3"/>
  <c r="B784" i="3"/>
  <c r="B785" i="3"/>
  <c r="B786" i="3"/>
  <c r="B787" i="3"/>
  <c r="B788" i="3"/>
  <c r="B789" i="3"/>
  <c r="B790" i="3"/>
  <c r="B791" i="3"/>
  <c r="B794" i="3"/>
  <c r="B795" i="3"/>
  <c r="B796" i="3"/>
  <c r="B797" i="3"/>
  <c r="B798" i="3"/>
  <c r="B799" i="3"/>
  <c r="B800" i="3"/>
  <c r="B801" i="3"/>
  <c r="B802" i="3"/>
  <c r="B803" i="3"/>
  <c r="B806" i="3"/>
  <c r="B807" i="3"/>
  <c r="B808" i="3"/>
  <c r="B809" i="3"/>
  <c r="B810" i="3"/>
  <c r="B811" i="3"/>
  <c r="B812" i="3"/>
  <c r="B813" i="3"/>
  <c r="B814" i="3"/>
  <c r="B815" i="3"/>
  <c r="B818" i="3"/>
  <c r="B819" i="3"/>
  <c r="B820" i="3"/>
  <c r="B821" i="3"/>
  <c r="B822" i="3"/>
  <c r="B823" i="3"/>
  <c r="B824" i="3"/>
  <c r="B825" i="3"/>
  <c r="B826" i="3"/>
  <c r="B827" i="3"/>
  <c r="B830" i="3"/>
  <c r="B831" i="3"/>
  <c r="B832" i="3"/>
  <c r="B833" i="3"/>
  <c r="B834" i="3"/>
  <c r="B835" i="3"/>
  <c r="B836" i="3"/>
  <c r="B837" i="3"/>
  <c r="B838" i="3"/>
  <c r="B839" i="3"/>
  <c r="B842" i="3"/>
  <c r="B843" i="3"/>
  <c r="B844" i="3"/>
  <c r="B845" i="3"/>
  <c r="B846" i="3"/>
  <c r="B847" i="3"/>
  <c r="B848" i="3"/>
  <c r="B849" i="3"/>
  <c r="B850" i="3"/>
  <c r="B851" i="3"/>
  <c r="B854" i="3"/>
  <c r="B855" i="3"/>
  <c r="B856" i="3"/>
  <c r="B857" i="3"/>
  <c r="B858" i="3"/>
  <c r="B859" i="3"/>
  <c r="B860" i="3"/>
  <c r="B861" i="3"/>
  <c r="B862" i="3"/>
  <c r="B863" i="3"/>
  <c r="B866" i="3"/>
  <c r="B867" i="3"/>
  <c r="B868" i="3"/>
  <c r="B869" i="3"/>
  <c r="B870" i="3"/>
  <c r="B871" i="3"/>
  <c r="B872" i="3"/>
  <c r="B873" i="3"/>
  <c r="B874" i="3"/>
  <c r="B875" i="3"/>
  <c r="B878" i="3"/>
  <c r="B879" i="3"/>
  <c r="B880" i="3"/>
  <c r="B881" i="3"/>
  <c r="B882" i="3"/>
  <c r="B883" i="3"/>
  <c r="B884" i="3"/>
  <c r="B885" i="3"/>
  <c r="B886" i="3"/>
  <c r="B887" i="3"/>
  <c r="B890" i="3"/>
  <c r="B891" i="3"/>
  <c r="B892" i="3"/>
  <c r="B893" i="3"/>
  <c r="B894" i="3"/>
  <c r="B895" i="3"/>
  <c r="B896" i="3"/>
  <c r="B897" i="3"/>
  <c r="B898" i="3"/>
  <c r="B899" i="3"/>
  <c r="B902" i="3"/>
  <c r="B903" i="3"/>
  <c r="B904" i="3"/>
  <c r="B905" i="3"/>
  <c r="B906" i="3"/>
  <c r="B907" i="3"/>
  <c r="B908" i="3"/>
  <c r="B909" i="3"/>
  <c r="B910" i="3"/>
  <c r="B911" i="3"/>
  <c r="B914" i="3"/>
  <c r="B915" i="3"/>
  <c r="B916" i="3"/>
  <c r="B917" i="3"/>
  <c r="B918" i="3"/>
  <c r="B919" i="3"/>
  <c r="B920" i="3"/>
  <c r="B921" i="3"/>
  <c r="B922" i="3"/>
  <c r="B923" i="3"/>
  <c r="B926" i="3"/>
  <c r="B927" i="3"/>
  <c r="B928" i="3"/>
  <c r="B929" i="3"/>
  <c r="B930" i="3"/>
  <c r="B931" i="3"/>
  <c r="B932" i="3"/>
  <c r="B933" i="3"/>
  <c r="B934" i="3"/>
  <c r="B935" i="3"/>
  <c r="B938" i="3"/>
  <c r="B939" i="3"/>
  <c r="B940" i="3"/>
  <c r="B941" i="3"/>
  <c r="B942" i="3"/>
  <c r="B943" i="3"/>
  <c r="B944" i="3"/>
  <c r="B945" i="3"/>
  <c r="B946" i="3"/>
  <c r="B947" i="3"/>
  <c r="B950" i="3"/>
  <c r="B951" i="3"/>
  <c r="B952" i="3"/>
  <c r="B953" i="3"/>
  <c r="B954" i="3"/>
  <c r="B955" i="3"/>
  <c r="B956" i="3"/>
  <c r="B957" i="3"/>
  <c r="B958" i="3"/>
  <c r="B959" i="3"/>
  <c r="B962" i="3"/>
  <c r="B963" i="3"/>
  <c r="B964" i="3"/>
  <c r="B965" i="3"/>
  <c r="B966" i="3"/>
  <c r="B967" i="3"/>
  <c r="B968" i="3"/>
  <c r="B969" i="3"/>
  <c r="B970" i="3"/>
  <c r="B971" i="3"/>
  <c r="B974" i="3"/>
  <c r="B975" i="3"/>
  <c r="B976" i="3"/>
  <c r="B977" i="3"/>
  <c r="B978" i="3"/>
  <c r="B979" i="3"/>
  <c r="B980" i="3"/>
  <c r="B981" i="3"/>
  <c r="B982" i="3"/>
  <c r="B983" i="3"/>
  <c r="B986" i="3"/>
  <c r="B987" i="3"/>
  <c r="B988" i="3"/>
  <c r="B989" i="3"/>
  <c r="B990" i="3"/>
  <c r="B991" i="3"/>
  <c r="B992" i="3"/>
  <c r="B993" i="3"/>
  <c r="B994" i="3"/>
  <c r="B995" i="3"/>
  <c r="B998" i="3"/>
  <c r="B999" i="3"/>
  <c r="B1000" i="3"/>
  <c r="B1001" i="3"/>
  <c r="B1002" i="3"/>
  <c r="B1003" i="3"/>
  <c r="B1004" i="3"/>
  <c r="B1005" i="3"/>
  <c r="B1006" i="3"/>
  <c r="B1007" i="3"/>
  <c r="B1010" i="3"/>
  <c r="B1011" i="3"/>
  <c r="B1012" i="3"/>
  <c r="B1013" i="3"/>
  <c r="B1014" i="3"/>
  <c r="B1015" i="3"/>
  <c r="B1016" i="3"/>
  <c r="B1017" i="3"/>
  <c r="B1018" i="3"/>
  <c r="B1019" i="3"/>
  <c r="B1020" i="3"/>
  <c r="B1022" i="3"/>
  <c r="B1023" i="3"/>
  <c r="B1024" i="3"/>
  <c r="B1025" i="3"/>
  <c r="B1026" i="3"/>
  <c r="B1027" i="3"/>
  <c r="B1028" i="3"/>
  <c r="B1029" i="3"/>
  <c r="B1030" i="3"/>
  <c r="B1031" i="3"/>
  <c r="B1032" i="3"/>
  <c r="B1034" i="3"/>
  <c r="B1035" i="3"/>
  <c r="B1036" i="3"/>
  <c r="B1037" i="3"/>
  <c r="B1038" i="3"/>
  <c r="B1039" i="3"/>
  <c r="B1040" i="3"/>
  <c r="B1041" i="3"/>
  <c r="B1042" i="3"/>
  <c r="B1043" i="3"/>
  <c r="B1044" i="3"/>
  <c r="B1046" i="3"/>
  <c r="B1047" i="3"/>
  <c r="B1048" i="3"/>
  <c r="B1049" i="3"/>
  <c r="B1050" i="3"/>
  <c r="B1051" i="3"/>
  <c r="B1052" i="3"/>
  <c r="B1053" i="3"/>
  <c r="B1054" i="3"/>
  <c r="B1055" i="3"/>
  <c r="B1056" i="3"/>
  <c r="B1058" i="3"/>
  <c r="B1059" i="3"/>
  <c r="B1060" i="3"/>
  <c r="B1061" i="3"/>
  <c r="B1062" i="3"/>
  <c r="B1063" i="3"/>
  <c r="B1064" i="3"/>
  <c r="B1065" i="3"/>
  <c r="B1066" i="3"/>
  <c r="B1067" i="3"/>
  <c r="B1068" i="3"/>
  <c r="B1070" i="3"/>
  <c r="B1071" i="3"/>
  <c r="B1072" i="3"/>
  <c r="B1073" i="3"/>
  <c r="B1074" i="3"/>
  <c r="B1075" i="3"/>
  <c r="B1076" i="3"/>
  <c r="B1077" i="3"/>
  <c r="B1078" i="3"/>
  <c r="B1079" i="3"/>
  <c r="B1080" i="3"/>
  <c r="B1082" i="3"/>
  <c r="B1083" i="3"/>
  <c r="B1084" i="3"/>
  <c r="B1085" i="3"/>
  <c r="B1086" i="3"/>
  <c r="B1087" i="3"/>
  <c r="B1088" i="3"/>
  <c r="B1089" i="3"/>
  <c r="B1090" i="3"/>
  <c r="B1091" i="3"/>
  <c r="B1092" i="3"/>
  <c r="B1094" i="3"/>
  <c r="B1095" i="3"/>
  <c r="B1096" i="3"/>
  <c r="B1097" i="3"/>
  <c r="B1098" i="3"/>
  <c r="B1099" i="3"/>
  <c r="B1100" i="3"/>
  <c r="B1101" i="3"/>
  <c r="B1102" i="3"/>
  <c r="B1103" i="3"/>
  <c r="B1104" i="3"/>
  <c r="B1106" i="3"/>
  <c r="B1107" i="3"/>
  <c r="B1108" i="3"/>
  <c r="B1109" i="3"/>
  <c r="B1110" i="3"/>
  <c r="B1111" i="3"/>
  <c r="B1112" i="3"/>
  <c r="B1113" i="3"/>
  <c r="B1114" i="3"/>
  <c r="B1115" i="3"/>
  <c r="B1116" i="3"/>
  <c r="B1118" i="3"/>
  <c r="B1119" i="3"/>
  <c r="B1120" i="3"/>
  <c r="B1121" i="3"/>
  <c r="B1122" i="3"/>
  <c r="B1123" i="3"/>
  <c r="B1124" i="3"/>
  <c r="B1125" i="3"/>
  <c r="B1126" i="3"/>
  <c r="B1127" i="3"/>
  <c r="B1128" i="3"/>
  <c r="B1130" i="3"/>
  <c r="B1131" i="3"/>
  <c r="B1132" i="3"/>
  <c r="B1133" i="3"/>
  <c r="B1134" i="3"/>
  <c r="B1135" i="3"/>
  <c r="B1136" i="3"/>
  <c r="B1137" i="3"/>
  <c r="B1138" i="3"/>
  <c r="B1139" i="3"/>
  <c r="B1140" i="3"/>
  <c r="B1142" i="3"/>
  <c r="B1143" i="3"/>
  <c r="B1145" i="3"/>
  <c r="B1146" i="3"/>
  <c r="B1147" i="3"/>
  <c r="B1148" i="3"/>
  <c r="B1149" i="3"/>
  <c r="B1150" i="3"/>
  <c r="B1151" i="3"/>
  <c r="B1154" i="3"/>
  <c r="B1155" i="3"/>
  <c r="B1156" i="3"/>
  <c r="B1157" i="3"/>
  <c r="B1158" i="3"/>
  <c r="B1159" i="3"/>
  <c r="B1160" i="3"/>
  <c r="B1161" i="3"/>
  <c r="B1162" i="3"/>
  <c r="B1163" i="3"/>
  <c r="B1164" i="3"/>
  <c r="B1166" i="3"/>
  <c r="B1167" i="3"/>
  <c r="B1169" i="3"/>
  <c r="B1170" i="3"/>
  <c r="B1171" i="3"/>
  <c r="B1172" i="3"/>
  <c r="B1173" i="3"/>
  <c r="B1174" i="3"/>
  <c r="B1175" i="3"/>
  <c r="B1178" i="3"/>
  <c r="B1179" i="3"/>
  <c r="B1180" i="3"/>
  <c r="B1181" i="3"/>
  <c r="B1182" i="3"/>
  <c r="B1183" i="3"/>
  <c r="B1184" i="3"/>
  <c r="B1185" i="3"/>
  <c r="B1186" i="3"/>
  <c r="B1187" i="3"/>
  <c r="B1188" i="3"/>
  <c r="B1190" i="3"/>
  <c r="B1191" i="3"/>
  <c r="B1193" i="3"/>
  <c r="B1194" i="3"/>
  <c r="B1195" i="3"/>
  <c r="B1196" i="3"/>
  <c r="B1197" i="3"/>
  <c r="B1198" i="3"/>
  <c r="B1199" i="3"/>
  <c r="B1202" i="3"/>
  <c r="B1203" i="3"/>
  <c r="B1204" i="3"/>
  <c r="B1205" i="3"/>
  <c r="B1206" i="3"/>
  <c r="B1207" i="3"/>
  <c r="B1208" i="3"/>
  <c r="B1209" i="3"/>
  <c r="B1210" i="3"/>
  <c r="B1211" i="3"/>
  <c r="B1212" i="3"/>
  <c r="B1214" i="3"/>
  <c r="B1215" i="3"/>
  <c r="B1217" i="3"/>
  <c r="B1218" i="3"/>
  <c r="B1219" i="3"/>
  <c r="B1220" i="3"/>
  <c r="B1221" i="3"/>
  <c r="B1222" i="3"/>
  <c r="B1223" i="3"/>
  <c r="B1226" i="3"/>
  <c r="B1227" i="3"/>
  <c r="B1228" i="3"/>
  <c r="B1229" i="3"/>
  <c r="B1230" i="3"/>
  <c r="B1231" i="3"/>
  <c r="B1232" i="3"/>
  <c r="B1233" i="3"/>
  <c r="B1234" i="3"/>
  <c r="B1235" i="3"/>
  <c r="B1236" i="3"/>
  <c r="B1238" i="3"/>
  <c r="B1239" i="3"/>
  <c r="B1241" i="3"/>
  <c r="B1242" i="3"/>
  <c r="B1243" i="3"/>
  <c r="B1244" i="3"/>
  <c r="B1245" i="3"/>
  <c r="B1246" i="3"/>
  <c r="B1247" i="3"/>
  <c r="B1250" i="3"/>
  <c r="B1251" i="3"/>
  <c r="B1252" i="3"/>
  <c r="B1253" i="3"/>
  <c r="B1254" i="3"/>
  <c r="B1255" i="3"/>
  <c r="B1256" i="3"/>
  <c r="B1257" i="3"/>
  <c r="B1258" i="3"/>
  <c r="B1259" i="3"/>
  <c r="B1260" i="3"/>
  <c r="B1262" i="3"/>
  <c r="B1263" i="3"/>
  <c r="B1265" i="3"/>
  <c r="B1266" i="3"/>
  <c r="B1267" i="3"/>
  <c r="B1268" i="3"/>
  <c r="B1269" i="3"/>
  <c r="B1270" i="3"/>
  <c r="B1271" i="3"/>
  <c r="B1274" i="3"/>
  <c r="B1275" i="3"/>
  <c r="B1276" i="3"/>
  <c r="B1277" i="3"/>
  <c r="B1278" i="3"/>
  <c r="B1279" i="3"/>
  <c r="B1281" i="3"/>
  <c r="B1282" i="3"/>
  <c r="B1283" i="3"/>
  <c r="B1284" i="3"/>
  <c r="B1286" i="3"/>
  <c r="B1287" i="3"/>
  <c r="B1289" i="3"/>
  <c r="B1290" i="3"/>
  <c r="B1291" i="3"/>
  <c r="B1292" i="3"/>
  <c r="B1293" i="3"/>
  <c r="B1294" i="3"/>
  <c r="B1295" i="3"/>
  <c r="B1298" i="3"/>
  <c r="B1299" i="3"/>
  <c r="B1300" i="3"/>
  <c r="B1301" i="3"/>
  <c r="B1302" i="3"/>
  <c r="B1303" i="3"/>
  <c r="B1304" i="3"/>
  <c r="B1305" i="3"/>
  <c r="B1306" i="3"/>
  <c r="B1307" i="3"/>
  <c r="B1308" i="3"/>
  <c r="B1310" i="3"/>
  <c r="B1311" i="3"/>
  <c r="B1313" i="3"/>
  <c r="B1314" i="3"/>
  <c r="B1315" i="3"/>
  <c r="B1316" i="3"/>
  <c r="B1317" i="3"/>
  <c r="B1318" i="3"/>
  <c r="B1319" i="3"/>
  <c r="B1322" i="3"/>
  <c r="B1323" i="3"/>
  <c r="B1324" i="3"/>
  <c r="B1325" i="3"/>
  <c r="B1326" i="3"/>
  <c r="B1327" i="3"/>
  <c r="B1328" i="3"/>
  <c r="B1329" i="3"/>
  <c r="B1330" i="3"/>
  <c r="B1331" i="3"/>
  <c r="B1332" i="3"/>
  <c r="B1334" i="3"/>
  <c r="B1335" i="3"/>
  <c r="B1337" i="3"/>
  <c r="B1338" i="3"/>
  <c r="B1339" i="3"/>
  <c r="B1340" i="3"/>
  <c r="B1341" i="3"/>
  <c r="B1342" i="3"/>
  <c r="B1343" i="3"/>
  <c r="B1346" i="3"/>
  <c r="B1347" i="3"/>
  <c r="B1348" i="3"/>
  <c r="B1349" i="3"/>
  <c r="B1350" i="3"/>
  <c r="B1351" i="3"/>
  <c r="B1352" i="3"/>
  <c r="B1353" i="3"/>
  <c r="B1354" i="3"/>
  <c r="B1355" i="3"/>
  <c r="B1356" i="3"/>
  <c r="B1358" i="3"/>
  <c r="B1359" i="3"/>
  <c r="B1361" i="3"/>
  <c r="B1362" i="3"/>
  <c r="B1363" i="3"/>
  <c r="B1364" i="3"/>
  <c r="B1365" i="3"/>
  <c r="B1366" i="3"/>
  <c r="B1367" i="3"/>
  <c r="B1370" i="3"/>
  <c r="B1371" i="3"/>
  <c r="B1372" i="3"/>
  <c r="B1373" i="3"/>
  <c r="B1374" i="3"/>
  <c r="B1375" i="3"/>
  <c r="B1376" i="3"/>
  <c r="B1377" i="3"/>
  <c r="B1378" i="3"/>
  <c r="B1379" i="3"/>
  <c r="B1380" i="3"/>
  <c r="B1382" i="3"/>
  <c r="B1383" i="3"/>
  <c r="B1385" i="3"/>
  <c r="B1386" i="3"/>
  <c r="B1387" i="3"/>
  <c r="B1388" i="3"/>
  <c r="B1389" i="3"/>
  <c r="B1390" i="3"/>
  <c r="B1391" i="3"/>
  <c r="B1394" i="3"/>
  <c r="B1395" i="3"/>
  <c r="B1396" i="3"/>
  <c r="B1397" i="3"/>
  <c r="B1398" i="3"/>
  <c r="B1399" i="3"/>
  <c r="B1400" i="3"/>
  <c r="B1401" i="3"/>
  <c r="B1402" i="3"/>
  <c r="B1403" i="3"/>
  <c r="B1404" i="3"/>
  <c r="B1406" i="3"/>
  <c r="B1407" i="3"/>
  <c r="B1409" i="3"/>
  <c r="B1410" i="3"/>
  <c r="B1411" i="3"/>
  <c r="B1412" i="3"/>
  <c r="B1413" i="3"/>
  <c r="B1414" i="3"/>
  <c r="B1415" i="3"/>
  <c r="B1418" i="3"/>
  <c r="B1419" i="3"/>
  <c r="B1420" i="3"/>
  <c r="B1421" i="3"/>
  <c r="B1422" i="3"/>
  <c r="B1423" i="3"/>
  <c r="B1424" i="3"/>
  <c r="B1425" i="3"/>
  <c r="B1426" i="3"/>
  <c r="B1427" i="3"/>
  <c r="B1428" i="3"/>
  <c r="B1430" i="3"/>
  <c r="B1431" i="3"/>
  <c r="B1433" i="3"/>
  <c r="B1434" i="3"/>
  <c r="B1435" i="3"/>
  <c r="B1436" i="3"/>
  <c r="B1437" i="3"/>
  <c r="B1438" i="3"/>
  <c r="B1439" i="3"/>
  <c r="B1442" i="3"/>
  <c r="B1443" i="3"/>
  <c r="B1444" i="3"/>
  <c r="B1445" i="3"/>
  <c r="B1446" i="3"/>
  <c r="B1447" i="3"/>
  <c r="B1448" i="3"/>
  <c r="B1449" i="3"/>
  <c r="B1450" i="3"/>
  <c r="B1451" i="3"/>
  <c r="B1452" i="3"/>
  <c r="B1454" i="3"/>
  <c r="B1455" i="3"/>
  <c r="B1457" i="3"/>
  <c r="B1458" i="3"/>
  <c r="B1459" i="3"/>
  <c r="B1460" i="3"/>
  <c r="B1461" i="3"/>
  <c r="B1462" i="3"/>
  <c r="B1463" i="3"/>
  <c r="B1466" i="3"/>
  <c r="B1467" i="3"/>
  <c r="B1468" i="3"/>
  <c r="B1469" i="3"/>
  <c r="B1470" i="3"/>
  <c r="B1471" i="3"/>
  <c r="B1472" i="3"/>
  <c r="C1472" i="3" s="1"/>
  <c r="B1473" i="3"/>
  <c r="B1474" i="3"/>
  <c r="B1475" i="3"/>
  <c r="B1476" i="3"/>
  <c r="B1478" i="3"/>
  <c r="B1479" i="3"/>
  <c r="B1481" i="3"/>
  <c r="B1482" i="3"/>
  <c r="B1483" i="3"/>
  <c r="B1484" i="3"/>
  <c r="B1485" i="3"/>
  <c r="C1485" i="3" s="1"/>
  <c r="B1486" i="3"/>
  <c r="B1487" i="3"/>
  <c r="B1490" i="3"/>
  <c r="B1491" i="3"/>
  <c r="B1492" i="3"/>
  <c r="B1493" i="3"/>
  <c r="B1494" i="3"/>
  <c r="B1495" i="3"/>
  <c r="B1496" i="3"/>
  <c r="B1497" i="3"/>
  <c r="B1498" i="3"/>
  <c r="C1498" i="3" s="1"/>
  <c r="B1499" i="3"/>
  <c r="B1500" i="3"/>
  <c r="B1502" i="3"/>
  <c r="B1503" i="3"/>
  <c r="B1505" i="3"/>
  <c r="B1506" i="3"/>
  <c r="B1508" i="3"/>
  <c r="B1509" i="3"/>
  <c r="B1511" i="3"/>
  <c r="B1514" i="3"/>
  <c r="B1515" i="3"/>
  <c r="B1517" i="3"/>
  <c r="B1518" i="3"/>
  <c r="B1520" i="3"/>
  <c r="B1521" i="3"/>
  <c r="B1523" i="3"/>
  <c r="B1524" i="3"/>
  <c r="B1526" i="3"/>
  <c r="B1527" i="3"/>
  <c r="B2" i="3"/>
  <c r="G5" i="3"/>
  <c r="H46" i="14"/>
  <c r="AE28" i="14"/>
  <c r="AE29" i="14"/>
  <c r="G15" i="15" l="1"/>
  <c r="V5" i="27" a="1"/>
  <c r="V5" i="27" s="1"/>
  <c r="V7" i="27" s="1"/>
  <c r="C18" i="24"/>
  <c r="C33" i="27"/>
  <c r="G27" i="25"/>
  <c r="E82" i="25"/>
  <c r="E74" i="25"/>
  <c r="E66" i="25"/>
  <c r="E58" i="25"/>
  <c r="E50" i="25"/>
  <c r="E42" i="25"/>
  <c r="G67" i="25"/>
  <c r="E84" i="25"/>
  <c r="E76" i="25"/>
  <c r="E68" i="25"/>
  <c r="E60" i="25"/>
  <c r="E52" i="25"/>
  <c r="E44" i="25"/>
  <c r="E36" i="25"/>
  <c r="G11" i="25"/>
  <c r="G83" i="25"/>
  <c r="G43" i="25"/>
  <c r="E86" i="25"/>
  <c r="E78" i="25"/>
  <c r="E70" i="25"/>
  <c r="E62" i="25"/>
  <c r="E54" i="25"/>
  <c r="E46" i="25"/>
  <c r="E38" i="25"/>
  <c r="C80" i="25"/>
  <c r="G19" i="25"/>
  <c r="I85" i="25"/>
  <c r="G35" i="25"/>
  <c r="E80" i="25"/>
  <c r="E72" i="25"/>
  <c r="E64" i="25"/>
  <c r="E56" i="25"/>
  <c r="E48" i="25"/>
  <c r="E40" i="25"/>
  <c r="B1504" i="3"/>
  <c r="B1416" i="3"/>
  <c r="B1408" i="3"/>
  <c r="B1320" i="3"/>
  <c r="B1312" i="3"/>
  <c r="B1224" i="3"/>
  <c r="B1216" i="3"/>
  <c r="D1518" i="3"/>
  <c r="D1494" i="3"/>
  <c r="D1470" i="3"/>
  <c r="G1485" i="3"/>
  <c r="D670" i="3"/>
  <c r="D838" i="3"/>
  <c r="D934" i="3"/>
  <c r="C1523" i="23"/>
  <c r="M1523" i="23"/>
  <c r="M1507" i="23"/>
  <c r="N1507" i="23" s="1"/>
  <c r="C1507" i="23"/>
  <c r="L1507" i="23" s="1"/>
  <c r="C1499" i="23"/>
  <c r="L1499" i="23" s="1"/>
  <c r="M1499" i="23"/>
  <c r="C1491" i="23"/>
  <c r="L1491" i="23" s="1"/>
  <c r="M1491" i="23"/>
  <c r="M1483" i="23"/>
  <c r="N1483" i="23" s="1"/>
  <c r="C1483" i="23"/>
  <c r="L1483" i="23" s="1"/>
  <c r="C1475" i="23"/>
  <c r="L1475" i="23" s="1"/>
  <c r="M1475" i="23"/>
  <c r="C1467" i="23"/>
  <c r="L1467" i="23" s="1"/>
  <c r="M1467" i="23"/>
  <c r="M1459" i="23"/>
  <c r="N1459" i="23" s="1"/>
  <c r="C1459" i="23"/>
  <c r="L1459" i="23" s="1"/>
  <c r="C1451" i="23"/>
  <c r="L1451" i="23" s="1"/>
  <c r="M1451" i="23"/>
  <c r="C1443" i="23"/>
  <c r="L1443" i="23" s="1"/>
  <c r="M1443" i="23"/>
  <c r="M1435" i="23"/>
  <c r="N1435" i="23" s="1"/>
  <c r="C1435" i="23"/>
  <c r="L1435" i="23" s="1"/>
  <c r="C1427" i="23"/>
  <c r="L1427" i="23" s="1"/>
  <c r="M1427" i="23"/>
  <c r="C1419" i="23"/>
  <c r="L1419" i="23" s="1"/>
  <c r="M1419" i="23"/>
  <c r="N1419" i="23" s="1"/>
  <c r="M1411" i="23"/>
  <c r="N1411" i="23" s="1"/>
  <c r="C1411" i="23"/>
  <c r="C1403" i="23"/>
  <c r="M1403" i="23"/>
  <c r="M1387" i="23"/>
  <c r="C1387" i="23"/>
  <c r="N1371" i="23"/>
  <c r="M1363" i="23"/>
  <c r="C1363" i="23"/>
  <c r="L1363" i="23" s="1"/>
  <c r="C1355" i="23"/>
  <c r="M1355" i="23"/>
  <c r="N1355" i="23" s="1"/>
  <c r="C1339" i="23"/>
  <c r="L1339" i="23" s="1"/>
  <c r="M1339" i="23"/>
  <c r="C1331" i="23"/>
  <c r="M1331" i="23"/>
  <c r="N1323" i="23"/>
  <c r="C1315" i="23"/>
  <c r="L1315" i="23" s="1"/>
  <c r="M1315" i="23"/>
  <c r="C1307" i="23"/>
  <c r="L1307" i="23" s="1"/>
  <c r="M1307" i="23"/>
  <c r="N1307" i="23" s="1"/>
  <c r="N1283" i="23"/>
  <c r="N1275" i="23"/>
  <c r="C1267" i="23"/>
  <c r="M1267" i="23"/>
  <c r="N1267" i="23" s="1"/>
  <c r="C1259" i="23"/>
  <c r="L1259" i="23" s="1"/>
  <c r="M1259" i="23"/>
  <c r="C1251" i="23"/>
  <c r="M1251" i="23"/>
  <c r="N1251" i="23" s="1"/>
  <c r="C1243" i="23"/>
  <c r="M1243" i="23"/>
  <c r="N1243" i="23" s="1"/>
  <c r="C1236" i="23"/>
  <c r="M1235" i="23"/>
  <c r="N1235" i="23" s="1"/>
  <c r="C1220" i="23"/>
  <c r="M1219" i="23"/>
  <c r="N1211" i="23"/>
  <c r="C1203" i="23"/>
  <c r="M1203" i="23"/>
  <c r="N1203" i="23" s="1"/>
  <c r="M1195" i="23"/>
  <c r="C1195" i="23"/>
  <c r="C1179" i="23"/>
  <c r="M1179" i="23"/>
  <c r="C1171" i="23"/>
  <c r="M1171" i="23"/>
  <c r="N1163" i="23"/>
  <c r="N1155" i="23"/>
  <c r="C1147" i="23"/>
  <c r="M1147" i="23"/>
  <c r="N1147" i="23" s="1"/>
  <c r="N1139" i="23"/>
  <c r="C1131" i="23"/>
  <c r="M1131" i="23"/>
  <c r="N1131" i="23" s="1"/>
  <c r="M1115" i="23"/>
  <c r="C1115" i="23"/>
  <c r="C1107" i="23"/>
  <c r="M1107" i="23"/>
  <c r="C1099" i="23"/>
  <c r="M1099" i="23"/>
  <c r="N1099" i="23" s="1"/>
  <c r="M1091" i="23"/>
  <c r="N1091" i="23" s="1"/>
  <c r="C1091" i="23"/>
  <c r="C1083" i="23"/>
  <c r="M1083" i="23"/>
  <c r="M1067" i="23"/>
  <c r="N1067" i="23" s="1"/>
  <c r="C1067" i="23"/>
  <c r="C1059" i="23"/>
  <c r="M1059" i="23"/>
  <c r="N1059" i="23" s="1"/>
  <c r="C1051" i="23"/>
  <c r="L1051" i="23" s="1"/>
  <c r="M1051" i="23"/>
  <c r="N1051" i="23" s="1"/>
  <c r="M1043" i="23"/>
  <c r="C1043" i="23"/>
  <c r="L1043" i="23" s="1"/>
  <c r="M1035" i="23"/>
  <c r="N1035" i="23" s="1"/>
  <c r="C1035" i="23"/>
  <c r="L1035" i="23" s="1"/>
  <c r="M1019" i="23"/>
  <c r="N1019" i="23" s="1"/>
  <c r="C1019" i="23"/>
  <c r="L1019" i="23" s="1"/>
  <c r="M1011" i="23"/>
  <c r="N1011" i="23" s="1"/>
  <c r="C1011" i="23"/>
  <c r="L1011" i="23" s="1"/>
  <c r="N1003" i="23"/>
  <c r="M995" i="23"/>
  <c r="C995" i="23"/>
  <c r="C987" i="23"/>
  <c r="M987" i="23"/>
  <c r="C971" i="23"/>
  <c r="L971" i="23" s="1"/>
  <c r="M971" i="23"/>
  <c r="C963" i="23"/>
  <c r="M963" i="23"/>
  <c r="N955" i="23"/>
  <c r="C947" i="23"/>
  <c r="L947" i="23" s="1"/>
  <c r="M947" i="23"/>
  <c r="N947" i="23" s="1"/>
  <c r="C923" i="23"/>
  <c r="M923" i="23"/>
  <c r="N923" i="23" s="1"/>
  <c r="C915" i="23"/>
  <c r="M915" i="23"/>
  <c r="C899" i="23"/>
  <c r="M899" i="23"/>
  <c r="N899" i="23" s="1"/>
  <c r="C892" i="23"/>
  <c r="M891" i="23"/>
  <c r="M883" i="23"/>
  <c r="C883" i="23"/>
  <c r="L883" i="23" s="1"/>
  <c r="C875" i="23"/>
  <c r="M875" i="23"/>
  <c r="N875" i="23" s="1"/>
  <c r="M867" i="23"/>
  <c r="N867" i="23" s="1"/>
  <c r="C867" i="23"/>
  <c r="C859" i="23"/>
  <c r="M859" i="23"/>
  <c r="C852" i="23"/>
  <c r="M851" i="23"/>
  <c r="M835" i="23"/>
  <c r="N835" i="23" s="1"/>
  <c r="C835" i="23"/>
  <c r="C828" i="23"/>
  <c r="M827" i="23"/>
  <c r="C827" i="23"/>
  <c r="C819" i="23"/>
  <c r="M819" i="23"/>
  <c r="M811" i="23"/>
  <c r="C811" i="23"/>
  <c r="M803" i="23"/>
  <c r="C803" i="23"/>
  <c r="C795" i="23"/>
  <c r="M795" i="23"/>
  <c r="M787" i="23"/>
  <c r="N787" i="23" s="1"/>
  <c r="C787" i="23"/>
  <c r="L787" i="23" s="1"/>
  <c r="M779" i="23"/>
  <c r="C779" i="23"/>
  <c r="L779" i="23" s="1"/>
  <c r="C771" i="23"/>
  <c r="M771" i="23"/>
  <c r="M763" i="23"/>
  <c r="N763" i="23" s="1"/>
  <c r="C763" i="23"/>
  <c r="L763" i="23" s="1"/>
  <c r="M755" i="23"/>
  <c r="C755" i="23"/>
  <c r="L755" i="23" s="1"/>
  <c r="C747" i="23"/>
  <c r="M747" i="23"/>
  <c r="M739" i="23"/>
  <c r="N739" i="23" s="1"/>
  <c r="C739" i="23"/>
  <c r="L739" i="23" s="1"/>
  <c r="M731" i="23"/>
  <c r="C731" i="23"/>
  <c r="L731" i="23" s="1"/>
  <c r="C723" i="23"/>
  <c r="L723" i="23" s="1"/>
  <c r="M723" i="23"/>
  <c r="M715" i="23"/>
  <c r="C715" i="23"/>
  <c r="L715" i="23" s="1"/>
  <c r="M707" i="23"/>
  <c r="C707" i="23"/>
  <c r="L707" i="23" s="1"/>
  <c r="C699" i="23"/>
  <c r="L699" i="23" s="1"/>
  <c r="M699" i="23"/>
  <c r="M691" i="23"/>
  <c r="N691" i="23" s="1"/>
  <c r="C691" i="23"/>
  <c r="L691" i="23" s="1"/>
  <c r="M683" i="23"/>
  <c r="C683" i="23"/>
  <c r="L683" i="23" s="1"/>
  <c r="N675" i="23"/>
  <c r="N667" i="23"/>
  <c r="C659" i="23"/>
  <c r="M659" i="23"/>
  <c r="N659" i="23" s="1"/>
  <c r="C651" i="23"/>
  <c r="L651" i="23" s="1"/>
  <c r="M651" i="23"/>
  <c r="C643" i="23"/>
  <c r="L643" i="23" s="1"/>
  <c r="M643" i="23"/>
  <c r="C635" i="23"/>
  <c r="M635" i="23"/>
  <c r="N627" i="23"/>
  <c r="N619" i="23"/>
  <c r="C611" i="23"/>
  <c r="M611" i="23"/>
  <c r="N611" i="23" s="1"/>
  <c r="C587" i="23"/>
  <c r="L587" i="23" s="1"/>
  <c r="M587" i="23"/>
  <c r="C571" i="23"/>
  <c r="M571" i="23"/>
  <c r="N571" i="23" s="1"/>
  <c r="C563" i="23"/>
  <c r="M563" i="23"/>
  <c r="N555" i="23"/>
  <c r="C547" i="23"/>
  <c r="M547" i="23"/>
  <c r="N547" i="23" s="1"/>
  <c r="C539" i="23"/>
  <c r="M539" i="23"/>
  <c r="C523" i="23"/>
  <c r="M523" i="23"/>
  <c r="N523" i="23" s="1"/>
  <c r="C515" i="23"/>
  <c r="M515" i="23"/>
  <c r="C507" i="23"/>
  <c r="M507" i="23"/>
  <c r="C499" i="23"/>
  <c r="M499" i="23"/>
  <c r="M491" i="23"/>
  <c r="C491" i="23"/>
  <c r="C483" i="23"/>
  <c r="M483" i="23"/>
  <c r="C475" i="23"/>
  <c r="M475" i="23"/>
  <c r="M467" i="23"/>
  <c r="N467" i="23" s="1"/>
  <c r="C467" i="23"/>
  <c r="C459" i="23"/>
  <c r="M459" i="23"/>
  <c r="M451" i="23"/>
  <c r="N451" i="23" s="1"/>
  <c r="C451" i="23"/>
  <c r="M443" i="23"/>
  <c r="C443" i="23"/>
  <c r="C435" i="23"/>
  <c r="M435" i="23"/>
  <c r="M427" i="23"/>
  <c r="C427" i="23"/>
  <c r="M419" i="23"/>
  <c r="C419" i="23"/>
  <c r="C411" i="23"/>
  <c r="M411" i="23"/>
  <c r="M403" i="23"/>
  <c r="C403" i="23"/>
  <c r="L403" i="23" s="1"/>
  <c r="M395" i="23"/>
  <c r="C395" i="23"/>
  <c r="L395" i="23" s="1"/>
  <c r="N387" i="23"/>
  <c r="C379" i="23"/>
  <c r="L379" i="23" s="1"/>
  <c r="M379" i="23"/>
  <c r="N379" i="23" s="1"/>
  <c r="C371" i="23"/>
  <c r="L371" i="23" s="1"/>
  <c r="M371" i="23"/>
  <c r="C363" i="23"/>
  <c r="L363" i="23" s="1"/>
  <c r="M363" i="23"/>
  <c r="C355" i="23"/>
  <c r="L355" i="23" s="1"/>
  <c r="M355" i="23"/>
  <c r="N355" i="23" s="1"/>
  <c r="C347" i="23"/>
  <c r="L347" i="23" s="1"/>
  <c r="M347" i="23"/>
  <c r="N347" i="23" s="1"/>
  <c r="C339" i="23"/>
  <c r="M339" i="23"/>
  <c r="D1510" i="3"/>
  <c r="C1522" i="23"/>
  <c r="M1514" i="23"/>
  <c r="C1506" i="23"/>
  <c r="M1506" i="23"/>
  <c r="M1498" i="23"/>
  <c r="C1498" i="23"/>
  <c r="M1490" i="23"/>
  <c r="C1482" i="23"/>
  <c r="M1482" i="23"/>
  <c r="M1474" i="23"/>
  <c r="C1474" i="23"/>
  <c r="M1466" i="23"/>
  <c r="C1458" i="23"/>
  <c r="M1458" i="23"/>
  <c r="M1450" i="23"/>
  <c r="C1450" i="23"/>
  <c r="M1442" i="23"/>
  <c r="C1434" i="23"/>
  <c r="M1434" i="23"/>
  <c r="M1426" i="23"/>
  <c r="C1426" i="23"/>
  <c r="M1402" i="23"/>
  <c r="C1402" i="23"/>
  <c r="M1394" i="23"/>
  <c r="N1395" i="23" s="1"/>
  <c r="C1386" i="23"/>
  <c r="M1386" i="23"/>
  <c r="N1386" i="23" s="1"/>
  <c r="C1379" i="23"/>
  <c r="M1378" i="23"/>
  <c r="N1378" i="23" s="1"/>
  <c r="C1378" i="23"/>
  <c r="M1370" i="23"/>
  <c r="C1362" i="23"/>
  <c r="M1362" i="23"/>
  <c r="N1362" i="23" s="1"/>
  <c r="M1354" i="23"/>
  <c r="N1354" i="23" s="1"/>
  <c r="C1354" i="23"/>
  <c r="M1346" i="23"/>
  <c r="N1347" i="23" s="1"/>
  <c r="C1338" i="23"/>
  <c r="L1338" i="23" s="1"/>
  <c r="M1338" i="23"/>
  <c r="M1330" i="23"/>
  <c r="N1330" i="23" s="1"/>
  <c r="C1330" i="23"/>
  <c r="M1322" i="23"/>
  <c r="C1322" i="23"/>
  <c r="C1314" i="23"/>
  <c r="M1314" i="23"/>
  <c r="M1306" i="23"/>
  <c r="N1306" i="23" s="1"/>
  <c r="C1306" i="23"/>
  <c r="M1298" i="23"/>
  <c r="C1290" i="23"/>
  <c r="M1290" i="23"/>
  <c r="N1291" i="23" s="1"/>
  <c r="C1258" i="23"/>
  <c r="L1258" i="23" s="1"/>
  <c r="M1258" i="23"/>
  <c r="N1258" i="23" s="1"/>
  <c r="M1226" i="23"/>
  <c r="N1227" i="23" s="1"/>
  <c r="C1226" i="23"/>
  <c r="C1218" i="23"/>
  <c r="M1218" i="23"/>
  <c r="C1210" i="23"/>
  <c r="L1210" i="23" s="1"/>
  <c r="M1210" i="23"/>
  <c r="C1194" i="23"/>
  <c r="L1194" i="23" s="1"/>
  <c r="M1194" i="23"/>
  <c r="N1194" i="23" s="1"/>
  <c r="M1186" i="23"/>
  <c r="N1187" i="23" s="1"/>
  <c r="C1186" i="23"/>
  <c r="L1186" i="23" s="1"/>
  <c r="M1178" i="23"/>
  <c r="C1170" i="23"/>
  <c r="M1170" i="23"/>
  <c r="N1170" i="23" s="1"/>
  <c r="M1162" i="23"/>
  <c r="N1162" i="23" s="1"/>
  <c r="C1162" i="23"/>
  <c r="C1138" i="23"/>
  <c r="L1138" i="23" s="1"/>
  <c r="M1138" i="23"/>
  <c r="C1122" i="23"/>
  <c r="M1122" i="23"/>
  <c r="N1122" i="23" s="1"/>
  <c r="C1114" i="23"/>
  <c r="L1114" i="23" s="1"/>
  <c r="M1114" i="23"/>
  <c r="M1106" i="23"/>
  <c r="C1090" i="23"/>
  <c r="L1090" i="23" s="1"/>
  <c r="M1090" i="23"/>
  <c r="N1090" i="23" s="1"/>
  <c r="M1082" i="23"/>
  <c r="C1074" i="23"/>
  <c r="L1074" i="23" s="1"/>
  <c r="M1074" i="23"/>
  <c r="N1075" i="23" s="1"/>
  <c r="N1066" i="23"/>
  <c r="M1058" i="23"/>
  <c r="M1050" i="23"/>
  <c r="C1050" i="23"/>
  <c r="L1050" i="23" s="1"/>
  <c r="C1042" i="23"/>
  <c r="L1042" i="23" s="1"/>
  <c r="M1042" i="23"/>
  <c r="M1026" i="23"/>
  <c r="C1026" i="23"/>
  <c r="C1018" i="23"/>
  <c r="L1018" i="23" s="1"/>
  <c r="M1018" i="23"/>
  <c r="M994" i="23"/>
  <c r="C994" i="23"/>
  <c r="M986" i="23"/>
  <c r="C978" i="23"/>
  <c r="M978" i="23"/>
  <c r="M970" i="23"/>
  <c r="C970" i="23"/>
  <c r="L970" i="23" s="1"/>
  <c r="M962" i="23"/>
  <c r="C954" i="23"/>
  <c r="M954" i="23"/>
  <c r="M938" i="23"/>
  <c r="C930" i="23"/>
  <c r="M930" i="23"/>
  <c r="N931" i="23" s="1"/>
  <c r="C914" i="23"/>
  <c r="M914" i="23"/>
  <c r="C906" i="23"/>
  <c r="M906" i="23"/>
  <c r="N906" i="23" s="1"/>
  <c r="M890" i="23"/>
  <c r="C882" i="23"/>
  <c r="M882" i="23"/>
  <c r="N882" i="23" s="1"/>
  <c r="N874" i="23"/>
  <c r="M858" i="23"/>
  <c r="N858" i="23" s="1"/>
  <c r="C858" i="23"/>
  <c r="C850" i="23"/>
  <c r="M850" i="23"/>
  <c r="C843" i="23"/>
  <c r="L843" i="23" s="1"/>
  <c r="M842" i="23"/>
  <c r="M826" i="23"/>
  <c r="C826" i="23"/>
  <c r="M818" i="23"/>
  <c r="C810" i="23"/>
  <c r="L810" i="23" s="1"/>
  <c r="M810" i="23"/>
  <c r="M802" i="23"/>
  <c r="C802" i="23"/>
  <c r="L802" i="23" s="1"/>
  <c r="M794" i="23"/>
  <c r="C786" i="23"/>
  <c r="L786" i="23" s="1"/>
  <c r="M786" i="23"/>
  <c r="M778" i="23"/>
  <c r="N778" i="23" s="1"/>
  <c r="C778" i="23"/>
  <c r="L778" i="23" s="1"/>
  <c r="M770" i="23"/>
  <c r="C762" i="23"/>
  <c r="L762" i="23" s="1"/>
  <c r="M762" i="23"/>
  <c r="M754" i="23"/>
  <c r="N754" i="23" s="1"/>
  <c r="C754" i="23"/>
  <c r="L754" i="23" s="1"/>
  <c r="M746" i="23"/>
  <c r="C746" i="23"/>
  <c r="C738" i="23"/>
  <c r="L738" i="23" s="1"/>
  <c r="M738" i="23"/>
  <c r="M730" i="23"/>
  <c r="C730" i="23"/>
  <c r="L730" i="23" s="1"/>
  <c r="M722" i="23"/>
  <c r="C714" i="23"/>
  <c r="L714" i="23" s="1"/>
  <c r="M714" i="23"/>
  <c r="M706" i="23"/>
  <c r="C706" i="23"/>
  <c r="L706" i="23" s="1"/>
  <c r="M698" i="23"/>
  <c r="C690" i="23"/>
  <c r="L690" i="23" s="1"/>
  <c r="M690" i="23"/>
  <c r="M682" i="23"/>
  <c r="N682" i="23" s="1"/>
  <c r="C682" i="23"/>
  <c r="L682" i="23" s="1"/>
  <c r="M674" i="23"/>
  <c r="N658" i="23"/>
  <c r="M650" i="23"/>
  <c r="C642" i="23"/>
  <c r="L642" i="23" s="1"/>
  <c r="M642" i="23"/>
  <c r="C634" i="23"/>
  <c r="M634" i="23"/>
  <c r="M626" i="23"/>
  <c r="N610" i="23"/>
  <c r="M602" i="23"/>
  <c r="C586" i="23"/>
  <c r="M586" i="23"/>
  <c r="N586" i="23" s="1"/>
  <c r="M578" i="23"/>
  <c r="C562" i="23"/>
  <c r="M562" i="23"/>
  <c r="N562" i="23" s="1"/>
  <c r="M554" i="23"/>
  <c r="N546" i="23"/>
  <c r="C538" i="23"/>
  <c r="M538" i="23"/>
  <c r="N538" i="23" s="1"/>
  <c r="M530" i="23"/>
  <c r="N531" i="23" s="1"/>
  <c r="C514" i="23"/>
  <c r="M514" i="23"/>
  <c r="N514" i="23" s="1"/>
  <c r="M506" i="23"/>
  <c r="C498" i="23"/>
  <c r="L498" i="23" s="1"/>
  <c r="M498" i="23"/>
  <c r="C490" i="23"/>
  <c r="L490" i="23" s="1"/>
  <c r="M490" i="23"/>
  <c r="M482" i="23"/>
  <c r="C474" i="23"/>
  <c r="L474" i="23" s="1"/>
  <c r="M474" i="23"/>
  <c r="C466" i="23"/>
  <c r="L466" i="23" s="1"/>
  <c r="M466" i="23"/>
  <c r="M458" i="23"/>
  <c r="C450" i="23"/>
  <c r="L450" i="23" s="1"/>
  <c r="M450" i="23"/>
  <c r="M442" i="23"/>
  <c r="N442" i="23" s="1"/>
  <c r="C442" i="23"/>
  <c r="L442" i="23" s="1"/>
  <c r="M434" i="23"/>
  <c r="C434" i="23"/>
  <c r="C426" i="23"/>
  <c r="L426" i="23" s="1"/>
  <c r="M426" i="23"/>
  <c r="M418" i="23"/>
  <c r="C418" i="23"/>
  <c r="L418" i="23" s="1"/>
  <c r="M410" i="23"/>
  <c r="C402" i="23"/>
  <c r="L402" i="23" s="1"/>
  <c r="M402" i="23"/>
  <c r="N402" i="23" s="1"/>
  <c r="M394" i="23"/>
  <c r="C394" i="23"/>
  <c r="L394" i="23" s="1"/>
  <c r="M386" i="23"/>
  <c r="C378" i="23"/>
  <c r="L378" i="23" s="1"/>
  <c r="M378" i="23"/>
  <c r="C370" i="23"/>
  <c r="L370" i="23" s="1"/>
  <c r="M370" i="23"/>
  <c r="N370" i="23" s="1"/>
  <c r="M362" i="23"/>
  <c r="C354" i="23"/>
  <c r="L354" i="23" s="1"/>
  <c r="M354" i="23"/>
  <c r="C346" i="23"/>
  <c r="L346" i="23" s="1"/>
  <c r="M346" i="23"/>
  <c r="C338" i="23"/>
  <c r="M338" i="23"/>
  <c r="B1512" i="3"/>
  <c r="B1440" i="3"/>
  <c r="B1432" i="3"/>
  <c r="B1344" i="3"/>
  <c r="B1336" i="3"/>
  <c r="B1248" i="3"/>
  <c r="B1240" i="3"/>
  <c r="B1152" i="3"/>
  <c r="B1144" i="3"/>
  <c r="G1521" i="3"/>
  <c r="G1473" i="3"/>
  <c r="B1510" i="3"/>
  <c r="D598" i="3"/>
  <c r="D766" i="3"/>
  <c r="D886" i="3"/>
  <c r="D1462" i="3"/>
  <c r="B1513" i="3"/>
  <c r="B1513" i="23"/>
  <c r="C1505" i="23"/>
  <c r="M1505" i="23"/>
  <c r="C1497" i="23"/>
  <c r="L1497" i="23" s="1"/>
  <c r="M1497" i="23"/>
  <c r="B1489" i="3"/>
  <c r="B1489" i="23"/>
  <c r="C1490" i="23" s="1"/>
  <c r="C1481" i="23"/>
  <c r="M1481" i="23"/>
  <c r="C1473" i="23"/>
  <c r="L1473" i="23" s="1"/>
  <c r="M1473" i="23"/>
  <c r="B1465" i="3"/>
  <c r="B1465" i="23"/>
  <c r="C1457" i="23"/>
  <c r="M1457" i="23"/>
  <c r="C1449" i="23"/>
  <c r="L1449" i="23" s="1"/>
  <c r="M1449" i="23"/>
  <c r="B1441" i="3"/>
  <c r="B1441" i="23"/>
  <c r="C1433" i="23"/>
  <c r="M1433" i="23"/>
  <c r="C1425" i="23"/>
  <c r="L1425" i="23" s="1"/>
  <c r="M1425" i="23"/>
  <c r="B1417" i="3"/>
  <c r="B1417" i="23"/>
  <c r="C1409" i="23"/>
  <c r="M1409" i="23"/>
  <c r="C1401" i="23"/>
  <c r="L1401" i="23" s="1"/>
  <c r="M1401" i="23"/>
  <c r="B1393" i="3"/>
  <c r="B1393" i="23"/>
  <c r="C1394" i="23" s="1"/>
  <c r="B1369" i="3"/>
  <c r="B1369" i="23"/>
  <c r="B1345" i="3"/>
  <c r="B1345" i="23"/>
  <c r="C1346" i="23" s="1"/>
  <c r="C1337" i="23"/>
  <c r="M1337" i="23"/>
  <c r="B1321" i="3"/>
  <c r="B1321" i="23"/>
  <c r="C1313" i="23"/>
  <c r="M1313" i="23"/>
  <c r="B1297" i="3"/>
  <c r="B1297" i="23"/>
  <c r="C1298" i="23" s="1"/>
  <c r="C1289" i="23"/>
  <c r="M1289" i="23"/>
  <c r="N1281" i="23"/>
  <c r="B1273" i="3"/>
  <c r="B1273" i="23"/>
  <c r="C1265" i="23"/>
  <c r="M1265" i="23"/>
  <c r="N1266" i="23" s="1"/>
  <c r="C1257" i="23"/>
  <c r="M1257" i="23"/>
  <c r="B1249" i="3"/>
  <c r="B1249" i="23"/>
  <c r="C1241" i="23"/>
  <c r="M1241" i="23"/>
  <c r="C1234" i="23"/>
  <c r="M1233" i="23"/>
  <c r="N1233" i="23" s="1"/>
  <c r="C1225" i="23"/>
  <c r="C1217" i="23"/>
  <c r="M1217" i="23"/>
  <c r="C1209" i="23"/>
  <c r="M1209" i="23"/>
  <c r="N1209" i="23" s="1"/>
  <c r="B1201" i="3"/>
  <c r="B1201" i="23"/>
  <c r="C1185" i="23"/>
  <c r="M1185" i="23"/>
  <c r="N1185" i="23" s="1"/>
  <c r="B1177" i="3"/>
  <c r="B1177" i="23"/>
  <c r="N1161" i="23"/>
  <c r="B1153" i="3"/>
  <c r="B1153" i="23"/>
  <c r="C1137" i="23"/>
  <c r="M1137" i="23"/>
  <c r="N1137" i="23" s="1"/>
  <c r="B1129" i="3"/>
  <c r="B1129" i="23"/>
  <c r="C1113" i="23"/>
  <c r="M1113" i="23"/>
  <c r="N1113" i="23" s="1"/>
  <c r="B1105" i="3"/>
  <c r="B1105" i="23"/>
  <c r="C1097" i="23"/>
  <c r="M1097" i="23"/>
  <c r="N1089" i="23"/>
  <c r="B1081" i="3"/>
  <c r="B1081" i="23"/>
  <c r="C1082" i="23" s="1"/>
  <c r="M1073" i="23"/>
  <c r="C1073" i="23"/>
  <c r="C1065" i="23"/>
  <c r="L1065" i="23" s="1"/>
  <c r="M1065" i="23"/>
  <c r="B1057" i="3"/>
  <c r="B1057" i="23"/>
  <c r="M1049" i="23"/>
  <c r="C1049" i="23"/>
  <c r="M1041" i="23"/>
  <c r="C1041" i="23"/>
  <c r="L1041" i="23" s="1"/>
  <c r="B1033" i="3"/>
  <c r="B1033" i="23"/>
  <c r="M1025" i="23"/>
  <c r="C1025" i="23"/>
  <c r="M1017" i="23"/>
  <c r="N1017" i="23" s="1"/>
  <c r="C1017" i="23"/>
  <c r="L1017" i="23" s="1"/>
  <c r="B1009" i="3"/>
  <c r="B1009" i="23"/>
  <c r="C1002" i="23"/>
  <c r="M1001" i="23"/>
  <c r="N1002" i="23" s="1"/>
  <c r="C1001" i="23"/>
  <c r="C993" i="23"/>
  <c r="L993" i="23" s="1"/>
  <c r="M993" i="23"/>
  <c r="N993" i="23" s="1"/>
  <c r="B985" i="3"/>
  <c r="B985" i="23"/>
  <c r="C986" i="23" s="1"/>
  <c r="C977" i="23"/>
  <c r="M977" i="23"/>
  <c r="C969" i="23"/>
  <c r="M969" i="23"/>
  <c r="N969" i="23" s="1"/>
  <c r="B961" i="3"/>
  <c r="B961" i="23"/>
  <c r="C953" i="23"/>
  <c r="M953" i="23"/>
  <c r="C945" i="23"/>
  <c r="M945" i="23"/>
  <c r="B937" i="3"/>
  <c r="B937" i="23"/>
  <c r="C929" i="23"/>
  <c r="M929" i="23"/>
  <c r="N921" i="23"/>
  <c r="B913" i="3"/>
  <c r="B913" i="23"/>
  <c r="C905" i="23"/>
  <c r="M905" i="23"/>
  <c r="C898" i="23"/>
  <c r="M897" i="23"/>
  <c r="N897" i="23" s="1"/>
  <c r="B889" i="3"/>
  <c r="B889" i="23"/>
  <c r="C890" i="23" s="1"/>
  <c r="C881" i="23"/>
  <c r="M881" i="23"/>
  <c r="C874" i="23"/>
  <c r="M873" i="23"/>
  <c r="B865" i="3"/>
  <c r="B865" i="23"/>
  <c r="M849" i="23"/>
  <c r="N849" i="23" s="1"/>
  <c r="C849" i="23"/>
  <c r="B841" i="3"/>
  <c r="B841" i="23"/>
  <c r="C834" i="23"/>
  <c r="M833" i="23"/>
  <c r="C833" i="23"/>
  <c r="C825" i="23"/>
  <c r="M825" i="23"/>
  <c r="N825" i="23" s="1"/>
  <c r="B817" i="3"/>
  <c r="B817" i="23"/>
  <c r="C818" i="23" s="1"/>
  <c r="M809" i="23"/>
  <c r="C809" i="23"/>
  <c r="C801" i="23"/>
  <c r="L801" i="23" s="1"/>
  <c r="M801" i="23"/>
  <c r="N801" i="23" s="1"/>
  <c r="B793" i="3"/>
  <c r="B793" i="23"/>
  <c r="C794" i="23" s="1"/>
  <c r="M785" i="23"/>
  <c r="C785" i="23"/>
  <c r="C777" i="23"/>
  <c r="L777" i="23" s="1"/>
  <c r="M777" i="23"/>
  <c r="B769" i="3"/>
  <c r="B769" i="23"/>
  <c r="M761" i="23"/>
  <c r="C761" i="23"/>
  <c r="C753" i="23"/>
  <c r="M753" i="23"/>
  <c r="B745" i="3"/>
  <c r="B745" i="23"/>
  <c r="M737" i="23"/>
  <c r="C737" i="23"/>
  <c r="C729" i="23"/>
  <c r="L729" i="23" s="1"/>
  <c r="M729" i="23"/>
  <c r="N729" i="23" s="1"/>
  <c r="B721" i="3"/>
  <c r="B721" i="23"/>
  <c r="C722" i="23" s="1"/>
  <c r="M713" i="23"/>
  <c r="C713" i="23"/>
  <c r="C705" i="23"/>
  <c r="L705" i="23" s="1"/>
  <c r="M705" i="23"/>
  <c r="N705" i="23" s="1"/>
  <c r="B697" i="3"/>
  <c r="B697" i="23"/>
  <c r="C698" i="23" s="1"/>
  <c r="M689" i="23"/>
  <c r="C689" i="23"/>
  <c r="C681" i="23"/>
  <c r="M681" i="23"/>
  <c r="B673" i="3"/>
  <c r="B673" i="23"/>
  <c r="M665" i="23"/>
  <c r="N666" i="23" s="1"/>
  <c r="C665" i="23"/>
  <c r="B649" i="3"/>
  <c r="B649" i="23"/>
  <c r="C650" i="23" s="1"/>
  <c r="C641" i="23"/>
  <c r="M641" i="23"/>
  <c r="C633" i="23"/>
  <c r="L633" i="23" s="1"/>
  <c r="M633" i="23"/>
  <c r="B625" i="3"/>
  <c r="B625" i="23"/>
  <c r="C626" i="23" s="1"/>
  <c r="C617" i="23"/>
  <c r="M617" i="23"/>
  <c r="N618" i="23" s="1"/>
  <c r="B601" i="3"/>
  <c r="B601" i="23"/>
  <c r="C593" i="23"/>
  <c r="M593" i="23"/>
  <c r="N594" i="23" s="1"/>
  <c r="B577" i="3"/>
  <c r="B577" i="23"/>
  <c r="C578" i="23" s="1"/>
  <c r="C569" i="23"/>
  <c r="M569" i="23"/>
  <c r="N570" i="23" s="1"/>
  <c r="N561" i="23"/>
  <c r="B553" i="3"/>
  <c r="B553" i="23"/>
  <c r="C554" i="23" s="1"/>
  <c r="C545" i="23"/>
  <c r="M545" i="23"/>
  <c r="B529" i="3"/>
  <c r="B529" i="23"/>
  <c r="C530" i="23" s="1"/>
  <c r="C521" i="23"/>
  <c r="M521" i="23"/>
  <c r="N522" i="23" s="1"/>
  <c r="N513" i="23"/>
  <c r="B505" i="3"/>
  <c r="B505" i="23"/>
  <c r="C506" i="23" s="1"/>
  <c r="M497" i="23"/>
  <c r="C497" i="23"/>
  <c r="C489" i="23"/>
  <c r="M489" i="23"/>
  <c r="N489" i="23" s="1"/>
  <c r="B481" i="3"/>
  <c r="B481" i="23"/>
  <c r="C482" i="23" s="1"/>
  <c r="M473" i="23"/>
  <c r="C473" i="23"/>
  <c r="C465" i="23"/>
  <c r="M465" i="23"/>
  <c r="B457" i="3"/>
  <c r="B457" i="23"/>
  <c r="M449" i="23"/>
  <c r="C449" i="23"/>
  <c r="C441" i="23"/>
  <c r="M441" i="23"/>
  <c r="B433" i="3"/>
  <c r="B433" i="23"/>
  <c r="M425" i="23"/>
  <c r="C425" i="23"/>
  <c r="C417" i="23"/>
  <c r="M417" i="23"/>
  <c r="N417" i="23" s="1"/>
  <c r="B409" i="3"/>
  <c r="B409" i="23"/>
  <c r="C410" i="23" s="1"/>
  <c r="M401" i="23"/>
  <c r="C401" i="23"/>
  <c r="C393" i="23"/>
  <c r="M393" i="23"/>
  <c r="N393" i="23" s="1"/>
  <c r="B385" i="3"/>
  <c r="B385" i="23"/>
  <c r="C386" i="23" s="1"/>
  <c r="C377" i="23"/>
  <c r="M377" i="23"/>
  <c r="C369" i="23"/>
  <c r="M369" i="23"/>
  <c r="B361" i="3"/>
  <c r="B361" i="23"/>
  <c r="C353" i="23"/>
  <c r="M353" i="23"/>
  <c r="C345" i="23"/>
  <c r="M345" i="23"/>
  <c r="B337" i="3"/>
  <c r="B337" i="23"/>
  <c r="C1520" i="23"/>
  <c r="M1520" i="23"/>
  <c r="N1520" i="23" s="1"/>
  <c r="C1504" i="23"/>
  <c r="C1496" i="23"/>
  <c r="L1496" i="23" s="1"/>
  <c r="M1496" i="23"/>
  <c r="C1488" i="23"/>
  <c r="M1480" i="23"/>
  <c r="N1480" i="23" s="1"/>
  <c r="C1480" i="23"/>
  <c r="C1472" i="23"/>
  <c r="L1472" i="23" s="1"/>
  <c r="M1472" i="23"/>
  <c r="C1464" i="23"/>
  <c r="C1456" i="23"/>
  <c r="C1448" i="23"/>
  <c r="L1448" i="23" s="1"/>
  <c r="M1448" i="23"/>
  <c r="C1440" i="23"/>
  <c r="C1432" i="23"/>
  <c r="C1424" i="23"/>
  <c r="L1424" i="23" s="1"/>
  <c r="M1424" i="23"/>
  <c r="C1416" i="23"/>
  <c r="M1400" i="23"/>
  <c r="C1400" i="23"/>
  <c r="C1392" i="23"/>
  <c r="M1392" i="23"/>
  <c r="N1392" i="23" s="1"/>
  <c r="C1385" i="23"/>
  <c r="M1384" i="23"/>
  <c r="N1384" i="23" s="1"/>
  <c r="C1384" i="23"/>
  <c r="M1376" i="23"/>
  <c r="N1376" i="23" s="1"/>
  <c r="C1376" i="23"/>
  <c r="C1368" i="23"/>
  <c r="C1361" i="23"/>
  <c r="C1360" i="23"/>
  <c r="L1360" i="23" s="1"/>
  <c r="M1352" i="23"/>
  <c r="N1353" i="23" s="1"/>
  <c r="C1352" i="23"/>
  <c r="C1344" i="23"/>
  <c r="C1336" i="23"/>
  <c r="M1328" i="23"/>
  <c r="N1328" i="23" s="1"/>
  <c r="C1328" i="23"/>
  <c r="L1328" i="23" s="1"/>
  <c r="C1320" i="23"/>
  <c r="M1320" i="23"/>
  <c r="C1312" i="23"/>
  <c r="M1304" i="23"/>
  <c r="N1304" i="23" s="1"/>
  <c r="C1304" i="23"/>
  <c r="C1296" i="23"/>
  <c r="C1288" i="23"/>
  <c r="C1264" i="23"/>
  <c r="C1256" i="23"/>
  <c r="M1256" i="23"/>
  <c r="N1256" i="23" s="1"/>
  <c r="N1248" i="23"/>
  <c r="C1232" i="23"/>
  <c r="M1232" i="23"/>
  <c r="C1224" i="23"/>
  <c r="C1216" i="23"/>
  <c r="C1200" i="23"/>
  <c r="C1192" i="23"/>
  <c r="C1184" i="23"/>
  <c r="M1184" i="23"/>
  <c r="C1176" i="23"/>
  <c r="M1176" i="23"/>
  <c r="N1176" i="23" s="1"/>
  <c r="C1168" i="23"/>
  <c r="C1160" i="23"/>
  <c r="M1160" i="23"/>
  <c r="C1152" i="23"/>
  <c r="C1144" i="23"/>
  <c r="M1144" i="23"/>
  <c r="N1144" i="23" s="1"/>
  <c r="C1128" i="23"/>
  <c r="M1112" i="23"/>
  <c r="C1112" i="23"/>
  <c r="C1104" i="23"/>
  <c r="M1104" i="23"/>
  <c r="C1096" i="23"/>
  <c r="C1088" i="23"/>
  <c r="M1088" i="23"/>
  <c r="N1088" i="23" s="1"/>
  <c r="C1072" i="23"/>
  <c r="M1064" i="23"/>
  <c r="C1064" i="23"/>
  <c r="C1056" i="23"/>
  <c r="C1048" i="23"/>
  <c r="M1040" i="23"/>
  <c r="C1040" i="23"/>
  <c r="M1032" i="23"/>
  <c r="C1032" i="23"/>
  <c r="C1024" i="23"/>
  <c r="C1000" i="23"/>
  <c r="M992" i="23"/>
  <c r="C992" i="23"/>
  <c r="C984" i="23"/>
  <c r="C968" i="23"/>
  <c r="M968" i="23"/>
  <c r="N968" i="23" s="1"/>
  <c r="C960" i="23"/>
  <c r="M960" i="23"/>
  <c r="C952" i="23"/>
  <c r="C944" i="23"/>
  <c r="M944" i="23"/>
  <c r="N944" i="23" s="1"/>
  <c r="C936" i="23"/>
  <c r="C920" i="23"/>
  <c r="M920" i="23"/>
  <c r="N920" i="23" s="1"/>
  <c r="C912" i="23"/>
  <c r="C896" i="23"/>
  <c r="M896" i="23"/>
  <c r="C888" i="23"/>
  <c r="M888" i="23"/>
  <c r="C872" i="23"/>
  <c r="M872" i="23"/>
  <c r="C856" i="23"/>
  <c r="C832" i="23"/>
  <c r="M824" i="23"/>
  <c r="C824" i="23"/>
  <c r="C816" i="23"/>
  <c r="M816" i="23"/>
  <c r="C808" i="23"/>
  <c r="M800" i="23"/>
  <c r="C800" i="23"/>
  <c r="C792" i="23"/>
  <c r="C784" i="23"/>
  <c r="M776" i="23"/>
  <c r="C776" i="23"/>
  <c r="C768" i="23"/>
  <c r="C760" i="23"/>
  <c r="M752" i="23"/>
  <c r="C752" i="23"/>
  <c r="C744" i="23"/>
  <c r="M744" i="23"/>
  <c r="C736" i="23"/>
  <c r="M728" i="23"/>
  <c r="C728" i="23"/>
  <c r="C720" i="23"/>
  <c r="C712" i="23"/>
  <c r="M704" i="23"/>
  <c r="C704" i="23"/>
  <c r="C696" i="23"/>
  <c r="C688" i="23"/>
  <c r="M680" i="23"/>
  <c r="N680" i="23" s="1"/>
  <c r="C680" i="23"/>
  <c r="C672" i="23"/>
  <c r="M672" i="23"/>
  <c r="N672" i="23" s="1"/>
  <c r="C664" i="23"/>
  <c r="M656" i="23"/>
  <c r="C656" i="23"/>
  <c r="C632" i="23"/>
  <c r="M632" i="23"/>
  <c r="N632" i="23" s="1"/>
  <c r="C608" i="23"/>
  <c r="M608" i="23"/>
  <c r="N608" i="23" s="1"/>
  <c r="C584" i="23"/>
  <c r="M584" i="23"/>
  <c r="N584" i="23" s="1"/>
  <c r="C568" i="23"/>
  <c r="C560" i="23"/>
  <c r="M560" i="23"/>
  <c r="C544" i="23"/>
  <c r="M544" i="23"/>
  <c r="N544" i="23" s="1"/>
  <c r="C536" i="23"/>
  <c r="M536" i="23"/>
  <c r="N537" i="23" s="1"/>
  <c r="C520" i="23"/>
  <c r="C512" i="23"/>
  <c r="M512" i="23"/>
  <c r="C504" i="23"/>
  <c r="C496" i="23"/>
  <c r="M488" i="23"/>
  <c r="C488" i="23"/>
  <c r="C480" i="23"/>
  <c r="C472" i="23"/>
  <c r="M464" i="23"/>
  <c r="N464" i="23" s="1"/>
  <c r="C464" i="23"/>
  <c r="L464" i="23" s="1"/>
  <c r="C456" i="23"/>
  <c r="M456" i="23"/>
  <c r="C448" i="23"/>
  <c r="M440" i="23"/>
  <c r="N440" i="23" s="1"/>
  <c r="C440" i="23"/>
  <c r="C432" i="23"/>
  <c r="C424" i="23"/>
  <c r="M416" i="23"/>
  <c r="C416" i="23"/>
  <c r="C408" i="23"/>
  <c r="C400" i="23"/>
  <c r="M392" i="23"/>
  <c r="C392" i="23"/>
  <c r="L392" i="23" s="1"/>
  <c r="C376" i="23"/>
  <c r="C368" i="23"/>
  <c r="L368" i="23" s="1"/>
  <c r="M368" i="23"/>
  <c r="C360" i="23"/>
  <c r="C352" i="23"/>
  <c r="C344" i="23"/>
  <c r="M344" i="23"/>
  <c r="N344" i="23" s="1"/>
  <c r="C336" i="23"/>
  <c r="C328" i="23"/>
  <c r="C320" i="23"/>
  <c r="L320" i="23" s="1"/>
  <c r="M320" i="23"/>
  <c r="C312" i="23"/>
  <c r="L312" i="23" s="1"/>
  <c r="M312" i="23"/>
  <c r="N312" i="23" s="1"/>
  <c r="C304" i="23"/>
  <c r="C296" i="23"/>
  <c r="M296" i="23"/>
  <c r="C288" i="23"/>
  <c r="C280" i="23"/>
  <c r="C272" i="23"/>
  <c r="M272" i="23"/>
  <c r="C264" i="23"/>
  <c r="C256" i="23"/>
  <c r="C248" i="23"/>
  <c r="L248" i="23" s="1"/>
  <c r="M248" i="23"/>
  <c r="N248" i="23" s="1"/>
  <c r="C240" i="23"/>
  <c r="L240" i="23" s="1"/>
  <c r="M240" i="23"/>
  <c r="C232" i="23"/>
  <c r="C216" i="23"/>
  <c r="C200" i="23"/>
  <c r="L200" i="23" s="1"/>
  <c r="M200" i="23"/>
  <c r="N200" i="23" s="1"/>
  <c r="C176" i="23"/>
  <c r="M176" i="23"/>
  <c r="N176" i="23" s="1"/>
  <c r="C168" i="23"/>
  <c r="M168" i="23"/>
  <c r="C160" i="23"/>
  <c r="M160" i="23"/>
  <c r="N160" i="23" s="1"/>
  <c r="C144" i="23"/>
  <c r="C120" i="23"/>
  <c r="C113" i="23"/>
  <c r="C96" i="23"/>
  <c r="M96" i="23"/>
  <c r="N96" i="23" s="1"/>
  <c r="C89" i="23"/>
  <c r="C72" i="23"/>
  <c r="C65" i="23"/>
  <c r="C48" i="23"/>
  <c r="C40" i="23"/>
  <c r="C32" i="23"/>
  <c r="L32" i="23" s="1"/>
  <c r="M32" i="23"/>
  <c r="C24" i="23"/>
  <c r="L24" i="23" s="1"/>
  <c r="M24" i="23"/>
  <c r="C16" i="23"/>
  <c r="C8" i="23"/>
  <c r="L8" i="23" s="1"/>
  <c r="M8" i="23"/>
  <c r="E1526" i="23"/>
  <c r="D1486" i="3"/>
  <c r="D1486" i="23"/>
  <c r="E1486" i="23" s="1"/>
  <c r="E1310" i="23"/>
  <c r="E1046" i="23"/>
  <c r="E823" i="23"/>
  <c r="E822" i="23"/>
  <c r="E398" i="23"/>
  <c r="N1280" i="23"/>
  <c r="B1464" i="3"/>
  <c r="B1456" i="3"/>
  <c r="B1368" i="3"/>
  <c r="B1360" i="3"/>
  <c r="B1272" i="3"/>
  <c r="B1264" i="3"/>
  <c r="B1176" i="3"/>
  <c r="B1168" i="3"/>
  <c r="G1509" i="3"/>
  <c r="G1481" i="3"/>
  <c r="G1461" i="3"/>
  <c r="G3" i="3"/>
  <c r="D814" i="3"/>
  <c r="C1527" i="23"/>
  <c r="M1527" i="23"/>
  <c r="N1527" i="23" s="1"/>
  <c r="M1519" i="23"/>
  <c r="C1519" i="23"/>
  <c r="C1511" i="23"/>
  <c r="M1511" i="23"/>
  <c r="C1503" i="23"/>
  <c r="L1503" i="23" s="1"/>
  <c r="M1503" i="23"/>
  <c r="N1503" i="23" s="1"/>
  <c r="M1495" i="23"/>
  <c r="C1495" i="23"/>
  <c r="C1487" i="23"/>
  <c r="M1487" i="23"/>
  <c r="C1479" i="23"/>
  <c r="M1479" i="23"/>
  <c r="M1471" i="23"/>
  <c r="N1471" i="23" s="1"/>
  <c r="C1471" i="23"/>
  <c r="C1463" i="23"/>
  <c r="M1463" i="23"/>
  <c r="C1455" i="23"/>
  <c r="M1455" i="23"/>
  <c r="M1447" i="23"/>
  <c r="C1447" i="23"/>
  <c r="C1439" i="23"/>
  <c r="L1439" i="23" s="1"/>
  <c r="M1439" i="23"/>
  <c r="N1439" i="23" s="1"/>
  <c r="C1431" i="23"/>
  <c r="M1431" i="23"/>
  <c r="M1423" i="23"/>
  <c r="C1423" i="23"/>
  <c r="C1415" i="23"/>
  <c r="M1415" i="23"/>
  <c r="N1407" i="23"/>
  <c r="M1399" i="23"/>
  <c r="C1399" i="23"/>
  <c r="N1391" i="23"/>
  <c r="M1375" i="23"/>
  <c r="C1375" i="23"/>
  <c r="N1359" i="23"/>
  <c r="C1351" i="23"/>
  <c r="M1351" i="23"/>
  <c r="C1343" i="23"/>
  <c r="M1343" i="23"/>
  <c r="N1343" i="23" s="1"/>
  <c r="C1319" i="23"/>
  <c r="M1319" i="23"/>
  <c r="N1319" i="23" s="1"/>
  <c r="N1311" i="23"/>
  <c r="C1295" i="23"/>
  <c r="M1295" i="23"/>
  <c r="C1279" i="23"/>
  <c r="M1279" i="23"/>
  <c r="C1271" i="23"/>
  <c r="M1271" i="23"/>
  <c r="C1263" i="23"/>
  <c r="M1263" i="23"/>
  <c r="C1255" i="23"/>
  <c r="M1255" i="23"/>
  <c r="C1247" i="23"/>
  <c r="M1247" i="23"/>
  <c r="C1239" i="23"/>
  <c r="M1239" i="23"/>
  <c r="N1239" i="23" s="1"/>
  <c r="C1231" i="23"/>
  <c r="M1231" i="23"/>
  <c r="C1215" i="23"/>
  <c r="M1215" i="23"/>
  <c r="C1207" i="23"/>
  <c r="M1207" i="23"/>
  <c r="N1199" i="23"/>
  <c r="C1191" i="23"/>
  <c r="M1191" i="23"/>
  <c r="M1183" i="23"/>
  <c r="C1183" i="23"/>
  <c r="C1159" i="23"/>
  <c r="M1159" i="23"/>
  <c r="C1143" i="23"/>
  <c r="M1143" i="23"/>
  <c r="C1119" i="23"/>
  <c r="M1119" i="23"/>
  <c r="C1111" i="23"/>
  <c r="M1111" i="23"/>
  <c r="M1103" i="23"/>
  <c r="C1103" i="23"/>
  <c r="C1095" i="23"/>
  <c r="M1095" i="23"/>
  <c r="C1079" i="23"/>
  <c r="M1079" i="23"/>
  <c r="C1063" i="23"/>
  <c r="M1063" i="23"/>
  <c r="M1055" i="23"/>
  <c r="C1055" i="23"/>
  <c r="M1047" i="23"/>
  <c r="C1047" i="23"/>
  <c r="L1047" i="23" s="1"/>
  <c r="C1039" i="23"/>
  <c r="M1039" i="23"/>
  <c r="M1031" i="23"/>
  <c r="C1031" i="23"/>
  <c r="M1023" i="23"/>
  <c r="C1023" i="23"/>
  <c r="C1008" i="23"/>
  <c r="M1007" i="23"/>
  <c r="C1007" i="23"/>
  <c r="M999" i="23"/>
  <c r="N999" i="23" s="1"/>
  <c r="C999" i="23"/>
  <c r="M991" i="23"/>
  <c r="C991" i="23"/>
  <c r="M983" i="23"/>
  <c r="C983" i="23"/>
  <c r="C959" i="23"/>
  <c r="M959" i="23"/>
  <c r="C951" i="23"/>
  <c r="M951" i="23"/>
  <c r="C935" i="23"/>
  <c r="M935" i="23"/>
  <c r="C927" i="23"/>
  <c r="M927" i="23"/>
  <c r="C911" i="23"/>
  <c r="M911" i="23"/>
  <c r="C904" i="23"/>
  <c r="M903" i="23"/>
  <c r="C903" i="23"/>
  <c r="M895" i="23"/>
  <c r="C895" i="23"/>
  <c r="C887" i="23"/>
  <c r="M887" i="23"/>
  <c r="C880" i="23"/>
  <c r="M879" i="23"/>
  <c r="M871" i="23"/>
  <c r="N871" i="23" s="1"/>
  <c r="C871" i="23"/>
  <c r="N855" i="23"/>
  <c r="C847" i="23"/>
  <c r="M847" i="23"/>
  <c r="N848" i="23" s="1"/>
  <c r="C840" i="23"/>
  <c r="M839" i="23"/>
  <c r="C839" i="23"/>
  <c r="N831" i="23"/>
  <c r="M823" i="23"/>
  <c r="C823" i="23"/>
  <c r="M815" i="23"/>
  <c r="C815" i="23"/>
  <c r="C807" i="23"/>
  <c r="M807" i="23"/>
  <c r="M799" i="23"/>
  <c r="C799" i="23"/>
  <c r="M791" i="23"/>
  <c r="C791" i="23"/>
  <c r="C783" i="23"/>
  <c r="M783" i="23"/>
  <c r="M775" i="23"/>
  <c r="C775" i="23"/>
  <c r="M767" i="23"/>
  <c r="N767" i="23" s="1"/>
  <c r="C767" i="23"/>
  <c r="C759" i="23"/>
  <c r="M759" i="23"/>
  <c r="M751" i="23"/>
  <c r="C751" i="23"/>
  <c r="M743" i="23"/>
  <c r="C743" i="23"/>
  <c r="C735" i="23"/>
  <c r="L735" i="23" s="1"/>
  <c r="M735" i="23"/>
  <c r="N735" i="23" s="1"/>
  <c r="M727" i="23"/>
  <c r="C727" i="23"/>
  <c r="M719" i="23"/>
  <c r="C719" i="23"/>
  <c r="C711" i="23"/>
  <c r="M711" i="23"/>
  <c r="M703" i="23"/>
  <c r="C703" i="23"/>
  <c r="M695" i="23"/>
  <c r="C695" i="23"/>
  <c r="C687" i="23"/>
  <c r="M687" i="23"/>
  <c r="C663" i="23"/>
  <c r="L663" i="23" s="1"/>
  <c r="M663" i="23"/>
  <c r="M655" i="23"/>
  <c r="C655" i="23"/>
  <c r="M647" i="23"/>
  <c r="C647" i="23"/>
  <c r="N615" i="23"/>
  <c r="C599" i="23"/>
  <c r="M599" i="23"/>
  <c r="N600" i="23" s="1"/>
  <c r="C583" i="23"/>
  <c r="M583" i="23"/>
  <c r="C575" i="23"/>
  <c r="M575" i="23"/>
  <c r="C559" i="23"/>
  <c r="M559" i="23"/>
  <c r="C551" i="23"/>
  <c r="M551" i="23"/>
  <c r="C535" i="23"/>
  <c r="M535" i="23"/>
  <c r="C527" i="23"/>
  <c r="M527" i="23"/>
  <c r="N528" i="23" s="1"/>
  <c r="C511" i="23"/>
  <c r="M511" i="23"/>
  <c r="M503" i="23"/>
  <c r="C503" i="23"/>
  <c r="C495" i="23"/>
  <c r="M495" i="23"/>
  <c r="C487" i="23"/>
  <c r="M487" i="23"/>
  <c r="M479" i="23"/>
  <c r="C479" i="23"/>
  <c r="C471" i="23"/>
  <c r="M471" i="23"/>
  <c r="N471" i="23" s="1"/>
  <c r="C463" i="23"/>
  <c r="M463" i="23"/>
  <c r="M455" i="23"/>
  <c r="C455" i="23"/>
  <c r="C447" i="23"/>
  <c r="M447" i="23"/>
  <c r="M439" i="23"/>
  <c r="C439" i="23"/>
  <c r="M431" i="23"/>
  <c r="C431" i="23"/>
  <c r="C423" i="23"/>
  <c r="M423" i="23"/>
  <c r="M415" i="23"/>
  <c r="C415" i="23"/>
  <c r="M407" i="23"/>
  <c r="C407" i="23"/>
  <c r="L407" i="23" s="1"/>
  <c r="C399" i="23"/>
  <c r="M399" i="23"/>
  <c r="M391" i="23"/>
  <c r="C391" i="23"/>
  <c r="C375" i="23"/>
  <c r="M375" i="23"/>
  <c r="C367" i="23"/>
  <c r="M367" i="23"/>
  <c r="N367" i="23" s="1"/>
  <c r="C359" i="23"/>
  <c r="M359" i="23"/>
  <c r="C351" i="23"/>
  <c r="M351" i="23"/>
  <c r="C343" i="23"/>
  <c r="M343" i="23"/>
  <c r="C335" i="23"/>
  <c r="M335" i="23"/>
  <c r="N335" i="23" s="1"/>
  <c r="C327" i="23"/>
  <c r="M327" i="23"/>
  <c r="C319" i="23"/>
  <c r="M319" i="23"/>
  <c r="C311" i="23"/>
  <c r="M311" i="23"/>
  <c r="C303" i="23"/>
  <c r="M303" i="23"/>
  <c r="N303" i="23" s="1"/>
  <c r="C295" i="23"/>
  <c r="M295" i="23"/>
  <c r="C287" i="23"/>
  <c r="M287" i="23"/>
  <c r="C279" i="23"/>
  <c r="M279" i="23"/>
  <c r="C271" i="23"/>
  <c r="M271" i="23"/>
  <c r="N271" i="23" s="1"/>
  <c r="C263" i="23"/>
  <c r="M263" i="23"/>
  <c r="C255" i="23"/>
  <c r="M255" i="23"/>
  <c r="C247" i="23"/>
  <c r="M247" i="23"/>
  <c r="C239" i="23"/>
  <c r="M239" i="23"/>
  <c r="N239" i="23" s="1"/>
  <c r="C231" i="23"/>
  <c r="M231" i="23"/>
  <c r="C207" i="23"/>
  <c r="M207" i="23"/>
  <c r="N207" i="23" s="1"/>
  <c r="C191" i="23"/>
  <c r="L191" i="23" s="1"/>
  <c r="M191" i="23"/>
  <c r="N191" i="23" s="1"/>
  <c r="C167" i="23"/>
  <c r="M167" i="23"/>
  <c r="N167" i="23" s="1"/>
  <c r="C159" i="23"/>
  <c r="M159" i="23"/>
  <c r="N143" i="23"/>
  <c r="C135" i="23"/>
  <c r="M135" i="23"/>
  <c r="N135" i="23" s="1"/>
  <c r="C128" i="23"/>
  <c r="M127" i="23"/>
  <c r="C111" i="23"/>
  <c r="M111" i="23"/>
  <c r="C104" i="23"/>
  <c r="M103" i="23"/>
  <c r="C87" i="23"/>
  <c r="M87" i="23"/>
  <c r="C80" i="23"/>
  <c r="M79" i="23"/>
  <c r="C63" i="23"/>
  <c r="M63" i="23"/>
  <c r="C56" i="23"/>
  <c r="M55" i="23"/>
  <c r="C47" i="23"/>
  <c r="M47" i="23"/>
  <c r="C39" i="23"/>
  <c r="M39" i="23"/>
  <c r="N39" i="23" s="1"/>
  <c r="C31" i="23"/>
  <c r="L31" i="23" s="1"/>
  <c r="M31" i="23"/>
  <c r="C23" i="23"/>
  <c r="M23" i="23"/>
  <c r="C15" i="23"/>
  <c r="M15" i="23"/>
  <c r="C7" i="23"/>
  <c r="M7" i="23"/>
  <c r="N7" i="23" s="1"/>
  <c r="D1525" i="3"/>
  <c r="D1525" i="23"/>
  <c r="E1525" i="23" s="1"/>
  <c r="D1501" i="3"/>
  <c r="D1501" i="23"/>
  <c r="E1501" i="23" s="1"/>
  <c r="D1477" i="3"/>
  <c r="D1477" i="23"/>
  <c r="E1469" i="23"/>
  <c r="D1453" i="3"/>
  <c r="D1453" i="23"/>
  <c r="E1453" i="23" s="1"/>
  <c r="D1429" i="3"/>
  <c r="D1429" i="23"/>
  <c r="E1429" i="23" s="1"/>
  <c r="D1405" i="3"/>
  <c r="D1405" i="23"/>
  <c r="E1405" i="23" s="1"/>
  <c r="D1381" i="3"/>
  <c r="D1381" i="23"/>
  <c r="D1357" i="3"/>
  <c r="D1357" i="23"/>
  <c r="E1357" i="23" s="1"/>
  <c r="D1333" i="3"/>
  <c r="D1333" i="23"/>
  <c r="E1333" i="23" s="1"/>
  <c r="C1526" i="23"/>
  <c r="L1526" i="23" s="1"/>
  <c r="M1526" i="23"/>
  <c r="M1518" i="23"/>
  <c r="N1518" i="23" s="1"/>
  <c r="M1510" i="23"/>
  <c r="N1510" i="23" s="1"/>
  <c r="C1510" i="23"/>
  <c r="L1510" i="23" s="1"/>
  <c r="M1502" i="23"/>
  <c r="C1494" i="23"/>
  <c r="L1494" i="23" s="1"/>
  <c r="M1494" i="23"/>
  <c r="N1494" i="23" s="1"/>
  <c r="M1486" i="23"/>
  <c r="C1486" i="23"/>
  <c r="L1486" i="23" s="1"/>
  <c r="C1478" i="23"/>
  <c r="M1478" i="23"/>
  <c r="C1470" i="23"/>
  <c r="L1470" i="23" s="1"/>
  <c r="M1470" i="23"/>
  <c r="M1462" i="23"/>
  <c r="N1462" i="23" s="1"/>
  <c r="C1462" i="23"/>
  <c r="M1454" i="23"/>
  <c r="C1446" i="23"/>
  <c r="L1446" i="23" s="1"/>
  <c r="M1446" i="23"/>
  <c r="M1438" i="23"/>
  <c r="C1438" i="23"/>
  <c r="L1438" i="23" s="1"/>
  <c r="C1430" i="23"/>
  <c r="M1430" i="23"/>
  <c r="C1422" i="23"/>
  <c r="L1422" i="23" s="1"/>
  <c r="M1422" i="23"/>
  <c r="N1422" i="23" s="1"/>
  <c r="M1414" i="23"/>
  <c r="C1414" i="23"/>
  <c r="L1414" i="23" s="1"/>
  <c r="M1406" i="23"/>
  <c r="C1398" i="23"/>
  <c r="L1398" i="23" s="1"/>
  <c r="M1398" i="23"/>
  <c r="N1398" i="23" s="1"/>
  <c r="C1391" i="23"/>
  <c r="M1390" i="23"/>
  <c r="N1390" i="23" s="1"/>
  <c r="C1390" i="23"/>
  <c r="M1382" i="23"/>
  <c r="C1382" i="23"/>
  <c r="C1374" i="23"/>
  <c r="L1374" i="23" s="1"/>
  <c r="M1374" i="23"/>
  <c r="N1374" i="23" s="1"/>
  <c r="C1367" i="23"/>
  <c r="M1366" i="23"/>
  <c r="N1366" i="23" s="1"/>
  <c r="C1366" i="23"/>
  <c r="L1366" i="23" s="1"/>
  <c r="M1358" i="23"/>
  <c r="C1350" i="23"/>
  <c r="L1350" i="23" s="1"/>
  <c r="M1350" i="23"/>
  <c r="M1342" i="23"/>
  <c r="N1342" i="23" s="1"/>
  <c r="C1342" i="23"/>
  <c r="L1342" i="23" s="1"/>
  <c r="M1334" i="23"/>
  <c r="C1326" i="23"/>
  <c r="M1326" i="23"/>
  <c r="N1326" i="23" s="1"/>
  <c r="M1318" i="23"/>
  <c r="N1318" i="23" s="1"/>
  <c r="C1318" i="23"/>
  <c r="M1310" i="23"/>
  <c r="C1310" i="23"/>
  <c r="C1302" i="23"/>
  <c r="L1302" i="23" s="1"/>
  <c r="M1302" i="23"/>
  <c r="M1294" i="23"/>
  <c r="N1294" i="23" s="1"/>
  <c r="C1294" i="23"/>
  <c r="M1286" i="23"/>
  <c r="M1278" i="23"/>
  <c r="C1270" i="23"/>
  <c r="M1270" i="23"/>
  <c r="N1270" i="23" s="1"/>
  <c r="M1262" i="23"/>
  <c r="M1254" i="23"/>
  <c r="M1246" i="23"/>
  <c r="M1238" i="23"/>
  <c r="C1230" i="23"/>
  <c r="M1230" i="23"/>
  <c r="N1230" i="23" s="1"/>
  <c r="C1223" i="23"/>
  <c r="M1222" i="23"/>
  <c r="N1223" i="23" s="1"/>
  <c r="M1214" i="23"/>
  <c r="C1206" i="23"/>
  <c r="M1206" i="23"/>
  <c r="N1206" i="23" s="1"/>
  <c r="M1198" i="23"/>
  <c r="C1198" i="23"/>
  <c r="L1198" i="23" s="1"/>
  <c r="C1190" i="23"/>
  <c r="M1190" i="23"/>
  <c r="C1182" i="23"/>
  <c r="L1182" i="23" s="1"/>
  <c r="M1182" i="23"/>
  <c r="N1182" i="23" s="1"/>
  <c r="M1174" i="23"/>
  <c r="N1175" i="23" s="1"/>
  <c r="C1174" i="23"/>
  <c r="L1174" i="23" s="1"/>
  <c r="M1166" i="23"/>
  <c r="C1158" i="23"/>
  <c r="L1158" i="23" s="1"/>
  <c r="M1158" i="23"/>
  <c r="N1158" i="23" s="1"/>
  <c r="C1150" i="23"/>
  <c r="M1150" i="23"/>
  <c r="N1150" i="23" s="1"/>
  <c r="M1142" i="23"/>
  <c r="C1134" i="23"/>
  <c r="M1134" i="23"/>
  <c r="N1134" i="23" s="1"/>
  <c r="M1126" i="23"/>
  <c r="M1118" i="23"/>
  <c r="C1110" i="23"/>
  <c r="L1110" i="23" s="1"/>
  <c r="M1110" i="23"/>
  <c r="C1102" i="23"/>
  <c r="M1102" i="23"/>
  <c r="M1094" i="23"/>
  <c r="C1086" i="23"/>
  <c r="M1086" i="23"/>
  <c r="M1078" i="23"/>
  <c r="N1078" i="23" s="1"/>
  <c r="C1070" i="23"/>
  <c r="M1070" i="23"/>
  <c r="M1062" i="23"/>
  <c r="C1054" i="23"/>
  <c r="L1054" i="23" s="1"/>
  <c r="M1054" i="23"/>
  <c r="M1046" i="23"/>
  <c r="C1046" i="23"/>
  <c r="M1038" i="23"/>
  <c r="N1038" i="23" s="1"/>
  <c r="C1038" i="23"/>
  <c r="L1038" i="23" s="1"/>
  <c r="C1030" i="23"/>
  <c r="L1030" i="23" s="1"/>
  <c r="M1030" i="23"/>
  <c r="M1022" i="23"/>
  <c r="M1014" i="23"/>
  <c r="N1015" i="23" s="1"/>
  <c r="C1014" i="23"/>
  <c r="M1006" i="23"/>
  <c r="N1006" i="23" s="1"/>
  <c r="M998" i="23"/>
  <c r="M990" i="23"/>
  <c r="C990" i="23"/>
  <c r="L990" i="23" s="1"/>
  <c r="M982" i="23"/>
  <c r="C982" i="23"/>
  <c r="M974" i="23"/>
  <c r="C966" i="23"/>
  <c r="M966" i="23"/>
  <c r="M958" i="23"/>
  <c r="N958" i="23" s="1"/>
  <c r="M950" i="23"/>
  <c r="C942" i="23"/>
  <c r="M942" i="23"/>
  <c r="M934" i="23"/>
  <c r="C934" i="23"/>
  <c r="L934" i="23" s="1"/>
  <c r="C926" i="23"/>
  <c r="M926" i="23"/>
  <c r="C918" i="23"/>
  <c r="M918" i="23"/>
  <c r="M910" i="23"/>
  <c r="M902" i="23"/>
  <c r="C894" i="23"/>
  <c r="M894" i="23"/>
  <c r="M886" i="23"/>
  <c r="M878" i="23"/>
  <c r="M870" i="23"/>
  <c r="C862" i="23"/>
  <c r="L862" i="23" s="1"/>
  <c r="M862" i="23"/>
  <c r="C854" i="23"/>
  <c r="M854" i="23"/>
  <c r="M846" i="23"/>
  <c r="N846" i="23" s="1"/>
  <c r="M838" i="23"/>
  <c r="N838" i="23" s="1"/>
  <c r="C838" i="23"/>
  <c r="C831" i="23"/>
  <c r="M830" i="23"/>
  <c r="C830" i="23"/>
  <c r="C822" i="23"/>
  <c r="L822" i="23" s="1"/>
  <c r="M822" i="23"/>
  <c r="M814" i="23"/>
  <c r="N814" i="23" s="1"/>
  <c r="C814" i="23"/>
  <c r="L814" i="23" s="1"/>
  <c r="M806" i="23"/>
  <c r="C798" i="23"/>
  <c r="L798" i="23" s="1"/>
  <c r="M798" i="23"/>
  <c r="N798" i="23" s="1"/>
  <c r="M790" i="23"/>
  <c r="C790" i="23"/>
  <c r="L790" i="23" s="1"/>
  <c r="M782" i="23"/>
  <c r="C782" i="23"/>
  <c r="C774" i="23"/>
  <c r="L774" i="23" s="1"/>
  <c r="M774" i="23"/>
  <c r="M766" i="23"/>
  <c r="C766" i="23"/>
  <c r="L766" i="23" s="1"/>
  <c r="M758" i="23"/>
  <c r="C750" i="23"/>
  <c r="L750" i="23" s="1"/>
  <c r="M750" i="23"/>
  <c r="M742" i="23"/>
  <c r="C742" i="23"/>
  <c r="L742" i="23" s="1"/>
  <c r="M734" i="23"/>
  <c r="C734" i="23"/>
  <c r="C726" i="23"/>
  <c r="L726" i="23" s="1"/>
  <c r="M726" i="23"/>
  <c r="M718" i="23"/>
  <c r="N718" i="23" s="1"/>
  <c r="C718" i="23"/>
  <c r="L718" i="23" s="1"/>
  <c r="M710" i="23"/>
  <c r="C702" i="23"/>
  <c r="L702" i="23" s="1"/>
  <c r="M702" i="23"/>
  <c r="N702" i="23" s="1"/>
  <c r="M694" i="23"/>
  <c r="C694" i="23"/>
  <c r="L694" i="23" s="1"/>
  <c r="M686" i="23"/>
  <c r="C678" i="23"/>
  <c r="M678" i="23"/>
  <c r="N678" i="23" s="1"/>
  <c r="C671" i="23"/>
  <c r="M670" i="23"/>
  <c r="M662" i="23"/>
  <c r="M654" i="23"/>
  <c r="M646" i="23"/>
  <c r="N646" i="23" s="1"/>
  <c r="C646" i="23"/>
  <c r="L646" i="23" s="1"/>
  <c r="M638" i="23"/>
  <c r="N639" i="23" s="1"/>
  <c r="C638" i="23"/>
  <c r="M630" i="23"/>
  <c r="M622" i="23"/>
  <c r="N622" i="23" s="1"/>
  <c r="M614" i="23"/>
  <c r="M606" i="23"/>
  <c r="M598" i="23"/>
  <c r="N598" i="23" s="1"/>
  <c r="M590" i="23"/>
  <c r="M582" i="23"/>
  <c r="C574" i="23"/>
  <c r="M574" i="23"/>
  <c r="N574" i="23" s="1"/>
  <c r="M566" i="23"/>
  <c r="M558" i="23"/>
  <c r="C550" i="23"/>
  <c r="M550" i="23"/>
  <c r="N550" i="23" s="1"/>
  <c r="M542" i="23"/>
  <c r="M534" i="23"/>
  <c r="N534" i="23" s="1"/>
  <c r="C526" i="23"/>
  <c r="M526" i="23"/>
  <c r="N526" i="23" s="1"/>
  <c r="M518" i="23"/>
  <c r="M510" i="23"/>
  <c r="C502" i="23"/>
  <c r="L502" i="23" s="1"/>
  <c r="M502" i="23"/>
  <c r="N502" i="23" s="1"/>
  <c r="M494" i="23"/>
  <c r="C494" i="23"/>
  <c r="C486" i="23"/>
  <c r="L486" i="23" s="1"/>
  <c r="M486" i="23"/>
  <c r="C478" i="23"/>
  <c r="L478" i="23" s="1"/>
  <c r="M478" i="23"/>
  <c r="M470" i="23"/>
  <c r="C470" i="23"/>
  <c r="C462" i="23"/>
  <c r="L462" i="23" s="1"/>
  <c r="M462" i="23"/>
  <c r="M454" i="23"/>
  <c r="N454" i="23" s="1"/>
  <c r="C454" i="23"/>
  <c r="L454" i="23" s="1"/>
  <c r="M446" i="23"/>
  <c r="C438" i="23"/>
  <c r="L438" i="23" s="1"/>
  <c r="M438" i="23"/>
  <c r="M430" i="23"/>
  <c r="N430" i="23" s="1"/>
  <c r="C430" i="23"/>
  <c r="L430" i="23" s="1"/>
  <c r="M422" i="23"/>
  <c r="C414" i="23"/>
  <c r="L414" i="23" s="1"/>
  <c r="M414" i="23"/>
  <c r="M406" i="23"/>
  <c r="C406" i="23"/>
  <c r="L406" i="23" s="1"/>
  <c r="M398" i="23"/>
  <c r="C390" i="23"/>
  <c r="L390" i="23" s="1"/>
  <c r="M390" i="23"/>
  <c r="N390" i="23" s="1"/>
  <c r="C382" i="23"/>
  <c r="L382" i="23" s="1"/>
  <c r="M382" i="23"/>
  <c r="N382" i="23" s="1"/>
  <c r="M374" i="23"/>
  <c r="C366" i="23"/>
  <c r="L366" i="23" s="1"/>
  <c r="M366" i="23"/>
  <c r="C358" i="23"/>
  <c r="L358" i="23" s="1"/>
  <c r="M358" i="23"/>
  <c r="C350" i="23"/>
  <c r="M350" i="23"/>
  <c r="C342" i="23"/>
  <c r="L342" i="23" s="1"/>
  <c r="M342" i="23"/>
  <c r="N342" i="23" s="1"/>
  <c r="C334" i="23"/>
  <c r="L334" i="23" s="1"/>
  <c r="M334" i="23"/>
  <c r="B1280" i="3"/>
  <c r="B1488" i="3"/>
  <c r="B1480" i="3"/>
  <c r="B1392" i="3"/>
  <c r="B1384" i="3"/>
  <c r="B1296" i="3"/>
  <c r="B1288" i="3"/>
  <c r="B1200" i="3"/>
  <c r="B1192" i="3"/>
  <c r="G1497" i="3"/>
  <c r="G1469" i="3"/>
  <c r="D622" i="3"/>
  <c r="D742" i="3"/>
  <c r="D862" i="3"/>
  <c r="D910" i="3"/>
  <c r="B1525" i="3"/>
  <c r="B1525" i="23"/>
  <c r="C1517" i="23"/>
  <c r="M1517" i="23"/>
  <c r="C1509" i="23"/>
  <c r="M1509" i="23"/>
  <c r="B1501" i="3"/>
  <c r="B1501" i="23"/>
  <c r="C1493" i="23"/>
  <c r="M1493" i="23"/>
  <c r="C1485" i="23"/>
  <c r="M1485" i="23"/>
  <c r="B1477" i="3"/>
  <c r="B1477" i="23"/>
  <c r="C1469" i="23"/>
  <c r="L1469" i="23" s="1"/>
  <c r="M1469" i="23"/>
  <c r="C1461" i="23"/>
  <c r="M1461" i="23"/>
  <c r="B1453" i="3"/>
  <c r="B1453" i="23"/>
  <c r="C1445" i="23"/>
  <c r="M1445" i="23"/>
  <c r="C1437" i="23"/>
  <c r="M1437" i="23"/>
  <c r="N1437" i="23" s="1"/>
  <c r="C1429" i="23"/>
  <c r="C1413" i="23"/>
  <c r="M1413" i="23"/>
  <c r="B1405" i="3"/>
  <c r="B1405" i="23"/>
  <c r="C1381" i="23"/>
  <c r="B1357" i="3"/>
  <c r="B1357" i="23"/>
  <c r="C1349" i="23"/>
  <c r="M1349" i="23"/>
  <c r="N1341" i="23"/>
  <c r="B1333" i="3"/>
  <c r="B1333" i="23"/>
  <c r="C1325" i="23"/>
  <c r="M1325" i="23"/>
  <c r="N1317" i="23"/>
  <c r="B1309" i="3"/>
  <c r="B1309" i="23"/>
  <c r="C1301" i="23"/>
  <c r="M1301" i="23"/>
  <c r="B1285" i="3"/>
  <c r="B1285" i="23"/>
  <c r="C1277" i="23"/>
  <c r="M1277" i="23"/>
  <c r="B1261" i="3"/>
  <c r="B1261" i="23"/>
  <c r="C1253" i="23"/>
  <c r="M1253" i="23"/>
  <c r="C1245" i="23"/>
  <c r="M1245" i="23"/>
  <c r="N1245" i="23" s="1"/>
  <c r="B1237" i="3"/>
  <c r="B1237" i="23"/>
  <c r="C1229" i="23"/>
  <c r="M1229" i="23"/>
  <c r="C1221" i="23"/>
  <c r="L1221" i="23" s="1"/>
  <c r="M1221" i="23"/>
  <c r="N1221" i="23" s="1"/>
  <c r="B1213" i="3"/>
  <c r="B1213" i="23"/>
  <c r="C1197" i="23"/>
  <c r="M1197" i="23"/>
  <c r="N1197" i="23" s="1"/>
  <c r="B1189" i="3"/>
  <c r="B1189" i="23"/>
  <c r="C1173" i="23"/>
  <c r="M1173" i="23"/>
  <c r="N1173" i="23" s="1"/>
  <c r="B1165" i="3"/>
  <c r="B1165" i="23"/>
  <c r="C1166" i="23" s="1"/>
  <c r="C1149" i="23"/>
  <c r="M1149" i="23"/>
  <c r="N1149" i="23" s="1"/>
  <c r="B1141" i="3"/>
  <c r="B1141" i="23"/>
  <c r="C1125" i="23"/>
  <c r="M1125" i="23"/>
  <c r="N1125" i="23" s="1"/>
  <c r="B1117" i="3"/>
  <c r="B1117" i="23"/>
  <c r="M1109" i="23"/>
  <c r="C1109" i="23"/>
  <c r="C1101" i="23"/>
  <c r="M1101" i="23"/>
  <c r="N1101" i="23" s="1"/>
  <c r="B1093" i="3"/>
  <c r="B1093" i="23"/>
  <c r="C1094" i="23" s="1"/>
  <c r="M1085" i="23"/>
  <c r="C1085" i="23"/>
  <c r="C1077" i="23"/>
  <c r="M1077" i="23"/>
  <c r="C1061" i="23"/>
  <c r="M1061" i="23"/>
  <c r="M1053" i="23"/>
  <c r="C1053" i="23"/>
  <c r="B1045" i="3"/>
  <c r="B1045" i="23"/>
  <c r="M1037" i="23"/>
  <c r="C1037" i="23"/>
  <c r="M1029" i="23"/>
  <c r="N1029" i="23" s="1"/>
  <c r="C1029" i="23"/>
  <c r="L1029" i="23" s="1"/>
  <c r="B1021" i="3"/>
  <c r="B1021" i="23"/>
  <c r="M1013" i="23"/>
  <c r="C1013" i="23"/>
  <c r="M1005" i="23"/>
  <c r="N1005" i="23" s="1"/>
  <c r="C1005" i="23"/>
  <c r="B997" i="3"/>
  <c r="B997" i="23"/>
  <c r="M997" i="23" s="1"/>
  <c r="C989" i="23"/>
  <c r="M989" i="23"/>
  <c r="M981" i="23"/>
  <c r="C981" i="23"/>
  <c r="B973" i="3"/>
  <c r="B973" i="23"/>
  <c r="C965" i="23"/>
  <c r="M965" i="23"/>
  <c r="B949" i="3"/>
  <c r="B949" i="23"/>
  <c r="C941" i="23"/>
  <c r="M941" i="23"/>
  <c r="C933" i="23"/>
  <c r="M933" i="23"/>
  <c r="N933" i="23" s="1"/>
  <c r="C917" i="23"/>
  <c r="M917" i="23"/>
  <c r="C909" i="23"/>
  <c r="M909" i="23"/>
  <c r="B901" i="3"/>
  <c r="B901" i="23"/>
  <c r="C893" i="23"/>
  <c r="M893" i="23"/>
  <c r="C886" i="23"/>
  <c r="M885" i="23"/>
  <c r="N885" i="23" s="1"/>
  <c r="B877" i="3"/>
  <c r="B877" i="23"/>
  <c r="C870" i="23"/>
  <c r="M869" i="23"/>
  <c r="N861" i="23"/>
  <c r="B853" i="3"/>
  <c r="B853" i="23"/>
  <c r="N845" i="23"/>
  <c r="N837" i="23"/>
  <c r="B829" i="3"/>
  <c r="B829" i="23"/>
  <c r="M821" i="23"/>
  <c r="C821" i="23"/>
  <c r="C813" i="23"/>
  <c r="L813" i="23" s="1"/>
  <c r="M813" i="23"/>
  <c r="B805" i="3"/>
  <c r="B805" i="23"/>
  <c r="C806" i="23" s="1"/>
  <c r="M797" i="23"/>
  <c r="C797" i="23"/>
  <c r="C789" i="23"/>
  <c r="M789" i="23"/>
  <c r="N789" i="23" s="1"/>
  <c r="C781" i="23"/>
  <c r="M773" i="23"/>
  <c r="C773" i="23"/>
  <c r="C765" i="23"/>
  <c r="M765" i="23"/>
  <c r="B757" i="3"/>
  <c r="B757" i="23"/>
  <c r="M749" i="23"/>
  <c r="C749" i="23"/>
  <c r="C741" i="23"/>
  <c r="M741" i="23"/>
  <c r="B733" i="3"/>
  <c r="B733" i="23"/>
  <c r="M725" i="23"/>
  <c r="C725" i="23"/>
  <c r="C717" i="23"/>
  <c r="L717" i="23" s="1"/>
  <c r="M717" i="23"/>
  <c r="B709" i="3"/>
  <c r="B709" i="23"/>
  <c r="C710" i="23" s="1"/>
  <c r="M701" i="23"/>
  <c r="C701" i="23"/>
  <c r="C693" i="23"/>
  <c r="M693" i="23"/>
  <c r="N693" i="23" s="1"/>
  <c r="B685" i="3"/>
  <c r="B685" i="23"/>
  <c r="C686" i="23" s="1"/>
  <c r="C669" i="23"/>
  <c r="M669" i="23"/>
  <c r="B661" i="3"/>
  <c r="B661" i="23"/>
  <c r="C653" i="23"/>
  <c r="M653" i="23"/>
  <c r="C637" i="23"/>
  <c r="M629" i="23"/>
  <c r="C629" i="23"/>
  <c r="B613" i="3"/>
  <c r="B613" i="23"/>
  <c r="C605" i="23"/>
  <c r="M605" i="23"/>
  <c r="B589" i="3"/>
  <c r="B589" i="23"/>
  <c r="C581" i="23"/>
  <c r="M581" i="23"/>
  <c r="N573" i="23"/>
  <c r="B565" i="3"/>
  <c r="B565" i="23"/>
  <c r="C557" i="23"/>
  <c r="M557" i="23"/>
  <c r="B541" i="3"/>
  <c r="B541" i="23"/>
  <c r="C533" i="23"/>
  <c r="M533" i="23"/>
  <c r="N525" i="23"/>
  <c r="B517" i="3"/>
  <c r="B517" i="23"/>
  <c r="C509" i="23"/>
  <c r="M509" i="23"/>
  <c r="C501" i="23"/>
  <c r="L501" i="23" s="1"/>
  <c r="M501" i="23"/>
  <c r="N501" i="23" s="1"/>
  <c r="C493" i="23"/>
  <c r="M485" i="23"/>
  <c r="C485" i="23"/>
  <c r="C477" i="23"/>
  <c r="M477" i="23"/>
  <c r="B469" i="3"/>
  <c r="B469" i="23"/>
  <c r="M461" i="23"/>
  <c r="C461" i="23"/>
  <c r="C453" i="23"/>
  <c r="M453" i="23"/>
  <c r="B445" i="3"/>
  <c r="B445" i="23"/>
  <c r="M437" i="23"/>
  <c r="C437" i="23"/>
  <c r="C429" i="23"/>
  <c r="M429" i="23"/>
  <c r="N429" i="23" s="1"/>
  <c r="B421" i="3"/>
  <c r="B421" i="23"/>
  <c r="M413" i="23"/>
  <c r="C413" i="23"/>
  <c r="C405" i="23"/>
  <c r="L405" i="23" s="1"/>
  <c r="M405" i="23"/>
  <c r="N405" i="23" s="1"/>
  <c r="B397" i="3"/>
  <c r="B397" i="23"/>
  <c r="B373" i="3"/>
  <c r="B373" i="23"/>
  <c r="C365" i="23"/>
  <c r="M365" i="23"/>
  <c r="C357" i="23"/>
  <c r="M357" i="23"/>
  <c r="C349" i="23"/>
  <c r="C341" i="23"/>
  <c r="M341" i="23"/>
  <c r="M1516" i="23"/>
  <c r="N1516" i="23" s="1"/>
  <c r="C1516" i="23"/>
  <c r="C1508" i="23"/>
  <c r="M1508" i="23"/>
  <c r="N1508" i="23" s="1"/>
  <c r="C1500" i="23"/>
  <c r="C1492" i="23"/>
  <c r="L1492" i="23" s="1"/>
  <c r="C1484" i="23"/>
  <c r="L1484" i="23" s="1"/>
  <c r="M1484" i="23"/>
  <c r="N1484" i="23" s="1"/>
  <c r="C1476" i="23"/>
  <c r="C1468" i="23"/>
  <c r="C1460" i="23"/>
  <c r="M1460" i="23"/>
  <c r="N1460" i="23" s="1"/>
  <c r="C1452" i="23"/>
  <c r="C1444" i="23"/>
  <c r="C1436" i="23"/>
  <c r="L1436" i="23" s="1"/>
  <c r="M1436" i="23"/>
  <c r="N1436" i="23" s="1"/>
  <c r="C1428" i="23"/>
  <c r="M1412" i="23"/>
  <c r="N1412" i="23" s="1"/>
  <c r="C1412" i="23"/>
  <c r="L1412" i="23" s="1"/>
  <c r="C1397" i="23"/>
  <c r="C1396" i="23"/>
  <c r="M1388" i="23"/>
  <c r="C1388" i="23"/>
  <c r="C1380" i="23"/>
  <c r="C1373" i="23"/>
  <c r="C1372" i="23"/>
  <c r="M1364" i="23"/>
  <c r="N1364" i="23" s="1"/>
  <c r="C1364" i="23"/>
  <c r="C1356" i="23"/>
  <c r="L1356" i="23" s="1"/>
  <c r="C1348" i="23"/>
  <c r="M1340" i="23"/>
  <c r="N1340" i="23" s="1"/>
  <c r="C1340" i="23"/>
  <c r="L1340" i="23" s="1"/>
  <c r="C1332" i="23"/>
  <c r="C1324" i="23"/>
  <c r="M1316" i="23"/>
  <c r="N1316" i="23" s="1"/>
  <c r="C1316" i="23"/>
  <c r="C1308" i="23"/>
  <c r="C1300" i="23"/>
  <c r="M1292" i="23"/>
  <c r="N1292" i="23" s="1"/>
  <c r="C1292" i="23"/>
  <c r="C1276" i="23"/>
  <c r="C1268" i="23"/>
  <c r="M1268" i="23"/>
  <c r="N1268" i="23" s="1"/>
  <c r="M1260" i="23"/>
  <c r="N1260" i="23" s="1"/>
  <c r="C1252" i="23"/>
  <c r="L1252" i="23" s="1"/>
  <c r="N1244" i="23"/>
  <c r="N1220" i="23"/>
  <c r="C1212" i="23"/>
  <c r="M1212" i="23"/>
  <c r="N1212" i="23" s="1"/>
  <c r="C1204" i="23"/>
  <c r="L1204" i="23" s="1"/>
  <c r="C1196" i="23"/>
  <c r="M1196" i="23"/>
  <c r="N1196" i="23" s="1"/>
  <c r="C1188" i="23"/>
  <c r="C1180" i="23"/>
  <c r="L1180" i="23" s="1"/>
  <c r="C1172" i="23"/>
  <c r="M1172" i="23"/>
  <c r="N1172" i="23" s="1"/>
  <c r="C1164" i="23"/>
  <c r="C1156" i="23"/>
  <c r="N1148" i="23"/>
  <c r="C1140" i="23"/>
  <c r="M1140" i="23"/>
  <c r="N1140" i="23" s="1"/>
  <c r="C1116" i="23"/>
  <c r="C1108" i="23"/>
  <c r="M1100" i="23"/>
  <c r="N1100" i="23" s="1"/>
  <c r="C1100" i="23"/>
  <c r="L1100" i="23" s="1"/>
  <c r="C1092" i="23"/>
  <c r="M1076" i="23"/>
  <c r="N1076" i="23" s="1"/>
  <c r="C1076" i="23"/>
  <c r="C1068" i="23"/>
  <c r="M1060" i="23"/>
  <c r="N1060" i="23" s="1"/>
  <c r="M1052" i="23"/>
  <c r="N1052" i="23" s="1"/>
  <c r="C1052" i="23"/>
  <c r="C1044" i="23"/>
  <c r="C1036" i="23"/>
  <c r="C1020" i="23"/>
  <c r="C1012" i="23"/>
  <c r="C996" i="23"/>
  <c r="C988" i="23"/>
  <c r="C980" i="23"/>
  <c r="M980" i="23"/>
  <c r="N980" i="23" s="1"/>
  <c r="C972" i="23"/>
  <c r="C956" i="23"/>
  <c r="M956" i="23"/>
  <c r="N956" i="23" s="1"/>
  <c r="C948" i="23"/>
  <c r="M940" i="23"/>
  <c r="N940" i="23" s="1"/>
  <c r="C932" i="23"/>
  <c r="M932" i="23"/>
  <c r="N932" i="23" s="1"/>
  <c r="C924" i="23"/>
  <c r="C916" i="23"/>
  <c r="C908" i="23"/>
  <c r="M908" i="23"/>
  <c r="N908" i="23" s="1"/>
  <c r="M900" i="23"/>
  <c r="N900" i="23" s="1"/>
  <c r="C900" i="23"/>
  <c r="C884" i="23"/>
  <c r="M884" i="23"/>
  <c r="N884" i="23" s="1"/>
  <c r="C876" i="23"/>
  <c r="C868" i="23"/>
  <c r="M868" i="23"/>
  <c r="N868" i="23" s="1"/>
  <c r="N860" i="23"/>
  <c r="C844" i="23"/>
  <c r="L844" i="23" s="1"/>
  <c r="M844" i="23"/>
  <c r="N844" i="23" s="1"/>
  <c r="C837" i="23"/>
  <c r="M836" i="23"/>
  <c r="N836" i="23" s="1"/>
  <c r="C836" i="23"/>
  <c r="L836" i="23" s="1"/>
  <c r="M828" i="23"/>
  <c r="N828" i="23" s="1"/>
  <c r="C820" i="23"/>
  <c r="M812" i="23"/>
  <c r="N812" i="23" s="1"/>
  <c r="C812" i="23"/>
  <c r="C804" i="23"/>
  <c r="M796" i="23"/>
  <c r="N796" i="23" s="1"/>
  <c r="C796" i="23"/>
  <c r="L796" i="23" s="1"/>
  <c r="M788" i="23"/>
  <c r="N788" i="23" s="1"/>
  <c r="C788" i="23"/>
  <c r="C780" i="23"/>
  <c r="C772" i="23"/>
  <c r="M764" i="23"/>
  <c r="N764" i="23" s="1"/>
  <c r="C764" i="23"/>
  <c r="C756" i="23"/>
  <c r="C748" i="23"/>
  <c r="M740" i="23"/>
  <c r="N740" i="23" s="1"/>
  <c r="C740" i="23"/>
  <c r="C732" i="23"/>
  <c r="L732" i="23" s="1"/>
  <c r="M732" i="23"/>
  <c r="N732" i="23" s="1"/>
  <c r="C724" i="23"/>
  <c r="M716" i="23"/>
  <c r="N716" i="23" s="1"/>
  <c r="C716" i="23"/>
  <c r="C708" i="23"/>
  <c r="M700" i="23"/>
  <c r="N700" i="23" s="1"/>
  <c r="C700" i="23"/>
  <c r="L700" i="23" s="1"/>
  <c r="M692" i="23"/>
  <c r="N692" i="23" s="1"/>
  <c r="C692" i="23"/>
  <c r="C684" i="23"/>
  <c r="C677" i="23"/>
  <c r="C668" i="23"/>
  <c r="L668" i="23" s="1"/>
  <c r="M668" i="23"/>
  <c r="N668" i="23" s="1"/>
  <c r="C660" i="23"/>
  <c r="C652" i="23"/>
  <c r="C644" i="23"/>
  <c r="M644" i="23"/>
  <c r="N644" i="23" s="1"/>
  <c r="M636" i="23"/>
  <c r="N636" i="23" s="1"/>
  <c r="M628" i="23"/>
  <c r="N628" i="23" s="1"/>
  <c r="C628" i="23"/>
  <c r="C620" i="23"/>
  <c r="M620" i="23"/>
  <c r="N620" i="23" s="1"/>
  <c r="C596" i="23"/>
  <c r="M596" i="23"/>
  <c r="M588" i="23"/>
  <c r="N588" i="23" s="1"/>
  <c r="C580" i="23"/>
  <c r="C572" i="23"/>
  <c r="M572" i="23"/>
  <c r="N572" i="23" s="1"/>
  <c r="C556" i="23"/>
  <c r="C548" i="23"/>
  <c r="L548" i="23" s="1"/>
  <c r="M548" i="23"/>
  <c r="N548" i="23" s="1"/>
  <c r="C532" i="23"/>
  <c r="C524" i="23"/>
  <c r="M524" i="23"/>
  <c r="N524" i="23" s="1"/>
  <c r="C508" i="23"/>
  <c r="M500" i="23"/>
  <c r="N500" i="23" s="1"/>
  <c r="C500" i="23"/>
  <c r="C492" i="23"/>
  <c r="C484" i="23"/>
  <c r="M476" i="23"/>
  <c r="N476" i="23" s="1"/>
  <c r="C476" i="23"/>
  <c r="C468" i="23"/>
  <c r="C460" i="23"/>
  <c r="M452" i="23"/>
  <c r="N452" i="23" s="1"/>
  <c r="C452" i="23"/>
  <c r="C444" i="23"/>
  <c r="L444" i="23" s="1"/>
  <c r="C436" i="23"/>
  <c r="M428" i="23"/>
  <c r="N428" i="23" s="1"/>
  <c r="C428" i="23"/>
  <c r="C420" i="23"/>
  <c r="C412" i="23"/>
  <c r="M404" i="23"/>
  <c r="N404" i="23" s="1"/>
  <c r="C404" i="23"/>
  <c r="C396" i="23"/>
  <c r="C389" i="23"/>
  <c r="C388" i="23"/>
  <c r="C380" i="23"/>
  <c r="M380" i="23"/>
  <c r="N380" i="23" s="1"/>
  <c r="C372" i="23"/>
  <c r="C364" i="23"/>
  <c r="C356" i="23"/>
  <c r="M356" i="23"/>
  <c r="N356" i="23" s="1"/>
  <c r="C348" i="23"/>
  <c r="C340" i="23"/>
  <c r="C332" i="23"/>
  <c r="M332" i="23"/>
  <c r="C331" i="23"/>
  <c r="M331" i="23"/>
  <c r="C323" i="23"/>
  <c r="M323" i="23"/>
  <c r="C315" i="23"/>
  <c r="M315" i="23"/>
  <c r="C307" i="23"/>
  <c r="M307" i="23"/>
  <c r="C299" i="23"/>
  <c r="M299" i="23"/>
  <c r="C291" i="23"/>
  <c r="M291" i="23"/>
  <c r="C283" i="23"/>
  <c r="M283" i="23"/>
  <c r="C275" i="23"/>
  <c r="M275" i="23"/>
  <c r="C267" i="23"/>
  <c r="M267" i="23"/>
  <c r="C259" i="23"/>
  <c r="M259" i="23"/>
  <c r="C251" i="23"/>
  <c r="M251" i="23"/>
  <c r="C243" i="23"/>
  <c r="M243" i="23"/>
  <c r="C235" i="23"/>
  <c r="M235" i="23"/>
  <c r="C227" i="23"/>
  <c r="L227" i="23" s="1"/>
  <c r="M227" i="23"/>
  <c r="C203" i="23"/>
  <c r="M203" i="23"/>
  <c r="N203" i="23" s="1"/>
  <c r="C195" i="23"/>
  <c r="M195" i="23"/>
  <c r="N195" i="23" s="1"/>
  <c r="N187" i="23"/>
  <c r="C171" i="23"/>
  <c r="M171" i="23"/>
  <c r="N171" i="23" s="1"/>
  <c r="C155" i="23"/>
  <c r="M155" i="23"/>
  <c r="N155" i="23" s="1"/>
  <c r="N147" i="23"/>
  <c r="N139" i="23"/>
  <c r="C131" i="23"/>
  <c r="M131" i="23"/>
  <c r="C123" i="23"/>
  <c r="M123" i="23"/>
  <c r="N123" i="23" s="1"/>
  <c r="C116" i="23"/>
  <c r="M115" i="23"/>
  <c r="N107" i="23"/>
  <c r="C99" i="23"/>
  <c r="M99" i="23"/>
  <c r="N99" i="23" s="1"/>
  <c r="C92" i="23"/>
  <c r="M91" i="23"/>
  <c r="C75" i="23"/>
  <c r="M75" i="23"/>
  <c r="N75" i="23" s="1"/>
  <c r="C68" i="23"/>
  <c r="M67" i="23"/>
  <c r="N67" i="23" s="1"/>
  <c r="C51" i="23"/>
  <c r="M51" i="23"/>
  <c r="C43" i="23"/>
  <c r="M43" i="23"/>
  <c r="C35" i="23"/>
  <c r="M35" i="23"/>
  <c r="N35" i="23" s="1"/>
  <c r="C27" i="23"/>
  <c r="M27" i="23"/>
  <c r="C19" i="23"/>
  <c r="M19" i="23"/>
  <c r="C11" i="23"/>
  <c r="M11" i="23"/>
  <c r="C3" i="23"/>
  <c r="M3" i="23"/>
  <c r="N3" i="23" s="1"/>
  <c r="D1513" i="3"/>
  <c r="D1513" i="23"/>
  <c r="E1513" i="23" s="1"/>
  <c r="D1489" i="3"/>
  <c r="D1489" i="23"/>
  <c r="E1489" i="23" s="1"/>
  <c r="D1465" i="3"/>
  <c r="D1465" i="23"/>
  <c r="D1441" i="3"/>
  <c r="D1441" i="23"/>
  <c r="E1441" i="23" s="1"/>
  <c r="D1417" i="3"/>
  <c r="D1417" i="23"/>
  <c r="E1417" i="23" s="1"/>
  <c r="D1393" i="3"/>
  <c r="D1393" i="23"/>
  <c r="D1369" i="3"/>
  <c r="D1369" i="23"/>
  <c r="E1361" i="23"/>
  <c r="E1353" i="23"/>
  <c r="D1345" i="3"/>
  <c r="D1345" i="23"/>
  <c r="E1345" i="23" s="1"/>
  <c r="D1321" i="3"/>
  <c r="D1321" i="23"/>
  <c r="D1297" i="3"/>
  <c r="D1297" i="23"/>
  <c r="E1297" i="23" s="1"/>
  <c r="D1273" i="3"/>
  <c r="D1273" i="23"/>
  <c r="D1249" i="3"/>
  <c r="D1249" i="23"/>
  <c r="E1250" i="23" s="1"/>
  <c r="D1225" i="3"/>
  <c r="D1225" i="23"/>
  <c r="E1209" i="23"/>
  <c r="D1201" i="3"/>
  <c r="D1201" i="23"/>
  <c r="E1201" i="23" s="1"/>
  <c r="D1177" i="3"/>
  <c r="D1177" i="23"/>
  <c r="E1177" i="23" s="1"/>
  <c r="D1153" i="3"/>
  <c r="D1153" i="23"/>
  <c r="D1129" i="3"/>
  <c r="D1129" i="23"/>
  <c r="E1129" i="23" s="1"/>
  <c r="D1105" i="3"/>
  <c r="D1105" i="23"/>
  <c r="E1105" i="23" s="1"/>
  <c r="D1081" i="3"/>
  <c r="D1081" i="23"/>
  <c r="E1081" i="23" s="1"/>
  <c r="D1057" i="3"/>
  <c r="D1057" i="23"/>
  <c r="E1057" i="23" s="1"/>
  <c r="D1033" i="3"/>
  <c r="D1033" i="23"/>
  <c r="E1033" i="23" s="1"/>
  <c r="E1025" i="23"/>
  <c r="D1009" i="3"/>
  <c r="D1009" i="23"/>
  <c r="E1009" i="23" s="1"/>
  <c r="D985" i="3"/>
  <c r="D985" i="23"/>
  <c r="D961" i="3"/>
  <c r="D961" i="23"/>
  <c r="E961" i="23" s="1"/>
  <c r="E953" i="23"/>
  <c r="D937" i="3"/>
  <c r="D937" i="23"/>
  <c r="E937" i="23" s="1"/>
  <c r="E929" i="23"/>
  <c r="D913" i="3"/>
  <c r="D913" i="23"/>
  <c r="E913" i="23" s="1"/>
  <c r="D889" i="3"/>
  <c r="D889" i="23"/>
  <c r="E889" i="23" s="1"/>
  <c r="E881" i="23"/>
  <c r="D865" i="3"/>
  <c r="D865" i="23"/>
  <c r="E865" i="23" s="1"/>
  <c r="E826" i="23"/>
  <c r="E825" i="23"/>
  <c r="D817" i="3"/>
  <c r="D817" i="23"/>
  <c r="E809" i="23"/>
  <c r="D793" i="3"/>
  <c r="D793" i="23"/>
  <c r="E793" i="23" s="1"/>
  <c r="D745" i="3"/>
  <c r="D745" i="23"/>
  <c r="E745" i="23" s="1"/>
  <c r="E737" i="23"/>
  <c r="D721" i="3"/>
  <c r="D721" i="23"/>
  <c r="E721" i="23" s="1"/>
  <c r="D673" i="3"/>
  <c r="D673" i="23"/>
  <c r="D649" i="3"/>
  <c r="D649" i="23"/>
  <c r="E650" i="23" s="1"/>
  <c r="D601" i="3"/>
  <c r="D601" i="23"/>
  <c r="E601" i="23" s="1"/>
  <c r="D577" i="3"/>
  <c r="D577" i="23"/>
  <c r="E569" i="23"/>
  <c r="E561" i="23"/>
  <c r="E553" i="23"/>
  <c r="E537" i="23"/>
  <c r="D529" i="3"/>
  <c r="D529" i="23"/>
  <c r="E529" i="23" s="1"/>
  <c r="D505" i="3"/>
  <c r="D505" i="23"/>
  <c r="E505" i="23" s="1"/>
  <c r="E497" i="23"/>
  <c r="E489" i="23"/>
  <c r="E481" i="23"/>
  <c r="E465" i="23"/>
  <c r="D457" i="3"/>
  <c r="D457" i="23"/>
  <c r="E457" i="23" s="1"/>
  <c r="E441" i="23"/>
  <c r="D433" i="3"/>
  <c r="D433" i="23"/>
  <c r="E433" i="23" s="1"/>
  <c r="E417" i="23"/>
  <c r="E409" i="23"/>
  <c r="E393" i="23"/>
  <c r="D385" i="3"/>
  <c r="D385" i="23"/>
  <c r="E385" i="23" s="1"/>
  <c r="E369" i="23"/>
  <c r="D361" i="3"/>
  <c r="D361" i="23"/>
  <c r="E361" i="23" s="1"/>
  <c r="E353" i="23"/>
  <c r="E345" i="23"/>
  <c r="E337" i="23"/>
  <c r="E321" i="23"/>
  <c r="D313" i="3"/>
  <c r="D313" i="23"/>
  <c r="E313" i="23" s="1"/>
  <c r="E305" i="23"/>
  <c r="E297" i="23"/>
  <c r="D289" i="3"/>
  <c r="D289" i="23"/>
  <c r="E289" i="23" s="1"/>
  <c r="E273" i="23"/>
  <c r="E265" i="23"/>
  <c r="E249" i="23"/>
  <c r="D241" i="3"/>
  <c r="D241" i="23"/>
  <c r="E241" i="23" s="1"/>
  <c r="E233" i="23"/>
  <c r="E225" i="23"/>
  <c r="D217" i="3"/>
  <c r="D217" i="23"/>
  <c r="E217" i="23" s="1"/>
  <c r="E201" i="23"/>
  <c r="E185" i="23"/>
  <c r="D169" i="3"/>
  <c r="D169" i="23"/>
  <c r="E169" i="23" s="1"/>
  <c r="D145" i="3"/>
  <c r="D145" i="23"/>
  <c r="E145" i="23" s="1"/>
  <c r="E130" i="23"/>
  <c r="E106" i="23"/>
  <c r="D97" i="3"/>
  <c r="D97" i="23"/>
  <c r="E82" i="23"/>
  <c r="D73" i="3"/>
  <c r="D73" i="23"/>
  <c r="E58" i="23"/>
  <c r="E49" i="23"/>
  <c r="E33" i="23"/>
  <c r="D25" i="3"/>
  <c r="D25" i="23"/>
  <c r="E25" i="23" s="1"/>
  <c r="E17" i="23"/>
  <c r="G1527" i="23"/>
  <c r="G1511" i="23"/>
  <c r="G1503" i="23"/>
  <c r="G1495" i="23"/>
  <c r="G1487" i="23"/>
  <c r="G1479" i="23"/>
  <c r="G1471" i="23"/>
  <c r="G1463" i="23"/>
  <c r="G1455" i="23"/>
  <c r="G1447" i="23"/>
  <c r="G1439" i="23"/>
  <c r="G1431" i="23"/>
  <c r="G1423" i="23"/>
  <c r="G1415" i="23"/>
  <c r="G1407" i="23"/>
  <c r="G1399" i="23"/>
  <c r="G1391" i="23"/>
  <c r="G1383" i="23"/>
  <c r="G1375" i="23"/>
  <c r="G1367" i="23"/>
  <c r="G1359" i="23"/>
  <c r="G1351" i="23"/>
  <c r="G1343" i="23"/>
  <c r="G1335" i="23"/>
  <c r="G1327" i="23"/>
  <c r="G191" i="23"/>
  <c r="G183" i="23"/>
  <c r="G175" i="23"/>
  <c r="G159" i="23"/>
  <c r="G143" i="23"/>
  <c r="G127" i="23"/>
  <c r="G103" i="23"/>
  <c r="G96" i="23"/>
  <c r="G79" i="23"/>
  <c r="G55" i="23"/>
  <c r="G39" i="23"/>
  <c r="G31" i="23"/>
  <c r="G23" i="23"/>
  <c r="G15" i="23"/>
  <c r="G7" i="23"/>
  <c r="I189" i="23"/>
  <c r="I165" i="23"/>
  <c r="C330" i="23"/>
  <c r="L330" i="23" s="1"/>
  <c r="M330" i="23"/>
  <c r="N330" i="23" s="1"/>
  <c r="C322" i="23"/>
  <c r="L322" i="23" s="1"/>
  <c r="M322" i="23"/>
  <c r="M314" i="23"/>
  <c r="C306" i="23"/>
  <c r="L306" i="23" s="1"/>
  <c r="M306" i="23"/>
  <c r="C298" i="23"/>
  <c r="L298" i="23" s="1"/>
  <c r="M298" i="23"/>
  <c r="N298" i="23" s="1"/>
  <c r="M290" i="23"/>
  <c r="C282" i="23"/>
  <c r="L282" i="23" s="1"/>
  <c r="M282" i="23"/>
  <c r="C274" i="23"/>
  <c r="L274" i="23" s="1"/>
  <c r="M274" i="23"/>
  <c r="C266" i="23"/>
  <c r="M266" i="23"/>
  <c r="C258" i="23"/>
  <c r="L258" i="23" s="1"/>
  <c r="M258" i="23"/>
  <c r="C250" i="23"/>
  <c r="L250" i="23" s="1"/>
  <c r="M250" i="23"/>
  <c r="M242" i="23"/>
  <c r="C234" i="23"/>
  <c r="L234" i="23" s="1"/>
  <c r="M234" i="23"/>
  <c r="N234" i="23" s="1"/>
  <c r="C226" i="23"/>
  <c r="L226" i="23" s="1"/>
  <c r="M226" i="23"/>
  <c r="M218" i="23"/>
  <c r="M194" i="23"/>
  <c r="C186" i="23"/>
  <c r="L186" i="23" s="1"/>
  <c r="M186" i="23"/>
  <c r="C178" i="23"/>
  <c r="M178" i="23"/>
  <c r="C162" i="23"/>
  <c r="M162" i="23"/>
  <c r="N162" i="23" s="1"/>
  <c r="C146" i="23"/>
  <c r="M146" i="23"/>
  <c r="M130" i="23"/>
  <c r="C130" i="23"/>
  <c r="C114" i="23"/>
  <c r="M114" i="23"/>
  <c r="N114" i="23" s="1"/>
  <c r="C107" i="23"/>
  <c r="M106" i="23"/>
  <c r="C90" i="23"/>
  <c r="M90" i="23"/>
  <c r="N90" i="23" s="1"/>
  <c r="C83" i="23"/>
  <c r="M82" i="23"/>
  <c r="C66" i="23"/>
  <c r="L66" i="23" s="1"/>
  <c r="M66" i="23"/>
  <c r="N66" i="23" s="1"/>
  <c r="C59" i="23"/>
  <c r="M58" i="23"/>
  <c r="M50" i="23"/>
  <c r="C42" i="23"/>
  <c r="M42" i="23"/>
  <c r="C34" i="23"/>
  <c r="M34" i="23"/>
  <c r="C26" i="23"/>
  <c r="M26" i="23"/>
  <c r="C18" i="23"/>
  <c r="M18" i="23"/>
  <c r="C10" i="23"/>
  <c r="M10" i="23"/>
  <c r="E1520" i="23"/>
  <c r="E1512" i="23"/>
  <c r="D1504" i="3"/>
  <c r="D1504" i="23"/>
  <c r="E1504" i="23" s="1"/>
  <c r="E1488" i="23"/>
  <c r="D1480" i="3"/>
  <c r="D1480" i="23"/>
  <c r="E1480" i="23" s="1"/>
  <c r="D1456" i="3"/>
  <c r="D1456" i="23"/>
  <c r="E1456" i="23" s="1"/>
  <c r="E1448" i="23"/>
  <c r="E1440" i="23"/>
  <c r="D1432" i="3"/>
  <c r="D1432" i="23"/>
  <c r="E1432" i="23" s="1"/>
  <c r="D1408" i="3"/>
  <c r="D1408" i="23"/>
  <c r="E1408" i="23" s="1"/>
  <c r="E1392" i="23"/>
  <c r="D1384" i="3"/>
  <c r="D1384" i="23"/>
  <c r="E1368" i="23"/>
  <c r="D1360" i="3"/>
  <c r="D1360" i="23"/>
  <c r="E1360" i="23" s="1"/>
  <c r="D1336" i="3"/>
  <c r="D1336" i="23"/>
  <c r="E1336" i="23" s="1"/>
  <c r="D1312" i="3"/>
  <c r="D1312" i="23"/>
  <c r="D1288" i="3"/>
  <c r="D1288" i="23"/>
  <c r="M1288" i="23" s="1"/>
  <c r="N1288" i="23" s="1"/>
  <c r="D1264" i="3"/>
  <c r="D1264" i="23"/>
  <c r="E1264" i="23" s="1"/>
  <c r="E1256" i="23"/>
  <c r="E1248" i="23"/>
  <c r="D1240" i="3"/>
  <c r="D1240" i="23"/>
  <c r="E1232" i="23"/>
  <c r="D1216" i="3"/>
  <c r="D1216" i="23"/>
  <c r="E1216" i="23" s="1"/>
  <c r="E1200" i="23"/>
  <c r="D1192" i="3"/>
  <c r="D1192" i="23"/>
  <c r="E1192" i="23" s="1"/>
  <c r="E1184" i="23"/>
  <c r="E1176" i="23"/>
  <c r="D1168" i="3"/>
  <c r="D1168" i="23"/>
  <c r="E1168" i="23" s="1"/>
  <c r="E1153" i="23"/>
  <c r="E1152" i="23"/>
  <c r="D1144" i="3"/>
  <c r="D1144" i="23"/>
  <c r="E1144" i="23" s="1"/>
  <c r="E1136" i="23"/>
  <c r="D1120" i="3"/>
  <c r="D1120" i="23"/>
  <c r="M1120" i="23" s="1"/>
  <c r="E1112" i="23"/>
  <c r="D1096" i="3"/>
  <c r="D1096" i="23"/>
  <c r="E1096" i="23" s="1"/>
  <c r="D1072" i="3"/>
  <c r="D1072" i="23"/>
  <c r="E1072" i="23" s="1"/>
  <c r="E1064" i="23"/>
  <c r="E1056" i="23"/>
  <c r="D1048" i="3"/>
  <c r="D1048" i="23"/>
  <c r="E1048" i="23" s="1"/>
  <c r="E1040" i="23"/>
  <c r="D1024" i="3"/>
  <c r="D1024" i="23"/>
  <c r="E1024" i="23" s="1"/>
  <c r="E1016" i="23"/>
  <c r="D1000" i="3"/>
  <c r="D1000" i="23"/>
  <c r="E992" i="23"/>
  <c r="E984" i="23"/>
  <c r="D976" i="3"/>
  <c r="D976" i="23"/>
  <c r="E976" i="23" s="1"/>
  <c r="D952" i="3"/>
  <c r="D952" i="23"/>
  <c r="E952" i="23" s="1"/>
  <c r="E944" i="23"/>
  <c r="D928" i="3"/>
  <c r="D928" i="23"/>
  <c r="E928" i="23" s="1"/>
  <c r="E920" i="23"/>
  <c r="D904" i="3"/>
  <c r="D904" i="23"/>
  <c r="E904" i="23" s="1"/>
  <c r="D880" i="3"/>
  <c r="D880" i="23"/>
  <c r="M880" i="23" s="1"/>
  <c r="N880" i="23" s="1"/>
  <c r="D856" i="3"/>
  <c r="D856" i="23"/>
  <c r="E849" i="23"/>
  <c r="E848" i="23"/>
  <c r="E841" i="23"/>
  <c r="E840" i="23"/>
  <c r="D832" i="3"/>
  <c r="D832" i="23"/>
  <c r="E833" i="23" s="1"/>
  <c r="E824" i="23"/>
  <c r="E817" i="23"/>
  <c r="E816" i="23"/>
  <c r="D808" i="3"/>
  <c r="D808" i="23"/>
  <c r="E808" i="23" s="1"/>
  <c r="E800" i="23"/>
  <c r="E792" i="23"/>
  <c r="D784" i="3"/>
  <c r="D784" i="23"/>
  <c r="E776" i="23"/>
  <c r="E768" i="23"/>
  <c r="D760" i="3"/>
  <c r="D760" i="23"/>
  <c r="E760" i="23" s="1"/>
  <c r="E752" i="23"/>
  <c r="E744" i="23"/>
  <c r="D736" i="3"/>
  <c r="D736" i="23"/>
  <c r="E728" i="23"/>
  <c r="E720" i="23"/>
  <c r="D712" i="3"/>
  <c r="D712" i="23"/>
  <c r="E712" i="23" s="1"/>
  <c r="E704" i="23"/>
  <c r="E696" i="23"/>
  <c r="D688" i="3"/>
  <c r="D688" i="23"/>
  <c r="E672" i="23"/>
  <c r="D664" i="3"/>
  <c r="D664" i="23"/>
  <c r="E664" i="23" s="1"/>
  <c r="E656" i="23"/>
  <c r="E648" i="23"/>
  <c r="D640" i="3"/>
  <c r="D640" i="23"/>
  <c r="E641" i="23" s="1"/>
  <c r="E632" i="23"/>
  <c r="E624" i="23"/>
  <c r="D616" i="3"/>
  <c r="D616" i="23"/>
  <c r="E616" i="23" s="1"/>
  <c r="E608" i="23"/>
  <c r="D592" i="3"/>
  <c r="D592" i="23"/>
  <c r="E592" i="23" s="1"/>
  <c r="E584" i="23"/>
  <c r="E576" i="23"/>
  <c r="D568" i="3"/>
  <c r="D568" i="23"/>
  <c r="E568" i="23" s="1"/>
  <c r="E560" i="23"/>
  <c r="E552" i="23"/>
  <c r="D544" i="3"/>
  <c r="D544" i="23"/>
  <c r="E544" i="23" s="1"/>
  <c r="E536" i="23"/>
  <c r="D520" i="3"/>
  <c r="D520" i="23"/>
  <c r="E512" i="23"/>
  <c r="E504" i="23"/>
  <c r="D496" i="3"/>
  <c r="D496" i="23"/>
  <c r="E496" i="23" s="1"/>
  <c r="E488" i="23"/>
  <c r="E480" i="23"/>
  <c r="D472" i="3"/>
  <c r="D472" i="23"/>
  <c r="E456" i="23"/>
  <c r="D448" i="3"/>
  <c r="D448" i="23"/>
  <c r="E448" i="23" s="1"/>
  <c r="D424" i="3"/>
  <c r="D424" i="23"/>
  <c r="E424" i="23" s="1"/>
  <c r="D400" i="3"/>
  <c r="D400" i="23"/>
  <c r="D376" i="3"/>
  <c r="D376" i="23"/>
  <c r="E376" i="23" s="1"/>
  <c r="D352" i="3"/>
  <c r="D352" i="23"/>
  <c r="E352" i="23" s="1"/>
  <c r="D328" i="3"/>
  <c r="D328" i="23"/>
  <c r="E328" i="23" s="1"/>
  <c r="D304" i="3"/>
  <c r="D304" i="23"/>
  <c r="D280" i="3"/>
  <c r="D280" i="23"/>
  <c r="E280" i="23" s="1"/>
  <c r="D256" i="3"/>
  <c r="D256" i="23"/>
  <c r="E256" i="23" s="1"/>
  <c r="D232" i="3"/>
  <c r="D232" i="23"/>
  <c r="E232" i="23" s="1"/>
  <c r="D208" i="3"/>
  <c r="D208" i="23"/>
  <c r="D184" i="3"/>
  <c r="D184" i="23"/>
  <c r="M184" i="23" s="1"/>
  <c r="N184" i="23" s="1"/>
  <c r="D160" i="3"/>
  <c r="D160" i="23"/>
  <c r="E160" i="23" s="1"/>
  <c r="D136" i="3"/>
  <c r="D136" i="23"/>
  <c r="E136" i="23" s="1"/>
  <c r="D112" i="3"/>
  <c r="D112" i="23"/>
  <c r="E112" i="23" s="1"/>
  <c r="E97" i="23"/>
  <c r="D88" i="3"/>
  <c r="D88" i="23"/>
  <c r="E88" i="23" s="1"/>
  <c r="E73" i="23"/>
  <c r="D64" i="3"/>
  <c r="D64" i="23"/>
  <c r="M64" i="23" s="1"/>
  <c r="D40" i="3"/>
  <c r="D40" i="23"/>
  <c r="D16" i="3"/>
  <c r="D16" i="23"/>
  <c r="E16" i="23" s="1"/>
  <c r="G1526" i="23"/>
  <c r="G1406" i="23"/>
  <c r="G1382" i="23"/>
  <c r="G1166" i="23"/>
  <c r="G174" i="23"/>
  <c r="G150" i="23"/>
  <c r="G118" i="23"/>
  <c r="G94" i="23"/>
  <c r="G70" i="23"/>
  <c r="G46" i="23"/>
  <c r="G30" i="23"/>
  <c r="G22" i="23"/>
  <c r="G6" i="23"/>
  <c r="I196" i="23"/>
  <c r="I180" i="23"/>
  <c r="I156" i="23"/>
  <c r="I148" i="23"/>
  <c r="I44" i="23"/>
  <c r="I36" i="23"/>
  <c r="I28" i="23"/>
  <c r="I20" i="23"/>
  <c r="I12" i="23"/>
  <c r="C329" i="23"/>
  <c r="M329" i="23"/>
  <c r="C321" i="23"/>
  <c r="L321" i="23" s="1"/>
  <c r="M321" i="23"/>
  <c r="N321" i="23" s="1"/>
  <c r="B313" i="3"/>
  <c r="B313" i="23"/>
  <c r="C314" i="23" s="1"/>
  <c r="C305" i="23"/>
  <c r="M305" i="23"/>
  <c r="C297" i="23"/>
  <c r="M297" i="23"/>
  <c r="N297" i="23" s="1"/>
  <c r="B289" i="3"/>
  <c r="B289" i="23"/>
  <c r="C281" i="23"/>
  <c r="M281" i="23"/>
  <c r="C273" i="23"/>
  <c r="L273" i="23" s="1"/>
  <c r="M273" i="23"/>
  <c r="N273" i="23" s="1"/>
  <c r="B265" i="3"/>
  <c r="B265" i="23"/>
  <c r="C257" i="23"/>
  <c r="M257" i="23"/>
  <c r="C249" i="23"/>
  <c r="L249" i="23" s="1"/>
  <c r="M249" i="23"/>
  <c r="N249" i="23" s="1"/>
  <c r="B241" i="3"/>
  <c r="B241" i="23"/>
  <c r="C242" i="23" s="1"/>
  <c r="C233" i="23"/>
  <c r="L233" i="23" s="1"/>
  <c r="M233" i="23"/>
  <c r="C225" i="23"/>
  <c r="L225" i="23" s="1"/>
  <c r="M225" i="23"/>
  <c r="N225" i="23" s="1"/>
  <c r="B217" i="3"/>
  <c r="B217" i="23"/>
  <c r="C218" i="23" s="1"/>
  <c r="C209" i="23"/>
  <c r="M209" i="23"/>
  <c r="N210" i="23" s="1"/>
  <c r="B193" i="3"/>
  <c r="B193" i="23"/>
  <c r="C185" i="23"/>
  <c r="L185" i="23" s="1"/>
  <c r="M185" i="23"/>
  <c r="N185" i="23" s="1"/>
  <c r="C177" i="23"/>
  <c r="M177" i="23"/>
  <c r="N177" i="23" s="1"/>
  <c r="B169" i="3"/>
  <c r="B169" i="23"/>
  <c r="C153" i="23"/>
  <c r="M153" i="23"/>
  <c r="N153" i="23" s="1"/>
  <c r="B145" i="3"/>
  <c r="B145" i="23"/>
  <c r="C137" i="23"/>
  <c r="M137" i="23"/>
  <c r="M129" i="23"/>
  <c r="N129" i="23" s="1"/>
  <c r="C129" i="23"/>
  <c r="B121" i="3"/>
  <c r="B121" i="23"/>
  <c r="C105" i="23"/>
  <c r="M105" i="23"/>
  <c r="N105" i="23" s="1"/>
  <c r="B97" i="3"/>
  <c r="B97" i="23"/>
  <c r="C81" i="23"/>
  <c r="M81" i="23"/>
  <c r="N81" i="23" s="1"/>
  <c r="B73" i="3"/>
  <c r="B73" i="23"/>
  <c r="C57" i="23"/>
  <c r="M57" i="23"/>
  <c r="N57" i="23" s="1"/>
  <c r="B49" i="3"/>
  <c r="B49" i="23"/>
  <c r="C41" i="23"/>
  <c r="M41" i="23"/>
  <c r="C33" i="23"/>
  <c r="M33" i="23"/>
  <c r="N33" i="23" s="1"/>
  <c r="B25" i="3"/>
  <c r="B25" i="23"/>
  <c r="C17" i="23"/>
  <c r="L17" i="23" s="1"/>
  <c r="M17" i="23"/>
  <c r="C9" i="23"/>
  <c r="M9" i="23"/>
  <c r="N9" i="23" s="1"/>
  <c r="E1527" i="23"/>
  <c r="E1519" i="23"/>
  <c r="E1511" i="23"/>
  <c r="E1503" i="23"/>
  <c r="E1495" i="23"/>
  <c r="E1487" i="23"/>
  <c r="E1479" i="23"/>
  <c r="E1471" i="23"/>
  <c r="E1464" i="23"/>
  <c r="E1463" i="23"/>
  <c r="E1455" i="23"/>
  <c r="E1447" i="23"/>
  <c r="E1439" i="23"/>
  <c r="E1431" i="23"/>
  <c r="E1423" i="23"/>
  <c r="E1399" i="23"/>
  <c r="E1383" i="23"/>
  <c r="E1359" i="23"/>
  <c r="E1351" i="23"/>
  <c r="E1343" i="23"/>
  <c r="E1335" i="23"/>
  <c r="E1287" i="23"/>
  <c r="E1271" i="23"/>
  <c r="E1247" i="23"/>
  <c r="E1215" i="23"/>
  <c r="E1207" i="23"/>
  <c r="E1191" i="23"/>
  <c r="E1183" i="23"/>
  <c r="E1151" i="23"/>
  <c r="E1143" i="23"/>
  <c r="E1135" i="23"/>
  <c r="E1127" i="23"/>
  <c r="E1119" i="23"/>
  <c r="E1087" i="23"/>
  <c r="E1063" i="23"/>
  <c r="E1055" i="23"/>
  <c r="E1047" i="23"/>
  <c r="E1039" i="23"/>
  <c r="E1031" i="23"/>
  <c r="E1023" i="23"/>
  <c r="E1015" i="23"/>
  <c r="E1007" i="23"/>
  <c r="E999" i="23"/>
  <c r="E983" i="23"/>
  <c r="E975" i="23"/>
  <c r="E967" i="23"/>
  <c r="E943" i="23"/>
  <c r="E935" i="23"/>
  <c r="E919" i="23"/>
  <c r="E911" i="23"/>
  <c r="E903" i="23"/>
  <c r="E895" i="23"/>
  <c r="E887" i="23"/>
  <c r="E879" i="23"/>
  <c r="E855" i="23"/>
  <c r="E847" i="23"/>
  <c r="E839" i="23"/>
  <c r="E832" i="23"/>
  <c r="E831" i="23"/>
  <c r="E815" i="23"/>
  <c r="E807" i="23"/>
  <c r="E799" i="23"/>
  <c r="E791" i="23"/>
  <c r="E783" i="23"/>
  <c r="E775" i="23"/>
  <c r="E767" i="23"/>
  <c r="E759" i="23"/>
  <c r="E751" i="23"/>
  <c r="E743" i="23"/>
  <c r="E735" i="23"/>
  <c r="E727" i="23"/>
  <c r="E719" i="23"/>
  <c r="E711" i="23"/>
  <c r="E703" i="23"/>
  <c r="E687" i="23"/>
  <c r="E679" i="23"/>
  <c r="E671" i="23"/>
  <c r="E663" i="23"/>
  <c r="E655" i="23"/>
  <c r="E647" i="23"/>
  <c r="E639" i="23"/>
  <c r="E623" i="23"/>
  <c r="E607" i="23"/>
  <c r="E599" i="23"/>
  <c r="E591" i="23"/>
  <c r="E583" i="23"/>
  <c r="E575" i="23"/>
  <c r="E567" i="23"/>
  <c r="E559" i="23"/>
  <c r="E551" i="23"/>
  <c r="E543" i="23"/>
  <c r="E535" i="23"/>
  <c r="E527" i="23"/>
  <c r="E511" i="23"/>
  <c r="E503" i="23"/>
  <c r="E495" i="23"/>
  <c r="E487" i="23"/>
  <c r="E479" i="23"/>
  <c r="E471" i="23"/>
  <c r="E463" i="23"/>
  <c r="E455" i="23"/>
  <c r="E447" i="23"/>
  <c r="E439" i="23"/>
  <c r="E431" i="23"/>
  <c r="E423" i="23"/>
  <c r="E415" i="23"/>
  <c r="E407" i="23"/>
  <c r="E399" i="23"/>
  <c r="E391" i="23"/>
  <c r="E383" i="23"/>
  <c r="E375" i="23"/>
  <c r="E367" i="23"/>
  <c r="E359" i="23"/>
  <c r="E351" i="23"/>
  <c r="E343" i="23"/>
  <c r="E335" i="23"/>
  <c r="E327" i="23"/>
  <c r="E319" i="23"/>
  <c r="E311" i="23"/>
  <c r="E303" i="23"/>
  <c r="E295" i="23"/>
  <c r="E287" i="23"/>
  <c r="E279" i="23"/>
  <c r="E271" i="23"/>
  <c r="E263" i="23"/>
  <c r="E255" i="23"/>
  <c r="E247" i="23"/>
  <c r="E239" i="23"/>
  <c r="E231" i="23"/>
  <c r="E223" i="23"/>
  <c r="E199" i="23"/>
  <c r="E191" i="23"/>
  <c r="E183" i="23"/>
  <c r="E167" i="23"/>
  <c r="E151" i="23"/>
  <c r="E64" i="23"/>
  <c r="E39" i="23"/>
  <c r="E31" i="23"/>
  <c r="E23" i="23"/>
  <c r="E15" i="23"/>
  <c r="E7" i="23"/>
  <c r="F1525" i="3"/>
  <c r="F1525" i="23"/>
  <c r="G1517" i="23"/>
  <c r="G1509" i="23"/>
  <c r="F1501" i="3"/>
  <c r="F1501" i="23"/>
  <c r="G1493" i="23"/>
  <c r="G1485" i="23"/>
  <c r="F1477" i="3"/>
  <c r="F1477" i="23"/>
  <c r="G1478" i="23" s="1"/>
  <c r="G1469" i="23"/>
  <c r="G1461" i="23"/>
  <c r="F1453" i="3"/>
  <c r="F1453" i="23"/>
  <c r="G1445" i="23"/>
  <c r="G1437" i="23"/>
  <c r="F1429" i="3"/>
  <c r="F1429" i="23"/>
  <c r="G1430" i="23" s="1"/>
  <c r="G1421" i="23"/>
  <c r="G1413" i="23"/>
  <c r="F1405" i="3"/>
  <c r="F1405" i="23"/>
  <c r="G1397" i="23"/>
  <c r="G1389" i="23"/>
  <c r="F1381" i="3"/>
  <c r="F1381" i="23"/>
  <c r="M1381" i="23" s="1"/>
  <c r="G1373" i="23"/>
  <c r="G1365" i="23"/>
  <c r="F1357" i="3"/>
  <c r="F1357" i="23"/>
  <c r="G1349" i="23"/>
  <c r="G213" i="23"/>
  <c r="G197" i="23"/>
  <c r="G173" i="23"/>
  <c r="G165" i="23"/>
  <c r="G141" i="23"/>
  <c r="G45" i="23"/>
  <c r="G29" i="23"/>
  <c r="G21" i="23"/>
  <c r="G5" i="23"/>
  <c r="E278" i="23"/>
  <c r="E206" i="23"/>
  <c r="F1524" i="3"/>
  <c r="F1524" i="23"/>
  <c r="G1524" i="23" s="1"/>
  <c r="F1500" i="3"/>
  <c r="F1500" i="23"/>
  <c r="G1500" i="23" s="1"/>
  <c r="F1476" i="3"/>
  <c r="F1476" i="23"/>
  <c r="G1476" i="23" s="1"/>
  <c r="F1452" i="3"/>
  <c r="F1452" i="23"/>
  <c r="G1452" i="23" s="1"/>
  <c r="F1428" i="3"/>
  <c r="F1428" i="23"/>
  <c r="G1428" i="23" s="1"/>
  <c r="F1404" i="3"/>
  <c r="F1404" i="23"/>
  <c r="G1404" i="23" s="1"/>
  <c r="F1380" i="3"/>
  <c r="F1380" i="23"/>
  <c r="G1380" i="23" s="1"/>
  <c r="F1356" i="3"/>
  <c r="F1356" i="23"/>
  <c r="G1356" i="23" s="1"/>
  <c r="F1332" i="3"/>
  <c r="F1332" i="23"/>
  <c r="G1332" i="23" s="1"/>
  <c r="F1308" i="3"/>
  <c r="F1308" i="23"/>
  <c r="G1308" i="23" s="1"/>
  <c r="F1284" i="3"/>
  <c r="F1284" i="23"/>
  <c r="M1284" i="23" s="1"/>
  <c r="N1284" i="23" s="1"/>
  <c r="F1260" i="3"/>
  <c r="F1260" i="23"/>
  <c r="G1260" i="23" s="1"/>
  <c r="F1236" i="3"/>
  <c r="F1236" i="23"/>
  <c r="G1229" i="23"/>
  <c r="G1228" i="23"/>
  <c r="F1212" i="3"/>
  <c r="F1212" i="23"/>
  <c r="F1188" i="3"/>
  <c r="F1188" i="23"/>
  <c r="G1188" i="23" s="1"/>
  <c r="F1164" i="3"/>
  <c r="F1164" i="23"/>
  <c r="M1164" i="23" s="1"/>
  <c r="N1164" i="23" s="1"/>
  <c r="F1140" i="3"/>
  <c r="F1140" i="23"/>
  <c r="F1116" i="3"/>
  <c r="F1116" i="23"/>
  <c r="M1116" i="23" s="1"/>
  <c r="N1116" i="23" s="1"/>
  <c r="F1092" i="3"/>
  <c r="F1092" i="23"/>
  <c r="G1092" i="23" s="1"/>
  <c r="F1068" i="3"/>
  <c r="F1068" i="23"/>
  <c r="F1044" i="3"/>
  <c r="F1044" i="23"/>
  <c r="G1044" i="23" s="1"/>
  <c r="F1020" i="3"/>
  <c r="F1020" i="23"/>
  <c r="M1020" i="23" s="1"/>
  <c r="N1020" i="23" s="1"/>
  <c r="F996" i="3"/>
  <c r="F996" i="23"/>
  <c r="M996" i="23" s="1"/>
  <c r="N996" i="23" s="1"/>
  <c r="F972" i="3"/>
  <c r="F972" i="23"/>
  <c r="F948" i="3"/>
  <c r="F948" i="23"/>
  <c r="G948" i="23" s="1"/>
  <c r="F924" i="3"/>
  <c r="F924" i="23"/>
  <c r="G924" i="23" s="1"/>
  <c r="F900" i="3"/>
  <c r="F900" i="23"/>
  <c r="G900" i="23" s="1"/>
  <c r="G893" i="23"/>
  <c r="G892" i="23"/>
  <c r="F876" i="3"/>
  <c r="F876" i="23"/>
  <c r="G876" i="23" s="1"/>
  <c r="F852" i="3"/>
  <c r="F852" i="23"/>
  <c r="M852" i="23" s="1"/>
  <c r="N852" i="23" s="1"/>
  <c r="F828" i="3"/>
  <c r="F828" i="23"/>
  <c r="F804" i="3"/>
  <c r="F804" i="23"/>
  <c r="F780" i="3"/>
  <c r="F780" i="23"/>
  <c r="G780" i="23" s="1"/>
  <c r="F756" i="3"/>
  <c r="F756" i="23"/>
  <c r="G756" i="23" s="1"/>
  <c r="F732" i="3"/>
  <c r="F732" i="23"/>
  <c r="G732" i="23" s="1"/>
  <c r="F708" i="3"/>
  <c r="F708" i="23"/>
  <c r="F684" i="3"/>
  <c r="F684" i="23"/>
  <c r="G684" i="23" s="1"/>
  <c r="F660" i="3"/>
  <c r="F660" i="23"/>
  <c r="G660" i="23" s="1"/>
  <c r="F636" i="3"/>
  <c r="F636" i="23"/>
  <c r="G636" i="23" s="1"/>
  <c r="F612" i="3"/>
  <c r="F612" i="23"/>
  <c r="F588" i="3"/>
  <c r="F588" i="23"/>
  <c r="G588" i="23" s="1"/>
  <c r="F564" i="3"/>
  <c r="F564" i="23"/>
  <c r="G564" i="23" s="1"/>
  <c r="F540" i="3"/>
  <c r="F540" i="23"/>
  <c r="G540" i="23" s="1"/>
  <c r="F516" i="3"/>
  <c r="F516" i="23"/>
  <c r="M516" i="23" s="1"/>
  <c r="N516" i="23" s="1"/>
  <c r="F492" i="3"/>
  <c r="F492" i="23"/>
  <c r="G492" i="23" s="1"/>
  <c r="F468" i="3"/>
  <c r="F468" i="23"/>
  <c r="G468" i="23" s="1"/>
  <c r="F444" i="3"/>
  <c r="F444" i="23"/>
  <c r="G444" i="23" s="1"/>
  <c r="F420" i="3"/>
  <c r="F420" i="23"/>
  <c r="G420" i="23" s="1"/>
  <c r="F396" i="3"/>
  <c r="F396" i="23"/>
  <c r="G396" i="23" s="1"/>
  <c r="F372" i="3"/>
  <c r="F372" i="23"/>
  <c r="G372" i="23" s="1"/>
  <c r="F348" i="3"/>
  <c r="F348" i="23"/>
  <c r="G348" i="23" s="1"/>
  <c r="F324" i="3"/>
  <c r="F324" i="23"/>
  <c r="F300" i="3"/>
  <c r="F300" i="23"/>
  <c r="G300" i="23" s="1"/>
  <c r="F276" i="3"/>
  <c r="F276" i="23"/>
  <c r="G276" i="23" s="1"/>
  <c r="F252" i="3"/>
  <c r="F252" i="23"/>
  <c r="G252" i="23" s="1"/>
  <c r="F228" i="3"/>
  <c r="F228" i="23"/>
  <c r="F204" i="3"/>
  <c r="F204" i="23"/>
  <c r="G204" i="23" s="1"/>
  <c r="F180" i="3"/>
  <c r="F180" i="23"/>
  <c r="F156" i="3"/>
  <c r="F156" i="23"/>
  <c r="G156" i="23" s="1"/>
  <c r="F132" i="3"/>
  <c r="F132" i="23"/>
  <c r="F108" i="3"/>
  <c r="F108" i="23"/>
  <c r="F84" i="3"/>
  <c r="F84" i="23"/>
  <c r="F60" i="3"/>
  <c r="F60" i="23"/>
  <c r="F36" i="3"/>
  <c r="F36" i="23"/>
  <c r="F12" i="3"/>
  <c r="F12" i="23"/>
  <c r="G12" i="23" s="1"/>
  <c r="I1346" i="23"/>
  <c r="I1250" i="23"/>
  <c r="I1034" i="23"/>
  <c r="I195" i="23"/>
  <c r="I107" i="23"/>
  <c r="I83" i="23"/>
  <c r="I59" i="23"/>
  <c r="D1309" i="3"/>
  <c r="D1309" i="23"/>
  <c r="D1285" i="3"/>
  <c r="D1285" i="23"/>
  <c r="E1286" i="23" s="1"/>
  <c r="D1261" i="3"/>
  <c r="D1261" i="23"/>
  <c r="E1262" i="23" s="1"/>
  <c r="E1253" i="23"/>
  <c r="D1237" i="3"/>
  <c r="D1237" i="23"/>
  <c r="E1237" i="23" s="1"/>
  <c r="D1213" i="3"/>
  <c r="D1213" i="23"/>
  <c r="E1213" i="23" s="1"/>
  <c r="D1189" i="3"/>
  <c r="D1189" i="23"/>
  <c r="E1189" i="23" s="1"/>
  <c r="D1165" i="3"/>
  <c r="D1165" i="23"/>
  <c r="D1141" i="3"/>
  <c r="D1141" i="23"/>
  <c r="E1141" i="23" s="1"/>
  <c r="D1117" i="3"/>
  <c r="D1117" i="23"/>
  <c r="E1117" i="23" s="1"/>
  <c r="D1093" i="3"/>
  <c r="D1093" i="23"/>
  <c r="D1069" i="3"/>
  <c r="D1069" i="23"/>
  <c r="E1069" i="23" s="1"/>
  <c r="D1045" i="3"/>
  <c r="D1045" i="23"/>
  <c r="E1045" i="23" s="1"/>
  <c r="D1021" i="3"/>
  <c r="D1021" i="23"/>
  <c r="D997" i="3"/>
  <c r="D997" i="23"/>
  <c r="E997" i="23" s="1"/>
  <c r="D973" i="3"/>
  <c r="D973" i="23"/>
  <c r="E973" i="23" s="1"/>
  <c r="D949" i="3"/>
  <c r="D949" i="23"/>
  <c r="E949" i="23" s="1"/>
  <c r="E917" i="23"/>
  <c r="D901" i="3"/>
  <c r="D901" i="23"/>
  <c r="E901" i="23" s="1"/>
  <c r="D877" i="3"/>
  <c r="D877" i="23"/>
  <c r="E877" i="23" s="1"/>
  <c r="E846" i="23"/>
  <c r="E838" i="23"/>
  <c r="E837" i="23"/>
  <c r="D829" i="3"/>
  <c r="D829" i="23"/>
  <c r="E830" i="23" s="1"/>
  <c r="D781" i="3"/>
  <c r="D781" i="23"/>
  <c r="E781" i="23" s="1"/>
  <c r="E773" i="23"/>
  <c r="D757" i="3"/>
  <c r="D757" i="23"/>
  <c r="E757" i="23" s="1"/>
  <c r="D709" i="3"/>
  <c r="D709" i="23"/>
  <c r="E709" i="23" s="1"/>
  <c r="D685" i="3"/>
  <c r="D685" i="23"/>
  <c r="D637" i="3"/>
  <c r="D637" i="23"/>
  <c r="E637" i="23" s="1"/>
  <c r="D613" i="3"/>
  <c r="D613" i="23"/>
  <c r="E605" i="23"/>
  <c r="D565" i="3"/>
  <c r="D565" i="23"/>
  <c r="E565" i="23" s="1"/>
  <c r="D541" i="3"/>
  <c r="D541" i="23"/>
  <c r="E541" i="23" s="1"/>
  <c r="E533" i="23"/>
  <c r="D493" i="3"/>
  <c r="D493" i="23"/>
  <c r="E493" i="23" s="1"/>
  <c r="D469" i="3"/>
  <c r="D469" i="23"/>
  <c r="E469" i="23" s="1"/>
  <c r="D421" i="3"/>
  <c r="D421" i="23"/>
  <c r="E421" i="23" s="1"/>
  <c r="D397" i="3"/>
  <c r="D397" i="23"/>
  <c r="E397" i="23" s="1"/>
  <c r="D349" i="3"/>
  <c r="D349" i="23"/>
  <c r="D325" i="3"/>
  <c r="D325" i="23"/>
  <c r="E325" i="23" s="1"/>
  <c r="D277" i="3"/>
  <c r="D277" i="23"/>
  <c r="E277" i="23" s="1"/>
  <c r="D253" i="3"/>
  <c r="D253" i="23"/>
  <c r="E253" i="23" s="1"/>
  <c r="D205" i="3"/>
  <c r="D205" i="23"/>
  <c r="E205" i="23" s="1"/>
  <c r="D181" i="3"/>
  <c r="D181" i="23"/>
  <c r="D133" i="3"/>
  <c r="D133" i="23"/>
  <c r="E133" i="23" s="1"/>
  <c r="E118" i="23"/>
  <c r="D109" i="3"/>
  <c r="D109" i="23"/>
  <c r="E94" i="23"/>
  <c r="E70" i="23"/>
  <c r="D61" i="3"/>
  <c r="D61" i="23"/>
  <c r="D37" i="3"/>
  <c r="D37" i="23"/>
  <c r="E37" i="23" s="1"/>
  <c r="E5" i="23"/>
  <c r="G996" i="23"/>
  <c r="G995" i="23"/>
  <c r="G211" i="23"/>
  <c r="G195" i="23"/>
  <c r="G179" i="23"/>
  <c r="G155" i="23"/>
  <c r="G147" i="23"/>
  <c r="G139" i="23"/>
  <c r="G115" i="23"/>
  <c r="G108" i="23"/>
  <c r="G91" i="23"/>
  <c r="G84" i="23"/>
  <c r="G67" i="23"/>
  <c r="G60" i="23"/>
  <c r="G43" i="23"/>
  <c r="G35" i="23"/>
  <c r="G27" i="23"/>
  <c r="G19" i="23"/>
  <c r="G11" i="23"/>
  <c r="G3" i="23"/>
  <c r="I201" i="23"/>
  <c r="I153" i="23"/>
  <c r="I129" i="23"/>
  <c r="C326" i="23"/>
  <c r="M326" i="23"/>
  <c r="C318" i="23"/>
  <c r="L318" i="23" s="1"/>
  <c r="M318" i="23"/>
  <c r="C310" i="23"/>
  <c r="L310" i="23" s="1"/>
  <c r="M310" i="23"/>
  <c r="M302" i="23"/>
  <c r="C294" i="23"/>
  <c r="L294" i="23" s="1"/>
  <c r="M294" i="23"/>
  <c r="N294" i="23" s="1"/>
  <c r="C286" i="23"/>
  <c r="L286" i="23" s="1"/>
  <c r="M286" i="23"/>
  <c r="M278" i="23"/>
  <c r="C270" i="23"/>
  <c r="L270" i="23" s="1"/>
  <c r="M270" i="23"/>
  <c r="C262" i="23"/>
  <c r="L262" i="23" s="1"/>
  <c r="M262" i="23"/>
  <c r="N262" i="23" s="1"/>
  <c r="M254" i="23"/>
  <c r="C246" i="23"/>
  <c r="L246" i="23" s="1"/>
  <c r="M246" i="23"/>
  <c r="C238" i="23"/>
  <c r="L238" i="23" s="1"/>
  <c r="M238" i="23"/>
  <c r="C230" i="23"/>
  <c r="M230" i="23"/>
  <c r="C222" i="23"/>
  <c r="M222" i="23"/>
  <c r="N223" i="23" s="1"/>
  <c r="C214" i="23"/>
  <c r="L214" i="23" s="1"/>
  <c r="M214" i="23"/>
  <c r="C198" i="23"/>
  <c r="M198" i="23"/>
  <c r="N198" i="23" s="1"/>
  <c r="N190" i="23"/>
  <c r="M182" i="23"/>
  <c r="M158" i="23"/>
  <c r="C150" i="23"/>
  <c r="M150" i="23"/>
  <c r="N150" i="23" s="1"/>
  <c r="C142" i="23"/>
  <c r="L142" i="23" s="1"/>
  <c r="M142" i="23"/>
  <c r="C126" i="23"/>
  <c r="L126" i="23" s="1"/>
  <c r="M126" i="23"/>
  <c r="N126" i="23" s="1"/>
  <c r="C119" i="23"/>
  <c r="M118" i="23"/>
  <c r="M110" i="23"/>
  <c r="C102" i="23"/>
  <c r="L102" i="23" s="1"/>
  <c r="M102" i="23"/>
  <c r="N102" i="23" s="1"/>
  <c r="C95" i="23"/>
  <c r="M94" i="23"/>
  <c r="M86" i="23"/>
  <c r="C78" i="23"/>
  <c r="M78" i="23"/>
  <c r="N78" i="23" s="1"/>
  <c r="C71" i="23"/>
  <c r="M70" i="23"/>
  <c r="N70" i="23" s="1"/>
  <c r="M62" i="23"/>
  <c r="C54" i="23"/>
  <c r="M54" i="23"/>
  <c r="N54" i="23" s="1"/>
  <c r="M46" i="23"/>
  <c r="M38" i="23"/>
  <c r="C30" i="23"/>
  <c r="M30" i="23"/>
  <c r="C22" i="23"/>
  <c r="M22" i="23"/>
  <c r="C14" i="23"/>
  <c r="M14" i="23"/>
  <c r="C6" i="23"/>
  <c r="L6" i="23" s="1"/>
  <c r="M6" i="23"/>
  <c r="E1524" i="23"/>
  <c r="D1516" i="3"/>
  <c r="D1516" i="23"/>
  <c r="E1516" i="23" s="1"/>
  <c r="E1508" i="23"/>
  <c r="E1500" i="23"/>
  <c r="D1492" i="3"/>
  <c r="D1492" i="23"/>
  <c r="E1492" i="23" s="1"/>
  <c r="E1484" i="23"/>
  <c r="E1476" i="23"/>
  <c r="D1468" i="3"/>
  <c r="D1468" i="23"/>
  <c r="E1468" i="23" s="1"/>
  <c r="E1460" i="23"/>
  <c r="E1452" i="23"/>
  <c r="D1444" i="3"/>
  <c r="D1444" i="23"/>
  <c r="E1444" i="23" s="1"/>
  <c r="D1420" i="3"/>
  <c r="D1420" i="23"/>
  <c r="E1404" i="23"/>
  <c r="D1396" i="3"/>
  <c r="D1396" i="23"/>
  <c r="M1396" i="23" s="1"/>
  <c r="E1380" i="23"/>
  <c r="D1372" i="3"/>
  <c r="D1372" i="23"/>
  <c r="M1372" i="23" s="1"/>
  <c r="E1356" i="23"/>
  <c r="D1348" i="3"/>
  <c r="D1348" i="23"/>
  <c r="E1332" i="23"/>
  <c r="D1324" i="3"/>
  <c r="D1324" i="23"/>
  <c r="M1324" i="23" s="1"/>
  <c r="N1324" i="23" s="1"/>
  <c r="D1300" i="3"/>
  <c r="D1300" i="23"/>
  <c r="M1300" i="23" s="1"/>
  <c r="N1300" i="23" s="1"/>
  <c r="E1292" i="23"/>
  <c r="D1276" i="3"/>
  <c r="D1276" i="23"/>
  <c r="E1268" i="23"/>
  <c r="E1260" i="23"/>
  <c r="D1252" i="3"/>
  <c r="D1252" i="23"/>
  <c r="E1252" i="23" s="1"/>
  <c r="E1244" i="23"/>
  <c r="D1228" i="3"/>
  <c r="D1228" i="23"/>
  <c r="E1212" i="23"/>
  <c r="D1204" i="3"/>
  <c r="D1204" i="23"/>
  <c r="E1204" i="23" s="1"/>
  <c r="E1196" i="23"/>
  <c r="E1188" i="23"/>
  <c r="D1180" i="3"/>
  <c r="D1180" i="23"/>
  <c r="E1180" i="23" s="1"/>
  <c r="E1164" i="23"/>
  <c r="D1156" i="3"/>
  <c r="D1156" i="23"/>
  <c r="E1156" i="23" s="1"/>
  <c r="D1132" i="3"/>
  <c r="D1132" i="23"/>
  <c r="E1124" i="23"/>
  <c r="D1108" i="3"/>
  <c r="D1108" i="23"/>
  <c r="E1108" i="23" s="1"/>
  <c r="E1092" i="23"/>
  <c r="D1084" i="3"/>
  <c r="D1084" i="23"/>
  <c r="E1084" i="23" s="1"/>
  <c r="E1076" i="23"/>
  <c r="D1060" i="3"/>
  <c r="D1060" i="23"/>
  <c r="E1060" i="23" s="1"/>
  <c r="E1052" i="23"/>
  <c r="E1044" i="23"/>
  <c r="D1036" i="3"/>
  <c r="D1036" i="23"/>
  <c r="E1028" i="23"/>
  <c r="D1012" i="3"/>
  <c r="D1012" i="23"/>
  <c r="E1004" i="23"/>
  <c r="D988" i="3"/>
  <c r="D988" i="23"/>
  <c r="E988" i="23" s="1"/>
  <c r="D964" i="3"/>
  <c r="D964" i="23"/>
  <c r="D940" i="3"/>
  <c r="D940" i="23"/>
  <c r="E940" i="23" s="1"/>
  <c r="D916" i="3"/>
  <c r="D916" i="23"/>
  <c r="E916" i="23" s="1"/>
  <c r="E908" i="23"/>
  <c r="D892" i="3"/>
  <c r="D892" i="23"/>
  <c r="D868" i="3"/>
  <c r="D868" i="23"/>
  <c r="E869" i="23" s="1"/>
  <c r="E836" i="23"/>
  <c r="E829" i="23"/>
  <c r="E828" i="23"/>
  <c r="D820" i="3"/>
  <c r="D820" i="23"/>
  <c r="M820" i="23" s="1"/>
  <c r="N820" i="23" s="1"/>
  <c r="E812" i="23"/>
  <c r="E804" i="23"/>
  <c r="D796" i="3"/>
  <c r="D796" i="23"/>
  <c r="E796" i="23" s="1"/>
  <c r="E788" i="23"/>
  <c r="E780" i="23"/>
  <c r="D772" i="3"/>
  <c r="D772" i="23"/>
  <c r="E772" i="23" s="1"/>
  <c r="E764" i="23"/>
  <c r="E756" i="23"/>
  <c r="D748" i="3"/>
  <c r="D748" i="23"/>
  <c r="E748" i="23" s="1"/>
  <c r="E740" i="23"/>
  <c r="E732" i="23"/>
  <c r="D724" i="3"/>
  <c r="D724" i="23"/>
  <c r="E724" i="23" s="1"/>
  <c r="E716" i="23"/>
  <c r="E708" i="23"/>
  <c r="D700" i="3"/>
  <c r="D700" i="23"/>
  <c r="E700" i="23" s="1"/>
  <c r="E692" i="23"/>
  <c r="E684" i="23"/>
  <c r="D676" i="3"/>
  <c r="D676" i="23"/>
  <c r="E677" i="23" s="1"/>
  <c r="E669" i="23"/>
  <c r="D652" i="3"/>
  <c r="D652" i="23"/>
  <c r="E653" i="23" s="1"/>
  <c r="E644" i="23"/>
  <c r="E636" i="23"/>
  <c r="D628" i="3"/>
  <c r="D628" i="23"/>
  <c r="E628" i="23" s="1"/>
  <c r="E620" i="23"/>
  <c r="D604" i="3"/>
  <c r="D604" i="23"/>
  <c r="E596" i="23"/>
  <c r="E588" i="23"/>
  <c r="D580" i="3"/>
  <c r="D580" i="23"/>
  <c r="E580" i="23" s="1"/>
  <c r="E572" i="23"/>
  <c r="E564" i="23"/>
  <c r="D556" i="3"/>
  <c r="D556" i="23"/>
  <c r="M556" i="23" s="1"/>
  <c r="N556" i="23" s="1"/>
  <c r="E548" i="23"/>
  <c r="E540" i="23"/>
  <c r="D532" i="3"/>
  <c r="D532" i="23"/>
  <c r="E532" i="23" s="1"/>
  <c r="E524" i="23"/>
  <c r="D508" i="3"/>
  <c r="D508" i="23"/>
  <c r="E500" i="23"/>
  <c r="E492" i="23"/>
  <c r="D484" i="3"/>
  <c r="D484" i="23"/>
  <c r="E476" i="23"/>
  <c r="E468" i="23"/>
  <c r="D460" i="3"/>
  <c r="D460" i="23"/>
  <c r="E452" i="23"/>
  <c r="E444" i="23"/>
  <c r="D436" i="3"/>
  <c r="D436" i="23"/>
  <c r="E428" i="23"/>
  <c r="E420" i="23"/>
  <c r="D412" i="3"/>
  <c r="D412" i="23"/>
  <c r="E404" i="23"/>
  <c r="E396" i="23"/>
  <c r="D388" i="3"/>
  <c r="D388" i="23"/>
  <c r="E380" i="23"/>
  <c r="E372" i="23"/>
  <c r="D364" i="3"/>
  <c r="D364" i="23"/>
  <c r="E356" i="23"/>
  <c r="E348" i="23"/>
  <c r="D340" i="3"/>
  <c r="D340" i="23"/>
  <c r="E332" i="23"/>
  <c r="E324" i="23"/>
  <c r="D316" i="3"/>
  <c r="D316" i="23"/>
  <c r="E308" i="23"/>
  <c r="E300" i="23"/>
  <c r="D292" i="3"/>
  <c r="D292" i="23"/>
  <c r="E284" i="23"/>
  <c r="E276" i="23"/>
  <c r="D268" i="3"/>
  <c r="D268" i="23"/>
  <c r="E268" i="23" s="1"/>
  <c r="E260" i="23"/>
  <c r="E252" i="23"/>
  <c r="D244" i="3"/>
  <c r="D244" i="23"/>
  <c r="E236" i="23"/>
  <c r="E228" i="23"/>
  <c r="D220" i="3"/>
  <c r="D220" i="23"/>
  <c r="E221" i="23" s="1"/>
  <c r="E212" i="23"/>
  <c r="D196" i="3"/>
  <c r="D196" i="23"/>
  <c r="E196" i="23" s="1"/>
  <c r="E188" i="23"/>
  <c r="D172" i="3"/>
  <c r="D172" i="23"/>
  <c r="E172" i="23" s="1"/>
  <c r="E164" i="23"/>
  <c r="D148" i="3"/>
  <c r="D148" i="23"/>
  <c r="E140" i="23"/>
  <c r="D124" i="3"/>
  <c r="D124" i="23"/>
  <c r="D100" i="3"/>
  <c r="D100" i="23"/>
  <c r="E85" i="23"/>
  <c r="D76" i="3"/>
  <c r="D76" i="23"/>
  <c r="E61" i="23"/>
  <c r="D52" i="3"/>
  <c r="D52" i="23"/>
  <c r="E36" i="23"/>
  <c r="D28" i="3"/>
  <c r="D28" i="23"/>
  <c r="E20" i="23"/>
  <c r="E12" i="23"/>
  <c r="D4" i="3"/>
  <c r="D4" i="23"/>
  <c r="G1506" i="23"/>
  <c r="G1498" i="23"/>
  <c r="G1490" i="23"/>
  <c r="G1482" i="23"/>
  <c r="G1474" i="23"/>
  <c r="G1458" i="23"/>
  <c r="G1450" i="23"/>
  <c r="G1434" i="23"/>
  <c r="G1426" i="23"/>
  <c r="G1418" i="23"/>
  <c r="G1410" i="23"/>
  <c r="G1402" i="23"/>
  <c r="G1394" i="23"/>
  <c r="G1386" i="23"/>
  <c r="G1378" i="23"/>
  <c r="G1362" i="23"/>
  <c r="G1354" i="23"/>
  <c r="G186" i="23"/>
  <c r="G170" i="23"/>
  <c r="G138" i="23"/>
  <c r="G130" i="23"/>
  <c r="G106" i="23"/>
  <c r="G82" i="23"/>
  <c r="G58" i="23"/>
  <c r="G42" i="23"/>
  <c r="G34" i="23"/>
  <c r="G18" i="23"/>
  <c r="G10" i="23"/>
  <c r="I192" i="23"/>
  <c r="I184" i="23"/>
  <c r="I160" i="23"/>
  <c r="I144" i="23"/>
  <c r="I65" i="23"/>
  <c r="I40" i="23"/>
  <c r="I32" i="23"/>
  <c r="I24" i="23"/>
  <c r="I16" i="23"/>
  <c r="I8" i="23"/>
  <c r="C333" i="23"/>
  <c r="M333" i="23"/>
  <c r="N333" i="23" s="1"/>
  <c r="B325" i="3"/>
  <c r="B325" i="23"/>
  <c r="C317" i="23"/>
  <c r="M317" i="23"/>
  <c r="C309" i="23"/>
  <c r="M309" i="23"/>
  <c r="N309" i="23" s="1"/>
  <c r="B301" i="3"/>
  <c r="B301" i="23"/>
  <c r="C302" i="23" s="1"/>
  <c r="C293" i="23"/>
  <c r="M293" i="23"/>
  <c r="C285" i="23"/>
  <c r="M285" i="23"/>
  <c r="B277" i="3"/>
  <c r="B277" i="23"/>
  <c r="C278" i="23" s="1"/>
  <c r="C269" i="23"/>
  <c r="M269" i="23"/>
  <c r="C261" i="23"/>
  <c r="L261" i="23" s="1"/>
  <c r="M261" i="23"/>
  <c r="B253" i="3"/>
  <c r="B253" i="23"/>
  <c r="C245" i="23"/>
  <c r="M245" i="23"/>
  <c r="C237" i="23"/>
  <c r="M237" i="23"/>
  <c r="B229" i="3"/>
  <c r="B229" i="23"/>
  <c r="C221" i="23"/>
  <c r="M221" i="23"/>
  <c r="C213" i="23"/>
  <c r="L213" i="23" s="1"/>
  <c r="M213" i="23"/>
  <c r="N213" i="23" s="1"/>
  <c r="C189" i="23"/>
  <c r="M189" i="23"/>
  <c r="N189" i="23" s="1"/>
  <c r="B181" i="3"/>
  <c r="B181" i="23"/>
  <c r="C173" i="23"/>
  <c r="M173" i="23"/>
  <c r="N173" i="23" s="1"/>
  <c r="B157" i="3"/>
  <c r="B157" i="23"/>
  <c r="C149" i="23"/>
  <c r="M149" i="23"/>
  <c r="C141" i="23"/>
  <c r="M141" i="23"/>
  <c r="N141" i="23" s="1"/>
  <c r="B133" i="3"/>
  <c r="B133" i="23"/>
  <c r="C117" i="23"/>
  <c r="M117" i="23"/>
  <c r="N117" i="23" s="1"/>
  <c r="B109" i="3"/>
  <c r="B109" i="23"/>
  <c r="N101" i="23"/>
  <c r="C93" i="23"/>
  <c r="M93" i="23"/>
  <c r="N93" i="23" s="1"/>
  <c r="B85" i="3"/>
  <c r="B85" i="23"/>
  <c r="C69" i="23"/>
  <c r="M69" i="23"/>
  <c r="N69" i="23" s="1"/>
  <c r="C62" i="23"/>
  <c r="L62" i="23" s="1"/>
  <c r="M61" i="23"/>
  <c r="C45" i="23"/>
  <c r="M45" i="23"/>
  <c r="B37" i="3"/>
  <c r="B37" i="23"/>
  <c r="C29" i="23"/>
  <c r="M29" i="23"/>
  <c r="C21" i="23"/>
  <c r="L21" i="23" s="1"/>
  <c r="M21" i="23"/>
  <c r="B13" i="3"/>
  <c r="B13" i="23"/>
  <c r="C5" i="23"/>
  <c r="M5" i="23"/>
  <c r="E1283" i="23"/>
  <c r="E1227" i="23"/>
  <c r="E1219" i="23"/>
  <c r="E1211" i="23"/>
  <c r="E1203" i="23"/>
  <c r="E1195" i="23"/>
  <c r="E1147" i="23"/>
  <c r="E1131" i="23"/>
  <c r="E1099" i="23"/>
  <c r="E1091" i="23"/>
  <c r="E1083" i="23"/>
  <c r="E1075" i="23"/>
  <c r="E875" i="23"/>
  <c r="E859" i="23"/>
  <c r="E827" i="23"/>
  <c r="E820" i="23"/>
  <c r="E819" i="23"/>
  <c r="E811" i="23"/>
  <c r="E803" i="23"/>
  <c r="E795" i="23"/>
  <c r="E771" i="23"/>
  <c r="E747" i="23"/>
  <c r="E635" i="23"/>
  <c r="E627" i="23"/>
  <c r="E619" i="23"/>
  <c r="E611" i="23"/>
  <c r="E595" i="23"/>
  <c r="E579" i="23"/>
  <c r="E571" i="23"/>
  <c r="E563" i="23"/>
  <c r="E555" i="23"/>
  <c r="E547" i="23"/>
  <c r="E539" i="23"/>
  <c r="E523" i="23"/>
  <c r="E515" i="23"/>
  <c r="E499" i="23"/>
  <c r="E491" i="23"/>
  <c r="E483" i="23"/>
  <c r="E475" i="23"/>
  <c r="E467" i="23"/>
  <c r="E459" i="23"/>
  <c r="E451" i="23"/>
  <c r="E443" i="23"/>
  <c r="E435" i="23"/>
  <c r="E427" i="23"/>
  <c r="E419" i="23"/>
  <c r="E411" i="23"/>
  <c r="E339" i="23"/>
  <c r="E331" i="23"/>
  <c r="E323" i="23"/>
  <c r="E315" i="23"/>
  <c r="E307" i="23"/>
  <c r="E299" i="23"/>
  <c r="E291" i="23"/>
  <c r="E283" i="23"/>
  <c r="E275" i="23"/>
  <c r="E267" i="23"/>
  <c r="E259" i="23"/>
  <c r="E251" i="23"/>
  <c r="E243" i="23"/>
  <c r="E235" i="23"/>
  <c r="E100" i="23"/>
  <c r="E76" i="23"/>
  <c r="E52" i="23"/>
  <c r="E3" i="23"/>
  <c r="F1513" i="3"/>
  <c r="F1513" i="23"/>
  <c r="G1514" i="23" s="1"/>
  <c r="F1489" i="3"/>
  <c r="F1489" i="23"/>
  <c r="F1465" i="3"/>
  <c r="F1465" i="23"/>
  <c r="F1441" i="3"/>
  <c r="F1441" i="23"/>
  <c r="F1417" i="3"/>
  <c r="F1417" i="23"/>
  <c r="F1393" i="3"/>
  <c r="F1393" i="23"/>
  <c r="G1393" i="23" s="1"/>
  <c r="F1369" i="3"/>
  <c r="F1369" i="23"/>
  <c r="F1345" i="3"/>
  <c r="F1345" i="23"/>
  <c r="C324" i="23"/>
  <c r="C316" i="23"/>
  <c r="C308" i="23"/>
  <c r="M308" i="23"/>
  <c r="N308" i="23" s="1"/>
  <c r="C300" i="23"/>
  <c r="L300" i="23" s="1"/>
  <c r="M300" i="23"/>
  <c r="N300" i="23" s="1"/>
  <c r="C292" i="23"/>
  <c r="C284" i="23"/>
  <c r="L284" i="23" s="1"/>
  <c r="M284" i="23"/>
  <c r="N284" i="23" s="1"/>
  <c r="C276" i="23"/>
  <c r="L276" i="23" s="1"/>
  <c r="M276" i="23"/>
  <c r="N276" i="23" s="1"/>
  <c r="C268" i="23"/>
  <c r="L268" i="23" s="1"/>
  <c r="M268" i="23"/>
  <c r="N268" i="23" s="1"/>
  <c r="C260" i="23"/>
  <c r="M260" i="23"/>
  <c r="N260" i="23" s="1"/>
  <c r="C252" i="23"/>
  <c r="L252" i="23" s="1"/>
  <c r="M252" i="23"/>
  <c r="N252" i="23" s="1"/>
  <c r="C244" i="23"/>
  <c r="C236" i="23"/>
  <c r="L236" i="23" s="1"/>
  <c r="M236" i="23"/>
  <c r="N236" i="23" s="1"/>
  <c r="C228" i="23"/>
  <c r="M220" i="23"/>
  <c r="N220" i="23" s="1"/>
  <c r="C212" i="23"/>
  <c r="M212" i="23"/>
  <c r="N212" i="23" s="1"/>
  <c r="C204" i="23"/>
  <c r="M204" i="23"/>
  <c r="N204" i="23" s="1"/>
  <c r="C196" i="23"/>
  <c r="L196" i="23" s="1"/>
  <c r="M196" i="23"/>
  <c r="N197" i="23" s="1"/>
  <c r="C180" i="23"/>
  <c r="M180" i="23"/>
  <c r="N180" i="23" s="1"/>
  <c r="M172" i="23"/>
  <c r="N172" i="23" s="1"/>
  <c r="C164" i="23"/>
  <c r="L164" i="23" s="1"/>
  <c r="M164" i="23"/>
  <c r="N164" i="23" s="1"/>
  <c r="M156" i="23"/>
  <c r="N156" i="23" s="1"/>
  <c r="M148" i="23"/>
  <c r="N148" i="23" s="1"/>
  <c r="C140" i="23"/>
  <c r="M140" i="23"/>
  <c r="N140" i="23" s="1"/>
  <c r="C132" i="23"/>
  <c r="C125" i="23"/>
  <c r="N116" i="23"/>
  <c r="C108" i="23"/>
  <c r="L108" i="23" s="1"/>
  <c r="M108" i="23"/>
  <c r="N108" i="23" s="1"/>
  <c r="C101" i="23"/>
  <c r="M100" i="23"/>
  <c r="N100" i="23" s="1"/>
  <c r="N92" i="23"/>
  <c r="C84" i="23"/>
  <c r="M84" i="23"/>
  <c r="N84" i="23" s="1"/>
  <c r="C77" i="23"/>
  <c r="L77" i="23" s="1"/>
  <c r="M76" i="23"/>
  <c r="C60" i="23"/>
  <c r="M60" i="23"/>
  <c r="N60" i="23" s="1"/>
  <c r="C53" i="23"/>
  <c r="M52" i="23"/>
  <c r="N52" i="23" s="1"/>
  <c r="C44" i="23"/>
  <c r="M44" i="23"/>
  <c r="N44" i="23" s="1"/>
  <c r="C36" i="23"/>
  <c r="C28" i="23"/>
  <c r="C20" i="23"/>
  <c r="M20" i="23"/>
  <c r="N20" i="23" s="1"/>
  <c r="C12" i="23"/>
  <c r="L12" i="23" s="1"/>
  <c r="M12" i="23"/>
  <c r="N12" i="23" s="1"/>
  <c r="C4" i="23"/>
  <c r="D1522" i="3"/>
  <c r="D1522" i="23"/>
  <c r="E1514" i="23"/>
  <c r="E1490" i="23"/>
  <c r="E1442" i="23"/>
  <c r="E1346" i="23"/>
  <c r="E1322" i="23"/>
  <c r="E1274" i="23"/>
  <c r="E1202" i="23"/>
  <c r="E1130" i="23"/>
  <c r="E1058" i="23"/>
  <c r="E1034" i="23"/>
  <c r="E1010" i="23"/>
  <c r="E986" i="23"/>
  <c r="E962" i="23"/>
  <c r="E938" i="23"/>
  <c r="E867" i="23"/>
  <c r="E866" i="23"/>
  <c r="E835" i="23"/>
  <c r="E834" i="23"/>
  <c r="E818" i="23"/>
  <c r="E794" i="23"/>
  <c r="E746" i="23"/>
  <c r="E722" i="23"/>
  <c r="E602" i="23"/>
  <c r="E530" i="23"/>
  <c r="E506" i="23"/>
  <c r="E434" i="23"/>
  <c r="E362" i="23"/>
  <c r="E314" i="23"/>
  <c r="E290" i="23"/>
  <c r="E242" i="23"/>
  <c r="E218" i="23"/>
  <c r="E170" i="23"/>
  <c r="E146" i="23"/>
  <c r="E115" i="23"/>
  <c r="E91" i="23"/>
  <c r="E67" i="23"/>
  <c r="E26" i="23"/>
  <c r="F1512" i="3"/>
  <c r="F1512" i="23"/>
  <c r="G1513" i="23" s="1"/>
  <c r="F1488" i="3"/>
  <c r="F1488" i="23"/>
  <c r="G1488" i="23" s="1"/>
  <c r="F1464" i="3"/>
  <c r="F1464" i="23"/>
  <c r="F1440" i="3"/>
  <c r="F1440" i="23"/>
  <c r="G1440" i="23" s="1"/>
  <c r="F1416" i="3"/>
  <c r="F1416" i="23"/>
  <c r="M1416" i="23" s="1"/>
  <c r="N1416" i="23" s="1"/>
  <c r="F1368" i="3"/>
  <c r="F1368" i="23"/>
  <c r="G1368" i="23" s="1"/>
  <c r="F1344" i="3"/>
  <c r="F1344" i="23"/>
  <c r="G129" i="23"/>
  <c r="G105" i="23"/>
  <c r="G81" i="23"/>
  <c r="G57" i="23"/>
  <c r="I159" i="23"/>
  <c r="I119" i="23"/>
  <c r="I95" i="23"/>
  <c r="I71" i="23"/>
  <c r="G950" i="23"/>
  <c r="G926" i="23"/>
  <c r="G887" i="23"/>
  <c r="G886" i="23"/>
  <c r="G518" i="23"/>
  <c r="G494" i="23"/>
  <c r="G422" i="23"/>
  <c r="G326" i="23"/>
  <c r="G302" i="23"/>
  <c r="G230" i="23"/>
  <c r="I1020" i="23"/>
  <c r="I828" i="23"/>
  <c r="I821" i="23"/>
  <c r="I820" i="23"/>
  <c r="I812" i="23"/>
  <c r="I788" i="23"/>
  <c r="I748" i="23"/>
  <c r="I740" i="23"/>
  <c r="I732" i="23"/>
  <c r="I540" i="23"/>
  <c r="I524" i="23"/>
  <c r="I516" i="23"/>
  <c r="I332" i="23"/>
  <c r="I284" i="23"/>
  <c r="F13" i="23"/>
  <c r="G13" i="23" s="1"/>
  <c r="F25" i="23"/>
  <c r="F37" i="23"/>
  <c r="G38" i="23" s="1"/>
  <c r="F49" i="23"/>
  <c r="F61" i="23"/>
  <c r="G61" i="23" s="1"/>
  <c r="F73" i="23"/>
  <c r="F85" i="23"/>
  <c r="F97" i="23"/>
  <c r="G97" i="23" s="1"/>
  <c r="F109" i="23"/>
  <c r="G109" i="23" s="1"/>
  <c r="F121" i="23"/>
  <c r="F193" i="23"/>
  <c r="G1341" i="23"/>
  <c r="F1333" i="3"/>
  <c r="F1333" i="23"/>
  <c r="G1325" i="23"/>
  <c r="G1317" i="23"/>
  <c r="F1309" i="3"/>
  <c r="F1309" i="23"/>
  <c r="G1309" i="23" s="1"/>
  <c r="G1301" i="23"/>
  <c r="G1293" i="23"/>
  <c r="F1285" i="3"/>
  <c r="F1285" i="23"/>
  <c r="F1261" i="3"/>
  <c r="F1261" i="23"/>
  <c r="G1262" i="23" s="1"/>
  <c r="G1253" i="23"/>
  <c r="F1237" i="3"/>
  <c r="F1237" i="23"/>
  <c r="G1238" i="23" s="1"/>
  <c r="F1213" i="3"/>
  <c r="F1213" i="23"/>
  <c r="G1213" i="23" s="1"/>
  <c r="G1205" i="23"/>
  <c r="F1189" i="3"/>
  <c r="F1189" i="23"/>
  <c r="G1189" i="23" s="1"/>
  <c r="G1181" i="23"/>
  <c r="G1173" i="23"/>
  <c r="F1165" i="3"/>
  <c r="F1165" i="23"/>
  <c r="F1141" i="3"/>
  <c r="F1141" i="23"/>
  <c r="G1141" i="23" s="1"/>
  <c r="F1117" i="3"/>
  <c r="F1117" i="23"/>
  <c r="G1117" i="23" s="1"/>
  <c r="G1109" i="23"/>
  <c r="G1101" i="23"/>
  <c r="F1093" i="3"/>
  <c r="F1093" i="23"/>
  <c r="G1094" i="23" s="1"/>
  <c r="G1085" i="23"/>
  <c r="G1077" i="23"/>
  <c r="F1069" i="3"/>
  <c r="F1069" i="23"/>
  <c r="G1053" i="23"/>
  <c r="F1045" i="3"/>
  <c r="F1045" i="23"/>
  <c r="G1045" i="23" s="1"/>
  <c r="G1037" i="23"/>
  <c r="G1029" i="23"/>
  <c r="F1021" i="3"/>
  <c r="F1021" i="23"/>
  <c r="G1013" i="23"/>
  <c r="G1005" i="23"/>
  <c r="F997" i="3"/>
  <c r="F997" i="23"/>
  <c r="G997" i="23" s="1"/>
  <c r="G989" i="23"/>
  <c r="G981" i="23"/>
  <c r="F973" i="3"/>
  <c r="F973" i="23"/>
  <c r="G965" i="23"/>
  <c r="G957" i="23"/>
  <c r="F949" i="3"/>
  <c r="F949" i="23"/>
  <c r="G949" i="23" s="1"/>
  <c r="G941" i="23"/>
  <c r="G933" i="23"/>
  <c r="F925" i="3"/>
  <c r="F925" i="23"/>
  <c r="G917" i="23"/>
  <c r="G909" i="23"/>
  <c r="F901" i="3"/>
  <c r="F901" i="23"/>
  <c r="G885" i="23"/>
  <c r="F877" i="3"/>
  <c r="F877" i="23"/>
  <c r="G877" i="23" s="1"/>
  <c r="G869" i="23"/>
  <c r="G861" i="23"/>
  <c r="F853" i="3"/>
  <c r="F853" i="23"/>
  <c r="G854" i="23" s="1"/>
  <c r="G838" i="23"/>
  <c r="G837" i="23"/>
  <c r="F829" i="3"/>
  <c r="F829" i="23"/>
  <c r="G830" i="23" s="1"/>
  <c r="G821" i="23"/>
  <c r="G813" i="23"/>
  <c r="F805" i="3"/>
  <c r="F805" i="23"/>
  <c r="G797" i="23"/>
  <c r="G789" i="23"/>
  <c r="F781" i="3"/>
  <c r="F781" i="23"/>
  <c r="G773" i="23"/>
  <c r="G765" i="23"/>
  <c r="F757" i="3"/>
  <c r="F757" i="23"/>
  <c r="G757" i="23" s="1"/>
  <c r="G749" i="23"/>
  <c r="G741" i="23"/>
  <c r="F733" i="3"/>
  <c r="F733" i="23"/>
  <c r="G733" i="23" s="1"/>
  <c r="G725" i="23"/>
  <c r="G717" i="23"/>
  <c r="F709" i="3"/>
  <c r="F709" i="23"/>
  <c r="G701" i="23"/>
  <c r="G693" i="23"/>
  <c r="F685" i="3"/>
  <c r="F685" i="23"/>
  <c r="G677" i="23"/>
  <c r="G669" i="23"/>
  <c r="F661" i="3"/>
  <c r="F661" i="23"/>
  <c r="G661" i="23" s="1"/>
  <c r="G653" i="23"/>
  <c r="G645" i="23"/>
  <c r="F637" i="3"/>
  <c r="F637" i="23"/>
  <c r="G629" i="23"/>
  <c r="G621" i="23"/>
  <c r="F613" i="3"/>
  <c r="F613" i="23"/>
  <c r="G613" i="23" s="1"/>
  <c r="G597" i="23"/>
  <c r="F589" i="3"/>
  <c r="F589" i="23"/>
  <c r="G581" i="23"/>
  <c r="G573" i="23"/>
  <c r="F565" i="3"/>
  <c r="F565" i="23"/>
  <c r="G566" i="23" s="1"/>
  <c r="G557" i="23"/>
  <c r="G549" i="23"/>
  <c r="F541" i="3"/>
  <c r="F541" i="23"/>
  <c r="G542" i="23" s="1"/>
  <c r="G533" i="23"/>
  <c r="G525" i="23"/>
  <c r="F517" i="3"/>
  <c r="F517" i="23"/>
  <c r="G509" i="23"/>
  <c r="G501" i="23"/>
  <c r="F493" i="3"/>
  <c r="F493" i="23"/>
  <c r="G493" i="23" s="1"/>
  <c r="G485" i="23"/>
  <c r="G477" i="23"/>
  <c r="F469" i="3"/>
  <c r="F469" i="23"/>
  <c r="G469" i="23" s="1"/>
  <c r="G461" i="23"/>
  <c r="G453" i="23"/>
  <c r="F445" i="3"/>
  <c r="F445" i="23"/>
  <c r="G445" i="23" s="1"/>
  <c r="G437" i="23"/>
  <c r="G429" i="23"/>
  <c r="F421" i="3"/>
  <c r="F421" i="23"/>
  <c r="G413" i="23"/>
  <c r="G405" i="23"/>
  <c r="F397" i="3"/>
  <c r="F397" i="23"/>
  <c r="G397" i="23" s="1"/>
  <c r="G381" i="23"/>
  <c r="F373" i="3"/>
  <c r="F373" i="23"/>
  <c r="G373" i="23" s="1"/>
  <c r="G365" i="23"/>
  <c r="G357" i="23"/>
  <c r="F349" i="3"/>
  <c r="F349" i="23"/>
  <c r="G349" i="23" s="1"/>
  <c r="G341" i="23"/>
  <c r="G333" i="23"/>
  <c r="F325" i="3"/>
  <c r="F325" i="23"/>
  <c r="G317" i="23"/>
  <c r="G309" i="23"/>
  <c r="F301" i="3"/>
  <c r="F301" i="23"/>
  <c r="G301" i="23" s="1"/>
  <c r="G293" i="23"/>
  <c r="G285" i="23"/>
  <c r="F277" i="3"/>
  <c r="F277" i="23"/>
  <c r="G277" i="23" s="1"/>
  <c r="G269" i="23"/>
  <c r="G261" i="23"/>
  <c r="F253" i="3"/>
  <c r="F253" i="23"/>
  <c r="G253" i="23" s="1"/>
  <c r="G245" i="23"/>
  <c r="G237" i="23"/>
  <c r="F229" i="3"/>
  <c r="F229" i="23"/>
  <c r="I1523" i="23"/>
  <c r="I1515" i="23"/>
  <c r="I1507" i="23"/>
  <c r="I1499" i="23"/>
  <c r="I1491" i="23"/>
  <c r="I1483" i="23"/>
  <c r="I1475" i="23"/>
  <c r="I1467" i="23"/>
  <c r="I1459" i="23"/>
  <c r="I1451" i="23"/>
  <c r="I1443" i="23"/>
  <c r="I1435" i="23"/>
  <c r="I1427" i="23"/>
  <c r="I1419" i="23"/>
  <c r="I1403" i="23"/>
  <c r="I1387" i="23"/>
  <c r="I1363" i="23"/>
  <c r="I1355" i="23"/>
  <c r="I1347" i="23"/>
  <c r="I1339" i="23"/>
  <c r="I1331" i="23"/>
  <c r="I1323" i="23"/>
  <c r="I1315" i="23"/>
  <c r="I1307" i="23"/>
  <c r="I1299" i="23"/>
  <c r="I1291" i="23"/>
  <c r="I1275" i="23"/>
  <c r="I1251" i="23"/>
  <c r="I1243" i="23"/>
  <c r="I1227" i="23"/>
  <c r="I1219" i="23"/>
  <c r="I1211" i="23"/>
  <c r="I1195" i="23"/>
  <c r="I1187" i="23"/>
  <c r="I1179" i="23"/>
  <c r="I1171" i="23"/>
  <c r="I1163" i="23"/>
  <c r="I1155" i="23"/>
  <c r="I1147" i="23"/>
  <c r="I1139" i="23"/>
  <c r="I1131" i="23"/>
  <c r="I1115" i="23"/>
  <c r="I1091" i="23"/>
  <c r="I1083" i="23"/>
  <c r="I1067" i="23"/>
  <c r="I1059" i="23"/>
  <c r="I1051" i="23"/>
  <c r="I1043" i="23"/>
  <c r="I1035" i="23"/>
  <c r="I1027" i="23"/>
  <c r="I1019" i="23"/>
  <c r="I1011" i="23"/>
  <c r="I1003" i="23"/>
  <c r="I995" i="23"/>
  <c r="I987" i="23"/>
  <c r="I979" i="23"/>
  <c r="I971" i="23"/>
  <c r="I963" i="23"/>
  <c r="I955" i="23"/>
  <c r="I947" i="23"/>
  <c r="I931" i="23"/>
  <c r="I923" i="23"/>
  <c r="I915" i="23"/>
  <c r="I907" i="23"/>
  <c r="I899" i="23"/>
  <c r="I875" i="23"/>
  <c r="I867" i="23"/>
  <c r="I843" i="23"/>
  <c r="I836" i="23"/>
  <c r="I835" i="23"/>
  <c r="I819" i="23"/>
  <c r="I811" i="23"/>
  <c r="I803" i="23"/>
  <c r="I795" i="23"/>
  <c r="I787" i="23"/>
  <c r="I779" i="23"/>
  <c r="I771" i="23"/>
  <c r="I763" i="23"/>
  <c r="I755" i="23"/>
  <c r="I747" i="23"/>
  <c r="I739" i="23"/>
  <c r="I731" i="23"/>
  <c r="I723" i="23"/>
  <c r="I715" i="23"/>
  <c r="I707" i="23"/>
  <c r="I691" i="23"/>
  <c r="I683" i="23"/>
  <c r="I667" i="23"/>
  <c r="I651" i="23"/>
  <c r="I643" i="23"/>
  <c r="I635" i="23"/>
  <c r="I627" i="23"/>
  <c r="I611" i="23"/>
  <c r="I603" i="23"/>
  <c r="I587" i="23"/>
  <c r="I579" i="23"/>
  <c r="I571" i="23"/>
  <c r="I563" i="23"/>
  <c r="I555" i="23"/>
  <c r="I547" i="23"/>
  <c r="I539" i="23"/>
  <c r="I531" i="23"/>
  <c r="I515" i="23"/>
  <c r="I507" i="23"/>
  <c r="I499" i="23"/>
  <c r="I491" i="23"/>
  <c r="I483" i="23"/>
  <c r="I475" i="23"/>
  <c r="I467" i="23"/>
  <c r="I459" i="23"/>
  <c r="I451" i="23"/>
  <c r="I443" i="23"/>
  <c r="I435" i="23"/>
  <c r="I427" i="23"/>
  <c r="I419" i="23"/>
  <c r="I411" i="23"/>
  <c r="I403" i="23"/>
  <c r="I395" i="23"/>
  <c r="I387" i="23"/>
  <c r="I379" i="23"/>
  <c r="I371" i="23"/>
  <c r="I363" i="23"/>
  <c r="I355" i="23"/>
  <c r="I347" i="23"/>
  <c r="I339" i="23"/>
  <c r="I331" i="23"/>
  <c r="I323" i="23"/>
  <c r="I315" i="23"/>
  <c r="I307" i="23"/>
  <c r="I299" i="23"/>
  <c r="I291" i="23"/>
  <c r="I283" i="23"/>
  <c r="I275" i="23"/>
  <c r="I267" i="23"/>
  <c r="I259" i="23"/>
  <c r="I251" i="23"/>
  <c r="I243" i="23"/>
  <c r="I235" i="23"/>
  <c r="I227" i="23"/>
  <c r="I219" i="23"/>
  <c r="H13" i="23"/>
  <c r="I13" i="23" s="1"/>
  <c r="H25" i="23"/>
  <c r="I25" i="23" s="1"/>
  <c r="H37" i="23"/>
  <c r="H49" i="23"/>
  <c r="I50" i="23" s="1"/>
  <c r="H61" i="23"/>
  <c r="I62" i="23" s="1"/>
  <c r="H73" i="23"/>
  <c r="H85" i="23"/>
  <c r="I86" i="23" s="1"/>
  <c r="H97" i="23"/>
  <c r="I98" i="23" s="1"/>
  <c r="H109" i="23"/>
  <c r="I110" i="23" s="1"/>
  <c r="H121" i="23"/>
  <c r="F144" i="23"/>
  <c r="F157" i="23"/>
  <c r="G157" i="23" s="1"/>
  <c r="H193" i="23"/>
  <c r="I193" i="23" s="1"/>
  <c r="F205" i="23"/>
  <c r="I827" i="23"/>
  <c r="I826" i="23"/>
  <c r="I746" i="23"/>
  <c r="I626" i="23"/>
  <c r="I602" i="23"/>
  <c r="I530" i="23"/>
  <c r="I410" i="23"/>
  <c r="I386" i="23"/>
  <c r="I314" i="23"/>
  <c r="F133" i="23"/>
  <c r="G134" i="23" s="1"/>
  <c r="H157" i="23"/>
  <c r="F169" i="23"/>
  <c r="H205" i="23"/>
  <c r="I205" i="23" s="1"/>
  <c r="H1513" i="3"/>
  <c r="I1514" i="3" s="1"/>
  <c r="H1513" i="23"/>
  <c r="I1513" i="23" s="1"/>
  <c r="H1489" i="3"/>
  <c r="H1489" i="23"/>
  <c r="I1489" i="23" s="1"/>
  <c r="H1465" i="3"/>
  <c r="H1465" i="23"/>
  <c r="H1441" i="3"/>
  <c r="H1441" i="23"/>
  <c r="I1441" i="23" s="1"/>
  <c r="H1417" i="3"/>
  <c r="I1417" i="3" s="1"/>
  <c r="E1416" i="13" s="1"/>
  <c r="H1417" i="23"/>
  <c r="I1418" i="23" s="1"/>
  <c r="H1393" i="3"/>
  <c r="H1393" i="23"/>
  <c r="I1393" i="23" s="1"/>
  <c r="H1369" i="3"/>
  <c r="H1369" i="23"/>
  <c r="I1369" i="23" s="1"/>
  <c r="H1345" i="3"/>
  <c r="H1345" i="23"/>
  <c r="I1345" i="23" s="1"/>
  <c r="H1321" i="3"/>
  <c r="I1321" i="3" s="1"/>
  <c r="E1320" i="13" s="1"/>
  <c r="H1321" i="23"/>
  <c r="I1321" i="23" s="1"/>
  <c r="H1297" i="3"/>
  <c r="H1297" i="23"/>
  <c r="I1297" i="23" s="1"/>
  <c r="H1273" i="3"/>
  <c r="H1273" i="23"/>
  <c r="H1249" i="3"/>
  <c r="H1249" i="23"/>
  <c r="I1249" i="23" s="1"/>
  <c r="H1225" i="3"/>
  <c r="I1225" i="3" s="1"/>
  <c r="E1224" i="13" s="1"/>
  <c r="H1225" i="23"/>
  <c r="I1226" i="23" s="1"/>
  <c r="H1201" i="3"/>
  <c r="H1201" i="23"/>
  <c r="I1201" i="23" s="1"/>
  <c r="H1177" i="3"/>
  <c r="H1177" i="23"/>
  <c r="H1153" i="3"/>
  <c r="H1153" i="23"/>
  <c r="I1154" i="23" s="1"/>
  <c r="H1129" i="3"/>
  <c r="I1129" i="3" s="1"/>
  <c r="E1128" i="13" s="1"/>
  <c r="H1129" i="23"/>
  <c r="H1105" i="3"/>
  <c r="H1105" i="23"/>
  <c r="I1105" i="23" s="1"/>
  <c r="H1081" i="3"/>
  <c r="H1081" i="23"/>
  <c r="I1082" i="23" s="1"/>
  <c r="H1057" i="3"/>
  <c r="H1057" i="23"/>
  <c r="I1058" i="23" s="1"/>
  <c r="H1033" i="3"/>
  <c r="I1033" i="3" s="1"/>
  <c r="E1032" i="13" s="1"/>
  <c r="H1033" i="23"/>
  <c r="I1033" i="23" s="1"/>
  <c r="H1009" i="3"/>
  <c r="H1009" i="23"/>
  <c r="I1009" i="23" s="1"/>
  <c r="H985" i="3"/>
  <c r="H985" i="23"/>
  <c r="I986" i="23" s="1"/>
  <c r="H961" i="3"/>
  <c r="H961" i="23"/>
  <c r="I961" i="23" s="1"/>
  <c r="H937" i="3"/>
  <c r="I937" i="3" s="1"/>
  <c r="E936" i="13" s="1"/>
  <c r="H937" i="23"/>
  <c r="I937" i="23" s="1"/>
  <c r="H913" i="3"/>
  <c r="H913" i="23"/>
  <c r="I913" i="23" s="1"/>
  <c r="H889" i="3"/>
  <c r="H889" i="23"/>
  <c r="H865" i="3"/>
  <c r="H865" i="23"/>
  <c r="H841" i="3"/>
  <c r="I841" i="3" s="1"/>
  <c r="E840" i="13" s="1"/>
  <c r="H841" i="23"/>
  <c r="H817" i="3"/>
  <c r="H817" i="23"/>
  <c r="H793" i="3"/>
  <c r="H793" i="23"/>
  <c r="H769" i="3"/>
  <c r="H769" i="23"/>
  <c r="I769" i="23" s="1"/>
  <c r="H745" i="3"/>
  <c r="I745" i="3" s="1"/>
  <c r="E744" i="13" s="1"/>
  <c r="H745" i="23"/>
  <c r="I745" i="23" s="1"/>
  <c r="H721" i="3"/>
  <c r="H721" i="23"/>
  <c r="I721" i="23" s="1"/>
  <c r="H697" i="3"/>
  <c r="H697" i="23"/>
  <c r="H673" i="3"/>
  <c r="H673" i="23"/>
  <c r="I673" i="23" s="1"/>
  <c r="H649" i="3"/>
  <c r="I649" i="3" s="1"/>
  <c r="E648" i="13" s="1"/>
  <c r="H649" i="23"/>
  <c r="I649" i="23" s="1"/>
  <c r="H625" i="3"/>
  <c r="H625" i="23"/>
  <c r="I625" i="23" s="1"/>
  <c r="H601" i="3"/>
  <c r="H601" i="23"/>
  <c r="H577" i="3"/>
  <c r="H577" i="23"/>
  <c r="I577" i="23" s="1"/>
  <c r="H553" i="3"/>
  <c r="I553" i="3" s="1"/>
  <c r="E552" i="13" s="1"/>
  <c r="H553" i="23"/>
  <c r="I553" i="23" s="1"/>
  <c r="H529" i="3"/>
  <c r="H529" i="23"/>
  <c r="H505" i="3"/>
  <c r="H505" i="23"/>
  <c r="I505" i="23" s="1"/>
  <c r="H481" i="3"/>
  <c r="H481" i="23"/>
  <c r="I481" i="23" s="1"/>
  <c r="H457" i="3"/>
  <c r="I457" i="3" s="1"/>
  <c r="E456" i="13" s="1"/>
  <c r="H457" i="23"/>
  <c r="I457" i="23" s="1"/>
  <c r="H433" i="3"/>
  <c r="H433" i="23"/>
  <c r="I433" i="23" s="1"/>
  <c r="H409" i="3"/>
  <c r="H409" i="23"/>
  <c r="I409" i="23" s="1"/>
  <c r="H385" i="3"/>
  <c r="H385" i="23"/>
  <c r="I385" i="23" s="1"/>
  <c r="H361" i="3"/>
  <c r="I361" i="3" s="1"/>
  <c r="E360" i="13" s="1"/>
  <c r="H361" i="23"/>
  <c r="I361" i="23" s="1"/>
  <c r="H337" i="3"/>
  <c r="H337" i="23"/>
  <c r="I337" i="23" s="1"/>
  <c r="H313" i="3"/>
  <c r="H313" i="23"/>
  <c r="I313" i="23" s="1"/>
  <c r="H289" i="3"/>
  <c r="H289" i="23"/>
  <c r="I289" i="23" s="1"/>
  <c r="H265" i="3"/>
  <c r="I265" i="3" s="1"/>
  <c r="E264" i="13" s="1"/>
  <c r="H265" i="23"/>
  <c r="I265" i="23" s="1"/>
  <c r="H241" i="3"/>
  <c r="H241" i="23"/>
  <c r="I241" i="23" s="1"/>
  <c r="H217" i="3"/>
  <c r="H217" i="23"/>
  <c r="I218" i="23" s="1"/>
  <c r="H133" i="23"/>
  <c r="I133" i="23" s="1"/>
  <c r="H169" i="23"/>
  <c r="I169" i="23" s="1"/>
  <c r="F192" i="23"/>
  <c r="G1322" i="23"/>
  <c r="G1227" i="23"/>
  <c r="G1226" i="23"/>
  <c r="G1058" i="23"/>
  <c r="G987" i="23"/>
  <c r="G986" i="23"/>
  <c r="G962" i="23"/>
  <c r="G899" i="23"/>
  <c r="G898" i="23"/>
  <c r="G835" i="23"/>
  <c r="G834" i="23"/>
  <c r="G626" i="23"/>
  <c r="G434" i="23"/>
  <c r="G338" i="23"/>
  <c r="G218" i="23"/>
  <c r="I1377" i="23"/>
  <c r="I1360" i="23"/>
  <c r="I1352" i="23"/>
  <c r="I1336" i="23"/>
  <c r="I1328" i="23"/>
  <c r="I1272" i="23"/>
  <c r="I1088" i="23"/>
  <c r="I1016" i="23"/>
  <c r="I857" i="23"/>
  <c r="I833" i="23"/>
  <c r="I832" i="23"/>
  <c r="I792" i="23"/>
  <c r="I784" i="23"/>
  <c r="I768" i="23"/>
  <c r="I576" i="23"/>
  <c r="I312" i="23"/>
  <c r="I304" i="23"/>
  <c r="I280" i="23"/>
  <c r="F48" i="23"/>
  <c r="F72" i="23"/>
  <c r="G72" i="23" s="1"/>
  <c r="F120" i="23"/>
  <c r="G120" i="23" s="1"/>
  <c r="G1337" i="23"/>
  <c r="G1329" i="23"/>
  <c r="F1321" i="3"/>
  <c r="F1321" i="23"/>
  <c r="G1321" i="23" s="1"/>
  <c r="G1313" i="23"/>
  <c r="G1305" i="23"/>
  <c r="F1297" i="3"/>
  <c r="F1297" i="23"/>
  <c r="G1289" i="23"/>
  <c r="G1281" i="23"/>
  <c r="F1273" i="3"/>
  <c r="F1273" i="23"/>
  <c r="G1274" i="23" s="1"/>
  <c r="G1265" i="23"/>
  <c r="F1249" i="3"/>
  <c r="F1249" i="23"/>
  <c r="G1250" i="23" s="1"/>
  <c r="G1234" i="23"/>
  <c r="G1233" i="23"/>
  <c r="F1225" i="3"/>
  <c r="F1225" i="23"/>
  <c r="G1218" i="23"/>
  <c r="F1201" i="3"/>
  <c r="F1201" i="23"/>
  <c r="G1193" i="23"/>
  <c r="F1177" i="3"/>
  <c r="F1177" i="23"/>
  <c r="G1177" i="23" s="1"/>
  <c r="G1169" i="23"/>
  <c r="G1161" i="23"/>
  <c r="F1153" i="3"/>
  <c r="F1153" i="23"/>
  <c r="G1145" i="23"/>
  <c r="F1129" i="3"/>
  <c r="F1129" i="23"/>
  <c r="G1113" i="23"/>
  <c r="F1105" i="3"/>
  <c r="F1105" i="23"/>
  <c r="G1089" i="23"/>
  <c r="F1081" i="3"/>
  <c r="F1081" i="23"/>
  <c r="G1081" i="23" s="1"/>
  <c r="F1057" i="3"/>
  <c r="F1057" i="23"/>
  <c r="F1033" i="3"/>
  <c r="F1033" i="23"/>
  <c r="F1009" i="3"/>
  <c r="F1009" i="23"/>
  <c r="G1010" i="23" s="1"/>
  <c r="F985" i="3"/>
  <c r="F985" i="23"/>
  <c r="G969" i="23"/>
  <c r="F961" i="3"/>
  <c r="F961" i="23"/>
  <c r="G961" i="23" s="1"/>
  <c r="G953" i="23"/>
  <c r="G945" i="23"/>
  <c r="F937" i="3"/>
  <c r="F937" i="23"/>
  <c r="F913" i="3"/>
  <c r="F913" i="23"/>
  <c r="F889" i="3"/>
  <c r="F889" i="23"/>
  <c r="G889" i="23" s="1"/>
  <c r="F865" i="3"/>
  <c r="F865" i="23"/>
  <c r="F841" i="3"/>
  <c r="F841" i="23"/>
  <c r="G842" i="23" s="1"/>
  <c r="G833" i="23"/>
  <c r="G826" i="23"/>
  <c r="G825" i="23"/>
  <c r="F817" i="3"/>
  <c r="F817" i="23"/>
  <c r="F793" i="3"/>
  <c r="F793" i="23"/>
  <c r="G794" i="23" s="1"/>
  <c r="F769" i="3"/>
  <c r="F769" i="23"/>
  <c r="G769" i="23" s="1"/>
  <c r="G753" i="23"/>
  <c r="F745" i="3"/>
  <c r="F745" i="23"/>
  <c r="G745" i="23" s="1"/>
  <c r="F721" i="3"/>
  <c r="F721" i="23"/>
  <c r="F697" i="3"/>
  <c r="F697" i="23"/>
  <c r="G698" i="23" s="1"/>
  <c r="G681" i="23"/>
  <c r="F673" i="3"/>
  <c r="F673" i="23"/>
  <c r="G673" i="23" s="1"/>
  <c r="F649" i="3"/>
  <c r="F649" i="23"/>
  <c r="G650" i="23" s="1"/>
  <c r="F625" i="3"/>
  <c r="F625" i="23"/>
  <c r="G609" i="23"/>
  <c r="F601" i="3"/>
  <c r="F601" i="23"/>
  <c r="F577" i="3"/>
  <c r="F577" i="23"/>
  <c r="G578" i="23" s="1"/>
  <c r="F553" i="3"/>
  <c r="F553" i="23"/>
  <c r="G537" i="23"/>
  <c r="F529" i="3"/>
  <c r="F529" i="23"/>
  <c r="G529" i="23" s="1"/>
  <c r="F505" i="3"/>
  <c r="F505" i="23"/>
  <c r="F481" i="3"/>
  <c r="F481" i="23"/>
  <c r="G473" i="23"/>
  <c r="G465" i="23"/>
  <c r="F457" i="3"/>
  <c r="F457" i="23"/>
  <c r="F433" i="3"/>
  <c r="F433" i="23"/>
  <c r="F409" i="3"/>
  <c r="F409" i="23"/>
  <c r="G409" i="23" s="1"/>
  <c r="G393" i="23"/>
  <c r="F385" i="3"/>
  <c r="F385" i="23"/>
  <c r="G386" i="23" s="1"/>
  <c r="F361" i="3"/>
  <c r="F361" i="23"/>
  <c r="F337" i="3"/>
  <c r="F337" i="23"/>
  <c r="F313" i="3"/>
  <c r="F313" i="23"/>
  <c r="F289" i="3"/>
  <c r="F289" i="23"/>
  <c r="G290" i="23" s="1"/>
  <c r="F265" i="3"/>
  <c r="F265" i="23"/>
  <c r="G266" i="23" s="1"/>
  <c r="G249" i="23"/>
  <c r="F241" i="3"/>
  <c r="F241" i="23"/>
  <c r="G241" i="23" s="1"/>
  <c r="F217" i="3"/>
  <c r="F217" i="23"/>
  <c r="I1399" i="23"/>
  <c r="I1375" i="23"/>
  <c r="I999" i="23"/>
  <c r="I824" i="23"/>
  <c r="I823" i="23"/>
  <c r="I527" i="23"/>
  <c r="I519" i="23"/>
  <c r="I503" i="23"/>
  <c r="F145" i="23"/>
  <c r="G146" i="23" s="1"/>
  <c r="F181" i="23"/>
  <c r="G182" i="23" s="1"/>
  <c r="G1320" i="23"/>
  <c r="G1304" i="23"/>
  <c r="F1296" i="3"/>
  <c r="F1296" i="23"/>
  <c r="G1280" i="23"/>
  <c r="F1272" i="3"/>
  <c r="F1272" i="23"/>
  <c r="G1272" i="23" s="1"/>
  <c r="G1248" i="23"/>
  <c r="G1240" i="23"/>
  <c r="G1232" i="23"/>
  <c r="F1224" i="3"/>
  <c r="F1224" i="23"/>
  <c r="M1224" i="23" s="1"/>
  <c r="N1224" i="23" s="1"/>
  <c r="G1216" i="23"/>
  <c r="G1208" i="23"/>
  <c r="F1200" i="3"/>
  <c r="F1200" i="23"/>
  <c r="M1200" i="23" s="1"/>
  <c r="N1200" i="23" s="1"/>
  <c r="G1192" i="23"/>
  <c r="G1184" i="23"/>
  <c r="G1176" i="23"/>
  <c r="F1152" i="3"/>
  <c r="F1152" i="23"/>
  <c r="F1128" i="3"/>
  <c r="F1128" i="23"/>
  <c r="M1128" i="23" s="1"/>
  <c r="N1128" i="23" s="1"/>
  <c r="G1104" i="23"/>
  <c r="G1096" i="23"/>
  <c r="F1080" i="3"/>
  <c r="F1080" i="23"/>
  <c r="G1080" i="23" s="1"/>
  <c r="G1072" i="23"/>
  <c r="F1056" i="3"/>
  <c r="F1056" i="23"/>
  <c r="G1056" i="23" s="1"/>
  <c r="G1040" i="23"/>
  <c r="G1016" i="23"/>
  <c r="F1008" i="3"/>
  <c r="F1008" i="23"/>
  <c r="M1008" i="23" s="1"/>
  <c r="N1008" i="23" s="1"/>
  <c r="G1000" i="23"/>
  <c r="F984" i="3"/>
  <c r="F984" i="23"/>
  <c r="G968" i="23"/>
  <c r="G960" i="23"/>
  <c r="G952" i="23"/>
  <c r="G944" i="23"/>
  <c r="F936" i="3"/>
  <c r="F936" i="23"/>
  <c r="G936" i="23" s="1"/>
  <c r="G920" i="23"/>
  <c r="F912" i="3"/>
  <c r="F912" i="23"/>
  <c r="G912" i="23" s="1"/>
  <c r="G880" i="23"/>
  <c r="F864" i="3"/>
  <c r="F864" i="23"/>
  <c r="G864" i="23" s="1"/>
  <c r="F840" i="3"/>
  <c r="F840" i="23"/>
  <c r="G808" i="23"/>
  <c r="G800" i="23"/>
  <c r="F792" i="3"/>
  <c r="F792" i="23"/>
  <c r="G792" i="23" s="1"/>
  <c r="G776" i="23"/>
  <c r="F768" i="3"/>
  <c r="F768" i="23"/>
  <c r="G768" i="23" s="1"/>
  <c r="G728" i="23"/>
  <c r="F720" i="3"/>
  <c r="F720" i="23"/>
  <c r="G704" i="23"/>
  <c r="F696" i="3"/>
  <c r="F696" i="23"/>
  <c r="G672" i="23"/>
  <c r="G656" i="23"/>
  <c r="F648" i="3"/>
  <c r="F648" i="23"/>
  <c r="G632" i="23"/>
  <c r="F624" i="3"/>
  <c r="F624" i="23"/>
  <c r="G624" i="23" s="1"/>
  <c r="F576" i="3"/>
  <c r="F576" i="23"/>
  <c r="G576" i="23" s="1"/>
  <c r="G560" i="23"/>
  <c r="F552" i="3"/>
  <c r="F552" i="23"/>
  <c r="G512" i="23"/>
  <c r="F504" i="3"/>
  <c r="F504" i="23"/>
  <c r="G504" i="23" s="1"/>
  <c r="G488" i="23"/>
  <c r="F480" i="3"/>
  <c r="F480" i="23"/>
  <c r="G480" i="23" s="1"/>
  <c r="G440" i="23"/>
  <c r="F432" i="3"/>
  <c r="F432" i="23"/>
  <c r="G416" i="23"/>
  <c r="F408" i="3"/>
  <c r="F408" i="23"/>
  <c r="F360" i="3"/>
  <c r="F360" i="23"/>
  <c r="G360" i="23" s="1"/>
  <c r="G344" i="23"/>
  <c r="F336" i="3"/>
  <c r="F336" i="23"/>
  <c r="G296" i="23"/>
  <c r="F288" i="3"/>
  <c r="F288" i="23"/>
  <c r="G280" i="23"/>
  <c r="G272" i="23"/>
  <c r="F264" i="3"/>
  <c r="F264" i="23"/>
  <c r="G224" i="23"/>
  <c r="F216" i="3"/>
  <c r="F216" i="23"/>
  <c r="M216" i="23" s="1"/>
  <c r="N216" i="23" s="1"/>
  <c r="I1518" i="23"/>
  <c r="I1142" i="23"/>
  <c r="I1046" i="23"/>
  <c r="I926" i="23"/>
  <c r="I902" i="23"/>
  <c r="I839" i="23"/>
  <c r="I838" i="23"/>
  <c r="I815" i="23"/>
  <c r="I814" i="23"/>
  <c r="I782" i="23"/>
  <c r="I590" i="23"/>
  <c r="I566" i="23"/>
  <c r="I398" i="23"/>
  <c r="I246" i="23"/>
  <c r="I238" i="23"/>
  <c r="I230" i="23"/>
  <c r="H145" i="23"/>
  <c r="H181" i="23"/>
  <c r="G1319" i="23"/>
  <c r="G1311" i="23"/>
  <c r="G1303" i="23"/>
  <c r="G1295" i="23"/>
  <c r="G1271" i="23"/>
  <c r="G1231" i="23"/>
  <c r="G1223" i="23"/>
  <c r="G1215" i="23"/>
  <c r="G1207" i="23"/>
  <c r="G1199" i="23"/>
  <c r="G1183" i="23"/>
  <c r="G1143" i="23"/>
  <c r="G1135" i="23"/>
  <c r="G1111" i="23"/>
  <c r="G1103" i="23"/>
  <c r="G1095" i="23"/>
  <c r="G1087" i="23"/>
  <c r="G1071" i="23"/>
  <c r="G1063" i="23"/>
  <c r="G1047" i="23"/>
  <c r="G1039" i="23"/>
  <c r="G1031" i="23"/>
  <c r="G1023" i="23"/>
  <c r="G1015" i="23"/>
  <c r="G999" i="23"/>
  <c r="G991" i="23"/>
  <c r="G975" i="23"/>
  <c r="G967" i="23"/>
  <c r="G959" i="23"/>
  <c r="G951" i="23"/>
  <c r="G943" i="23"/>
  <c r="G935" i="23"/>
  <c r="G927" i="23"/>
  <c r="G919" i="23"/>
  <c r="G903" i="23"/>
  <c r="G895" i="23"/>
  <c r="G847" i="23"/>
  <c r="G839" i="23"/>
  <c r="G832" i="23"/>
  <c r="G831" i="23"/>
  <c r="G823" i="23"/>
  <c r="G815" i="23"/>
  <c r="G807" i="23"/>
  <c r="G799" i="23"/>
  <c r="G791" i="23"/>
  <c r="G783" i="23"/>
  <c r="G775" i="23"/>
  <c r="G767" i="23"/>
  <c r="G759" i="23"/>
  <c r="G751" i="23"/>
  <c r="G743" i="23"/>
  <c r="G735" i="23"/>
  <c r="G727" i="23"/>
  <c r="G719" i="23"/>
  <c r="G711" i="23"/>
  <c r="G703" i="23"/>
  <c r="G695" i="23"/>
  <c r="G687" i="23"/>
  <c r="G671" i="23"/>
  <c r="G663" i="23"/>
  <c r="G655" i="23"/>
  <c r="G647" i="23"/>
  <c r="G639" i="23"/>
  <c r="G615" i="23"/>
  <c r="G591" i="23"/>
  <c r="G575" i="23"/>
  <c r="G567" i="23"/>
  <c r="G551" i="23"/>
  <c r="G543" i="23"/>
  <c r="G527" i="23"/>
  <c r="G519" i="23"/>
  <c r="G503" i="23"/>
  <c r="G495" i="23"/>
  <c r="G487" i="23"/>
  <c r="G479" i="23"/>
  <c r="G471" i="23"/>
  <c r="G463" i="23"/>
  <c r="G455" i="23"/>
  <c r="G447" i="23"/>
  <c r="G439" i="23"/>
  <c r="G431" i="23"/>
  <c r="G423" i="23"/>
  <c r="G415" i="23"/>
  <c r="G407" i="23"/>
  <c r="G399" i="23"/>
  <c r="G391" i="23"/>
  <c r="G383" i="23"/>
  <c r="G375" i="23"/>
  <c r="G367" i="23"/>
  <c r="G359" i="23"/>
  <c r="G351" i="23"/>
  <c r="G343" i="23"/>
  <c r="G335" i="23"/>
  <c r="G327" i="23"/>
  <c r="G319" i="23"/>
  <c r="G311" i="23"/>
  <c r="G303" i="23"/>
  <c r="G295" i="23"/>
  <c r="G287" i="23"/>
  <c r="G279" i="23"/>
  <c r="G271" i="23"/>
  <c r="G263" i="23"/>
  <c r="G255" i="23"/>
  <c r="G247" i="23"/>
  <c r="G239" i="23"/>
  <c r="G231" i="23"/>
  <c r="G215" i="23"/>
  <c r="H1525" i="3"/>
  <c r="H1525" i="23"/>
  <c r="I1525" i="23" s="1"/>
  <c r="I1517" i="23"/>
  <c r="I1509" i="23"/>
  <c r="H1501" i="3"/>
  <c r="H1501" i="23"/>
  <c r="I1493" i="23"/>
  <c r="I1485" i="23"/>
  <c r="H1477" i="3"/>
  <c r="H1477" i="23"/>
  <c r="I1469" i="23"/>
  <c r="I1461" i="23"/>
  <c r="H1453" i="3"/>
  <c r="H1453" i="23"/>
  <c r="I1453" i="23" s="1"/>
  <c r="I1445" i="23"/>
  <c r="I1437" i="23"/>
  <c r="H1429" i="3"/>
  <c r="H1429" i="23"/>
  <c r="I1429" i="23" s="1"/>
  <c r="I1421" i="23"/>
  <c r="H1405" i="3"/>
  <c r="H1405" i="23"/>
  <c r="I1406" i="23" s="1"/>
  <c r="H1381" i="3"/>
  <c r="H1381" i="23"/>
  <c r="I1381" i="23" s="1"/>
  <c r="I1365" i="23"/>
  <c r="H1357" i="3"/>
  <c r="H1357" i="23"/>
  <c r="I1349" i="23"/>
  <c r="I1341" i="23"/>
  <c r="H1333" i="3"/>
  <c r="H1333" i="23"/>
  <c r="I1333" i="23" s="1"/>
  <c r="I1325" i="23"/>
  <c r="I1317" i="23"/>
  <c r="H1309" i="3"/>
  <c r="H1309" i="23"/>
  <c r="I1309" i="23" s="1"/>
  <c r="I1301" i="23"/>
  <c r="I1293" i="23"/>
  <c r="H1285" i="3"/>
  <c r="H1285" i="23"/>
  <c r="I1269" i="23"/>
  <c r="H1261" i="3"/>
  <c r="H1261" i="23"/>
  <c r="I1261" i="23" s="1"/>
  <c r="I1245" i="23"/>
  <c r="H1237" i="3"/>
  <c r="I1237" i="3" s="1"/>
  <c r="E1236" i="13" s="1"/>
  <c r="H1237" i="23"/>
  <c r="I1237" i="23" s="1"/>
  <c r="I1230" i="23"/>
  <c r="I1229" i="23"/>
  <c r="H1213" i="3"/>
  <c r="H1213" i="23"/>
  <c r="I1213" i="23" s="1"/>
  <c r="H1189" i="3"/>
  <c r="H1189" i="23"/>
  <c r="I1181" i="23"/>
  <c r="I1173" i="23"/>
  <c r="H1165" i="3"/>
  <c r="H1165" i="23"/>
  <c r="I1165" i="23" s="1"/>
  <c r="H1141" i="3"/>
  <c r="H1141" i="23"/>
  <c r="I1141" i="23" s="1"/>
  <c r="H1117" i="3"/>
  <c r="H1117" i="23"/>
  <c r="H1093" i="3"/>
  <c r="I1093" i="3" s="1"/>
  <c r="E1092" i="13" s="1"/>
  <c r="H1093" i="23"/>
  <c r="I1094" i="23" s="1"/>
  <c r="H1069" i="3"/>
  <c r="H1069" i="23"/>
  <c r="I1053" i="23"/>
  <c r="H1045" i="3"/>
  <c r="H1045" i="23"/>
  <c r="I1045" i="23" s="1"/>
  <c r="H1021" i="3"/>
  <c r="H1021" i="23"/>
  <c r="I1005" i="23"/>
  <c r="H997" i="3"/>
  <c r="H997" i="23"/>
  <c r="I997" i="23" s="1"/>
  <c r="H973" i="3"/>
  <c r="H973" i="23"/>
  <c r="I973" i="23" s="1"/>
  <c r="H949" i="3"/>
  <c r="H949" i="23"/>
  <c r="H925" i="3"/>
  <c r="I925" i="3" s="1"/>
  <c r="E924" i="13" s="1"/>
  <c r="H925" i="23"/>
  <c r="I925" i="23" s="1"/>
  <c r="H901" i="3"/>
  <c r="H901" i="23"/>
  <c r="I901" i="23" s="1"/>
  <c r="H877" i="3"/>
  <c r="H877" i="23"/>
  <c r="I878" i="23" s="1"/>
  <c r="H853" i="3"/>
  <c r="H853" i="23"/>
  <c r="H829" i="3"/>
  <c r="I829" i="3" s="1"/>
  <c r="E828" i="13" s="1"/>
  <c r="H829" i="23"/>
  <c r="H805" i="3"/>
  <c r="H805" i="23"/>
  <c r="I805" i="23" s="1"/>
  <c r="I789" i="23"/>
  <c r="H781" i="3"/>
  <c r="H781" i="23"/>
  <c r="I781" i="23" s="1"/>
  <c r="I765" i="23"/>
  <c r="H757" i="3"/>
  <c r="I757" i="3" s="1"/>
  <c r="E756" i="13" s="1"/>
  <c r="H757" i="23"/>
  <c r="I757" i="23" s="1"/>
  <c r="I741" i="23"/>
  <c r="H733" i="3"/>
  <c r="H733" i="23"/>
  <c r="I733" i="23" s="1"/>
  <c r="I717" i="23"/>
  <c r="H709" i="3"/>
  <c r="H709" i="23"/>
  <c r="I709" i="23" s="1"/>
  <c r="I701" i="23"/>
  <c r="H685" i="3"/>
  <c r="H685" i="23"/>
  <c r="I685" i="23" s="1"/>
  <c r="I677" i="23"/>
  <c r="I669" i="23"/>
  <c r="H661" i="3"/>
  <c r="H661" i="23"/>
  <c r="I661" i="23" s="1"/>
  <c r="I653" i="23"/>
  <c r="I645" i="23"/>
  <c r="H637" i="3"/>
  <c r="H637" i="23"/>
  <c r="I637" i="23" s="1"/>
  <c r="I621" i="23"/>
  <c r="H613" i="3"/>
  <c r="H613" i="23"/>
  <c r="I614" i="23" s="1"/>
  <c r="I605" i="23"/>
  <c r="I597" i="23"/>
  <c r="H589" i="3"/>
  <c r="I589" i="3" s="1"/>
  <c r="E588" i="13" s="1"/>
  <c r="H589" i="23"/>
  <c r="I589" i="23" s="1"/>
  <c r="I581" i="23"/>
  <c r="I573" i="23"/>
  <c r="H565" i="3"/>
  <c r="H565" i="23"/>
  <c r="I565" i="23" s="1"/>
  <c r="I557" i="23"/>
  <c r="I549" i="23"/>
  <c r="H541" i="3"/>
  <c r="I541" i="3" s="1"/>
  <c r="E540" i="13" s="1"/>
  <c r="H541" i="23"/>
  <c r="I541" i="23" s="1"/>
  <c r="I525" i="23"/>
  <c r="H517" i="3"/>
  <c r="H517" i="23"/>
  <c r="I518" i="23" s="1"/>
  <c r="I509" i="23"/>
  <c r="I501" i="23"/>
  <c r="H493" i="3"/>
  <c r="H493" i="23"/>
  <c r="I493" i="23" s="1"/>
  <c r="I485" i="23"/>
  <c r="I477" i="23"/>
  <c r="H469" i="3"/>
  <c r="H469" i="23"/>
  <c r="I469" i="23" s="1"/>
  <c r="I453" i="23"/>
  <c r="H445" i="3"/>
  <c r="H445" i="23"/>
  <c r="I429" i="23"/>
  <c r="H421" i="3"/>
  <c r="H421" i="23"/>
  <c r="I421" i="23" s="1"/>
  <c r="H397" i="3"/>
  <c r="H397" i="23"/>
  <c r="I397" i="23" s="1"/>
  <c r="I381" i="23"/>
  <c r="H373" i="3"/>
  <c r="H373" i="23"/>
  <c r="I373" i="23" s="1"/>
  <c r="H349" i="3"/>
  <c r="I349" i="3" s="1"/>
  <c r="E348" i="13" s="1"/>
  <c r="H349" i="23"/>
  <c r="I349" i="23" s="1"/>
  <c r="I333" i="23"/>
  <c r="H325" i="3"/>
  <c r="H325" i="23"/>
  <c r="I325" i="23" s="1"/>
  <c r="I317" i="23"/>
  <c r="H301" i="3"/>
  <c r="H301" i="23"/>
  <c r="I301" i="23" s="1"/>
  <c r="H277" i="3"/>
  <c r="I277" i="3" s="1"/>
  <c r="E276" i="13" s="1"/>
  <c r="H277" i="23"/>
  <c r="I277" i="23" s="1"/>
  <c r="H253" i="3"/>
  <c r="H253" i="23"/>
  <c r="H229" i="3"/>
  <c r="H229" i="23"/>
  <c r="I229" i="23" s="1"/>
  <c r="D28" i="27"/>
  <c r="I7" i="23"/>
  <c r="I149" i="23"/>
  <c r="I150" i="23"/>
  <c r="I221" i="23"/>
  <c r="I222" i="23"/>
  <c r="E42" i="23"/>
  <c r="E45" i="23"/>
  <c r="E44" i="23"/>
  <c r="E48" i="23"/>
  <c r="E47" i="23"/>
  <c r="E51" i="23"/>
  <c r="E50" i="23"/>
  <c r="E54" i="23"/>
  <c r="E53" i="23"/>
  <c r="E57" i="23"/>
  <c r="E56" i="23"/>
  <c r="E60" i="23"/>
  <c r="E59" i="23"/>
  <c r="E63" i="23"/>
  <c r="E62" i="23"/>
  <c r="E66" i="23"/>
  <c r="E65" i="23"/>
  <c r="E69" i="23"/>
  <c r="E68" i="23"/>
  <c r="E72" i="23"/>
  <c r="E71" i="23"/>
  <c r="E75" i="23"/>
  <c r="E74" i="23"/>
  <c r="E78" i="23"/>
  <c r="E77" i="23"/>
  <c r="E81" i="23"/>
  <c r="E80" i="23"/>
  <c r="E84" i="23"/>
  <c r="E83" i="23"/>
  <c r="E87" i="23"/>
  <c r="E86" i="23"/>
  <c r="E90" i="23"/>
  <c r="E89" i="23"/>
  <c r="E93" i="23"/>
  <c r="E92" i="23"/>
  <c r="E96" i="23"/>
  <c r="E95" i="23"/>
  <c r="E99" i="23"/>
  <c r="E98" i="23"/>
  <c r="E102" i="23"/>
  <c r="E101" i="23"/>
  <c r="E105" i="23"/>
  <c r="E104" i="23"/>
  <c r="E108" i="23"/>
  <c r="E107" i="23"/>
  <c r="E111" i="23"/>
  <c r="E114" i="23"/>
  <c r="E117" i="23"/>
  <c r="E116" i="23"/>
  <c r="E120" i="23"/>
  <c r="E119" i="23"/>
  <c r="E123" i="23"/>
  <c r="E122" i="23"/>
  <c r="E126" i="23"/>
  <c r="E129" i="23"/>
  <c r="E128" i="23"/>
  <c r="I167" i="23"/>
  <c r="I168" i="23"/>
  <c r="E9" i="23"/>
  <c r="I131" i="23"/>
  <c r="I132" i="23"/>
  <c r="I185" i="23"/>
  <c r="I186" i="23"/>
  <c r="I4" i="23"/>
  <c r="I43" i="23"/>
  <c r="I42" i="23"/>
  <c r="I46" i="23"/>
  <c r="I45" i="23"/>
  <c r="I49" i="23"/>
  <c r="I48" i="23"/>
  <c r="I52" i="23"/>
  <c r="I51" i="23"/>
  <c r="I55" i="23"/>
  <c r="I54" i="23"/>
  <c r="I58" i="23"/>
  <c r="I57" i="23"/>
  <c r="I61" i="23"/>
  <c r="I60" i="23"/>
  <c r="I64" i="23"/>
  <c r="I63" i="23"/>
  <c r="I67" i="23"/>
  <c r="I66" i="23"/>
  <c r="I70" i="23"/>
  <c r="I69" i="23"/>
  <c r="I72" i="23"/>
  <c r="I76" i="23"/>
  <c r="I75" i="23"/>
  <c r="I79" i="23"/>
  <c r="I78" i="23"/>
  <c r="I82" i="23"/>
  <c r="I81" i="23"/>
  <c r="I85" i="23"/>
  <c r="I84" i="23"/>
  <c r="I88" i="23"/>
  <c r="I87" i="23"/>
  <c r="I91" i="23"/>
  <c r="I90" i="23"/>
  <c r="I94" i="23"/>
  <c r="I93" i="23"/>
  <c r="I97" i="23"/>
  <c r="I96" i="23"/>
  <c r="I100" i="23"/>
  <c r="I99" i="23"/>
  <c r="I103" i="23"/>
  <c r="I102" i="23"/>
  <c r="I106" i="23"/>
  <c r="I105" i="23"/>
  <c r="I109" i="23"/>
  <c r="I108" i="23"/>
  <c r="I112" i="23"/>
  <c r="I111" i="23"/>
  <c r="I115" i="23"/>
  <c r="I114" i="23"/>
  <c r="I118" i="23"/>
  <c r="I117" i="23"/>
  <c r="I120" i="23"/>
  <c r="I124" i="23"/>
  <c r="I123" i="23"/>
  <c r="I127" i="23"/>
  <c r="I126" i="23"/>
  <c r="I203" i="23"/>
  <c r="I204" i="23"/>
  <c r="G131" i="23"/>
  <c r="I136" i="23"/>
  <c r="E139" i="23"/>
  <c r="G144" i="23"/>
  <c r="C147" i="23"/>
  <c r="L147" i="23" s="1"/>
  <c r="G149" i="23"/>
  <c r="I154" i="23"/>
  <c r="E157" i="23"/>
  <c r="G162" i="23"/>
  <c r="C165" i="23"/>
  <c r="L165" i="23" s="1"/>
  <c r="G167" i="23"/>
  <c r="I172" i="23"/>
  <c r="E175" i="23"/>
  <c r="G180" i="23"/>
  <c r="C183" i="23"/>
  <c r="L183" i="23" s="1"/>
  <c r="G185" i="23"/>
  <c r="I190" i="23"/>
  <c r="E193" i="23"/>
  <c r="G198" i="23"/>
  <c r="C201" i="23"/>
  <c r="L201" i="23" s="1"/>
  <c r="G203" i="23"/>
  <c r="I208" i="23"/>
  <c r="E211" i="23"/>
  <c r="G216" i="23"/>
  <c r="C219" i="23"/>
  <c r="L219" i="23" s="1"/>
  <c r="G221" i="23"/>
  <c r="C383" i="23"/>
  <c r="L383" i="23" s="1"/>
  <c r="E132" i="23"/>
  <c r="I134" i="23"/>
  <c r="G142" i="23"/>
  <c r="C145" i="23"/>
  <c r="E150" i="23"/>
  <c r="I152" i="23"/>
  <c r="G160" i="23"/>
  <c r="C163" i="23"/>
  <c r="L163" i="23" s="1"/>
  <c r="E168" i="23"/>
  <c r="I170" i="23"/>
  <c r="G178" i="23"/>
  <c r="C181" i="23"/>
  <c r="E186" i="23"/>
  <c r="I188" i="23"/>
  <c r="G196" i="23"/>
  <c r="C199" i="23"/>
  <c r="E204" i="23"/>
  <c r="I206" i="23"/>
  <c r="G214" i="23"/>
  <c r="C217" i="23"/>
  <c r="L217" i="23" s="1"/>
  <c r="E222" i="23"/>
  <c r="G44" i="23"/>
  <c r="C46" i="23"/>
  <c r="L46" i="23" s="1"/>
  <c r="G47" i="23"/>
  <c r="C49" i="23"/>
  <c r="G50" i="23"/>
  <c r="C52" i="23"/>
  <c r="G53" i="23"/>
  <c r="C55" i="23"/>
  <c r="G56" i="23"/>
  <c r="C58" i="23"/>
  <c r="L58" i="23" s="1"/>
  <c r="G59" i="23"/>
  <c r="C61" i="23"/>
  <c r="L61" i="23" s="1"/>
  <c r="G62" i="23"/>
  <c r="C64" i="23"/>
  <c r="L64" i="23" s="1"/>
  <c r="G65" i="23"/>
  <c r="C67" i="23"/>
  <c r="L67" i="23" s="1"/>
  <c r="G68" i="23"/>
  <c r="C70" i="23"/>
  <c r="L70" i="23" s="1"/>
  <c r="G71" i="23"/>
  <c r="C73" i="23"/>
  <c r="C76" i="23"/>
  <c r="L76" i="23" s="1"/>
  <c r="G77" i="23"/>
  <c r="C79" i="23"/>
  <c r="L79" i="23" s="1"/>
  <c r="G80" i="23"/>
  <c r="C82" i="23"/>
  <c r="G83" i="23"/>
  <c r="C85" i="23"/>
  <c r="C88" i="23"/>
  <c r="G89" i="23"/>
  <c r="C91" i="23"/>
  <c r="G92" i="23"/>
  <c r="C94" i="23"/>
  <c r="G95" i="23"/>
  <c r="C97" i="23"/>
  <c r="L97" i="23" s="1"/>
  <c r="G98" i="23"/>
  <c r="C100" i="23"/>
  <c r="L100" i="23" s="1"/>
  <c r="G101" i="23"/>
  <c r="C103" i="23"/>
  <c r="L103" i="23" s="1"/>
  <c r="G104" i="23"/>
  <c r="C106" i="23"/>
  <c r="G107" i="23"/>
  <c r="C109" i="23"/>
  <c r="G110" i="23"/>
  <c r="C112" i="23"/>
  <c r="G113" i="23"/>
  <c r="C115" i="23"/>
  <c r="G116" i="23"/>
  <c r="C118" i="23"/>
  <c r="L118" i="23" s="1"/>
  <c r="G119" i="23"/>
  <c r="C121" i="23"/>
  <c r="C124" i="23"/>
  <c r="G125" i="23"/>
  <c r="C127" i="23"/>
  <c r="L127" i="23" s="1"/>
  <c r="G128" i="23"/>
  <c r="E135" i="23"/>
  <c r="I137" i="23"/>
  <c r="C143" i="23"/>
  <c r="L143" i="23" s="1"/>
  <c r="C148" i="23"/>
  <c r="E153" i="23"/>
  <c r="I155" i="23"/>
  <c r="C161" i="23"/>
  <c r="G163" i="23"/>
  <c r="C166" i="23"/>
  <c r="L166" i="23" s="1"/>
  <c r="E171" i="23"/>
  <c r="I173" i="23"/>
  <c r="C179" i="23"/>
  <c r="G181" i="23"/>
  <c r="C184" i="23"/>
  <c r="E189" i="23"/>
  <c r="I191" i="23"/>
  <c r="C197" i="23"/>
  <c r="L197" i="23" s="1"/>
  <c r="G199" i="23"/>
  <c r="C202" i="23"/>
  <c r="E207" i="23"/>
  <c r="I209" i="23"/>
  <c r="C215" i="23"/>
  <c r="G217" i="23"/>
  <c r="C220" i="23"/>
  <c r="E386" i="23"/>
  <c r="G135" i="23"/>
  <c r="C138" i="23"/>
  <c r="G140" i="23"/>
  <c r="I145" i="23"/>
  <c r="G153" i="23"/>
  <c r="C156" i="23"/>
  <c r="L156" i="23" s="1"/>
  <c r="G158" i="23"/>
  <c r="I163" i="23"/>
  <c r="E166" i="23"/>
  <c r="G171" i="23"/>
  <c r="C174" i="23"/>
  <c r="L174" i="23" s="1"/>
  <c r="G176" i="23"/>
  <c r="I181" i="23"/>
  <c r="E184" i="23"/>
  <c r="G189" i="23"/>
  <c r="C192" i="23"/>
  <c r="G194" i="23"/>
  <c r="I199" i="23"/>
  <c r="E202" i="23"/>
  <c r="G207" i="23"/>
  <c r="C210" i="23"/>
  <c r="G212" i="23"/>
  <c r="I217" i="23"/>
  <c r="E220" i="23"/>
  <c r="G388" i="23"/>
  <c r="G389" i="23"/>
  <c r="C133" i="23"/>
  <c r="L133" i="23" s="1"/>
  <c r="E138" i="23"/>
  <c r="I140" i="23"/>
  <c r="E143" i="23"/>
  <c r="G148" i="23"/>
  <c r="C151" i="23"/>
  <c r="L151" i="23" s="1"/>
  <c r="E156" i="23"/>
  <c r="E161" i="23"/>
  <c r="G166" i="23"/>
  <c r="C169" i="23"/>
  <c r="E174" i="23"/>
  <c r="I176" i="23"/>
  <c r="E179" i="23"/>
  <c r="G184" i="23"/>
  <c r="C187" i="23"/>
  <c r="E192" i="23"/>
  <c r="I194" i="23"/>
  <c r="E197" i="23"/>
  <c r="G202" i="23"/>
  <c r="C205" i="23"/>
  <c r="E210" i="23"/>
  <c r="I212" i="23"/>
  <c r="E215" i="23"/>
  <c r="G220" i="23"/>
  <c r="C223" i="23"/>
  <c r="I130" i="23"/>
  <c r="G210" i="23"/>
  <c r="G133" i="23"/>
  <c r="C136" i="23"/>
  <c r="E141" i="23"/>
  <c r="I143" i="23"/>
  <c r="G151" i="23"/>
  <c r="C154" i="23"/>
  <c r="E159" i="23"/>
  <c r="I161" i="23"/>
  <c r="G169" i="23"/>
  <c r="C172" i="23"/>
  <c r="E177" i="23"/>
  <c r="I179" i="23"/>
  <c r="G187" i="23"/>
  <c r="C190" i="23"/>
  <c r="E195" i="23"/>
  <c r="I197" i="23"/>
  <c r="G205" i="23"/>
  <c r="C208" i="23"/>
  <c r="E213" i="23"/>
  <c r="I215" i="23"/>
  <c r="G223" i="23"/>
  <c r="C134" i="23"/>
  <c r="G136" i="23"/>
  <c r="C139" i="23"/>
  <c r="E144" i="23"/>
  <c r="I146" i="23"/>
  <c r="C152" i="23"/>
  <c r="L152" i="23" s="1"/>
  <c r="G154" i="23"/>
  <c r="E162" i="23"/>
  <c r="I164" i="23"/>
  <c r="C170" i="23"/>
  <c r="L170" i="23" s="1"/>
  <c r="G172" i="23"/>
  <c r="C175" i="23"/>
  <c r="L175" i="23" s="1"/>
  <c r="E180" i="23"/>
  <c r="I182" i="23"/>
  <c r="C188" i="23"/>
  <c r="G190" i="23"/>
  <c r="C193" i="23"/>
  <c r="E198" i="23"/>
  <c r="I200" i="23"/>
  <c r="C206" i="23"/>
  <c r="G208" i="23"/>
  <c r="C211" i="23"/>
  <c r="L211" i="23" s="1"/>
  <c r="E216" i="23"/>
  <c r="C224" i="23"/>
  <c r="C387" i="23"/>
  <c r="L387" i="23" s="1"/>
  <c r="G385" i="23"/>
  <c r="C384" i="23"/>
  <c r="E387" i="23"/>
  <c r="C381" i="23"/>
  <c r="L381" i="23" s="1"/>
  <c r="E384" i="23"/>
  <c r="G387" i="23"/>
  <c r="I390" i="23"/>
  <c r="E507" i="23"/>
  <c r="E510" i="23"/>
  <c r="E513" i="23"/>
  <c r="E516" i="23"/>
  <c r="E519" i="23"/>
  <c r="E522" i="23"/>
  <c r="E525" i="23"/>
  <c r="E528" i="23"/>
  <c r="E531" i="23"/>
  <c r="C939" i="23"/>
  <c r="L939" i="23" s="1"/>
  <c r="C940" i="23"/>
  <c r="L940" i="23" s="1"/>
  <c r="C1003" i="23"/>
  <c r="L1003" i="23" s="1"/>
  <c r="C1004" i="23"/>
  <c r="C666" i="23"/>
  <c r="L666" i="23" s="1"/>
  <c r="C667" i="23"/>
  <c r="G679" i="23"/>
  <c r="G680" i="23"/>
  <c r="C657" i="23"/>
  <c r="L657" i="23" s="1"/>
  <c r="C658" i="23"/>
  <c r="G508" i="23"/>
  <c r="G511" i="23"/>
  <c r="G514" i="23"/>
  <c r="G520" i="23"/>
  <c r="G523" i="23"/>
  <c r="G526" i="23"/>
  <c r="G532" i="23"/>
  <c r="G535" i="23"/>
  <c r="G538" i="23"/>
  <c r="G541" i="23"/>
  <c r="G544" i="23"/>
  <c r="G547" i="23"/>
  <c r="G550" i="23"/>
  <c r="G556" i="23"/>
  <c r="G559" i="23"/>
  <c r="G562" i="23"/>
  <c r="G565" i="23"/>
  <c r="G568" i="23"/>
  <c r="G571" i="23"/>
  <c r="G574" i="23"/>
  <c r="G577" i="23"/>
  <c r="G580" i="23"/>
  <c r="G583" i="23"/>
  <c r="G586" i="23"/>
  <c r="G589" i="23"/>
  <c r="G592" i="23"/>
  <c r="G595" i="23"/>
  <c r="G598" i="23"/>
  <c r="G601" i="23"/>
  <c r="G604" i="23"/>
  <c r="G607" i="23"/>
  <c r="G610" i="23"/>
  <c r="G616" i="23"/>
  <c r="G619" i="23"/>
  <c r="G622" i="23"/>
  <c r="C648" i="23"/>
  <c r="C649" i="23"/>
  <c r="I508" i="23"/>
  <c r="I511" i="23"/>
  <c r="I514" i="23"/>
  <c r="I517" i="23"/>
  <c r="I520" i="23"/>
  <c r="I523" i="23"/>
  <c r="I526" i="23"/>
  <c r="I529" i="23"/>
  <c r="I532" i="23"/>
  <c r="C639" i="23"/>
  <c r="L639" i="23" s="1"/>
  <c r="C640" i="23"/>
  <c r="G674" i="23"/>
  <c r="C624" i="23"/>
  <c r="L624" i="23" s="1"/>
  <c r="C623" i="23"/>
  <c r="L623" i="23" s="1"/>
  <c r="C630" i="23"/>
  <c r="L630" i="23" s="1"/>
  <c r="C631" i="23"/>
  <c r="I506" i="23"/>
  <c r="C510" i="23"/>
  <c r="C513" i="23"/>
  <c r="L513" i="23" s="1"/>
  <c r="C516" i="23"/>
  <c r="C519" i="23"/>
  <c r="L519" i="23" s="1"/>
  <c r="C522" i="23"/>
  <c r="L522" i="23" s="1"/>
  <c r="C525" i="23"/>
  <c r="C528" i="23"/>
  <c r="L528" i="23" s="1"/>
  <c r="C531" i="23"/>
  <c r="L531" i="23" s="1"/>
  <c r="C534" i="23"/>
  <c r="L534" i="23" s="1"/>
  <c r="C537" i="23"/>
  <c r="L537" i="23" s="1"/>
  <c r="C540" i="23"/>
  <c r="L540" i="23" s="1"/>
  <c r="C543" i="23"/>
  <c r="L543" i="23" s="1"/>
  <c r="C546" i="23"/>
  <c r="L546" i="23" s="1"/>
  <c r="C549" i="23"/>
  <c r="L549" i="23" s="1"/>
  <c r="C552" i="23"/>
  <c r="C555" i="23"/>
  <c r="L555" i="23" s="1"/>
  <c r="C558" i="23"/>
  <c r="L558" i="23" s="1"/>
  <c r="C561" i="23"/>
  <c r="L561" i="23" s="1"/>
  <c r="C564" i="23"/>
  <c r="L564" i="23" s="1"/>
  <c r="C567" i="23"/>
  <c r="L567" i="23" s="1"/>
  <c r="C570" i="23"/>
  <c r="L570" i="23" s="1"/>
  <c r="C573" i="23"/>
  <c r="C576" i="23"/>
  <c r="C579" i="23"/>
  <c r="L579" i="23" s="1"/>
  <c r="C582" i="23"/>
  <c r="L582" i="23" s="1"/>
  <c r="C585" i="23"/>
  <c r="L585" i="23" s="1"/>
  <c r="C588" i="23"/>
  <c r="L588" i="23" s="1"/>
  <c r="C591" i="23"/>
  <c r="L591" i="23" s="1"/>
  <c r="C594" i="23"/>
  <c r="L594" i="23" s="1"/>
  <c r="C597" i="23"/>
  <c r="C600" i="23"/>
  <c r="C603" i="23"/>
  <c r="L603" i="23" s="1"/>
  <c r="C606" i="23"/>
  <c r="C609" i="23"/>
  <c r="C612" i="23"/>
  <c r="C615" i="23"/>
  <c r="L615" i="23" s="1"/>
  <c r="C618" i="23"/>
  <c r="L618" i="23" s="1"/>
  <c r="C621" i="23"/>
  <c r="G678" i="23"/>
  <c r="I595" i="23"/>
  <c r="E597" i="23"/>
  <c r="I598" i="23"/>
  <c r="E600" i="23"/>
  <c r="I601" i="23"/>
  <c r="E603" i="23"/>
  <c r="I604" i="23"/>
  <c r="E606" i="23"/>
  <c r="I607" i="23"/>
  <c r="E609" i="23"/>
  <c r="I610" i="23"/>
  <c r="E612" i="23"/>
  <c r="I613" i="23"/>
  <c r="E615" i="23"/>
  <c r="I616" i="23"/>
  <c r="E618" i="23"/>
  <c r="I619" i="23"/>
  <c r="E621" i="23"/>
  <c r="I622" i="23"/>
  <c r="I629" i="23"/>
  <c r="I638" i="23"/>
  <c r="I647" i="23"/>
  <c r="I656" i="23"/>
  <c r="I665" i="23"/>
  <c r="E673" i="23"/>
  <c r="I977" i="23"/>
  <c r="I978" i="23"/>
  <c r="I675" i="23"/>
  <c r="I679" i="23"/>
  <c r="G857" i="23"/>
  <c r="G856" i="23"/>
  <c r="E872" i="23"/>
  <c r="E871" i="23"/>
  <c r="C975" i="23"/>
  <c r="L975" i="23" s="1"/>
  <c r="C976" i="23"/>
  <c r="C627" i="23"/>
  <c r="L627" i="23" s="1"/>
  <c r="C636" i="23"/>
  <c r="L636" i="23" s="1"/>
  <c r="C645" i="23"/>
  <c r="L645" i="23" s="1"/>
  <c r="C654" i="23"/>
  <c r="L654" i="23" s="1"/>
  <c r="E659" i="23"/>
  <c r="C661" i="23"/>
  <c r="L661" i="23" s="1"/>
  <c r="E668" i="23"/>
  <c r="C670" i="23"/>
  <c r="L670" i="23" s="1"/>
  <c r="C676" i="23"/>
  <c r="C589" i="23"/>
  <c r="L589" i="23" s="1"/>
  <c r="G590" i="23"/>
  <c r="C592" i="23"/>
  <c r="L592" i="23" s="1"/>
  <c r="G593" i="23"/>
  <c r="C595" i="23"/>
  <c r="L595" i="23" s="1"/>
  <c r="G596" i="23"/>
  <c r="C598" i="23"/>
  <c r="G599" i="23"/>
  <c r="C601" i="23"/>
  <c r="L601" i="23" s="1"/>
  <c r="G602" i="23"/>
  <c r="C604" i="23"/>
  <c r="G605" i="23"/>
  <c r="C607" i="23"/>
  <c r="L607" i="23" s="1"/>
  <c r="G608" i="23"/>
  <c r="C610" i="23"/>
  <c r="L610" i="23" s="1"/>
  <c r="G611" i="23"/>
  <c r="C613" i="23"/>
  <c r="G614" i="23"/>
  <c r="C616" i="23"/>
  <c r="L616" i="23" s="1"/>
  <c r="G617" i="23"/>
  <c r="C619" i="23"/>
  <c r="L619" i="23" s="1"/>
  <c r="G620" i="23"/>
  <c r="C622" i="23"/>
  <c r="G623" i="23"/>
  <c r="E625" i="23"/>
  <c r="E634" i="23"/>
  <c r="E652" i="23"/>
  <c r="E674" i="23"/>
  <c r="E676" i="23"/>
  <c r="E678" i="23"/>
  <c r="E680" i="23"/>
  <c r="G676" i="23"/>
  <c r="C845" i="23"/>
  <c r="L845" i="23" s="1"/>
  <c r="C846" i="23"/>
  <c r="L846" i="23" s="1"/>
  <c r="C921" i="23"/>
  <c r="L921" i="23" s="1"/>
  <c r="C922" i="23"/>
  <c r="L922" i="23" s="1"/>
  <c r="I632" i="23"/>
  <c r="I641" i="23"/>
  <c r="I650" i="23"/>
  <c r="I659" i="23"/>
  <c r="I668" i="23"/>
  <c r="I860" i="23"/>
  <c r="I859" i="23"/>
  <c r="C957" i="23"/>
  <c r="L957" i="23" s="1"/>
  <c r="C958" i="23"/>
  <c r="L958" i="23" s="1"/>
  <c r="E631" i="23"/>
  <c r="E640" i="23"/>
  <c r="E649" i="23"/>
  <c r="E658" i="23"/>
  <c r="E667" i="23"/>
  <c r="C675" i="23"/>
  <c r="L675" i="23" s="1"/>
  <c r="G631" i="23"/>
  <c r="G640" i="23"/>
  <c r="G658" i="23"/>
  <c r="I663" i="23"/>
  <c r="G665" i="23"/>
  <c r="G667" i="23"/>
  <c r="C673" i="23"/>
  <c r="C679" i="23"/>
  <c r="L679" i="23" s="1"/>
  <c r="E854" i="23"/>
  <c r="E853" i="23"/>
  <c r="C863" i="23"/>
  <c r="C864" i="23"/>
  <c r="L864" i="23" s="1"/>
  <c r="I865" i="23"/>
  <c r="I862" i="23"/>
  <c r="I900" i="23"/>
  <c r="C913" i="23"/>
  <c r="E918" i="23"/>
  <c r="C931" i="23"/>
  <c r="L931" i="23" s="1"/>
  <c r="E936" i="23"/>
  <c r="C949" i="23"/>
  <c r="E954" i="23"/>
  <c r="C967" i="23"/>
  <c r="L967" i="23" s="1"/>
  <c r="E972" i="23"/>
  <c r="C1021" i="23"/>
  <c r="C1022" i="23"/>
  <c r="I880" i="23"/>
  <c r="I886" i="23"/>
  <c r="I892" i="23"/>
  <c r="I898" i="23"/>
  <c r="C1015" i="23"/>
  <c r="L1015" i="23" s="1"/>
  <c r="C1016" i="23"/>
  <c r="I1106" i="23"/>
  <c r="I1107" i="23"/>
  <c r="E845" i="23"/>
  <c r="G848" i="23"/>
  <c r="I851" i="23"/>
  <c r="C855" i="23"/>
  <c r="L855" i="23" s="1"/>
  <c r="C860" i="23"/>
  <c r="L860" i="23" s="1"/>
  <c r="E863" i="23"/>
  <c r="I869" i="23"/>
  <c r="C873" i="23"/>
  <c r="L873" i="23" s="1"/>
  <c r="G1008" i="23"/>
  <c r="G1009" i="23"/>
  <c r="E850" i="23"/>
  <c r="G853" i="23"/>
  <c r="I856" i="23"/>
  <c r="G858" i="23"/>
  <c r="E868" i="23"/>
  <c r="G871" i="23"/>
  <c r="E873" i="23"/>
  <c r="C879" i="23"/>
  <c r="C885" i="23"/>
  <c r="L885" i="23" s="1"/>
  <c r="C891" i="23"/>
  <c r="L891" i="23" s="1"/>
  <c r="C897" i="23"/>
  <c r="L897" i="23" s="1"/>
  <c r="I903" i="23"/>
  <c r="E906" i="23"/>
  <c r="C919" i="23"/>
  <c r="L919" i="23" s="1"/>
  <c r="I921" i="23"/>
  <c r="E924" i="23"/>
  <c r="C937" i="23"/>
  <c r="I939" i="23"/>
  <c r="E942" i="23"/>
  <c r="C955" i="23"/>
  <c r="L955" i="23" s="1"/>
  <c r="I957" i="23"/>
  <c r="E960" i="23"/>
  <c r="C973" i="23"/>
  <c r="I975" i="23"/>
  <c r="I693" i="23"/>
  <c r="E695" i="23"/>
  <c r="I696" i="23"/>
  <c r="E698" i="23"/>
  <c r="I699" i="23"/>
  <c r="G845" i="23"/>
  <c r="I848" i="23"/>
  <c r="C857" i="23"/>
  <c r="E860" i="23"/>
  <c r="G863" i="23"/>
  <c r="I866" i="23"/>
  <c r="G911" i="23"/>
  <c r="E914" i="23"/>
  <c r="I916" i="23"/>
  <c r="G929" i="23"/>
  <c r="E932" i="23"/>
  <c r="I934" i="23"/>
  <c r="E950" i="23"/>
  <c r="E968" i="23"/>
  <c r="G1006" i="23"/>
  <c r="G855" i="23"/>
  <c r="G879" i="23"/>
  <c r="I906" i="23"/>
  <c r="E909" i="23"/>
  <c r="I924" i="23"/>
  <c r="E927" i="23"/>
  <c r="I942" i="23"/>
  <c r="E945" i="23"/>
  <c r="I960" i="23"/>
  <c r="E963" i="23"/>
  <c r="C997" i="23"/>
  <c r="L997" i="23" s="1"/>
  <c r="C1009" i="23"/>
  <c r="L1009" i="23" s="1"/>
  <c r="C1010" i="23"/>
  <c r="L1010" i="23" s="1"/>
  <c r="I879" i="23"/>
  <c r="I885" i="23"/>
  <c r="I891" i="23"/>
  <c r="I897" i="23"/>
  <c r="G992" i="23"/>
  <c r="G852" i="23"/>
  <c r="G870" i="23"/>
  <c r="I877" i="23"/>
  <c r="I883" i="23"/>
  <c r="I895" i="23"/>
  <c r="E902" i="23"/>
  <c r="C907" i="23"/>
  <c r="L907" i="23" s="1"/>
  <c r="E912" i="23"/>
  <c r="C925" i="23"/>
  <c r="E930" i="23"/>
  <c r="C943" i="23"/>
  <c r="E948" i="23"/>
  <c r="C961" i="23"/>
  <c r="L961" i="23" s="1"/>
  <c r="E966" i="23"/>
  <c r="G976" i="23"/>
  <c r="G977" i="23"/>
  <c r="C979" i="23"/>
  <c r="L979" i="23" s="1"/>
  <c r="G983" i="23"/>
  <c r="C1033" i="23"/>
  <c r="C1034" i="23"/>
  <c r="C851" i="23"/>
  <c r="L851" i="23" s="1"/>
  <c r="C869" i="23"/>
  <c r="L869" i="23" s="1"/>
  <c r="E956" i="23"/>
  <c r="E974" i="23"/>
  <c r="G849" i="23"/>
  <c r="G867" i="23"/>
  <c r="E878" i="23"/>
  <c r="E884" i="23"/>
  <c r="E890" i="23"/>
  <c r="E896" i="23"/>
  <c r="E900" i="23"/>
  <c r="C910" i="23"/>
  <c r="L910" i="23" s="1"/>
  <c r="E915" i="23"/>
  <c r="C928" i="23"/>
  <c r="L928" i="23" s="1"/>
  <c r="E933" i="23"/>
  <c r="C946" i="23"/>
  <c r="L946" i="23" s="1"/>
  <c r="E951" i="23"/>
  <c r="C964" i="23"/>
  <c r="E969" i="23"/>
  <c r="C1027" i="23"/>
  <c r="L1027" i="23" s="1"/>
  <c r="C1028" i="23"/>
  <c r="L1028" i="23" s="1"/>
  <c r="C848" i="23"/>
  <c r="L848" i="23" s="1"/>
  <c r="C861" i="23"/>
  <c r="L861" i="23" s="1"/>
  <c r="C866" i="23"/>
  <c r="E874" i="23"/>
  <c r="E876" i="23"/>
  <c r="E880" i="23"/>
  <c r="E882" i="23"/>
  <c r="E886" i="23"/>
  <c r="E888" i="23"/>
  <c r="E894" i="23"/>
  <c r="E898" i="23"/>
  <c r="E905" i="23"/>
  <c r="E923" i="23"/>
  <c r="E941" i="23"/>
  <c r="E959" i="23"/>
  <c r="E977" i="23"/>
  <c r="C1117" i="23"/>
  <c r="L1117" i="23" s="1"/>
  <c r="C1118" i="23"/>
  <c r="E1167" i="23"/>
  <c r="E1166" i="23"/>
  <c r="G1224" i="23"/>
  <c r="G1225" i="23"/>
  <c r="E985" i="23"/>
  <c r="E994" i="23"/>
  <c r="G1001" i="23"/>
  <c r="G1007" i="23"/>
  <c r="E1061" i="23"/>
  <c r="E1079" i="23"/>
  <c r="E1097" i="23"/>
  <c r="C1126" i="23"/>
  <c r="C1127" i="23"/>
  <c r="L1127" i="23" s="1"/>
  <c r="E978" i="23"/>
  <c r="E987" i="23"/>
  <c r="E996" i="23"/>
  <c r="E1145" i="23"/>
  <c r="E1146" i="23"/>
  <c r="I1061" i="23"/>
  <c r="I1071" i="23"/>
  <c r="I1079" i="23"/>
  <c r="I1089" i="23"/>
  <c r="I1097" i="23"/>
  <c r="C1132" i="23"/>
  <c r="C1133" i="23"/>
  <c r="C1135" i="23"/>
  <c r="L1135" i="23" s="1"/>
  <c r="C1136" i="23"/>
  <c r="L1136" i="23" s="1"/>
  <c r="E980" i="23"/>
  <c r="I985" i="23"/>
  <c r="E989" i="23"/>
  <c r="I994" i="23"/>
  <c r="E998" i="23"/>
  <c r="C1006" i="23"/>
  <c r="L1006" i="23" s="1"/>
  <c r="I1056" i="23"/>
  <c r="I1074" i="23"/>
  <c r="I1092" i="23"/>
  <c r="E1115" i="23"/>
  <c r="E982" i="23"/>
  <c r="E991" i="23"/>
  <c r="E1000" i="23"/>
  <c r="E1002" i="23"/>
  <c r="E1006" i="23"/>
  <c r="E1008" i="23"/>
  <c r="E1014" i="23"/>
  <c r="E1020" i="23"/>
  <c r="E1026" i="23"/>
  <c r="E1032" i="23"/>
  <c r="E1067" i="23"/>
  <c r="E1085" i="23"/>
  <c r="E1103" i="23"/>
  <c r="I980" i="23"/>
  <c r="I989" i="23"/>
  <c r="I998" i="23"/>
  <c r="G1004" i="23"/>
  <c r="G1014" i="23"/>
  <c r="G1020" i="23"/>
  <c r="G1026" i="23"/>
  <c r="G1032" i="23"/>
  <c r="E1070" i="23"/>
  <c r="E1088" i="23"/>
  <c r="E1179" i="23"/>
  <c r="E1178" i="23"/>
  <c r="I982" i="23"/>
  <c r="I991" i="23"/>
  <c r="I1000" i="23"/>
  <c r="I1004" i="23"/>
  <c r="I1006" i="23"/>
  <c r="I1010" i="23"/>
  <c r="I1012" i="23"/>
  <c r="I1018" i="23"/>
  <c r="I1024" i="23"/>
  <c r="I1030" i="23"/>
  <c r="E1106" i="23"/>
  <c r="E1111" i="23"/>
  <c r="I1124" i="23"/>
  <c r="I1125" i="23"/>
  <c r="G1055" i="23"/>
  <c r="C1060" i="23"/>
  <c r="L1060" i="23" s="1"/>
  <c r="G1064" i="23"/>
  <c r="C1069" i="23"/>
  <c r="G1073" i="23"/>
  <c r="C1078" i="23"/>
  <c r="L1078" i="23" s="1"/>
  <c r="G1082" i="23"/>
  <c r="C1087" i="23"/>
  <c r="L1087" i="23" s="1"/>
  <c r="G1121" i="23"/>
  <c r="G1122" i="23"/>
  <c r="E1139" i="23"/>
  <c r="E1140" i="23"/>
  <c r="G1124" i="23"/>
  <c r="G1125" i="23"/>
  <c r="I1129" i="23"/>
  <c r="E1132" i="23"/>
  <c r="G1150" i="23"/>
  <c r="G1151" i="23"/>
  <c r="G1197" i="23"/>
  <c r="G1127" i="23"/>
  <c r="G1128" i="23"/>
  <c r="E1148" i="23"/>
  <c r="E1149" i="23"/>
  <c r="E1173" i="23"/>
  <c r="E1172" i="23"/>
  <c r="I1234" i="23"/>
  <c r="I1235" i="23"/>
  <c r="C1120" i="23"/>
  <c r="C1121" i="23"/>
  <c r="I1153" i="23"/>
  <c r="G1164" i="23"/>
  <c r="G1172" i="23"/>
  <c r="I1117" i="23"/>
  <c r="E1120" i="23"/>
  <c r="G1130" i="23"/>
  <c r="G1131" i="23"/>
  <c r="I1135" i="23"/>
  <c r="I1140" i="23"/>
  <c r="I1149" i="23"/>
  <c r="I1148" i="23"/>
  <c r="G1167" i="23"/>
  <c r="G1191" i="23"/>
  <c r="I1054" i="23"/>
  <c r="E1059" i="23"/>
  <c r="I1063" i="23"/>
  <c r="E1068" i="23"/>
  <c r="I1072" i="23"/>
  <c r="E1077" i="23"/>
  <c r="I1081" i="23"/>
  <c r="E1086" i="23"/>
  <c r="I1090" i="23"/>
  <c r="E1095" i="23"/>
  <c r="I1099" i="23"/>
  <c r="E1104" i="23"/>
  <c r="I1108" i="23"/>
  <c r="E1113" i="23"/>
  <c r="C1123" i="23"/>
  <c r="C1124" i="23"/>
  <c r="L1124" i="23" s="1"/>
  <c r="E1128" i="23"/>
  <c r="I1130" i="23"/>
  <c r="C1141" i="23"/>
  <c r="L1141" i="23" s="1"/>
  <c r="E1155" i="23"/>
  <c r="E1154" i="23"/>
  <c r="G1159" i="23"/>
  <c r="G1175" i="23"/>
  <c r="C1057" i="23"/>
  <c r="L1057" i="23" s="1"/>
  <c r="G1061" i="23"/>
  <c r="C1066" i="23"/>
  <c r="G1070" i="23"/>
  <c r="C1075" i="23"/>
  <c r="L1075" i="23" s="1"/>
  <c r="G1079" i="23"/>
  <c r="C1084" i="23"/>
  <c r="G1088" i="23"/>
  <c r="G1115" i="23"/>
  <c r="G1116" i="23"/>
  <c r="I1120" i="23"/>
  <c r="E1123" i="23"/>
  <c r="G1133" i="23"/>
  <c r="G1134" i="23"/>
  <c r="G1154" i="23"/>
  <c r="G1162" i="23"/>
  <c r="G1170" i="23"/>
  <c r="G1057" i="23"/>
  <c r="C1062" i="23"/>
  <c r="G1066" i="23"/>
  <c r="C1071" i="23"/>
  <c r="L1071" i="23" s="1"/>
  <c r="G1075" i="23"/>
  <c r="C1080" i="23"/>
  <c r="G1084" i="23"/>
  <c r="C1089" i="23"/>
  <c r="L1089" i="23" s="1"/>
  <c r="G1093" i="23"/>
  <c r="C1098" i="23"/>
  <c r="G1102" i="23"/>
  <c r="G1118" i="23"/>
  <c r="G1119" i="23"/>
  <c r="I1123" i="23"/>
  <c r="E1126" i="23"/>
  <c r="G1157" i="23"/>
  <c r="E1161" i="23"/>
  <c r="E1160" i="23"/>
  <c r="G1165" i="23"/>
  <c r="G1178" i="23"/>
  <c r="G1185" i="23"/>
  <c r="I1057" i="23"/>
  <c r="E1062" i="23"/>
  <c r="I1066" i="23"/>
  <c r="E1071" i="23"/>
  <c r="I1075" i="23"/>
  <c r="E1080" i="23"/>
  <c r="I1084" i="23"/>
  <c r="E1089" i="23"/>
  <c r="I1093" i="23"/>
  <c r="E1098" i="23"/>
  <c r="I1102" i="23"/>
  <c r="E1107" i="23"/>
  <c r="I1111" i="23"/>
  <c r="E1116" i="23"/>
  <c r="I1118" i="23"/>
  <c r="C1129" i="23"/>
  <c r="C1130" i="23"/>
  <c r="L1130" i="23" s="1"/>
  <c r="E1134" i="23"/>
  <c r="I1136" i="23"/>
  <c r="G1160" i="23"/>
  <c r="G1168" i="23"/>
  <c r="I1238" i="23"/>
  <c r="I1137" i="23"/>
  <c r="G1139" i="23"/>
  <c r="C1145" i="23"/>
  <c r="I1146" i="23"/>
  <c r="G1148" i="23"/>
  <c r="C1154" i="23"/>
  <c r="L1154" i="23" s="1"/>
  <c r="C1273" i="23"/>
  <c r="C1274" i="23"/>
  <c r="L1274" i="23" s="1"/>
  <c r="E1278" i="23"/>
  <c r="E1279" i="23"/>
  <c r="G1200" i="23"/>
  <c r="C1205" i="23"/>
  <c r="G1209" i="23"/>
  <c r="C1214" i="23"/>
  <c r="E1230" i="23"/>
  <c r="E1231" i="23"/>
  <c r="E1379" i="23"/>
  <c r="E1378" i="23"/>
  <c r="I1386" i="23"/>
  <c r="I1385" i="23"/>
  <c r="E1394" i="23"/>
  <c r="E1393" i="23"/>
  <c r="G1268" i="23"/>
  <c r="G1269" i="23"/>
  <c r="I1273" i="23"/>
  <c r="I1274" i="23"/>
  <c r="G1286" i="23"/>
  <c r="G1287" i="23"/>
  <c r="C1142" i="23"/>
  <c r="C1151" i="23"/>
  <c r="I1200" i="23"/>
  <c r="E1205" i="23"/>
  <c r="I1209" i="23"/>
  <c r="E1214" i="23"/>
  <c r="I1218" i="23"/>
  <c r="E1223" i="23"/>
  <c r="C1233" i="23"/>
  <c r="L1233" i="23" s="1"/>
  <c r="G1284" i="23"/>
  <c r="G1140" i="23"/>
  <c r="G1149" i="23"/>
  <c r="C1155" i="23"/>
  <c r="L1155" i="23" s="1"/>
  <c r="C1157" i="23"/>
  <c r="C1161" i="23"/>
  <c r="L1161" i="23" s="1"/>
  <c r="C1163" i="23"/>
  <c r="C1167" i="23"/>
  <c r="L1167" i="23" s="1"/>
  <c r="C1169" i="23"/>
  <c r="C1175" i="23"/>
  <c r="C1181" i="23"/>
  <c r="C1187" i="23"/>
  <c r="C1193" i="23"/>
  <c r="C1199" i="23"/>
  <c r="G1203" i="23"/>
  <c r="C1208" i="23"/>
  <c r="G1212" i="23"/>
  <c r="I1223" i="23"/>
  <c r="I1224" i="23"/>
  <c r="E1269" i="23"/>
  <c r="E1270" i="23"/>
  <c r="C1282" i="23"/>
  <c r="C1283" i="23"/>
  <c r="L1283" i="23" s="1"/>
  <c r="C1146" i="23"/>
  <c r="L1146" i="23" s="1"/>
  <c r="I1248" i="23"/>
  <c r="C1139" i="23"/>
  <c r="L1139" i="23" s="1"/>
  <c r="C1148" i="23"/>
  <c r="E1157" i="23"/>
  <c r="E1159" i="23"/>
  <c r="E1163" i="23"/>
  <c r="E1165" i="23"/>
  <c r="E1169" i="23"/>
  <c r="E1171" i="23"/>
  <c r="E1175" i="23"/>
  <c r="E1181" i="23"/>
  <c r="E1187" i="23"/>
  <c r="E1193" i="23"/>
  <c r="E1199" i="23"/>
  <c r="I1203" i="23"/>
  <c r="E1208" i="23"/>
  <c r="I1212" i="23"/>
  <c r="E1217" i="23"/>
  <c r="I1221" i="23"/>
  <c r="C1280" i="23"/>
  <c r="L1280" i="23" s="1"/>
  <c r="I1256" i="23"/>
  <c r="G1277" i="23"/>
  <c r="G1278" i="23"/>
  <c r="I1282" i="23"/>
  <c r="I1283" i="23"/>
  <c r="G1137" i="23"/>
  <c r="G1146" i="23"/>
  <c r="C1202" i="23"/>
  <c r="G1206" i="23"/>
  <c r="C1211" i="23"/>
  <c r="L1211" i="23" s="1"/>
  <c r="C1227" i="23"/>
  <c r="L1227" i="23" s="1"/>
  <c r="C1228" i="23"/>
  <c r="G1298" i="23"/>
  <c r="G1316" i="23"/>
  <c r="I1185" i="23"/>
  <c r="I1191" i="23"/>
  <c r="I1197" i="23"/>
  <c r="G1275" i="23"/>
  <c r="E1236" i="23"/>
  <c r="E1266" i="23"/>
  <c r="E1267" i="23"/>
  <c r="I1270" i="23"/>
  <c r="I1271" i="23"/>
  <c r="E1275" i="23"/>
  <c r="E1276" i="23"/>
  <c r="I1279" i="23"/>
  <c r="I1280" i="23"/>
  <c r="E1284" i="23"/>
  <c r="E1285" i="23"/>
  <c r="I1304" i="23"/>
  <c r="I1322" i="23"/>
  <c r="C1406" i="23"/>
  <c r="G1217" i="23"/>
  <c r="C1219" i="23"/>
  <c r="L1219" i="23" s="1"/>
  <c r="G1220" i="23"/>
  <c r="C1222" i="23"/>
  <c r="L1222" i="23" s="1"/>
  <c r="C1235" i="23"/>
  <c r="L1235" i="23" s="1"/>
  <c r="I1240" i="23"/>
  <c r="I1246" i="23"/>
  <c r="I1252" i="23"/>
  <c r="I1258" i="23"/>
  <c r="I1264" i="23"/>
  <c r="C1269" i="23"/>
  <c r="G1273" i="23"/>
  <c r="C1278" i="23"/>
  <c r="L1278" i="23" s="1"/>
  <c r="G1282" i="23"/>
  <c r="C1287" i="23"/>
  <c r="L1287" i="23" s="1"/>
  <c r="I1374" i="23"/>
  <c r="I1373" i="23"/>
  <c r="E1382" i="23"/>
  <c r="E1381" i="23"/>
  <c r="E1397" i="23"/>
  <c r="E1396" i="23"/>
  <c r="I1228" i="23"/>
  <c r="G1292" i="23"/>
  <c r="G1310" i="23"/>
  <c r="E1364" i="23"/>
  <c r="E1370" i="23"/>
  <c r="E1369" i="23"/>
  <c r="E1239" i="23"/>
  <c r="E1245" i="23"/>
  <c r="E1251" i="23"/>
  <c r="E1257" i="23"/>
  <c r="E1263" i="23"/>
  <c r="I1292" i="23"/>
  <c r="E1295" i="23"/>
  <c r="E1300" i="23"/>
  <c r="C1303" i="23"/>
  <c r="L1303" i="23" s="1"/>
  <c r="I1310" i="23"/>
  <c r="E1313" i="23"/>
  <c r="E1318" i="23"/>
  <c r="C1321" i="23"/>
  <c r="E1331" i="23"/>
  <c r="E1349" i="23"/>
  <c r="E1385" i="23"/>
  <c r="E1384" i="23"/>
  <c r="I1392" i="23"/>
  <c r="I1391" i="23"/>
  <c r="C1417" i="23"/>
  <c r="I1225" i="23"/>
  <c r="E1249" i="23"/>
  <c r="E1255" i="23"/>
  <c r="E1261" i="23"/>
  <c r="G1267" i="23"/>
  <c r="C1272" i="23"/>
  <c r="L1272" i="23" s="1"/>
  <c r="G1276" i="23"/>
  <c r="C1281" i="23"/>
  <c r="L1281" i="23" s="1"/>
  <c r="G1285" i="23"/>
  <c r="E1290" i="23"/>
  <c r="E1303" i="23"/>
  <c r="E1308" i="23"/>
  <c r="E1321" i="23"/>
  <c r="E1326" i="23"/>
  <c r="E1367" i="23"/>
  <c r="E1224" i="23"/>
  <c r="G1237" i="23"/>
  <c r="G1239" i="23"/>
  <c r="G1241" i="23"/>
  <c r="G1243" i="23"/>
  <c r="G1245" i="23"/>
  <c r="G1247" i="23"/>
  <c r="G1249" i="23"/>
  <c r="G1251" i="23"/>
  <c r="G1255" i="23"/>
  <c r="G1257" i="23"/>
  <c r="G1261" i="23"/>
  <c r="G1263" i="23"/>
  <c r="I1267" i="23"/>
  <c r="I1268" i="23"/>
  <c r="E1272" i="23"/>
  <c r="E1273" i="23"/>
  <c r="I1276" i="23"/>
  <c r="I1277" i="23"/>
  <c r="E1281" i="23"/>
  <c r="E1282" i="23"/>
  <c r="I1285" i="23"/>
  <c r="I1286" i="23"/>
  <c r="E1293" i="23"/>
  <c r="E1298" i="23"/>
  <c r="E1311" i="23"/>
  <c r="E1316" i="23"/>
  <c r="E1334" i="23"/>
  <c r="E1352" i="23"/>
  <c r="E1373" i="23"/>
  <c r="E1372" i="23"/>
  <c r="I1380" i="23"/>
  <c r="I1379" i="23"/>
  <c r="E1388" i="23"/>
  <c r="E1387" i="23"/>
  <c r="C1407" i="23"/>
  <c r="C1408" i="23"/>
  <c r="L1408" i="23" s="1"/>
  <c r="I1253" i="23"/>
  <c r="I1259" i="23"/>
  <c r="I1265" i="23"/>
  <c r="E1288" i="23"/>
  <c r="C1291" i="23"/>
  <c r="L1291" i="23" s="1"/>
  <c r="I1298" i="23"/>
  <c r="E1301" i="23"/>
  <c r="E1306" i="23"/>
  <c r="C1309" i="23"/>
  <c r="L1309" i="23" s="1"/>
  <c r="I1316" i="23"/>
  <c r="E1319" i="23"/>
  <c r="E1324" i="23"/>
  <c r="C1327" i="23"/>
  <c r="L1327" i="23" s="1"/>
  <c r="E1337" i="23"/>
  <c r="E1355" i="23"/>
  <c r="I1368" i="23"/>
  <c r="I1367" i="23"/>
  <c r="E1376" i="23"/>
  <c r="E1375" i="23"/>
  <c r="I1232" i="23"/>
  <c r="C1238" i="23"/>
  <c r="C1240" i="23"/>
  <c r="C1242" i="23"/>
  <c r="L1242" i="23" s="1"/>
  <c r="C1244" i="23"/>
  <c r="L1244" i="23" s="1"/>
  <c r="C1246" i="23"/>
  <c r="L1246" i="23" s="1"/>
  <c r="C1248" i="23"/>
  <c r="L1248" i="23" s="1"/>
  <c r="C1250" i="23"/>
  <c r="C1254" i="23"/>
  <c r="L1254" i="23" s="1"/>
  <c r="C1260" i="23"/>
  <c r="L1260" i="23" s="1"/>
  <c r="C1266" i="23"/>
  <c r="G1270" i="23"/>
  <c r="C1275" i="23"/>
  <c r="L1275" i="23" s="1"/>
  <c r="G1279" i="23"/>
  <c r="C1284" i="23"/>
  <c r="E1291" i="23"/>
  <c r="E1296" i="23"/>
  <c r="E1309" i="23"/>
  <c r="E1314" i="23"/>
  <c r="E1327" i="23"/>
  <c r="E1391" i="23"/>
  <c r="E1390" i="23"/>
  <c r="I1398" i="23"/>
  <c r="I1397" i="23"/>
  <c r="E1400" i="23"/>
  <c r="I1409" i="23"/>
  <c r="G1288" i="23"/>
  <c r="G1294" i="23"/>
  <c r="G1300" i="23"/>
  <c r="G1306" i="23"/>
  <c r="G1312" i="23"/>
  <c r="G1318" i="23"/>
  <c r="G1324" i="23"/>
  <c r="G1330" i="23"/>
  <c r="G1336" i="23"/>
  <c r="C1410" i="23"/>
  <c r="L1410" i="23" s="1"/>
  <c r="I1288" i="23"/>
  <c r="I1290" i="23"/>
  <c r="I1294" i="23"/>
  <c r="I1296" i="23"/>
  <c r="I1300" i="23"/>
  <c r="I1302" i="23"/>
  <c r="I1306" i="23"/>
  <c r="I1308" i="23"/>
  <c r="I1312" i="23"/>
  <c r="I1314" i="23"/>
  <c r="I1318" i="23"/>
  <c r="I1320" i="23"/>
  <c r="I1324" i="23"/>
  <c r="I1326" i="23"/>
  <c r="I1332" i="23"/>
  <c r="I1338" i="23"/>
  <c r="I1344" i="23"/>
  <c r="I1350" i="23"/>
  <c r="I1356" i="23"/>
  <c r="I1362" i="23"/>
  <c r="C1420" i="23"/>
  <c r="L1420" i="23" s="1"/>
  <c r="I1370" i="23"/>
  <c r="I1376" i="23"/>
  <c r="I1382" i="23"/>
  <c r="I1388" i="23"/>
  <c r="I1394" i="23"/>
  <c r="E1420" i="23"/>
  <c r="C1293" i="23"/>
  <c r="L1293" i="23" s="1"/>
  <c r="C1299" i="23"/>
  <c r="L1299" i="23" s="1"/>
  <c r="C1305" i="23"/>
  <c r="L1305" i="23" s="1"/>
  <c r="C1311" i="23"/>
  <c r="C1317" i="23"/>
  <c r="L1317" i="23" s="1"/>
  <c r="C1323" i="23"/>
  <c r="L1323" i="23" s="1"/>
  <c r="C1329" i="23"/>
  <c r="L1329" i="23" s="1"/>
  <c r="C1335" i="23"/>
  <c r="L1335" i="23" s="1"/>
  <c r="C1341" i="23"/>
  <c r="L1341" i="23" s="1"/>
  <c r="C1347" i="23"/>
  <c r="L1347" i="23" s="1"/>
  <c r="C1353" i="23"/>
  <c r="L1353" i="23" s="1"/>
  <c r="C1359" i="23"/>
  <c r="L1359" i="23" s="1"/>
  <c r="C1365" i="23"/>
  <c r="L1365" i="23" s="1"/>
  <c r="C1371" i="23"/>
  <c r="L1371" i="23" s="1"/>
  <c r="C1377" i="23"/>
  <c r="L1377" i="23" s="1"/>
  <c r="C1383" i="23"/>
  <c r="L1383" i="23" s="1"/>
  <c r="C1389" i="23"/>
  <c r="L1389" i="23" s="1"/>
  <c r="C1395" i="23"/>
  <c r="L1395" i="23" s="1"/>
  <c r="C1404" i="23"/>
  <c r="L1404" i="23" s="1"/>
  <c r="E1403" i="23"/>
  <c r="E1407" i="23"/>
  <c r="E1409" i="23"/>
  <c r="E1413" i="23"/>
  <c r="E1415" i="23"/>
  <c r="G1405" i="23"/>
  <c r="G1411" i="23"/>
  <c r="I1417" i="23"/>
  <c r="I1401" i="23"/>
  <c r="I1405" i="23"/>
  <c r="I1407" i="23"/>
  <c r="I1411" i="23"/>
  <c r="I1413" i="23"/>
  <c r="C1418" i="23"/>
  <c r="E1418" i="23"/>
  <c r="G1420" i="23"/>
  <c r="E1406" i="23"/>
  <c r="C1421" i="23"/>
  <c r="I1424" i="23"/>
  <c r="E1462" i="23"/>
  <c r="C1512" i="23"/>
  <c r="C1515" i="23"/>
  <c r="L1515" i="23" s="1"/>
  <c r="G1516" i="23"/>
  <c r="C1518" i="23"/>
  <c r="L1518" i="23" s="1"/>
  <c r="G1519" i="23"/>
  <c r="C1521" i="23"/>
  <c r="L1521" i="23" s="1"/>
  <c r="G1522" i="23"/>
  <c r="C1524" i="23"/>
  <c r="L1524" i="23" s="1"/>
  <c r="G1525" i="23"/>
  <c r="I1462" i="23"/>
  <c r="I1465" i="3"/>
  <c r="I1474" i="3"/>
  <c r="G1526" i="3"/>
  <c r="G1514" i="3"/>
  <c r="G1502" i="3"/>
  <c r="G1490" i="3"/>
  <c r="G1478" i="3"/>
  <c r="G1466" i="3"/>
  <c r="E1517" i="3"/>
  <c r="E1476" i="3"/>
  <c r="E1460" i="3"/>
  <c r="E1495" i="3"/>
  <c r="C1492" i="3"/>
  <c r="C1479" i="3"/>
  <c r="G4" i="3"/>
  <c r="E1500" i="3"/>
  <c r="G1494" i="3"/>
  <c r="G1483" i="3"/>
  <c r="G1517" i="3"/>
  <c r="I1484" i="3"/>
  <c r="I1475" i="3"/>
  <c r="E1471" i="3"/>
  <c r="G1516" i="3"/>
  <c r="G1499" i="3"/>
  <c r="G1487" i="3"/>
  <c r="G1475" i="3"/>
  <c r="G1463" i="3"/>
  <c r="E1513" i="3"/>
  <c r="E1488" i="3"/>
  <c r="G1498" i="3"/>
  <c r="G1486" i="3"/>
  <c r="G1474" i="3"/>
  <c r="G1462" i="3"/>
  <c r="E1483" i="3"/>
  <c r="I1501" i="3"/>
  <c r="I1490" i="3"/>
  <c r="E1465" i="3"/>
  <c r="E1501" i="3"/>
  <c r="G1495" i="3"/>
  <c r="C1459" i="3"/>
  <c r="G1506" i="3"/>
  <c r="G1507" i="3"/>
  <c r="G1471" i="3"/>
  <c r="G1470" i="3"/>
  <c r="G1458" i="3"/>
  <c r="B1457" i="13" s="1"/>
  <c r="K1457" i="13" s="1"/>
  <c r="G1459" i="3"/>
  <c r="I1504" i="3"/>
  <c r="G1518" i="3"/>
  <c r="G1482" i="3"/>
  <c r="E1496" i="3"/>
  <c r="E1484" i="3"/>
  <c r="E1472" i="3"/>
  <c r="C1502" i="3"/>
  <c r="E1525" i="3"/>
  <c r="E1489" i="3"/>
  <c r="E1477" i="3"/>
  <c r="E1464" i="3"/>
  <c r="E1490" i="3"/>
  <c r="C1466" i="3"/>
  <c r="C1478" i="3"/>
  <c r="C1490" i="3"/>
  <c r="C1514" i="3"/>
  <c r="I1507" i="3"/>
  <c r="C1526" i="3"/>
  <c r="C1518" i="3"/>
  <c r="C1505" i="3"/>
  <c r="I1527" i="3"/>
  <c r="G1523" i="3"/>
  <c r="G1511" i="3"/>
  <c r="I1525" i="3"/>
  <c r="G1504" i="3"/>
  <c r="E1520" i="3"/>
  <c r="E1508" i="3"/>
  <c r="E1519" i="3"/>
  <c r="E1526" i="3"/>
  <c r="E1514" i="3"/>
  <c r="E1524" i="3"/>
  <c r="E1512" i="3"/>
  <c r="G1522" i="3"/>
  <c r="G1510" i="3"/>
  <c r="C1524" i="3"/>
  <c r="C1511" i="3"/>
  <c r="G1505" i="3"/>
  <c r="E1507" i="3"/>
  <c r="C1515" i="3"/>
  <c r="C1488" i="3"/>
  <c r="C1475" i="3"/>
  <c r="C1462" i="3"/>
  <c r="E1502" i="3"/>
  <c r="E1478" i="3"/>
  <c r="G1524" i="3"/>
  <c r="G1512" i="3"/>
  <c r="G1500" i="3"/>
  <c r="G1488" i="3"/>
  <c r="G1476" i="3"/>
  <c r="G1464" i="3"/>
  <c r="C1512" i="3"/>
  <c r="C1499" i="3"/>
  <c r="C1486" i="3"/>
  <c r="C1473" i="3"/>
  <c r="C1460" i="3"/>
  <c r="I1489" i="3"/>
  <c r="I1522" i="3"/>
  <c r="I1505" i="3"/>
  <c r="I1471" i="3"/>
  <c r="I1520" i="3"/>
  <c r="C1521" i="3"/>
  <c r="C1508" i="3"/>
  <c r="C1495" i="3"/>
  <c r="C1482" i="3"/>
  <c r="C1469" i="3"/>
  <c r="I1511" i="3"/>
  <c r="I1469" i="3"/>
  <c r="I1459" i="3"/>
  <c r="G1493" i="3"/>
  <c r="I1458" i="3"/>
  <c r="E1457" i="13" s="1"/>
  <c r="I1510" i="3"/>
  <c r="E1505" i="3"/>
  <c r="E1493" i="3"/>
  <c r="E1481" i="3"/>
  <c r="E1469" i="3"/>
  <c r="I1468" i="3"/>
  <c r="E1527" i="3"/>
  <c r="E1515" i="3"/>
  <c r="E1503" i="3"/>
  <c r="E1491" i="3"/>
  <c r="E1479" i="3"/>
  <c r="E1467" i="3"/>
  <c r="I1526" i="3"/>
  <c r="C1527" i="3"/>
  <c r="C1500" i="3"/>
  <c r="C1487" i="3"/>
  <c r="C1474" i="3"/>
  <c r="C1461" i="3"/>
  <c r="E1516" i="3"/>
  <c r="E1504" i="3"/>
  <c r="E1492" i="3"/>
  <c r="E1480" i="3"/>
  <c r="E1468" i="3"/>
  <c r="I1513" i="3"/>
  <c r="I1477" i="3"/>
  <c r="I1498" i="3"/>
  <c r="I1492" i="3"/>
  <c r="I1462" i="3"/>
  <c r="C1523" i="3"/>
  <c r="C1510" i="3"/>
  <c r="C1497" i="3"/>
  <c r="C1484" i="3"/>
  <c r="C1471" i="3"/>
  <c r="E1466" i="3"/>
  <c r="I1519" i="3"/>
  <c r="I1496" i="3"/>
  <c r="I1483" i="3"/>
  <c r="I1460" i="3"/>
  <c r="C1522" i="3"/>
  <c r="C1509" i="3"/>
  <c r="C1496" i="3"/>
  <c r="C1483" i="3"/>
  <c r="C1470" i="3"/>
  <c r="I1523" i="3"/>
  <c r="I1517" i="3"/>
  <c r="I1487" i="3"/>
  <c r="I1481" i="3"/>
  <c r="C1520" i="3"/>
  <c r="C1507" i="3"/>
  <c r="C1494" i="3"/>
  <c r="C1481" i="3"/>
  <c r="C1468" i="3"/>
  <c r="E1522" i="3"/>
  <c r="E1510" i="3"/>
  <c r="E1498" i="3"/>
  <c r="E1486" i="3"/>
  <c r="E1474" i="3"/>
  <c r="E1462" i="3"/>
  <c r="I1502" i="3"/>
  <c r="I1466" i="3"/>
  <c r="C1519" i="3"/>
  <c r="C1506" i="3"/>
  <c r="C1493" i="3"/>
  <c r="C1480" i="3"/>
  <c r="C1467" i="3"/>
  <c r="E1521" i="3"/>
  <c r="E1509" i="3"/>
  <c r="E1497" i="3"/>
  <c r="E1485" i="3"/>
  <c r="E1473" i="3"/>
  <c r="E1461" i="3"/>
  <c r="I1508" i="3"/>
  <c r="I1472" i="3"/>
  <c r="C1525" i="3"/>
  <c r="C1513" i="3"/>
  <c r="C1501" i="3"/>
  <c r="C1489" i="3"/>
  <c r="C1477" i="3"/>
  <c r="C1465" i="3"/>
  <c r="C1517" i="3"/>
  <c r="C1504" i="3"/>
  <c r="C1491" i="3"/>
  <c r="C1464" i="3"/>
  <c r="I1516" i="3"/>
  <c r="I1499" i="3"/>
  <c r="I1493" i="3"/>
  <c r="I1486" i="3"/>
  <c r="I1480" i="3"/>
  <c r="I1463" i="3"/>
  <c r="C1516" i="3"/>
  <c r="C1503" i="3"/>
  <c r="C1476" i="3"/>
  <c r="C1463" i="3"/>
  <c r="I1478" i="3"/>
  <c r="G1525" i="3"/>
  <c r="G1513" i="3"/>
  <c r="G1501" i="3"/>
  <c r="G1489" i="3"/>
  <c r="G1477" i="3"/>
  <c r="G1465" i="3"/>
  <c r="G1527" i="3"/>
  <c r="G1515" i="3"/>
  <c r="G1503" i="3"/>
  <c r="G1491" i="3"/>
  <c r="G1479" i="3"/>
  <c r="G1467" i="3"/>
  <c r="I1524" i="3"/>
  <c r="I1521" i="3"/>
  <c r="I1518" i="3"/>
  <c r="I1515" i="3"/>
  <c r="I1512" i="3"/>
  <c r="I1509" i="3"/>
  <c r="I1506" i="3"/>
  <c r="I1503" i="3"/>
  <c r="I1500" i="3"/>
  <c r="I1497" i="3"/>
  <c r="I1494" i="3"/>
  <c r="I1491" i="3"/>
  <c r="I1488" i="3"/>
  <c r="I1485" i="3"/>
  <c r="I1482" i="3"/>
  <c r="I1479" i="3"/>
  <c r="I1476" i="3"/>
  <c r="I1473" i="3"/>
  <c r="I1470" i="3"/>
  <c r="I1467" i="3"/>
  <c r="I1464" i="3"/>
  <c r="I1461" i="3"/>
  <c r="E1518" i="3"/>
  <c r="E1506" i="3"/>
  <c r="E1494" i="3"/>
  <c r="E1482" i="3"/>
  <c r="E1470" i="3"/>
  <c r="E1523" i="3"/>
  <c r="E1511" i="3"/>
  <c r="E1499" i="3"/>
  <c r="E1487" i="3"/>
  <c r="E1475" i="3"/>
  <c r="E1463" i="3"/>
  <c r="E3" i="3"/>
  <c r="C2" i="13" s="1"/>
  <c r="I4" i="3"/>
  <c r="I5" i="3"/>
  <c r="E4" i="13" s="1"/>
  <c r="I6" i="3"/>
  <c r="E5" i="13" s="1"/>
  <c r="I7" i="3"/>
  <c r="E6" i="13" s="1"/>
  <c r="I8" i="3"/>
  <c r="E7" i="13" s="1"/>
  <c r="I9" i="3"/>
  <c r="E8" i="13" s="1"/>
  <c r="I10" i="3"/>
  <c r="E9" i="13" s="1"/>
  <c r="I11" i="3"/>
  <c r="E10" i="13" s="1"/>
  <c r="I12" i="3"/>
  <c r="E11" i="13" s="1"/>
  <c r="I13" i="3"/>
  <c r="E12" i="13" s="1"/>
  <c r="I14" i="3"/>
  <c r="E13" i="13" s="1"/>
  <c r="I15" i="3"/>
  <c r="E14" i="13" s="1"/>
  <c r="I16" i="3"/>
  <c r="E15" i="13" s="1"/>
  <c r="I17" i="3"/>
  <c r="E16" i="13" s="1"/>
  <c r="I18" i="3"/>
  <c r="E17" i="13" s="1"/>
  <c r="I19" i="3"/>
  <c r="E18" i="13" s="1"/>
  <c r="I20" i="3"/>
  <c r="E19" i="13" s="1"/>
  <c r="I21" i="3"/>
  <c r="E20" i="13" s="1"/>
  <c r="I22" i="3"/>
  <c r="E21" i="13" s="1"/>
  <c r="I23" i="3"/>
  <c r="E22" i="13" s="1"/>
  <c r="I24" i="3"/>
  <c r="E23" i="13" s="1"/>
  <c r="I25" i="3"/>
  <c r="E24" i="13" s="1"/>
  <c r="I26" i="3"/>
  <c r="E25" i="13" s="1"/>
  <c r="I27" i="3"/>
  <c r="E26" i="13" s="1"/>
  <c r="I28" i="3"/>
  <c r="E27" i="13" s="1"/>
  <c r="I29" i="3"/>
  <c r="E28" i="13" s="1"/>
  <c r="I30" i="3"/>
  <c r="E29" i="13" s="1"/>
  <c r="I31" i="3"/>
  <c r="E30" i="13" s="1"/>
  <c r="I32" i="3"/>
  <c r="E31" i="13" s="1"/>
  <c r="I33" i="3"/>
  <c r="E32" i="13" s="1"/>
  <c r="I34" i="3"/>
  <c r="E33" i="13" s="1"/>
  <c r="I35" i="3"/>
  <c r="E34" i="13" s="1"/>
  <c r="I36" i="3"/>
  <c r="E35" i="13" s="1"/>
  <c r="I37" i="3"/>
  <c r="E36" i="13" s="1"/>
  <c r="I38" i="3"/>
  <c r="E37" i="13" s="1"/>
  <c r="I39" i="3"/>
  <c r="E38" i="13" s="1"/>
  <c r="I40" i="3"/>
  <c r="E39" i="13" s="1"/>
  <c r="I41" i="3"/>
  <c r="E40" i="13" s="1"/>
  <c r="I42" i="3"/>
  <c r="E41" i="13" s="1"/>
  <c r="I43" i="3"/>
  <c r="E42" i="13" s="1"/>
  <c r="I44" i="3"/>
  <c r="E43" i="13" s="1"/>
  <c r="I45" i="3"/>
  <c r="E44" i="13" s="1"/>
  <c r="I46" i="3"/>
  <c r="E45" i="13" s="1"/>
  <c r="I47" i="3"/>
  <c r="E46" i="13" s="1"/>
  <c r="I48" i="3"/>
  <c r="E47" i="13" s="1"/>
  <c r="I49" i="3"/>
  <c r="E48" i="13" s="1"/>
  <c r="I50" i="3"/>
  <c r="E49" i="13" s="1"/>
  <c r="I51" i="3"/>
  <c r="E50" i="13" s="1"/>
  <c r="I52" i="3"/>
  <c r="E51" i="13" s="1"/>
  <c r="I53" i="3"/>
  <c r="E52" i="13" s="1"/>
  <c r="I54" i="3"/>
  <c r="E53" i="13" s="1"/>
  <c r="I55" i="3"/>
  <c r="E54" i="13" s="1"/>
  <c r="I56" i="3"/>
  <c r="E55" i="13" s="1"/>
  <c r="I57" i="3"/>
  <c r="E56" i="13" s="1"/>
  <c r="I58" i="3"/>
  <c r="E57" i="13" s="1"/>
  <c r="I59" i="3"/>
  <c r="E58" i="13" s="1"/>
  <c r="I60" i="3"/>
  <c r="E59" i="13" s="1"/>
  <c r="I61" i="3"/>
  <c r="E60" i="13" s="1"/>
  <c r="I62" i="3"/>
  <c r="E61" i="13" s="1"/>
  <c r="I63" i="3"/>
  <c r="E62" i="13" s="1"/>
  <c r="I64" i="3"/>
  <c r="E63" i="13" s="1"/>
  <c r="I65" i="3"/>
  <c r="E64" i="13" s="1"/>
  <c r="I66" i="3"/>
  <c r="E65" i="13" s="1"/>
  <c r="I67" i="3"/>
  <c r="E66" i="13" s="1"/>
  <c r="I68" i="3"/>
  <c r="E67" i="13" s="1"/>
  <c r="I69" i="3"/>
  <c r="E68" i="13" s="1"/>
  <c r="I70" i="3"/>
  <c r="E69" i="13" s="1"/>
  <c r="I71" i="3"/>
  <c r="E70" i="13" s="1"/>
  <c r="I72" i="3"/>
  <c r="E71" i="13" s="1"/>
  <c r="I73" i="3"/>
  <c r="E72" i="13" s="1"/>
  <c r="I74" i="3"/>
  <c r="E73" i="13" s="1"/>
  <c r="I75" i="3"/>
  <c r="E74" i="13" s="1"/>
  <c r="I76" i="3"/>
  <c r="E75" i="13" s="1"/>
  <c r="I77" i="3"/>
  <c r="E76" i="13" s="1"/>
  <c r="I78" i="3"/>
  <c r="E77" i="13" s="1"/>
  <c r="I79" i="3"/>
  <c r="E78" i="13" s="1"/>
  <c r="I80" i="3"/>
  <c r="E79" i="13" s="1"/>
  <c r="I81" i="3"/>
  <c r="E80" i="13" s="1"/>
  <c r="I82" i="3"/>
  <c r="E81" i="13" s="1"/>
  <c r="I83" i="3"/>
  <c r="E82" i="13" s="1"/>
  <c r="I84" i="3"/>
  <c r="E83" i="13" s="1"/>
  <c r="I85" i="3"/>
  <c r="E84" i="13" s="1"/>
  <c r="I86" i="3"/>
  <c r="E85" i="13" s="1"/>
  <c r="I87" i="3"/>
  <c r="E86" i="13" s="1"/>
  <c r="I88" i="3"/>
  <c r="E87" i="13" s="1"/>
  <c r="I89" i="3"/>
  <c r="E88" i="13" s="1"/>
  <c r="I90" i="3"/>
  <c r="E89" i="13" s="1"/>
  <c r="I91" i="3"/>
  <c r="E90" i="13" s="1"/>
  <c r="I92" i="3"/>
  <c r="E91" i="13" s="1"/>
  <c r="I93" i="3"/>
  <c r="E92" i="13" s="1"/>
  <c r="I94" i="3"/>
  <c r="E93" i="13" s="1"/>
  <c r="I95" i="3"/>
  <c r="E94" i="13" s="1"/>
  <c r="I96" i="3"/>
  <c r="E95" i="13" s="1"/>
  <c r="I97" i="3"/>
  <c r="E96" i="13" s="1"/>
  <c r="I98" i="3"/>
  <c r="E97" i="13" s="1"/>
  <c r="I99" i="3"/>
  <c r="E98" i="13" s="1"/>
  <c r="I100" i="3"/>
  <c r="E99" i="13" s="1"/>
  <c r="I101" i="3"/>
  <c r="E100" i="13" s="1"/>
  <c r="I102" i="3"/>
  <c r="E101" i="13" s="1"/>
  <c r="I103" i="3"/>
  <c r="E102" i="13" s="1"/>
  <c r="I104" i="3"/>
  <c r="E103" i="13" s="1"/>
  <c r="I105" i="3"/>
  <c r="E104" i="13" s="1"/>
  <c r="I106" i="3"/>
  <c r="E105" i="13" s="1"/>
  <c r="I107" i="3"/>
  <c r="E106" i="13" s="1"/>
  <c r="I108" i="3"/>
  <c r="E107" i="13" s="1"/>
  <c r="I109" i="3"/>
  <c r="E108" i="13" s="1"/>
  <c r="I110" i="3"/>
  <c r="E109" i="13" s="1"/>
  <c r="I111" i="3"/>
  <c r="E110" i="13" s="1"/>
  <c r="I112" i="3"/>
  <c r="E111" i="13" s="1"/>
  <c r="I113" i="3"/>
  <c r="E112" i="13" s="1"/>
  <c r="I114" i="3"/>
  <c r="E113" i="13" s="1"/>
  <c r="I115" i="3"/>
  <c r="E114" i="13" s="1"/>
  <c r="I116" i="3"/>
  <c r="E115" i="13" s="1"/>
  <c r="I117" i="3"/>
  <c r="E116" i="13" s="1"/>
  <c r="I118" i="3"/>
  <c r="E117" i="13" s="1"/>
  <c r="I119" i="3"/>
  <c r="E118" i="13" s="1"/>
  <c r="I120" i="3"/>
  <c r="E119" i="13" s="1"/>
  <c r="I121" i="3"/>
  <c r="E120" i="13" s="1"/>
  <c r="I122" i="3"/>
  <c r="E121" i="13" s="1"/>
  <c r="I123" i="3"/>
  <c r="E122" i="13" s="1"/>
  <c r="I124" i="3"/>
  <c r="E123" i="13" s="1"/>
  <c r="I125" i="3"/>
  <c r="E124" i="13" s="1"/>
  <c r="I126" i="3"/>
  <c r="E125" i="13" s="1"/>
  <c r="I127" i="3"/>
  <c r="E126" i="13" s="1"/>
  <c r="I128" i="3"/>
  <c r="E127" i="13" s="1"/>
  <c r="I129" i="3"/>
  <c r="E128" i="13" s="1"/>
  <c r="I130" i="3"/>
  <c r="E129" i="13" s="1"/>
  <c r="I131" i="3"/>
  <c r="E130" i="13" s="1"/>
  <c r="I132" i="3"/>
  <c r="E131" i="13" s="1"/>
  <c r="I133" i="3"/>
  <c r="E132" i="13" s="1"/>
  <c r="I134" i="3"/>
  <c r="E133" i="13" s="1"/>
  <c r="I135" i="3"/>
  <c r="E134" i="13" s="1"/>
  <c r="I136" i="3"/>
  <c r="E135" i="13" s="1"/>
  <c r="I137" i="3"/>
  <c r="E136" i="13" s="1"/>
  <c r="I138" i="3"/>
  <c r="E137" i="13" s="1"/>
  <c r="I139" i="3"/>
  <c r="E138" i="13" s="1"/>
  <c r="I140" i="3"/>
  <c r="E139" i="13" s="1"/>
  <c r="I141" i="3"/>
  <c r="E140" i="13" s="1"/>
  <c r="I142" i="3"/>
  <c r="E141" i="13" s="1"/>
  <c r="I143" i="3"/>
  <c r="E142" i="13" s="1"/>
  <c r="I144" i="3"/>
  <c r="E143" i="13" s="1"/>
  <c r="I145" i="3"/>
  <c r="E144" i="13" s="1"/>
  <c r="I146" i="3"/>
  <c r="E145" i="13" s="1"/>
  <c r="I147" i="3"/>
  <c r="E146" i="13" s="1"/>
  <c r="I148" i="3"/>
  <c r="E147" i="13" s="1"/>
  <c r="I149" i="3"/>
  <c r="E148" i="13" s="1"/>
  <c r="I150" i="3"/>
  <c r="E149" i="13" s="1"/>
  <c r="I151" i="3"/>
  <c r="E150" i="13" s="1"/>
  <c r="I152" i="3"/>
  <c r="E151" i="13" s="1"/>
  <c r="I153" i="3"/>
  <c r="E152" i="13" s="1"/>
  <c r="I154" i="3"/>
  <c r="E153" i="13" s="1"/>
  <c r="I155" i="3"/>
  <c r="E154" i="13" s="1"/>
  <c r="I156" i="3"/>
  <c r="E155" i="13" s="1"/>
  <c r="I157" i="3"/>
  <c r="E156" i="13" s="1"/>
  <c r="I158" i="3"/>
  <c r="E157" i="13" s="1"/>
  <c r="I159" i="3"/>
  <c r="E158" i="13" s="1"/>
  <c r="I160" i="3"/>
  <c r="E159" i="13" s="1"/>
  <c r="I161" i="3"/>
  <c r="E160" i="13" s="1"/>
  <c r="I162" i="3"/>
  <c r="E161" i="13" s="1"/>
  <c r="I163" i="3"/>
  <c r="E162" i="13" s="1"/>
  <c r="I164" i="3"/>
  <c r="E163" i="13" s="1"/>
  <c r="I165" i="3"/>
  <c r="E164" i="13" s="1"/>
  <c r="I166" i="3"/>
  <c r="E165" i="13" s="1"/>
  <c r="I167" i="3"/>
  <c r="E166" i="13" s="1"/>
  <c r="I168" i="3"/>
  <c r="E167" i="13" s="1"/>
  <c r="I169" i="3"/>
  <c r="E168" i="13" s="1"/>
  <c r="I170" i="3"/>
  <c r="E169" i="13" s="1"/>
  <c r="I171" i="3"/>
  <c r="E170" i="13" s="1"/>
  <c r="I172" i="3"/>
  <c r="E171" i="13" s="1"/>
  <c r="I173" i="3"/>
  <c r="E172" i="13" s="1"/>
  <c r="I174" i="3"/>
  <c r="E173" i="13" s="1"/>
  <c r="I175" i="3"/>
  <c r="E174" i="13" s="1"/>
  <c r="I176" i="3"/>
  <c r="E175" i="13" s="1"/>
  <c r="I177" i="3"/>
  <c r="E176" i="13" s="1"/>
  <c r="I178" i="3"/>
  <c r="E177" i="13" s="1"/>
  <c r="I179" i="3"/>
  <c r="E178" i="13" s="1"/>
  <c r="I180" i="3"/>
  <c r="E179" i="13" s="1"/>
  <c r="I181" i="3"/>
  <c r="E180" i="13" s="1"/>
  <c r="I182" i="3"/>
  <c r="E181" i="13" s="1"/>
  <c r="I183" i="3"/>
  <c r="E182" i="13" s="1"/>
  <c r="I184" i="3"/>
  <c r="E183" i="13" s="1"/>
  <c r="I185" i="3"/>
  <c r="E184" i="13" s="1"/>
  <c r="I186" i="3"/>
  <c r="E185" i="13" s="1"/>
  <c r="I187" i="3"/>
  <c r="E186" i="13" s="1"/>
  <c r="I188" i="3"/>
  <c r="E187" i="13" s="1"/>
  <c r="I189" i="3"/>
  <c r="E188" i="13" s="1"/>
  <c r="I190" i="3"/>
  <c r="E189" i="13" s="1"/>
  <c r="I191" i="3"/>
  <c r="E190" i="13" s="1"/>
  <c r="I192" i="3"/>
  <c r="E191" i="13" s="1"/>
  <c r="I193" i="3"/>
  <c r="E192" i="13" s="1"/>
  <c r="I194" i="3"/>
  <c r="E193" i="13" s="1"/>
  <c r="I195" i="3"/>
  <c r="E194" i="13" s="1"/>
  <c r="I196" i="3"/>
  <c r="E195" i="13" s="1"/>
  <c r="I197" i="3"/>
  <c r="E196" i="13" s="1"/>
  <c r="I198" i="3"/>
  <c r="E197" i="13" s="1"/>
  <c r="I199" i="3"/>
  <c r="E198" i="13" s="1"/>
  <c r="I200" i="3"/>
  <c r="E199" i="13" s="1"/>
  <c r="I201" i="3"/>
  <c r="E200" i="13" s="1"/>
  <c r="I202" i="3"/>
  <c r="E201" i="13" s="1"/>
  <c r="I203" i="3"/>
  <c r="E202" i="13" s="1"/>
  <c r="I204" i="3"/>
  <c r="E203" i="13" s="1"/>
  <c r="I205" i="3"/>
  <c r="E204" i="13" s="1"/>
  <c r="I206" i="3"/>
  <c r="E205" i="13" s="1"/>
  <c r="I207" i="3"/>
  <c r="E206" i="13" s="1"/>
  <c r="I208" i="3"/>
  <c r="E207" i="13" s="1"/>
  <c r="I209" i="3"/>
  <c r="E208" i="13" s="1"/>
  <c r="I210" i="3"/>
  <c r="E209" i="13" s="1"/>
  <c r="I211" i="3"/>
  <c r="E210" i="13" s="1"/>
  <c r="I212" i="3"/>
  <c r="E211" i="13" s="1"/>
  <c r="I213" i="3"/>
  <c r="E212" i="13" s="1"/>
  <c r="I214" i="3"/>
  <c r="E213" i="13" s="1"/>
  <c r="I215" i="3"/>
  <c r="E214" i="13" s="1"/>
  <c r="I216" i="3"/>
  <c r="E215" i="13" s="1"/>
  <c r="I217" i="3"/>
  <c r="E216" i="13" s="1"/>
  <c r="I218" i="3"/>
  <c r="E217" i="13" s="1"/>
  <c r="I219" i="3"/>
  <c r="E218" i="13" s="1"/>
  <c r="I220" i="3"/>
  <c r="E219" i="13" s="1"/>
  <c r="I221" i="3"/>
  <c r="E220" i="13" s="1"/>
  <c r="I222" i="3"/>
  <c r="E221" i="13" s="1"/>
  <c r="I223" i="3"/>
  <c r="E222" i="13" s="1"/>
  <c r="I224" i="3"/>
  <c r="E223" i="13" s="1"/>
  <c r="I225" i="3"/>
  <c r="E224" i="13" s="1"/>
  <c r="I226" i="3"/>
  <c r="E225" i="13" s="1"/>
  <c r="I227" i="3"/>
  <c r="E226" i="13" s="1"/>
  <c r="I228" i="3"/>
  <c r="E227" i="13" s="1"/>
  <c r="I229" i="3"/>
  <c r="E228" i="13" s="1"/>
  <c r="I230" i="3"/>
  <c r="E229" i="13" s="1"/>
  <c r="I231" i="3"/>
  <c r="E230" i="13" s="1"/>
  <c r="I232" i="3"/>
  <c r="E231" i="13" s="1"/>
  <c r="I233" i="3"/>
  <c r="E232" i="13" s="1"/>
  <c r="I234" i="3"/>
  <c r="E233" i="13" s="1"/>
  <c r="I235" i="3"/>
  <c r="E234" i="13" s="1"/>
  <c r="I236" i="3"/>
  <c r="E235" i="13" s="1"/>
  <c r="I237" i="3"/>
  <c r="E236" i="13" s="1"/>
  <c r="I238" i="3"/>
  <c r="E237" i="13" s="1"/>
  <c r="I239" i="3"/>
  <c r="E238" i="13" s="1"/>
  <c r="I240" i="3"/>
  <c r="E239" i="13" s="1"/>
  <c r="I241" i="3"/>
  <c r="E240" i="13" s="1"/>
  <c r="I242" i="3"/>
  <c r="E241" i="13" s="1"/>
  <c r="I243" i="3"/>
  <c r="E242" i="13" s="1"/>
  <c r="I244" i="3"/>
  <c r="E243" i="13" s="1"/>
  <c r="I245" i="3"/>
  <c r="E244" i="13" s="1"/>
  <c r="I246" i="3"/>
  <c r="E245" i="13" s="1"/>
  <c r="I247" i="3"/>
  <c r="E246" i="13" s="1"/>
  <c r="I248" i="3"/>
  <c r="E247" i="13" s="1"/>
  <c r="I249" i="3"/>
  <c r="E248" i="13" s="1"/>
  <c r="I250" i="3"/>
  <c r="E249" i="13" s="1"/>
  <c r="I251" i="3"/>
  <c r="E250" i="13" s="1"/>
  <c r="I252" i="3"/>
  <c r="E251" i="13" s="1"/>
  <c r="I253" i="3"/>
  <c r="E252" i="13" s="1"/>
  <c r="I254" i="3"/>
  <c r="E253" i="13" s="1"/>
  <c r="I255" i="3"/>
  <c r="E254" i="13" s="1"/>
  <c r="I256" i="3"/>
  <c r="E255" i="13" s="1"/>
  <c r="I257" i="3"/>
  <c r="E256" i="13" s="1"/>
  <c r="I258" i="3"/>
  <c r="E257" i="13" s="1"/>
  <c r="I259" i="3"/>
  <c r="E258" i="13" s="1"/>
  <c r="I260" i="3"/>
  <c r="E259" i="13" s="1"/>
  <c r="I261" i="3"/>
  <c r="E260" i="13" s="1"/>
  <c r="I262" i="3"/>
  <c r="E261" i="13" s="1"/>
  <c r="I263" i="3"/>
  <c r="E262" i="13" s="1"/>
  <c r="I264" i="3"/>
  <c r="E263" i="13" s="1"/>
  <c r="I267" i="3"/>
  <c r="E266" i="13" s="1"/>
  <c r="I268" i="3"/>
  <c r="E267" i="13" s="1"/>
  <c r="I269" i="3"/>
  <c r="E268" i="13" s="1"/>
  <c r="I270" i="3"/>
  <c r="E269" i="13" s="1"/>
  <c r="I271" i="3"/>
  <c r="E270" i="13" s="1"/>
  <c r="I272" i="3"/>
  <c r="E271" i="13" s="1"/>
  <c r="I273" i="3"/>
  <c r="E272" i="13" s="1"/>
  <c r="I274" i="3"/>
  <c r="E273" i="13" s="1"/>
  <c r="I275" i="3"/>
  <c r="E274" i="13" s="1"/>
  <c r="I276" i="3"/>
  <c r="E275" i="13" s="1"/>
  <c r="I278" i="3"/>
  <c r="E277" i="13" s="1"/>
  <c r="I279" i="3"/>
  <c r="E278" i="13" s="1"/>
  <c r="I280" i="3"/>
  <c r="E279" i="13" s="1"/>
  <c r="I281" i="3"/>
  <c r="E280" i="13" s="1"/>
  <c r="I282" i="3"/>
  <c r="E281" i="13" s="1"/>
  <c r="I283" i="3"/>
  <c r="E282" i="13" s="1"/>
  <c r="I284" i="3"/>
  <c r="E283" i="13" s="1"/>
  <c r="I285" i="3"/>
  <c r="E284" i="13" s="1"/>
  <c r="I286" i="3"/>
  <c r="E285" i="13" s="1"/>
  <c r="I287" i="3"/>
  <c r="E286" i="13" s="1"/>
  <c r="I288" i="3"/>
  <c r="E287" i="13" s="1"/>
  <c r="I289" i="3"/>
  <c r="E288" i="13" s="1"/>
  <c r="I290" i="3"/>
  <c r="E289" i="13" s="1"/>
  <c r="I291" i="3"/>
  <c r="E290" i="13" s="1"/>
  <c r="I292" i="3"/>
  <c r="E291" i="13" s="1"/>
  <c r="I293" i="3"/>
  <c r="E292" i="13" s="1"/>
  <c r="I294" i="3"/>
  <c r="E293" i="13" s="1"/>
  <c r="I295" i="3"/>
  <c r="E294" i="13" s="1"/>
  <c r="I296" i="3"/>
  <c r="E295" i="13" s="1"/>
  <c r="I297" i="3"/>
  <c r="E296" i="13" s="1"/>
  <c r="I298" i="3"/>
  <c r="E297" i="13" s="1"/>
  <c r="I299" i="3"/>
  <c r="E298" i="13" s="1"/>
  <c r="I300" i="3"/>
  <c r="E299" i="13" s="1"/>
  <c r="I301" i="3"/>
  <c r="E300" i="13" s="1"/>
  <c r="I302" i="3"/>
  <c r="E301" i="13" s="1"/>
  <c r="I303" i="3"/>
  <c r="E302" i="13" s="1"/>
  <c r="I304" i="3"/>
  <c r="E303" i="13" s="1"/>
  <c r="I305" i="3"/>
  <c r="E304" i="13" s="1"/>
  <c r="I306" i="3"/>
  <c r="E305" i="13" s="1"/>
  <c r="I307" i="3"/>
  <c r="E306" i="13" s="1"/>
  <c r="I308" i="3"/>
  <c r="E307" i="13" s="1"/>
  <c r="I309" i="3"/>
  <c r="E308" i="13" s="1"/>
  <c r="I310" i="3"/>
  <c r="E309" i="13" s="1"/>
  <c r="I311" i="3"/>
  <c r="E310" i="13" s="1"/>
  <c r="I312" i="3"/>
  <c r="E311" i="13" s="1"/>
  <c r="I313" i="3"/>
  <c r="E312" i="13" s="1"/>
  <c r="I314" i="3"/>
  <c r="E313" i="13" s="1"/>
  <c r="I315" i="3"/>
  <c r="E314" i="13" s="1"/>
  <c r="I316" i="3"/>
  <c r="E315" i="13" s="1"/>
  <c r="I317" i="3"/>
  <c r="E316" i="13" s="1"/>
  <c r="I318" i="3"/>
  <c r="E317" i="13" s="1"/>
  <c r="I319" i="3"/>
  <c r="E318" i="13" s="1"/>
  <c r="I320" i="3"/>
  <c r="E319" i="13" s="1"/>
  <c r="I321" i="3"/>
  <c r="E320" i="13" s="1"/>
  <c r="I322" i="3"/>
  <c r="E321" i="13" s="1"/>
  <c r="I323" i="3"/>
  <c r="E322" i="13" s="1"/>
  <c r="I324" i="3"/>
  <c r="E323" i="13" s="1"/>
  <c r="I325" i="3"/>
  <c r="E324" i="13" s="1"/>
  <c r="I326" i="3"/>
  <c r="E325" i="13" s="1"/>
  <c r="I327" i="3"/>
  <c r="E326" i="13" s="1"/>
  <c r="I328" i="3"/>
  <c r="E327" i="13" s="1"/>
  <c r="I329" i="3"/>
  <c r="E328" i="13" s="1"/>
  <c r="I330" i="3"/>
  <c r="E329" i="13" s="1"/>
  <c r="I331" i="3"/>
  <c r="E330" i="13" s="1"/>
  <c r="I332" i="3"/>
  <c r="E331" i="13" s="1"/>
  <c r="I333" i="3"/>
  <c r="E332" i="13" s="1"/>
  <c r="I334" i="3"/>
  <c r="E333" i="13" s="1"/>
  <c r="I335" i="3"/>
  <c r="E334" i="13" s="1"/>
  <c r="I336" i="3"/>
  <c r="E335" i="13" s="1"/>
  <c r="I337" i="3"/>
  <c r="E336" i="13" s="1"/>
  <c r="I338" i="3"/>
  <c r="E337" i="13" s="1"/>
  <c r="I339" i="3"/>
  <c r="E338" i="13" s="1"/>
  <c r="I340" i="3"/>
  <c r="E339" i="13" s="1"/>
  <c r="I341" i="3"/>
  <c r="E340" i="13" s="1"/>
  <c r="I342" i="3"/>
  <c r="E341" i="13" s="1"/>
  <c r="I343" i="3"/>
  <c r="E342" i="13" s="1"/>
  <c r="I344" i="3"/>
  <c r="E343" i="13" s="1"/>
  <c r="I345" i="3"/>
  <c r="E344" i="13" s="1"/>
  <c r="I346" i="3"/>
  <c r="E345" i="13" s="1"/>
  <c r="I347" i="3"/>
  <c r="E346" i="13" s="1"/>
  <c r="I348" i="3"/>
  <c r="E347" i="13" s="1"/>
  <c r="I350" i="3"/>
  <c r="E349" i="13" s="1"/>
  <c r="I351" i="3"/>
  <c r="E350" i="13" s="1"/>
  <c r="I352" i="3"/>
  <c r="E351" i="13" s="1"/>
  <c r="I353" i="3"/>
  <c r="E352" i="13" s="1"/>
  <c r="I354" i="3"/>
  <c r="E353" i="13" s="1"/>
  <c r="I355" i="3"/>
  <c r="E354" i="13" s="1"/>
  <c r="I356" i="3"/>
  <c r="E355" i="13" s="1"/>
  <c r="I357" i="3"/>
  <c r="E356" i="13" s="1"/>
  <c r="I358" i="3"/>
  <c r="E357" i="13" s="1"/>
  <c r="I359" i="3"/>
  <c r="E358" i="13" s="1"/>
  <c r="I360" i="3"/>
  <c r="E359" i="13" s="1"/>
  <c r="I363" i="3"/>
  <c r="E362" i="13" s="1"/>
  <c r="I364" i="3"/>
  <c r="E363" i="13" s="1"/>
  <c r="I365" i="3"/>
  <c r="E364" i="13" s="1"/>
  <c r="I366" i="3"/>
  <c r="E365" i="13" s="1"/>
  <c r="I367" i="3"/>
  <c r="E366" i="13" s="1"/>
  <c r="I368" i="3"/>
  <c r="E367" i="13" s="1"/>
  <c r="I369" i="3"/>
  <c r="E368" i="13" s="1"/>
  <c r="I370" i="3"/>
  <c r="E369" i="13" s="1"/>
  <c r="I371" i="3"/>
  <c r="E370" i="13" s="1"/>
  <c r="I372" i="3"/>
  <c r="E371" i="13" s="1"/>
  <c r="I373" i="3"/>
  <c r="E372" i="13" s="1"/>
  <c r="I374" i="3"/>
  <c r="E373" i="13" s="1"/>
  <c r="I375" i="3"/>
  <c r="E374" i="13" s="1"/>
  <c r="I376" i="3"/>
  <c r="E375" i="13" s="1"/>
  <c r="I377" i="3"/>
  <c r="E376" i="13" s="1"/>
  <c r="I378" i="3"/>
  <c r="E377" i="13" s="1"/>
  <c r="I379" i="3"/>
  <c r="E378" i="13" s="1"/>
  <c r="I380" i="3"/>
  <c r="E379" i="13" s="1"/>
  <c r="I381" i="3"/>
  <c r="E380" i="13" s="1"/>
  <c r="I382" i="3"/>
  <c r="E381" i="13" s="1"/>
  <c r="I383" i="3"/>
  <c r="E382" i="13" s="1"/>
  <c r="I384" i="3"/>
  <c r="E383" i="13" s="1"/>
  <c r="I385" i="3"/>
  <c r="E384" i="13" s="1"/>
  <c r="I386" i="3"/>
  <c r="E385" i="13" s="1"/>
  <c r="I387" i="3"/>
  <c r="E386" i="13" s="1"/>
  <c r="I388" i="3"/>
  <c r="E387" i="13" s="1"/>
  <c r="I389" i="3"/>
  <c r="E388" i="13" s="1"/>
  <c r="I390" i="3"/>
  <c r="E389" i="13" s="1"/>
  <c r="I391" i="3"/>
  <c r="E390" i="13" s="1"/>
  <c r="I392" i="3"/>
  <c r="E391" i="13" s="1"/>
  <c r="I393" i="3"/>
  <c r="E392" i="13" s="1"/>
  <c r="I394" i="3"/>
  <c r="E393" i="13" s="1"/>
  <c r="I395" i="3"/>
  <c r="E394" i="13" s="1"/>
  <c r="I396" i="3"/>
  <c r="E395" i="13" s="1"/>
  <c r="I397" i="3"/>
  <c r="E396" i="13" s="1"/>
  <c r="I398" i="3"/>
  <c r="E397" i="13" s="1"/>
  <c r="I399" i="3"/>
  <c r="E398" i="13" s="1"/>
  <c r="I400" i="3"/>
  <c r="E399" i="13" s="1"/>
  <c r="I401" i="3"/>
  <c r="E400" i="13" s="1"/>
  <c r="I402" i="3"/>
  <c r="E401" i="13" s="1"/>
  <c r="I403" i="3"/>
  <c r="E402" i="13" s="1"/>
  <c r="I404" i="3"/>
  <c r="E403" i="13" s="1"/>
  <c r="I405" i="3"/>
  <c r="E404" i="13" s="1"/>
  <c r="I406" i="3"/>
  <c r="E405" i="13" s="1"/>
  <c r="I407" i="3"/>
  <c r="E406" i="13" s="1"/>
  <c r="I408" i="3"/>
  <c r="E407" i="13" s="1"/>
  <c r="I409" i="3"/>
  <c r="E408" i="13" s="1"/>
  <c r="I410" i="3"/>
  <c r="E409" i="13" s="1"/>
  <c r="I411" i="3"/>
  <c r="E410" i="13" s="1"/>
  <c r="I412" i="3"/>
  <c r="E411" i="13" s="1"/>
  <c r="I413" i="3"/>
  <c r="E412" i="13" s="1"/>
  <c r="I414" i="3"/>
  <c r="E413" i="13" s="1"/>
  <c r="I415" i="3"/>
  <c r="E414" i="13" s="1"/>
  <c r="I416" i="3"/>
  <c r="E415" i="13" s="1"/>
  <c r="I417" i="3"/>
  <c r="E416" i="13" s="1"/>
  <c r="I418" i="3"/>
  <c r="E417" i="13" s="1"/>
  <c r="I419" i="3"/>
  <c r="E418" i="13" s="1"/>
  <c r="I420" i="3"/>
  <c r="E419" i="13" s="1"/>
  <c r="I421" i="3"/>
  <c r="E420" i="13" s="1"/>
  <c r="I422" i="3"/>
  <c r="E421" i="13" s="1"/>
  <c r="I423" i="3"/>
  <c r="E422" i="13" s="1"/>
  <c r="I424" i="3"/>
  <c r="E423" i="13" s="1"/>
  <c r="I425" i="3"/>
  <c r="E424" i="13" s="1"/>
  <c r="I426" i="3"/>
  <c r="E425" i="13" s="1"/>
  <c r="I427" i="3"/>
  <c r="E426" i="13" s="1"/>
  <c r="I428" i="3"/>
  <c r="E427" i="13" s="1"/>
  <c r="I429" i="3"/>
  <c r="E428" i="13" s="1"/>
  <c r="I430" i="3"/>
  <c r="E429" i="13" s="1"/>
  <c r="I431" i="3"/>
  <c r="E430" i="13" s="1"/>
  <c r="I432" i="3"/>
  <c r="E431" i="13" s="1"/>
  <c r="I433" i="3"/>
  <c r="E432" i="13" s="1"/>
  <c r="I434" i="3"/>
  <c r="E433" i="13" s="1"/>
  <c r="I435" i="3"/>
  <c r="E434" i="13" s="1"/>
  <c r="I436" i="3"/>
  <c r="E435" i="13" s="1"/>
  <c r="I437" i="3"/>
  <c r="E436" i="13" s="1"/>
  <c r="I438" i="3"/>
  <c r="E437" i="13" s="1"/>
  <c r="I439" i="3"/>
  <c r="E438" i="13" s="1"/>
  <c r="I440" i="3"/>
  <c r="E439" i="13" s="1"/>
  <c r="I441" i="3"/>
  <c r="E440" i="13" s="1"/>
  <c r="I442" i="3"/>
  <c r="E441" i="13" s="1"/>
  <c r="I443" i="3"/>
  <c r="E442" i="13" s="1"/>
  <c r="I444" i="3"/>
  <c r="E443" i="13" s="1"/>
  <c r="I445" i="3"/>
  <c r="E444" i="13" s="1"/>
  <c r="I446" i="3"/>
  <c r="E445" i="13" s="1"/>
  <c r="I447" i="3"/>
  <c r="E446" i="13" s="1"/>
  <c r="I448" i="3"/>
  <c r="E447" i="13" s="1"/>
  <c r="I449" i="3"/>
  <c r="E448" i="13" s="1"/>
  <c r="I450" i="3"/>
  <c r="E449" i="13" s="1"/>
  <c r="I451" i="3"/>
  <c r="E450" i="13" s="1"/>
  <c r="I452" i="3"/>
  <c r="E451" i="13" s="1"/>
  <c r="I453" i="3"/>
  <c r="E452" i="13" s="1"/>
  <c r="I454" i="3"/>
  <c r="E453" i="13" s="1"/>
  <c r="I455" i="3"/>
  <c r="E454" i="13" s="1"/>
  <c r="I456" i="3"/>
  <c r="E455" i="13" s="1"/>
  <c r="I459" i="3"/>
  <c r="E458" i="13" s="1"/>
  <c r="I460" i="3"/>
  <c r="E459" i="13" s="1"/>
  <c r="I461" i="3"/>
  <c r="E460" i="13" s="1"/>
  <c r="I462" i="3"/>
  <c r="E461" i="13" s="1"/>
  <c r="I463" i="3"/>
  <c r="E462" i="13" s="1"/>
  <c r="I464" i="3"/>
  <c r="E463" i="13" s="1"/>
  <c r="I465" i="3"/>
  <c r="E464" i="13" s="1"/>
  <c r="I466" i="3"/>
  <c r="E465" i="13" s="1"/>
  <c r="I467" i="3"/>
  <c r="E466" i="13" s="1"/>
  <c r="I468" i="3"/>
  <c r="E467" i="13" s="1"/>
  <c r="I469" i="3"/>
  <c r="E468" i="13" s="1"/>
  <c r="I470" i="3"/>
  <c r="E469" i="13" s="1"/>
  <c r="I471" i="3"/>
  <c r="E470" i="13" s="1"/>
  <c r="I472" i="3"/>
  <c r="E471" i="13" s="1"/>
  <c r="I473" i="3"/>
  <c r="E472" i="13" s="1"/>
  <c r="I474" i="3"/>
  <c r="E473" i="13" s="1"/>
  <c r="I475" i="3"/>
  <c r="E474" i="13" s="1"/>
  <c r="I476" i="3"/>
  <c r="E475" i="13" s="1"/>
  <c r="I477" i="3"/>
  <c r="E476" i="13" s="1"/>
  <c r="I478" i="3"/>
  <c r="E477" i="13" s="1"/>
  <c r="I479" i="3"/>
  <c r="E478" i="13" s="1"/>
  <c r="I480" i="3"/>
  <c r="E479" i="13" s="1"/>
  <c r="I481" i="3"/>
  <c r="E480" i="13" s="1"/>
  <c r="I482" i="3"/>
  <c r="E481" i="13" s="1"/>
  <c r="I483" i="3"/>
  <c r="E482" i="13" s="1"/>
  <c r="I484" i="3"/>
  <c r="E483" i="13" s="1"/>
  <c r="I485" i="3"/>
  <c r="E484" i="13" s="1"/>
  <c r="I486" i="3"/>
  <c r="E485" i="13" s="1"/>
  <c r="I487" i="3"/>
  <c r="E486" i="13" s="1"/>
  <c r="I488" i="3"/>
  <c r="E487" i="13" s="1"/>
  <c r="I489" i="3"/>
  <c r="E488" i="13" s="1"/>
  <c r="I490" i="3"/>
  <c r="E489" i="13" s="1"/>
  <c r="I491" i="3"/>
  <c r="E490" i="13" s="1"/>
  <c r="I492" i="3"/>
  <c r="E491" i="13" s="1"/>
  <c r="I493" i="3"/>
  <c r="E492" i="13" s="1"/>
  <c r="I494" i="3"/>
  <c r="E493" i="13" s="1"/>
  <c r="I495" i="3"/>
  <c r="E494" i="13" s="1"/>
  <c r="I496" i="3"/>
  <c r="E495" i="13" s="1"/>
  <c r="I497" i="3"/>
  <c r="E496" i="13" s="1"/>
  <c r="I498" i="3"/>
  <c r="E497" i="13" s="1"/>
  <c r="I499" i="3"/>
  <c r="E498" i="13" s="1"/>
  <c r="I500" i="3"/>
  <c r="E499" i="13" s="1"/>
  <c r="I501" i="3"/>
  <c r="E500" i="13" s="1"/>
  <c r="I502" i="3"/>
  <c r="E501" i="13" s="1"/>
  <c r="I503" i="3"/>
  <c r="E502" i="13" s="1"/>
  <c r="I504" i="3"/>
  <c r="E503" i="13" s="1"/>
  <c r="I505" i="3"/>
  <c r="E504" i="13" s="1"/>
  <c r="I506" i="3"/>
  <c r="E505" i="13" s="1"/>
  <c r="I507" i="3"/>
  <c r="E506" i="13" s="1"/>
  <c r="I508" i="3"/>
  <c r="E507" i="13" s="1"/>
  <c r="I509" i="3"/>
  <c r="E508" i="13" s="1"/>
  <c r="I510" i="3"/>
  <c r="E509" i="13" s="1"/>
  <c r="I511" i="3"/>
  <c r="E510" i="13" s="1"/>
  <c r="I512" i="3"/>
  <c r="E511" i="13" s="1"/>
  <c r="I513" i="3"/>
  <c r="E512" i="13" s="1"/>
  <c r="I514" i="3"/>
  <c r="E513" i="13" s="1"/>
  <c r="I515" i="3"/>
  <c r="E514" i="13" s="1"/>
  <c r="I516" i="3"/>
  <c r="E515" i="13" s="1"/>
  <c r="I517" i="3"/>
  <c r="E516" i="13" s="1"/>
  <c r="I518" i="3"/>
  <c r="E517" i="13" s="1"/>
  <c r="I519" i="3"/>
  <c r="E518" i="13" s="1"/>
  <c r="I520" i="3"/>
  <c r="E519" i="13" s="1"/>
  <c r="I521" i="3"/>
  <c r="E520" i="13" s="1"/>
  <c r="I522" i="3"/>
  <c r="E521" i="13" s="1"/>
  <c r="I523" i="3"/>
  <c r="E522" i="13" s="1"/>
  <c r="I524" i="3"/>
  <c r="E523" i="13" s="1"/>
  <c r="I525" i="3"/>
  <c r="E524" i="13" s="1"/>
  <c r="I526" i="3"/>
  <c r="E525" i="13" s="1"/>
  <c r="I527" i="3"/>
  <c r="E526" i="13" s="1"/>
  <c r="I528" i="3"/>
  <c r="E527" i="13" s="1"/>
  <c r="I529" i="3"/>
  <c r="E528" i="13" s="1"/>
  <c r="I530" i="3"/>
  <c r="E529" i="13" s="1"/>
  <c r="I531" i="3"/>
  <c r="E530" i="13" s="1"/>
  <c r="I532" i="3"/>
  <c r="E531" i="13" s="1"/>
  <c r="I533" i="3"/>
  <c r="E532" i="13" s="1"/>
  <c r="I534" i="3"/>
  <c r="E533" i="13" s="1"/>
  <c r="I535" i="3"/>
  <c r="E534" i="13" s="1"/>
  <c r="I536" i="3"/>
  <c r="E535" i="13" s="1"/>
  <c r="I537" i="3"/>
  <c r="E536" i="13" s="1"/>
  <c r="I538" i="3"/>
  <c r="E537" i="13" s="1"/>
  <c r="I539" i="3"/>
  <c r="E538" i="13" s="1"/>
  <c r="I540" i="3"/>
  <c r="E539" i="13" s="1"/>
  <c r="I542" i="3"/>
  <c r="E541" i="13" s="1"/>
  <c r="I543" i="3"/>
  <c r="E542" i="13" s="1"/>
  <c r="I544" i="3"/>
  <c r="E543" i="13" s="1"/>
  <c r="I545" i="3"/>
  <c r="E544" i="13" s="1"/>
  <c r="I546" i="3"/>
  <c r="E545" i="13" s="1"/>
  <c r="I547" i="3"/>
  <c r="E546" i="13" s="1"/>
  <c r="I548" i="3"/>
  <c r="E547" i="13" s="1"/>
  <c r="I549" i="3"/>
  <c r="E548" i="13" s="1"/>
  <c r="I550" i="3"/>
  <c r="E549" i="13" s="1"/>
  <c r="I551" i="3"/>
  <c r="E550" i="13" s="1"/>
  <c r="I552" i="3"/>
  <c r="E551" i="13" s="1"/>
  <c r="I555" i="3"/>
  <c r="E554" i="13" s="1"/>
  <c r="I556" i="3"/>
  <c r="E555" i="13" s="1"/>
  <c r="I557" i="3"/>
  <c r="E556" i="13" s="1"/>
  <c r="I558" i="3"/>
  <c r="E557" i="13" s="1"/>
  <c r="I559" i="3"/>
  <c r="E558" i="13" s="1"/>
  <c r="I560" i="3"/>
  <c r="E559" i="13" s="1"/>
  <c r="I561" i="3"/>
  <c r="E560" i="13" s="1"/>
  <c r="I562" i="3"/>
  <c r="E561" i="13" s="1"/>
  <c r="I563" i="3"/>
  <c r="E562" i="13" s="1"/>
  <c r="I564" i="3"/>
  <c r="E563" i="13" s="1"/>
  <c r="I565" i="3"/>
  <c r="E564" i="13" s="1"/>
  <c r="I566" i="3"/>
  <c r="E565" i="13" s="1"/>
  <c r="I567" i="3"/>
  <c r="E566" i="13" s="1"/>
  <c r="I568" i="3"/>
  <c r="E567" i="13" s="1"/>
  <c r="I569" i="3"/>
  <c r="E568" i="13" s="1"/>
  <c r="I570" i="3"/>
  <c r="E569" i="13" s="1"/>
  <c r="I571" i="3"/>
  <c r="E570" i="13" s="1"/>
  <c r="I572" i="3"/>
  <c r="E571" i="13" s="1"/>
  <c r="I573" i="3"/>
  <c r="E572" i="13" s="1"/>
  <c r="I574" i="3"/>
  <c r="E573" i="13" s="1"/>
  <c r="I575" i="3"/>
  <c r="E574" i="13" s="1"/>
  <c r="I576" i="3"/>
  <c r="E575" i="13" s="1"/>
  <c r="I577" i="3"/>
  <c r="E576" i="13" s="1"/>
  <c r="I578" i="3"/>
  <c r="E577" i="13" s="1"/>
  <c r="I579" i="3"/>
  <c r="E578" i="13" s="1"/>
  <c r="I580" i="3"/>
  <c r="E579" i="13" s="1"/>
  <c r="I581" i="3"/>
  <c r="E580" i="13" s="1"/>
  <c r="I582" i="3"/>
  <c r="E581" i="13" s="1"/>
  <c r="I583" i="3"/>
  <c r="E582" i="13" s="1"/>
  <c r="I584" i="3"/>
  <c r="E583" i="13" s="1"/>
  <c r="I585" i="3"/>
  <c r="E584" i="13" s="1"/>
  <c r="I586" i="3"/>
  <c r="E585" i="13" s="1"/>
  <c r="I587" i="3"/>
  <c r="E586" i="13" s="1"/>
  <c r="I588" i="3"/>
  <c r="E587" i="13" s="1"/>
  <c r="I590" i="3"/>
  <c r="E589" i="13" s="1"/>
  <c r="I591" i="3"/>
  <c r="E590" i="13" s="1"/>
  <c r="I592" i="3"/>
  <c r="E591" i="13" s="1"/>
  <c r="I593" i="3"/>
  <c r="E592" i="13" s="1"/>
  <c r="I594" i="3"/>
  <c r="E593" i="13" s="1"/>
  <c r="I595" i="3"/>
  <c r="E594" i="13" s="1"/>
  <c r="I596" i="3"/>
  <c r="E595" i="13" s="1"/>
  <c r="I597" i="3"/>
  <c r="E596" i="13" s="1"/>
  <c r="I598" i="3"/>
  <c r="E597" i="13" s="1"/>
  <c r="I599" i="3"/>
  <c r="E598" i="13" s="1"/>
  <c r="I600" i="3"/>
  <c r="E599" i="13" s="1"/>
  <c r="I601" i="3"/>
  <c r="E600" i="13" s="1"/>
  <c r="I602" i="3"/>
  <c r="E601" i="13" s="1"/>
  <c r="I603" i="3"/>
  <c r="E602" i="13" s="1"/>
  <c r="I604" i="3"/>
  <c r="E603" i="13" s="1"/>
  <c r="I605" i="3"/>
  <c r="E604" i="13" s="1"/>
  <c r="I606" i="3"/>
  <c r="E605" i="13" s="1"/>
  <c r="I607" i="3"/>
  <c r="E606" i="13" s="1"/>
  <c r="I608" i="3"/>
  <c r="E607" i="13" s="1"/>
  <c r="I609" i="3"/>
  <c r="E608" i="13" s="1"/>
  <c r="I610" i="3"/>
  <c r="E609" i="13" s="1"/>
  <c r="I611" i="3"/>
  <c r="E610" i="13" s="1"/>
  <c r="I612" i="3"/>
  <c r="E611" i="13" s="1"/>
  <c r="I613" i="3"/>
  <c r="E612" i="13" s="1"/>
  <c r="I614" i="3"/>
  <c r="E613" i="13" s="1"/>
  <c r="I615" i="3"/>
  <c r="E614" i="13" s="1"/>
  <c r="I616" i="3"/>
  <c r="E615" i="13" s="1"/>
  <c r="I617" i="3"/>
  <c r="E616" i="13" s="1"/>
  <c r="I618" i="3"/>
  <c r="E617" i="13" s="1"/>
  <c r="I619" i="3"/>
  <c r="E618" i="13" s="1"/>
  <c r="I620" i="3"/>
  <c r="E619" i="13" s="1"/>
  <c r="I621" i="3"/>
  <c r="E620" i="13" s="1"/>
  <c r="I622" i="3"/>
  <c r="E621" i="13" s="1"/>
  <c r="I623" i="3"/>
  <c r="E622" i="13" s="1"/>
  <c r="I624" i="3"/>
  <c r="E623" i="13" s="1"/>
  <c r="I625" i="3"/>
  <c r="E624" i="13" s="1"/>
  <c r="I626" i="3"/>
  <c r="E625" i="13" s="1"/>
  <c r="I627" i="3"/>
  <c r="E626" i="13" s="1"/>
  <c r="I628" i="3"/>
  <c r="E627" i="13" s="1"/>
  <c r="I629" i="3"/>
  <c r="E628" i="13" s="1"/>
  <c r="I630" i="3"/>
  <c r="E629" i="13" s="1"/>
  <c r="I631" i="3"/>
  <c r="E630" i="13" s="1"/>
  <c r="I632" i="3"/>
  <c r="E631" i="13" s="1"/>
  <c r="I633" i="3"/>
  <c r="E632" i="13" s="1"/>
  <c r="I634" i="3"/>
  <c r="E633" i="13" s="1"/>
  <c r="I635" i="3"/>
  <c r="E634" i="13" s="1"/>
  <c r="I636" i="3"/>
  <c r="E635" i="13" s="1"/>
  <c r="I637" i="3"/>
  <c r="E636" i="13" s="1"/>
  <c r="I638" i="3"/>
  <c r="E637" i="13" s="1"/>
  <c r="I639" i="3"/>
  <c r="E638" i="13" s="1"/>
  <c r="I640" i="3"/>
  <c r="E639" i="13" s="1"/>
  <c r="I641" i="3"/>
  <c r="E640" i="13" s="1"/>
  <c r="I642" i="3"/>
  <c r="E641" i="13" s="1"/>
  <c r="I643" i="3"/>
  <c r="E642" i="13" s="1"/>
  <c r="I644" i="3"/>
  <c r="E643" i="13" s="1"/>
  <c r="I645" i="3"/>
  <c r="E644" i="13" s="1"/>
  <c r="I646" i="3"/>
  <c r="E645" i="13" s="1"/>
  <c r="I647" i="3"/>
  <c r="E646" i="13" s="1"/>
  <c r="I648" i="3"/>
  <c r="E647" i="13" s="1"/>
  <c r="I651" i="3"/>
  <c r="E650" i="13" s="1"/>
  <c r="I652" i="3"/>
  <c r="E651" i="13" s="1"/>
  <c r="I653" i="3"/>
  <c r="E652" i="13" s="1"/>
  <c r="I654" i="3"/>
  <c r="E653" i="13" s="1"/>
  <c r="I655" i="3"/>
  <c r="E654" i="13" s="1"/>
  <c r="I656" i="3"/>
  <c r="E655" i="13" s="1"/>
  <c r="I657" i="3"/>
  <c r="E656" i="13" s="1"/>
  <c r="I658" i="3"/>
  <c r="E657" i="13" s="1"/>
  <c r="I659" i="3"/>
  <c r="E658" i="13" s="1"/>
  <c r="I660" i="3"/>
  <c r="E659" i="13" s="1"/>
  <c r="I661" i="3"/>
  <c r="E660" i="13" s="1"/>
  <c r="I662" i="3"/>
  <c r="E661" i="13" s="1"/>
  <c r="I663" i="3"/>
  <c r="E662" i="13" s="1"/>
  <c r="I664" i="3"/>
  <c r="E663" i="13" s="1"/>
  <c r="I665" i="3"/>
  <c r="E664" i="13" s="1"/>
  <c r="I666" i="3"/>
  <c r="E665" i="13" s="1"/>
  <c r="I667" i="3"/>
  <c r="E666" i="13" s="1"/>
  <c r="I668" i="3"/>
  <c r="E667" i="13" s="1"/>
  <c r="I669" i="3"/>
  <c r="E668" i="13" s="1"/>
  <c r="I670" i="3"/>
  <c r="E669" i="13" s="1"/>
  <c r="I671" i="3"/>
  <c r="E670" i="13" s="1"/>
  <c r="I672" i="3"/>
  <c r="E671" i="13" s="1"/>
  <c r="I673" i="3"/>
  <c r="E672" i="13" s="1"/>
  <c r="I674" i="3"/>
  <c r="E673" i="13" s="1"/>
  <c r="I675" i="3"/>
  <c r="E674" i="13" s="1"/>
  <c r="I676" i="3"/>
  <c r="E675" i="13" s="1"/>
  <c r="I677" i="3"/>
  <c r="E676" i="13" s="1"/>
  <c r="I678" i="3"/>
  <c r="E677" i="13" s="1"/>
  <c r="I679" i="3"/>
  <c r="E678" i="13" s="1"/>
  <c r="I680" i="3"/>
  <c r="E679" i="13" s="1"/>
  <c r="I681" i="3"/>
  <c r="E680" i="13" s="1"/>
  <c r="I682" i="3"/>
  <c r="E681" i="13" s="1"/>
  <c r="I683" i="3"/>
  <c r="E682" i="13" s="1"/>
  <c r="I684" i="3"/>
  <c r="E683" i="13" s="1"/>
  <c r="I685" i="3"/>
  <c r="E684" i="13" s="1"/>
  <c r="I686" i="3"/>
  <c r="E685" i="13" s="1"/>
  <c r="I687" i="3"/>
  <c r="E686" i="13" s="1"/>
  <c r="I688" i="3"/>
  <c r="E687" i="13" s="1"/>
  <c r="I689" i="3"/>
  <c r="E688" i="13" s="1"/>
  <c r="I690" i="3"/>
  <c r="E689" i="13" s="1"/>
  <c r="I691" i="3"/>
  <c r="E690" i="13" s="1"/>
  <c r="I692" i="3"/>
  <c r="E691" i="13" s="1"/>
  <c r="I693" i="3"/>
  <c r="E692" i="13" s="1"/>
  <c r="I694" i="3"/>
  <c r="E693" i="13" s="1"/>
  <c r="I695" i="3"/>
  <c r="E694" i="13" s="1"/>
  <c r="I696" i="3"/>
  <c r="E695" i="13" s="1"/>
  <c r="I697" i="3"/>
  <c r="E696" i="13" s="1"/>
  <c r="I698" i="3"/>
  <c r="E697" i="13" s="1"/>
  <c r="I699" i="3"/>
  <c r="E698" i="13" s="1"/>
  <c r="I700" i="3"/>
  <c r="E699" i="13" s="1"/>
  <c r="I701" i="3"/>
  <c r="E700" i="13" s="1"/>
  <c r="I702" i="3"/>
  <c r="E701" i="13" s="1"/>
  <c r="I703" i="3"/>
  <c r="E702" i="13" s="1"/>
  <c r="I704" i="3"/>
  <c r="E703" i="13" s="1"/>
  <c r="I705" i="3"/>
  <c r="E704" i="13" s="1"/>
  <c r="I706" i="3"/>
  <c r="E705" i="13" s="1"/>
  <c r="I707" i="3"/>
  <c r="E706" i="13" s="1"/>
  <c r="I708" i="3"/>
  <c r="E707" i="13" s="1"/>
  <c r="I709" i="3"/>
  <c r="E708" i="13" s="1"/>
  <c r="I710" i="3"/>
  <c r="E709" i="13" s="1"/>
  <c r="I711" i="3"/>
  <c r="E710" i="13" s="1"/>
  <c r="I712" i="3"/>
  <c r="E711" i="13" s="1"/>
  <c r="I713" i="3"/>
  <c r="E712" i="13" s="1"/>
  <c r="I714" i="3"/>
  <c r="E713" i="13" s="1"/>
  <c r="I715" i="3"/>
  <c r="E714" i="13" s="1"/>
  <c r="I716" i="3"/>
  <c r="E715" i="13" s="1"/>
  <c r="I717" i="3"/>
  <c r="E716" i="13" s="1"/>
  <c r="I718" i="3"/>
  <c r="E717" i="13" s="1"/>
  <c r="I719" i="3"/>
  <c r="E718" i="13" s="1"/>
  <c r="I720" i="3"/>
  <c r="E719" i="13" s="1"/>
  <c r="I721" i="3"/>
  <c r="E720" i="13" s="1"/>
  <c r="I722" i="3"/>
  <c r="E721" i="13" s="1"/>
  <c r="I723" i="3"/>
  <c r="E722" i="13" s="1"/>
  <c r="I724" i="3"/>
  <c r="E723" i="13" s="1"/>
  <c r="I725" i="3"/>
  <c r="E724" i="13" s="1"/>
  <c r="I726" i="3"/>
  <c r="E725" i="13" s="1"/>
  <c r="I727" i="3"/>
  <c r="E726" i="13" s="1"/>
  <c r="I728" i="3"/>
  <c r="E727" i="13" s="1"/>
  <c r="I729" i="3"/>
  <c r="E728" i="13" s="1"/>
  <c r="I730" i="3"/>
  <c r="E729" i="13" s="1"/>
  <c r="I731" i="3"/>
  <c r="E730" i="13" s="1"/>
  <c r="I732" i="3"/>
  <c r="E731" i="13" s="1"/>
  <c r="I733" i="3"/>
  <c r="E732" i="13" s="1"/>
  <c r="I734" i="3"/>
  <c r="E733" i="13" s="1"/>
  <c r="I735" i="3"/>
  <c r="E734" i="13" s="1"/>
  <c r="I736" i="3"/>
  <c r="E735" i="13" s="1"/>
  <c r="I737" i="3"/>
  <c r="E736" i="13" s="1"/>
  <c r="I738" i="3"/>
  <c r="E737" i="13" s="1"/>
  <c r="I739" i="3"/>
  <c r="E738" i="13" s="1"/>
  <c r="I740" i="3"/>
  <c r="E739" i="13" s="1"/>
  <c r="I741" i="3"/>
  <c r="E740" i="13" s="1"/>
  <c r="I742" i="3"/>
  <c r="E741" i="13" s="1"/>
  <c r="I743" i="3"/>
  <c r="E742" i="13" s="1"/>
  <c r="I744" i="3"/>
  <c r="E743" i="13" s="1"/>
  <c r="I747" i="3"/>
  <c r="E746" i="13" s="1"/>
  <c r="I748" i="3"/>
  <c r="E747" i="13" s="1"/>
  <c r="I749" i="3"/>
  <c r="E748" i="13" s="1"/>
  <c r="I750" i="3"/>
  <c r="E749" i="13" s="1"/>
  <c r="I751" i="3"/>
  <c r="E750" i="13" s="1"/>
  <c r="I752" i="3"/>
  <c r="E751" i="13" s="1"/>
  <c r="I753" i="3"/>
  <c r="E752" i="13" s="1"/>
  <c r="I754" i="3"/>
  <c r="E753" i="13" s="1"/>
  <c r="I755" i="3"/>
  <c r="E754" i="13" s="1"/>
  <c r="I756" i="3"/>
  <c r="E755" i="13" s="1"/>
  <c r="I758" i="3"/>
  <c r="E757" i="13" s="1"/>
  <c r="I759" i="3"/>
  <c r="E758" i="13" s="1"/>
  <c r="I760" i="3"/>
  <c r="E759" i="13" s="1"/>
  <c r="I761" i="3"/>
  <c r="E760" i="13" s="1"/>
  <c r="I762" i="3"/>
  <c r="E761" i="13" s="1"/>
  <c r="I763" i="3"/>
  <c r="E762" i="13" s="1"/>
  <c r="I764" i="3"/>
  <c r="E763" i="13" s="1"/>
  <c r="I765" i="3"/>
  <c r="E764" i="13" s="1"/>
  <c r="I766" i="3"/>
  <c r="E765" i="13" s="1"/>
  <c r="I767" i="3"/>
  <c r="E766" i="13" s="1"/>
  <c r="I768" i="3"/>
  <c r="E767" i="13" s="1"/>
  <c r="I769" i="3"/>
  <c r="E768" i="13" s="1"/>
  <c r="I770" i="3"/>
  <c r="E769" i="13" s="1"/>
  <c r="I771" i="3"/>
  <c r="E770" i="13" s="1"/>
  <c r="I772" i="3"/>
  <c r="E771" i="13" s="1"/>
  <c r="I773" i="3"/>
  <c r="E772" i="13" s="1"/>
  <c r="I774" i="3"/>
  <c r="E773" i="13" s="1"/>
  <c r="I775" i="3"/>
  <c r="E774" i="13" s="1"/>
  <c r="I776" i="3"/>
  <c r="E775" i="13" s="1"/>
  <c r="I777" i="3"/>
  <c r="E776" i="13" s="1"/>
  <c r="I778" i="3"/>
  <c r="E777" i="13" s="1"/>
  <c r="I779" i="3"/>
  <c r="E778" i="13" s="1"/>
  <c r="I780" i="3"/>
  <c r="E779" i="13" s="1"/>
  <c r="I781" i="3"/>
  <c r="E780" i="13" s="1"/>
  <c r="I782" i="3"/>
  <c r="E781" i="13" s="1"/>
  <c r="I783" i="3"/>
  <c r="E782" i="13" s="1"/>
  <c r="I784" i="3"/>
  <c r="E783" i="13" s="1"/>
  <c r="I785" i="3"/>
  <c r="E784" i="13" s="1"/>
  <c r="I786" i="3"/>
  <c r="E785" i="13" s="1"/>
  <c r="I787" i="3"/>
  <c r="E786" i="13" s="1"/>
  <c r="I788" i="3"/>
  <c r="E787" i="13" s="1"/>
  <c r="I789" i="3"/>
  <c r="E788" i="13" s="1"/>
  <c r="I790" i="3"/>
  <c r="E789" i="13" s="1"/>
  <c r="I791" i="3"/>
  <c r="E790" i="13" s="1"/>
  <c r="I792" i="3"/>
  <c r="E791" i="13" s="1"/>
  <c r="I793" i="3"/>
  <c r="E792" i="13" s="1"/>
  <c r="I794" i="3"/>
  <c r="E793" i="13" s="1"/>
  <c r="I795" i="3"/>
  <c r="E794" i="13" s="1"/>
  <c r="I796" i="3"/>
  <c r="E795" i="13" s="1"/>
  <c r="I797" i="3"/>
  <c r="E796" i="13" s="1"/>
  <c r="I798" i="3"/>
  <c r="E797" i="13" s="1"/>
  <c r="I799" i="3"/>
  <c r="E798" i="13" s="1"/>
  <c r="I800" i="3"/>
  <c r="E799" i="13" s="1"/>
  <c r="I801" i="3"/>
  <c r="E800" i="13" s="1"/>
  <c r="I802" i="3"/>
  <c r="E801" i="13" s="1"/>
  <c r="I803" i="3"/>
  <c r="E802" i="13" s="1"/>
  <c r="I804" i="3"/>
  <c r="E803" i="13" s="1"/>
  <c r="I805" i="3"/>
  <c r="E804" i="13" s="1"/>
  <c r="I806" i="3"/>
  <c r="E805" i="13" s="1"/>
  <c r="I807" i="3"/>
  <c r="E806" i="13" s="1"/>
  <c r="I808" i="3"/>
  <c r="E807" i="13" s="1"/>
  <c r="I809" i="3"/>
  <c r="E808" i="13" s="1"/>
  <c r="I810" i="3"/>
  <c r="E809" i="13" s="1"/>
  <c r="I811" i="3"/>
  <c r="E810" i="13" s="1"/>
  <c r="I812" i="3"/>
  <c r="E811" i="13" s="1"/>
  <c r="I813" i="3"/>
  <c r="E812" i="13" s="1"/>
  <c r="I814" i="3"/>
  <c r="E813" i="13" s="1"/>
  <c r="I815" i="3"/>
  <c r="E814" i="13" s="1"/>
  <c r="I816" i="3"/>
  <c r="E815" i="13" s="1"/>
  <c r="I817" i="3"/>
  <c r="E816" i="13" s="1"/>
  <c r="I818" i="3"/>
  <c r="E817" i="13" s="1"/>
  <c r="I819" i="3"/>
  <c r="E818" i="13" s="1"/>
  <c r="I820" i="3"/>
  <c r="E819" i="13" s="1"/>
  <c r="I821" i="3"/>
  <c r="E820" i="13" s="1"/>
  <c r="I822" i="3"/>
  <c r="E821" i="13" s="1"/>
  <c r="I823" i="3"/>
  <c r="E822" i="13" s="1"/>
  <c r="I824" i="3"/>
  <c r="E823" i="13" s="1"/>
  <c r="I825" i="3"/>
  <c r="E824" i="13" s="1"/>
  <c r="I826" i="3"/>
  <c r="E825" i="13" s="1"/>
  <c r="I827" i="3"/>
  <c r="E826" i="13" s="1"/>
  <c r="I828" i="3"/>
  <c r="E827" i="13" s="1"/>
  <c r="I830" i="3"/>
  <c r="E829" i="13" s="1"/>
  <c r="I831" i="3"/>
  <c r="E830" i="13" s="1"/>
  <c r="I832" i="3"/>
  <c r="E831" i="13" s="1"/>
  <c r="I833" i="3"/>
  <c r="E832" i="13" s="1"/>
  <c r="I834" i="3"/>
  <c r="E833" i="13" s="1"/>
  <c r="I835" i="3"/>
  <c r="E834" i="13" s="1"/>
  <c r="I836" i="3"/>
  <c r="E835" i="13" s="1"/>
  <c r="I837" i="3"/>
  <c r="E836" i="13" s="1"/>
  <c r="I838" i="3"/>
  <c r="E837" i="13" s="1"/>
  <c r="I839" i="3"/>
  <c r="E838" i="13" s="1"/>
  <c r="I840" i="3"/>
  <c r="E839" i="13" s="1"/>
  <c r="I843" i="3"/>
  <c r="E842" i="13" s="1"/>
  <c r="I844" i="3"/>
  <c r="E843" i="13" s="1"/>
  <c r="I845" i="3"/>
  <c r="E844" i="13" s="1"/>
  <c r="I846" i="3"/>
  <c r="E845" i="13" s="1"/>
  <c r="I847" i="3"/>
  <c r="E846" i="13" s="1"/>
  <c r="I848" i="3"/>
  <c r="E847" i="13" s="1"/>
  <c r="I849" i="3"/>
  <c r="E848" i="13" s="1"/>
  <c r="I850" i="3"/>
  <c r="E849" i="13" s="1"/>
  <c r="I851" i="3"/>
  <c r="E850" i="13" s="1"/>
  <c r="I852" i="3"/>
  <c r="E851" i="13" s="1"/>
  <c r="I853" i="3"/>
  <c r="E852" i="13" s="1"/>
  <c r="I854" i="3"/>
  <c r="E853" i="13" s="1"/>
  <c r="I855" i="3"/>
  <c r="E854" i="13" s="1"/>
  <c r="I856" i="3"/>
  <c r="E855" i="13" s="1"/>
  <c r="I857" i="3"/>
  <c r="E856" i="13" s="1"/>
  <c r="I858" i="3"/>
  <c r="E857" i="13" s="1"/>
  <c r="I859" i="3"/>
  <c r="E858" i="13" s="1"/>
  <c r="I860" i="3"/>
  <c r="E859" i="13" s="1"/>
  <c r="I861" i="3"/>
  <c r="E860" i="13" s="1"/>
  <c r="I862" i="3"/>
  <c r="E861" i="13" s="1"/>
  <c r="I863" i="3"/>
  <c r="E862" i="13" s="1"/>
  <c r="I864" i="3"/>
  <c r="E863" i="13" s="1"/>
  <c r="I865" i="3"/>
  <c r="E864" i="13" s="1"/>
  <c r="I866" i="3"/>
  <c r="E865" i="13" s="1"/>
  <c r="I867" i="3"/>
  <c r="E866" i="13" s="1"/>
  <c r="I868" i="3"/>
  <c r="E867" i="13" s="1"/>
  <c r="I869" i="3"/>
  <c r="E868" i="13" s="1"/>
  <c r="I870" i="3"/>
  <c r="E869" i="13" s="1"/>
  <c r="I871" i="3"/>
  <c r="E870" i="13" s="1"/>
  <c r="I872" i="3"/>
  <c r="E871" i="13" s="1"/>
  <c r="I873" i="3"/>
  <c r="E872" i="13" s="1"/>
  <c r="I874" i="3"/>
  <c r="E873" i="13" s="1"/>
  <c r="I875" i="3"/>
  <c r="E874" i="13" s="1"/>
  <c r="I876" i="3"/>
  <c r="E875" i="13" s="1"/>
  <c r="I877" i="3"/>
  <c r="E876" i="13" s="1"/>
  <c r="I878" i="3"/>
  <c r="E877" i="13" s="1"/>
  <c r="I879" i="3"/>
  <c r="E878" i="13" s="1"/>
  <c r="I880" i="3"/>
  <c r="E879" i="13" s="1"/>
  <c r="I881" i="3"/>
  <c r="E880" i="13" s="1"/>
  <c r="I882" i="3"/>
  <c r="E881" i="13" s="1"/>
  <c r="I883" i="3"/>
  <c r="E882" i="13" s="1"/>
  <c r="I884" i="3"/>
  <c r="E883" i="13" s="1"/>
  <c r="I885" i="3"/>
  <c r="E884" i="13" s="1"/>
  <c r="I886" i="3"/>
  <c r="E885" i="13" s="1"/>
  <c r="I887" i="3"/>
  <c r="E886" i="13" s="1"/>
  <c r="I888" i="3"/>
  <c r="E887" i="13" s="1"/>
  <c r="I889" i="3"/>
  <c r="E888" i="13" s="1"/>
  <c r="I890" i="3"/>
  <c r="E889" i="13" s="1"/>
  <c r="I891" i="3"/>
  <c r="E890" i="13" s="1"/>
  <c r="I892" i="3"/>
  <c r="E891" i="13" s="1"/>
  <c r="I893" i="3"/>
  <c r="E892" i="13" s="1"/>
  <c r="I894" i="3"/>
  <c r="E893" i="13" s="1"/>
  <c r="I895" i="3"/>
  <c r="E894" i="13" s="1"/>
  <c r="I896" i="3"/>
  <c r="E895" i="13" s="1"/>
  <c r="I897" i="3"/>
  <c r="E896" i="13" s="1"/>
  <c r="I898" i="3"/>
  <c r="E897" i="13" s="1"/>
  <c r="I899" i="3"/>
  <c r="E898" i="13" s="1"/>
  <c r="I900" i="3"/>
  <c r="E899" i="13" s="1"/>
  <c r="I901" i="3"/>
  <c r="E900" i="13" s="1"/>
  <c r="I902" i="3"/>
  <c r="E901" i="13" s="1"/>
  <c r="I903" i="3"/>
  <c r="E902" i="13" s="1"/>
  <c r="I904" i="3"/>
  <c r="E903" i="13" s="1"/>
  <c r="I905" i="3"/>
  <c r="E904" i="13" s="1"/>
  <c r="I906" i="3"/>
  <c r="E905" i="13" s="1"/>
  <c r="I907" i="3"/>
  <c r="E906" i="13" s="1"/>
  <c r="I908" i="3"/>
  <c r="E907" i="13" s="1"/>
  <c r="I909" i="3"/>
  <c r="E908" i="13" s="1"/>
  <c r="I910" i="3"/>
  <c r="E909" i="13" s="1"/>
  <c r="I911" i="3"/>
  <c r="E910" i="13" s="1"/>
  <c r="I912" i="3"/>
  <c r="E911" i="13" s="1"/>
  <c r="I913" i="3"/>
  <c r="E912" i="13" s="1"/>
  <c r="I914" i="3"/>
  <c r="E913" i="13" s="1"/>
  <c r="I915" i="3"/>
  <c r="E914" i="13" s="1"/>
  <c r="I916" i="3"/>
  <c r="E915" i="13" s="1"/>
  <c r="I917" i="3"/>
  <c r="E916" i="13" s="1"/>
  <c r="I918" i="3"/>
  <c r="E917" i="13" s="1"/>
  <c r="I919" i="3"/>
  <c r="E918" i="13" s="1"/>
  <c r="I920" i="3"/>
  <c r="E919" i="13" s="1"/>
  <c r="I921" i="3"/>
  <c r="E920" i="13" s="1"/>
  <c r="I922" i="3"/>
  <c r="E921" i="13" s="1"/>
  <c r="I923" i="3"/>
  <c r="E922" i="13" s="1"/>
  <c r="I924" i="3"/>
  <c r="E923" i="13" s="1"/>
  <c r="I926" i="3"/>
  <c r="E925" i="13" s="1"/>
  <c r="I927" i="3"/>
  <c r="E926" i="13" s="1"/>
  <c r="I928" i="3"/>
  <c r="E927" i="13" s="1"/>
  <c r="I929" i="3"/>
  <c r="E928" i="13" s="1"/>
  <c r="I930" i="3"/>
  <c r="E929" i="13" s="1"/>
  <c r="I931" i="3"/>
  <c r="E930" i="13" s="1"/>
  <c r="I932" i="3"/>
  <c r="E931" i="13" s="1"/>
  <c r="I933" i="3"/>
  <c r="E932" i="13" s="1"/>
  <c r="I934" i="3"/>
  <c r="E933" i="13" s="1"/>
  <c r="I935" i="3"/>
  <c r="E934" i="13" s="1"/>
  <c r="I936" i="3"/>
  <c r="E935" i="13" s="1"/>
  <c r="I939" i="3"/>
  <c r="E938" i="13" s="1"/>
  <c r="I940" i="3"/>
  <c r="E939" i="13" s="1"/>
  <c r="I941" i="3"/>
  <c r="E940" i="13" s="1"/>
  <c r="I942" i="3"/>
  <c r="E941" i="13" s="1"/>
  <c r="I943" i="3"/>
  <c r="E942" i="13" s="1"/>
  <c r="I944" i="3"/>
  <c r="E943" i="13" s="1"/>
  <c r="I945" i="3"/>
  <c r="E944" i="13" s="1"/>
  <c r="I946" i="3"/>
  <c r="E945" i="13" s="1"/>
  <c r="I947" i="3"/>
  <c r="E946" i="13" s="1"/>
  <c r="I948" i="3"/>
  <c r="E947" i="13" s="1"/>
  <c r="I949" i="3"/>
  <c r="E948" i="13" s="1"/>
  <c r="I950" i="3"/>
  <c r="E949" i="13" s="1"/>
  <c r="I951" i="3"/>
  <c r="E950" i="13" s="1"/>
  <c r="I952" i="3"/>
  <c r="E951" i="13" s="1"/>
  <c r="I953" i="3"/>
  <c r="E952" i="13" s="1"/>
  <c r="I954" i="3"/>
  <c r="E953" i="13" s="1"/>
  <c r="I955" i="3"/>
  <c r="E954" i="13" s="1"/>
  <c r="I956" i="3"/>
  <c r="E955" i="13" s="1"/>
  <c r="I957" i="3"/>
  <c r="E956" i="13" s="1"/>
  <c r="I958" i="3"/>
  <c r="E957" i="13" s="1"/>
  <c r="I959" i="3"/>
  <c r="E958" i="13" s="1"/>
  <c r="I960" i="3"/>
  <c r="E959" i="13" s="1"/>
  <c r="I961" i="3"/>
  <c r="E960" i="13" s="1"/>
  <c r="I962" i="3"/>
  <c r="E961" i="13" s="1"/>
  <c r="I963" i="3"/>
  <c r="E962" i="13" s="1"/>
  <c r="I964" i="3"/>
  <c r="E963" i="13" s="1"/>
  <c r="I965" i="3"/>
  <c r="E964" i="13" s="1"/>
  <c r="I966" i="3"/>
  <c r="E965" i="13" s="1"/>
  <c r="I967" i="3"/>
  <c r="E966" i="13" s="1"/>
  <c r="I968" i="3"/>
  <c r="E967" i="13" s="1"/>
  <c r="I969" i="3"/>
  <c r="E968" i="13" s="1"/>
  <c r="I970" i="3"/>
  <c r="E969" i="13" s="1"/>
  <c r="I971" i="3"/>
  <c r="E970" i="13" s="1"/>
  <c r="I972" i="3"/>
  <c r="E971" i="13" s="1"/>
  <c r="I973" i="3"/>
  <c r="E972" i="13" s="1"/>
  <c r="I974" i="3"/>
  <c r="E973" i="13" s="1"/>
  <c r="I975" i="3"/>
  <c r="E974" i="13" s="1"/>
  <c r="I976" i="3"/>
  <c r="E975" i="13" s="1"/>
  <c r="I977" i="3"/>
  <c r="E976" i="13" s="1"/>
  <c r="I978" i="3"/>
  <c r="E977" i="13" s="1"/>
  <c r="I979" i="3"/>
  <c r="E978" i="13" s="1"/>
  <c r="I980" i="3"/>
  <c r="E979" i="13" s="1"/>
  <c r="I981" i="3"/>
  <c r="E980" i="13" s="1"/>
  <c r="I982" i="3"/>
  <c r="E981" i="13" s="1"/>
  <c r="I983" i="3"/>
  <c r="E982" i="13" s="1"/>
  <c r="I984" i="3"/>
  <c r="E983" i="13" s="1"/>
  <c r="I985" i="3"/>
  <c r="E984" i="13" s="1"/>
  <c r="I986" i="3"/>
  <c r="E985" i="13" s="1"/>
  <c r="I987" i="3"/>
  <c r="E986" i="13" s="1"/>
  <c r="I988" i="3"/>
  <c r="E987" i="13" s="1"/>
  <c r="I989" i="3"/>
  <c r="E988" i="13" s="1"/>
  <c r="I990" i="3"/>
  <c r="E989" i="13" s="1"/>
  <c r="I991" i="3"/>
  <c r="E990" i="13" s="1"/>
  <c r="I992" i="3"/>
  <c r="E991" i="13" s="1"/>
  <c r="I993" i="3"/>
  <c r="E992" i="13" s="1"/>
  <c r="I994" i="3"/>
  <c r="E993" i="13" s="1"/>
  <c r="I995" i="3"/>
  <c r="E994" i="13" s="1"/>
  <c r="I996" i="3"/>
  <c r="E995" i="13" s="1"/>
  <c r="I997" i="3"/>
  <c r="E996" i="13" s="1"/>
  <c r="I998" i="3"/>
  <c r="E997" i="13" s="1"/>
  <c r="I999" i="3"/>
  <c r="E998" i="13" s="1"/>
  <c r="I1000" i="3"/>
  <c r="E999" i="13" s="1"/>
  <c r="I1001" i="3"/>
  <c r="E1000" i="13" s="1"/>
  <c r="I1002" i="3"/>
  <c r="E1001" i="13" s="1"/>
  <c r="I1003" i="3"/>
  <c r="E1002" i="13" s="1"/>
  <c r="I1004" i="3"/>
  <c r="E1003" i="13" s="1"/>
  <c r="I1005" i="3"/>
  <c r="E1004" i="13" s="1"/>
  <c r="I1006" i="3"/>
  <c r="E1005" i="13" s="1"/>
  <c r="I1007" i="3"/>
  <c r="E1006" i="13" s="1"/>
  <c r="I1008" i="3"/>
  <c r="E1007" i="13" s="1"/>
  <c r="I1009" i="3"/>
  <c r="E1008" i="13" s="1"/>
  <c r="I1010" i="3"/>
  <c r="E1009" i="13" s="1"/>
  <c r="I1011" i="3"/>
  <c r="E1010" i="13" s="1"/>
  <c r="I1012" i="3"/>
  <c r="E1011" i="13" s="1"/>
  <c r="I1013" i="3"/>
  <c r="E1012" i="13" s="1"/>
  <c r="I1014" i="3"/>
  <c r="E1013" i="13" s="1"/>
  <c r="I1015" i="3"/>
  <c r="E1014" i="13" s="1"/>
  <c r="I1016" i="3"/>
  <c r="E1015" i="13" s="1"/>
  <c r="I1017" i="3"/>
  <c r="E1016" i="13" s="1"/>
  <c r="I1018" i="3"/>
  <c r="E1017" i="13" s="1"/>
  <c r="I1019" i="3"/>
  <c r="E1018" i="13" s="1"/>
  <c r="I1020" i="3"/>
  <c r="E1019" i="13" s="1"/>
  <c r="I1021" i="3"/>
  <c r="E1020" i="13" s="1"/>
  <c r="I1022" i="3"/>
  <c r="E1021" i="13" s="1"/>
  <c r="I1023" i="3"/>
  <c r="E1022" i="13" s="1"/>
  <c r="I1024" i="3"/>
  <c r="E1023" i="13" s="1"/>
  <c r="I1025" i="3"/>
  <c r="E1024" i="13" s="1"/>
  <c r="I1026" i="3"/>
  <c r="E1025" i="13" s="1"/>
  <c r="I1027" i="3"/>
  <c r="E1026" i="13" s="1"/>
  <c r="I1028" i="3"/>
  <c r="E1027" i="13" s="1"/>
  <c r="I1029" i="3"/>
  <c r="E1028" i="13" s="1"/>
  <c r="I1030" i="3"/>
  <c r="E1029" i="13" s="1"/>
  <c r="I1031" i="3"/>
  <c r="E1030" i="13" s="1"/>
  <c r="I1032" i="3"/>
  <c r="E1031" i="13" s="1"/>
  <c r="I1035" i="3"/>
  <c r="E1034" i="13" s="1"/>
  <c r="I1036" i="3"/>
  <c r="E1035" i="13" s="1"/>
  <c r="I1037" i="3"/>
  <c r="E1036" i="13" s="1"/>
  <c r="I1038" i="3"/>
  <c r="E1037" i="13" s="1"/>
  <c r="I1039" i="3"/>
  <c r="E1038" i="13" s="1"/>
  <c r="I1040" i="3"/>
  <c r="E1039" i="13" s="1"/>
  <c r="I1041" i="3"/>
  <c r="E1040" i="13" s="1"/>
  <c r="I1042" i="3"/>
  <c r="E1041" i="13" s="1"/>
  <c r="I1043" i="3"/>
  <c r="E1042" i="13" s="1"/>
  <c r="I1044" i="3"/>
  <c r="E1043" i="13" s="1"/>
  <c r="I1045" i="3"/>
  <c r="E1044" i="13" s="1"/>
  <c r="I1046" i="3"/>
  <c r="E1045" i="13" s="1"/>
  <c r="I1047" i="3"/>
  <c r="E1046" i="13" s="1"/>
  <c r="I1048" i="3"/>
  <c r="E1047" i="13" s="1"/>
  <c r="I1049" i="3"/>
  <c r="E1048" i="13" s="1"/>
  <c r="I1050" i="3"/>
  <c r="E1049" i="13" s="1"/>
  <c r="I1051" i="3"/>
  <c r="E1050" i="13" s="1"/>
  <c r="I1052" i="3"/>
  <c r="E1051" i="13" s="1"/>
  <c r="I1053" i="3"/>
  <c r="E1052" i="13" s="1"/>
  <c r="I1054" i="3"/>
  <c r="E1053" i="13" s="1"/>
  <c r="I1055" i="3"/>
  <c r="E1054" i="13" s="1"/>
  <c r="I1056" i="3"/>
  <c r="E1055" i="13" s="1"/>
  <c r="I1057" i="3"/>
  <c r="E1056" i="13" s="1"/>
  <c r="I1058" i="3"/>
  <c r="E1057" i="13" s="1"/>
  <c r="I1059" i="3"/>
  <c r="E1058" i="13" s="1"/>
  <c r="I1060" i="3"/>
  <c r="E1059" i="13" s="1"/>
  <c r="I1061" i="3"/>
  <c r="E1060" i="13" s="1"/>
  <c r="I1062" i="3"/>
  <c r="E1061" i="13" s="1"/>
  <c r="I1063" i="3"/>
  <c r="E1062" i="13" s="1"/>
  <c r="I1064" i="3"/>
  <c r="E1063" i="13" s="1"/>
  <c r="I1065" i="3"/>
  <c r="E1064" i="13" s="1"/>
  <c r="I1066" i="3"/>
  <c r="E1065" i="13" s="1"/>
  <c r="I1067" i="3"/>
  <c r="E1066" i="13" s="1"/>
  <c r="I1068" i="3"/>
  <c r="E1067" i="13" s="1"/>
  <c r="I1069" i="3"/>
  <c r="E1068" i="13" s="1"/>
  <c r="I1070" i="3"/>
  <c r="E1069" i="13" s="1"/>
  <c r="I1071" i="3"/>
  <c r="E1070" i="13" s="1"/>
  <c r="I1072" i="3"/>
  <c r="E1071" i="13" s="1"/>
  <c r="I1073" i="3"/>
  <c r="E1072" i="13" s="1"/>
  <c r="I1074" i="3"/>
  <c r="E1073" i="13" s="1"/>
  <c r="I1075" i="3"/>
  <c r="E1074" i="13" s="1"/>
  <c r="I1076" i="3"/>
  <c r="E1075" i="13" s="1"/>
  <c r="I1077" i="3"/>
  <c r="E1076" i="13" s="1"/>
  <c r="I1078" i="3"/>
  <c r="E1077" i="13" s="1"/>
  <c r="I1079" i="3"/>
  <c r="E1078" i="13" s="1"/>
  <c r="I1080" i="3"/>
  <c r="E1079" i="13" s="1"/>
  <c r="I1081" i="3"/>
  <c r="E1080" i="13" s="1"/>
  <c r="I1082" i="3"/>
  <c r="E1081" i="13" s="1"/>
  <c r="I1083" i="3"/>
  <c r="E1082" i="13" s="1"/>
  <c r="I1084" i="3"/>
  <c r="E1083" i="13" s="1"/>
  <c r="I1085" i="3"/>
  <c r="E1084" i="13" s="1"/>
  <c r="I1086" i="3"/>
  <c r="E1085" i="13" s="1"/>
  <c r="I1087" i="3"/>
  <c r="E1086" i="13" s="1"/>
  <c r="I1088" i="3"/>
  <c r="E1087" i="13" s="1"/>
  <c r="I1089" i="3"/>
  <c r="E1088" i="13" s="1"/>
  <c r="I1090" i="3"/>
  <c r="E1089" i="13" s="1"/>
  <c r="I1091" i="3"/>
  <c r="E1090" i="13" s="1"/>
  <c r="I1092" i="3"/>
  <c r="E1091" i="13" s="1"/>
  <c r="I1094" i="3"/>
  <c r="E1093" i="13" s="1"/>
  <c r="I1095" i="3"/>
  <c r="E1094" i="13" s="1"/>
  <c r="I1096" i="3"/>
  <c r="E1095" i="13" s="1"/>
  <c r="I1097" i="3"/>
  <c r="E1096" i="13" s="1"/>
  <c r="I1098" i="3"/>
  <c r="E1097" i="13" s="1"/>
  <c r="I1099" i="3"/>
  <c r="E1098" i="13" s="1"/>
  <c r="I1100" i="3"/>
  <c r="E1099" i="13" s="1"/>
  <c r="I1101" i="3"/>
  <c r="E1100" i="13" s="1"/>
  <c r="I1102" i="3"/>
  <c r="E1101" i="13" s="1"/>
  <c r="I1103" i="3"/>
  <c r="E1102" i="13" s="1"/>
  <c r="I1104" i="3"/>
  <c r="E1103" i="13" s="1"/>
  <c r="I1105" i="3"/>
  <c r="E1104" i="13" s="1"/>
  <c r="I1106" i="3"/>
  <c r="E1105" i="13" s="1"/>
  <c r="I1107" i="3"/>
  <c r="E1106" i="13" s="1"/>
  <c r="I1108" i="3"/>
  <c r="E1107" i="13" s="1"/>
  <c r="I1109" i="3"/>
  <c r="E1108" i="13" s="1"/>
  <c r="I1110" i="3"/>
  <c r="E1109" i="13" s="1"/>
  <c r="I1111" i="3"/>
  <c r="E1110" i="13" s="1"/>
  <c r="I1112" i="3"/>
  <c r="E1111" i="13" s="1"/>
  <c r="I1113" i="3"/>
  <c r="E1112" i="13" s="1"/>
  <c r="I1114" i="3"/>
  <c r="E1113" i="13" s="1"/>
  <c r="I1115" i="3"/>
  <c r="E1114" i="13" s="1"/>
  <c r="I1116" i="3"/>
  <c r="E1115" i="13" s="1"/>
  <c r="I1117" i="3"/>
  <c r="E1116" i="13" s="1"/>
  <c r="I1118" i="3"/>
  <c r="E1117" i="13" s="1"/>
  <c r="I1119" i="3"/>
  <c r="E1118" i="13" s="1"/>
  <c r="I1120" i="3"/>
  <c r="E1119" i="13" s="1"/>
  <c r="I1121" i="3"/>
  <c r="E1120" i="13" s="1"/>
  <c r="I1122" i="3"/>
  <c r="E1121" i="13" s="1"/>
  <c r="I1123" i="3"/>
  <c r="E1122" i="13" s="1"/>
  <c r="I1124" i="3"/>
  <c r="E1123" i="13" s="1"/>
  <c r="I1125" i="3"/>
  <c r="E1124" i="13" s="1"/>
  <c r="I1126" i="3"/>
  <c r="E1125" i="13" s="1"/>
  <c r="I1127" i="3"/>
  <c r="E1126" i="13" s="1"/>
  <c r="I1128" i="3"/>
  <c r="E1127" i="13" s="1"/>
  <c r="I1131" i="3"/>
  <c r="E1130" i="13" s="1"/>
  <c r="I1132" i="3"/>
  <c r="E1131" i="13" s="1"/>
  <c r="I1133" i="3"/>
  <c r="E1132" i="13" s="1"/>
  <c r="I1134" i="3"/>
  <c r="E1133" i="13" s="1"/>
  <c r="I1135" i="3"/>
  <c r="E1134" i="13" s="1"/>
  <c r="I1136" i="3"/>
  <c r="E1135" i="13" s="1"/>
  <c r="I1137" i="3"/>
  <c r="E1136" i="13" s="1"/>
  <c r="I1138" i="3"/>
  <c r="E1137" i="13" s="1"/>
  <c r="I1139" i="3"/>
  <c r="E1138" i="13" s="1"/>
  <c r="I1140" i="3"/>
  <c r="E1139" i="13" s="1"/>
  <c r="I1141" i="3"/>
  <c r="E1140" i="13" s="1"/>
  <c r="I1142" i="3"/>
  <c r="E1141" i="13" s="1"/>
  <c r="I1143" i="3"/>
  <c r="E1142" i="13" s="1"/>
  <c r="I1144" i="3"/>
  <c r="E1143" i="13" s="1"/>
  <c r="I1145" i="3"/>
  <c r="E1144" i="13" s="1"/>
  <c r="I1146" i="3"/>
  <c r="E1145" i="13" s="1"/>
  <c r="I1147" i="3"/>
  <c r="E1146" i="13" s="1"/>
  <c r="I1148" i="3"/>
  <c r="E1147" i="13" s="1"/>
  <c r="I1149" i="3"/>
  <c r="E1148" i="13" s="1"/>
  <c r="I1150" i="3"/>
  <c r="E1149" i="13" s="1"/>
  <c r="I1151" i="3"/>
  <c r="E1150" i="13" s="1"/>
  <c r="I1152" i="3"/>
  <c r="E1151" i="13" s="1"/>
  <c r="I1153" i="3"/>
  <c r="E1152" i="13" s="1"/>
  <c r="I1154" i="3"/>
  <c r="E1153" i="13" s="1"/>
  <c r="I1155" i="3"/>
  <c r="E1154" i="13" s="1"/>
  <c r="I1156" i="3"/>
  <c r="E1155" i="13" s="1"/>
  <c r="I1157" i="3"/>
  <c r="E1156" i="13" s="1"/>
  <c r="I1158" i="3"/>
  <c r="E1157" i="13" s="1"/>
  <c r="I1159" i="3"/>
  <c r="E1158" i="13" s="1"/>
  <c r="I1160" i="3"/>
  <c r="E1159" i="13" s="1"/>
  <c r="I1161" i="3"/>
  <c r="E1160" i="13" s="1"/>
  <c r="I1162" i="3"/>
  <c r="E1161" i="13" s="1"/>
  <c r="I1163" i="3"/>
  <c r="E1162" i="13" s="1"/>
  <c r="I1164" i="3"/>
  <c r="E1163" i="13" s="1"/>
  <c r="I1165" i="3"/>
  <c r="E1164" i="13" s="1"/>
  <c r="I1166" i="3"/>
  <c r="E1165" i="13" s="1"/>
  <c r="I1167" i="3"/>
  <c r="E1166" i="13" s="1"/>
  <c r="I1168" i="3"/>
  <c r="E1167" i="13" s="1"/>
  <c r="I1169" i="3"/>
  <c r="E1168" i="13" s="1"/>
  <c r="I1170" i="3"/>
  <c r="E1169" i="13" s="1"/>
  <c r="I1171" i="3"/>
  <c r="E1170" i="13" s="1"/>
  <c r="I1172" i="3"/>
  <c r="E1171" i="13" s="1"/>
  <c r="I1173" i="3"/>
  <c r="E1172" i="13" s="1"/>
  <c r="I1174" i="3"/>
  <c r="E1173" i="13" s="1"/>
  <c r="I1175" i="3"/>
  <c r="E1174" i="13" s="1"/>
  <c r="I1176" i="3"/>
  <c r="E1175" i="13" s="1"/>
  <c r="I1177" i="3"/>
  <c r="E1176" i="13" s="1"/>
  <c r="I1178" i="3"/>
  <c r="E1177" i="13" s="1"/>
  <c r="I1179" i="3"/>
  <c r="E1178" i="13" s="1"/>
  <c r="I1180" i="3"/>
  <c r="E1179" i="13" s="1"/>
  <c r="I1181" i="3"/>
  <c r="E1180" i="13" s="1"/>
  <c r="I1182" i="3"/>
  <c r="E1181" i="13" s="1"/>
  <c r="I1183" i="3"/>
  <c r="E1182" i="13" s="1"/>
  <c r="I1184" i="3"/>
  <c r="E1183" i="13" s="1"/>
  <c r="I1185" i="3"/>
  <c r="E1184" i="13" s="1"/>
  <c r="I1186" i="3"/>
  <c r="E1185" i="13" s="1"/>
  <c r="I1187" i="3"/>
  <c r="E1186" i="13" s="1"/>
  <c r="I1188" i="3"/>
  <c r="E1187" i="13" s="1"/>
  <c r="I1189" i="3"/>
  <c r="E1188" i="13" s="1"/>
  <c r="I1190" i="3"/>
  <c r="E1189" i="13" s="1"/>
  <c r="I1191" i="3"/>
  <c r="E1190" i="13" s="1"/>
  <c r="I1192" i="3"/>
  <c r="E1191" i="13" s="1"/>
  <c r="I1193" i="3"/>
  <c r="E1192" i="13" s="1"/>
  <c r="I1194" i="3"/>
  <c r="E1193" i="13" s="1"/>
  <c r="I1195" i="3"/>
  <c r="E1194" i="13" s="1"/>
  <c r="I1196" i="3"/>
  <c r="E1195" i="13" s="1"/>
  <c r="I1197" i="3"/>
  <c r="E1196" i="13" s="1"/>
  <c r="I1198" i="3"/>
  <c r="E1197" i="13" s="1"/>
  <c r="I1199" i="3"/>
  <c r="E1198" i="13" s="1"/>
  <c r="I1200" i="3"/>
  <c r="E1199" i="13" s="1"/>
  <c r="I1201" i="3"/>
  <c r="E1200" i="13" s="1"/>
  <c r="I1202" i="3"/>
  <c r="E1201" i="13" s="1"/>
  <c r="I1203" i="3"/>
  <c r="E1202" i="13" s="1"/>
  <c r="I1204" i="3"/>
  <c r="E1203" i="13" s="1"/>
  <c r="I1205" i="3"/>
  <c r="E1204" i="13" s="1"/>
  <c r="I1206" i="3"/>
  <c r="E1205" i="13" s="1"/>
  <c r="I1207" i="3"/>
  <c r="E1206" i="13" s="1"/>
  <c r="I1208" i="3"/>
  <c r="E1207" i="13" s="1"/>
  <c r="I1209" i="3"/>
  <c r="E1208" i="13" s="1"/>
  <c r="I1210" i="3"/>
  <c r="E1209" i="13" s="1"/>
  <c r="I1211" i="3"/>
  <c r="E1210" i="13" s="1"/>
  <c r="I1212" i="3"/>
  <c r="E1211" i="13" s="1"/>
  <c r="I1213" i="3"/>
  <c r="E1212" i="13" s="1"/>
  <c r="I1214" i="3"/>
  <c r="E1213" i="13" s="1"/>
  <c r="I1215" i="3"/>
  <c r="E1214" i="13" s="1"/>
  <c r="I1216" i="3"/>
  <c r="E1215" i="13" s="1"/>
  <c r="I1217" i="3"/>
  <c r="E1216" i="13" s="1"/>
  <c r="I1218" i="3"/>
  <c r="E1217" i="13" s="1"/>
  <c r="I1219" i="3"/>
  <c r="E1218" i="13" s="1"/>
  <c r="I1220" i="3"/>
  <c r="E1219" i="13" s="1"/>
  <c r="I1221" i="3"/>
  <c r="E1220" i="13" s="1"/>
  <c r="I1222" i="3"/>
  <c r="E1221" i="13" s="1"/>
  <c r="I1223" i="3"/>
  <c r="E1222" i="13" s="1"/>
  <c r="I1224" i="3"/>
  <c r="E1223" i="13" s="1"/>
  <c r="I1227" i="3"/>
  <c r="E1226" i="13" s="1"/>
  <c r="I1228" i="3"/>
  <c r="E1227" i="13" s="1"/>
  <c r="I1229" i="3"/>
  <c r="E1228" i="13" s="1"/>
  <c r="I1230" i="3"/>
  <c r="E1229" i="13" s="1"/>
  <c r="I1231" i="3"/>
  <c r="E1230" i="13" s="1"/>
  <c r="I1232" i="3"/>
  <c r="E1231" i="13" s="1"/>
  <c r="I1233" i="3"/>
  <c r="E1232" i="13" s="1"/>
  <c r="I1234" i="3"/>
  <c r="E1233" i="13" s="1"/>
  <c r="I1235" i="3"/>
  <c r="E1234" i="13" s="1"/>
  <c r="I1236" i="3"/>
  <c r="E1235" i="13" s="1"/>
  <c r="I1238" i="3"/>
  <c r="E1237" i="13" s="1"/>
  <c r="I1239" i="3"/>
  <c r="E1238" i="13" s="1"/>
  <c r="I1240" i="3"/>
  <c r="E1239" i="13" s="1"/>
  <c r="I1241" i="3"/>
  <c r="E1240" i="13" s="1"/>
  <c r="I1242" i="3"/>
  <c r="E1241" i="13" s="1"/>
  <c r="I1243" i="3"/>
  <c r="E1242" i="13" s="1"/>
  <c r="I1244" i="3"/>
  <c r="E1243" i="13" s="1"/>
  <c r="I1245" i="3"/>
  <c r="E1244" i="13" s="1"/>
  <c r="I1246" i="3"/>
  <c r="E1245" i="13" s="1"/>
  <c r="I1247" i="3"/>
  <c r="E1246" i="13" s="1"/>
  <c r="I1248" i="3"/>
  <c r="E1247" i="13" s="1"/>
  <c r="I1249" i="3"/>
  <c r="E1248" i="13" s="1"/>
  <c r="I1250" i="3"/>
  <c r="E1249" i="13" s="1"/>
  <c r="I1251" i="3"/>
  <c r="E1250" i="13" s="1"/>
  <c r="I1252" i="3"/>
  <c r="E1251" i="13" s="1"/>
  <c r="I1253" i="3"/>
  <c r="E1252" i="13" s="1"/>
  <c r="I1254" i="3"/>
  <c r="E1253" i="13" s="1"/>
  <c r="I1255" i="3"/>
  <c r="E1254" i="13" s="1"/>
  <c r="I1256" i="3"/>
  <c r="E1255" i="13" s="1"/>
  <c r="I1257" i="3"/>
  <c r="E1256" i="13" s="1"/>
  <c r="I1258" i="3"/>
  <c r="E1257" i="13" s="1"/>
  <c r="I1259" i="3"/>
  <c r="E1258" i="13" s="1"/>
  <c r="I1260" i="3"/>
  <c r="E1259" i="13" s="1"/>
  <c r="I1261" i="3"/>
  <c r="E1260" i="13" s="1"/>
  <c r="I1262" i="3"/>
  <c r="E1261" i="13" s="1"/>
  <c r="I1263" i="3"/>
  <c r="E1262" i="13" s="1"/>
  <c r="I1264" i="3"/>
  <c r="E1263" i="13" s="1"/>
  <c r="I1265" i="3"/>
  <c r="E1264" i="13" s="1"/>
  <c r="I1266" i="3"/>
  <c r="E1265" i="13" s="1"/>
  <c r="I1267" i="3"/>
  <c r="E1266" i="13" s="1"/>
  <c r="I1268" i="3"/>
  <c r="E1267" i="13" s="1"/>
  <c r="I1269" i="3"/>
  <c r="E1268" i="13" s="1"/>
  <c r="I1270" i="3"/>
  <c r="E1269" i="13" s="1"/>
  <c r="I1271" i="3"/>
  <c r="E1270" i="13" s="1"/>
  <c r="I1272" i="3"/>
  <c r="E1271" i="13" s="1"/>
  <c r="I1273" i="3"/>
  <c r="E1272" i="13" s="1"/>
  <c r="I1274" i="3"/>
  <c r="E1273" i="13" s="1"/>
  <c r="I1275" i="3"/>
  <c r="E1274" i="13" s="1"/>
  <c r="I1276" i="3"/>
  <c r="E1275" i="13" s="1"/>
  <c r="I1277" i="3"/>
  <c r="E1276" i="13" s="1"/>
  <c r="I1278" i="3"/>
  <c r="E1277" i="13" s="1"/>
  <c r="I1279" i="3"/>
  <c r="E1278" i="13" s="1"/>
  <c r="I1280" i="3"/>
  <c r="I1281" i="3"/>
  <c r="E1280" i="13" s="1"/>
  <c r="I1282" i="3"/>
  <c r="E1281" i="13" s="1"/>
  <c r="I1283" i="3"/>
  <c r="E1282" i="13" s="1"/>
  <c r="I1284" i="3"/>
  <c r="E1283" i="13" s="1"/>
  <c r="I1285" i="3"/>
  <c r="E1284" i="13" s="1"/>
  <c r="I1286" i="3"/>
  <c r="E1285" i="13" s="1"/>
  <c r="I1287" i="3"/>
  <c r="E1286" i="13" s="1"/>
  <c r="I1288" i="3"/>
  <c r="E1287" i="13" s="1"/>
  <c r="I1289" i="3"/>
  <c r="E1288" i="13" s="1"/>
  <c r="I1290" i="3"/>
  <c r="E1289" i="13" s="1"/>
  <c r="I1291" i="3"/>
  <c r="E1290" i="13" s="1"/>
  <c r="I1292" i="3"/>
  <c r="E1291" i="13" s="1"/>
  <c r="I1293" i="3"/>
  <c r="E1292" i="13" s="1"/>
  <c r="I1294" i="3"/>
  <c r="E1293" i="13" s="1"/>
  <c r="I1295" i="3"/>
  <c r="E1294" i="13" s="1"/>
  <c r="I1296" i="3"/>
  <c r="E1295" i="13" s="1"/>
  <c r="I1297" i="3"/>
  <c r="E1296" i="13" s="1"/>
  <c r="I1298" i="3"/>
  <c r="E1297" i="13" s="1"/>
  <c r="I1299" i="3"/>
  <c r="E1298" i="13" s="1"/>
  <c r="I1300" i="3"/>
  <c r="E1299" i="13" s="1"/>
  <c r="I1301" i="3"/>
  <c r="E1300" i="13" s="1"/>
  <c r="I1302" i="3"/>
  <c r="E1301" i="13" s="1"/>
  <c r="I1303" i="3"/>
  <c r="E1302" i="13" s="1"/>
  <c r="I1304" i="3"/>
  <c r="E1303" i="13" s="1"/>
  <c r="I1305" i="3"/>
  <c r="E1304" i="13" s="1"/>
  <c r="I1306" i="3"/>
  <c r="E1305" i="13" s="1"/>
  <c r="I1307" i="3"/>
  <c r="E1306" i="13" s="1"/>
  <c r="I1308" i="3"/>
  <c r="E1307" i="13" s="1"/>
  <c r="I1309" i="3"/>
  <c r="E1308" i="13" s="1"/>
  <c r="I1310" i="3"/>
  <c r="E1309" i="13" s="1"/>
  <c r="I1311" i="3"/>
  <c r="E1310" i="13" s="1"/>
  <c r="I1312" i="3"/>
  <c r="E1311" i="13" s="1"/>
  <c r="I1313" i="3"/>
  <c r="E1312" i="13" s="1"/>
  <c r="I1314" i="3"/>
  <c r="E1313" i="13" s="1"/>
  <c r="I1315" i="3"/>
  <c r="E1314" i="13" s="1"/>
  <c r="I1316" i="3"/>
  <c r="E1315" i="13" s="1"/>
  <c r="I1317" i="3"/>
  <c r="E1316" i="13" s="1"/>
  <c r="I1318" i="3"/>
  <c r="E1317" i="13" s="1"/>
  <c r="I1319" i="3"/>
  <c r="E1318" i="13" s="1"/>
  <c r="I1320" i="3"/>
  <c r="E1319" i="13" s="1"/>
  <c r="I1323" i="3"/>
  <c r="E1322" i="13" s="1"/>
  <c r="I1324" i="3"/>
  <c r="E1323" i="13" s="1"/>
  <c r="I1325" i="3"/>
  <c r="E1324" i="13" s="1"/>
  <c r="I1326" i="3"/>
  <c r="E1325" i="13" s="1"/>
  <c r="I1327" i="3"/>
  <c r="E1326" i="13" s="1"/>
  <c r="I1328" i="3"/>
  <c r="E1327" i="13" s="1"/>
  <c r="I1329" i="3"/>
  <c r="E1328" i="13" s="1"/>
  <c r="I1330" i="3"/>
  <c r="E1329" i="13" s="1"/>
  <c r="I1331" i="3"/>
  <c r="E1330" i="13" s="1"/>
  <c r="I1332" i="3"/>
  <c r="E1331" i="13" s="1"/>
  <c r="I1333" i="3"/>
  <c r="E1332" i="13" s="1"/>
  <c r="I1334" i="3"/>
  <c r="E1333" i="13" s="1"/>
  <c r="I1335" i="3"/>
  <c r="E1334" i="13" s="1"/>
  <c r="I1336" i="3"/>
  <c r="E1335" i="13" s="1"/>
  <c r="I1337" i="3"/>
  <c r="E1336" i="13" s="1"/>
  <c r="I1338" i="3"/>
  <c r="E1337" i="13" s="1"/>
  <c r="I1339" i="3"/>
  <c r="E1338" i="13" s="1"/>
  <c r="I1340" i="3"/>
  <c r="E1339" i="13" s="1"/>
  <c r="I1341" i="3"/>
  <c r="E1340" i="13" s="1"/>
  <c r="I1342" i="3"/>
  <c r="E1341" i="13" s="1"/>
  <c r="I1343" i="3"/>
  <c r="E1342" i="13" s="1"/>
  <c r="I1344" i="3"/>
  <c r="E1343" i="13" s="1"/>
  <c r="I1345" i="3"/>
  <c r="E1344" i="13" s="1"/>
  <c r="I1346" i="3"/>
  <c r="E1345" i="13" s="1"/>
  <c r="I1347" i="3"/>
  <c r="E1346" i="13" s="1"/>
  <c r="I1348" i="3"/>
  <c r="E1347" i="13" s="1"/>
  <c r="I1349" i="3"/>
  <c r="E1348" i="13" s="1"/>
  <c r="I1350" i="3"/>
  <c r="E1349" i="13" s="1"/>
  <c r="I1351" i="3"/>
  <c r="E1350" i="13" s="1"/>
  <c r="I1352" i="3"/>
  <c r="E1351" i="13" s="1"/>
  <c r="I1353" i="3"/>
  <c r="E1352" i="13" s="1"/>
  <c r="I1354" i="3"/>
  <c r="E1353" i="13" s="1"/>
  <c r="I1355" i="3"/>
  <c r="E1354" i="13" s="1"/>
  <c r="I1356" i="3"/>
  <c r="E1355" i="13" s="1"/>
  <c r="I1357" i="3"/>
  <c r="E1356" i="13" s="1"/>
  <c r="I1358" i="3"/>
  <c r="E1357" i="13" s="1"/>
  <c r="I1359" i="3"/>
  <c r="E1358" i="13" s="1"/>
  <c r="I1360" i="3"/>
  <c r="E1359" i="13" s="1"/>
  <c r="I1361" i="3"/>
  <c r="E1360" i="13" s="1"/>
  <c r="I1362" i="3"/>
  <c r="E1361" i="13" s="1"/>
  <c r="I1363" i="3"/>
  <c r="E1362" i="13" s="1"/>
  <c r="I1364" i="3"/>
  <c r="E1363" i="13" s="1"/>
  <c r="I1365" i="3"/>
  <c r="E1364" i="13" s="1"/>
  <c r="I1366" i="3"/>
  <c r="E1365" i="13" s="1"/>
  <c r="I1367" i="3"/>
  <c r="E1366" i="13" s="1"/>
  <c r="I1368" i="3"/>
  <c r="E1367" i="13" s="1"/>
  <c r="I1369" i="3"/>
  <c r="E1368" i="13" s="1"/>
  <c r="I1370" i="3"/>
  <c r="E1369" i="13" s="1"/>
  <c r="I1371" i="3"/>
  <c r="E1370" i="13" s="1"/>
  <c r="I1372" i="3"/>
  <c r="E1371" i="13" s="1"/>
  <c r="I1373" i="3"/>
  <c r="E1372" i="13" s="1"/>
  <c r="I1374" i="3"/>
  <c r="E1373" i="13" s="1"/>
  <c r="I1375" i="3"/>
  <c r="E1374" i="13" s="1"/>
  <c r="I1376" i="3"/>
  <c r="E1375" i="13" s="1"/>
  <c r="I1377" i="3"/>
  <c r="E1376" i="13" s="1"/>
  <c r="I1378" i="3"/>
  <c r="E1377" i="13" s="1"/>
  <c r="I1379" i="3"/>
  <c r="E1378" i="13" s="1"/>
  <c r="I1380" i="3"/>
  <c r="E1379" i="13" s="1"/>
  <c r="I1381" i="3"/>
  <c r="E1380" i="13" s="1"/>
  <c r="I1382" i="3"/>
  <c r="E1381" i="13" s="1"/>
  <c r="I1383" i="3"/>
  <c r="E1382" i="13" s="1"/>
  <c r="I1384" i="3"/>
  <c r="E1383" i="13" s="1"/>
  <c r="I1385" i="3"/>
  <c r="E1384" i="13" s="1"/>
  <c r="I1386" i="3"/>
  <c r="E1385" i="13" s="1"/>
  <c r="I1387" i="3"/>
  <c r="E1386" i="13" s="1"/>
  <c r="I1388" i="3"/>
  <c r="E1387" i="13" s="1"/>
  <c r="I1389" i="3"/>
  <c r="E1388" i="13" s="1"/>
  <c r="I1390" i="3"/>
  <c r="E1389" i="13" s="1"/>
  <c r="I1391" i="3"/>
  <c r="E1390" i="13" s="1"/>
  <c r="I1392" i="3"/>
  <c r="E1391" i="13" s="1"/>
  <c r="I1393" i="3"/>
  <c r="E1392" i="13" s="1"/>
  <c r="I1394" i="3"/>
  <c r="E1393" i="13" s="1"/>
  <c r="I1395" i="3"/>
  <c r="E1394" i="13" s="1"/>
  <c r="I1396" i="3"/>
  <c r="E1395" i="13" s="1"/>
  <c r="I1397" i="3"/>
  <c r="E1396" i="13" s="1"/>
  <c r="I1398" i="3"/>
  <c r="E1397" i="13" s="1"/>
  <c r="I1399" i="3"/>
  <c r="E1398" i="13" s="1"/>
  <c r="I1400" i="3"/>
  <c r="E1399" i="13" s="1"/>
  <c r="I1401" i="3"/>
  <c r="E1400" i="13" s="1"/>
  <c r="I1402" i="3"/>
  <c r="E1401" i="13" s="1"/>
  <c r="I1403" i="3"/>
  <c r="E1402" i="13" s="1"/>
  <c r="I1404" i="3"/>
  <c r="E1403" i="13" s="1"/>
  <c r="I1405" i="3"/>
  <c r="E1404" i="13" s="1"/>
  <c r="I1406" i="3"/>
  <c r="E1405" i="13" s="1"/>
  <c r="I1407" i="3"/>
  <c r="E1406" i="13" s="1"/>
  <c r="I1408" i="3"/>
  <c r="E1407" i="13" s="1"/>
  <c r="I1409" i="3"/>
  <c r="E1408" i="13" s="1"/>
  <c r="I1410" i="3"/>
  <c r="E1409" i="13" s="1"/>
  <c r="I1411" i="3"/>
  <c r="E1410" i="13" s="1"/>
  <c r="I1412" i="3"/>
  <c r="E1411" i="13" s="1"/>
  <c r="I1413" i="3"/>
  <c r="E1412" i="13" s="1"/>
  <c r="I1414" i="3"/>
  <c r="E1413" i="13" s="1"/>
  <c r="I1415" i="3"/>
  <c r="E1414" i="13" s="1"/>
  <c r="I1416" i="3"/>
  <c r="E1415" i="13" s="1"/>
  <c r="I1419" i="3"/>
  <c r="E1418" i="13" s="1"/>
  <c r="I1420" i="3"/>
  <c r="E1419" i="13" s="1"/>
  <c r="I1421" i="3"/>
  <c r="E1420" i="13" s="1"/>
  <c r="I1422" i="3"/>
  <c r="E1421" i="13" s="1"/>
  <c r="I1423" i="3"/>
  <c r="E1422" i="13" s="1"/>
  <c r="I1424" i="3"/>
  <c r="E1423" i="13" s="1"/>
  <c r="I1425" i="3"/>
  <c r="E1424" i="13" s="1"/>
  <c r="I1426" i="3"/>
  <c r="E1425" i="13" s="1"/>
  <c r="I1427" i="3"/>
  <c r="E1426" i="13" s="1"/>
  <c r="I1428" i="3"/>
  <c r="E1427" i="13" s="1"/>
  <c r="I1429" i="3"/>
  <c r="E1428" i="13" s="1"/>
  <c r="I1430" i="3"/>
  <c r="E1429" i="13" s="1"/>
  <c r="I1431" i="3"/>
  <c r="E1430" i="13" s="1"/>
  <c r="I1432" i="3"/>
  <c r="E1431" i="13" s="1"/>
  <c r="I1433" i="3"/>
  <c r="E1432" i="13" s="1"/>
  <c r="I1434" i="3"/>
  <c r="E1433" i="13" s="1"/>
  <c r="I1435" i="3"/>
  <c r="E1434" i="13" s="1"/>
  <c r="I1436" i="3"/>
  <c r="E1435" i="13" s="1"/>
  <c r="I1437" i="3"/>
  <c r="E1436" i="13" s="1"/>
  <c r="I1438" i="3"/>
  <c r="E1437" i="13" s="1"/>
  <c r="I1439" i="3"/>
  <c r="E1438" i="13" s="1"/>
  <c r="I1440" i="3"/>
  <c r="E1439" i="13" s="1"/>
  <c r="I1441" i="3"/>
  <c r="E1440" i="13" s="1"/>
  <c r="I1442" i="3"/>
  <c r="E1441" i="13" s="1"/>
  <c r="I1443" i="3"/>
  <c r="E1442" i="13" s="1"/>
  <c r="I1444" i="3"/>
  <c r="E1443" i="13" s="1"/>
  <c r="I1445" i="3"/>
  <c r="E1444" i="13" s="1"/>
  <c r="I1446" i="3"/>
  <c r="E1445" i="13" s="1"/>
  <c r="I1447" i="3"/>
  <c r="E1446" i="13" s="1"/>
  <c r="I1448" i="3"/>
  <c r="E1447" i="13" s="1"/>
  <c r="I1449" i="3"/>
  <c r="E1448" i="13" s="1"/>
  <c r="I1450" i="3"/>
  <c r="E1449" i="13" s="1"/>
  <c r="I1451" i="3"/>
  <c r="E1450" i="13" s="1"/>
  <c r="I1452" i="3"/>
  <c r="E1451" i="13" s="1"/>
  <c r="I1453" i="3"/>
  <c r="E1452" i="13" s="1"/>
  <c r="I1454" i="3"/>
  <c r="E1453" i="13" s="1"/>
  <c r="I1455" i="3"/>
  <c r="E1454" i="13" s="1"/>
  <c r="I1456" i="3"/>
  <c r="E1455" i="13" s="1"/>
  <c r="I1457" i="3"/>
  <c r="E1456" i="13" s="1"/>
  <c r="E2" i="13"/>
  <c r="B2" i="13"/>
  <c r="K2" i="13" s="1"/>
  <c r="B12" i="9"/>
  <c r="B13" i="9"/>
  <c r="B11" i="9"/>
  <c r="U15" i="2"/>
  <c r="T15" i="2"/>
  <c r="S15" i="2"/>
  <c r="R15" i="2"/>
  <c r="Q15" i="2"/>
  <c r="P15" i="2"/>
  <c r="O15" i="2"/>
  <c r="N15" i="2"/>
  <c r="U14" i="2"/>
  <c r="T14" i="2"/>
  <c r="S14" i="2"/>
  <c r="R14" i="2"/>
  <c r="Q14" i="2"/>
  <c r="P14" i="2"/>
  <c r="O14" i="2"/>
  <c r="N14" i="2"/>
  <c r="U13" i="2"/>
  <c r="T13" i="2"/>
  <c r="S13" i="2"/>
  <c r="R13" i="2"/>
  <c r="Q13" i="2"/>
  <c r="P13" i="2"/>
  <c r="O13" i="2"/>
  <c r="N13" i="2"/>
  <c r="U12" i="2"/>
  <c r="T12" i="2"/>
  <c r="S12" i="2"/>
  <c r="R12" i="2"/>
  <c r="Q12" i="2"/>
  <c r="P12" i="2"/>
  <c r="O12" i="2"/>
  <c r="N12" i="2"/>
  <c r="AE6" i="2"/>
  <c r="AE15" i="2" s="1"/>
  <c r="AD6" i="2"/>
  <c r="AD14" i="2" s="1"/>
  <c r="AC6" i="2"/>
  <c r="AC15" i="2" s="1"/>
  <c r="AB6" i="2"/>
  <c r="AB15" i="2" s="1"/>
  <c r="AA6" i="2"/>
  <c r="AA14" i="2" s="1"/>
  <c r="Z6" i="2"/>
  <c r="Z13" i="2" s="1"/>
  <c r="Y6" i="2"/>
  <c r="Y14" i="2" s="1"/>
  <c r="X6" i="2"/>
  <c r="X14" i="2" s="1"/>
  <c r="K6" i="2"/>
  <c r="K13" i="2" s="1"/>
  <c r="J6" i="2"/>
  <c r="J13" i="2" s="1"/>
  <c r="I6" i="2"/>
  <c r="I13" i="2" s="1"/>
  <c r="H6" i="2"/>
  <c r="H13" i="2" s="1"/>
  <c r="G6" i="2"/>
  <c r="G13" i="2" s="1"/>
  <c r="F6" i="2"/>
  <c r="F12" i="2" s="1"/>
  <c r="E6" i="2"/>
  <c r="E13" i="2" s="1"/>
  <c r="D6" i="2"/>
  <c r="D12" i="2" s="1"/>
  <c r="Q22" i="27" l="1"/>
  <c r="S28" i="27"/>
  <c r="T7" i="27"/>
  <c r="Q21" i="27"/>
  <c r="P21" i="27"/>
  <c r="P22" i="27" s="1"/>
  <c r="L21" i="27"/>
  <c r="L22" i="27" s="1"/>
  <c r="K21" i="27"/>
  <c r="K22" i="27" s="1"/>
  <c r="N21" i="27"/>
  <c r="N22" i="27" s="1"/>
  <c r="M21" i="27"/>
  <c r="M22" i="27" s="1"/>
  <c r="O21" i="27"/>
  <c r="O22" i="27" s="1"/>
  <c r="G1441" i="23"/>
  <c r="G1442" i="23"/>
  <c r="L1269" i="23"/>
  <c r="L1163" i="23"/>
  <c r="L1205" i="23"/>
  <c r="L1123" i="23"/>
  <c r="I445" i="23"/>
  <c r="I446" i="23"/>
  <c r="I853" i="23"/>
  <c r="I854" i="23"/>
  <c r="I949" i="23"/>
  <c r="I950" i="23"/>
  <c r="I1189" i="23"/>
  <c r="I1190" i="23"/>
  <c r="I1357" i="23"/>
  <c r="I1358" i="23"/>
  <c r="I1477" i="23"/>
  <c r="I1478" i="23"/>
  <c r="I710" i="23"/>
  <c r="I1526" i="23"/>
  <c r="G288" i="23"/>
  <c r="M288" i="23"/>
  <c r="N288" i="23" s="1"/>
  <c r="G408" i="23"/>
  <c r="L408" i="23" s="1"/>
  <c r="M408" i="23"/>
  <c r="N408" i="23" s="1"/>
  <c r="G696" i="23"/>
  <c r="M696" i="23"/>
  <c r="N696" i="23" s="1"/>
  <c r="G457" i="23"/>
  <c r="G458" i="23"/>
  <c r="G985" i="23"/>
  <c r="G1201" i="23"/>
  <c r="G1202" i="23"/>
  <c r="G48" i="23"/>
  <c r="M48" i="23"/>
  <c r="N48" i="23" s="1"/>
  <c r="G530" i="23"/>
  <c r="G145" i="23"/>
  <c r="M144" i="23"/>
  <c r="N144" i="23" s="1"/>
  <c r="I37" i="23"/>
  <c r="I38" i="23"/>
  <c r="G925" i="23"/>
  <c r="M925" i="23"/>
  <c r="G973" i="23"/>
  <c r="G974" i="23"/>
  <c r="G1021" i="23"/>
  <c r="G1022" i="23"/>
  <c r="G85" i="23"/>
  <c r="G86" i="23"/>
  <c r="L4" i="23"/>
  <c r="C86" i="23"/>
  <c r="M85" i="23"/>
  <c r="N85" i="23" s="1"/>
  <c r="L117" i="23"/>
  <c r="L309" i="23"/>
  <c r="E316" i="23"/>
  <c r="E317" i="23"/>
  <c r="M316" i="23"/>
  <c r="N316" i="23" s="1"/>
  <c r="E364" i="23"/>
  <c r="M364" i="23"/>
  <c r="N364" i="23" s="1"/>
  <c r="E365" i="23"/>
  <c r="L365" i="23" s="1"/>
  <c r="E412" i="23"/>
  <c r="E413" i="23"/>
  <c r="M412" i="23"/>
  <c r="N412" i="23" s="1"/>
  <c r="E460" i="23"/>
  <c r="M460" i="23"/>
  <c r="N460" i="23" s="1"/>
  <c r="E461" i="23"/>
  <c r="E508" i="23"/>
  <c r="M508" i="23"/>
  <c r="N508" i="23" s="1"/>
  <c r="E892" i="23"/>
  <c r="M892" i="23"/>
  <c r="N892" i="23" s="1"/>
  <c r="E893" i="23"/>
  <c r="E1228" i="23"/>
  <c r="E1229" i="23"/>
  <c r="M1228" i="23"/>
  <c r="N1228" i="23" s="1"/>
  <c r="E1421" i="23"/>
  <c r="L1421" i="23" s="1"/>
  <c r="M1420" i="23"/>
  <c r="L30" i="23"/>
  <c r="E109" i="23"/>
  <c r="E110" i="23"/>
  <c r="E349" i="23"/>
  <c r="E350" i="23"/>
  <c r="M349" i="23"/>
  <c r="E1021" i="23"/>
  <c r="E1022" i="23"/>
  <c r="L1022" i="23" s="1"/>
  <c r="N1120" i="23"/>
  <c r="N1121" i="23"/>
  <c r="L235" i="23"/>
  <c r="L267" i="23"/>
  <c r="L299" i="23"/>
  <c r="L331" i="23"/>
  <c r="L452" i="23"/>
  <c r="N596" i="23"/>
  <c r="N597" i="23"/>
  <c r="C541" i="23"/>
  <c r="L541" i="23" s="1"/>
  <c r="M541" i="23"/>
  <c r="C542" i="23"/>
  <c r="N1086" i="23"/>
  <c r="N1087" i="23"/>
  <c r="E1325" i="23"/>
  <c r="L983" i="23"/>
  <c r="L1008" i="23"/>
  <c r="N1207" i="23"/>
  <c r="N1208" i="23"/>
  <c r="L650" i="23"/>
  <c r="L986" i="23"/>
  <c r="E3" i="13"/>
  <c r="G1416" i="23"/>
  <c r="L1407" i="23"/>
  <c r="L1282" i="23"/>
  <c r="L1199" i="23"/>
  <c r="L1145" i="23"/>
  <c r="L1080" i="23"/>
  <c r="L1084" i="23"/>
  <c r="L1126" i="23"/>
  <c r="I122" i="23"/>
  <c r="I121" i="23"/>
  <c r="G637" i="23"/>
  <c r="G638" i="23"/>
  <c r="G685" i="23"/>
  <c r="G686" i="23"/>
  <c r="G781" i="23"/>
  <c r="G782" i="23"/>
  <c r="M781" i="23"/>
  <c r="G1333" i="23"/>
  <c r="G1334" i="23"/>
  <c r="G73" i="23"/>
  <c r="G74" i="23"/>
  <c r="E28" i="23"/>
  <c r="E29" i="23"/>
  <c r="N174" i="23"/>
  <c r="L9" i="23"/>
  <c r="E472" i="23"/>
  <c r="M472" i="23"/>
  <c r="N472" i="23" s="1"/>
  <c r="E473" i="23"/>
  <c r="E520" i="23"/>
  <c r="M520" i="23"/>
  <c r="N520" i="23" s="1"/>
  <c r="E856" i="23"/>
  <c r="E857" i="23"/>
  <c r="M856" i="23"/>
  <c r="E1001" i="23"/>
  <c r="M1000" i="23"/>
  <c r="N1000" i="23" s="1"/>
  <c r="E1240" i="23"/>
  <c r="M1240" i="23"/>
  <c r="N1240" i="23" s="1"/>
  <c r="E1241" i="23"/>
  <c r="E1312" i="23"/>
  <c r="M1312" i="23"/>
  <c r="N1312" i="23" s="1"/>
  <c r="L266" i="23"/>
  <c r="M1225" i="23"/>
  <c r="N1225" i="23" s="1"/>
  <c r="L868" i="23"/>
  <c r="M1332" i="23"/>
  <c r="N1332" i="23" s="1"/>
  <c r="L893" i="23"/>
  <c r="C1357" i="23"/>
  <c r="M1357" i="23"/>
  <c r="C1358" i="23"/>
  <c r="N670" i="23"/>
  <c r="N671" i="23"/>
  <c r="N199" i="23"/>
  <c r="N623" i="23"/>
  <c r="L530" i="23"/>
  <c r="L1311" i="23"/>
  <c r="L1266" i="23"/>
  <c r="L1240" i="23"/>
  <c r="L1193" i="23"/>
  <c r="L1157" i="23"/>
  <c r="L181" i="23"/>
  <c r="L145" i="23"/>
  <c r="I302" i="23"/>
  <c r="I806" i="23"/>
  <c r="I697" i="23"/>
  <c r="I698" i="23"/>
  <c r="I793" i="23"/>
  <c r="I794" i="23"/>
  <c r="I889" i="23"/>
  <c r="I890" i="23"/>
  <c r="I1177" i="23"/>
  <c r="I1178" i="23"/>
  <c r="I1465" i="23"/>
  <c r="I1466" i="23"/>
  <c r="I157" i="23"/>
  <c r="I158" i="23"/>
  <c r="C13" i="23"/>
  <c r="L13" i="23" s="1"/>
  <c r="M13" i="23"/>
  <c r="N13" i="23" s="1"/>
  <c r="N45" i="23"/>
  <c r="N1372" i="23"/>
  <c r="N1373" i="23"/>
  <c r="E613" i="23"/>
  <c r="E614" i="23"/>
  <c r="E40" i="23"/>
  <c r="E41" i="23"/>
  <c r="L41" i="23" s="1"/>
  <c r="M40" i="23"/>
  <c r="N40" i="23" s="1"/>
  <c r="E113" i="23"/>
  <c r="M112" i="23"/>
  <c r="E208" i="23"/>
  <c r="M208" i="23"/>
  <c r="N208" i="23" s="1"/>
  <c r="E209" i="23"/>
  <c r="E304" i="23"/>
  <c r="M304" i="23"/>
  <c r="N304" i="23" s="1"/>
  <c r="E400" i="23"/>
  <c r="M400" i="23"/>
  <c r="N400" i="23" s="1"/>
  <c r="E401" i="23"/>
  <c r="E688" i="23"/>
  <c r="M688" i="23"/>
  <c r="N688" i="23" s="1"/>
  <c r="E689" i="23"/>
  <c r="E736" i="23"/>
  <c r="M736" i="23"/>
  <c r="N736" i="23" s="1"/>
  <c r="E784" i="23"/>
  <c r="M784" i="23"/>
  <c r="N784" i="23" s="1"/>
  <c r="E785" i="23"/>
  <c r="N10" i="23"/>
  <c r="N42" i="23"/>
  <c r="E577" i="23"/>
  <c r="E578" i="23"/>
  <c r="M420" i="23"/>
  <c r="N420" i="23" s="1"/>
  <c r="M1428" i="23"/>
  <c r="N1428" i="23" s="1"/>
  <c r="M757" i="23"/>
  <c r="C757" i="23"/>
  <c r="L757" i="23" s="1"/>
  <c r="C758" i="23"/>
  <c r="L1277" i="23"/>
  <c r="L1437" i="23"/>
  <c r="N975" i="23"/>
  <c r="L1367" i="23"/>
  <c r="N151" i="23"/>
  <c r="L1159" i="23"/>
  <c r="L578" i="23"/>
  <c r="L626" i="23"/>
  <c r="L698" i="23"/>
  <c r="L794" i="23"/>
  <c r="G1345" i="23"/>
  <c r="G1346" i="23"/>
  <c r="I1418" i="3"/>
  <c r="E1417" i="13" s="1"/>
  <c r="I1322" i="3"/>
  <c r="E1321" i="13" s="1"/>
  <c r="I1226" i="3"/>
  <c r="E1225" i="13" s="1"/>
  <c r="I1130" i="3"/>
  <c r="E1129" i="13" s="1"/>
  <c r="I1034" i="3"/>
  <c r="E1033" i="13" s="1"/>
  <c r="I938" i="3"/>
  <c r="E937" i="13" s="1"/>
  <c r="I842" i="3"/>
  <c r="E841" i="13" s="1"/>
  <c r="I746" i="3"/>
  <c r="E745" i="13" s="1"/>
  <c r="I650" i="3"/>
  <c r="E649" i="13" s="1"/>
  <c r="I554" i="3"/>
  <c r="E553" i="13" s="1"/>
  <c r="I458" i="3"/>
  <c r="E457" i="13" s="1"/>
  <c r="I362" i="3"/>
  <c r="E361" i="13" s="1"/>
  <c r="I266" i="3"/>
  <c r="E265" i="13" s="1"/>
  <c r="L1321" i="23"/>
  <c r="L1406" i="23"/>
  <c r="L1202" i="23"/>
  <c r="L1187" i="23"/>
  <c r="L613" i="23"/>
  <c r="L1004" i="23"/>
  <c r="I374" i="23"/>
  <c r="I1166" i="23"/>
  <c r="G336" i="23"/>
  <c r="M336" i="23"/>
  <c r="N336" i="23" s="1"/>
  <c r="G432" i="23"/>
  <c r="M432" i="23"/>
  <c r="N432" i="23" s="1"/>
  <c r="G720" i="23"/>
  <c r="M720" i="23"/>
  <c r="N720" i="23" s="1"/>
  <c r="G984" i="23"/>
  <c r="M984" i="23"/>
  <c r="N984" i="23" s="1"/>
  <c r="G1152" i="23"/>
  <c r="M1152" i="23"/>
  <c r="N1152" i="23" s="1"/>
  <c r="G313" i="23"/>
  <c r="G314" i="23"/>
  <c r="L314" i="23" s="1"/>
  <c r="G553" i="23"/>
  <c r="G554" i="23"/>
  <c r="G721" i="23"/>
  <c r="G722" i="23"/>
  <c r="L722" i="23" s="1"/>
  <c r="G865" i="23"/>
  <c r="G866" i="23"/>
  <c r="G1105" i="23"/>
  <c r="G1106" i="23"/>
  <c r="G770" i="23"/>
  <c r="G662" i="23"/>
  <c r="G1344" i="23"/>
  <c r="M1344" i="23"/>
  <c r="N1344" i="23" s="1"/>
  <c r="G1464" i="23"/>
  <c r="M1464" i="23"/>
  <c r="N1464" i="23" s="1"/>
  <c r="L93" i="23"/>
  <c r="N94" i="23"/>
  <c r="N95" i="23"/>
  <c r="L230" i="23"/>
  <c r="E269" i="23"/>
  <c r="E509" i="23"/>
  <c r="I26" i="23"/>
  <c r="L218" i="23"/>
  <c r="G1142" i="23"/>
  <c r="E521" i="23"/>
  <c r="L653" i="23"/>
  <c r="L1166" i="23"/>
  <c r="C1213" i="23"/>
  <c r="L1213" i="23" s="1"/>
  <c r="M1213" i="23"/>
  <c r="N1213" i="23" s="1"/>
  <c r="L574" i="23"/>
  <c r="N934" i="23"/>
  <c r="N111" i="23"/>
  <c r="L575" i="23"/>
  <c r="L935" i="23"/>
  <c r="L1298" i="23"/>
  <c r="L1346" i="23"/>
  <c r="L1208" i="23"/>
  <c r="L925" i="23"/>
  <c r="L121" i="23"/>
  <c r="L1148" i="23"/>
  <c r="L1181" i="23"/>
  <c r="L866" i="23"/>
  <c r="L1034" i="23"/>
  <c r="L205" i="23"/>
  <c r="I253" i="23"/>
  <c r="I254" i="23"/>
  <c r="I1069" i="23"/>
  <c r="I1070" i="23"/>
  <c r="I1501" i="23"/>
  <c r="I1502" i="23"/>
  <c r="I1334" i="23"/>
  <c r="G264" i="23"/>
  <c r="M264" i="23"/>
  <c r="N264" i="23" s="1"/>
  <c r="G552" i="23"/>
  <c r="M552" i="23"/>
  <c r="N552" i="23" s="1"/>
  <c r="G648" i="23"/>
  <c r="M648" i="23"/>
  <c r="N648" i="23" s="1"/>
  <c r="G1296" i="23"/>
  <c r="M1296" i="23"/>
  <c r="N1296" i="23" s="1"/>
  <c r="G481" i="23"/>
  <c r="G482" i="23"/>
  <c r="G649" i="23"/>
  <c r="G817" i="23"/>
  <c r="G818" i="23"/>
  <c r="L818" i="23" s="1"/>
  <c r="G1033" i="23"/>
  <c r="G1034" i="23"/>
  <c r="G242" i="23"/>
  <c r="L242" i="23" s="1"/>
  <c r="G734" i="23"/>
  <c r="L734" i="23" s="1"/>
  <c r="N61" i="23"/>
  <c r="E124" i="23"/>
  <c r="M124" i="23"/>
  <c r="E125" i="23"/>
  <c r="E244" i="23"/>
  <c r="E245" i="23"/>
  <c r="L245" i="23" s="1"/>
  <c r="M244" i="23"/>
  <c r="N244" i="23" s="1"/>
  <c r="E292" i="23"/>
  <c r="M292" i="23"/>
  <c r="N292" i="23" s="1"/>
  <c r="E293" i="23"/>
  <c r="L293" i="23" s="1"/>
  <c r="E340" i="23"/>
  <c r="E341" i="23"/>
  <c r="M340" i="23"/>
  <c r="N340" i="23" s="1"/>
  <c r="E388" i="23"/>
  <c r="E389" i="23"/>
  <c r="E436" i="23"/>
  <c r="M436" i="23"/>
  <c r="N436" i="23" s="1"/>
  <c r="E484" i="23"/>
  <c r="E485" i="23"/>
  <c r="E1012" i="23"/>
  <c r="M1012" i="23"/>
  <c r="N1012" i="23" s="1"/>
  <c r="M1132" i="23"/>
  <c r="E1133" i="23"/>
  <c r="L1133" i="23" s="1"/>
  <c r="N64" i="23"/>
  <c r="N65" i="23"/>
  <c r="L68" i="23"/>
  <c r="M388" i="23"/>
  <c r="L1300" i="23"/>
  <c r="M1524" i="23"/>
  <c r="N1524" i="23" s="1"/>
  <c r="C1405" i="23"/>
  <c r="L1405" i="23" s="1"/>
  <c r="M1405" i="23"/>
  <c r="N902" i="23"/>
  <c r="L1310" i="23"/>
  <c r="N71" i="23"/>
  <c r="N903" i="23"/>
  <c r="E1279" i="13"/>
  <c r="L1512" i="23"/>
  <c r="L1418" i="23"/>
  <c r="L1250" i="23"/>
  <c r="L1175" i="23"/>
  <c r="L1273" i="23"/>
  <c r="L1098" i="23"/>
  <c r="L1062" i="23"/>
  <c r="L1066" i="23"/>
  <c r="L1120" i="23"/>
  <c r="L1132" i="23"/>
  <c r="L139" i="23"/>
  <c r="L73" i="23"/>
  <c r="I494" i="23"/>
  <c r="I1430" i="23"/>
  <c r="M205" i="23"/>
  <c r="G206" i="23"/>
  <c r="I74" i="23"/>
  <c r="I73" i="23"/>
  <c r="G709" i="23"/>
  <c r="G710" i="23"/>
  <c r="G805" i="23"/>
  <c r="G806" i="23"/>
  <c r="G121" i="23"/>
  <c r="G122" i="23"/>
  <c r="G25" i="23"/>
  <c r="G26" i="23"/>
  <c r="G758" i="23"/>
  <c r="M28" i="23"/>
  <c r="N28" i="23" s="1"/>
  <c r="L316" i="23"/>
  <c r="L302" i="23"/>
  <c r="E4" i="23"/>
  <c r="M4" i="23"/>
  <c r="N4" i="23" s="1"/>
  <c r="N1396" i="23"/>
  <c r="N1397" i="23"/>
  <c r="E181" i="23"/>
  <c r="E182" i="23"/>
  <c r="C289" i="23"/>
  <c r="M289" i="23"/>
  <c r="C290" i="23"/>
  <c r="L290" i="23" s="1"/>
  <c r="N1388" i="23"/>
  <c r="N1389" i="23"/>
  <c r="L806" i="23"/>
  <c r="N542" i="23"/>
  <c r="N543" i="23"/>
  <c r="L830" i="23"/>
  <c r="N862" i="23"/>
  <c r="N863" i="23"/>
  <c r="L1270" i="23"/>
  <c r="L535" i="23"/>
  <c r="N703" i="23"/>
  <c r="N799" i="23"/>
  <c r="L839" i="23"/>
  <c r="N1119" i="23"/>
  <c r="L554" i="23"/>
  <c r="L1228" i="23"/>
  <c r="L109" i="23"/>
  <c r="L1284" i="23"/>
  <c r="L1169" i="23"/>
  <c r="L1151" i="23"/>
  <c r="L1214" i="23"/>
  <c r="L85" i="23"/>
  <c r="L199" i="23"/>
  <c r="I1454" i="23"/>
  <c r="G410" i="23"/>
  <c r="L410" i="23" s="1"/>
  <c r="G878" i="23"/>
  <c r="E1522" i="23"/>
  <c r="E1523" i="23"/>
  <c r="M1522" i="23"/>
  <c r="N1522" i="23" s="1"/>
  <c r="N76" i="23"/>
  <c r="N77" i="23"/>
  <c r="N29" i="23"/>
  <c r="L189" i="23"/>
  <c r="E437" i="23"/>
  <c r="E685" i="23"/>
  <c r="E686" i="23"/>
  <c r="L686" i="23" s="1"/>
  <c r="E1093" i="23"/>
  <c r="E1094" i="23"/>
  <c r="L1094" i="23" s="1"/>
  <c r="G36" i="23"/>
  <c r="M36" i="23"/>
  <c r="N36" i="23" s="1"/>
  <c r="G132" i="23"/>
  <c r="L132" i="23" s="1"/>
  <c r="M132" i="23"/>
  <c r="N132" i="23" s="1"/>
  <c r="G228" i="23"/>
  <c r="M228" i="23"/>
  <c r="N228" i="23" s="1"/>
  <c r="G324" i="23"/>
  <c r="M324" i="23"/>
  <c r="N324" i="23" s="1"/>
  <c r="G516" i="23"/>
  <c r="G517" i="23"/>
  <c r="G612" i="23"/>
  <c r="M612" i="23"/>
  <c r="N612" i="23" s="1"/>
  <c r="G708" i="23"/>
  <c r="M708" i="23"/>
  <c r="N708" i="23" s="1"/>
  <c r="G804" i="23"/>
  <c r="M804" i="23"/>
  <c r="N804" i="23" s="1"/>
  <c r="G972" i="23"/>
  <c r="M972" i="23"/>
  <c r="N972" i="23" s="1"/>
  <c r="G1068" i="23"/>
  <c r="M1068" i="23"/>
  <c r="N1068" i="23" s="1"/>
  <c r="G1236" i="23"/>
  <c r="M1236" i="23"/>
  <c r="N1236" i="23" s="1"/>
  <c r="N154" i="23"/>
  <c r="L356" i="23"/>
  <c r="M484" i="23"/>
  <c r="N484" i="23" s="1"/>
  <c r="L1140" i="23"/>
  <c r="L710" i="23"/>
  <c r="E1477" i="23"/>
  <c r="E1478" i="23"/>
  <c r="L439" i="23"/>
  <c r="L503" i="23"/>
  <c r="L1079" i="23"/>
  <c r="L386" i="23"/>
  <c r="L482" i="23"/>
  <c r="I1021" i="23"/>
  <c r="I1022" i="23"/>
  <c r="M192" i="23"/>
  <c r="N192" i="23" s="1"/>
  <c r="G192" i="23"/>
  <c r="L192" i="23" s="1"/>
  <c r="G1512" i="23"/>
  <c r="M1512" i="23"/>
  <c r="N1512" i="23" s="1"/>
  <c r="L36" i="23"/>
  <c r="M157" i="23"/>
  <c r="N157" i="23" s="1"/>
  <c r="C158" i="23"/>
  <c r="L158" i="23" s="1"/>
  <c r="C157" i="23"/>
  <c r="L157" i="23" s="1"/>
  <c r="C277" i="23"/>
  <c r="L277" i="23" s="1"/>
  <c r="M277" i="23"/>
  <c r="N277" i="23" s="1"/>
  <c r="E149" i="23"/>
  <c r="E148" i="23"/>
  <c r="L148" i="23" s="1"/>
  <c r="E556" i="23"/>
  <c r="E557" i="23"/>
  <c r="E604" i="23"/>
  <c r="M604" i="23"/>
  <c r="N604" i="23" s="1"/>
  <c r="E964" i="23"/>
  <c r="L964" i="23" s="1"/>
  <c r="M964" i="23"/>
  <c r="N964" i="23" s="1"/>
  <c r="E965" i="23"/>
  <c r="L965" i="23" s="1"/>
  <c r="E1036" i="23"/>
  <c r="M1036" i="23"/>
  <c r="N1036" i="23" s="1"/>
  <c r="E1037" i="23"/>
  <c r="L1037" i="23" s="1"/>
  <c r="M1276" i="23"/>
  <c r="N1276" i="23" s="1"/>
  <c r="E1277" i="23"/>
  <c r="E1348" i="23"/>
  <c r="M1348" i="23"/>
  <c r="N1348" i="23" s="1"/>
  <c r="N30" i="23"/>
  <c r="L71" i="23"/>
  <c r="E1013" i="23"/>
  <c r="C122" i="23"/>
  <c r="L122" i="23" s="1"/>
  <c r="M121" i="23"/>
  <c r="E1466" i="23"/>
  <c r="E1465" i="23"/>
  <c r="L1020" i="23"/>
  <c r="L1364" i="23"/>
  <c r="L1061" i="23"/>
  <c r="N438" i="23"/>
  <c r="L239" i="23"/>
  <c r="L271" i="23"/>
  <c r="L303" i="23"/>
  <c r="L335" i="23"/>
  <c r="L367" i="23"/>
  <c r="L1239" i="23"/>
  <c r="L1271" i="23"/>
  <c r="L1394" i="23"/>
  <c r="L1490" i="23"/>
  <c r="L34" i="23"/>
  <c r="L107" i="23"/>
  <c r="L146" i="23"/>
  <c r="E1457" i="23"/>
  <c r="L27" i="23"/>
  <c r="L99" i="23"/>
  <c r="N235" i="23"/>
  <c r="N267" i="23"/>
  <c r="N299" i="23"/>
  <c r="N331" i="23"/>
  <c r="L388" i="23"/>
  <c r="L508" i="23"/>
  <c r="L764" i="23"/>
  <c r="L932" i="23"/>
  <c r="L972" i="23"/>
  <c r="L1012" i="23"/>
  <c r="L1092" i="23"/>
  <c r="L1172" i="23"/>
  <c r="L1388" i="23"/>
  <c r="L1452" i="23"/>
  <c r="N365" i="23"/>
  <c r="L437" i="23"/>
  <c r="C469" i="23"/>
  <c r="L469" i="23" s="1"/>
  <c r="M469" i="23"/>
  <c r="L533" i="23"/>
  <c r="M613" i="23"/>
  <c r="N613" i="23" s="1"/>
  <c r="N893" i="23"/>
  <c r="N965" i="23"/>
  <c r="N997" i="23"/>
  <c r="N1061" i="23"/>
  <c r="L1125" i="23"/>
  <c r="L1349" i="23"/>
  <c r="M1501" i="23"/>
  <c r="C1501" i="23"/>
  <c r="C614" i="23"/>
  <c r="N694" i="23"/>
  <c r="N790" i="23"/>
  <c r="L854" i="23"/>
  <c r="L894" i="23"/>
  <c r="L966" i="23"/>
  <c r="C998" i="23"/>
  <c r="L1223" i="23"/>
  <c r="L1391" i="23"/>
  <c r="L1462" i="23"/>
  <c r="L63" i="23"/>
  <c r="L104" i="23"/>
  <c r="L399" i="23"/>
  <c r="N431" i="23"/>
  <c r="L463" i="23"/>
  <c r="L495" i="23"/>
  <c r="N535" i="23"/>
  <c r="N575" i="23"/>
  <c r="N663" i="23"/>
  <c r="L703" i="23"/>
  <c r="L767" i="23"/>
  <c r="L799" i="23"/>
  <c r="L871" i="23"/>
  <c r="L903" i="23"/>
  <c r="N935" i="23"/>
  <c r="N1007" i="23"/>
  <c r="L1039" i="23"/>
  <c r="N1079" i="23"/>
  <c r="L1111" i="23"/>
  <c r="N1159" i="23"/>
  <c r="N1271" i="23"/>
  <c r="L1351" i="23"/>
  <c r="N1399" i="23"/>
  <c r="L1471" i="23"/>
  <c r="M72" i="23"/>
  <c r="N72" i="23" s="1"/>
  <c r="L272" i="23"/>
  <c r="L304" i="23"/>
  <c r="L336" i="23"/>
  <c r="L472" i="23"/>
  <c r="L504" i="23"/>
  <c r="L704" i="23"/>
  <c r="L736" i="23"/>
  <c r="M768" i="23"/>
  <c r="N768" i="23" s="1"/>
  <c r="L800" i="23"/>
  <c r="L832" i="23"/>
  <c r="L872" i="23"/>
  <c r="L912" i="23"/>
  <c r="L952" i="23"/>
  <c r="L984" i="23"/>
  <c r="L1032" i="23"/>
  <c r="L1064" i="23"/>
  <c r="L1096" i="23"/>
  <c r="L1416" i="23"/>
  <c r="C361" i="23"/>
  <c r="M361" i="23"/>
  <c r="M457" i="23"/>
  <c r="N457" i="23" s="1"/>
  <c r="C457" i="23"/>
  <c r="L457" i="23" s="1"/>
  <c r="L521" i="23"/>
  <c r="M601" i="23"/>
  <c r="N601" i="23" s="1"/>
  <c r="M673" i="23"/>
  <c r="N673" i="23" s="1"/>
  <c r="L737" i="23"/>
  <c r="M769" i="23"/>
  <c r="N769" i="23" s="1"/>
  <c r="C769" i="23"/>
  <c r="L769" i="23" s="1"/>
  <c r="L833" i="23"/>
  <c r="C865" i="23"/>
  <c r="L865" i="23" s="1"/>
  <c r="M865" i="23"/>
  <c r="L929" i="23"/>
  <c r="L1025" i="23"/>
  <c r="M1057" i="23"/>
  <c r="M1129" i="23"/>
  <c r="N1241" i="23"/>
  <c r="M1273" i="23"/>
  <c r="N1313" i="23"/>
  <c r="L1457" i="23"/>
  <c r="L434" i="23"/>
  <c r="N466" i="23"/>
  <c r="N498" i="23"/>
  <c r="N690" i="23"/>
  <c r="N786" i="23"/>
  <c r="N850" i="23"/>
  <c r="L930" i="23"/>
  <c r="N1234" i="23"/>
  <c r="L1290" i="23"/>
  <c r="L1426" i="23"/>
  <c r="N1458" i="23"/>
  <c r="L1522" i="23"/>
  <c r="L427" i="23"/>
  <c r="N459" i="23"/>
  <c r="L491" i="23"/>
  <c r="N563" i="23"/>
  <c r="N651" i="23"/>
  <c r="N723" i="23"/>
  <c r="N819" i="23"/>
  <c r="N851" i="23"/>
  <c r="L915" i="23"/>
  <c r="N963" i="23"/>
  <c r="N995" i="23"/>
  <c r="N1107" i="23"/>
  <c r="N1387" i="23"/>
  <c r="N1427" i="23"/>
  <c r="N1491" i="23"/>
  <c r="L1523" i="23"/>
  <c r="E422" i="23"/>
  <c r="E710" i="23"/>
  <c r="E1358" i="23"/>
  <c r="N8" i="23"/>
  <c r="L72" i="23"/>
  <c r="L113" i="23"/>
  <c r="L160" i="23"/>
  <c r="M280" i="23"/>
  <c r="N280" i="23" s="1"/>
  <c r="M376" i="23"/>
  <c r="N376" i="23" s="1"/>
  <c r="L416" i="23"/>
  <c r="L448" i="23"/>
  <c r="M480" i="23"/>
  <c r="N480" i="23" s="1"/>
  <c r="N512" i="23"/>
  <c r="L544" i="23"/>
  <c r="L584" i="23"/>
  <c r="L632" i="23"/>
  <c r="L672" i="23"/>
  <c r="N704" i="23"/>
  <c r="L768" i="23"/>
  <c r="N800" i="23"/>
  <c r="M832" i="23"/>
  <c r="N832" i="23" s="1"/>
  <c r="M952" i="23"/>
  <c r="N952" i="23" s="1"/>
  <c r="L992" i="23"/>
  <c r="N1032" i="23"/>
  <c r="N1064" i="23"/>
  <c r="N1104" i="23"/>
  <c r="L1144" i="23"/>
  <c r="L1176" i="23"/>
  <c r="M1216" i="23"/>
  <c r="N1216" i="23" s="1"/>
  <c r="L1296" i="23"/>
  <c r="M1360" i="23"/>
  <c r="L1385" i="23"/>
  <c r="N1424" i="23"/>
  <c r="L1456" i="23"/>
  <c r="M1488" i="23"/>
  <c r="N1488" i="23" s="1"/>
  <c r="L1520" i="23"/>
  <c r="L393" i="23"/>
  <c r="L489" i="23"/>
  <c r="C529" i="23"/>
  <c r="L529" i="23" s="1"/>
  <c r="M529" i="23"/>
  <c r="N529" i="23" s="1"/>
  <c r="N641" i="23"/>
  <c r="N737" i="23"/>
  <c r="N833" i="23"/>
  <c r="L898" i="23"/>
  <c r="M937" i="23"/>
  <c r="L1001" i="23"/>
  <c r="C1177" i="23"/>
  <c r="L1177" i="23" s="1"/>
  <c r="M1177" i="23"/>
  <c r="N1177" i="23" s="1"/>
  <c r="L1209" i="23"/>
  <c r="L1241" i="23"/>
  <c r="L1313" i="23"/>
  <c r="N1401" i="23"/>
  <c r="M1465" i="23"/>
  <c r="N1465" i="23" s="1"/>
  <c r="C1465" i="23"/>
  <c r="N1497" i="23"/>
  <c r="L338" i="23"/>
  <c r="N722" i="23"/>
  <c r="L850" i="23"/>
  <c r="N938" i="23"/>
  <c r="N970" i="23"/>
  <c r="N1242" i="23"/>
  <c r="L1330" i="23"/>
  <c r="L1386" i="23"/>
  <c r="N1426" i="23"/>
  <c r="L1458" i="23"/>
  <c r="N363" i="23"/>
  <c r="N395" i="23"/>
  <c r="N427" i="23"/>
  <c r="L459" i="23"/>
  <c r="N491" i="23"/>
  <c r="L523" i="23"/>
  <c r="L563" i="23"/>
  <c r="L611" i="23"/>
  <c r="N755" i="23"/>
  <c r="L819" i="23"/>
  <c r="L852" i="23"/>
  <c r="N883" i="23"/>
  <c r="L963" i="23"/>
  <c r="L1107" i="23"/>
  <c r="L1147" i="23"/>
  <c r="L1195" i="23"/>
  <c r="N1315" i="23"/>
  <c r="L857" i="23"/>
  <c r="L879" i="23"/>
  <c r="L949" i="23"/>
  <c r="L676" i="23"/>
  <c r="L612" i="23"/>
  <c r="L516" i="23"/>
  <c r="L224" i="23"/>
  <c r="L220" i="23"/>
  <c r="L106" i="23"/>
  <c r="L94" i="23"/>
  <c r="L82" i="23"/>
  <c r="I422" i="23"/>
  <c r="G841" i="23"/>
  <c r="G840" i="23"/>
  <c r="G337" i="23"/>
  <c r="I818" i="23"/>
  <c r="I817" i="23"/>
  <c r="I242" i="23"/>
  <c r="I434" i="23"/>
  <c r="I674" i="23"/>
  <c r="G350" i="23"/>
  <c r="L44" i="23"/>
  <c r="L204" i="23"/>
  <c r="G1369" i="23"/>
  <c r="G1465" i="23"/>
  <c r="L29" i="23"/>
  <c r="C110" i="23"/>
  <c r="L110" i="23" s="1"/>
  <c r="M109" i="23"/>
  <c r="N109" i="23" s="1"/>
  <c r="L141" i="23"/>
  <c r="M181" i="23"/>
  <c r="N181" i="23" s="1"/>
  <c r="N221" i="23"/>
  <c r="C253" i="23"/>
  <c r="L253" i="23" s="1"/>
  <c r="M253" i="23"/>
  <c r="N253" i="23" s="1"/>
  <c r="N285" i="23"/>
  <c r="N317" i="23"/>
  <c r="G1370" i="23"/>
  <c r="N6" i="23"/>
  <c r="N118" i="23"/>
  <c r="L150" i="23"/>
  <c r="L198" i="23"/>
  <c r="N238" i="23"/>
  <c r="N270" i="23"/>
  <c r="N302" i="23"/>
  <c r="E701" i="23"/>
  <c r="E1109" i="23"/>
  <c r="M49" i="23"/>
  <c r="N49" i="23" s="1"/>
  <c r="L81" i="23"/>
  <c r="L153" i="23"/>
  <c r="M193" i="23"/>
  <c r="N193" i="23" s="1"/>
  <c r="L257" i="23"/>
  <c r="G1190" i="23"/>
  <c r="L10" i="23"/>
  <c r="L42" i="23"/>
  <c r="N82" i="23"/>
  <c r="L114" i="23"/>
  <c r="C194" i="23"/>
  <c r="L194" i="23" s="1"/>
  <c r="N274" i="23"/>
  <c r="N306" i="23"/>
  <c r="E257" i="23"/>
  <c r="E665" i="23"/>
  <c r="L3" i="23"/>
  <c r="L35" i="23"/>
  <c r="N115" i="23"/>
  <c r="L195" i="23"/>
  <c r="N243" i="23"/>
  <c r="N275" i="23"/>
  <c r="N307" i="23"/>
  <c r="N332" i="23"/>
  <c r="L389" i="23"/>
  <c r="L420" i="23"/>
  <c r="L484" i="23"/>
  <c r="L556" i="23"/>
  <c r="L596" i="23"/>
  <c r="M676" i="23"/>
  <c r="L740" i="23"/>
  <c r="L772" i="23"/>
  <c r="M876" i="23"/>
  <c r="N876" i="23" s="1"/>
  <c r="L908" i="23"/>
  <c r="M948" i="23"/>
  <c r="N948" i="23" s="1"/>
  <c r="L980" i="23"/>
  <c r="M1180" i="23"/>
  <c r="L1212" i="23"/>
  <c r="L1332" i="23"/>
  <c r="L1396" i="23"/>
  <c r="L1428" i="23"/>
  <c r="L1460" i="23"/>
  <c r="M1492" i="23"/>
  <c r="N1492" i="23" s="1"/>
  <c r="N341" i="23"/>
  <c r="C373" i="23"/>
  <c r="L373" i="23" s="1"/>
  <c r="M373" i="23"/>
  <c r="L413" i="23"/>
  <c r="M445" i="23"/>
  <c r="C445" i="23"/>
  <c r="L445" i="23" s="1"/>
  <c r="N477" i="23"/>
  <c r="N509" i="23"/>
  <c r="L581" i="23"/>
  <c r="N621" i="23"/>
  <c r="C662" i="23"/>
  <c r="L662" i="23" s="1"/>
  <c r="M661" i="23"/>
  <c r="L693" i="23"/>
  <c r="L789" i="23"/>
  <c r="N821" i="23"/>
  <c r="N869" i="23"/>
  <c r="M901" i="23"/>
  <c r="N901" i="23" s="1"/>
  <c r="C901" i="23"/>
  <c r="L933" i="23"/>
  <c r="M973" i="23"/>
  <c r="N973" i="23" s="1"/>
  <c r="L1005" i="23"/>
  <c r="M1069" i="23"/>
  <c r="N1069" i="23" s="1"/>
  <c r="L1101" i="23"/>
  <c r="M1141" i="23"/>
  <c r="N1141" i="23" s="1"/>
  <c r="L1173" i="23"/>
  <c r="L1245" i="23"/>
  <c r="C1285" i="23"/>
  <c r="L1285" i="23" s="1"/>
  <c r="M1285" i="23"/>
  <c r="N1285" i="23" s="1"/>
  <c r="N1325" i="23"/>
  <c r="M1477" i="23"/>
  <c r="N1478" i="23" s="1"/>
  <c r="C1477" i="23"/>
  <c r="N1509" i="23"/>
  <c r="C374" i="23"/>
  <c r="N406" i="23"/>
  <c r="N470" i="23"/>
  <c r="N582" i="23"/>
  <c r="N630" i="23"/>
  <c r="L671" i="23"/>
  <c r="N766" i="23"/>
  <c r="C902" i="23"/>
  <c r="L902" i="23" s="1"/>
  <c r="N942" i="23"/>
  <c r="C974" i="23"/>
  <c r="L974" i="23" s="1"/>
  <c r="L1014" i="23"/>
  <c r="N1046" i="23"/>
  <c r="L1086" i="23"/>
  <c r="N1126" i="23"/>
  <c r="L1230" i="23"/>
  <c r="N1278" i="23"/>
  <c r="N1470" i="23"/>
  <c r="N1502" i="23"/>
  <c r="L7" i="23"/>
  <c r="L39" i="23"/>
  <c r="N79" i="23"/>
  <c r="L111" i="23"/>
  <c r="N159" i="23"/>
  <c r="N247" i="23"/>
  <c r="N279" i="23"/>
  <c r="N311" i="23"/>
  <c r="N343" i="23"/>
  <c r="N375" i="23"/>
  <c r="N407" i="23"/>
  <c r="N439" i="23"/>
  <c r="L471" i="23"/>
  <c r="N503" i="23"/>
  <c r="N583" i="23"/>
  <c r="N631" i="23"/>
  <c r="N711" i="23"/>
  <c r="L743" i="23"/>
  <c r="L775" i="23"/>
  <c r="N807" i="23"/>
  <c r="N839" i="23"/>
  <c r="N879" i="23"/>
  <c r="L904" i="23"/>
  <c r="N943" i="23"/>
  <c r="N983" i="23"/>
  <c r="N1047" i="23"/>
  <c r="L1119" i="23"/>
  <c r="N1167" i="23"/>
  <c r="L1207" i="23"/>
  <c r="N1247" i="23"/>
  <c r="N1279" i="23"/>
  <c r="L1319" i="23"/>
  <c r="N1367" i="23"/>
  <c r="N1415" i="23"/>
  <c r="L1447" i="23"/>
  <c r="N1479" i="23"/>
  <c r="N1511" i="23"/>
  <c r="E470" i="23"/>
  <c r="L470" i="23" s="1"/>
  <c r="E758" i="23"/>
  <c r="E1118" i="23"/>
  <c r="L1118" i="23" s="1"/>
  <c r="E1430" i="23"/>
  <c r="L1430" i="23" s="1"/>
  <c r="L40" i="23"/>
  <c r="N80" i="23"/>
  <c r="M120" i="23"/>
  <c r="N120" i="23" s="1"/>
  <c r="N168" i="23"/>
  <c r="L280" i="23"/>
  <c r="L344" i="23"/>
  <c r="L376" i="23"/>
  <c r="N416" i="23"/>
  <c r="M448" i="23"/>
  <c r="N448" i="23" s="1"/>
  <c r="L480" i="23"/>
  <c r="L512" i="23"/>
  <c r="M592" i="23"/>
  <c r="N592" i="23" s="1"/>
  <c r="M640" i="23"/>
  <c r="N640" i="23" s="1"/>
  <c r="L680" i="23"/>
  <c r="L712" i="23"/>
  <c r="N744" i="23"/>
  <c r="L776" i="23"/>
  <c r="L808" i="23"/>
  <c r="M840" i="23"/>
  <c r="N840" i="23" s="1"/>
  <c r="N888" i="23"/>
  <c r="L920" i="23"/>
  <c r="N960" i="23"/>
  <c r="N992" i="23"/>
  <c r="L1040" i="23"/>
  <c r="M1072" i="23"/>
  <c r="N1072" i="23" s="1"/>
  <c r="L1104" i="23"/>
  <c r="N1184" i="23"/>
  <c r="L1216" i="23"/>
  <c r="L1256" i="23"/>
  <c r="L1304" i="23"/>
  <c r="L1336" i="23"/>
  <c r="L1361" i="23"/>
  <c r="M1456" i="23"/>
  <c r="N1456" i="23" s="1"/>
  <c r="L1488" i="23"/>
  <c r="C337" i="23"/>
  <c r="L337" i="23" s="1"/>
  <c r="M337" i="23"/>
  <c r="N337" i="23" s="1"/>
  <c r="N369" i="23"/>
  <c r="L401" i="23"/>
  <c r="M433" i="23"/>
  <c r="N433" i="23" s="1"/>
  <c r="C433" i="23"/>
  <c r="N465" i="23"/>
  <c r="L497" i="23"/>
  <c r="L569" i="23"/>
  <c r="N609" i="23"/>
  <c r="L641" i="23"/>
  <c r="N681" i="23"/>
  <c r="M745" i="23"/>
  <c r="N745" i="23" s="1"/>
  <c r="C745" i="23"/>
  <c r="L745" i="23" s="1"/>
  <c r="N777" i="23"/>
  <c r="L809" i="23"/>
  <c r="L834" i="23"/>
  <c r="N873" i="23"/>
  <c r="L969" i="23"/>
  <c r="N1001" i="23"/>
  <c r="M1033" i="23"/>
  <c r="N1065" i="23"/>
  <c r="L1097" i="23"/>
  <c r="N1217" i="23"/>
  <c r="C1249" i="23"/>
  <c r="L1249" i="23" s="1"/>
  <c r="M1249" i="23"/>
  <c r="M1321" i="23"/>
  <c r="N1321" i="23" s="1"/>
  <c r="N346" i="23"/>
  <c r="N378" i="23"/>
  <c r="N474" i="23"/>
  <c r="L538" i="23"/>
  <c r="N762" i="23"/>
  <c r="L826" i="23"/>
  <c r="L858" i="23"/>
  <c r="N898" i="23"/>
  <c r="C938" i="23"/>
  <c r="N978" i="23"/>
  <c r="N1018" i="23"/>
  <c r="N1050" i="23"/>
  <c r="L1122" i="23"/>
  <c r="L1170" i="23"/>
  <c r="N1210" i="23"/>
  <c r="L1362" i="23"/>
  <c r="N1434" i="23"/>
  <c r="N1466" i="23"/>
  <c r="L1498" i="23"/>
  <c r="N435" i="23"/>
  <c r="L467" i="23"/>
  <c r="N499" i="23"/>
  <c r="N699" i="23"/>
  <c r="N795" i="23"/>
  <c r="L827" i="23"/>
  <c r="N859" i="23"/>
  <c r="N891" i="23"/>
  <c r="L923" i="23"/>
  <c r="N971" i="23"/>
  <c r="N1043" i="23"/>
  <c r="N1083" i="23"/>
  <c r="L1115" i="23"/>
  <c r="N1195" i="23"/>
  <c r="L1236" i="23"/>
  <c r="L1267" i="23"/>
  <c r="L1355" i="23"/>
  <c r="N1403" i="23"/>
  <c r="N1467" i="23"/>
  <c r="N1499" i="23"/>
  <c r="L973" i="23"/>
  <c r="L863" i="23"/>
  <c r="L622" i="23"/>
  <c r="L598" i="23"/>
  <c r="L976" i="23"/>
  <c r="L609" i="23"/>
  <c r="L640" i="23"/>
  <c r="L667" i="23"/>
  <c r="L190" i="23"/>
  <c r="L154" i="23"/>
  <c r="L169" i="23"/>
  <c r="L210" i="23"/>
  <c r="L161" i="23"/>
  <c r="I662" i="23"/>
  <c r="I974" i="23"/>
  <c r="I1214" i="23"/>
  <c r="G433" i="23"/>
  <c r="G505" i="23"/>
  <c r="G1129" i="23"/>
  <c r="L1129" i="23" s="1"/>
  <c r="G1297" i="23"/>
  <c r="G890" i="23"/>
  <c r="L890" i="23" s="1"/>
  <c r="I266" i="23"/>
  <c r="I458" i="23"/>
  <c r="I914" i="23"/>
  <c r="G49" i="23"/>
  <c r="L49" i="23" s="1"/>
  <c r="G374" i="23"/>
  <c r="I14" i="23"/>
  <c r="E1082" i="23"/>
  <c r="L1082" i="23" s="1"/>
  <c r="L84" i="23"/>
  <c r="L125" i="23"/>
  <c r="L244" i="23"/>
  <c r="L308" i="23"/>
  <c r="N5" i="23"/>
  <c r="C37" i="23"/>
  <c r="L37" i="23" s="1"/>
  <c r="M37" i="23"/>
  <c r="N37" i="23" s="1"/>
  <c r="L69" i="23"/>
  <c r="N149" i="23"/>
  <c r="L221" i="23"/>
  <c r="L285" i="23"/>
  <c r="L317" i="23"/>
  <c r="C38" i="23"/>
  <c r="L78" i="23"/>
  <c r="L119" i="23"/>
  <c r="N158" i="23"/>
  <c r="E629" i="23"/>
  <c r="L629" i="23" s="1"/>
  <c r="I1442" i="23"/>
  <c r="G829" i="23"/>
  <c r="G828" i="23"/>
  <c r="E38" i="23"/>
  <c r="G1357" i="23"/>
  <c r="G1453" i="23"/>
  <c r="G1501" i="23"/>
  <c r="L129" i="23"/>
  <c r="N161" i="23"/>
  <c r="C265" i="23"/>
  <c r="M265" i="23"/>
  <c r="N265" i="23" s="1"/>
  <c r="G1214" i="23"/>
  <c r="G1454" i="23"/>
  <c r="N18" i="23"/>
  <c r="L83" i="23"/>
  <c r="L162" i="23"/>
  <c r="E137" i="23"/>
  <c r="L137" i="23" s="1"/>
  <c r="E425" i="23"/>
  <c r="L425" i="23" s="1"/>
  <c r="E593" i="23"/>
  <c r="E1265" i="23"/>
  <c r="E1481" i="23"/>
  <c r="L1481" i="23" s="1"/>
  <c r="N11" i="23"/>
  <c r="N43" i="23"/>
  <c r="L75" i="23"/>
  <c r="L116" i="23"/>
  <c r="L155" i="23"/>
  <c r="L243" i="23"/>
  <c r="L275" i="23"/>
  <c r="L307" i="23"/>
  <c r="L332" i="23"/>
  <c r="L364" i="23"/>
  <c r="M396" i="23"/>
  <c r="N396" i="23" s="1"/>
  <c r="L428" i="23"/>
  <c r="L460" i="23"/>
  <c r="M492" i="23"/>
  <c r="N492" i="23" s="1"/>
  <c r="L524" i="23"/>
  <c r="M564" i="23"/>
  <c r="N564" i="23" s="1"/>
  <c r="L644" i="23"/>
  <c r="L677" i="23"/>
  <c r="L708" i="23"/>
  <c r="M772" i="23"/>
  <c r="N772" i="23" s="1"/>
  <c r="L804" i="23"/>
  <c r="L837" i="23"/>
  <c r="L876" i="23"/>
  <c r="L916" i="23"/>
  <c r="L948" i="23"/>
  <c r="M988" i="23"/>
  <c r="N988" i="23" s="1"/>
  <c r="L1068" i="23"/>
  <c r="M1108" i="23"/>
  <c r="N1108" i="23" s="1"/>
  <c r="L1156" i="23"/>
  <c r="M1188" i="23"/>
  <c r="N1188" i="23" s="1"/>
  <c r="L1268" i="23"/>
  <c r="M1308" i="23"/>
  <c r="N1308" i="23" s="1"/>
  <c r="L1372" i="23"/>
  <c r="L1468" i="23"/>
  <c r="M1500" i="23"/>
  <c r="N1500" i="23" s="1"/>
  <c r="L341" i="23"/>
  <c r="N413" i="23"/>
  <c r="L477" i="23"/>
  <c r="L509" i="23"/>
  <c r="N549" i="23"/>
  <c r="M589" i="23"/>
  <c r="N589" i="23" s="1"/>
  <c r="L701" i="23"/>
  <c r="M733" i="23"/>
  <c r="N733" i="23" s="1"/>
  <c r="C733" i="23"/>
  <c r="L733" i="23" s="1"/>
  <c r="N765" i="23"/>
  <c r="L797" i="23"/>
  <c r="M829" i="23"/>
  <c r="N829" i="23" s="1"/>
  <c r="C829" i="23"/>
  <c r="L829" i="23" s="1"/>
  <c r="L870" i="23"/>
  <c r="N941" i="23"/>
  <c r="N1037" i="23"/>
  <c r="N1077" i="23"/>
  <c r="L1109" i="23"/>
  <c r="L1325" i="23"/>
  <c r="N1365" i="23"/>
  <c r="N1413" i="23"/>
  <c r="L1509" i="23"/>
  <c r="N350" i="23"/>
  <c r="N414" i="23"/>
  <c r="C446" i="23"/>
  <c r="N478" i="23"/>
  <c r="N510" i="23"/>
  <c r="N774" i="23"/>
  <c r="L831" i="23"/>
  <c r="N870" i="23"/>
  <c r="N910" i="23"/>
  <c r="L942" i="23"/>
  <c r="L982" i="23"/>
  <c r="N1014" i="23"/>
  <c r="N1054" i="23"/>
  <c r="N1198" i="23"/>
  <c r="L1318" i="23"/>
  <c r="N1350" i="23"/>
  <c r="N1406" i="23"/>
  <c r="N1438" i="23"/>
  <c r="C1502" i="23"/>
  <c r="E1493" i="23"/>
  <c r="L1493" i="23" s="1"/>
  <c r="N15" i="23"/>
  <c r="N47" i="23"/>
  <c r="L80" i="23"/>
  <c r="N119" i="23"/>
  <c r="L159" i="23"/>
  <c r="L207" i="23"/>
  <c r="L247" i="23"/>
  <c r="L279" i="23"/>
  <c r="L311" i="23"/>
  <c r="L343" i="23"/>
  <c r="L375" i="23"/>
  <c r="L415" i="23"/>
  <c r="N447" i="23"/>
  <c r="L479" i="23"/>
  <c r="N511" i="23"/>
  <c r="N551" i="23"/>
  <c r="L583" i="23"/>
  <c r="N679" i="23"/>
  <c r="L711" i="23"/>
  <c r="N743" i="23"/>
  <c r="N775" i="23"/>
  <c r="L807" i="23"/>
  <c r="L840" i="23"/>
  <c r="L880" i="23"/>
  <c r="N911" i="23"/>
  <c r="N951" i="23"/>
  <c r="L991" i="23"/>
  <c r="L1023" i="23"/>
  <c r="L1055" i="23"/>
  <c r="N1095" i="23"/>
  <c r="N1127" i="23"/>
  <c r="N1215" i="23"/>
  <c r="L1247" i="23"/>
  <c r="L1279" i="23"/>
  <c r="N1327" i="23"/>
  <c r="L1375" i="23"/>
  <c r="L1415" i="23"/>
  <c r="N1447" i="23"/>
  <c r="L1479" i="23"/>
  <c r="L1511" i="23"/>
  <c r="E494" i="23"/>
  <c r="L494" i="23" s="1"/>
  <c r="E782" i="23"/>
  <c r="E1142" i="23"/>
  <c r="L1142" i="23" s="1"/>
  <c r="E1454" i="23"/>
  <c r="M16" i="23"/>
  <c r="N16" i="23" s="1"/>
  <c r="M88" i="23"/>
  <c r="L120" i="23"/>
  <c r="L168" i="23"/>
  <c r="M256" i="23"/>
  <c r="N256" i="23" s="1"/>
  <c r="N320" i="23"/>
  <c r="M352" i="23"/>
  <c r="N352" i="23" s="1"/>
  <c r="L424" i="23"/>
  <c r="N456" i="23"/>
  <c r="L488" i="23"/>
  <c r="N560" i="23"/>
  <c r="M712" i="23"/>
  <c r="N712" i="23" s="1"/>
  <c r="L744" i="23"/>
  <c r="N776" i="23"/>
  <c r="M808" i="23"/>
  <c r="N808" i="23" s="1"/>
  <c r="L888" i="23"/>
  <c r="M928" i="23"/>
  <c r="N928" i="23" s="1"/>
  <c r="L960" i="23"/>
  <c r="L1000" i="23"/>
  <c r="N1040" i="23"/>
  <c r="L1072" i="23"/>
  <c r="L1112" i="23"/>
  <c r="L1152" i="23"/>
  <c r="L1184" i="23"/>
  <c r="M1264" i="23"/>
  <c r="N1264" i="23" s="1"/>
  <c r="M1336" i="23"/>
  <c r="N1336" i="23" s="1"/>
  <c r="M1368" i="23"/>
  <c r="N1368" i="23" s="1"/>
  <c r="L1392" i="23"/>
  <c r="L1432" i="23"/>
  <c r="N1496" i="23"/>
  <c r="L369" i="23"/>
  <c r="N401" i="23"/>
  <c r="L465" i="23"/>
  <c r="C577" i="23"/>
  <c r="L577" i="23" s="1"/>
  <c r="M577" i="23"/>
  <c r="N577" i="23" s="1"/>
  <c r="N617" i="23"/>
  <c r="M649" i="23"/>
  <c r="N649" i="23" s="1"/>
  <c r="L681" i="23"/>
  <c r="M841" i="23"/>
  <c r="C841" i="23"/>
  <c r="L841" i="23" s="1"/>
  <c r="L874" i="23"/>
  <c r="L905" i="23"/>
  <c r="N945" i="23"/>
  <c r="L1002" i="23"/>
  <c r="C1105" i="23"/>
  <c r="L1105" i="23" s="1"/>
  <c r="M1105" i="23"/>
  <c r="N1105" i="23" s="1"/>
  <c r="L1137" i="23"/>
  <c r="L1217" i="23"/>
  <c r="N1289" i="23"/>
  <c r="M1369" i="23"/>
  <c r="C1369" i="23"/>
  <c r="L1369" i="23" s="1"/>
  <c r="M1441" i="23"/>
  <c r="C1441" i="23"/>
  <c r="L1441" i="23" s="1"/>
  <c r="N1473" i="23"/>
  <c r="N1505" i="23"/>
  <c r="N730" i="23"/>
  <c r="N826" i="23"/>
  <c r="N946" i="23"/>
  <c r="L978" i="23"/>
  <c r="C1058" i="23"/>
  <c r="L1058" i="23" s="1"/>
  <c r="L1306" i="23"/>
  <c r="N1338" i="23"/>
  <c r="C1370" i="23"/>
  <c r="L1434" i="23"/>
  <c r="C1466" i="23"/>
  <c r="L1466" i="23" s="1"/>
  <c r="N1498" i="23"/>
  <c r="N339" i="23"/>
  <c r="N371" i="23"/>
  <c r="N403" i="23"/>
  <c r="L435" i="23"/>
  <c r="L499" i="23"/>
  <c r="N539" i="23"/>
  <c r="L571" i="23"/>
  <c r="L659" i="23"/>
  <c r="N731" i="23"/>
  <c r="L795" i="23"/>
  <c r="N827" i="23"/>
  <c r="L859" i="23"/>
  <c r="L892" i="23"/>
  <c r="L1083" i="23"/>
  <c r="N1115" i="23"/>
  <c r="L1403" i="23"/>
  <c r="L606" i="23"/>
  <c r="L510" i="23"/>
  <c r="L188" i="23"/>
  <c r="L223" i="23"/>
  <c r="L215" i="23"/>
  <c r="L184" i="23"/>
  <c r="L115" i="23"/>
  <c r="L91" i="23"/>
  <c r="L55" i="23"/>
  <c r="I278" i="23"/>
  <c r="I470" i="23"/>
  <c r="I686" i="23"/>
  <c r="I1262" i="23"/>
  <c r="G265" i="23"/>
  <c r="G361" i="23"/>
  <c r="G913" i="23"/>
  <c r="L913" i="23" s="1"/>
  <c r="G506" i="23"/>
  <c r="L506" i="23" s="1"/>
  <c r="G746" i="23"/>
  <c r="I842" i="23"/>
  <c r="I841" i="23"/>
  <c r="I290" i="23"/>
  <c r="I482" i="23"/>
  <c r="I722" i="23"/>
  <c r="I938" i="23"/>
  <c r="G902" i="23"/>
  <c r="G901" i="23"/>
  <c r="G193" i="23"/>
  <c r="L193" i="23" s="1"/>
  <c r="G37" i="23"/>
  <c r="G398" i="23"/>
  <c r="L20" i="23"/>
  <c r="L53" i="23"/>
  <c r="L212" i="23"/>
  <c r="G1489" i="23"/>
  <c r="L5" i="23"/>
  <c r="L149" i="23"/>
  <c r="C229" i="23"/>
  <c r="M229" i="23"/>
  <c r="N229" i="23" s="1"/>
  <c r="N261" i="23"/>
  <c r="N293" i="23"/>
  <c r="C325" i="23"/>
  <c r="M325" i="23"/>
  <c r="N325" i="23" s="1"/>
  <c r="N14" i="23"/>
  <c r="N46" i="23"/>
  <c r="N86" i="23"/>
  <c r="N214" i="23"/>
  <c r="N246" i="23"/>
  <c r="N278" i="23"/>
  <c r="N310" i="23"/>
  <c r="E797" i="23"/>
  <c r="E134" i="23"/>
  <c r="L134" i="23" s="1"/>
  <c r="C25" i="23"/>
  <c r="L25" i="23" s="1"/>
  <c r="M25" i="23"/>
  <c r="N25" i="23" s="1"/>
  <c r="C98" i="23"/>
  <c r="L98" i="23" s="1"/>
  <c r="M97" i="23"/>
  <c r="M169" i="23"/>
  <c r="N201" i="23"/>
  <c r="L297" i="23"/>
  <c r="G998" i="23"/>
  <c r="L18" i="23"/>
  <c r="C50" i="23"/>
  <c r="L50" i="23" s="1"/>
  <c r="L130" i="23"/>
  <c r="N218" i="23"/>
  <c r="N250" i="23"/>
  <c r="N282" i="23"/>
  <c r="E377" i="23"/>
  <c r="L377" i="23" s="1"/>
  <c r="E761" i="23"/>
  <c r="E1049" i="23"/>
  <c r="E1121" i="23"/>
  <c r="L1121" i="23" s="1"/>
  <c r="L11" i="23"/>
  <c r="L43" i="23"/>
  <c r="N83" i="23"/>
  <c r="N163" i="23"/>
  <c r="L203" i="23"/>
  <c r="N251" i="23"/>
  <c r="N283" i="23"/>
  <c r="N315" i="23"/>
  <c r="M372" i="23"/>
  <c r="N372" i="23" s="1"/>
  <c r="L396" i="23"/>
  <c r="L492" i="23"/>
  <c r="M532" i="23"/>
  <c r="N532" i="23" s="1"/>
  <c r="M652" i="23"/>
  <c r="N652" i="23" s="1"/>
  <c r="M684" i="23"/>
  <c r="N684" i="23" s="1"/>
  <c r="L716" i="23"/>
  <c r="L748" i="23"/>
  <c r="M780" i="23"/>
  <c r="N780" i="23" s="1"/>
  <c r="L812" i="23"/>
  <c r="M916" i="23"/>
  <c r="N916" i="23" s="1"/>
  <c r="L988" i="23"/>
  <c r="L1036" i="23"/>
  <c r="L1076" i="23"/>
  <c r="L1108" i="23"/>
  <c r="M1156" i="23"/>
  <c r="L1188" i="23"/>
  <c r="L1308" i="23"/>
  <c r="L1397" i="23"/>
  <c r="M1468" i="23"/>
  <c r="N1468" i="23" s="1"/>
  <c r="L1500" i="23"/>
  <c r="N381" i="23"/>
  <c r="M421" i="23"/>
  <c r="N421" i="23" s="1"/>
  <c r="C421" i="23"/>
  <c r="L421" i="23" s="1"/>
  <c r="N453" i="23"/>
  <c r="L485" i="23"/>
  <c r="C517" i="23"/>
  <c r="L517" i="23" s="1"/>
  <c r="M517" i="23"/>
  <c r="N517" i="23" s="1"/>
  <c r="N557" i="23"/>
  <c r="N629" i="23"/>
  <c r="N669" i="23"/>
  <c r="N701" i="23"/>
  <c r="L765" i="23"/>
  <c r="N797" i="23"/>
  <c r="M877" i="23"/>
  <c r="C877" i="23"/>
  <c r="L877" i="23" s="1"/>
  <c r="N909" i="23"/>
  <c r="L941" i="23"/>
  <c r="L981" i="23"/>
  <c r="L1013" i="23"/>
  <c r="C1045" i="23"/>
  <c r="L1045" i="23" s="1"/>
  <c r="M1045" i="23"/>
  <c r="N1045" i="23" s="1"/>
  <c r="L1077" i="23"/>
  <c r="M1189" i="23"/>
  <c r="N1189" i="23" s="1"/>
  <c r="C1189" i="23"/>
  <c r="L1189" i="23" s="1"/>
  <c r="L1253" i="23"/>
  <c r="N1293" i="23"/>
  <c r="C1333" i="23"/>
  <c r="L1333" i="23" s="1"/>
  <c r="M1333" i="23"/>
  <c r="N1333" i="23" s="1"/>
  <c r="L1413" i="23"/>
  <c r="M1453" i="23"/>
  <c r="C1453" i="23"/>
  <c r="L1453" i="23" s="1"/>
  <c r="N1485" i="23"/>
  <c r="N1517" i="23"/>
  <c r="L350" i="23"/>
  <c r="N446" i="23"/>
  <c r="N518" i="23"/>
  <c r="L550" i="23"/>
  <c r="C590" i="23"/>
  <c r="L590" i="23" s="1"/>
  <c r="L678" i="23"/>
  <c r="N742" i="23"/>
  <c r="N806" i="23"/>
  <c r="L838" i="23"/>
  <c r="N878" i="23"/>
  <c r="N918" i="23"/>
  <c r="N950" i="23"/>
  <c r="N982" i="23"/>
  <c r="L1134" i="23"/>
  <c r="N1246" i="23"/>
  <c r="C1286" i="23"/>
  <c r="L1286" i="23" s="1"/>
  <c r="L1382" i="23"/>
  <c r="N1446" i="23"/>
  <c r="L15" i="23"/>
  <c r="L47" i="23"/>
  <c r="N87" i="23"/>
  <c r="N127" i="23"/>
  <c r="N215" i="23"/>
  <c r="N255" i="23"/>
  <c r="N287" i="23"/>
  <c r="N319" i="23"/>
  <c r="N351" i="23"/>
  <c r="N383" i="23"/>
  <c r="N415" i="23"/>
  <c r="L447" i="23"/>
  <c r="N479" i="23"/>
  <c r="L511" i="23"/>
  <c r="L551" i="23"/>
  <c r="N591" i="23"/>
  <c r="L647" i="23"/>
  <c r="N687" i="23"/>
  <c r="L719" i="23"/>
  <c r="L751" i="23"/>
  <c r="N783" i="23"/>
  <c r="L815" i="23"/>
  <c r="N847" i="23"/>
  <c r="N887" i="23"/>
  <c r="L911" i="23"/>
  <c r="L951" i="23"/>
  <c r="N991" i="23"/>
  <c r="N1023" i="23"/>
  <c r="N1055" i="23"/>
  <c r="L1095" i="23"/>
  <c r="N1135" i="23"/>
  <c r="L1183" i="23"/>
  <c r="L1215" i="23"/>
  <c r="N1255" i="23"/>
  <c r="N1287" i="23"/>
  <c r="N1335" i="23"/>
  <c r="N1375" i="23"/>
  <c r="L1423" i="23"/>
  <c r="N1455" i="23"/>
  <c r="N1487" i="23"/>
  <c r="L1519" i="23"/>
  <c r="E542" i="23"/>
  <c r="E1190" i="23"/>
  <c r="L1190" i="23" s="1"/>
  <c r="L16" i="23"/>
  <c r="L48" i="23"/>
  <c r="L89" i="23"/>
  <c r="N128" i="23"/>
  <c r="L216" i="23"/>
  <c r="L256" i="23"/>
  <c r="L288" i="23"/>
  <c r="L352" i="23"/>
  <c r="N392" i="23"/>
  <c r="M424" i="23"/>
  <c r="N424" i="23" s="1"/>
  <c r="L456" i="23"/>
  <c r="N488" i="23"/>
  <c r="L520" i="23"/>
  <c r="L560" i="23"/>
  <c r="L656" i="23"/>
  <c r="L688" i="23"/>
  <c r="L752" i="23"/>
  <c r="L784" i="23"/>
  <c r="N816" i="23"/>
  <c r="N896" i="23"/>
  <c r="M936" i="23"/>
  <c r="N936" i="23" s="1"/>
  <c r="M1048" i="23"/>
  <c r="N1048" i="23" s="1"/>
  <c r="M1080" i="23"/>
  <c r="N1080" i="23" s="1"/>
  <c r="N1112" i="23"/>
  <c r="N1160" i="23"/>
  <c r="L1192" i="23"/>
  <c r="L1224" i="23"/>
  <c r="L1264" i="23"/>
  <c r="L1312" i="23"/>
  <c r="L1368" i="23"/>
  <c r="L1400" i="23"/>
  <c r="M1432" i="23"/>
  <c r="N1432" i="23" s="1"/>
  <c r="L1464" i="23"/>
  <c r="N345" i="23"/>
  <c r="N377" i="23"/>
  <c r="M409" i="23"/>
  <c r="N409" i="23" s="1"/>
  <c r="C409" i="23"/>
  <c r="L409" i="23" s="1"/>
  <c r="N441" i="23"/>
  <c r="L473" i="23"/>
  <c r="C505" i="23"/>
  <c r="L505" i="23" s="1"/>
  <c r="M505" i="23"/>
  <c r="N505" i="23" s="1"/>
  <c r="N545" i="23"/>
  <c r="L689" i="23"/>
  <c r="M721" i="23"/>
  <c r="N721" i="23" s="1"/>
  <c r="C721" i="23"/>
  <c r="L721" i="23" s="1"/>
  <c r="N753" i="23"/>
  <c r="L785" i="23"/>
  <c r="M817" i="23"/>
  <c r="N817" i="23" s="1"/>
  <c r="C817" i="23"/>
  <c r="L817" i="23" s="1"/>
  <c r="N881" i="23"/>
  <c r="M913" i="23"/>
  <c r="N913" i="23" s="1"/>
  <c r="L945" i="23"/>
  <c r="L977" i="23"/>
  <c r="M1009" i="23"/>
  <c r="N1145" i="23"/>
  <c r="L1185" i="23"/>
  <c r="N1257" i="23"/>
  <c r="L1289" i="23"/>
  <c r="N1329" i="23"/>
  <c r="L1409" i="23"/>
  <c r="N354" i="23"/>
  <c r="N450" i="23"/>
  <c r="N554" i="23"/>
  <c r="L586" i="23"/>
  <c r="N634" i="23"/>
  <c r="N674" i="23"/>
  <c r="N738" i="23"/>
  <c r="C770" i="23"/>
  <c r="L770" i="23" s="1"/>
  <c r="N834" i="23"/>
  <c r="L906" i="23"/>
  <c r="N954" i="23"/>
  <c r="L1026" i="23"/>
  <c r="N1058" i="23"/>
  <c r="N1098" i="23"/>
  <c r="N1138" i="23"/>
  <c r="C1178" i="23"/>
  <c r="L1178" i="23" s="1"/>
  <c r="N1218" i="23"/>
  <c r="N1370" i="23"/>
  <c r="L1402" i="23"/>
  <c r="N1442" i="23"/>
  <c r="L1474" i="23"/>
  <c r="N1506" i="23"/>
  <c r="L339" i="23"/>
  <c r="N411" i="23"/>
  <c r="L443" i="23"/>
  <c r="N475" i="23"/>
  <c r="N507" i="23"/>
  <c r="L539" i="23"/>
  <c r="N579" i="23"/>
  <c r="N635" i="23"/>
  <c r="N771" i="23"/>
  <c r="L803" i="23"/>
  <c r="L828" i="23"/>
  <c r="L867" i="23"/>
  <c r="N939" i="23"/>
  <c r="N979" i="23"/>
  <c r="L1091" i="23"/>
  <c r="N1123" i="23"/>
  <c r="N1171" i="23"/>
  <c r="L1203" i="23"/>
  <c r="L1243" i="23"/>
  <c r="N1331" i="23"/>
  <c r="N1363" i="23"/>
  <c r="L1411" i="23"/>
  <c r="N1443" i="23"/>
  <c r="N1475" i="23"/>
  <c r="E725" i="23"/>
  <c r="L725" i="23" s="1"/>
  <c r="E821" i="23"/>
  <c r="L821" i="23" s="1"/>
  <c r="I1490" i="23"/>
  <c r="L57" i="23"/>
  <c r="N137" i="23"/>
  <c r="N209" i="23"/>
  <c r="C241" i="23"/>
  <c r="L241" i="23" s="1"/>
  <c r="M241" i="23"/>
  <c r="N241" i="23" s="1"/>
  <c r="N305" i="23"/>
  <c r="G1502" i="23"/>
  <c r="N26" i="23"/>
  <c r="N58" i="23"/>
  <c r="L90" i="23"/>
  <c r="N130" i="23"/>
  <c r="N178" i="23"/>
  <c r="E281" i="23"/>
  <c r="L281" i="23" s="1"/>
  <c r="E329" i="23"/>
  <c r="L329" i="23" s="1"/>
  <c r="E545" i="23"/>
  <c r="L545" i="23" s="1"/>
  <c r="E1433" i="23"/>
  <c r="L1433" i="23" s="1"/>
  <c r="N19" i="23"/>
  <c r="N51" i="23"/>
  <c r="N91" i="23"/>
  <c r="L123" i="23"/>
  <c r="N219" i="23"/>
  <c r="L251" i="23"/>
  <c r="L283" i="23"/>
  <c r="L315" i="23"/>
  <c r="L340" i="23"/>
  <c r="L372" i="23"/>
  <c r="L404" i="23"/>
  <c r="L436" i="23"/>
  <c r="M468" i="23"/>
  <c r="N468" i="23" s="1"/>
  <c r="L500" i="23"/>
  <c r="L532" i="23"/>
  <c r="L572" i="23"/>
  <c r="L652" i="23"/>
  <c r="L684" i="23"/>
  <c r="M748" i="23"/>
  <c r="N748" i="23" s="1"/>
  <c r="L780" i="23"/>
  <c r="L884" i="23"/>
  <c r="M924" i="23"/>
  <c r="N924" i="23" s="1"/>
  <c r="L956" i="23"/>
  <c r="L1044" i="23"/>
  <c r="L1276" i="23"/>
  <c r="L1316" i="23"/>
  <c r="L1348" i="23"/>
  <c r="L1373" i="23"/>
  <c r="M1404" i="23"/>
  <c r="N1404" i="23" s="1"/>
  <c r="L1444" i="23"/>
  <c r="M1476" i="23"/>
  <c r="N1476" i="23" s="1"/>
  <c r="L349" i="23"/>
  <c r="L453" i="23"/>
  <c r="N485" i="23"/>
  <c r="L557" i="23"/>
  <c r="L637" i="23"/>
  <c r="L669" i="23"/>
  <c r="M709" i="23"/>
  <c r="N709" i="23" s="1"/>
  <c r="C709" i="23"/>
  <c r="L709" i="23" s="1"/>
  <c r="N741" i="23"/>
  <c r="L773" i="23"/>
  <c r="M805" i="23"/>
  <c r="N805" i="23" s="1"/>
  <c r="C805" i="23"/>
  <c r="L805" i="23" s="1"/>
  <c r="L909" i="23"/>
  <c r="M949" i="23"/>
  <c r="N949" i="23" s="1"/>
  <c r="N981" i="23"/>
  <c r="N1013" i="23"/>
  <c r="L1085" i="23"/>
  <c r="M1117" i="23"/>
  <c r="N1117" i="23" s="1"/>
  <c r="L1149" i="23"/>
  <c r="N1229" i="23"/>
  <c r="C1261" i="23"/>
  <c r="L1261" i="23" s="1"/>
  <c r="M1261" i="23"/>
  <c r="N1261" i="23" s="1"/>
  <c r="N1301" i="23"/>
  <c r="L1381" i="23"/>
  <c r="L1485" i="23"/>
  <c r="N358" i="23"/>
  <c r="C422" i="23"/>
  <c r="L422" i="23" s="1"/>
  <c r="N486" i="23"/>
  <c r="C518" i="23"/>
  <c r="L518" i="23" s="1"/>
  <c r="N558" i="23"/>
  <c r="N750" i="23"/>
  <c r="L782" i="23"/>
  <c r="C878" i="23"/>
  <c r="L878" i="23" s="1"/>
  <c r="L918" i="23"/>
  <c r="C950" i="23"/>
  <c r="L950" i="23" s="1"/>
  <c r="N1030" i="23"/>
  <c r="N1062" i="23"/>
  <c r="N1102" i="23"/>
  <c r="N1142" i="23"/>
  <c r="N1174" i="23"/>
  <c r="L1206" i="23"/>
  <c r="N1254" i="23"/>
  <c r="L1294" i="23"/>
  <c r="N1382" i="23"/>
  <c r="N1414" i="23"/>
  <c r="L1478" i="23"/>
  <c r="E1445" i="23"/>
  <c r="L1445" i="23" s="1"/>
  <c r="N23" i="23"/>
  <c r="N55" i="23"/>
  <c r="L87" i="23"/>
  <c r="L128" i="23"/>
  <c r="L167" i="23"/>
  <c r="L255" i="23"/>
  <c r="L287" i="23"/>
  <c r="L319" i="23"/>
  <c r="L351" i="23"/>
  <c r="L391" i="23"/>
  <c r="N423" i="23"/>
  <c r="L455" i="23"/>
  <c r="N487" i="23"/>
  <c r="N519" i="23"/>
  <c r="N559" i="23"/>
  <c r="N599" i="23"/>
  <c r="N647" i="23"/>
  <c r="L687" i="23"/>
  <c r="N719" i="23"/>
  <c r="N751" i="23"/>
  <c r="L783" i="23"/>
  <c r="N815" i="23"/>
  <c r="L847" i="23"/>
  <c r="L887" i="23"/>
  <c r="N919" i="23"/>
  <c r="N959" i="23"/>
  <c r="L999" i="23"/>
  <c r="L1031" i="23"/>
  <c r="N1063" i="23"/>
  <c r="L1103" i="23"/>
  <c r="N1143" i="23"/>
  <c r="N1183" i="23"/>
  <c r="L1255" i="23"/>
  <c r="N1295" i="23"/>
  <c r="N1383" i="23"/>
  <c r="N1423" i="23"/>
  <c r="L1455" i="23"/>
  <c r="L1487" i="23"/>
  <c r="N1519" i="23"/>
  <c r="E566" i="23"/>
  <c r="E1238" i="23"/>
  <c r="L1238" i="23" s="1"/>
  <c r="N24" i="23"/>
  <c r="N56" i="23"/>
  <c r="M136" i="23"/>
  <c r="N136" i="23" s="1"/>
  <c r="L176" i="23"/>
  <c r="M232" i="23"/>
  <c r="N232" i="23" s="1"/>
  <c r="N296" i="23"/>
  <c r="M328" i="23"/>
  <c r="N328" i="23" s="1"/>
  <c r="M360" i="23"/>
  <c r="N360" i="23" s="1"/>
  <c r="L400" i="23"/>
  <c r="M496" i="23"/>
  <c r="N496" i="23" s="1"/>
  <c r="M568" i="23"/>
  <c r="N568" i="23" s="1"/>
  <c r="L608" i="23"/>
  <c r="N656" i="23"/>
  <c r="L720" i="23"/>
  <c r="N752" i="23"/>
  <c r="L816" i="23"/>
  <c r="L856" i="23"/>
  <c r="L896" i="23"/>
  <c r="L936" i="23"/>
  <c r="L968" i="23"/>
  <c r="L1048" i="23"/>
  <c r="L1160" i="23"/>
  <c r="M1192" i="23"/>
  <c r="N1232" i="23"/>
  <c r="M1272" i="23"/>
  <c r="N1272" i="23" s="1"/>
  <c r="L1344" i="23"/>
  <c r="L1376" i="23"/>
  <c r="N1400" i="23"/>
  <c r="M1440" i="23"/>
  <c r="N1440" i="23" s="1"/>
  <c r="N1472" i="23"/>
  <c r="L1504" i="23"/>
  <c r="L345" i="23"/>
  <c r="L441" i="23"/>
  <c r="N473" i="23"/>
  <c r="N585" i="23"/>
  <c r="C625" i="23"/>
  <c r="L625" i="23" s="1"/>
  <c r="M625" i="23"/>
  <c r="N625" i="23" s="1"/>
  <c r="N657" i="23"/>
  <c r="N689" i="23"/>
  <c r="L753" i="23"/>
  <c r="N785" i="23"/>
  <c r="L849" i="23"/>
  <c r="L881" i="23"/>
  <c r="N953" i="23"/>
  <c r="M985" i="23"/>
  <c r="N985" i="23" s="1"/>
  <c r="C985" i="23"/>
  <c r="L985" i="23" s="1"/>
  <c r="N1041" i="23"/>
  <c r="N1073" i="23"/>
  <c r="C1153" i="23"/>
  <c r="M1153" i="23"/>
  <c r="L1225" i="23"/>
  <c r="L1257" i="23"/>
  <c r="C1297" i="23"/>
  <c r="L1297" i="23" s="1"/>
  <c r="M1297" i="23"/>
  <c r="N1297" i="23" s="1"/>
  <c r="N1337" i="23"/>
  <c r="N1377" i="23"/>
  <c r="M1417" i="23"/>
  <c r="N1449" i="23"/>
  <c r="N1481" i="23"/>
  <c r="M1513" i="23"/>
  <c r="N1513" i="23" s="1"/>
  <c r="C1513" i="23"/>
  <c r="L1513" i="23" s="1"/>
  <c r="N418" i="23"/>
  <c r="L514" i="23"/>
  <c r="L634" i="23"/>
  <c r="C674" i="23"/>
  <c r="L674" i="23" s="1"/>
  <c r="N706" i="23"/>
  <c r="N770" i="23"/>
  <c r="N802" i="23"/>
  <c r="C842" i="23"/>
  <c r="L842" i="23" s="1"/>
  <c r="L954" i="23"/>
  <c r="N1026" i="23"/>
  <c r="C1106" i="23"/>
  <c r="L1106" i="23" s="1"/>
  <c r="L1218" i="23"/>
  <c r="N1314" i="23"/>
  <c r="L1378" i="23"/>
  <c r="N1402" i="23"/>
  <c r="C1442" i="23"/>
  <c r="L1442" i="23" s="1"/>
  <c r="N1474" i="23"/>
  <c r="L1506" i="23"/>
  <c r="L411" i="23"/>
  <c r="N443" i="23"/>
  <c r="L475" i="23"/>
  <c r="L507" i="23"/>
  <c r="N587" i="23"/>
  <c r="L635" i="23"/>
  <c r="N707" i="23"/>
  <c r="L771" i="23"/>
  <c r="N803" i="23"/>
  <c r="L835" i="23"/>
  <c r="L899" i="23"/>
  <c r="N987" i="23"/>
  <c r="L1171" i="23"/>
  <c r="L1331" i="23"/>
  <c r="L1021" i="23"/>
  <c r="L600" i="23"/>
  <c r="L576" i="23"/>
  <c r="L552" i="23"/>
  <c r="L631" i="23"/>
  <c r="L649" i="23"/>
  <c r="L187" i="23"/>
  <c r="L179" i="23"/>
  <c r="L124" i="23"/>
  <c r="L112" i="23"/>
  <c r="L88" i="23"/>
  <c r="L52" i="23"/>
  <c r="I326" i="23"/>
  <c r="I734" i="23"/>
  <c r="G289" i="23"/>
  <c r="G697" i="23"/>
  <c r="G937" i="23"/>
  <c r="L937" i="23" s="1"/>
  <c r="G1153" i="23"/>
  <c r="G362" i="23"/>
  <c r="G914" i="23"/>
  <c r="I338" i="23"/>
  <c r="I554" i="23"/>
  <c r="I770" i="23"/>
  <c r="G421" i="23"/>
  <c r="G254" i="23"/>
  <c r="G446" i="23"/>
  <c r="L28" i="23"/>
  <c r="L60" i="23"/>
  <c r="L101" i="23"/>
  <c r="L180" i="23"/>
  <c r="G1417" i="23"/>
  <c r="L1417" i="23" s="1"/>
  <c r="L45" i="23"/>
  <c r="N237" i="23"/>
  <c r="N269" i="23"/>
  <c r="C301" i="23"/>
  <c r="L301" i="23" s="1"/>
  <c r="M301" i="23"/>
  <c r="N301" i="23" s="1"/>
  <c r="G1466" i="23"/>
  <c r="N22" i="23"/>
  <c r="L54" i="23"/>
  <c r="L95" i="23"/>
  <c r="N182" i="23"/>
  <c r="N222" i="23"/>
  <c r="N254" i="23"/>
  <c r="N286" i="23"/>
  <c r="N318" i="23"/>
  <c r="E749" i="23"/>
  <c r="I1202" i="23"/>
  <c r="I1514" i="23"/>
  <c r="L209" i="23"/>
  <c r="L305" i="23"/>
  <c r="G1046" i="23"/>
  <c r="L1046" i="23" s="1"/>
  <c r="L26" i="23"/>
  <c r="L59" i="23"/>
  <c r="N138" i="23"/>
  <c r="L178" i="23"/>
  <c r="N226" i="23"/>
  <c r="N258" i="23"/>
  <c r="N290" i="23"/>
  <c r="N322" i="23"/>
  <c r="E617" i="23"/>
  <c r="L617" i="23" s="1"/>
  <c r="E713" i="23"/>
  <c r="L713" i="23" s="1"/>
  <c r="E1226" i="23"/>
  <c r="E1225" i="23"/>
  <c r="E1289" i="23"/>
  <c r="E1505" i="23"/>
  <c r="L1505" i="23" s="1"/>
  <c r="L19" i="23"/>
  <c r="L51" i="23"/>
  <c r="L92" i="23"/>
  <c r="N131" i="23"/>
  <c r="L171" i="23"/>
  <c r="N227" i="23"/>
  <c r="N259" i="23"/>
  <c r="N291" i="23"/>
  <c r="N323" i="23"/>
  <c r="M348" i="23"/>
  <c r="N348" i="23" s="1"/>
  <c r="L468" i="23"/>
  <c r="M540" i="23"/>
  <c r="N540" i="23" s="1"/>
  <c r="M580" i="23"/>
  <c r="N580" i="23" s="1"/>
  <c r="L620" i="23"/>
  <c r="M660" i="23"/>
  <c r="N660" i="23" s="1"/>
  <c r="L692" i="23"/>
  <c r="L724" i="23"/>
  <c r="M756" i="23"/>
  <c r="N756" i="23" s="1"/>
  <c r="L788" i="23"/>
  <c r="L820" i="23"/>
  <c r="L924" i="23"/>
  <c r="L996" i="23"/>
  <c r="M1044" i="23"/>
  <c r="N1044" i="23" s="1"/>
  <c r="M1084" i="23"/>
  <c r="N1084" i="23" s="1"/>
  <c r="L1116" i="23"/>
  <c r="L1164" i="23"/>
  <c r="L1196" i="23"/>
  <c r="M1380" i="23"/>
  <c r="N1380" i="23" s="1"/>
  <c r="M1444" i="23"/>
  <c r="N1444" i="23" s="1"/>
  <c r="L1476" i="23"/>
  <c r="L1508" i="23"/>
  <c r="N357" i="23"/>
  <c r="M397" i="23"/>
  <c r="N397" i="23" s="1"/>
  <c r="C397" i="23"/>
  <c r="L397" i="23" s="1"/>
  <c r="L461" i="23"/>
  <c r="M493" i="23"/>
  <c r="N493" i="23" s="1"/>
  <c r="C565" i="23"/>
  <c r="L565" i="23" s="1"/>
  <c r="M565" i="23"/>
  <c r="N605" i="23"/>
  <c r="M637" i="23"/>
  <c r="N637" i="23" s="1"/>
  <c r="L741" i="23"/>
  <c r="N917" i="23"/>
  <c r="N989" i="23"/>
  <c r="M1021" i="23"/>
  <c r="N1021" i="23" s="1"/>
  <c r="L1053" i="23"/>
  <c r="L1229" i="23"/>
  <c r="L1301" i="23"/>
  <c r="N1461" i="23"/>
  <c r="N1493" i="23"/>
  <c r="M1525" i="23"/>
  <c r="N1525" i="23" s="1"/>
  <c r="C1525" i="23"/>
  <c r="L1525" i="23" s="1"/>
  <c r="N422" i="23"/>
  <c r="N566" i="23"/>
  <c r="N606" i="23"/>
  <c r="N782" i="23"/>
  <c r="N886" i="23"/>
  <c r="N926" i="23"/>
  <c r="N990" i="23"/>
  <c r="N1070" i="23"/>
  <c r="L1102" i="23"/>
  <c r="N1214" i="23"/>
  <c r="L1326" i="23"/>
  <c r="N1358" i="23"/>
  <c r="L1390" i="23"/>
  <c r="N1454" i="23"/>
  <c r="E1517" i="23"/>
  <c r="L1517" i="23" s="1"/>
  <c r="L23" i="23"/>
  <c r="L56" i="23"/>
  <c r="N183" i="23"/>
  <c r="N231" i="23"/>
  <c r="N263" i="23"/>
  <c r="N295" i="23"/>
  <c r="N327" i="23"/>
  <c r="N359" i="23"/>
  <c r="N391" i="23"/>
  <c r="L423" i="23"/>
  <c r="N455" i="23"/>
  <c r="L487" i="23"/>
  <c r="N527" i="23"/>
  <c r="L559" i="23"/>
  <c r="L599" i="23"/>
  <c r="L655" i="23"/>
  <c r="L695" i="23"/>
  <c r="L727" i="23"/>
  <c r="N759" i="23"/>
  <c r="L791" i="23"/>
  <c r="L823" i="23"/>
  <c r="L895" i="23"/>
  <c r="N927" i="23"/>
  <c r="L959" i="23"/>
  <c r="N1031" i="23"/>
  <c r="L1063" i="23"/>
  <c r="N1103" i="23"/>
  <c r="L1143" i="23"/>
  <c r="N1191" i="23"/>
  <c r="N1231" i="23"/>
  <c r="N1263" i="23"/>
  <c r="L1295" i="23"/>
  <c r="L1343" i="23"/>
  <c r="N1431" i="23"/>
  <c r="N1463" i="23"/>
  <c r="L1495" i="23"/>
  <c r="E326" i="23"/>
  <c r="L326" i="23" s="1"/>
  <c r="L96" i="23"/>
  <c r="L232" i="23"/>
  <c r="L264" i="23"/>
  <c r="L296" i="23"/>
  <c r="L328" i="23"/>
  <c r="L360" i="23"/>
  <c r="L432" i="23"/>
  <c r="L496" i="23"/>
  <c r="N536" i="23"/>
  <c r="L568" i="23"/>
  <c r="M616" i="23"/>
  <c r="N616" i="23" s="1"/>
  <c r="L664" i="23"/>
  <c r="L728" i="23"/>
  <c r="L760" i="23"/>
  <c r="M792" i="23"/>
  <c r="N792" i="23" s="1"/>
  <c r="L824" i="23"/>
  <c r="M864" i="23"/>
  <c r="N864" i="23" s="1"/>
  <c r="M904" i="23"/>
  <c r="N904" i="23" s="1"/>
  <c r="M976" i="23"/>
  <c r="N976" i="23" s="1"/>
  <c r="M1024" i="23"/>
  <c r="N1024" i="23" s="1"/>
  <c r="M1056" i="23"/>
  <c r="N1056" i="23" s="1"/>
  <c r="L1088" i="23"/>
  <c r="L1168" i="23"/>
  <c r="L1232" i="23"/>
  <c r="L1288" i="23"/>
  <c r="N1320" i="23"/>
  <c r="L1352" i="23"/>
  <c r="M1408" i="23"/>
  <c r="N1408" i="23" s="1"/>
  <c r="L1440" i="23"/>
  <c r="M1504" i="23"/>
  <c r="N1504" i="23" s="1"/>
  <c r="N353" i="23"/>
  <c r="M385" i="23"/>
  <c r="N385" i="23" s="1"/>
  <c r="C385" i="23"/>
  <c r="L385" i="23" s="1"/>
  <c r="C481" i="23"/>
  <c r="L481" i="23" s="1"/>
  <c r="M481" i="23"/>
  <c r="N481" i="23" s="1"/>
  <c r="C553" i="23"/>
  <c r="L553" i="23" s="1"/>
  <c r="M553" i="23"/>
  <c r="N553" i="23" s="1"/>
  <c r="L665" i="23"/>
  <c r="M697" i="23"/>
  <c r="N697" i="23" s="1"/>
  <c r="C697" i="23"/>
  <c r="L697" i="23" s="1"/>
  <c r="L761" i="23"/>
  <c r="M793" i="23"/>
  <c r="N793" i="23" s="1"/>
  <c r="C793" i="23"/>
  <c r="L793" i="23" s="1"/>
  <c r="M889" i="23"/>
  <c r="N889" i="23" s="1"/>
  <c r="C889" i="23"/>
  <c r="L889" i="23" s="1"/>
  <c r="L953" i="23"/>
  <c r="L1049" i="23"/>
  <c r="C1081" i="23"/>
  <c r="L1081" i="23" s="1"/>
  <c r="M1081" i="23"/>
  <c r="N1081" i="23" s="1"/>
  <c r="L1113" i="23"/>
  <c r="C1201" i="23"/>
  <c r="L1201" i="23" s="1"/>
  <c r="M1201" i="23"/>
  <c r="N1265" i="23"/>
  <c r="L1337" i="23"/>
  <c r="N1385" i="23"/>
  <c r="N362" i="23"/>
  <c r="N426" i="23"/>
  <c r="C458" i="23"/>
  <c r="N490" i="23"/>
  <c r="N602" i="23"/>
  <c r="N642" i="23"/>
  <c r="N714" i="23"/>
  <c r="L746" i="23"/>
  <c r="N810" i="23"/>
  <c r="N842" i="23"/>
  <c r="L914" i="23"/>
  <c r="L994" i="23"/>
  <c r="N1074" i="23"/>
  <c r="N1106" i="23"/>
  <c r="N1186" i="23"/>
  <c r="L1226" i="23"/>
  <c r="L1314" i="23"/>
  <c r="N1346" i="23"/>
  <c r="N1410" i="23"/>
  <c r="L1450" i="23"/>
  <c r="N1482" i="23"/>
  <c r="L419" i="23"/>
  <c r="L451" i="23"/>
  <c r="N483" i="23"/>
  <c r="N515" i="23"/>
  <c r="L547" i="23"/>
  <c r="N643" i="23"/>
  <c r="N747" i="23"/>
  <c r="L811" i="23"/>
  <c r="N907" i="23"/>
  <c r="L987" i="23"/>
  <c r="N1027" i="23"/>
  <c r="L1059" i="23"/>
  <c r="L1131" i="23"/>
  <c r="N1179" i="23"/>
  <c r="N1219" i="23"/>
  <c r="L1251" i="23"/>
  <c r="N1299" i="23"/>
  <c r="N1339" i="23"/>
  <c r="N1379" i="23"/>
  <c r="N1451" i="23"/>
  <c r="N1515" i="23"/>
  <c r="L1033" i="23"/>
  <c r="L943" i="23"/>
  <c r="L1016" i="23"/>
  <c r="L673" i="23"/>
  <c r="L604" i="23"/>
  <c r="L621" i="23"/>
  <c r="L597" i="23"/>
  <c r="L573" i="23"/>
  <c r="L525" i="23"/>
  <c r="L648" i="23"/>
  <c r="L658" i="23"/>
  <c r="L384" i="23"/>
  <c r="L206" i="23"/>
  <c r="L208" i="23"/>
  <c r="L172" i="23"/>
  <c r="L136" i="23"/>
  <c r="L138" i="23"/>
  <c r="L202" i="23"/>
  <c r="I830" i="23"/>
  <c r="I829" i="23"/>
  <c r="I350" i="23"/>
  <c r="I542" i="23"/>
  <c r="I758" i="23"/>
  <c r="G625" i="23"/>
  <c r="G793" i="23"/>
  <c r="G938" i="23"/>
  <c r="I362" i="23"/>
  <c r="I578" i="23"/>
  <c r="G229" i="23"/>
  <c r="G325" i="23"/>
  <c r="G1069" i="23"/>
  <c r="L1069" i="23" s="1"/>
  <c r="G278" i="23"/>
  <c r="L278" i="23" s="1"/>
  <c r="G470" i="23"/>
  <c r="E458" i="23"/>
  <c r="N68" i="23"/>
  <c r="L140" i="23"/>
  <c r="N196" i="23"/>
  <c r="L228" i="23"/>
  <c r="L260" i="23"/>
  <c r="L292" i="23"/>
  <c r="L324" i="23"/>
  <c r="N21" i="23"/>
  <c r="N53" i="23"/>
  <c r="M133" i="23"/>
  <c r="N165" i="23"/>
  <c r="L237" i="23"/>
  <c r="L269" i="23"/>
  <c r="L333" i="23"/>
  <c r="L22" i="23"/>
  <c r="N62" i="23"/>
  <c r="N142" i="23"/>
  <c r="C182" i="23"/>
  <c r="L182" i="23" s="1"/>
  <c r="L222" i="23"/>
  <c r="C254" i="23"/>
  <c r="L254" i="23" s="1"/>
  <c r="E173" i="23"/>
  <c r="L173" i="23" s="1"/>
  <c r="E581" i="23"/>
  <c r="I962" i="23"/>
  <c r="E254" i="23"/>
  <c r="G1381" i="23"/>
  <c r="G1429" i="23"/>
  <c r="L1429" i="23" s="1"/>
  <c r="G1477" i="23"/>
  <c r="L33" i="23"/>
  <c r="C74" i="23"/>
  <c r="L74" i="23" s="1"/>
  <c r="M73" i="23"/>
  <c r="L105" i="23"/>
  <c r="M145" i="23"/>
  <c r="N145" i="23" s="1"/>
  <c r="L177" i="23"/>
  <c r="M217" i="23"/>
  <c r="N217" i="23" s="1"/>
  <c r="C313" i="23"/>
  <c r="L313" i="23" s="1"/>
  <c r="M313" i="23"/>
  <c r="N313" i="23" s="1"/>
  <c r="G14" i="23"/>
  <c r="L14" i="23" s="1"/>
  <c r="G1358" i="23"/>
  <c r="N34" i="23"/>
  <c r="N106" i="23"/>
  <c r="N186" i="23"/>
  <c r="E449" i="23"/>
  <c r="L449" i="23" s="1"/>
  <c r="E1073" i="23"/>
  <c r="L1073" i="23" s="1"/>
  <c r="N27" i="23"/>
  <c r="N59" i="23"/>
  <c r="L131" i="23"/>
  <c r="N179" i="23"/>
  <c r="L259" i="23"/>
  <c r="L291" i="23"/>
  <c r="L323" i="23"/>
  <c r="L348" i="23"/>
  <c r="L380" i="23"/>
  <c r="L412" i="23"/>
  <c r="M444" i="23"/>
  <c r="N444" i="23" s="1"/>
  <c r="L476" i="23"/>
  <c r="L580" i="23"/>
  <c r="L628" i="23"/>
  <c r="L660" i="23"/>
  <c r="M724" i="23"/>
  <c r="N724" i="23" s="1"/>
  <c r="L756" i="23"/>
  <c r="L900" i="23"/>
  <c r="L1052" i="23"/>
  <c r="M1092" i="23"/>
  <c r="N1092" i="23" s="1"/>
  <c r="M1204" i="23"/>
  <c r="M1252" i="23"/>
  <c r="N1252" i="23" s="1"/>
  <c r="L1292" i="23"/>
  <c r="L1324" i="23"/>
  <c r="M1356" i="23"/>
  <c r="N1356" i="23" s="1"/>
  <c r="L1380" i="23"/>
  <c r="M1452" i="23"/>
  <c r="N1452" i="23" s="1"/>
  <c r="L1516" i="23"/>
  <c r="L357" i="23"/>
  <c r="L429" i="23"/>
  <c r="N461" i="23"/>
  <c r="L493" i="23"/>
  <c r="N533" i="23"/>
  <c r="L605" i="23"/>
  <c r="N645" i="23"/>
  <c r="M685" i="23"/>
  <c r="N685" i="23" s="1"/>
  <c r="C685" i="23"/>
  <c r="L685" i="23" s="1"/>
  <c r="N717" i="23"/>
  <c r="L749" i="23"/>
  <c r="L781" i="23"/>
  <c r="N813" i="23"/>
  <c r="M853" i="23"/>
  <c r="N853" i="23" s="1"/>
  <c r="C853" i="23"/>
  <c r="L853" i="23" s="1"/>
  <c r="L886" i="23"/>
  <c r="L917" i="23"/>
  <c r="N957" i="23"/>
  <c r="L989" i="23"/>
  <c r="N1053" i="23"/>
  <c r="C1093" i="23"/>
  <c r="L1093" i="23" s="1"/>
  <c r="M1093" i="23"/>
  <c r="N1093" i="23" s="1"/>
  <c r="C1165" i="23"/>
  <c r="L1165" i="23" s="1"/>
  <c r="M1165" i="23"/>
  <c r="N1165" i="23" s="1"/>
  <c r="L1197" i="23"/>
  <c r="C1237" i="23"/>
  <c r="L1237" i="23" s="1"/>
  <c r="M1237" i="23"/>
  <c r="N1237" i="23" s="1"/>
  <c r="N1269" i="23"/>
  <c r="M1309" i="23"/>
  <c r="N1349" i="23"/>
  <c r="M1429" i="23"/>
  <c r="N1429" i="23" s="1"/>
  <c r="L1461" i="23"/>
  <c r="N334" i="23"/>
  <c r="N366" i="23"/>
  <c r="C398" i="23"/>
  <c r="L398" i="23" s="1"/>
  <c r="N462" i="23"/>
  <c r="L526" i="23"/>
  <c r="C566" i="23"/>
  <c r="N614" i="23"/>
  <c r="N654" i="23"/>
  <c r="N726" i="23"/>
  <c r="N822" i="23"/>
  <c r="N894" i="23"/>
  <c r="L926" i="23"/>
  <c r="N966" i="23"/>
  <c r="N998" i="23"/>
  <c r="L1070" i="23"/>
  <c r="N1110" i="23"/>
  <c r="L1150" i="23"/>
  <c r="N1222" i="23"/>
  <c r="C1262" i="23"/>
  <c r="L1262" i="23" s="1"/>
  <c r="N1302" i="23"/>
  <c r="C1334" i="23"/>
  <c r="L1334" i="23" s="1"/>
  <c r="C1454" i="23"/>
  <c r="N1486" i="23"/>
  <c r="N1526" i="23"/>
  <c r="N31" i="23"/>
  <c r="N63" i="23"/>
  <c r="N103" i="23"/>
  <c r="L135" i="23"/>
  <c r="L231" i="23"/>
  <c r="L263" i="23"/>
  <c r="L295" i="23"/>
  <c r="L327" i="23"/>
  <c r="L359" i="23"/>
  <c r="N399" i="23"/>
  <c r="L431" i="23"/>
  <c r="N463" i="23"/>
  <c r="N495" i="23"/>
  <c r="L527" i="23"/>
  <c r="N567" i="23"/>
  <c r="N607" i="23"/>
  <c r="N655" i="23"/>
  <c r="N695" i="23"/>
  <c r="N727" i="23"/>
  <c r="L759" i="23"/>
  <c r="N791" i="23"/>
  <c r="N823" i="23"/>
  <c r="N895" i="23"/>
  <c r="L927" i="23"/>
  <c r="N967" i="23"/>
  <c r="L1007" i="23"/>
  <c r="N1039" i="23"/>
  <c r="N1071" i="23"/>
  <c r="N1111" i="23"/>
  <c r="N1151" i="23"/>
  <c r="L1191" i="23"/>
  <c r="L1231" i="23"/>
  <c r="L1263" i="23"/>
  <c r="N1303" i="23"/>
  <c r="N1351" i="23"/>
  <c r="L1399" i="23"/>
  <c r="L1431" i="23"/>
  <c r="L1463" i="23"/>
  <c r="N1495" i="23"/>
  <c r="L1527" i="23"/>
  <c r="E638" i="23"/>
  <c r="L638" i="23" s="1"/>
  <c r="E1502" i="23"/>
  <c r="N32" i="23"/>
  <c r="L65" i="23"/>
  <c r="N104" i="23"/>
  <c r="L144" i="23"/>
  <c r="N240" i="23"/>
  <c r="N272" i="23"/>
  <c r="N368" i="23"/>
  <c r="L440" i="23"/>
  <c r="M504" i="23"/>
  <c r="N504" i="23" s="1"/>
  <c r="L536" i="23"/>
  <c r="M576" i="23"/>
  <c r="N576" i="23" s="1"/>
  <c r="M624" i="23"/>
  <c r="N624" i="23" s="1"/>
  <c r="M664" i="23"/>
  <c r="N664" i="23" s="1"/>
  <c r="L696" i="23"/>
  <c r="N728" i="23"/>
  <c r="M760" i="23"/>
  <c r="N760" i="23" s="1"/>
  <c r="L792" i="23"/>
  <c r="N824" i="23"/>
  <c r="N872" i="23"/>
  <c r="M912" i="23"/>
  <c r="N912" i="23" s="1"/>
  <c r="L944" i="23"/>
  <c r="L1024" i="23"/>
  <c r="L1056" i="23"/>
  <c r="M1096" i="23"/>
  <c r="N1096" i="23" s="1"/>
  <c r="L1128" i="23"/>
  <c r="M1168" i="23"/>
  <c r="L1200" i="23"/>
  <c r="L1320" i="23"/>
  <c r="N1352" i="23"/>
  <c r="L1384" i="23"/>
  <c r="N1448" i="23"/>
  <c r="L1480" i="23"/>
  <c r="L353" i="23"/>
  <c r="L417" i="23"/>
  <c r="N449" i="23"/>
  <c r="N521" i="23"/>
  <c r="L593" i="23"/>
  <c r="N633" i="23"/>
  <c r="N665" i="23"/>
  <c r="N761" i="23"/>
  <c r="L825" i="23"/>
  <c r="N929" i="23"/>
  <c r="M961" i="23"/>
  <c r="N961" i="23" s="1"/>
  <c r="N1049" i="23"/>
  <c r="L1234" i="23"/>
  <c r="L1265" i="23"/>
  <c r="N1305" i="23"/>
  <c r="C1345" i="23"/>
  <c r="L1345" i="23" s="1"/>
  <c r="M1345" i="23"/>
  <c r="N1345" i="23" s="1"/>
  <c r="M1393" i="23"/>
  <c r="N1393" i="23" s="1"/>
  <c r="C1393" i="23"/>
  <c r="L1393" i="23" s="1"/>
  <c r="N1425" i="23"/>
  <c r="N1457" i="23"/>
  <c r="M1489" i="23"/>
  <c r="N1489" i="23" s="1"/>
  <c r="C1489" i="23"/>
  <c r="L1489" i="23" s="1"/>
  <c r="N1521" i="23"/>
  <c r="C362" i="23"/>
  <c r="N394" i="23"/>
  <c r="N458" i="23"/>
  <c r="N530" i="23"/>
  <c r="L562" i="23"/>
  <c r="C602" i="23"/>
  <c r="L602" i="23" s="1"/>
  <c r="N746" i="23"/>
  <c r="L882" i="23"/>
  <c r="N930" i="23"/>
  <c r="C962" i="23"/>
  <c r="L962" i="23" s="1"/>
  <c r="N994" i="23"/>
  <c r="N1042" i="23"/>
  <c r="N1114" i="23"/>
  <c r="L1162" i="23"/>
  <c r="N1226" i="23"/>
  <c r="N1290" i="23"/>
  <c r="L1322" i="23"/>
  <c r="L1354" i="23"/>
  <c r="L1379" i="23"/>
  <c r="N1450" i="23"/>
  <c r="L1482" i="23"/>
  <c r="C1514" i="23"/>
  <c r="L1514" i="23" s="1"/>
  <c r="N419" i="23"/>
  <c r="L483" i="23"/>
  <c r="L515" i="23"/>
  <c r="N603" i="23"/>
  <c r="N683" i="23"/>
  <c r="N715" i="23"/>
  <c r="L747" i="23"/>
  <c r="N779" i="23"/>
  <c r="N811" i="23"/>
  <c r="N843" i="23"/>
  <c r="L875" i="23"/>
  <c r="N915" i="23"/>
  <c r="L995" i="23"/>
  <c r="L1067" i="23"/>
  <c r="L1099" i="23"/>
  <c r="L1179" i="23"/>
  <c r="L1220" i="23"/>
  <c r="N1259" i="23"/>
  <c r="L1387" i="23"/>
  <c r="N1523" i="23"/>
  <c r="E32" i="2"/>
  <c r="E33" i="2"/>
  <c r="E27" i="2"/>
  <c r="E25" i="2"/>
  <c r="K11" i="2"/>
  <c r="K12" i="2"/>
  <c r="AE12" i="2"/>
  <c r="AE13" i="2"/>
  <c r="AE14" i="2"/>
  <c r="E26" i="2"/>
  <c r="J26" i="2" s="1"/>
  <c r="J12" i="2"/>
  <c r="AD13" i="2"/>
  <c r="X12" i="2"/>
  <c r="X15" i="2"/>
  <c r="D11" i="2"/>
  <c r="Y15" i="2"/>
  <c r="J11" i="2"/>
  <c r="AD12" i="2"/>
  <c r="E12" i="2"/>
  <c r="Y12" i="2"/>
  <c r="F11" i="2"/>
  <c r="F13" i="2"/>
  <c r="Z14" i="2"/>
  <c r="Z15" i="2"/>
  <c r="AD15" i="2"/>
  <c r="D13" i="2"/>
  <c r="X13" i="2"/>
  <c r="Y13" i="2"/>
  <c r="AA12" i="2"/>
  <c r="AA15" i="2"/>
  <c r="E34" i="2"/>
  <c r="E11" i="2"/>
  <c r="Z12" i="2"/>
  <c r="G11" i="2"/>
  <c r="G12" i="2"/>
  <c r="AA13" i="2"/>
  <c r="H11" i="2"/>
  <c r="H12" i="2"/>
  <c r="AB12" i="2"/>
  <c r="AB13" i="2"/>
  <c r="AB14" i="2"/>
  <c r="I11" i="2"/>
  <c r="I12" i="2"/>
  <c r="AC12" i="2"/>
  <c r="AC13" i="2"/>
  <c r="AC14" i="2"/>
  <c r="C23" i="27" l="1"/>
  <c r="T10" i="27"/>
  <c r="R22" i="27"/>
  <c r="N1409" i="23"/>
  <c r="L362" i="23"/>
  <c r="N854" i="23"/>
  <c r="N1309" i="23"/>
  <c r="N73" i="23"/>
  <c r="N74" i="23"/>
  <c r="N962" i="23"/>
  <c r="N1201" i="23"/>
  <c r="N1202" i="23"/>
  <c r="N1262" i="23"/>
  <c r="N686" i="23"/>
  <c r="N773" i="23"/>
  <c r="N877" i="23"/>
  <c r="N1178" i="23"/>
  <c r="N506" i="23"/>
  <c r="N1369" i="23"/>
  <c r="N1286" i="23"/>
  <c r="N626" i="23"/>
  <c r="N1310" i="23"/>
  <c r="N434" i="23"/>
  <c r="N425" i="23"/>
  <c r="N1490" i="23"/>
  <c r="N865" i="23"/>
  <c r="N866" i="23"/>
  <c r="L998" i="23"/>
  <c r="L614" i="23"/>
  <c r="N581" i="23"/>
  <c r="N110" i="23"/>
  <c r="N289" i="23"/>
  <c r="N205" i="23"/>
  <c r="N206" i="23"/>
  <c r="N388" i="23"/>
  <c r="N389" i="23"/>
  <c r="L758" i="23"/>
  <c r="N1357" i="23"/>
  <c r="N856" i="23"/>
  <c r="N857" i="23"/>
  <c r="N41" i="23"/>
  <c r="L458" i="23"/>
  <c r="N1192" i="23"/>
  <c r="N1193" i="23"/>
  <c r="N386" i="23"/>
  <c r="L325" i="23"/>
  <c r="N410" i="23"/>
  <c r="N1238" i="23"/>
  <c r="N329" i="23"/>
  <c r="N725" i="23"/>
  <c r="O6" i="23"/>
  <c r="N1082" i="23"/>
  <c r="N494" i="23"/>
  <c r="N469" i="23"/>
  <c r="L289" i="23"/>
  <c r="N230" i="23"/>
  <c r="L1357" i="23"/>
  <c r="N1381" i="23"/>
  <c r="N326" i="23"/>
  <c r="N1273" i="23"/>
  <c r="N1274" i="23"/>
  <c r="N398" i="23"/>
  <c r="N257" i="23"/>
  <c r="N124" i="23"/>
  <c r="N125" i="23"/>
  <c r="N757" i="23"/>
  <c r="N112" i="23"/>
  <c r="N113" i="23"/>
  <c r="P6" i="23"/>
  <c r="N1009" i="23"/>
  <c r="N1010" i="23"/>
  <c r="N1094" i="23"/>
  <c r="N1156" i="23"/>
  <c r="N1157" i="23"/>
  <c r="N97" i="23"/>
  <c r="N98" i="23"/>
  <c r="L1502" i="23"/>
  <c r="L265" i="23"/>
  <c r="L938" i="23"/>
  <c r="N1166" i="23"/>
  <c r="N830" i="23"/>
  <c r="L374" i="23"/>
  <c r="N661" i="23"/>
  <c r="N17" i="23"/>
  <c r="R6" i="23" s="1"/>
  <c r="L1465" i="23"/>
  <c r="N1322" i="23"/>
  <c r="N650" i="23"/>
  <c r="N1430" i="23"/>
  <c r="L1501" i="23"/>
  <c r="N1118" i="23"/>
  <c r="C3" i="22"/>
  <c r="N1405" i="23"/>
  <c r="N1420" i="23"/>
  <c r="N1421" i="23"/>
  <c r="N169" i="23"/>
  <c r="N170" i="23"/>
  <c r="N1085" i="23"/>
  <c r="L1454" i="23"/>
  <c r="N1204" i="23"/>
  <c r="N1205" i="23"/>
  <c r="N146" i="23"/>
  <c r="N133" i="23"/>
  <c r="N134" i="23"/>
  <c r="N565" i="23"/>
  <c r="N1153" i="23"/>
  <c r="N1154" i="23"/>
  <c r="N1022" i="23"/>
  <c r="N710" i="23"/>
  <c r="N1394" i="23"/>
  <c r="N841" i="23"/>
  <c r="N497" i="23"/>
  <c r="N88" i="23"/>
  <c r="N89" i="23"/>
  <c r="N590" i="23"/>
  <c r="N233" i="23"/>
  <c r="N1298" i="23"/>
  <c r="N1033" i="23"/>
  <c r="N1034" i="23"/>
  <c r="L901" i="23"/>
  <c r="N373" i="23"/>
  <c r="N676" i="23"/>
  <c r="N677" i="23"/>
  <c r="N38" i="23"/>
  <c r="N1097" i="23"/>
  <c r="N569" i="23"/>
  <c r="N1129" i="23"/>
  <c r="N1130" i="23"/>
  <c r="N361" i="23"/>
  <c r="N1501" i="23"/>
  <c r="N974" i="23"/>
  <c r="N437" i="23"/>
  <c r="N781" i="23"/>
  <c r="L542" i="23"/>
  <c r="N349" i="23"/>
  <c r="L38" i="23"/>
  <c r="N445" i="23"/>
  <c r="N281" i="23"/>
  <c r="L566" i="23"/>
  <c r="N1514" i="23"/>
  <c r="N986" i="23"/>
  <c r="N1417" i="23"/>
  <c r="N1418" i="23"/>
  <c r="L1153" i="23"/>
  <c r="L229" i="23"/>
  <c r="O7" i="23" s="1"/>
  <c r="L1370" i="23"/>
  <c r="N794" i="23"/>
  <c r="N1441" i="23"/>
  <c r="N809" i="23"/>
  <c r="N50" i="23"/>
  <c r="Q6" i="23" s="1"/>
  <c r="L433" i="23"/>
  <c r="N734" i="23"/>
  <c r="L1477" i="23"/>
  <c r="N1180" i="23"/>
  <c r="N1181" i="23"/>
  <c r="N818" i="23"/>
  <c r="N1433" i="23"/>
  <c r="N1025" i="23"/>
  <c r="N1057" i="23"/>
  <c r="L361" i="23"/>
  <c r="N1334" i="23"/>
  <c r="N758" i="23"/>
  <c r="N1469" i="23"/>
  <c r="N749" i="23"/>
  <c r="N121" i="23"/>
  <c r="N122" i="23"/>
  <c r="N245" i="23"/>
  <c r="N374" i="23"/>
  <c r="B3" i="22"/>
  <c r="N541" i="23"/>
  <c r="L86" i="23"/>
  <c r="N925" i="23"/>
  <c r="N638" i="23"/>
  <c r="N653" i="23"/>
  <c r="N266" i="23"/>
  <c r="N194" i="23"/>
  <c r="N1168" i="23"/>
  <c r="N1169" i="23"/>
  <c r="N713" i="23"/>
  <c r="N1477" i="23"/>
  <c r="N593" i="23"/>
  <c r="N914" i="23"/>
  <c r="N482" i="23"/>
  <c r="N1453" i="23"/>
  <c r="N1109" i="23"/>
  <c r="N314" i="23"/>
  <c r="N698" i="23"/>
  <c r="N977" i="23"/>
  <c r="L446" i="23"/>
  <c r="N1253" i="23"/>
  <c r="N1249" i="23"/>
  <c r="N1250" i="23"/>
  <c r="N905" i="23"/>
  <c r="N1445" i="23"/>
  <c r="N242" i="23"/>
  <c r="N578" i="23"/>
  <c r="N937" i="23"/>
  <c r="N1360" i="23"/>
  <c r="N1361" i="23"/>
  <c r="N890" i="23"/>
  <c r="N338" i="23"/>
  <c r="N1190" i="23"/>
  <c r="N662" i="23"/>
  <c r="N1277" i="23"/>
  <c r="N1132" i="23"/>
  <c r="N1133" i="23"/>
  <c r="L1358" i="23"/>
  <c r="D26" i="2"/>
  <c r="D33" i="2"/>
  <c r="J27" i="2"/>
  <c r="F25" i="2"/>
  <c r="F32" i="2"/>
  <c r="D32" i="2"/>
  <c r="D25" i="2"/>
  <c r="E28" i="2"/>
  <c r="F34" i="2"/>
  <c r="F33" i="2"/>
  <c r="F26" i="2"/>
  <c r="J25" i="2"/>
  <c r="D27" i="2"/>
  <c r="D34" i="2"/>
  <c r="I26" i="2" l="1"/>
  <c r="S22" i="27"/>
  <c r="T22" i="27" s="1"/>
  <c r="C24" i="27" a="1"/>
  <c r="C24" i="27" s="1"/>
  <c r="C29" i="27" s="1"/>
  <c r="P7" i="23"/>
  <c r="P8" i="23" s="1"/>
  <c r="Q7" i="23"/>
  <c r="Q8" i="23" s="1"/>
  <c r="R7" i="23"/>
  <c r="R8" i="23" s="1"/>
  <c r="O8" i="23"/>
  <c r="K26" i="2"/>
  <c r="I27" i="2"/>
  <c r="K25" i="2"/>
  <c r="F28" i="2"/>
  <c r="K27" i="2"/>
  <c r="I25" i="2"/>
  <c r="D28" i="2"/>
  <c r="C32" i="27" l="1"/>
  <c r="B3" i="13"/>
  <c r="K3" i="13" s="1"/>
  <c r="B4" i="13"/>
  <c r="K4" i="13" s="1"/>
  <c r="G6" i="3"/>
  <c r="G7" i="3"/>
  <c r="B6" i="13" s="1"/>
  <c r="K6" i="13" s="1"/>
  <c r="G8" i="3"/>
  <c r="B7" i="13" s="1"/>
  <c r="K7" i="13" s="1"/>
  <c r="G9" i="3"/>
  <c r="B8" i="13" s="1"/>
  <c r="K8" i="13" s="1"/>
  <c r="G10" i="3"/>
  <c r="B9" i="13" s="1"/>
  <c r="K9" i="13" s="1"/>
  <c r="G11" i="3"/>
  <c r="B10" i="13" s="1"/>
  <c r="K10" i="13" s="1"/>
  <c r="G12" i="3"/>
  <c r="B11" i="13" s="1"/>
  <c r="K11" i="13" s="1"/>
  <c r="G13" i="3"/>
  <c r="B12" i="13" s="1"/>
  <c r="K12" i="13" s="1"/>
  <c r="G14" i="3"/>
  <c r="B13" i="13" s="1"/>
  <c r="K13" i="13" s="1"/>
  <c r="G15" i="3"/>
  <c r="B14" i="13" s="1"/>
  <c r="K14" i="13" s="1"/>
  <c r="G16" i="3"/>
  <c r="B15" i="13" s="1"/>
  <c r="K15" i="13" s="1"/>
  <c r="G17" i="3"/>
  <c r="B16" i="13" s="1"/>
  <c r="K16" i="13" s="1"/>
  <c r="G18" i="3"/>
  <c r="B17" i="13" s="1"/>
  <c r="K17" i="13" s="1"/>
  <c r="G19" i="3"/>
  <c r="B18" i="13" s="1"/>
  <c r="K18" i="13" s="1"/>
  <c r="G20" i="3"/>
  <c r="B19" i="13" s="1"/>
  <c r="K19" i="13" s="1"/>
  <c r="G21" i="3"/>
  <c r="B20" i="13" s="1"/>
  <c r="K20" i="13" s="1"/>
  <c r="G22" i="3"/>
  <c r="B21" i="13" s="1"/>
  <c r="K21" i="13" s="1"/>
  <c r="G23" i="3"/>
  <c r="B22" i="13" s="1"/>
  <c r="K22" i="13" s="1"/>
  <c r="G24" i="3"/>
  <c r="B23" i="13" s="1"/>
  <c r="K23" i="13" s="1"/>
  <c r="G25" i="3"/>
  <c r="B24" i="13" s="1"/>
  <c r="K24" i="13" s="1"/>
  <c r="G26" i="3"/>
  <c r="B25" i="13" s="1"/>
  <c r="K25" i="13" s="1"/>
  <c r="G27" i="3"/>
  <c r="B26" i="13" s="1"/>
  <c r="K26" i="13" s="1"/>
  <c r="G28" i="3"/>
  <c r="B27" i="13" s="1"/>
  <c r="K27" i="13" s="1"/>
  <c r="G29" i="3"/>
  <c r="B28" i="13" s="1"/>
  <c r="K28" i="13" s="1"/>
  <c r="G30" i="3"/>
  <c r="B29" i="13" s="1"/>
  <c r="K29" i="13" s="1"/>
  <c r="G31" i="3"/>
  <c r="B30" i="13" s="1"/>
  <c r="K30" i="13" s="1"/>
  <c r="G32" i="3"/>
  <c r="B31" i="13" s="1"/>
  <c r="K31" i="13" s="1"/>
  <c r="G33" i="3"/>
  <c r="B32" i="13" s="1"/>
  <c r="K32" i="13" s="1"/>
  <c r="G34" i="3"/>
  <c r="B33" i="13" s="1"/>
  <c r="K33" i="13" s="1"/>
  <c r="G35" i="3"/>
  <c r="B34" i="13" s="1"/>
  <c r="K34" i="13" s="1"/>
  <c r="G36" i="3"/>
  <c r="B35" i="13" s="1"/>
  <c r="K35" i="13" s="1"/>
  <c r="G37" i="3"/>
  <c r="B36" i="13" s="1"/>
  <c r="K36" i="13" s="1"/>
  <c r="G38" i="3"/>
  <c r="B37" i="13" s="1"/>
  <c r="K37" i="13" s="1"/>
  <c r="G39" i="3"/>
  <c r="B38" i="13" s="1"/>
  <c r="K38" i="13" s="1"/>
  <c r="G40" i="3"/>
  <c r="B39" i="13" s="1"/>
  <c r="K39" i="13" s="1"/>
  <c r="G41" i="3"/>
  <c r="B40" i="13" s="1"/>
  <c r="K40" i="13" s="1"/>
  <c r="G42" i="3"/>
  <c r="B41" i="13" s="1"/>
  <c r="K41" i="13" s="1"/>
  <c r="G43" i="3"/>
  <c r="B42" i="13" s="1"/>
  <c r="K42" i="13" s="1"/>
  <c r="G44" i="3"/>
  <c r="B43" i="13" s="1"/>
  <c r="K43" i="13" s="1"/>
  <c r="G45" i="3"/>
  <c r="B44" i="13" s="1"/>
  <c r="K44" i="13" s="1"/>
  <c r="G46" i="3"/>
  <c r="B45" i="13" s="1"/>
  <c r="K45" i="13" s="1"/>
  <c r="G47" i="3"/>
  <c r="B46" i="13" s="1"/>
  <c r="K46" i="13" s="1"/>
  <c r="G48" i="3"/>
  <c r="B47" i="13" s="1"/>
  <c r="K47" i="13" s="1"/>
  <c r="G49" i="3"/>
  <c r="B48" i="13" s="1"/>
  <c r="K48" i="13" s="1"/>
  <c r="G50" i="3"/>
  <c r="B49" i="13" s="1"/>
  <c r="K49" i="13" s="1"/>
  <c r="G51" i="3"/>
  <c r="B50" i="13" s="1"/>
  <c r="K50" i="13" s="1"/>
  <c r="G52" i="3"/>
  <c r="B51" i="13" s="1"/>
  <c r="K51" i="13" s="1"/>
  <c r="G53" i="3"/>
  <c r="B52" i="13" s="1"/>
  <c r="K52" i="13" s="1"/>
  <c r="G54" i="3"/>
  <c r="B53" i="13" s="1"/>
  <c r="K53" i="13" s="1"/>
  <c r="G55" i="3"/>
  <c r="B54" i="13" s="1"/>
  <c r="K54" i="13" s="1"/>
  <c r="G56" i="3"/>
  <c r="B55" i="13" s="1"/>
  <c r="K55" i="13" s="1"/>
  <c r="G57" i="3"/>
  <c r="B56" i="13" s="1"/>
  <c r="K56" i="13" s="1"/>
  <c r="G58" i="3"/>
  <c r="B57" i="13" s="1"/>
  <c r="K57" i="13" s="1"/>
  <c r="G59" i="3"/>
  <c r="B58" i="13" s="1"/>
  <c r="K58" i="13" s="1"/>
  <c r="G60" i="3"/>
  <c r="B59" i="13" s="1"/>
  <c r="K59" i="13" s="1"/>
  <c r="G61" i="3"/>
  <c r="B60" i="13" s="1"/>
  <c r="K60" i="13" s="1"/>
  <c r="G62" i="3"/>
  <c r="B61" i="13" s="1"/>
  <c r="K61" i="13" s="1"/>
  <c r="G63" i="3"/>
  <c r="B62" i="13" s="1"/>
  <c r="K62" i="13" s="1"/>
  <c r="G64" i="3"/>
  <c r="B63" i="13" s="1"/>
  <c r="K63" i="13" s="1"/>
  <c r="G65" i="3"/>
  <c r="B64" i="13" s="1"/>
  <c r="K64" i="13" s="1"/>
  <c r="G66" i="3"/>
  <c r="B65" i="13" s="1"/>
  <c r="K65" i="13" s="1"/>
  <c r="G67" i="3"/>
  <c r="B66" i="13" s="1"/>
  <c r="K66" i="13" s="1"/>
  <c r="G68" i="3"/>
  <c r="B67" i="13" s="1"/>
  <c r="K67" i="13" s="1"/>
  <c r="G69" i="3"/>
  <c r="B68" i="13" s="1"/>
  <c r="K68" i="13" s="1"/>
  <c r="G70" i="3"/>
  <c r="B69" i="13" s="1"/>
  <c r="K69" i="13" s="1"/>
  <c r="G71" i="3"/>
  <c r="B70" i="13" s="1"/>
  <c r="K70" i="13" s="1"/>
  <c r="G72" i="3"/>
  <c r="B71" i="13" s="1"/>
  <c r="K71" i="13" s="1"/>
  <c r="G73" i="3"/>
  <c r="B72" i="13" s="1"/>
  <c r="K72" i="13" s="1"/>
  <c r="G74" i="3"/>
  <c r="B73" i="13" s="1"/>
  <c r="K73" i="13" s="1"/>
  <c r="G75" i="3"/>
  <c r="B74" i="13" s="1"/>
  <c r="K74" i="13" s="1"/>
  <c r="G76" i="3"/>
  <c r="B75" i="13" s="1"/>
  <c r="K75" i="13" s="1"/>
  <c r="G77" i="3"/>
  <c r="B76" i="13" s="1"/>
  <c r="K76" i="13" s="1"/>
  <c r="G78" i="3"/>
  <c r="B77" i="13" s="1"/>
  <c r="K77" i="13" s="1"/>
  <c r="G79" i="3"/>
  <c r="B78" i="13" s="1"/>
  <c r="K78" i="13" s="1"/>
  <c r="G80" i="3"/>
  <c r="B79" i="13" s="1"/>
  <c r="K79" i="13" s="1"/>
  <c r="G81" i="3"/>
  <c r="B80" i="13" s="1"/>
  <c r="K80" i="13" s="1"/>
  <c r="G82" i="3"/>
  <c r="B81" i="13" s="1"/>
  <c r="K81" i="13" s="1"/>
  <c r="G83" i="3"/>
  <c r="B82" i="13" s="1"/>
  <c r="K82" i="13" s="1"/>
  <c r="G84" i="3"/>
  <c r="B83" i="13" s="1"/>
  <c r="K83" i="13" s="1"/>
  <c r="G85" i="3"/>
  <c r="B84" i="13" s="1"/>
  <c r="K84" i="13" s="1"/>
  <c r="G86" i="3"/>
  <c r="B85" i="13" s="1"/>
  <c r="K85" i="13" s="1"/>
  <c r="G87" i="3"/>
  <c r="B86" i="13" s="1"/>
  <c r="K86" i="13" s="1"/>
  <c r="G88" i="3"/>
  <c r="B87" i="13" s="1"/>
  <c r="K87" i="13" s="1"/>
  <c r="G89" i="3"/>
  <c r="B88" i="13" s="1"/>
  <c r="K88" i="13" s="1"/>
  <c r="G90" i="3"/>
  <c r="B89" i="13" s="1"/>
  <c r="K89" i="13" s="1"/>
  <c r="G91" i="3"/>
  <c r="B90" i="13" s="1"/>
  <c r="K90" i="13" s="1"/>
  <c r="G92" i="3"/>
  <c r="B91" i="13" s="1"/>
  <c r="K91" i="13" s="1"/>
  <c r="G93" i="3"/>
  <c r="B92" i="13" s="1"/>
  <c r="K92" i="13" s="1"/>
  <c r="G94" i="3"/>
  <c r="B93" i="13" s="1"/>
  <c r="K93" i="13" s="1"/>
  <c r="G95" i="3"/>
  <c r="B94" i="13" s="1"/>
  <c r="K94" i="13" s="1"/>
  <c r="G96" i="3"/>
  <c r="B95" i="13" s="1"/>
  <c r="K95" i="13" s="1"/>
  <c r="G97" i="3"/>
  <c r="B96" i="13" s="1"/>
  <c r="K96" i="13" s="1"/>
  <c r="G98" i="3"/>
  <c r="B97" i="13" s="1"/>
  <c r="K97" i="13" s="1"/>
  <c r="G99" i="3"/>
  <c r="B98" i="13" s="1"/>
  <c r="K98" i="13" s="1"/>
  <c r="G100" i="3"/>
  <c r="B99" i="13" s="1"/>
  <c r="K99" i="13" s="1"/>
  <c r="G101" i="3"/>
  <c r="B100" i="13" s="1"/>
  <c r="K100" i="13" s="1"/>
  <c r="G102" i="3"/>
  <c r="B101" i="13" s="1"/>
  <c r="K101" i="13" s="1"/>
  <c r="G103" i="3"/>
  <c r="B102" i="13" s="1"/>
  <c r="K102" i="13" s="1"/>
  <c r="G104" i="3"/>
  <c r="B103" i="13" s="1"/>
  <c r="K103" i="13" s="1"/>
  <c r="G105" i="3"/>
  <c r="B104" i="13" s="1"/>
  <c r="K104" i="13" s="1"/>
  <c r="G106" i="3"/>
  <c r="B105" i="13" s="1"/>
  <c r="K105" i="13" s="1"/>
  <c r="G107" i="3"/>
  <c r="B106" i="13" s="1"/>
  <c r="K106" i="13" s="1"/>
  <c r="G108" i="3"/>
  <c r="B107" i="13" s="1"/>
  <c r="K107" i="13" s="1"/>
  <c r="G109" i="3"/>
  <c r="B108" i="13" s="1"/>
  <c r="K108" i="13" s="1"/>
  <c r="G110" i="3"/>
  <c r="B109" i="13" s="1"/>
  <c r="K109" i="13" s="1"/>
  <c r="G111" i="3"/>
  <c r="B110" i="13" s="1"/>
  <c r="K110" i="13" s="1"/>
  <c r="G112" i="3"/>
  <c r="B111" i="13" s="1"/>
  <c r="K111" i="13" s="1"/>
  <c r="G113" i="3"/>
  <c r="B112" i="13" s="1"/>
  <c r="K112" i="13" s="1"/>
  <c r="G114" i="3"/>
  <c r="B113" i="13" s="1"/>
  <c r="K113" i="13" s="1"/>
  <c r="G115" i="3"/>
  <c r="B114" i="13" s="1"/>
  <c r="K114" i="13" s="1"/>
  <c r="G116" i="3"/>
  <c r="B115" i="13" s="1"/>
  <c r="K115" i="13" s="1"/>
  <c r="G117" i="3"/>
  <c r="B116" i="13" s="1"/>
  <c r="K116" i="13" s="1"/>
  <c r="G118" i="3"/>
  <c r="B117" i="13" s="1"/>
  <c r="K117" i="13" s="1"/>
  <c r="G119" i="3"/>
  <c r="B118" i="13" s="1"/>
  <c r="K118" i="13" s="1"/>
  <c r="G120" i="3"/>
  <c r="B119" i="13" s="1"/>
  <c r="K119" i="13" s="1"/>
  <c r="G121" i="3"/>
  <c r="B120" i="13" s="1"/>
  <c r="K120" i="13" s="1"/>
  <c r="G122" i="3"/>
  <c r="B121" i="13" s="1"/>
  <c r="K121" i="13" s="1"/>
  <c r="G123" i="3"/>
  <c r="B122" i="13" s="1"/>
  <c r="K122" i="13" s="1"/>
  <c r="G124" i="3"/>
  <c r="B123" i="13" s="1"/>
  <c r="K123" i="13" s="1"/>
  <c r="G125" i="3"/>
  <c r="B124" i="13" s="1"/>
  <c r="K124" i="13" s="1"/>
  <c r="G126" i="3"/>
  <c r="B125" i="13" s="1"/>
  <c r="K125" i="13" s="1"/>
  <c r="G127" i="3"/>
  <c r="B126" i="13" s="1"/>
  <c r="K126" i="13" s="1"/>
  <c r="G128" i="3"/>
  <c r="B127" i="13" s="1"/>
  <c r="K127" i="13" s="1"/>
  <c r="G129" i="3"/>
  <c r="B128" i="13" s="1"/>
  <c r="K128" i="13" s="1"/>
  <c r="G130" i="3"/>
  <c r="B129" i="13" s="1"/>
  <c r="K129" i="13" s="1"/>
  <c r="G131" i="3"/>
  <c r="B130" i="13" s="1"/>
  <c r="K130" i="13" s="1"/>
  <c r="G132" i="3"/>
  <c r="B131" i="13" s="1"/>
  <c r="K131" i="13" s="1"/>
  <c r="G133" i="3"/>
  <c r="B132" i="13" s="1"/>
  <c r="K132" i="13" s="1"/>
  <c r="G134" i="3"/>
  <c r="B133" i="13" s="1"/>
  <c r="K133" i="13" s="1"/>
  <c r="G135" i="3"/>
  <c r="B134" i="13" s="1"/>
  <c r="K134" i="13" s="1"/>
  <c r="G136" i="3"/>
  <c r="B135" i="13" s="1"/>
  <c r="K135" i="13" s="1"/>
  <c r="G137" i="3"/>
  <c r="B136" i="13" s="1"/>
  <c r="K136" i="13" s="1"/>
  <c r="G138" i="3"/>
  <c r="B137" i="13" s="1"/>
  <c r="K137" i="13" s="1"/>
  <c r="G139" i="3"/>
  <c r="B138" i="13" s="1"/>
  <c r="K138" i="13" s="1"/>
  <c r="G140" i="3"/>
  <c r="B139" i="13" s="1"/>
  <c r="K139" i="13" s="1"/>
  <c r="G141" i="3"/>
  <c r="B140" i="13" s="1"/>
  <c r="K140" i="13" s="1"/>
  <c r="G142" i="3"/>
  <c r="B141" i="13" s="1"/>
  <c r="K141" i="13" s="1"/>
  <c r="G143" i="3"/>
  <c r="B142" i="13" s="1"/>
  <c r="K142" i="13" s="1"/>
  <c r="G144" i="3"/>
  <c r="B143" i="13" s="1"/>
  <c r="K143" i="13" s="1"/>
  <c r="G145" i="3"/>
  <c r="B144" i="13" s="1"/>
  <c r="K144" i="13" s="1"/>
  <c r="G146" i="3"/>
  <c r="B145" i="13" s="1"/>
  <c r="K145" i="13" s="1"/>
  <c r="G147" i="3"/>
  <c r="B146" i="13" s="1"/>
  <c r="K146" i="13" s="1"/>
  <c r="G148" i="3"/>
  <c r="B147" i="13" s="1"/>
  <c r="K147" i="13" s="1"/>
  <c r="G149" i="3"/>
  <c r="B148" i="13" s="1"/>
  <c r="K148" i="13" s="1"/>
  <c r="G150" i="3"/>
  <c r="B149" i="13" s="1"/>
  <c r="K149" i="13" s="1"/>
  <c r="G151" i="3"/>
  <c r="B150" i="13" s="1"/>
  <c r="K150" i="13" s="1"/>
  <c r="G152" i="3"/>
  <c r="B151" i="13" s="1"/>
  <c r="K151" i="13" s="1"/>
  <c r="G153" i="3"/>
  <c r="B152" i="13" s="1"/>
  <c r="K152" i="13" s="1"/>
  <c r="G154" i="3"/>
  <c r="B153" i="13" s="1"/>
  <c r="K153" i="13" s="1"/>
  <c r="G155" i="3"/>
  <c r="B154" i="13" s="1"/>
  <c r="K154" i="13" s="1"/>
  <c r="G156" i="3"/>
  <c r="B155" i="13" s="1"/>
  <c r="K155" i="13" s="1"/>
  <c r="G157" i="3"/>
  <c r="B156" i="13" s="1"/>
  <c r="K156" i="13" s="1"/>
  <c r="G158" i="3"/>
  <c r="B157" i="13" s="1"/>
  <c r="K157" i="13" s="1"/>
  <c r="G159" i="3"/>
  <c r="B158" i="13" s="1"/>
  <c r="K158" i="13" s="1"/>
  <c r="G160" i="3"/>
  <c r="B159" i="13" s="1"/>
  <c r="K159" i="13" s="1"/>
  <c r="G161" i="3"/>
  <c r="B160" i="13" s="1"/>
  <c r="K160" i="13" s="1"/>
  <c r="G162" i="3"/>
  <c r="B161" i="13" s="1"/>
  <c r="K161" i="13" s="1"/>
  <c r="G163" i="3"/>
  <c r="B162" i="13" s="1"/>
  <c r="K162" i="13" s="1"/>
  <c r="G164" i="3"/>
  <c r="B163" i="13" s="1"/>
  <c r="K163" i="13" s="1"/>
  <c r="G165" i="3"/>
  <c r="B164" i="13" s="1"/>
  <c r="K164" i="13" s="1"/>
  <c r="G166" i="3"/>
  <c r="B165" i="13" s="1"/>
  <c r="K165" i="13" s="1"/>
  <c r="G167" i="3"/>
  <c r="B166" i="13" s="1"/>
  <c r="K166" i="13" s="1"/>
  <c r="G168" i="3"/>
  <c r="B167" i="13" s="1"/>
  <c r="K167" i="13" s="1"/>
  <c r="G169" i="3"/>
  <c r="B168" i="13" s="1"/>
  <c r="K168" i="13" s="1"/>
  <c r="G170" i="3"/>
  <c r="B169" i="13" s="1"/>
  <c r="K169" i="13" s="1"/>
  <c r="G171" i="3"/>
  <c r="B170" i="13" s="1"/>
  <c r="K170" i="13" s="1"/>
  <c r="G172" i="3"/>
  <c r="B171" i="13" s="1"/>
  <c r="K171" i="13" s="1"/>
  <c r="G173" i="3"/>
  <c r="B172" i="13" s="1"/>
  <c r="K172" i="13" s="1"/>
  <c r="G174" i="3"/>
  <c r="B173" i="13" s="1"/>
  <c r="K173" i="13" s="1"/>
  <c r="G175" i="3"/>
  <c r="B174" i="13" s="1"/>
  <c r="K174" i="13" s="1"/>
  <c r="G176" i="3"/>
  <c r="B175" i="13" s="1"/>
  <c r="K175" i="13" s="1"/>
  <c r="G177" i="3"/>
  <c r="B176" i="13" s="1"/>
  <c r="K176" i="13" s="1"/>
  <c r="G178" i="3"/>
  <c r="B177" i="13" s="1"/>
  <c r="K177" i="13" s="1"/>
  <c r="G179" i="3"/>
  <c r="B178" i="13" s="1"/>
  <c r="K178" i="13" s="1"/>
  <c r="G180" i="3"/>
  <c r="B179" i="13" s="1"/>
  <c r="K179" i="13" s="1"/>
  <c r="G181" i="3"/>
  <c r="B180" i="13" s="1"/>
  <c r="K180" i="13" s="1"/>
  <c r="G182" i="3"/>
  <c r="B181" i="13" s="1"/>
  <c r="K181" i="13" s="1"/>
  <c r="G183" i="3"/>
  <c r="B182" i="13" s="1"/>
  <c r="K182" i="13" s="1"/>
  <c r="G184" i="3"/>
  <c r="B183" i="13" s="1"/>
  <c r="K183" i="13" s="1"/>
  <c r="G185" i="3"/>
  <c r="B184" i="13" s="1"/>
  <c r="K184" i="13" s="1"/>
  <c r="G186" i="3"/>
  <c r="B185" i="13" s="1"/>
  <c r="K185" i="13" s="1"/>
  <c r="G187" i="3"/>
  <c r="B186" i="13" s="1"/>
  <c r="K186" i="13" s="1"/>
  <c r="G188" i="3"/>
  <c r="B187" i="13" s="1"/>
  <c r="K187" i="13" s="1"/>
  <c r="G189" i="3"/>
  <c r="B188" i="13" s="1"/>
  <c r="K188" i="13" s="1"/>
  <c r="G190" i="3"/>
  <c r="B189" i="13" s="1"/>
  <c r="K189" i="13" s="1"/>
  <c r="G191" i="3"/>
  <c r="B190" i="13" s="1"/>
  <c r="K190" i="13" s="1"/>
  <c r="G192" i="3"/>
  <c r="B191" i="13" s="1"/>
  <c r="K191" i="13" s="1"/>
  <c r="G193" i="3"/>
  <c r="B192" i="13" s="1"/>
  <c r="K192" i="13" s="1"/>
  <c r="G194" i="3"/>
  <c r="B193" i="13" s="1"/>
  <c r="K193" i="13" s="1"/>
  <c r="G195" i="3"/>
  <c r="B194" i="13" s="1"/>
  <c r="K194" i="13" s="1"/>
  <c r="G196" i="3"/>
  <c r="B195" i="13" s="1"/>
  <c r="K195" i="13" s="1"/>
  <c r="G197" i="3"/>
  <c r="B196" i="13" s="1"/>
  <c r="K196" i="13" s="1"/>
  <c r="G198" i="3"/>
  <c r="B197" i="13" s="1"/>
  <c r="K197" i="13" s="1"/>
  <c r="G199" i="3"/>
  <c r="B198" i="13" s="1"/>
  <c r="K198" i="13" s="1"/>
  <c r="G200" i="3"/>
  <c r="B199" i="13" s="1"/>
  <c r="K199" i="13" s="1"/>
  <c r="G201" i="3"/>
  <c r="B200" i="13" s="1"/>
  <c r="K200" i="13" s="1"/>
  <c r="G202" i="3"/>
  <c r="B201" i="13" s="1"/>
  <c r="K201" i="13" s="1"/>
  <c r="G203" i="3"/>
  <c r="B202" i="13" s="1"/>
  <c r="K202" i="13" s="1"/>
  <c r="G204" i="3"/>
  <c r="B203" i="13" s="1"/>
  <c r="K203" i="13" s="1"/>
  <c r="G205" i="3"/>
  <c r="B204" i="13" s="1"/>
  <c r="K204" i="13" s="1"/>
  <c r="G206" i="3"/>
  <c r="B205" i="13" s="1"/>
  <c r="K205" i="13" s="1"/>
  <c r="G207" i="3"/>
  <c r="B206" i="13" s="1"/>
  <c r="K206" i="13" s="1"/>
  <c r="G208" i="3"/>
  <c r="B207" i="13" s="1"/>
  <c r="K207" i="13" s="1"/>
  <c r="G209" i="3"/>
  <c r="B208" i="13" s="1"/>
  <c r="K208" i="13" s="1"/>
  <c r="G210" i="3"/>
  <c r="B209" i="13" s="1"/>
  <c r="K209" i="13" s="1"/>
  <c r="G211" i="3"/>
  <c r="B210" i="13" s="1"/>
  <c r="K210" i="13" s="1"/>
  <c r="G212" i="3"/>
  <c r="B211" i="13" s="1"/>
  <c r="K211" i="13" s="1"/>
  <c r="G213" i="3"/>
  <c r="B212" i="13" s="1"/>
  <c r="K212" i="13" s="1"/>
  <c r="G214" i="3"/>
  <c r="B213" i="13" s="1"/>
  <c r="K213" i="13" s="1"/>
  <c r="G215" i="3"/>
  <c r="B214" i="13" s="1"/>
  <c r="K214" i="13" s="1"/>
  <c r="G216" i="3"/>
  <c r="B215" i="13" s="1"/>
  <c r="K215" i="13" s="1"/>
  <c r="G217" i="3"/>
  <c r="B216" i="13" s="1"/>
  <c r="K216" i="13" s="1"/>
  <c r="G218" i="3"/>
  <c r="B217" i="13" s="1"/>
  <c r="K217" i="13" s="1"/>
  <c r="G219" i="3"/>
  <c r="B218" i="13" s="1"/>
  <c r="K218" i="13" s="1"/>
  <c r="G220" i="3"/>
  <c r="B219" i="13" s="1"/>
  <c r="K219" i="13" s="1"/>
  <c r="G221" i="3"/>
  <c r="B220" i="13" s="1"/>
  <c r="K220" i="13" s="1"/>
  <c r="G222" i="3"/>
  <c r="B221" i="13" s="1"/>
  <c r="K221" i="13" s="1"/>
  <c r="G223" i="3"/>
  <c r="B222" i="13" s="1"/>
  <c r="K222" i="13" s="1"/>
  <c r="G224" i="3"/>
  <c r="B223" i="13" s="1"/>
  <c r="K223" i="13" s="1"/>
  <c r="G225" i="3"/>
  <c r="B224" i="13" s="1"/>
  <c r="K224" i="13" s="1"/>
  <c r="G226" i="3"/>
  <c r="B225" i="13" s="1"/>
  <c r="K225" i="13" s="1"/>
  <c r="G227" i="3"/>
  <c r="B226" i="13" s="1"/>
  <c r="K226" i="13" s="1"/>
  <c r="G228" i="3"/>
  <c r="B227" i="13" s="1"/>
  <c r="K227" i="13" s="1"/>
  <c r="G229" i="3"/>
  <c r="B228" i="13" s="1"/>
  <c r="K228" i="13" s="1"/>
  <c r="G230" i="3"/>
  <c r="B229" i="13" s="1"/>
  <c r="K229" i="13" s="1"/>
  <c r="G231" i="3"/>
  <c r="B230" i="13" s="1"/>
  <c r="K230" i="13" s="1"/>
  <c r="G232" i="3"/>
  <c r="B231" i="13" s="1"/>
  <c r="K231" i="13" s="1"/>
  <c r="G233" i="3"/>
  <c r="B232" i="13" s="1"/>
  <c r="K232" i="13" s="1"/>
  <c r="G234" i="3"/>
  <c r="B233" i="13" s="1"/>
  <c r="K233" i="13" s="1"/>
  <c r="G235" i="3"/>
  <c r="B234" i="13" s="1"/>
  <c r="K234" i="13" s="1"/>
  <c r="G236" i="3"/>
  <c r="B235" i="13" s="1"/>
  <c r="K235" i="13" s="1"/>
  <c r="G237" i="3"/>
  <c r="B236" i="13" s="1"/>
  <c r="K236" i="13" s="1"/>
  <c r="G238" i="3"/>
  <c r="B237" i="13" s="1"/>
  <c r="K237" i="13" s="1"/>
  <c r="G239" i="3"/>
  <c r="B238" i="13" s="1"/>
  <c r="K238" i="13" s="1"/>
  <c r="G240" i="3"/>
  <c r="B239" i="13" s="1"/>
  <c r="K239" i="13" s="1"/>
  <c r="G241" i="3"/>
  <c r="B240" i="13" s="1"/>
  <c r="K240" i="13" s="1"/>
  <c r="G242" i="3"/>
  <c r="B241" i="13" s="1"/>
  <c r="K241" i="13" s="1"/>
  <c r="G243" i="3"/>
  <c r="B242" i="13" s="1"/>
  <c r="K242" i="13" s="1"/>
  <c r="G244" i="3"/>
  <c r="B243" i="13" s="1"/>
  <c r="K243" i="13" s="1"/>
  <c r="G245" i="3"/>
  <c r="B244" i="13" s="1"/>
  <c r="K244" i="13" s="1"/>
  <c r="G246" i="3"/>
  <c r="B245" i="13" s="1"/>
  <c r="K245" i="13" s="1"/>
  <c r="G247" i="3"/>
  <c r="B246" i="13" s="1"/>
  <c r="K246" i="13" s="1"/>
  <c r="G248" i="3"/>
  <c r="B247" i="13" s="1"/>
  <c r="K247" i="13" s="1"/>
  <c r="G249" i="3"/>
  <c r="B248" i="13" s="1"/>
  <c r="K248" i="13" s="1"/>
  <c r="G250" i="3"/>
  <c r="B249" i="13" s="1"/>
  <c r="K249" i="13" s="1"/>
  <c r="G251" i="3"/>
  <c r="B250" i="13" s="1"/>
  <c r="K250" i="13" s="1"/>
  <c r="G252" i="3"/>
  <c r="B251" i="13" s="1"/>
  <c r="K251" i="13" s="1"/>
  <c r="G253" i="3"/>
  <c r="B252" i="13" s="1"/>
  <c r="K252" i="13" s="1"/>
  <c r="G254" i="3"/>
  <c r="B253" i="13" s="1"/>
  <c r="K253" i="13" s="1"/>
  <c r="G255" i="3"/>
  <c r="B254" i="13" s="1"/>
  <c r="K254" i="13" s="1"/>
  <c r="G256" i="3"/>
  <c r="B255" i="13" s="1"/>
  <c r="K255" i="13" s="1"/>
  <c r="G257" i="3"/>
  <c r="B256" i="13" s="1"/>
  <c r="K256" i="13" s="1"/>
  <c r="G258" i="3"/>
  <c r="B257" i="13" s="1"/>
  <c r="K257" i="13" s="1"/>
  <c r="G259" i="3"/>
  <c r="B258" i="13" s="1"/>
  <c r="K258" i="13" s="1"/>
  <c r="G260" i="3"/>
  <c r="B259" i="13" s="1"/>
  <c r="K259" i="13" s="1"/>
  <c r="G261" i="3"/>
  <c r="B260" i="13" s="1"/>
  <c r="K260" i="13" s="1"/>
  <c r="G262" i="3"/>
  <c r="B261" i="13" s="1"/>
  <c r="K261" i="13" s="1"/>
  <c r="G263" i="3"/>
  <c r="B262" i="13" s="1"/>
  <c r="K262" i="13" s="1"/>
  <c r="G264" i="3"/>
  <c r="B263" i="13" s="1"/>
  <c r="K263" i="13" s="1"/>
  <c r="G265" i="3"/>
  <c r="B264" i="13" s="1"/>
  <c r="K264" i="13" s="1"/>
  <c r="G266" i="3"/>
  <c r="B265" i="13" s="1"/>
  <c r="K265" i="13" s="1"/>
  <c r="G267" i="3"/>
  <c r="B266" i="13" s="1"/>
  <c r="K266" i="13" s="1"/>
  <c r="G268" i="3"/>
  <c r="B267" i="13" s="1"/>
  <c r="K267" i="13" s="1"/>
  <c r="G269" i="3"/>
  <c r="B268" i="13" s="1"/>
  <c r="K268" i="13" s="1"/>
  <c r="G270" i="3"/>
  <c r="B269" i="13" s="1"/>
  <c r="K269" i="13" s="1"/>
  <c r="G271" i="3"/>
  <c r="B270" i="13" s="1"/>
  <c r="K270" i="13" s="1"/>
  <c r="G272" i="3"/>
  <c r="B271" i="13" s="1"/>
  <c r="K271" i="13" s="1"/>
  <c r="G273" i="3"/>
  <c r="B272" i="13" s="1"/>
  <c r="K272" i="13" s="1"/>
  <c r="G274" i="3"/>
  <c r="B273" i="13" s="1"/>
  <c r="K273" i="13" s="1"/>
  <c r="G275" i="3"/>
  <c r="B274" i="13" s="1"/>
  <c r="K274" i="13" s="1"/>
  <c r="G276" i="3"/>
  <c r="B275" i="13" s="1"/>
  <c r="K275" i="13" s="1"/>
  <c r="G277" i="3"/>
  <c r="B276" i="13" s="1"/>
  <c r="K276" i="13" s="1"/>
  <c r="G278" i="3"/>
  <c r="B277" i="13" s="1"/>
  <c r="K277" i="13" s="1"/>
  <c r="G279" i="3"/>
  <c r="B278" i="13" s="1"/>
  <c r="K278" i="13" s="1"/>
  <c r="G280" i="3"/>
  <c r="B279" i="13" s="1"/>
  <c r="K279" i="13" s="1"/>
  <c r="G281" i="3"/>
  <c r="B280" i="13" s="1"/>
  <c r="K280" i="13" s="1"/>
  <c r="G282" i="3"/>
  <c r="B281" i="13" s="1"/>
  <c r="K281" i="13" s="1"/>
  <c r="G283" i="3"/>
  <c r="B282" i="13" s="1"/>
  <c r="K282" i="13" s="1"/>
  <c r="G284" i="3"/>
  <c r="B283" i="13" s="1"/>
  <c r="K283" i="13" s="1"/>
  <c r="G285" i="3"/>
  <c r="B284" i="13" s="1"/>
  <c r="K284" i="13" s="1"/>
  <c r="G286" i="3"/>
  <c r="B285" i="13" s="1"/>
  <c r="K285" i="13" s="1"/>
  <c r="G287" i="3"/>
  <c r="B286" i="13" s="1"/>
  <c r="K286" i="13" s="1"/>
  <c r="G288" i="3"/>
  <c r="B287" i="13" s="1"/>
  <c r="K287" i="13" s="1"/>
  <c r="G289" i="3"/>
  <c r="B288" i="13" s="1"/>
  <c r="K288" i="13" s="1"/>
  <c r="G290" i="3"/>
  <c r="B289" i="13" s="1"/>
  <c r="K289" i="13" s="1"/>
  <c r="G291" i="3"/>
  <c r="B290" i="13" s="1"/>
  <c r="K290" i="13" s="1"/>
  <c r="G292" i="3"/>
  <c r="B291" i="13" s="1"/>
  <c r="K291" i="13" s="1"/>
  <c r="G293" i="3"/>
  <c r="B292" i="13" s="1"/>
  <c r="K292" i="13" s="1"/>
  <c r="G294" i="3"/>
  <c r="B293" i="13" s="1"/>
  <c r="K293" i="13" s="1"/>
  <c r="G295" i="3"/>
  <c r="B294" i="13" s="1"/>
  <c r="K294" i="13" s="1"/>
  <c r="G296" i="3"/>
  <c r="B295" i="13" s="1"/>
  <c r="K295" i="13" s="1"/>
  <c r="G297" i="3"/>
  <c r="B296" i="13" s="1"/>
  <c r="K296" i="13" s="1"/>
  <c r="G298" i="3"/>
  <c r="B297" i="13" s="1"/>
  <c r="K297" i="13" s="1"/>
  <c r="G299" i="3"/>
  <c r="B298" i="13" s="1"/>
  <c r="K298" i="13" s="1"/>
  <c r="G300" i="3"/>
  <c r="B299" i="13" s="1"/>
  <c r="K299" i="13" s="1"/>
  <c r="G301" i="3"/>
  <c r="B300" i="13" s="1"/>
  <c r="K300" i="13" s="1"/>
  <c r="G302" i="3"/>
  <c r="B301" i="13" s="1"/>
  <c r="K301" i="13" s="1"/>
  <c r="G303" i="3"/>
  <c r="B302" i="13" s="1"/>
  <c r="K302" i="13" s="1"/>
  <c r="G304" i="3"/>
  <c r="B303" i="13" s="1"/>
  <c r="K303" i="13" s="1"/>
  <c r="G305" i="3"/>
  <c r="B304" i="13" s="1"/>
  <c r="K304" i="13" s="1"/>
  <c r="G306" i="3"/>
  <c r="B305" i="13" s="1"/>
  <c r="K305" i="13" s="1"/>
  <c r="G307" i="3"/>
  <c r="B306" i="13" s="1"/>
  <c r="K306" i="13" s="1"/>
  <c r="G308" i="3"/>
  <c r="B307" i="13" s="1"/>
  <c r="K307" i="13" s="1"/>
  <c r="G309" i="3"/>
  <c r="B308" i="13" s="1"/>
  <c r="K308" i="13" s="1"/>
  <c r="G310" i="3"/>
  <c r="B309" i="13" s="1"/>
  <c r="K309" i="13" s="1"/>
  <c r="G311" i="3"/>
  <c r="B310" i="13" s="1"/>
  <c r="K310" i="13" s="1"/>
  <c r="G312" i="3"/>
  <c r="B311" i="13" s="1"/>
  <c r="K311" i="13" s="1"/>
  <c r="G313" i="3"/>
  <c r="B312" i="13" s="1"/>
  <c r="K312" i="13" s="1"/>
  <c r="G314" i="3"/>
  <c r="B313" i="13" s="1"/>
  <c r="K313" i="13" s="1"/>
  <c r="G315" i="3"/>
  <c r="B314" i="13" s="1"/>
  <c r="K314" i="13" s="1"/>
  <c r="G316" i="3"/>
  <c r="B315" i="13" s="1"/>
  <c r="K315" i="13" s="1"/>
  <c r="G317" i="3"/>
  <c r="B316" i="13" s="1"/>
  <c r="K316" i="13" s="1"/>
  <c r="G318" i="3"/>
  <c r="B317" i="13" s="1"/>
  <c r="K317" i="13" s="1"/>
  <c r="G319" i="3"/>
  <c r="B318" i="13" s="1"/>
  <c r="K318" i="13" s="1"/>
  <c r="G320" i="3"/>
  <c r="B319" i="13" s="1"/>
  <c r="K319" i="13" s="1"/>
  <c r="G321" i="3"/>
  <c r="B320" i="13" s="1"/>
  <c r="K320" i="13" s="1"/>
  <c r="G322" i="3"/>
  <c r="B321" i="13" s="1"/>
  <c r="K321" i="13" s="1"/>
  <c r="G323" i="3"/>
  <c r="B322" i="13" s="1"/>
  <c r="K322" i="13" s="1"/>
  <c r="G324" i="3"/>
  <c r="B323" i="13" s="1"/>
  <c r="K323" i="13" s="1"/>
  <c r="G325" i="3"/>
  <c r="B324" i="13" s="1"/>
  <c r="K324" i="13" s="1"/>
  <c r="G326" i="3"/>
  <c r="B325" i="13" s="1"/>
  <c r="K325" i="13" s="1"/>
  <c r="G327" i="3"/>
  <c r="B326" i="13" s="1"/>
  <c r="K326" i="13" s="1"/>
  <c r="G328" i="3"/>
  <c r="B327" i="13" s="1"/>
  <c r="K327" i="13" s="1"/>
  <c r="G329" i="3"/>
  <c r="B328" i="13" s="1"/>
  <c r="K328" i="13" s="1"/>
  <c r="G330" i="3"/>
  <c r="B329" i="13" s="1"/>
  <c r="K329" i="13" s="1"/>
  <c r="G331" i="3"/>
  <c r="B330" i="13" s="1"/>
  <c r="K330" i="13" s="1"/>
  <c r="G332" i="3"/>
  <c r="B331" i="13" s="1"/>
  <c r="K331" i="13" s="1"/>
  <c r="G333" i="3"/>
  <c r="B332" i="13" s="1"/>
  <c r="K332" i="13" s="1"/>
  <c r="G334" i="3"/>
  <c r="B333" i="13" s="1"/>
  <c r="K333" i="13" s="1"/>
  <c r="G335" i="3"/>
  <c r="B334" i="13" s="1"/>
  <c r="K334" i="13" s="1"/>
  <c r="G336" i="3"/>
  <c r="B335" i="13" s="1"/>
  <c r="K335" i="13" s="1"/>
  <c r="G337" i="3"/>
  <c r="B336" i="13" s="1"/>
  <c r="K336" i="13" s="1"/>
  <c r="G338" i="3"/>
  <c r="B337" i="13" s="1"/>
  <c r="K337" i="13" s="1"/>
  <c r="G339" i="3"/>
  <c r="B338" i="13" s="1"/>
  <c r="K338" i="13" s="1"/>
  <c r="G340" i="3"/>
  <c r="B339" i="13" s="1"/>
  <c r="K339" i="13" s="1"/>
  <c r="G341" i="3"/>
  <c r="B340" i="13" s="1"/>
  <c r="K340" i="13" s="1"/>
  <c r="G342" i="3"/>
  <c r="B341" i="13" s="1"/>
  <c r="K341" i="13" s="1"/>
  <c r="G343" i="3"/>
  <c r="B342" i="13" s="1"/>
  <c r="K342" i="13" s="1"/>
  <c r="G344" i="3"/>
  <c r="B343" i="13" s="1"/>
  <c r="K343" i="13" s="1"/>
  <c r="G345" i="3"/>
  <c r="B344" i="13" s="1"/>
  <c r="K344" i="13" s="1"/>
  <c r="G346" i="3"/>
  <c r="B345" i="13" s="1"/>
  <c r="K345" i="13" s="1"/>
  <c r="G347" i="3"/>
  <c r="B346" i="13" s="1"/>
  <c r="K346" i="13" s="1"/>
  <c r="G348" i="3"/>
  <c r="B347" i="13" s="1"/>
  <c r="K347" i="13" s="1"/>
  <c r="G349" i="3"/>
  <c r="B348" i="13" s="1"/>
  <c r="K348" i="13" s="1"/>
  <c r="G350" i="3"/>
  <c r="B349" i="13" s="1"/>
  <c r="K349" i="13" s="1"/>
  <c r="G351" i="3"/>
  <c r="B350" i="13" s="1"/>
  <c r="K350" i="13" s="1"/>
  <c r="G352" i="3"/>
  <c r="B351" i="13" s="1"/>
  <c r="K351" i="13" s="1"/>
  <c r="G353" i="3"/>
  <c r="B352" i="13" s="1"/>
  <c r="K352" i="13" s="1"/>
  <c r="G354" i="3"/>
  <c r="B353" i="13" s="1"/>
  <c r="K353" i="13" s="1"/>
  <c r="G355" i="3"/>
  <c r="B354" i="13" s="1"/>
  <c r="K354" i="13" s="1"/>
  <c r="G356" i="3"/>
  <c r="B355" i="13" s="1"/>
  <c r="K355" i="13" s="1"/>
  <c r="G357" i="3"/>
  <c r="B356" i="13" s="1"/>
  <c r="K356" i="13" s="1"/>
  <c r="G358" i="3"/>
  <c r="B357" i="13" s="1"/>
  <c r="K357" i="13" s="1"/>
  <c r="G359" i="3"/>
  <c r="B358" i="13" s="1"/>
  <c r="K358" i="13" s="1"/>
  <c r="G360" i="3"/>
  <c r="B359" i="13" s="1"/>
  <c r="K359" i="13" s="1"/>
  <c r="G361" i="3"/>
  <c r="B360" i="13" s="1"/>
  <c r="K360" i="13" s="1"/>
  <c r="G362" i="3"/>
  <c r="B361" i="13" s="1"/>
  <c r="K361" i="13" s="1"/>
  <c r="G363" i="3"/>
  <c r="B362" i="13" s="1"/>
  <c r="K362" i="13" s="1"/>
  <c r="G364" i="3"/>
  <c r="B363" i="13" s="1"/>
  <c r="K363" i="13" s="1"/>
  <c r="G365" i="3"/>
  <c r="B364" i="13" s="1"/>
  <c r="K364" i="13" s="1"/>
  <c r="G366" i="3"/>
  <c r="B365" i="13" s="1"/>
  <c r="K365" i="13" s="1"/>
  <c r="G367" i="3"/>
  <c r="B366" i="13" s="1"/>
  <c r="K366" i="13" s="1"/>
  <c r="G368" i="3"/>
  <c r="B367" i="13" s="1"/>
  <c r="K367" i="13" s="1"/>
  <c r="G369" i="3"/>
  <c r="B368" i="13" s="1"/>
  <c r="K368" i="13" s="1"/>
  <c r="G370" i="3"/>
  <c r="B369" i="13" s="1"/>
  <c r="K369" i="13" s="1"/>
  <c r="G371" i="3"/>
  <c r="B370" i="13" s="1"/>
  <c r="K370" i="13" s="1"/>
  <c r="G372" i="3"/>
  <c r="B371" i="13" s="1"/>
  <c r="K371" i="13" s="1"/>
  <c r="G373" i="3"/>
  <c r="B372" i="13" s="1"/>
  <c r="K372" i="13" s="1"/>
  <c r="G374" i="3"/>
  <c r="B373" i="13" s="1"/>
  <c r="K373" i="13" s="1"/>
  <c r="G375" i="3"/>
  <c r="B374" i="13" s="1"/>
  <c r="K374" i="13" s="1"/>
  <c r="G376" i="3"/>
  <c r="B375" i="13" s="1"/>
  <c r="K375" i="13" s="1"/>
  <c r="G377" i="3"/>
  <c r="B376" i="13" s="1"/>
  <c r="K376" i="13" s="1"/>
  <c r="G378" i="3"/>
  <c r="B377" i="13" s="1"/>
  <c r="K377" i="13" s="1"/>
  <c r="G379" i="3"/>
  <c r="B378" i="13" s="1"/>
  <c r="K378" i="13" s="1"/>
  <c r="G380" i="3"/>
  <c r="B379" i="13" s="1"/>
  <c r="K379" i="13" s="1"/>
  <c r="G381" i="3"/>
  <c r="B380" i="13" s="1"/>
  <c r="K380" i="13" s="1"/>
  <c r="G382" i="3"/>
  <c r="B381" i="13" s="1"/>
  <c r="K381" i="13" s="1"/>
  <c r="G383" i="3"/>
  <c r="B382" i="13" s="1"/>
  <c r="K382" i="13" s="1"/>
  <c r="G384" i="3"/>
  <c r="B383" i="13" s="1"/>
  <c r="K383" i="13" s="1"/>
  <c r="G385" i="3"/>
  <c r="B384" i="13" s="1"/>
  <c r="K384" i="13" s="1"/>
  <c r="G386" i="3"/>
  <c r="B385" i="13" s="1"/>
  <c r="K385" i="13" s="1"/>
  <c r="G387" i="3"/>
  <c r="B386" i="13" s="1"/>
  <c r="K386" i="13" s="1"/>
  <c r="G388" i="3"/>
  <c r="B387" i="13" s="1"/>
  <c r="K387" i="13" s="1"/>
  <c r="G389" i="3"/>
  <c r="B388" i="13" s="1"/>
  <c r="K388" i="13" s="1"/>
  <c r="G390" i="3"/>
  <c r="B389" i="13" s="1"/>
  <c r="K389" i="13" s="1"/>
  <c r="G391" i="3"/>
  <c r="B390" i="13" s="1"/>
  <c r="K390" i="13" s="1"/>
  <c r="G392" i="3"/>
  <c r="B391" i="13" s="1"/>
  <c r="K391" i="13" s="1"/>
  <c r="G393" i="3"/>
  <c r="B392" i="13" s="1"/>
  <c r="K392" i="13" s="1"/>
  <c r="G394" i="3"/>
  <c r="B393" i="13" s="1"/>
  <c r="K393" i="13" s="1"/>
  <c r="G395" i="3"/>
  <c r="B394" i="13" s="1"/>
  <c r="K394" i="13" s="1"/>
  <c r="G396" i="3"/>
  <c r="B395" i="13" s="1"/>
  <c r="K395" i="13" s="1"/>
  <c r="G397" i="3"/>
  <c r="B396" i="13" s="1"/>
  <c r="K396" i="13" s="1"/>
  <c r="G398" i="3"/>
  <c r="B397" i="13" s="1"/>
  <c r="K397" i="13" s="1"/>
  <c r="G399" i="3"/>
  <c r="B398" i="13" s="1"/>
  <c r="K398" i="13" s="1"/>
  <c r="G400" i="3"/>
  <c r="B399" i="13" s="1"/>
  <c r="K399" i="13" s="1"/>
  <c r="G401" i="3"/>
  <c r="B400" i="13" s="1"/>
  <c r="K400" i="13" s="1"/>
  <c r="G402" i="3"/>
  <c r="B401" i="13" s="1"/>
  <c r="K401" i="13" s="1"/>
  <c r="G403" i="3"/>
  <c r="B402" i="13" s="1"/>
  <c r="K402" i="13" s="1"/>
  <c r="G404" i="3"/>
  <c r="B403" i="13" s="1"/>
  <c r="K403" i="13" s="1"/>
  <c r="G405" i="3"/>
  <c r="B404" i="13" s="1"/>
  <c r="K404" i="13" s="1"/>
  <c r="G406" i="3"/>
  <c r="B405" i="13" s="1"/>
  <c r="K405" i="13" s="1"/>
  <c r="G407" i="3"/>
  <c r="B406" i="13" s="1"/>
  <c r="K406" i="13" s="1"/>
  <c r="G408" i="3"/>
  <c r="B407" i="13" s="1"/>
  <c r="K407" i="13" s="1"/>
  <c r="G409" i="3"/>
  <c r="B408" i="13" s="1"/>
  <c r="K408" i="13" s="1"/>
  <c r="G410" i="3"/>
  <c r="B409" i="13" s="1"/>
  <c r="K409" i="13" s="1"/>
  <c r="G411" i="3"/>
  <c r="B410" i="13" s="1"/>
  <c r="K410" i="13" s="1"/>
  <c r="G412" i="3"/>
  <c r="B411" i="13" s="1"/>
  <c r="K411" i="13" s="1"/>
  <c r="G413" i="3"/>
  <c r="B412" i="13" s="1"/>
  <c r="K412" i="13" s="1"/>
  <c r="G414" i="3"/>
  <c r="B413" i="13" s="1"/>
  <c r="K413" i="13" s="1"/>
  <c r="G415" i="3"/>
  <c r="B414" i="13" s="1"/>
  <c r="K414" i="13" s="1"/>
  <c r="G416" i="3"/>
  <c r="B415" i="13" s="1"/>
  <c r="K415" i="13" s="1"/>
  <c r="G417" i="3"/>
  <c r="B416" i="13" s="1"/>
  <c r="K416" i="13" s="1"/>
  <c r="G418" i="3"/>
  <c r="B417" i="13" s="1"/>
  <c r="K417" i="13" s="1"/>
  <c r="G419" i="3"/>
  <c r="B418" i="13" s="1"/>
  <c r="K418" i="13" s="1"/>
  <c r="G420" i="3"/>
  <c r="B419" i="13" s="1"/>
  <c r="K419" i="13" s="1"/>
  <c r="G421" i="3"/>
  <c r="B420" i="13" s="1"/>
  <c r="K420" i="13" s="1"/>
  <c r="G422" i="3"/>
  <c r="B421" i="13" s="1"/>
  <c r="K421" i="13" s="1"/>
  <c r="G423" i="3"/>
  <c r="B422" i="13" s="1"/>
  <c r="K422" i="13" s="1"/>
  <c r="G424" i="3"/>
  <c r="B423" i="13" s="1"/>
  <c r="K423" i="13" s="1"/>
  <c r="G425" i="3"/>
  <c r="B424" i="13" s="1"/>
  <c r="K424" i="13" s="1"/>
  <c r="G426" i="3"/>
  <c r="B425" i="13" s="1"/>
  <c r="K425" i="13" s="1"/>
  <c r="G427" i="3"/>
  <c r="B426" i="13" s="1"/>
  <c r="K426" i="13" s="1"/>
  <c r="G428" i="3"/>
  <c r="B427" i="13" s="1"/>
  <c r="K427" i="13" s="1"/>
  <c r="G429" i="3"/>
  <c r="B428" i="13" s="1"/>
  <c r="K428" i="13" s="1"/>
  <c r="G430" i="3"/>
  <c r="B429" i="13" s="1"/>
  <c r="K429" i="13" s="1"/>
  <c r="G431" i="3"/>
  <c r="B430" i="13" s="1"/>
  <c r="K430" i="13" s="1"/>
  <c r="G432" i="3"/>
  <c r="B431" i="13" s="1"/>
  <c r="K431" i="13" s="1"/>
  <c r="G433" i="3"/>
  <c r="B432" i="13" s="1"/>
  <c r="K432" i="13" s="1"/>
  <c r="G434" i="3"/>
  <c r="B433" i="13" s="1"/>
  <c r="K433" i="13" s="1"/>
  <c r="G435" i="3"/>
  <c r="B434" i="13" s="1"/>
  <c r="K434" i="13" s="1"/>
  <c r="G436" i="3"/>
  <c r="B435" i="13" s="1"/>
  <c r="K435" i="13" s="1"/>
  <c r="G437" i="3"/>
  <c r="B436" i="13" s="1"/>
  <c r="K436" i="13" s="1"/>
  <c r="G438" i="3"/>
  <c r="B437" i="13" s="1"/>
  <c r="K437" i="13" s="1"/>
  <c r="G439" i="3"/>
  <c r="B438" i="13" s="1"/>
  <c r="K438" i="13" s="1"/>
  <c r="G440" i="3"/>
  <c r="B439" i="13" s="1"/>
  <c r="K439" i="13" s="1"/>
  <c r="G441" i="3"/>
  <c r="B440" i="13" s="1"/>
  <c r="K440" i="13" s="1"/>
  <c r="G442" i="3"/>
  <c r="B441" i="13" s="1"/>
  <c r="K441" i="13" s="1"/>
  <c r="G443" i="3"/>
  <c r="B442" i="13" s="1"/>
  <c r="K442" i="13" s="1"/>
  <c r="G444" i="3"/>
  <c r="B443" i="13" s="1"/>
  <c r="K443" i="13" s="1"/>
  <c r="G445" i="3"/>
  <c r="B444" i="13" s="1"/>
  <c r="K444" i="13" s="1"/>
  <c r="G446" i="3"/>
  <c r="B445" i="13" s="1"/>
  <c r="K445" i="13" s="1"/>
  <c r="G447" i="3"/>
  <c r="B446" i="13" s="1"/>
  <c r="K446" i="13" s="1"/>
  <c r="G448" i="3"/>
  <c r="B447" i="13" s="1"/>
  <c r="K447" i="13" s="1"/>
  <c r="G449" i="3"/>
  <c r="B448" i="13" s="1"/>
  <c r="K448" i="13" s="1"/>
  <c r="G450" i="3"/>
  <c r="B449" i="13" s="1"/>
  <c r="K449" i="13" s="1"/>
  <c r="G451" i="3"/>
  <c r="B450" i="13" s="1"/>
  <c r="K450" i="13" s="1"/>
  <c r="G452" i="3"/>
  <c r="B451" i="13" s="1"/>
  <c r="K451" i="13" s="1"/>
  <c r="G453" i="3"/>
  <c r="B452" i="13" s="1"/>
  <c r="K452" i="13" s="1"/>
  <c r="G454" i="3"/>
  <c r="B453" i="13" s="1"/>
  <c r="K453" i="13" s="1"/>
  <c r="G455" i="3"/>
  <c r="B454" i="13" s="1"/>
  <c r="K454" i="13" s="1"/>
  <c r="G456" i="3"/>
  <c r="B455" i="13" s="1"/>
  <c r="K455" i="13" s="1"/>
  <c r="G457" i="3"/>
  <c r="B456" i="13" s="1"/>
  <c r="K456" i="13" s="1"/>
  <c r="G458" i="3"/>
  <c r="B457" i="13" s="1"/>
  <c r="K457" i="13" s="1"/>
  <c r="G459" i="3"/>
  <c r="B458" i="13" s="1"/>
  <c r="K458" i="13" s="1"/>
  <c r="G460" i="3"/>
  <c r="B459" i="13" s="1"/>
  <c r="K459" i="13" s="1"/>
  <c r="G461" i="3"/>
  <c r="B460" i="13" s="1"/>
  <c r="K460" i="13" s="1"/>
  <c r="G462" i="3"/>
  <c r="B461" i="13" s="1"/>
  <c r="K461" i="13" s="1"/>
  <c r="G463" i="3"/>
  <c r="B462" i="13" s="1"/>
  <c r="K462" i="13" s="1"/>
  <c r="G464" i="3"/>
  <c r="B463" i="13" s="1"/>
  <c r="K463" i="13" s="1"/>
  <c r="G465" i="3"/>
  <c r="B464" i="13" s="1"/>
  <c r="K464" i="13" s="1"/>
  <c r="G466" i="3"/>
  <c r="B465" i="13" s="1"/>
  <c r="K465" i="13" s="1"/>
  <c r="G467" i="3"/>
  <c r="B466" i="13" s="1"/>
  <c r="K466" i="13" s="1"/>
  <c r="G468" i="3"/>
  <c r="B467" i="13" s="1"/>
  <c r="K467" i="13" s="1"/>
  <c r="G469" i="3"/>
  <c r="B468" i="13" s="1"/>
  <c r="K468" i="13" s="1"/>
  <c r="G470" i="3"/>
  <c r="B469" i="13" s="1"/>
  <c r="K469" i="13" s="1"/>
  <c r="G471" i="3"/>
  <c r="B470" i="13" s="1"/>
  <c r="K470" i="13" s="1"/>
  <c r="G472" i="3"/>
  <c r="B471" i="13" s="1"/>
  <c r="K471" i="13" s="1"/>
  <c r="G473" i="3"/>
  <c r="B472" i="13" s="1"/>
  <c r="K472" i="13" s="1"/>
  <c r="G474" i="3"/>
  <c r="B473" i="13" s="1"/>
  <c r="K473" i="13" s="1"/>
  <c r="G475" i="3"/>
  <c r="B474" i="13" s="1"/>
  <c r="K474" i="13" s="1"/>
  <c r="G476" i="3"/>
  <c r="B475" i="13" s="1"/>
  <c r="K475" i="13" s="1"/>
  <c r="G477" i="3"/>
  <c r="B476" i="13" s="1"/>
  <c r="K476" i="13" s="1"/>
  <c r="G478" i="3"/>
  <c r="B477" i="13" s="1"/>
  <c r="K477" i="13" s="1"/>
  <c r="G479" i="3"/>
  <c r="B478" i="13" s="1"/>
  <c r="K478" i="13" s="1"/>
  <c r="G480" i="3"/>
  <c r="B479" i="13" s="1"/>
  <c r="K479" i="13" s="1"/>
  <c r="G481" i="3"/>
  <c r="B480" i="13" s="1"/>
  <c r="K480" i="13" s="1"/>
  <c r="G482" i="3"/>
  <c r="B481" i="13" s="1"/>
  <c r="K481" i="13" s="1"/>
  <c r="G483" i="3"/>
  <c r="B482" i="13" s="1"/>
  <c r="K482" i="13" s="1"/>
  <c r="G484" i="3"/>
  <c r="B483" i="13" s="1"/>
  <c r="K483" i="13" s="1"/>
  <c r="G485" i="3"/>
  <c r="B484" i="13" s="1"/>
  <c r="K484" i="13" s="1"/>
  <c r="G486" i="3"/>
  <c r="B485" i="13" s="1"/>
  <c r="K485" i="13" s="1"/>
  <c r="G487" i="3"/>
  <c r="B486" i="13" s="1"/>
  <c r="K486" i="13" s="1"/>
  <c r="G488" i="3"/>
  <c r="B487" i="13" s="1"/>
  <c r="K487" i="13" s="1"/>
  <c r="G489" i="3"/>
  <c r="B488" i="13" s="1"/>
  <c r="K488" i="13" s="1"/>
  <c r="G490" i="3"/>
  <c r="B489" i="13" s="1"/>
  <c r="K489" i="13" s="1"/>
  <c r="G491" i="3"/>
  <c r="B490" i="13" s="1"/>
  <c r="K490" i="13" s="1"/>
  <c r="G492" i="3"/>
  <c r="B491" i="13" s="1"/>
  <c r="K491" i="13" s="1"/>
  <c r="G493" i="3"/>
  <c r="B492" i="13" s="1"/>
  <c r="K492" i="13" s="1"/>
  <c r="G494" i="3"/>
  <c r="B493" i="13" s="1"/>
  <c r="K493" i="13" s="1"/>
  <c r="G495" i="3"/>
  <c r="B494" i="13" s="1"/>
  <c r="K494" i="13" s="1"/>
  <c r="G496" i="3"/>
  <c r="B495" i="13" s="1"/>
  <c r="K495" i="13" s="1"/>
  <c r="G497" i="3"/>
  <c r="B496" i="13" s="1"/>
  <c r="K496" i="13" s="1"/>
  <c r="G498" i="3"/>
  <c r="B497" i="13" s="1"/>
  <c r="K497" i="13" s="1"/>
  <c r="G499" i="3"/>
  <c r="B498" i="13" s="1"/>
  <c r="K498" i="13" s="1"/>
  <c r="G500" i="3"/>
  <c r="B499" i="13" s="1"/>
  <c r="K499" i="13" s="1"/>
  <c r="G501" i="3"/>
  <c r="B500" i="13" s="1"/>
  <c r="K500" i="13" s="1"/>
  <c r="G502" i="3"/>
  <c r="B501" i="13" s="1"/>
  <c r="K501" i="13" s="1"/>
  <c r="G503" i="3"/>
  <c r="B502" i="13" s="1"/>
  <c r="K502" i="13" s="1"/>
  <c r="G504" i="3"/>
  <c r="B503" i="13" s="1"/>
  <c r="K503" i="13" s="1"/>
  <c r="G505" i="3"/>
  <c r="B504" i="13" s="1"/>
  <c r="K504" i="13" s="1"/>
  <c r="G506" i="3"/>
  <c r="B505" i="13" s="1"/>
  <c r="K505" i="13" s="1"/>
  <c r="G507" i="3"/>
  <c r="B506" i="13" s="1"/>
  <c r="K506" i="13" s="1"/>
  <c r="G508" i="3"/>
  <c r="B507" i="13" s="1"/>
  <c r="K507" i="13" s="1"/>
  <c r="G509" i="3"/>
  <c r="B508" i="13" s="1"/>
  <c r="K508" i="13" s="1"/>
  <c r="G510" i="3"/>
  <c r="B509" i="13" s="1"/>
  <c r="K509" i="13" s="1"/>
  <c r="G511" i="3"/>
  <c r="B510" i="13" s="1"/>
  <c r="K510" i="13" s="1"/>
  <c r="G512" i="3"/>
  <c r="B511" i="13" s="1"/>
  <c r="K511" i="13" s="1"/>
  <c r="G513" i="3"/>
  <c r="B512" i="13" s="1"/>
  <c r="K512" i="13" s="1"/>
  <c r="G514" i="3"/>
  <c r="B513" i="13" s="1"/>
  <c r="K513" i="13" s="1"/>
  <c r="G515" i="3"/>
  <c r="B514" i="13" s="1"/>
  <c r="K514" i="13" s="1"/>
  <c r="G516" i="3"/>
  <c r="B515" i="13" s="1"/>
  <c r="K515" i="13" s="1"/>
  <c r="G517" i="3"/>
  <c r="B516" i="13" s="1"/>
  <c r="K516" i="13" s="1"/>
  <c r="G518" i="3"/>
  <c r="B517" i="13" s="1"/>
  <c r="K517" i="13" s="1"/>
  <c r="G519" i="3"/>
  <c r="B518" i="13" s="1"/>
  <c r="K518" i="13" s="1"/>
  <c r="G520" i="3"/>
  <c r="B519" i="13" s="1"/>
  <c r="K519" i="13" s="1"/>
  <c r="G521" i="3"/>
  <c r="B520" i="13" s="1"/>
  <c r="K520" i="13" s="1"/>
  <c r="G522" i="3"/>
  <c r="B521" i="13" s="1"/>
  <c r="K521" i="13" s="1"/>
  <c r="G523" i="3"/>
  <c r="B522" i="13" s="1"/>
  <c r="K522" i="13" s="1"/>
  <c r="G524" i="3"/>
  <c r="B523" i="13" s="1"/>
  <c r="K523" i="13" s="1"/>
  <c r="G525" i="3"/>
  <c r="B524" i="13" s="1"/>
  <c r="K524" i="13" s="1"/>
  <c r="G526" i="3"/>
  <c r="B525" i="13" s="1"/>
  <c r="K525" i="13" s="1"/>
  <c r="G527" i="3"/>
  <c r="B526" i="13" s="1"/>
  <c r="K526" i="13" s="1"/>
  <c r="G528" i="3"/>
  <c r="B527" i="13" s="1"/>
  <c r="K527" i="13" s="1"/>
  <c r="G529" i="3"/>
  <c r="B528" i="13" s="1"/>
  <c r="K528" i="13" s="1"/>
  <c r="G530" i="3"/>
  <c r="B529" i="13" s="1"/>
  <c r="K529" i="13" s="1"/>
  <c r="G531" i="3"/>
  <c r="B530" i="13" s="1"/>
  <c r="K530" i="13" s="1"/>
  <c r="G532" i="3"/>
  <c r="B531" i="13" s="1"/>
  <c r="K531" i="13" s="1"/>
  <c r="G533" i="3"/>
  <c r="B532" i="13" s="1"/>
  <c r="K532" i="13" s="1"/>
  <c r="G534" i="3"/>
  <c r="B533" i="13" s="1"/>
  <c r="K533" i="13" s="1"/>
  <c r="G535" i="3"/>
  <c r="B534" i="13" s="1"/>
  <c r="K534" i="13" s="1"/>
  <c r="G536" i="3"/>
  <c r="B535" i="13" s="1"/>
  <c r="K535" i="13" s="1"/>
  <c r="G537" i="3"/>
  <c r="B536" i="13" s="1"/>
  <c r="K536" i="13" s="1"/>
  <c r="G538" i="3"/>
  <c r="B537" i="13" s="1"/>
  <c r="K537" i="13" s="1"/>
  <c r="G539" i="3"/>
  <c r="B538" i="13" s="1"/>
  <c r="K538" i="13" s="1"/>
  <c r="G540" i="3"/>
  <c r="B539" i="13" s="1"/>
  <c r="K539" i="13" s="1"/>
  <c r="G541" i="3"/>
  <c r="B540" i="13" s="1"/>
  <c r="K540" i="13" s="1"/>
  <c r="G542" i="3"/>
  <c r="B541" i="13" s="1"/>
  <c r="K541" i="13" s="1"/>
  <c r="G543" i="3"/>
  <c r="B542" i="13" s="1"/>
  <c r="K542" i="13" s="1"/>
  <c r="G544" i="3"/>
  <c r="B543" i="13" s="1"/>
  <c r="K543" i="13" s="1"/>
  <c r="G545" i="3"/>
  <c r="B544" i="13" s="1"/>
  <c r="K544" i="13" s="1"/>
  <c r="G546" i="3"/>
  <c r="B545" i="13" s="1"/>
  <c r="K545" i="13" s="1"/>
  <c r="G547" i="3"/>
  <c r="B546" i="13" s="1"/>
  <c r="K546" i="13" s="1"/>
  <c r="G548" i="3"/>
  <c r="B547" i="13" s="1"/>
  <c r="K547" i="13" s="1"/>
  <c r="G549" i="3"/>
  <c r="B548" i="13" s="1"/>
  <c r="K548" i="13" s="1"/>
  <c r="G550" i="3"/>
  <c r="B549" i="13" s="1"/>
  <c r="K549" i="13" s="1"/>
  <c r="G551" i="3"/>
  <c r="B550" i="13" s="1"/>
  <c r="K550" i="13" s="1"/>
  <c r="G552" i="3"/>
  <c r="B551" i="13" s="1"/>
  <c r="K551" i="13" s="1"/>
  <c r="G553" i="3"/>
  <c r="B552" i="13" s="1"/>
  <c r="K552" i="13" s="1"/>
  <c r="G554" i="3"/>
  <c r="B553" i="13" s="1"/>
  <c r="K553" i="13" s="1"/>
  <c r="G555" i="3"/>
  <c r="B554" i="13" s="1"/>
  <c r="K554" i="13" s="1"/>
  <c r="G556" i="3"/>
  <c r="B555" i="13" s="1"/>
  <c r="K555" i="13" s="1"/>
  <c r="G557" i="3"/>
  <c r="B556" i="13" s="1"/>
  <c r="K556" i="13" s="1"/>
  <c r="G558" i="3"/>
  <c r="B557" i="13" s="1"/>
  <c r="K557" i="13" s="1"/>
  <c r="G559" i="3"/>
  <c r="B558" i="13" s="1"/>
  <c r="K558" i="13" s="1"/>
  <c r="G560" i="3"/>
  <c r="B559" i="13" s="1"/>
  <c r="K559" i="13" s="1"/>
  <c r="G561" i="3"/>
  <c r="B560" i="13" s="1"/>
  <c r="K560" i="13" s="1"/>
  <c r="G562" i="3"/>
  <c r="B561" i="13" s="1"/>
  <c r="K561" i="13" s="1"/>
  <c r="G563" i="3"/>
  <c r="B562" i="13" s="1"/>
  <c r="K562" i="13" s="1"/>
  <c r="G564" i="3"/>
  <c r="B563" i="13" s="1"/>
  <c r="K563" i="13" s="1"/>
  <c r="G565" i="3"/>
  <c r="B564" i="13" s="1"/>
  <c r="K564" i="13" s="1"/>
  <c r="G566" i="3"/>
  <c r="B565" i="13" s="1"/>
  <c r="K565" i="13" s="1"/>
  <c r="G567" i="3"/>
  <c r="B566" i="13" s="1"/>
  <c r="K566" i="13" s="1"/>
  <c r="G568" i="3"/>
  <c r="B567" i="13" s="1"/>
  <c r="K567" i="13" s="1"/>
  <c r="G569" i="3"/>
  <c r="B568" i="13" s="1"/>
  <c r="K568" i="13" s="1"/>
  <c r="G570" i="3"/>
  <c r="B569" i="13" s="1"/>
  <c r="K569" i="13" s="1"/>
  <c r="G571" i="3"/>
  <c r="B570" i="13" s="1"/>
  <c r="K570" i="13" s="1"/>
  <c r="G572" i="3"/>
  <c r="B571" i="13" s="1"/>
  <c r="K571" i="13" s="1"/>
  <c r="G573" i="3"/>
  <c r="B572" i="13" s="1"/>
  <c r="K572" i="13" s="1"/>
  <c r="G574" i="3"/>
  <c r="B573" i="13" s="1"/>
  <c r="K573" i="13" s="1"/>
  <c r="G575" i="3"/>
  <c r="B574" i="13" s="1"/>
  <c r="K574" i="13" s="1"/>
  <c r="G576" i="3"/>
  <c r="B575" i="13" s="1"/>
  <c r="K575" i="13" s="1"/>
  <c r="G577" i="3"/>
  <c r="B576" i="13" s="1"/>
  <c r="K576" i="13" s="1"/>
  <c r="G578" i="3"/>
  <c r="B577" i="13" s="1"/>
  <c r="K577" i="13" s="1"/>
  <c r="G579" i="3"/>
  <c r="B578" i="13" s="1"/>
  <c r="K578" i="13" s="1"/>
  <c r="G580" i="3"/>
  <c r="B579" i="13" s="1"/>
  <c r="K579" i="13" s="1"/>
  <c r="G581" i="3"/>
  <c r="B580" i="13" s="1"/>
  <c r="K580" i="13" s="1"/>
  <c r="G582" i="3"/>
  <c r="B581" i="13" s="1"/>
  <c r="K581" i="13" s="1"/>
  <c r="G583" i="3"/>
  <c r="B582" i="13" s="1"/>
  <c r="K582" i="13" s="1"/>
  <c r="G584" i="3"/>
  <c r="B583" i="13" s="1"/>
  <c r="K583" i="13" s="1"/>
  <c r="G585" i="3"/>
  <c r="B584" i="13" s="1"/>
  <c r="K584" i="13" s="1"/>
  <c r="G586" i="3"/>
  <c r="B585" i="13" s="1"/>
  <c r="K585" i="13" s="1"/>
  <c r="G587" i="3"/>
  <c r="B586" i="13" s="1"/>
  <c r="K586" i="13" s="1"/>
  <c r="G588" i="3"/>
  <c r="B587" i="13" s="1"/>
  <c r="K587" i="13" s="1"/>
  <c r="G589" i="3"/>
  <c r="B588" i="13" s="1"/>
  <c r="K588" i="13" s="1"/>
  <c r="G590" i="3"/>
  <c r="B589" i="13" s="1"/>
  <c r="K589" i="13" s="1"/>
  <c r="G591" i="3"/>
  <c r="B590" i="13" s="1"/>
  <c r="K590" i="13" s="1"/>
  <c r="G592" i="3"/>
  <c r="B591" i="13" s="1"/>
  <c r="K591" i="13" s="1"/>
  <c r="G593" i="3"/>
  <c r="B592" i="13" s="1"/>
  <c r="K592" i="13" s="1"/>
  <c r="G594" i="3"/>
  <c r="B593" i="13" s="1"/>
  <c r="K593" i="13" s="1"/>
  <c r="G595" i="3"/>
  <c r="B594" i="13" s="1"/>
  <c r="K594" i="13" s="1"/>
  <c r="G596" i="3"/>
  <c r="B595" i="13" s="1"/>
  <c r="K595" i="13" s="1"/>
  <c r="G597" i="3"/>
  <c r="B596" i="13" s="1"/>
  <c r="K596" i="13" s="1"/>
  <c r="G598" i="3"/>
  <c r="B597" i="13" s="1"/>
  <c r="K597" i="13" s="1"/>
  <c r="G599" i="3"/>
  <c r="B598" i="13" s="1"/>
  <c r="K598" i="13" s="1"/>
  <c r="G600" i="3"/>
  <c r="B599" i="13" s="1"/>
  <c r="K599" i="13" s="1"/>
  <c r="G601" i="3"/>
  <c r="B600" i="13" s="1"/>
  <c r="K600" i="13" s="1"/>
  <c r="G602" i="3"/>
  <c r="B601" i="13" s="1"/>
  <c r="K601" i="13" s="1"/>
  <c r="G603" i="3"/>
  <c r="B602" i="13" s="1"/>
  <c r="K602" i="13" s="1"/>
  <c r="G604" i="3"/>
  <c r="B603" i="13" s="1"/>
  <c r="K603" i="13" s="1"/>
  <c r="G605" i="3"/>
  <c r="B604" i="13" s="1"/>
  <c r="K604" i="13" s="1"/>
  <c r="G606" i="3"/>
  <c r="B605" i="13" s="1"/>
  <c r="K605" i="13" s="1"/>
  <c r="G607" i="3"/>
  <c r="B606" i="13" s="1"/>
  <c r="K606" i="13" s="1"/>
  <c r="G608" i="3"/>
  <c r="B607" i="13" s="1"/>
  <c r="K607" i="13" s="1"/>
  <c r="G609" i="3"/>
  <c r="B608" i="13" s="1"/>
  <c r="K608" i="13" s="1"/>
  <c r="G610" i="3"/>
  <c r="B609" i="13" s="1"/>
  <c r="K609" i="13" s="1"/>
  <c r="G611" i="3"/>
  <c r="B610" i="13" s="1"/>
  <c r="K610" i="13" s="1"/>
  <c r="G612" i="3"/>
  <c r="B611" i="13" s="1"/>
  <c r="K611" i="13" s="1"/>
  <c r="G613" i="3"/>
  <c r="B612" i="13" s="1"/>
  <c r="K612" i="13" s="1"/>
  <c r="G614" i="3"/>
  <c r="B613" i="13" s="1"/>
  <c r="K613" i="13" s="1"/>
  <c r="G615" i="3"/>
  <c r="B614" i="13" s="1"/>
  <c r="K614" i="13" s="1"/>
  <c r="G616" i="3"/>
  <c r="B615" i="13" s="1"/>
  <c r="K615" i="13" s="1"/>
  <c r="G617" i="3"/>
  <c r="B616" i="13" s="1"/>
  <c r="K616" i="13" s="1"/>
  <c r="G618" i="3"/>
  <c r="B617" i="13" s="1"/>
  <c r="K617" i="13" s="1"/>
  <c r="G619" i="3"/>
  <c r="B618" i="13" s="1"/>
  <c r="K618" i="13" s="1"/>
  <c r="G620" i="3"/>
  <c r="B619" i="13" s="1"/>
  <c r="K619" i="13" s="1"/>
  <c r="G621" i="3"/>
  <c r="B620" i="13" s="1"/>
  <c r="K620" i="13" s="1"/>
  <c r="G622" i="3"/>
  <c r="B621" i="13" s="1"/>
  <c r="K621" i="13" s="1"/>
  <c r="G623" i="3"/>
  <c r="B622" i="13" s="1"/>
  <c r="K622" i="13" s="1"/>
  <c r="G624" i="3"/>
  <c r="B623" i="13" s="1"/>
  <c r="K623" i="13" s="1"/>
  <c r="G625" i="3"/>
  <c r="B624" i="13" s="1"/>
  <c r="K624" i="13" s="1"/>
  <c r="G626" i="3"/>
  <c r="B625" i="13" s="1"/>
  <c r="K625" i="13" s="1"/>
  <c r="G627" i="3"/>
  <c r="B626" i="13" s="1"/>
  <c r="K626" i="13" s="1"/>
  <c r="G628" i="3"/>
  <c r="B627" i="13" s="1"/>
  <c r="K627" i="13" s="1"/>
  <c r="G629" i="3"/>
  <c r="B628" i="13" s="1"/>
  <c r="K628" i="13" s="1"/>
  <c r="G630" i="3"/>
  <c r="B629" i="13" s="1"/>
  <c r="K629" i="13" s="1"/>
  <c r="G631" i="3"/>
  <c r="B630" i="13" s="1"/>
  <c r="K630" i="13" s="1"/>
  <c r="G632" i="3"/>
  <c r="B631" i="13" s="1"/>
  <c r="K631" i="13" s="1"/>
  <c r="G633" i="3"/>
  <c r="B632" i="13" s="1"/>
  <c r="K632" i="13" s="1"/>
  <c r="G634" i="3"/>
  <c r="B633" i="13" s="1"/>
  <c r="K633" i="13" s="1"/>
  <c r="G635" i="3"/>
  <c r="B634" i="13" s="1"/>
  <c r="K634" i="13" s="1"/>
  <c r="G636" i="3"/>
  <c r="B635" i="13" s="1"/>
  <c r="K635" i="13" s="1"/>
  <c r="G637" i="3"/>
  <c r="B636" i="13" s="1"/>
  <c r="K636" i="13" s="1"/>
  <c r="G638" i="3"/>
  <c r="B637" i="13" s="1"/>
  <c r="K637" i="13" s="1"/>
  <c r="G639" i="3"/>
  <c r="B638" i="13" s="1"/>
  <c r="K638" i="13" s="1"/>
  <c r="G640" i="3"/>
  <c r="B639" i="13" s="1"/>
  <c r="K639" i="13" s="1"/>
  <c r="G641" i="3"/>
  <c r="B640" i="13" s="1"/>
  <c r="K640" i="13" s="1"/>
  <c r="G642" i="3"/>
  <c r="B641" i="13" s="1"/>
  <c r="K641" i="13" s="1"/>
  <c r="G643" i="3"/>
  <c r="B642" i="13" s="1"/>
  <c r="K642" i="13" s="1"/>
  <c r="G644" i="3"/>
  <c r="B643" i="13" s="1"/>
  <c r="K643" i="13" s="1"/>
  <c r="G645" i="3"/>
  <c r="B644" i="13" s="1"/>
  <c r="K644" i="13" s="1"/>
  <c r="G646" i="3"/>
  <c r="B645" i="13" s="1"/>
  <c r="K645" i="13" s="1"/>
  <c r="G647" i="3"/>
  <c r="B646" i="13" s="1"/>
  <c r="K646" i="13" s="1"/>
  <c r="G648" i="3"/>
  <c r="B647" i="13" s="1"/>
  <c r="K647" i="13" s="1"/>
  <c r="G649" i="3"/>
  <c r="B648" i="13" s="1"/>
  <c r="K648" i="13" s="1"/>
  <c r="G650" i="3"/>
  <c r="B649" i="13" s="1"/>
  <c r="K649" i="13" s="1"/>
  <c r="G651" i="3"/>
  <c r="B650" i="13" s="1"/>
  <c r="K650" i="13" s="1"/>
  <c r="G652" i="3"/>
  <c r="B651" i="13" s="1"/>
  <c r="K651" i="13" s="1"/>
  <c r="G653" i="3"/>
  <c r="B652" i="13" s="1"/>
  <c r="K652" i="13" s="1"/>
  <c r="G654" i="3"/>
  <c r="B653" i="13" s="1"/>
  <c r="K653" i="13" s="1"/>
  <c r="G655" i="3"/>
  <c r="B654" i="13" s="1"/>
  <c r="K654" i="13" s="1"/>
  <c r="G656" i="3"/>
  <c r="B655" i="13" s="1"/>
  <c r="K655" i="13" s="1"/>
  <c r="G657" i="3"/>
  <c r="B656" i="13" s="1"/>
  <c r="K656" i="13" s="1"/>
  <c r="G658" i="3"/>
  <c r="B657" i="13" s="1"/>
  <c r="K657" i="13" s="1"/>
  <c r="G659" i="3"/>
  <c r="B658" i="13" s="1"/>
  <c r="K658" i="13" s="1"/>
  <c r="G660" i="3"/>
  <c r="B659" i="13" s="1"/>
  <c r="K659" i="13" s="1"/>
  <c r="G661" i="3"/>
  <c r="B660" i="13" s="1"/>
  <c r="K660" i="13" s="1"/>
  <c r="G662" i="3"/>
  <c r="B661" i="13" s="1"/>
  <c r="K661" i="13" s="1"/>
  <c r="G663" i="3"/>
  <c r="B662" i="13" s="1"/>
  <c r="K662" i="13" s="1"/>
  <c r="G664" i="3"/>
  <c r="B663" i="13" s="1"/>
  <c r="K663" i="13" s="1"/>
  <c r="G665" i="3"/>
  <c r="B664" i="13" s="1"/>
  <c r="K664" i="13" s="1"/>
  <c r="G666" i="3"/>
  <c r="B665" i="13" s="1"/>
  <c r="K665" i="13" s="1"/>
  <c r="G667" i="3"/>
  <c r="B666" i="13" s="1"/>
  <c r="K666" i="13" s="1"/>
  <c r="G668" i="3"/>
  <c r="B667" i="13" s="1"/>
  <c r="K667" i="13" s="1"/>
  <c r="G669" i="3"/>
  <c r="B668" i="13" s="1"/>
  <c r="K668" i="13" s="1"/>
  <c r="G670" i="3"/>
  <c r="B669" i="13" s="1"/>
  <c r="K669" i="13" s="1"/>
  <c r="G671" i="3"/>
  <c r="B670" i="13" s="1"/>
  <c r="K670" i="13" s="1"/>
  <c r="G672" i="3"/>
  <c r="B671" i="13" s="1"/>
  <c r="K671" i="13" s="1"/>
  <c r="G673" i="3"/>
  <c r="B672" i="13" s="1"/>
  <c r="K672" i="13" s="1"/>
  <c r="G674" i="3"/>
  <c r="B673" i="13" s="1"/>
  <c r="K673" i="13" s="1"/>
  <c r="G675" i="3"/>
  <c r="B674" i="13" s="1"/>
  <c r="K674" i="13" s="1"/>
  <c r="G676" i="3"/>
  <c r="B675" i="13" s="1"/>
  <c r="K675" i="13" s="1"/>
  <c r="G677" i="3"/>
  <c r="B676" i="13" s="1"/>
  <c r="K676" i="13" s="1"/>
  <c r="G678" i="3"/>
  <c r="B677" i="13" s="1"/>
  <c r="K677" i="13" s="1"/>
  <c r="G679" i="3"/>
  <c r="B678" i="13" s="1"/>
  <c r="K678" i="13" s="1"/>
  <c r="G680" i="3"/>
  <c r="B679" i="13" s="1"/>
  <c r="K679" i="13" s="1"/>
  <c r="G681" i="3"/>
  <c r="B680" i="13" s="1"/>
  <c r="K680" i="13" s="1"/>
  <c r="G682" i="3"/>
  <c r="B681" i="13" s="1"/>
  <c r="K681" i="13" s="1"/>
  <c r="G683" i="3"/>
  <c r="B682" i="13" s="1"/>
  <c r="K682" i="13" s="1"/>
  <c r="G684" i="3"/>
  <c r="B683" i="13" s="1"/>
  <c r="K683" i="13" s="1"/>
  <c r="G685" i="3"/>
  <c r="B684" i="13" s="1"/>
  <c r="K684" i="13" s="1"/>
  <c r="G686" i="3"/>
  <c r="B685" i="13" s="1"/>
  <c r="K685" i="13" s="1"/>
  <c r="G687" i="3"/>
  <c r="B686" i="13" s="1"/>
  <c r="K686" i="13" s="1"/>
  <c r="G688" i="3"/>
  <c r="B687" i="13" s="1"/>
  <c r="K687" i="13" s="1"/>
  <c r="G689" i="3"/>
  <c r="B688" i="13" s="1"/>
  <c r="K688" i="13" s="1"/>
  <c r="G690" i="3"/>
  <c r="B689" i="13" s="1"/>
  <c r="K689" i="13" s="1"/>
  <c r="G691" i="3"/>
  <c r="B690" i="13" s="1"/>
  <c r="K690" i="13" s="1"/>
  <c r="G692" i="3"/>
  <c r="B691" i="13" s="1"/>
  <c r="K691" i="13" s="1"/>
  <c r="G693" i="3"/>
  <c r="B692" i="13" s="1"/>
  <c r="K692" i="13" s="1"/>
  <c r="G694" i="3"/>
  <c r="B693" i="13" s="1"/>
  <c r="K693" i="13" s="1"/>
  <c r="G695" i="3"/>
  <c r="B694" i="13" s="1"/>
  <c r="K694" i="13" s="1"/>
  <c r="G696" i="3"/>
  <c r="B695" i="13" s="1"/>
  <c r="K695" i="13" s="1"/>
  <c r="G697" i="3"/>
  <c r="B696" i="13" s="1"/>
  <c r="K696" i="13" s="1"/>
  <c r="G698" i="3"/>
  <c r="B697" i="13" s="1"/>
  <c r="K697" i="13" s="1"/>
  <c r="G699" i="3"/>
  <c r="B698" i="13" s="1"/>
  <c r="K698" i="13" s="1"/>
  <c r="G700" i="3"/>
  <c r="B699" i="13" s="1"/>
  <c r="K699" i="13" s="1"/>
  <c r="G701" i="3"/>
  <c r="B700" i="13" s="1"/>
  <c r="K700" i="13" s="1"/>
  <c r="G702" i="3"/>
  <c r="B701" i="13" s="1"/>
  <c r="K701" i="13" s="1"/>
  <c r="G703" i="3"/>
  <c r="B702" i="13" s="1"/>
  <c r="K702" i="13" s="1"/>
  <c r="G704" i="3"/>
  <c r="B703" i="13" s="1"/>
  <c r="K703" i="13" s="1"/>
  <c r="G705" i="3"/>
  <c r="B704" i="13" s="1"/>
  <c r="K704" i="13" s="1"/>
  <c r="G706" i="3"/>
  <c r="B705" i="13" s="1"/>
  <c r="K705" i="13" s="1"/>
  <c r="G707" i="3"/>
  <c r="B706" i="13" s="1"/>
  <c r="K706" i="13" s="1"/>
  <c r="G708" i="3"/>
  <c r="B707" i="13" s="1"/>
  <c r="K707" i="13" s="1"/>
  <c r="G709" i="3"/>
  <c r="B708" i="13" s="1"/>
  <c r="K708" i="13" s="1"/>
  <c r="G710" i="3"/>
  <c r="B709" i="13" s="1"/>
  <c r="K709" i="13" s="1"/>
  <c r="G711" i="3"/>
  <c r="B710" i="13" s="1"/>
  <c r="K710" i="13" s="1"/>
  <c r="G712" i="3"/>
  <c r="B711" i="13" s="1"/>
  <c r="K711" i="13" s="1"/>
  <c r="G713" i="3"/>
  <c r="B712" i="13" s="1"/>
  <c r="K712" i="13" s="1"/>
  <c r="G714" i="3"/>
  <c r="B713" i="13" s="1"/>
  <c r="K713" i="13" s="1"/>
  <c r="G715" i="3"/>
  <c r="B714" i="13" s="1"/>
  <c r="K714" i="13" s="1"/>
  <c r="G716" i="3"/>
  <c r="B715" i="13" s="1"/>
  <c r="K715" i="13" s="1"/>
  <c r="G717" i="3"/>
  <c r="B716" i="13" s="1"/>
  <c r="K716" i="13" s="1"/>
  <c r="G718" i="3"/>
  <c r="B717" i="13" s="1"/>
  <c r="K717" i="13" s="1"/>
  <c r="G719" i="3"/>
  <c r="B718" i="13" s="1"/>
  <c r="K718" i="13" s="1"/>
  <c r="G720" i="3"/>
  <c r="B719" i="13" s="1"/>
  <c r="K719" i="13" s="1"/>
  <c r="G721" i="3"/>
  <c r="B720" i="13" s="1"/>
  <c r="K720" i="13" s="1"/>
  <c r="G722" i="3"/>
  <c r="B721" i="13" s="1"/>
  <c r="K721" i="13" s="1"/>
  <c r="G723" i="3"/>
  <c r="B722" i="13" s="1"/>
  <c r="K722" i="13" s="1"/>
  <c r="G724" i="3"/>
  <c r="B723" i="13" s="1"/>
  <c r="K723" i="13" s="1"/>
  <c r="G725" i="3"/>
  <c r="B724" i="13" s="1"/>
  <c r="K724" i="13" s="1"/>
  <c r="G726" i="3"/>
  <c r="B725" i="13" s="1"/>
  <c r="K725" i="13" s="1"/>
  <c r="G727" i="3"/>
  <c r="B726" i="13" s="1"/>
  <c r="K726" i="13" s="1"/>
  <c r="G728" i="3"/>
  <c r="B727" i="13" s="1"/>
  <c r="K727" i="13" s="1"/>
  <c r="G729" i="3"/>
  <c r="B728" i="13" s="1"/>
  <c r="K728" i="13" s="1"/>
  <c r="G730" i="3"/>
  <c r="B729" i="13" s="1"/>
  <c r="K729" i="13" s="1"/>
  <c r="G731" i="3"/>
  <c r="B730" i="13" s="1"/>
  <c r="K730" i="13" s="1"/>
  <c r="G732" i="3"/>
  <c r="B731" i="13" s="1"/>
  <c r="K731" i="13" s="1"/>
  <c r="G733" i="3"/>
  <c r="B732" i="13" s="1"/>
  <c r="K732" i="13" s="1"/>
  <c r="G734" i="3"/>
  <c r="B733" i="13" s="1"/>
  <c r="K733" i="13" s="1"/>
  <c r="G735" i="3"/>
  <c r="B734" i="13" s="1"/>
  <c r="K734" i="13" s="1"/>
  <c r="G736" i="3"/>
  <c r="B735" i="13" s="1"/>
  <c r="K735" i="13" s="1"/>
  <c r="G737" i="3"/>
  <c r="B736" i="13" s="1"/>
  <c r="K736" i="13" s="1"/>
  <c r="G738" i="3"/>
  <c r="B737" i="13" s="1"/>
  <c r="K737" i="13" s="1"/>
  <c r="G739" i="3"/>
  <c r="B738" i="13" s="1"/>
  <c r="K738" i="13" s="1"/>
  <c r="G740" i="3"/>
  <c r="B739" i="13" s="1"/>
  <c r="K739" i="13" s="1"/>
  <c r="G741" i="3"/>
  <c r="B740" i="13" s="1"/>
  <c r="K740" i="13" s="1"/>
  <c r="G742" i="3"/>
  <c r="B741" i="13" s="1"/>
  <c r="K741" i="13" s="1"/>
  <c r="G743" i="3"/>
  <c r="B742" i="13" s="1"/>
  <c r="K742" i="13" s="1"/>
  <c r="G744" i="3"/>
  <c r="B743" i="13" s="1"/>
  <c r="K743" i="13" s="1"/>
  <c r="G745" i="3"/>
  <c r="B744" i="13" s="1"/>
  <c r="K744" i="13" s="1"/>
  <c r="G746" i="3"/>
  <c r="B745" i="13" s="1"/>
  <c r="K745" i="13" s="1"/>
  <c r="G747" i="3"/>
  <c r="B746" i="13" s="1"/>
  <c r="K746" i="13" s="1"/>
  <c r="G748" i="3"/>
  <c r="B747" i="13" s="1"/>
  <c r="K747" i="13" s="1"/>
  <c r="G749" i="3"/>
  <c r="B748" i="13" s="1"/>
  <c r="K748" i="13" s="1"/>
  <c r="G750" i="3"/>
  <c r="B749" i="13" s="1"/>
  <c r="K749" i="13" s="1"/>
  <c r="G751" i="3"/>
  <c r="B750" i="13" s="1"/>
  <c r="K750" i="13" s="1"/>
  <c r="G752" i="3"/>
  <c r="B751" i="13" s="1"/>
  <c r="K751" i="13" s="1"/>
  <c r="G753" i="3"/>
  <c r="B752" i="13" s="1"/>
  <c r="K752" i="13" s="1"/>
  <c r="G754" i="3"/>
  <c r="B753" i="13" s="1"/>
  <c r="K753" i="13" s="1"/>
  <c r="G755" i="3"/>
  <c r="B754" i="13" s="1"/>
  <c r="K754" i="13" s="1"/>
  <c r="G756" i="3"/>
  <c r="B755" i="13" s="1"/>
  <c r="K755" i="13" s="1"/>
  <c r="G757" i="3"/>
  <c r="B756" i="13" s="1"/>
  <c r="K756" i="13" s="1"/>
  <c r="G758" i="3"/>
  <c r="B757" i="13" s="1"/>
  <c r="K757" i="13" s="1"/>
  <c r="G759" i="3"/>
  <c r="B758" i="13" s="1"/>
  <c r="K758" i="13" s="1"/>
  <c r="G760" i="3"/>
  <c r="B759" i="13" s="1"/>
  <c r="K759" i="13" s="1"/>
  <c r="G761" i="3"/>
  <c r="B760" i="13" s="1"/>
  <c r="K760" i="13" s="1"/>
  <c r="G762" i="3"/>
  <c r="B761" i="13" s="1"/>
  <c r="K761" i="13" s="1"/>
  <c r="G763" i="3"/>
  <c r="B762" i="13" s="1"/>
  <c r="K762" i="13" s="1"/>
  <c r="G764" i="3"/>
  <c r="B763" i="13" s="1"/>
  <c r="K763" i="13" s="1"/>
  <c r="G765" i="3"/>
  <c r="B764" i="13" s="1"/>
  <c r="K764" i="13" s="1"/>
  <c r="G766" i="3"/>
  <c r="B765" i="13" s="1"/>
  <c r="K765" i="13" s="1"/>
  <c r="G767" i="3"/>
  <c r="B766" i="13" s="1"/>
  <c r="K766" i="13" s="1"/>
  <c r="G768" i="3"/>
  <c r="B767" i="13" s="1"/>
  <c r="K767" i="13" s="1"/>
  <c r="G769" i="3"/>
  <c r="B768" i="13" s="1"/>
  <c r="K768" i="13" s="1"/>
  <c r="G770" i="3"/>
  <c r="B769" i="13" s="1"/>
  <c r="K769" i="13" s="1"/>
  <c r="G771" i="3"/>
  <c r="B770" i="13" s="1"/>
  <c r="K770" i="13" s="1"/>
  <c r="G772" i="3"/>
  <c r="B771" i="13" s="1"/>
  <c r="K771" i="13" s="1"/>
  <c r="G773" i="3"/>
  <c r="B772" i="13" s="1"/>
  <c r="K772" i="13" s="1"/>
  <c r="G774" i="3"/>
  <c r="B773" i="13" s="1"/>
  <c r="K773" i="13" s="1"/>
  <c r="G775" i="3"/>
  <c r="B774" i="13" s="1"/>
  <c r="K774" i="13" s="1"/>
  <c r="G776" i="3"/>
  <c r="B775" i="13" s="1"/>
  <c r="K775" i="13" s="1"/>
  <c r="G777" i="3"/>
  <c r="B776" i="13" s="1"/>
  <c r="K776" i="13" s="1"/>
  <c r="G778" i="3"/>
  <c r="B777" i="13" s="1"/>
  <c r="K777" i="13" s="1"/>
  <c r="G779" i="3"/>
  <c r="B778" i="13" s="1"/>
  <c r="K778" i="13" s="1"/>
  <c r="G780" i="3"/>
  <c r="B779" i="13" s="1"/>
  <c r="K779" i="13" s="1"/>
  <c r="G781" i="3"/>
  <c r="B780" i="13" s="1"/>
  <c r="K780" i="13" s="1"/>
  <c r="G782" i="3"/>
  <c r="B781" i="13" s="1"/>
  <c r="K781" i="13" s="1"/>
  <c r="G783" i="3"/>
  <c r="B782" i="13" s="1"/>
  <c r="K782" i="13" s="1"/>
  <c r="G784" i="3"/>
  <c r="B783" i="13" s="1"/>
  <c r="K783" i="13" s="1"/>
  <c r="G785" i="3"/>
  <c r="B784" i="13" s="1"/>
  <c r="K784" i="13" s="1"/>
  <c r="G786" i="3"/>
  <c r="B785" i="13" s="1"/>
  <c r="K785" i="13" s="1"/>
  <c r="G787" i="3"/>
  <c r="B786" i="13" s="1"/>
  <c r="K786" i="13" s="1"/>
  <c r="G788" i="3"/>
  <c r="B787" i="13" s="1"/>
  <c r="K787" i="13" s="1"/>
  <c r="G789" i="3"/>
  <c r="B788" i="13" s="1"/>
  <c r="K788" i="13" s="1"/>
  <c r="G790" i="3"/>
  <c r="B789" i="13" s="1"/>
  <c r="K789" i="13" s="1"/>
  <c r="G791" i="3"/>
  <c r="B790" i="13" s="1"/>
  <c r="K790" i="13" s="1"/>
  <c r="G792" i="3"/>
  <c r="B791" i="13" s="1"/>
  <c r="K791" i="13" s="1"/>
  <c r="G793" i="3"/>
  <c r="B792" i="13" s="1"/>
  <c r="K792" i="13" s="1"/>
  <c r="G794" i="3"/>
  <c r="B793" i="13" s="1"/>
  <c r="K793" i="13" s="1"/>
  <c r="G795" i="3"/>
  <c r="B794" i="13" s="1"/>
  <c r="K794" i="13" s="1"/>
  <c r="G796" i="3"/>
  <c r="B795" i="13" s="1"/>
  <c r="K795" i="13" s="1"/>
  <c r="G797" i="3"/>
  <c r="B796" i="13" s="1"/>
  <c r="K796" i="13" s="1"/>
  <c r="G798" i="3"/>
  <c r="B797" i="13" s="1"/>
  <c r="K797" i="13" s="1"/>
  <c r="G799" i="3"/>
  <c r="B798" i="13" s="1"/>
  <c r="K798" i="13" s="1"/>
  <c r="G800" i="3"/>
  <c r="B799" i="13" s="1"/>
  <c r="K799" i="13" s="1"/>
  <c r="G801" i="3"/>
  <c r="B800" i="13" s="1"/>
  <c r="K800" i="13" s="1"/>
  <c r="G802" i="3"/>
  <c r="B801" i="13" s="1"/>
  <c r="K801" i="13" s="1"/>
  <c r="G803" i="3"/>
  <c r="B802" i="13" s="1"/>
  <c r="K802" i="13" s="1"/>
  <c r="G804" i="3"/>
  <c r="B803" i="13" s="1"/>
  <c r="K803" i="13" s="1"/>
  <c r="G805" i="3"/>
  <c r="B804" i="13" s="1"/>
  <c r="K804" i="13" s="1"/>
  <c r="G806" i="3"/>
  <c r="B805" i="13" s="1"/>
  <c r="K805" i="13" s="1"/>
  <c r="G807" i="3"/>
  <c r="B806" i="13" s="1"/>
  <c r="K806" i="13" s="1"/>
  <c r="G808" i="3"/>
  <c r="B807" i="13" s="1"/>
  <c r="K807" i="13" s="1"/>
  <c r="G809" i="3"/>
  <c r="B808" i="13" s="1"/>
  <c r="K808" i="13" s="1"/>
  <c r="G810" i="3"/>
  <c r="B809" i="13" s="1"/>
  <c r="K809" i="13" s="1"/>
  <c r="G811" i="3"/>
  <c r="B810" i="13" s="1"/>
  <c r="K810" i="13" s="1"/>
  <c r="G812" i="3"/>
  <c r="B811" i="13" s="1"/>
  <c r="K811" i="13" s="1"/>
  <c r="G813" i="3"/>
  <c r="B812" i="13" s="1"/>
  <c r="K812" i="13" s="1"/>
  <c r="G814" i="3"/>
  <c r="B813" i="13" s="1"/>
  <c r="K813" i="13" s="1"/>
  <c r="G815" i="3"/>
  <c r="B814" i="13" s="1"/>
  <c r="K814" i="13" s="1"/>
  <c r="G816" i="3"/>
  <c r="B815" i="13" s="1"/>
  <c r="K815" i="13" s="1"/>
  <c r="G817" i="3"/>
  <c r="B816" i="13" s="1"/>
  <c r="K816" i="13" s="1"/>
  <c r="G818" i="3"/>
  <c r="B817" i="13" s="1"/>
  <c r="K817" i="13" s="1"/>
  <c r="G819" i="3"/>
  <c r="B818" i="13" s="1"/>
  <c r="K818" i="13" s="1"/>
  <c r="G820" i="3"/>
  <c r="B819" i="13" s="1"/>
  <c r="K819" i="13" s="1"/>
  <c r="G821" i="3"/>
  <c r="B820" i="13" s="1"/>
  <c r="K820" i="13" s="1"/>
  <c r="G822" i="3"/>
  <c r="B821" i="13" s="1"/>
  <c r="K821" i="13" s="1"/>
  <c r="G823" i="3"/>
  <c r="B822" i="13" s="1"/>
  <c r="K822" i="13" s="1"/>
  <c r="G824" i="3"/>
  <c r="B823" i="13" s="1"/>
  <c r="K823" i="13" s="1"/>
  <c r="G825" i="3"/>
  <c r="B824" i="13" s="1"/>
  <c r="K824" i="13" s="1"/>
  <c r="G826" i="3"/>
  <c r="B825" i="13" s="1"/>
  <c r="K825" i="13" s="1"/>
  <c r="G827" i="3"/>
  <c r="B826" i="13" s="1"/>
  <c r="K826" i="13" s="1"/>
  <c r="G828" i="3"/>
  <c r="B827" i="13" s="1"/>
  <c r="K827" i="13" s="1"/>
  <c r="G829" i="3"/>
  <c r="B828" i="13" s="1"/>
  <c r="K828" i="13" s="1"/>
  <c r="G830" i="3"/>
  <c r="B829" i="13" s="1"/>
  <c r="K829" i="13" s="1"/>
  <c r="G831" i="3"/>
  <c r="B830" i="13" s="1"/>
  <c r="K830" i="13" s="1"/>
  <c r="G832" i="3"/>
  <c r="B831" i="13" s="1"/>
  <c r="K831" i="13" s="1"/>
  <c r="G833" i="3"/>
  <c r="B832" i="13" s="1"/>
  <c r="K832" i="13" s="1"/>
  <c r="G834" i="3"/>
  <c r="B833" i="13" s="1"/>
  <c r="K833" i="13" s="1"/>
  <c r="G835" i="3"/>
  <c r="B834" i="13" s="1"/>
  <c r="K834" i="13" s="1"/>
  <c r="G836" i="3"/>
  <c r="B835" i="13" s="1"/>
  <c r="K835" i="13" s="1"/>
  <c r="G837" i="3"/>
  <c r="B836" i="13" s="1"/>
  <c r="K836" i="13" s="1"/>
  <c r="G838" i="3"/>
  <c r="B837" i="13" s="1"/>
  <c r="K837" i="13" s="1"/>
  <c r="G839" i="3"/>
  <c r="B838" i="13" s="1"/>
  <c r="K838" i="13" s="1"/>
  <c r="G840" i="3"/>
  <c r="B839" i="13" s="1"/>
  <c r="K839" i="13" s="1"/>
  <c r="G841" i="3"/>
  <c r="B840" i="13" s="1"/>
  <c r="K840" i="13" s="1"/>
  <c r="G842" i="3"/>
  <c r="B841" i="13" s="1"/>
  <c r="K841" i="13" s="1"/>
  <c r="G843" i="3"/>
  <c r="B842" i="13" s="1"/>
  <c r="K842" i="13" s="1"/>
  <c r="G844" i="3"/>
  <c r="B843" i="13" s="1"/>
  <c r="K843" i="13" s="1"/>
  <c r="G845" i="3"/>
  <c r="B844" i="13" s="1"/>
  <c r="K844" i="13" s="1"/>
  <c r="G846" i="3"/>
  <c r="B845" i="13" s="1"/>
  <c r="K845" i="13" s="1"/>
  <c r="G847" i="3"/>
  <c r="B846" i="13" s="1"/>
  <c r="K846" i="13" s="1"/>
  <c r="G848" i="3"/>
  <c r="B847" i="13" s="1"/>
  <c r="K847" i="13" s="1"/>
  <c r="G849" i="3"/>
  <c r="B848" i="13" s="1"/>
  <c r="K848" i="13" s="1"/>
  <c r="G850" i="3"/>
  <c r="B849" i="13" s="1"/>
  <c r="K849" i="13" s="1"/>
  <c r="G851" i="3"/>
  <c r="B850" i="13" s="1"/>
  <c r="K850" i="13" s="1"/>
  <c r="G852" i="3"/>
  <c r="B851" i="13" s="1"/>
  <c r="K851" i="13" s="1"/>
  <c r="G853" i="3"/>
  <c r="B852" i="13" s="1"/>
  <c r="K852" i="13" s="1"/>
  <c r="G854" i="3"/>
  <c r="B853" i="13" s="1"/>
  <c r="K853" i="13" s="1"/>
  <c r="G855" i="3"/>
  <c r="B854" i="13" s="1"/>
  <c r="K854" i="13" s="1"/>
  <c r="G856" i="3"/>
  <c r="B855" i="13" s="1"/>
  <c r="K855" i="13" s="1"/>
  <c r="G857" i="3"/>
  <c r="B856" i="13" s="1"/>
  <c r="K856" i="13" s="1"/>
  <c r="G858" i="3"/>
  <c r="B857" i="13" s="1"/>
  <c r="K857" i="13" s="1"/>
  <c r="G859" i="3"/>
  <c r="B858" i="13" s="1"/>
  <c r="K858" i="13" s="1"/>
  <c r="G860" i="3"/>
  <c r="B859" i="13" s="1"/>
  <c r="K859" i="13" s="1"/>
  <c r="G861" i="3"/>
  <c r="B860" i="13" s="1"/>
  <c r="K860" i="13" s="1"/>
  <c r="G862" i="3"/>
  <c r="B861" i="13" s="1"/>
  <c r="K861" i="13" s="1"/>
  <c r="G863" i="3"/>
  <c r="B862" i="13" s="1"/>
  <c r="K862" i="13" s="1"/>
  <c r="G864" i="3"/>
  <c r="B863" i="13" s="1"/>
  <c r="K863" i="13" s="1"/>
  <c r="G865" i="3"/>
  <c r="B864" i="13" s="1"/>
  <c r="K864" i="13" s="1"/>
  <c r="G866" i="3"/>
  <c r="B865" i="13" s="1"/>
  <c r="K865" i="13" s="1"/>
  <c r="G867" i="3"/>
  <c r="B866" i="13" s="1"/>
  <c r="K866" i="13" s="1"/>
  <c r="G868" i="3"/>
  <c r="B867" i="13" s="1"/>
  <c r="K867" i="13" s="1"/>
  <c r="G869" i="3"/>
  <c r="B868" i="13" s="1"/>
  <c r="K868" i="13" s="1"/>
  <c r="G870" i="3"/>
  <c r="B869" i="13" s="1"/>
  <c r="K869" i="13" s="1"/>
  <c r="G871" i="3"/>
  <c r="B870" i="13" s="1"/>
  <c r="K870" i="13" s="1"/>
  <c r="G872" i="3"/>
  <c r="B871" i="13" s="1"/>
  <c r="K871" i="13" s="1"/>
  <c r="G873" i="3"/>
  <c r="B872" i="13" s="1"/>
  <c r="K872" i="13" s="1"/>
  <c r="G874" i="3"/>
  <c r="B873" i="13" s="1"/>
  <c r="K873" i="13" s="1"/>
  <c r="G875" i="3"/>
  <c r="B874" i="13" s="1"/>
  <c r="K874" i="13" s="1"/>
  <c r="G876" i="3"/>
  <c r="B875" i="13" s="1"/>
  <c r="K875" i="13" s="1"/>
  <c r="G877" i="3"/>
  <c r="B876" i="13" s="1"/>
  <c r="K876" i="13" s="1"/>
  <c r="G878" i="3"/>
  <c r="B877" i="13" s="1"/>
  <c r="K877" i="13" s="1"/>
  <c r="G879" i="3"/>
  <c r="B878" i="13" s="1"/>
  <c r="K878" i="13" s="1"/>
  <c r="G880" i="3"/>
  <c r="B879" i="13" s="1"/>
  <c r="K879" i="13" s="1"/>
  <c r="G881" i="3"/>
  <c r="B880" i="13" s="1"/>
  <c r="K880" i="13" s="1"/>
  <c r="G882" i="3"/>
  <c r="B881" i="13" s="1"/>
  <c r="K881" i="13" s="1"/>
  <c r="G883" i="3"/>
  <c r="B882" i="13" s="1"/>
  <c r="K882" i="13" s="1"/>
  <c r="G884" i="3"/>
  <c r="B883" i="13" s="1"/>
  <c r="K883" i="13" s="1"/>
  <c r="G885" i="3"/>
  <c r="B884" i="13" s="1"/>
  <c r="K884" i="13" s="1"/>
  <c r="G886" i="3"/>
  <c r="B885" i="13" s="1"/>
  <c r="K885" i="13" s="1"/>
  <c r="G887" i="3"/>
  <c r="B886" i="13" s="1"/>
  <c r="K886" i="13" s="1"/>
  <c r="G888" i="3"/>
  <c r="B887" i="13" s="1"/>
  <c r="K887" i="13" s="1"/>
  <c r="G889" i="3"/>
  <c r="B888" i="13" s="1"/>
  <c r="K888" i="13" s="1"/>
  <c r="G890" i="3"/>
  <c r="B889" i="13" s="1"/>
  <c r="K889" i="13" s="1"/>
  <c r="G891" i="3"/>
  <c r="B890" i="13" s="1"/>
  <c r="K890" i="13" s="1"/>
  <c r="G892" i="3"/>
  <c r="B891" i="13" s="1"/>
  <c r="K891" i="13" s="1"/>
  <c r="G893" i="3"/>
  <c r="B892" i="13" s="1"/>
  <c r="K892" i="13" s="1"/>
  <c r="G894" i="3"/>
  <c r="B893" i="13" s="1"/>
  <c r="K893" i="13" s="1"/>
  <c r="G895" i="3"/>
  <c r="B894" i="13" s="1"/>
  <c r="K894" i="13" s="1"/>
  <c r="G896" i="3"/>
  <c r="B895" i="13" s="1"/>
  <c r="K895" i="13" s="1"/>
  <c r="G897" i="3"/>
  <c r="B896" i="13" s="1"/>
  <c r="K896" i="13" s="1"/>
  <c r="G898" i="3"/>
  <c r="B897" i="13" s="1"/>
  <c r="K897" i="13" s="1"/>
  <c r="G899" i="3"/>
  <c r="B898" i="13" s="1"/>
  <c r="K898" i="13" s="1"/>
  <c r="G900" i="3"/>
  <c r="B899" i="13" s="1"/>
  <c r="K899" i="13" s="1"/>
  <c r="G901" i="3"/>
  <c r="B900" i="13" s="1"/>
  <c r="K900" i="13" s="1"/>
  <c r="G902" i="3"/>
  <c r="B901" i="13" s="1"/>
  <c r="K901" i="13" s="1"/>
  <c r="G903" i="3"/>
  <c r="B902" i="13" s="1"/>
  <c r="K902" i="13" s="1"/>
  <c r="G904" i="3"/>
  <c r="B903" i="13" s="1"/>
  <c r="K903" i="13" s="1"/>
  <c r="G905" i="3"/>
  <c r="B904" i="13" s="1"/>
  <c r="K904" i="13" s="1"/>
  <c r="G906" i="3"/>
  <c r="B905" i="13" s="1"/>
  <c r="K905" i="13" s="1"/>
  <c r="G907" i="3"/>
  <c r="B906" i="13" s="1"/>
  <c r="K906" i="13" s="1"/>
  <c r="G908" i="3"/>
  <c r="B907" i="13" s="1"/>
  <c r="K907" i="13" s="1"/>
  <c r="G909" i="3"/>
  <c r="B908" i="13" s="1"/>
  <c r="K908" i="13" s="1"/>
  <c r="G910" i="3"/>
  <c r="B909" i="13" s="1"/>
  <c r="K909" i="13" s="1"/>
  <c r="G911" i="3"/>
  <c r="B910" i="13" s="1"/>
  <c r="K910" i="13" s="1"/>
  <c r="G912" i="3"/>
  <c r="B911" i="13" s="1"/>
  <c r="K911" i="13" s="1"/>
  <c r="G913" i="3"/>
  <c r="B912" i="13" s="1"/>
  <c r="K912" i="13" s="1"/>
  <c r="G914" i="3"/>
  <c r="B913" i="13" s="1"/>
  <c r="K913" i="13" s="1"/>
  <c r="G915" i="3"/>
  <c r="B914" i="13" s="1"/>
  <c r="K914" i="13" s="1"/>
  <c r="G916" i="3"/>
  <c r="B915" i="13" s="1"/>
  <c r="K915" i="13" s="1"/>
  <c r="G917" i="3"/>
  <c r="B916" i="13" s="1"/>
  <c r="K916" i="13" s="1"/>
  <c r="G918" i="3"/>
  <c r="B917" i="13" s="1"/>
  <c r="K917" i="13" s="1"/>
  <c r="G919" i="3"/>
  <c r="B918" i="13" s="1"/>
  <c r="K918" i="13" s="1"/>
  <c r="G920" i="3"/>
  <c r="B919" i="13" s="1"/>
  <c r="K919" i="13" s="1"/>
  <c r="G921" i="3"/>
  <c r="B920" i="13" s="1"/>
  <c r="K920" i="13" s="1"/>
  <c r="G922" i="3"/>
  <c r="B921" i="13" s="1"/>
  <c r="K921" i="13" s="1"/>
  <c r="G923" i="3"/>
  <c r="B922" i="13" s="1"/>
  <c r="K922" i="13" s="1"/>
  <c r="G924" i="3"/>
  <c r="B923" i="13" s="1"/>
  <c r="K923" i="13" s="1"/>
  <c r="G925" i="3"/>
  <c r="B924" i="13" s="1"/>
  <c r="K924" i="13" s="1"/>
  <c r="G926" i="3"/>
  <c r="B925" i="13" s="1"/>
  <c r="K925" i="13" s="1"/>
  <c r="G927" i="3"/>
  <c r="B926" i="13" s="1"/>
  <c r="K926" i="13" s="1"/>
  <c r="G928" i="3"/>
  <c r="B927" i="13" s="1"/>
  <c r="K927" i="13" s="1"/>
  <c r="G929" i="3"/>
  <c r="B928" i="13" s="1"/>
  <c r="K928" i="13" s="1"/>
  <c r="G930" i="3"/>
  <c r="B929" i="13" s="1"/>
  <c r="K929" i="13" s="1"/>
  <c r="G931" i="3"/>
  <c r="B930" i="13" s="1"/>
  <c r="K930" i="13" s="1"/>
  <c r="G932" i="3"/>
  <c r="B931" i="13" s="1"/>
  <c r="K931" i="13" s="1"/>
  <c r="G933" i="3"/>
  <c r="B932" i="13" s="1"/>
  <c r="K932" i="13" s="1"/>
  <c r="G934" i="3"/>
  <c r="B933" i="13" s="1"/>
  <c r="K933" i="13" s="1"/>
  <c r="G935" i="3"/>
  <c r="B934" i="13" s="1"/>
  <c r="K934" i="13" s="1"/>
  <c r="G936" i="3"/>
  <c r="B935" i="13" s="1"/>
  <c r="K935" i="13" s="1"/>
  <c r="G937" i="3"/>
  <c r="B936" i="13" s="1"/>
  <c r="K936" i="13" s="1"/>
  <c r="G938" i="3"/>
  <c r="B937" i="13" s="1"/>
  <c r="K937" i="13" s="1"/>
  <c r="G939" i="3"/>
  <c r="B938" i="13" s="1"/>
  <c r="K938" i="13" s="1"/>
  <c r="G940" i="3"/>
  <c r="B939" i="13" s="1"/>
  <c r="K939" i="13" s="1"/>
  <c r="G941" i="3"/>
  <c r="B940" i="13" s="1"/>
  <c r="K940" i="13" s="1"/>
  <c r="G942" i="3"/>
  <c r="B941" i="13" s="1"/>
  <c r="K941" i="13" s="1"/>
  <c r="G943" i="3"/>
  <c r="B942" i="13" s="1"/>
  <c r="K942" i="13" s="1"/>
  <c r="G944" i="3"/>
  <c r="B943" i="13" s="1"/>
  <c r="K943" i="13" s="1"/>
  <c r="G945" i="3"/>
  <c r="B944" i="13" s="1"/>
  <c r="K944" i="13" s="1"/>
  <c r="G946" i="3"/>
  <c r="B945" i="13" s="1"/>
  <c r="K945" i="13" s="1"/>
  <c r="G947" i="3"/>
  <c r="B946" i="13" s="1"/>
  <c r="K946" i="13" s="1"/>
  <c r="G948" i="3"/>
  <c r="B947" i="13" s="1"/>
  <c r="K947" i="13" s="1"/>
  <c r="G949" i="3"/>
  <c r="B948" i="13" s="1"/>
  <c r="K948" i="13" s="1"/>
  <c r="G950" i="3"/>
  <c r="B949" i="13" s="1"/>
  <c r="K949" i="13" s="1"/>
  <c r="G951" i="3"/>
  <c r="B950" i="13" s="1"/>
  <c r="K950" i="13" s="1"/>
  <c r="G952" i="3"/>
  <c r="B951" i="13" s="1"/>
  <c r="K951" i="13" s="1"/>
  <c r="G953" i="3"/>
  <c r="B952" i="13" s="1"/>
  <c r="K952" i="13" s="1"/>
  <c r="G954" i="3"/>
  <c r="B953" i="13" s="1"/>
  <c r="K953" i="13" s="1"/>
  <c r="G955" i="3"/>
  <c r="B954" i="13" s="1"/>
  <c r="K954" i="13" s="1"/>
  <c r="G956" i="3"/>
  <c r="B955" i="13" s="1"/>
  <c r="K955" i="13" s="1"/>
  <c r="G957" i="3"/>
  <c r="B956" i="13" s="1"/>
  <c r="K956" i="13" s="1"/>
  <c r="G958" i="3"/>
  <c r="B957" i="13" s="1"/>
  <c r="K957" i="13" s="1"/>
  <c r="G959" i="3"/>
  <c r="B958" i="13" s="1"/>
  <c r="K958" i="13" s="1"/>
  <c r="G960" i="3"/>
  <c r="B959" i="13" s="1"/>
  <c r="K959" i="13" s="1"/>
  <c r="G961" i="3"/>
  <c r="B960" i="13" s="1"/>
  <c r="K960" i="13" s="1"/>
  <c r="G962" i="3"/>
  <c r="B961" i="13" s="1"/>
  <c r="K961" i="13" s="1"/>
  <c r="G963" i="3"/>
  <c r="B962" i="13" s="1"/>
  <c r="K962" i="13" s="1"/>
  <c r="G964" i="3"/>
  <c r="B963" i="13" s="1"/>
  <c r="K963" i="13" s="1"/>
  <c r="G965" i="3"/>
  <c r="B964" i="13" s="1"/>
  <c r="K964" i="13" s="1"/>
  <c r="G966" i="3"/>
  <c r="B965" i="13" s="1"/>
  <c r="K965" i="13" s="1"/>
  <c r="G967" i="3"/>
  <c r="B966" i="13" s="1"/>
  <c r="K966" i="13" s="1"/>
  <c r="G968" i="3"/>
  <c r="B967" i="13" s="1"/>
  <c r="K967" i="13" s="1"/>
  <c r="G969" i="3"/>
  <c r="B968" i="13" s="1"/>
  <c r="K968" i="13" s="1"/>
  <c r="G970" i="3"/>
  <c r="B969" i="13" s="1"/>
  <c r="K969" i="13" s="1"/>
  <c r="G971" i="3"/>
  <c r="B970" i="13" s="1"/>
  <c r="K970" i="13" s="1"/>
  <c r="G972" i="3"/>
  <c r="B971" i="13" s="1"/>
  <c r="K971" i="13" s="1"/>
  <c r="G973" i="3"/>
  <c r="B972" i="13" s="1"/>
  <c r="K972" i="13" s="1"/>
  <c r="G974" i="3"/>
  <c r="B973" i="13" s="1"/>
  <c r="K973" i="13" s="1"/>
  <c r="G975" i="3"/>
  <c r="B974" i="13" s="1"/>
  <c r="K974" i="13" s="1"/>
  <c r="G976" i="3"/>
  <c r="B975" i="13" s="1"/>
  <c r="K975" i="13" s="1"/>
  <c r="G977" i="3"/>
  <c r="B976" i="13" s="1"/>
  <c r="K976" i="13" s="1"/>
  <c r="G978" i="3"/>
  <c r="B977" i="13" s="1"/>
  <c r="K977" i="13" s="1"/>
  <c r="G979" i="3"/>
  <c r="B978" i="13" s="1"/>
  <c r="K978" i="13" s="1"/>
  <c r="G980" i="3"/>
  <c r="B979" i="13" s="1"/>
  <c r="K979" i="13" s="1"/>
  <c r="G981" i="3"/>
  <c r="B980" i="13" s="1"/>
  <c r="K980" i="13" s="1"/>
  <c r="G982" i="3"/>
  <c r="B981" i="13" s="1"/>
  <c r="K981" i="13" s="1"/>
  <c r="G983" i="3"/>
  <c r="B982" i="13" s="1"/>
  <c r="K982" i="13" s="1"/>
  <c r="G984" i="3"/>
  <c r="B983" i="13" s="1"/>
  <c r="K983" i="13" s="1"/>
  <c r="G985" i="3"/>
  <c r="B984" i="13" s="1"/>
  <c r="K984" i="13" s="1"/>
  <c r="G986" i="3"/>
  <c r="B985" i="13" s="1"/>
  <c r="K985" i="13" s="1"/>
  <c r="G987" i="3"/>
  <c r="B986" i="13" s="1"/>
  <c r="K986" i="13" s="1"/>
  <c r="G988" i="3"/>
  <c r="B987" i="13" s="1"/>
  <c r="K987" i="13" s="1"/>
  <c r="G989" i="3"/>
  <c r="B988" i="13" s="1"/>
  <c r="K988" i="13" s="1"/>
  <c r="G990" i="3"/>
  <c r="B989" i="13" s="1"/>
  <c r="K989" i="13" s="1"/>
  <c r="G991" i="3"/>
  <c r="B990" i="13" s="1"/>
  <c r="K990" i="13" s="1"/>
  <c r="G992" i="3"/>
  <c r="B991" i="13" s="1"/>
  <c r="K991" i="13" s="1"/>
  <c r="G993" i="3"/>
  <c r="B992" i="13" s="1"/>
  <c r="K992" i="13" s="1"/>
  <c r="G994" i="3"/>
  <c r="B993" i="13" s="1"/>
  <c r="K993" i="13" s="1"/>
  <c r="G995" i="3"/>
  <c r="B994" i="13" s="1"/>
  <c r="K994" i="13" s="1"/>
  <c r="G996" i="3"/>
  <c r="B995" i="13" s="1"/>
  <c r="K995" i="13" s="1"/>
  <c r="G997" i="3"/>
  <c r="B996" i="13" s="1"/>
  <c r="K996" i="13" s="1"/>
  <c r="G998" i="3"/>
  <c r="B997" i="13" s="1"/>
  <c r="K997" i="13" s="1"/>
  <c r="G999" i="3"/>
  <c r="B998" i="13" s="1"/>
  <c r="K998" i="13" s="1"/>
  <c r="G1000" i="3"/>
  <c r="B999" i="13" s="1"/>
  <c r="K999" i="13" s="1"/>
  <c r="G1001" i="3"/>
  <c r="B1000" i="13" s="1"/>
  <c r="K1000" i="13" s="1"/>
  <c r="G1002" i="3"/>
  <c r="B1001" i="13" s="1"/>
  <c r="K1001" i="13" s="1"/>
  <c r="G1003" i="3"/>
  <c r="B1002" i="13" s="1"/>
  <c r="K1002" i="13" s="1"/>
  <c r="G1004" i="3"/>
  <c r="B1003" i="13" s="1"/>
  <c r="K1003" i="13" s="1"/>
  <c r="G1005" i="3"/>
  <c r="B1004" i="13" s="1"/>
  <c r="K1004" i="13" s="1"/>
  <c r="G1006" i="3"/>
  <c r="B1005" i="13" s="1"/>
  <c r="K1005" i="13" s="1"/>
  <c r="G1007" i="3"/>
  <c r="B1006" i="13" s="1"/>
  <c r="K1006" i="13" s="1"/>
  <c r="G1008" i="3"/>
  <c r="B1007" i="13" s="1"/>
  <c r="K1007" i="13" s="1"/>
  <c r="G1009" i="3"/>
  <c r="B1008" i="13" s="1"/>
  <c r="K1008" i="13" s="1"/>
  <c r="G1010" i="3"/>
  <c r="B1009" i="13" s="1"/>
  <c r="K1009" i="13" s="1"/>
  <c r="G1011" i="3"/>
  <c r="B1010" i="13" s="1"/>
  <c r="K1010" i="13" s="1"/>
  <c r="G1012" i="3"/>
  <c r="B1011" i="13" s="1"/>
  <c r="K1011" i="13" s="1"/>
  <c r="G1013" i="3"/>
  <c r="B1012" i="13" s="1"/>
  <c r="K1012" i="13" s="1"/>
  <c r="G1014" i="3"/>
  <c r="B1013" i="13" s="1"/>
  <c r="K1013" i="13" s="1"/>
  <c r="G1015" i="3"/>
  <c r="B1014" i="13" s="1"/>
  <c r="K1014" i="13" s="1"/>
  <c r="G1016" i="3"/>
  <c r="B1015" i="13" s="1"/>
  <c r="K1015" i="13" s="1"/>
  <c r="G1017" i="3"/>
  <c r="B1016" i="13" s="1"/>
  <c r="K1016" i="13" s="1"/>
  <c r="G1018" i="3"/>
  <c r="B1017" i="13" s="1"/>
  <c r="K1017" i="13" s="1"/>
  <c r="G1019" i="3"/>
  <c r="B1018" i="13" s="1"/>
  <c r="K1018" i="13" s="1"/>
  <c r="G1020" i="3"/>
  <c r="B1019" i="13" s="1"/>
  <c r="K1019" i="13" s="1"/>
  <c r="G1021" i="3"/>
  <c r="B1020" i="13" s="1"/>
  <c r="K1020" i="13" s="1"/>
  <c r="G1022" i="3"/>
  <c r="B1021" i="13" s="1"/>
  <c r="K1021" i="13" s="1"/>
  <c r="G1023" i="3"/>
  <c r="B1022" i="13" s="1"/>
  <c r="K1022" i="13" s="1"/>
  <c r="G1024" i="3"/>
  <c r="B1023" i="13" s="1"/>
  <c r="K1023" i="13" s="1"/>
  <c r="G1025" i="3"/>
  <c r="B1024" i="13" s="1"/>
  <c r="K1024" i="13" s="1"/>
  <c r="G1026" i="3"/>
  <c r="B1025" i="13" s="1"/>
  <c r="K1025" i="13" s="1"/>
  <c r="G1027" i="3"/>
  <c r="B1026" i="13" s="1"/>
  <c r="K1026" i="13" s="1"/>
  <c r="G1028" i="3"/>
  <c r="B1027" i="13" s="1"/>
  <c r="K1027" i="13" s="1"/>
  <c r="G1029" i="3"/>
  <c r="B1028" i="13" s="1"/>
  <c r="K1028" i="13" s="1"/>
  <c r="G1030" i="3"/>
  <c r="B1029" i="13" s="1"/>
  <c r="K1029" i="13" s="1"/>
  <c r="G1031" i="3"/>
  <c r="B1030" i="13" s="1"/>
  <c r="K1030" i="13" s="1"/>
  <c r="G1032" i="3"/>
  <c r="B1031" i="13" s="1"/>
  <c r="K1031" i="13" s="1"/>
  <c r="G1033" i="3"/>
  <c r="B1032" i="13" s="1"/>
  <c r="K1032" i="13" s="1"/>
  <c r="G1034" i="3"/>
  <c r="B1033" i="13" s="1"/>
  <c r="K1033" i="13" s="1"/>
  <c r="G1035" i="3"/>
  <c r="B1034" i="13" s="1"/>
  <c r="K1034" i="13" s="1"/>
  <c r="G1036" i="3"/>
  <c r="B1035" i="13" s="1"/>
  <c r="K1035" i="13" s="1"/>
  <c r="G1037" i="3"/>
  <c r="B1036" i="13" s="1"/>
  <c r="K1036" i="13" s="1"/>
  <c r="G1038" i="3"/>
  <c r="B1037" i="13" s="1"/>
  <c r="K1037" i="13" s="1"/>
  <c r="G1039" i="3"/>
  <c r="B1038" i="13" s="1"/>
  <c r="K1038" i="13" s="1"/>
  <c r="G1040" i="3"/>
  <c r="B1039" i="13" s="1"/>
  <c r="K1039" i="13" s="1"/>
  <c r="G1041" i="3"/>
  <c r="B1040" i="13" s="1"/>
  <c r="K1040" i="13" s="1"/>
  <c r="G1042" i="3"/>
  <c r="B1041" i="13" s="1"/>
  <c r="K1041" i="13" s="1"/>
  <c r="G1043" i="3"/>
  <c r="B1042" i="13" s="1"/>
  <c r="K1042" i="13" s="1"/>
  <c r="G1044" i="3"/>
  <c r="B1043" i="13" s="1"/>
  <c r="K1043" i="13" s="1"/>
  <c r="G1045" i="3"/>
  <c r="B1044" i="13" s="1"/>
  <c r="K1044" i="13" s="1"/>
  <c r="G1046" i="3"/>
  <c r="B1045" i="13" s="1"/>
  <c r="K1045" i="13" s="1"/>
  <c r="G1047" i="3"/>
  <c r="B1046" i="13" s="1"/>
  <c r="K1046" i="13" s="1"/>
  <c r="G1048" i="3"/>
  <c r="B1047" i="13" s="1"/>
  <c r="K1047" i="13" s="1"/>
  <c r="G1049" i="3"/>
  <c r="B1048" i="13" s="1"/>
  <c r="K1048" i="13" s="1"/>
  <c r="G1050" i="3"/>
  <c r="B1049" i="13" s="1"/>
  <c r="K1049" i="13" s="1"/>
  <c r="G1051" i="3"/>
  <c r="B1050" i="13" s="1"/>
  <c r="K1050" i="13" s="1"/>
  <c r="G1052" i="3"/>
  <c r="B1051" i="13" s="1"/>
  <c r="K1051" i="13" s="1"/>
  <c r="G1053" i="3"/>
  <c r="B1052" i="13" s="1"/>
  <c r="K1052" i="13" s="1"/>
  <c r="G1054" i="3"/>
  <c r="B1053" i="13" s="1"/>
  <c r="K1053" i="13" s="1"/>
  <c r="G1055" i="3"/>
  <c r="B1054" i="13" s="1"/>
  <c r="K1054" i="13" s="1"/>
  <c r="G1056" i="3"/>
  <c r="B1055" i="13" s="1"/>
  <c r="K1055" i="13" s="1"/>
  <c r="G1057" i="3"/>
  <c r="B1056" i="13" s="1"/>
  <c r="K1056" i="13" s="1"/>
  <c r="G1058" i="3"/>
  <c r="B1057" i="13" s="1"/>
  <c r="K1057" i="13" s="1"/>
  <c r="G1059" i="3"/>
  <c r="B1058" i="13" s="1"/>
  <c r="K1058" i="13" s="1"/>
  <c r="G1060" i="3"/>
  <c r="B1059" i="13" s="1"/>
  <c r="K1059" i="13" s="1"/>
  <c r="G1061" i="3"/>
  <c r="B1060" i="13" s="1"/>
  <c r="K1060" i="13" s="1"/>
  <c r="G1062" i="3"/>
  <c r="B1061" i="13" s="1"/>
  <c r="K1061" i="13" s="1"/>
  <c r="G1063" i="3"/>
  <c r="B1062" i="13" s="1"/>
  <c r="K1062" i="13" s="1"/>
  <c r="G1064" i="3"/>
  <c r="B1063" i="13" s="1"/>
  <c r="K1063" i="13" s="1"/>
  <c r="G1065" i="3"/>
  <c r="B1064" i="13" s="1"/>
  <c r="K1064" i="13" s="1"/>
  <c r="G1066" i="3"/>
  <c r="B1065" i="13" s="1"/>
  <c r="K1065" i="13" s="1"/>
  <c r="G1067" i="3"/>
  <c r="B1066" i="13" s="1"/>
  <c r="K1066" i="13" s="1"/>
  <c r="G1068" i="3"/>
  <c r="B1067" i="13" s="1"/>
  <c r="K1067" i="13" s="1"/>
  <c r="G1069" i="3"/>
  <c r="B1068" i="13" s="1"/>
  <c r="K1068" i="13" s="1"/>
  <c r="G1070" i="3"/>
  <c r="B1069" i="13" s="1"/>
  <c r="K1069" i="13" s="1"/>
  <c r="G1071" i="3"/>
  <c r="B1070" i="13" s="1"/>
  <c r="K1070" i="13" s="1"/>
  <c r="G1072" i="3"/>
  <c r="B1071" i="13" s="1"/>
  <c r="K1071" i="13" s="1"/>
  <c r="G1073" i="3"/>
  <c r="B1072" i="13" s="1"/>
  <c r="K1072" i="13" s="1"/>
  <c r="G1074" i="3"/>
  <c r="B1073" i="13" s="1"/>
  <c r="K1073" i="13" s="1"/>
  <c r="G1075" i="3"/>
  <c r="B1074" i="13" s="1"/>
  <c r="K1074" i="13" s="1"/>
  <c r="G1076" i="3"/>
  <c r="B1075" i="13" s="1"/>
  <c r="K1075" i="13" s="1"/>
  <c r="G1077" i="3"/>
  <c r="B1076" i="13" s="1"/>
  <c r="K1076" i="13" s="1"/>
  <c r="G1078" i="3"/>
  <c r="B1077" i="13" s="1"/>
  <c r="K1077" i="13" s="1"/>
  <c r="G1079" i="3"/>
  <c r="B1078" i="13" s="1"/>
  <c r="K1078" i="13" s="1"/>
  <c r="G1080" i="3"/>
  <c r="B1079" i="13" s="1"/>
  <c r="K1079" i="13" s="1"/>
  <c r="G1081" i="3"/>
  <c r="B1080" i="13" s="1"/>
  <c r="K1080" i="13" s="1"/>
  <c r="G1082" i="3"/>
  <c r="B1081" i="13" s="1"/>
  <c r="K1081" i="13" s="1"/>
  <c r="G1083" i="3"/>
  <c r="B1082" i="13" s="1"/>
  <c r="K1082" i="13" s="1"/>
  <c r="G1084" i="3"/>
  <c r="B1083" i="13" s="1"/>
  <c r="K1083" i="13" s="1"/>
  <c r="G1085" i="3"/>
  <c r="B1084" i="13" s="1"/>
  <c r="K1084" i="13" s="1"/>
  <c r="G1086" i="3"/>
  <c r="B1085" i="13" s="1"/>
  <c r="K1085" i="13" s="1"/>
  <c r="G1087" i="3"/>
  <c r="B1086" i="13" s="1"/>
  <c r="K1086" i="13" s="1"/>
  <c r="G1088" i="3"/>
  <c r="B1087" i="13" s="1"/>
  <c r="K1087" i="13" s="1"/>
  <c r="G1089" i="3"/>
  <c r="B1088" i="13" s="1"/>
  <c r="K1088" i="13" s="1"/>
  <c r="G1090" i="3"/>
  <c r="B1089" i="13" s="1"/>
  <c r="K1089" i="13" s="1"/>
  <c r="G1091" i="3"/>
  <c r="B1090" i="13" s="1"/>
  <c r="K1090" i="13" s="1"/>
  <c r="G1092" i="3"/>
  <c r="B1091" i="13" s="1"/>
  <c r="K1091" i="13" s="1"/>
  <c r="G1093" i="3"/>
  <c r="B1092" i="13" s="1"/>
  <c r="K1092" i="13" s="1"/>
  <c r="G1094" i="3"/>
  <c r="B1093" i="13" s="1"/>
  <c r="K1093" i="13" s="1"/>
  <c r="G1095" i="3"/>
  <c r="B1094" i="13" s="1"/>
  <c r="K1094" i="13" s="1"/>
  <c r="G1096" i="3"/>
  <c r="B1095" i="13" s="1"/>
  <c r="K1095" i="13" s="1"/>
  <c r="G1097" i="3"/>
  <c r="B1096" i="13" s="1"/>
  <c r="K1096" i="13" s="1"/>
  <c r="G1098" i="3"/>
  <c r="B1097" i="13" s="1"/>
  <c r="K1097" i="13" s="1"/>
  <c r="G1099" i="3"/>
  <c r="B1098" i="13" s="1"/>
  <c r="K1098" i="13" s="1"/>
  <c r="G1100" i="3"/>
  <c r="B1099" i="13" s="1"/>
  <c r="K1099" i="13" s="1"/>
  <c r="G1101" i="3"/>
  <c r="B1100" i="13" s="1"/>
  <c r="K1100" i="13" s="1"/>
  <c r="G1102" i="3"/>
  <c r="B1101" i="13" s="1"/>
  <c r="K1101" i="13" s="1"/>
  <c r="G1103" i="3"/>
  <c r="B1102" i="13" s="1"/>
  <c r="K1102" i="13" s="1"/>
  <c r="G1104" i="3"/>
  <c r="B1103" i="13" s="1"/>
  <c r="K1103" i="13" s="1"/>
  <c r="G1105" i="3"/>
  <c r="B1104" i="13" s="1"/>
  <c r="K1104" i="13" s="1"/>
  <c r="G1106" i="3"/>
  <c r="B1105" i="13" s="1"/>
  <c r="K1105" i="13" s="1"/>
  <c r="G1107" i="3"/>
  <c r="B1106" i="13" s="1"/>
  <c r="K1106" i="13" s="1"/>
  <c r="G1108" i="3"/>
  <c r="B1107" i="13" s="1"/>
  <c r="K1107" i="13" s="1"/>
  <c r="G1109" i="3"/>
  <c r="B1108" i="13" s="1"/>
  <c r="K1108" i="13" s="1"/>
  <c r="G1110" i="3"/>
  <c r="B1109" i="13" s="1"/>
  <c r="K1109" i="13" s="1"/>
  <c r="G1111" i="3"/>
  <c r="B1110" i="13" s="1"/>
  <c r="K1110" i="13" s="1"/>
  <c r="G1112" i="3"/>
  <c r="B1111" i="13" s="1"/>
  <c r="K1111" i="13" s="1"/>
  <c r="G1113" i="3"/>
  <c r="B1112" i="13" s="1"/>
  <c r="K1112" i="13" s="1"/>
  <c r="G1114" i="3"/>
  <c r="B1113" i="13" s="1"/>
  <c r="K1113" i="13" s="1"/>
  <c r="G1115" i="3"/>
  <c r="B1114" i="13" s="1"/>
  <c r="K1114" i="13" s="1"/>
  <c r="G1116" i="3"/>
  <c r="B1115" i="13" s="1"/>
  <c r="K1115" i="13" s="1"/>
  <c r="G1117" i="3"/>
  <c r="B1116" i="13" s="1"/>
  <c r="K1116" i="13" s="1"/>
  <c r="G1118" i="3"/>
  <c r="B1117" i="13" s="1"/>
  <c r="K1117" i="13" s="1"/>
  <c r="G1119" i="3"/>
  <c r="B1118" i="13" s="1"/>
  <c r="K1118" i="13" s="1"/>
  <c r="G1120" i="3"/>
  <c r="B1119" i="13" s="1"/>
  <c r="K1119" i="13" s="1"/>
  <c r="G1121" i="3"/>
  <c r="B1120" i="13" s="1"/>
  <c r="K1120" i="13" s="1"/>
  <c r="G1122" i="3"/>
  <c r="B1121" i="13" s="1"/>
  <c r="K1121" i="13" s="1"/>
  <c r="G1123" i="3"/>
  <c r="B1122" i="13" s="1"/>
  <c r="K1122" i="13" s="1"/>
  <c r="G1124" i="3"/>
  <c r="B1123" i="13" s="1"/>
  <c r="K1123" i="13" s="1"/>
  <c r="G1125" i="3"/>
  <c r="B1124" i="13" s="1"/>
  <c r="K1124" i="13" s="1"/>
  <c r="G1126" i="3"/>
  <c r="B1125" i="13" s="1"/>
  <c r="K1125" i="13" s="1"/>
  <c r="G1127" i="3"/>
  <c r="B1126" i="13" s="1"/>
  <c r="K1126" i="13" s="1"/>
  <c r="G1128" i="3"/>
  <c r="B1127" i="13" s="1"/>
  <c r="K1127" i="13" s="1"/>
  <c r="G1129" i="3"/>
  <c r="B1128" i="13" s="1"/>
  <c r="K1128" i="13" s="1"/>
  <c r="G1130" i="3"/>
  <c r="B1129" i="13" s="1"/>
  <c r="K1129" i="13" s="1"/>
  <c r="G1131" i="3"/>
  <c r="B1130" i="13" s="1"/>
  <c r="K1130" i="13" s="1"/>
  <c r="G1132" i="3"/>
  <c r="B1131" i="13" s="1"/>
  <c r="K1131" i="13" s="1"/>
  <c r="G1133" i="3"/>
  <c r="B1132" i="13" s="1"/>
  <c r="K1132" i="13" s="1"/>
  <c r="G1134" i="3"/>
  <c r="B1133" i="13" s="1"/>
  <c r="K1133" i="13" s="1"/>
  <c r="G1135" i="3"/>
  <c r="B1134" i="13" s="1"/>
  <c r="K1134" i="13" s="1"/>
  <c r="G1136" i="3"/>
  <c r="B1135" i="13" s="1"/>
  <c r="K1135" i="13" s="1"/>
  <c r="G1137" i="3"/>
  <c r="B1136" i="13" s="1"/>
  <c r="K1136" i="13" s="1"/>
  <c r="G1138" i="3"/>
  <c r="B1137" i="13" s="1"/>
  <c r="K1137" i="13" s="1"/>
  <c r="G1139" i="3"/>
  <c r="B1138" i="13" s="1"/>
  <c r="K1138" i="13" s="1"/>
  <c r="G1140" i="3"/>
  <c r="B1139" i="13" s="1"/>
  <c r="K1139" i="13" s="1"/>
  <c r="G1141" i="3"/>
  <c r="B1140" i="13" s="1"/>
  <c r="K1140" i="13" s="1"/>
  <c r="G1142" i="3"/>
  <c r="B1141" i="13" s="1"/>
  <c r="K1141" i="13" s="1"/>
  <c r="G1143" i="3"/>
  <c r="B1142" i="13" s="1"/>
  <c r="K1142" i="13" s="1"/>
  <c r="G1144" i="3"/>
  <c r="B1143" i="13" s="1"/>
  <c r="K1143" i="13" s="1"/>
  <c r="G1145" i="3"/>
  <c r="B1144" i="13" s="1"/>
  <c r="K1144" i="13" s="1"/>
  <c r="G1146" i="3"/>
  <c r="B1145" i="13" s="1"/>
  <c r="K1145" i="13" s="1"/>
  <c r="G1147" i="3"/>
  <c r="B1146" i="13" s="1"/>
  <c r="K1146" i="13" s="1"/>
  <c r="G1148" i="3"/>
  <c r="B1147" i="13" s="1"/>
  <c r="K1147" i="13" s="1"/>
  <c r="G1149" i="3"/>
  <c r="B1148" i="13" s="1"/>
  <c r="K1148" i="13" s="1"/>
  <c r="G1150" i="3"/>
  <c r="B1149" i="13" s="1"/>
  <c r="K1149" i="13" s="1"/>
  <c r="G1151" i="3"/>
  <c r="B1150" i="13" s="1"/>
  <c r="K1150" i="13" s="1"/>
  <c r="G1152" i="3"/>
  <c r="B1151" i="13" s="1"/>
  <c r="K1151" i="13" s="1"/>
  <c r="G1153" i="3"/>
  <c r="B1152" i="13" s="1"/>
  <c r="K1152" i="13" s="1"/>
  <c r="G1154" i="3"/>
  <c r="B1153" i="13" s="1"/>
  <c r="K1153" i="13" s="1"/>
  <c r="G1155" i="3"/>
  <c r="B1154" i="13" s="1"/>
  <c r="K1154" i="13" s="1"/>
  <c r="G1156" i="3"/>
  <c r="B1155" i="13" s="1"/>
  <c r="K1155" i="13" s="1"/>
  <c r="G1157" i="3"/>
  <c r="B1156" i="13" s="1"/>
  <c r="K1156" i="13" s="1"/>
  <c r="G1158" i="3"/>
  <c r="B1157" i="13" s="1"/>
  <c r="K1157" i="13" s="1"/>
  <c r="G1159" i="3"/>
  <c r="B1158" i="13" s="1"/>
  <c r="K1158" i="13" s="1"/>
  <c r="G1160" i="3"/>
  <c r="B1159" i="13" s="1"/>
  <c r="K1159" i="13" s="1"/>
  <c r="G1161" i="3"/>
  <c r="B1160" i="13" s="1"/>
  <c r="K1160" i="13" s="1"/>
  <c r="G1162" i="3"/>
  <c r="B1161" i="13" s="1"/>
  <c r="K1161" i="13" s="1"/>
  <c r="G1163" i="3"/>
  <c r="B1162" i="13" s="1"/>
  <c r="K1162" i="13" s="1"/>
  <c r="G1164" i="3"/>
  <c r="B1163" i="13" s="1"/>
  <c r="K1163" i="13" s="1"/>
  <c r="G1165" i="3"/>
  <c r="B1164" i="13" s="1"/>
  <c r="K1164" i="13" s="1"/>
  <c r="G1166" i="3"/>
  <c r="B1165" i="13" s="1"/>
  <c r="K1165" i="13" s="1"/>
  <c r="G1167" i="3"/>
  <c r="B1166" i="13" s="1"/>
  <c r="K1166" i="13" s="1"/>
  <c r="G1168" i="3"/>
  <c r="B1167" i="13" s="1"/>
  <c r="K1167" i="13" s="1"/>
  <c r="G1169" i="3"/>
  <c r="B1168" i="13" s="1"/>
  <c r="K1168" i="13" s="1"/>
  <c r="G1170" i="3"/>
  <c r="B1169" i="13" s="1"/>
  <c r="K1169" i="13" s="1"/>
  <c r="G1171" i="3"/>
  <c r="B1170" i="13" s="1"/>
  <c r="K1170" i="13" s="1"/>
  <c r="G1172" i="3"/>
  <c r="B1171" i="13" s="1"/>
  <c r="K1171" i="13" s="1"/>
  <c r="G1173" i="3"/>
  <c r="B1172" i="13" s="1"/>
  <c r="K1172" i="13" s="1"/>
  <c r="G1174" i="3"/>
  <c r="B1173" i="13" s="1"/>
  <c r="K1173" i="13" s="1"/>
  <c r="G1175" i="3"/>
  <c r="B1174" i="13" s="1"/>
  <c r="K1174" i="13" s="1"/>
  <c r="G1176" i="3"/>
  <c r="B1175" i="13" s="1"/>
  <c r="K1175" i="13" s="1"/>
  <c r="G1177" i="3"/>
  <c r="B1176" i="13" s="1"/>
  <c r="K1176" i="13" s="1"/>
  <c r="G1178" i="3"/>
  <c r="B1177" i="13" s="1"/>
  <c r="K1177" i="13" s="1"/>
  <c r="G1179" i="3"/>
  <c r="B1178" i="13" s="1"/>
  <c r="K1178" i="13" s="1"/>
  <c r="G1180" i="3"/>
  <c r="B1179" i="13" s="1"/>
  <c r="K1179" i="13" s="1"/>
  <c r="G1181" i="3"/>
  <c r="B1180" i="13" s="1"/>
  <c r="K1180" i="13" s="1"/>
  <c r="G1182" i="3"/>
  <c r="B1181" i="13" s="1"/>
  <c r="K1181" i="13" s="1"/>
  <c r="G1183" i="3"/>
  <c r="B1182" i="13" s="1"/>
  <c r="K1182" i="13" s="1"/>
  <c r="G1184" i="3"/>
  <c r="B1183" i="13" s="1"/>
  <c r="K1183" i="13" s="1"/>
  <c r="G1185" i="3"/>
  <c r="B1184" i="13" s="1"/>
  <c r="K1184" i="13" s="1"/>
  <c r="G1186" i="3"/>
  <c r="B1185" i="13" s="1"/>
  <c r="K1185" i="13" s="1"/>
  <c r="G1187" i="3"/>
  <c r="B1186" i="13" s="1"/>
  <c r="K1186" i="13" s="1"/>
  <c r="G1188" i="3"/>
  <c r="B1187" i="13" s="1"/>
  <c r="K1187" i="13" s="1"/>
  <c r="G1189" i="3"/>
  <c r="B1188" i="13" s="1"/>
  <c r="K1188" i="13" s="1"/>
  <c r="G1190" i="3"/>
  <c r="B1189" i="13" s="1"/>
  <c r="K1189" i="13" s="1"/>
  <c r="G1191" i="3"/>
  <c r="B1190" i="13" s="1"/>
  <c r="K1190" i="13" s="1"/>
  <c r="G1192" i="3"/>
  <c r="B1191" i="13" s="1"/>
  <c r="K1191" i="13" s="1"/>
  <c r="G1193" i="3"/>
  <c r="B1192" i="13" s="1"/>
  <c r="K1192" i="13" s="1"/>
  <c r="G1194" i="3"/>
  <c r="B1193" i="13" s="1"/>
  <c r="K1193" i="13" s="1"/>
  <c r="G1195" i="3"/>
  <c r="B1194" i="13" s="1"/>
  <c r="K1194" i="13" s="1"/>
  <c r="G1196" i="3"/>
  <c r="B1195" i="13" s="1"/>
  <c r="K1195" i="13" s="1"/>
  <c r="G1197" i="3"/>
  <c r="B1196" i="13" s="1"/>
  <c r="K1196" i="13" s="1"/>
  <c r="G1198" i="3"/>
  <c r="B1197" i="13" s="1"/>
  <c r="K1197" i="13" s="1"/>
  <c r="G1199" i="3"/>
  <c r="B1198" i="13" s="1"/>
  <c r="K1198" i="13" s="1"/>
  <c r="G1200" i="3"/>
  <c r="B1199" i="13" s="1"/>
  <c r="K1199" i="13" s="1"/>
  <c r="G1201" i="3"/>
  <c r="B1200" i="13" s="1"/>
  <c r="K1200" i="13" s="1"/>
  <c r="G1202" i="3"/>
  <c r="B1201" i="13" s="1"/>
  <c r="K1201" i="13" s="1"/>
  <c r="G1203" i="3"/>
  <c r="B1202" i="13" s="1"/>
  <c r="K1202" i="13" s="1"/>
  <c r="G1204" i="3"/>
  <c r="B1203" i="13" s="1"/>
  <c r="K1203" i="13" s="1"/>
  <c r="G1205" i="3"/>
  <c r="B1204" i="13" s="1"/>
  <c r="K1204" i="13" s="1"/>
  <c r="G1206" i="3"/>
  <c r="B1205" i="13" s="1"/>
  <c r="K1205" i="13" s="1"/>
  <c r="G1207" i="3"/>
  <c r="B1206" i="13" s="1"/>
  <c r="K1206" i="13" s="1"/>
  <c r="G1208" i="3"/>
  <c r="B1207" i="13" s="1"/>
  <c r="K1207" i="13" s="1"/>
  <c r="G1209" i="3"/>
  <c r="B1208" i="13" s="1"/>
  <c r="K1208" i="13" s="1"/>
  <c r="G1210" i="3"/>
  <c r="B1209" i="13" s="1"/>
  <c r="K1209" i="13" s="1"/>
  <c r="G1211" i="3"/>
  <c r="B1210" i="13" s="1"/>
  <c r="K1210" i="13" s="1"/>
  <c r="G1212" i="3"/>
  <c r="B1211" i="13" s="1"/>
  <c r="K1211" i="13" s="1"/>
  <c r="G1213" i="3"/>
  <c r="B1212" i="13" s="1"/>
  <c r="K1212" i="13" s="1"/>
  <c r="G1214" i="3"/>
  <c r="B1213" i="13" s="1"/>
  <c r="K1213" i="13" s="1"/>
  <c r="G1215" i="3"/>
  <c r="B1214" i="13" s="1"/>
  <c r="K1214" i="13" s="1"/>
  <c r="G1216" i="3"/>
  <c r="B1215" i="13" s="1"/>
  <c r="K1215" i="13" s="1"/>
  <c r="G1217" i="3"/>
  <c r="B1216" i="13" s="1"/>
  <c r="K1216" i="13" s="1"/>
  <c r="G1218" i="3"/>
  <c r="B1217" i="13" s="1"/>
  <c r="K1217" i="13" s="1"/>
  <c r="G1219" i="3"/>
  <c r="B1218" i="13" s="1"/>
  <c r="K1218" i="13" s="1"/>
  <c r="G1220" i="3"/>
  <c r="B1219" i="13" s="1"/>
  <c r="K1219" i="13" s="1"/>
  <c r="G1221" i="3"/>
  <c r="B1220" i="13" s="1"/>
  <c r="K1220" i="13" s="1"/>
  <c r="G1222" i="3"/>
  <c r="B1221" i="13" s="1"/>
  <c r="K1221" i="13" s="1"/>
  <c r="G1223" i="3"/>
  <c r="B1222" i="13" s="1"/>
  <c r="K1222" i="13" s="1"/>
  <c r="G1224" i="3"/>
  <c r="B1223" i="13" s="1"/>
  <c r="K1223" i="13" s="1"/>
  <c r="G1225" i="3"/>
  <c r="B1224" i="13" s="1"/>
  <c r="K1224" i="13" s="1"/>
  <c r="G1226" i="3"/>
  <c r="B1225" i="13" s="1"/>
  <c r="K1225" i="13" s="1"/>
  <c r="G1227" i="3"/>
  <c r="B1226" i="13" s="1"/>
  <c r="K1226" i="13" s="1"/>
  <c r="G1228" i="3"/>
  <c r="B1227" i="13" s="1"/>
  <c r="K1227" i="13" s="1"/>
  <c r="G1229" i="3"/>
  <c r="B1228" i="13" s="1"/>
  <c r="K1228" i="13" s="1"/>
  <c r="G1230" i="3"/>
  <c r="B1229" i="13" s="1"/>
  <c r="K1229" i="13" s="1"/>
  <c r="G1231" i="3"/>
  <c r="B1230" i="13" s="1"/>
  <c r="K1230" i="13" s="1"/>
  <c r="G1232" i="3"/>
  <c r="B1231" i="13" s="1"/>
  <c r="K1231" i="13" s="1"/>
  <c r="G1233" i="3"/>
  <c r="B1232" i="13" s="1"/>
  <c r="K1232" i="13" s="1"/>
  <c r="G1234" i="3"/>
  <c r="B1233" i="13" s="1"/>
  <c r="K1233" i="13" s="1"/>
  <c r="G1235" i="3"/>
  <c r="B1234" i="13" s="1"/>
  <c r="K1234" i="13" s="1"/>
  <c r="G1236" i="3"/>
  <c r="B1235" i="13" s="1"/>
  <c r="K1235" i="13" s="1"/>
  <c r="G1237" i="3"/>
  <c r="B1236" i="13" s="1"/>
  <c r="K1236" i="13" s="1"/>
  <c r="G1238" i="3"/>
  <c r="B1237" i="13" s="1"/>
  <c r="K1237" i="13" s="1"/>
  <c r="G1239" i="3"/>
  <c r="B1238" i="13" s="1"/>
  <c r="K1238" i="13" s="1"/>
  <c r="G1240" i="3"/>
  <c r="B1239" i="13" s="1"/>
  <c r="K1239" i="13" s="1"/>
  <c r="G1241" i="3"/>
  <c r="B1240" i="13" s="1"/>
  <c r="K1240" i="13" s="1"/>
  <c r="G1242" i="3"/>
  <c r="B1241" i="13" s="1"/>
  <c r="K1241" i="13" s="1"/>
  <c r="G1243" i="3"/>
  <c r="B1242" i="13" s="1"/>
  <c r="K1242" i="13" s="1"/>
  <c r="G1244" i="3"/>
  <c r="B1243" i="13" s="1"/>
  <c r="K1243" i="13" s="1"/>
  <c r="G1245" i="3"/>
  <c r="B1244" i="13" s="1"/>
  <c r="K1244" i="13" s="1"/>
  <c r="G1246" i="3"/>
  <c r="B1245" i="13" s="1"/>
  <c r="K1245" i="13" s="1"/>
  <c r="G1247" i="3"/>
  <c r="B1246" i="13" s="1"/>
  <c r="K1246" i="13" s="1"/>
  <c r="G1248" i="3"/>
  <c r="B1247" i="13" s="1"/>
  <c r="K1247" i="13" s="1"/>
  <c r="G1249" i="3"/>
  <c r="B1248" i="13" s="1"/>
  <c r="K1248" i="13" s="1"/>
  <c r="G1250" i="3"/>
  <c r="B1249" i="13" s="1"/>
  <c r="K1249" i="13" s="1"/>
  <c r="G1251" i="3"/>
  <c r="B1250" i="13" s="1"/>
  <c r="K1250" i="13" s="1"/>
  <c r="G1252" i="3"/>
  <c r="B1251" i="13" s="1"/>
  <c r="K1251" i="13" s="1"/>
  <c r="G1253" i="3"/>
  <c r="B1252" i="13" s="1"/>
  <c r="K1252" i="13" s="1"/>
  <c r="G1254" i="3"/>
  <c r="B1253" i="13" s="1"/>
  <c r="K1253" i="13" s="1"/>
  <c r="G1255" i="3"/>
  <c r="B1254" i="13" s="1"/>
  <c r="K1254" i="13" s="1"/>
  <c r="G1256" i="3"/>
  <c r="B1255" i="13" s="1"/>
  <c r="K1255" i="13" s="1"/>
  <c r="G1257" i="3"/>
  <c r="B1256" i="13" s="1"/>
  <c r="K1256" i="13" s="1"/>
  <c r="G1258" i="3"/>
  <c r="B1257" i="13" s="1"/>
  <c r="K1257" i="13" s="1"/>
  <c r="G1259" i="3"/>
  <c r="B1258" i="13" s="1"/>
  <c r="K1258" i="13" s="1"/>
  <c r="G1260" i="3"/>
  <c r="B1259" i="13" s="1"/>
  <c r="K1259" i="13" s="1"/>
  <c r="G1261" i="3"/>
  <c r="B1260" i="13" s="1"/>
  <c r="K1260" i="13" s="1"/>
  <c r="G1262" i="3"/>
  <c r="B1261" i="13" s="1"/>
  <c r="K1261" i="13" s="1"/>
  <c r="G1263" i="3"/>
  <c r="B1262" i="13" s="1"/>
  <c r="K1262" i="13" s="1"/>
  <c r="G1264" i="3"/>
  <c r="B1263" i="13" s="1"/>
  <c r="K1263" i="13" s="1"/>
  <c r="G1265" i="3"/>
  <c r="B1264" i="13" s="1"/>
  <c r="K1264" i="13" s="1"/>
  <c r="G1266" i="3"/>
  <c r="B1265" i="13" s="1"/>
  <c r="K1265" i="13" s="1"/>
  <c r="G1267" i="3"/>
  <c r="B1266" i="13" s="1"/>
  <c r="K1266" i="13" s="1"/>
  <c r="G1268" i="3"/>
  <c r="B1267" i="13" s="1"/>
  <c r="K1267" i="13" s="1"/>
  <c r="G1269" i="3"/>
  <c r="B1268" i="13" s="1"/>
  <c r="K1268" i="13" s="1"/>
  <c r="G1270" i="3"/>
  <c r="B1269" i="13" s="1"/>
  <c r="K1269" i="13" s="1"/>
  <c r="G1271" i="3"/>
  <c r="B1270" i="13" s="1"/>
  <c r="K1270" i="13" s="1"/>
  <c r="G1272" i="3"/>
  <c r="B1271" i="13" s="1"/>
  <c r="K1271" i="13" s="1"/>
  <c r="G1273" i="3"/>
  <c r="B1272" i="13" s="1"/>
  <c r="K1272" i="13" s="1"/>
  <c r="G1274" i="3"/>
  <c r="B1273" i="13" s="1"/>
  <c r="K1273" i="13" s="1"/>
  <c r="G1275" i="3"/>
  <c r="B1274" i="13" s="1"/>
  <c r="K1274" i="13" s="1"/>
  <c r="G1276" i="3"/>
  <c r="B1275" i="13" s="1"/>
  <c r="K1275" i="13" s="1"/>
  <c r="G1277" i="3"/>
  <c r="B1276" i="13" s="1"/>
  <c r="K1276" i="13" s="1"/>
  <c r="G1278" i="3"/>
  <c r="B1277" i="13" s="1"/>
  <c r="K1277" i="13" s="1"/>
  <c r="G1279" i="3"/>
  <c r="B1278" i="13" s="1"/>
  <c r="K1278" i="13" s="1"/>
  <c r="G1280" i="3"/>
  <c r="G1281" i="3"/>
  <c r="B1280" i="13" s="1"/>
  <c r="K1280" i="13" s="1"/>
  <c r="G1282" i="3"/>
  <c r="B1281" i="13" s="1"/>
  <c r="K1281" i="13" s="1"/>
  <c r="G1283" i="3"/>
  <c r="B1282" i="13" s="1"/>
  <c r="K1282" i="13" s="1"/>
  <c r="G1284" i="3"/>
  <c r="B1283" i="13" s="1"/>
  <c r="K1283" i="13" s="1"/>
  <c r="G1285" i="3"/>
  <c r="B1284" i="13" s="1"/>
  <c r="K1284" i="13" s="1"/>
  <c r="G1286" i="3"/>
  <c r="B1285" i="13" s="1"/>
  <c r="K1285" i="13" s="1"/>
  <c r="G1287" i="3"/>
  <c r="B1286" i="13" s="1"/>
  <c r="K1286" i="13" s="1"/>
  <c r="G1288" i="3"/>
  <c r="B1287" i="13" s="1"/>
  <c r="K1287" i="13" s="1"/>
  <c r="G1289" i="3"/>
  <c r="B1288" i="13" s="1"/>
  <c r="K1288" i="13" s="1"/>
  <c r="G1290" i="3"/>
  <c r="B1289" i="13" s="1"/>
  <c r="K1289" i="13" s="1"/>
  <c r="G1291" i="3"/>
  <c r="B1290" i="13" s="1"/>
  <c r="K1290" i="13" s="1"/>
  <c r="G1292" i="3"/>
  <c r="B1291" i="13" s="1"/>
  <c r="K1291" i="13" s="1"/>
  <c r="G1293" i="3"/>
  <c r="B1292" i="13" s="1"/>
  <c r="K1292" i="13" s="1"/>
  <c r="G1294" i="3"/>
  <c r="B1293" i="13" s="1"/>
  <c r="K1293" i="13" s="1"/>
  <c r="G1295" i="3"/>
  <c r="B1294" i="13" s="1"/>
  <c r="K1294" i="13" s="1"/>
  <c r="G1296" i="3"/>
  <c r="B1295" i="13" s="1"/>
  <c r="K1295" i="13" s="1"/>
  <c r="G1297" i="3"/>
  <c r="B1296" i="13" s="1"/>
  <c r="K1296" i="13" s="1"/>
  <c r="G1298" i="3"/>
  <c r="B1297" i="13" s="1"/>
  <c r="K1297" i="13" s="1"/>
  <c r="G1299" i="3"/>
  <c r="B1298" i="13" s="1"/>
  <c r="K1298" i="13" s="1"/>
  <c r="G1300" i="3"/>
  <c r="B1299" i="13" s="1"/>
  <c r="K1299" i="13" s="1"/>
  <c r="G1301" i="3"/>
  <c r="B1300" i="13" s="1"/>
  <c r="K1300" i="13" s="1"/>
  <c r="G1302" i="3"/>
  <c r="B1301" i="13" s="1"/>
  <c r="K1301" i="13" s="1"/>
  <c r="G1303" i="3"/>
  <c r="B1302" i="13" s="1"/>
  <c r="K1302" i="13" s="1"/>
  <c r="G1304" i="3"/>
  <c r="B1303" i="13" s="1"/>
  <c r="K1303" i="13" s="1"/>
  <c r="G1305" i="3"/>
  <c r="B1304" i="13" s="1"/>
  <c r="K1304" i="13" s="1"/>
  <c r="G1306" i="3"/>
  <c r="B1305" i="13" s="1"/>
  <c r="K1305" i="13" s="1"/>
  <c r="G1307" i="3"/>
  <c r="B1306" i="13" s="1"/>
  <c r="K1306" i="13" s="1"/>
  <c r="G1308" i="3"/>
  <c r="B1307" i="13" s="1"/>
  <c r="K1307" i="13" s="1"/>
  <c r="G1309" i="3"/>
  <c r="B1308" i="13" s="1"/>
  <c r="K1308" i="13" s="1"/>
  <c r="G1310" i="3"/>
  <c r="B1309" i="13" s="1"/>
  <c r="K1309" i="13" s="1"/>
  <c r="G1311" i="3"/>
  <c r="B1310" i="13" s="1"/>
  <c r="K1310" i="13" s="1"/>
  <c r="G1312" i="3"/>
  <c r="B1311" i="13" s="1"/>
  <c r="K1311" i="13" s="1"/>
  <c r="G1313" i="3"/>
  <c r="B1312" i="13" s="1"/>
  <c r="K1312" i="13" s="1"/>
  <c r="G1314" i="3"/>
  <c r="B1313" i="13" s="1"/>
  <c r="K1313" i="13" s="1"/>
  <c r="G1315" i="3"/>
  <c r="B1314" i="13" s="1"/>
  <c r="K1314" i="13" s="1"/>
  <c r="G1316" i="3"/>
  <c r="B1315" i="13" s="1"/>
  <c r="K1315" i="13" s="1"/>
  <c r="G1317" i="3"/>
  <c r="B1316" i="13" s="1"/>
  <c r="K1316" i="13" s="1"/>
  <c r="G1318" i="3"/>
  <c r="B1317" i="13" s="1"/>
  <c r="K1317" i="13" s="1"/>
  <c r="G1319" i="3"/>
  <c r="B1318" i="13" s="1"/>
  <c r="K1318" i="13" s="1"/>
  <c r="G1320" i="3"/>
  <c r="B1319" i="13" s="1"/>
  <c r="K1319" i="13" s="1"/>
  <c r="G1321" i="3"/>
  <c r="B1320" i="13" s="1"/>
  <c r="K1320" i="13" s="1"/>
  <c r="G1322" i="3"/>
  <c r="B1321" i="13" s="1"/>
  <c r="K1321" i="13" s="1"/>
  <c r="G1323" i="3"/>
  <c r="B1322" i="13" s="1"/>
  <c r="K1322" i="13" s="1"/>
  <c r="G1324" i="3"/>
  <c r="B1323" i="13" s="1"/>
  <c r="K1323" i="13" s="1"/>
  <c r="G1325" i="3"/>
  <c r="B1324" i="13" s="1"/>
  <c r="K1324" i="13" s="1"/>
  <c r="G1326" i="3"/>
  <c r="B1325" i="13" s="1"/>
  <c r="K1325" i="13" s="1"/>
  <c r="G1327" i="3"/>
  <c r="B1326" i="13" s="1"/>
  <c r="K1326" i="13" s="1"/>
  <c r="G1328" i="3"/>
  <c r="B1327" i="13" s="1"/>
  <c r="K1327" i="13" s="1"/>
  <c r="G1329" i="3"/>
  <c r="B1328" i="13" s="1"/>
  <c r="K1328" i="13" s="1"/>
  <c r="G1330" i="3"/>
  <c r="B1329" i="13" s="1"/>
  <c r="K1329" i="13" s="1"/>
  <c r="G1331" i="3"/>
  <c r="B1330" i="13" s="1"/>
  <c r="K1330" i="13" s="1"/>
  <c r="G1332" i="3"/>
  <c r="B1331" i="13" s="1"/>
  <c r="K1331" i="13" s="1"/>
  <c r="G1333" i="3"/>
  <c r="B1332" i="13" s="1"/>
  <c r="K1332" i="13" s="1"/>
  <c r="G1334" i="3"/>
  <c r="B1333" i="13" s="1"/>
  <c r="K1333" i="13" s="1"/>
  <c r="G1335" i="3"/>
  <c r="B1334" i="13" s="1"/>
  <c r="K1334" i="13" s="1"/>
  <c r="G1336" i="3"/>
  <c r="B1335" i="13" s="1"/>
  <c r="K1335" i="13" s="1"/>
  <c r="G1337" i="3"/>
  <c r="B1336" i="13" s="1"/>
  <c r="K1336" i="13" s="1"/>
  <c r="G1338" i="3"/>
  <c r="B1337" i="13" s="1"/>
  <c r="K1337" i="13" s="1"/>
  <c r="G1339" i="3"/>
  <c r="B1338" i="13" s="1"/>
  <c r="K1338" i="13" s="1"/>
  <c r="G1340" i="3"/>
  <c r="B1339" i="13" s="1"/>
  <c r="K1339" i="13" s="1"/>
  <c r="G1341" i="3"/>
  <c r="B1340" i="13" s="1"/>
  <c r="K1340" i="13" s="1"/>
  <c r="G1342" i="3"/>
  <c r="B1341" i="13" s="1"/>
  <c r="K1341" i="13" s="1"/>
  <c r="G1343" i="3"/>
  <c r="B1342" i="13" s="1"/>
  <c r="K1342" i="13" s="1"/>
  <c r="G1344" i="3"/>
  <c r="B1343" i="13" s="1"/>
  <c r="K1343" i="13" s="1"/>
  <c r="G1345" i="3"/>
  <c r="B1344" i="13" s="1"/>
  <c r="K1344" i="13" s="1"/>
  <c r="G1346" i="3"/>
  <c r="B1345" i="13" s="1"/>
  <c r="K1345" i="13" s="1"/>
  <c r="G1347" i="3"/>
  <c r="B1346" i="13" s="1"/>
  <c r="K1346" i="13" s="1"/>
  <c r="G1348" i="3"/>
  <c r="B1347" i="13" s="1"/>
  <c r="K1347" i="13" s="1"/>
  <c r="G1349" i="3"/>
  <c r="B1348" i="13" s="1"/>
  <c r="K1348" i="13" s="1"/>
  <c r="G1350" i="3"/>
  <c r="B1349" i="13" s="1"/>
  <c r="K1349" i="13" s="1"/>
  <c r="G1351" i="3"/>
  <c r="B1350" i="13" s="1"/>
  <c r="K1350" i="13" s="1"/>
  <c r="G1352" i="3"/>
  <c r="B1351" i="13" s="1"/>
  <c r="K1351" i="13" s="1"/>
  <c r="G1353" i="3"/>
  <c r="B1352" i="13" s="1"/>
  <c r="K1352" i="13" s="1"/>
  <c r="G1354" i="3"/>
  <c r="B1353" i="13" s="1"/>
  <c r="K1353" i="13" s="1"/>
  <c r="G1355" i="3"/>
  <c r="B1354" i="13" s="1"/>
  <c r="K1354" i="13" s="1"/>
  <c r="G1356" i="3"/>
  <c r="B1355" i="13" s="1"/>
  <c r="K1355" i="13" s="1"/>
  <c r="G1357" i="3"/>
  <c r="B1356" i="13" s="1"/>
  <c r="K1356" i="13" s="1"/>
  <c r="G1358" i="3"/>
  <c r="B1357" i="13" s="1"/>
  <c r="K1357" i="13" s="1"/>
  <c r="G1359" i="3"/>
  <c r="B1358" i="13" s="1"/>
  <c r="K1358" i="13" s="1"/>
  <c r="G1360" i="3"/>
  <c r="B1359" i="13" s="1"/>
  <c r="K1359" i="13" s="1"/>
  <c r="G1361" i="3"/>
  <c r="B1360" i="13" s="1"/>
  <c r="K1360" i="13" s="1"/>
  <c r="G1362" i="3"/>
  <c r="B1361" i="13" s="1"/>
  <c r="K1361" i="13" s="1"/>
  <c r="G1363" i="3"/>
  <c r="B1362" i="13" s="1"/>
  <c r="K1362" i="13" s="1"/>
  <c r="G1364" i="3"/>
  <c r="B1363" i="13" s="1"/>
  <c r="K1363" i="13" s="1"/>
  <c r="G1365" i="3"/>
  <c r="B1364" i="13" s="1"/>
  <c r="K1364" i="13" s="1"/>
  <c r="G1366" i="3"/>
  <c r="B1365" i="13" s="1"/>
  <c r="K1365" i="13" s="1"/>
  <c r="G1367" i="3"/>
  <c r="B1366" i="13" s="1"/>
  <c r="K1366" i="13" s="1"/>
  <c r="G1368" i="3"/>
  <c r="B1367" i="13" s="1"/>
  <c r="K1367" i="13" s="1"/>
  <c r="G1369" i="3"/>
  <c r="B1368" i="13" s="1"/>
  <c r="K1368" i="13" s="1"/>
  <c r="G1370" i="3"/>
  <c r="B1369" i="13" s="1"/>
  <c r="K1369" i="13" s="1"/>
  <c r="G1371" i="3"/>
  <c r="B1370" i="13" s="1"/>
  <c r="K1370" i="13" s="1"/>
  <c r="G1372" i="3"/>
  <c r="B1371" i="13" s="1"/>
  <c r="K1371" i="13" s="1"/>
  <c r="G1373" i="3"/>
  <c r="B1372" i="13" s="1"/>
  <c r="K1372" i="13" s="1"/>
  <c r="G1374" i="3"/>
  <c r="B1373" i="13" s="1"/>
  <c r="K1373" i="13" s="1"/>
  <c r="G1375" i="3"/>
  <c r="B1374" i="13" s="1"/>
  <c r="K1374" i="13" s="1"/>
  <c r="G1376" i="3"/>
  <c r="B1375" i="13" s="1"/>
  <c r="K1375" i="13" s="1"/>
  <c r="G1377" i="3"/>
  <c r="B1376" i="13" s="1"/>
  <c r="K1376" i="13" s="1"/>
  <c r="G1378" i="3"/>
  <c r="B1377" i="13" s="1"/>
  <c r="K1377" i="13" s="1"/>
  <c r="G1379" i="3"/>
  <c r="B1378" i="13" s="1"/>
  <c r="K1378" i="13" s="1"/>
  <c r="G1380" i="3"/>
  <c r="B1379" i="13" s="1"/>
  <c r="K1379" i="13" s="1"/>
  <c r="G1381" i="3"/>
  <c r="B1380" i="13" s="1"/>
  <c r="K1380" i="13" s="1"/>
  <c r="G1382" i="3"/>
  <c r="B1381" i="13" s="1"/>
  <c r="K1381" i="13" s="1"/>
  <c r="G1383" i="3"/>
  <c r="B1382" i="13" s="1"/>
  <c r="K1382" i="13" s="1"/>
  <c r="G1384" i="3"/>
  <c r="B1383" i="13" s="1"/>
  <c r="K1383" i="13" s="1"/>
  <c r="G1385" i="3"/>
  <c r="B1384" i="13" s="1"/>
  <c r="K1384" i="13" s="1"/>
  <c r="G1386" i="3"/>
  <c r="B1385" i="13" s="1"/>
  <c r="K1385" i="13" s="1"/>
  <c r="G1387" i="3"/>
  <c r="B1386" i="13" s="1"/>
  <c r="K1386" i="13" s="1"/>
  <c r="G1388" i="3"/>
  <c r="B1387" i="13" s="1"/>
  <c r="K1387" i="13" s="1"/>
  <c r="G1389" i="3"/>
  <c r="B1388" i="13" s="1"/>
  <c r="K1388" i="13" s="1"/>
  <c r="G1390" i="3"/>
  <c r="B1389" i="13" s="1"/>
  <c r="K1389" i="13" s="1"/>
  <c r="G1391" i="3"/>
  <c r="B1390" i="13" s="1"/>
  <c r="K1390" i="13" s="1"/>
  <c r="G1392" i="3"/>
  <c r="B1391" i="13" s="1"/>
  <c r="K1391" i="13" s="1"/>
  <c r="G1393" i="3"/>
  <c r="B1392" i="13" s="1"/>
  <c r="K1392" i="13" s="1"/>
  <c r="G1394" i="3"/>
  <c r="B1393" i="13" s="1"/>
  <c r="K1393" i="13" s="1"/>
  <c r="G1395" i="3"/>
  <c r="B1394" i="13" s="1"/>
  <c r="K1394" i="13" s="1"/>
  <c r="G1396" i="3"/>
  <c r="B1395" i="13" s="1"/>
  <c r="K1395" i="13" s="1"/>
  <c r="G1397" i="3"/>
  <c r="B1396" i="13" s="1"/>
  <c r="K1396" i="13" s="1"/>
  <c r="G1398" i="3"/>
  <c r="B1397" i="13" s="1"/>
  <c r="K1397" i="13" s="1"/>
  <c r="G1399" i="3"/>
  <c r="B1398" i="13" s="1"/>
  <c r="K1398" i="13" s="1"/>
  <c r="G1400" i="3"/>
  <c r="B1399" i="13" s="1"/>
  <c r="K1399" i="13" s="1"/>
  <c r="G1401" i="3"/>
  <c r="B1400" i="13" s="1"/>
  <c r="K1400" i="13" s="1"/>
  <c r="G1402" i="3"/>
  <c r="B1401" i="13" s="1"/>
  <c r="K1401" i="13" s="1"/>
  <c r="G1403" i="3"/>
  <c r="B1402" i="13" s="1"/>
  <c r="K1402" i="13" s="1"/>
  <c r="G1404" i="3"/>
  <c r="B1403" i="13" s="1"/>
  <c r="K1403" i="13" s="1"/>
  <c r="G1405" i="3"/>
  <c r="B1404" i="13" s="1"/>
  <c r="K1404" i="13" s="1"/>
  <c r="G1406" i="3"/>
  <c r="B1405" i="13" s="1"/>
  <c r="K1405" i="13" s="1"/>
  <c r="G1407" i="3"/>
  <c r="B1406" i="13" s="1"/>
  <c r="K1406" i="13" s="1"/>
  <c r="G1408" i="3"/>
  <c r="B1407" i="13" s="1"/>
  <c r="K1407" i="13" s="1"/>
  <c r="G1409" i="3"/>
  <c r="B1408" i="13" s="1"/>
  <c r="K1408" i="13" s="1"/>
  <c r="G1410" i="3"/>
  <c r="B1409" i="13" s="1"/>
  <c r="K1409" i="13" s="1"/>
  <c r="G1411" i="3"/>
  <c r="B1410" i="13" s="1"/>
  <c r="K1410" i="13" s="1"/>
  <c r="G1412" i="3"/>
  <c r="B1411" i="13" s="1"/>
  <c r="K1411" i="13" s="1"/>
  <c r="G1413" i="3"/>
  <c r="B1412" i="13" s="1"/>
  <c r="K1412" i="13" s="1"/>
  <c r="G1414" i="3"/>
  <c r="B1413" i="13" s="1"/>
  <c r="K1413" i="13" s="1"/>
  <c r="G1415" i="3"/>
  <c r="B1414" i="13" s="1"/>
  <c r="K1414" i="13" s="1"/>
  <c r="G1416" i="3"/>
  <c r="B1415" i="13" s="1"/>
  <c r="K1415" i="13" s="1"/>
  <c r="G1417" i="3"/>
  <c r="B1416" i="13" s="1"/>
  <c r="K1416" i="13" s="1"/>
  <c r="G1418" i="3"/>
  <c r="B1417" i="13" s="1"/>
  <c r="K1417" i="13" s="1"/>
  <c r="G1419" i="3"/>
  <c r="B1418" i="13" s="1"/>
  <c r="K1418" i="13" s="1"/>
  <c r="G1420" i="3"/>
  <c r="B1419" i="13" s="1"/>
  <c r="K1419" i="13" s="1"/>
  <c r="G1421" i="3"/>
  <c r="B1420" i="13" s="1"/>
  <c r="K1420" i="13" s="1"/>
  <c r="G1422" i="3"/>
  <c r="B1421" i="13" s="1"/>
  <c r="K1421" i="13" s="1"/>
  <c r="G1423" i="3"/>
  <c r="B1422" i="13" s="1"/>
  <c r="K1422" i="13" s="1"/>
  <c r="G1424" i="3"/>
  <c r="B1423" i="13" s="1"/>
  <c r="K1423" i="13" s="1"/>
  <c r="G1425" i="3"/>
  <c r="B1424" i="13" s="1"/>
  <c r="K1424" i="13" s="1"/>
  <c r="G1426" i="3"/>
  <c r="B1425" i="13" s="1"/>
  <c r="K1425" i="13" s="1"/>
  <c r="G1427" i="3"/>
  <c r="B1426" i="13" s="1"/>
  <c r="K1426" i="13" s="1"/>
  <c r="G1428" i="3"/>
  <c r="B1427" i="13" s="1"/>
  <c r="K1427" i="13" s="1"/>
  <c r="G1429" i="3"/>
  <c r="B1428" i="13" s="1"/>
  <c r="K1428" i="13" s="1"/>
  <c r="G1430" i="3"/>
  <c r="B1429" i="13" s="1"/>
  <c r="K1429" i="13" s="1"/>
  <c r="G1431" i="3"/>
  <c r="B1430" i="13" s="1"/>
  <c r="K1430" i="13" s="1"/>
  <c r="G1432" i="3"/>
  <c r="B1431" i="13" s="1"/>
  <c r="K1431" i="13" s="1"/>
  <c r="G1433" i="3"/>
  <c r="B1432" i="13" s="1"/>
  <c r="K1432" i="13" s="1"/>
  <c r="G1434" i="3"/>
  <c r="B1433" i="13" s="1"/>
  <c r="K1433" i="13" s="1"/>
  <c r="G1435" i="3"/>
  <c r="B1434" i="13" s="1"/>
  <c r="K1434" i="13" s="1"/>
  <c r="G1436" i="3"/>
  <c r="B1435" i="13" s="1"/>
  <c r="K1435" i="13" s="1"/>
  <c r="G1437" i="3"/>
  <c r="B1436" i="13" s="1"/>
  <c r="K1436" i="13" s="1"/>
  <c r="G1438" i="3"/>
  <c r="B1437" i="13" s="1"/>
  <c r="K1437" i="13" s="1"/>
  <c r="G1439" i="3"/>
  <c r="B1438" i="13" s="1"/>
  <c r="K1438" i="13" s="1"/>
  <c r="G1440" i="3"/>
  <c r="B1439" i="13" s="1"/>
  <c r="K1439" i="13" s="1"/>
  <c r="G1441" i="3"/>
  <c r="B1440" i="13" s="1"/>
  <c r="K1440" i="13" s="1"/>
  <c r="G1442" i="3"/>
  <c r="B1441" i="13" s="1"/>
  <c r="K1441" i="13" s="1"/>
  <c r="G1443" i="3"/>
  <c r="B1442" i="13" s="1"/>
  <c r="K1442" i="13" s="1"/>
  <c r="G1444" i="3"/>
  <c r="B1443" i="13" s="1"/>
  <c r="K1443" i="13" s="1"/>
  <c r="G1445" i="3"/>
  <c r="B1444" i="13" s="1"/>
  <c r="K1444" i="13" s="1"/>
  <c r="G1446" i="3"/>
  <c r="B1445" i="13" s="1"/>
  <c r="K1445" i="13" s="1"/>
  <c r="G1447" i="3"/>
  <c r="B1446" i="13" s="1"/>
  <c r="K1446" i="13" s="1"/>
  <c r="G1448" i="3"/>
  <c r="B1447" i="13" s="1"/>
  <c r="K1447" i="13" s="1"/>
  <c r="G1449" i="3"/>
  <c r="B1448" i="13" s="1"/>
  <c r="K1448" i="13" s="1"/>
  <c r="G1450" i="3"/>
  <c r="B1449" i="13" s="1"/>
  <c r="K1449" i="13" s="1"/>
  <c r="G1451" i="3"/>
  <c r="B1450" i="13" s="1"/>
  <c r="K1450" i="13" s="1"/>
  <c r="G1452" i="3"/>
  <c r="B1451" i="13" s="1"/>
  <c r="K1451" i="13" s="1"/>
  <c r="G1453" i="3"/>
  <c r="B1452" i="13" s="1"/>
  <c r="K1452" i="13" s="1"/>
  <c r="G1454" i="3"/>
  <c r="B1453" i="13" s="1"/>
  <c r="K1453" i="13" s="1"/>
  <c r="G1455" i="3"/>
  <c r="B1454" i="13" s="1"/>
  <c r="K1454" i="13" s="1"/>
  <c r="G1456" i="3"/>
  <c r="B1455" i="13" s="1"/>
  <c r="K1455" i="13" s="1"/>
  <c r="G1457" i="3"/>
  <c r="B1456" i="13" s="1"/>
  <c r="K1456" i="13" s="1"/>
  <c r="E4" i="3"/>
  <c r="C3" i="13" s="1"/>
  <c r="E5" i="3"/>
  <c r="C4" i="13" s="1"/>
  <c r="E6" i="3"/>
  <c r="C5" i="13" s="1"/>
  <c r="E7" i="3"/>
  <c r="C6" i="13" s="1"/>
  <c r="E8" i="3"/>
  <c r="C7" i="13" s="1"/>
  <c r="E9" i="3"/>
  <c r="C8" i="13" s="1"/>
  <c r="E10" i="3"/>
  <c r="C9" i="13" s="1"/>
  <c r="E11" i="3"/>
  <c r="C10" i="13" s="1"/>
  <c r="E12" i="3"/>
  <c r="C11" i="13" s="1"/>
  <c r="E13" i="3"/>
  <c r="C12" i="13" s="1"/>
  <c r="E14" i="3"/>
  <c r="C13" i="13" s="1"/>
  <c r="E15" i="3"/>
  <c r="C14" i="13" s="1"/>
  <c r="E16" i="3"/>
  <c r="C15" i="13" s="1"/>
  <c r="E17" i="3"/>
  <c r="C16" i="13" s="1"/>
  <c r="E18" i="3"/>
  <c r="C17" i="13" s="1"/>
  <c r="E19" i="3"/>
  <c r="C18" i="13" s="1"/>
  <c r="E20" i="3"/>
  <c r="C19" i="13" s="1"/>
  <c r="E21" i="3"/>
  <c r="C20" i="13" s="1"/>
  <c r="E22" i="3"/>
  <c r="C21" i="13" s="1"/>
  <c r="E23" i="3"/>
  <c r="C22" i="13" s="1"/>
  <c r="E24" i="3"/>
  <c r="C23" i="13" s="1"/>
  <c r="E25" i="3"/>
  <c r="C24" i="13" s="1"/>
  <c r="E26" i="3"/>
  <c r="C25" i="13" s="1"/>
  <c r="E27" i="3"/>
  <c r="C26" i="13" s="1"/>
  <c r="E28" i="3"/>
  <c r="C27" i="13" s="1"/>
  <c r="E29" i="3"/>
  <c r="C28" i="13" s="1"/>
  <c r="E30" i="3"/>
  <c r="C29" i="13" s="1"/>
  <c r="E31" i="3"/>
  <c r="C30" i="13" s="1"/>
  <c r="E32" i="3"/>
  <c r="C31" i="13" s="1"/>
  <c r="E33" i="3"/>
  <c r="C32" i="13" s="1"/>
  <c r="E34" i="3"/>
  <c r="C33" i="13" s="1"/>
  <c r="E35" i="3"/>
  <c r="C34" i="13" s="1"/>
  <c r="E36" i="3"/>
  <c r="C35" i="13" s="1"/>
  <c r="E37" i="3"/>
  <c r="C36" i="13" s="1"/>
  <c r="E38" i="3"/>
  <c r="C37" i="13" s="1"/>
  <c r="E39" i="3"/>
  <c r="C38" i="13" s="1"/>
  <c r="E40" i="3"/>
  <c r="C39" i="13" s="1"/>
  <c r="E41" i="3"/>
  <c r="C40" i="13" s="1"/>
  <c r="E42" i="3"/>
  <c r="C41" i="13" s="1"/>
  <c r="E43" i="3"/>
  <c r="C42" i="13" s="1"/>
  <c r="E44" i="3"/>
  <c r="C43" i="13" s="1"/>
  <c r="E45" i="3"/>
  <c r="C44" i="13" s="1"/>
  <c r="E46" i="3"/>
  <c r="C45" i="13" s="1"/>
  <c r="E47" i="3"/>
  <c r="C46" i="13" s="1"/>
  <c r="E48" i="3"/>
  <c r="C47" i="13" s="1"/>
  <c r="E49" i="3"/>
  <c r="C48" i="13" s="1"/>
  <c r="E50" i="3"/>
  <c r="C49" i="13" s="1"/>
  <c r="E51" i="3"/>
  <c r="C50" i="13" s="1"/>
  <c r="E52" i="3"/>
  <c r="C51" i="13" s="1"/>
  <c r="E53" i="3"/>
  <c r="C52" i="13" s="1"/>
  <c r="E54" i="3"/>
  <c r="C53" i="13" s="1"/>
  <c r="E55" i="3"/>
  <c r="C54" i="13" s="1"/>
  <c r="E56" i="3"/>
  <c r="C55" i="13" s="1"/>
  <c r="E57" i="3"/>
  <c r="C56" i="13" s="1"/>
  <c r="E58" i="3"/>
  <c r="C57" i="13" s="1"/>
  <c r="E59" i="3"/>
  <c r="C58" i="13" s="1"/>
  <c r="E60" i="3"/>
  <c r="C59" i="13" s="1"/>
  <c r="E61" i="3"/>
  <c r="C60" i="13" s="1"/>
  <c r="E62" i="3"/>
  <c r="C61" i="13" s="1"/>
  <c r="E63" i="3"/>
  <c r="C62" i="13" s="1"/>
  <c r="E64" i="3"/>
  <c r="C63" i="13" s="1"/>
  <c r="E65" i="3"/>
  <c r="C64" i="13" s="1"/>
  <c r="E66" i="3"/>
  <c r="C65" i="13" s="1"/>
  <c r="E67" i="3"/>
  <c r="C66" i="13" s="1"/>
  <c r="E68" i="3"/>
  <c r="C67" i="13" s="1"/>
  <c r="E69" i="3"/>
  <c r="C68" i="13" s="1"/>
  <c r="E70" i="3"/>
  <c r="C69" i="13" s="1"/>
  <c r="E71" i="3"/>
  <c r="C70" i="13" s="1"/>
  <c r="E72" i="3"/>
  <c r="C71" i="13" s="1"/>
  <c r="E73" i="3"/>
  <c r="C72" i="13" s="1"/>
  <c r="E74" i="3"/>
  <c r="C73" i="13" s="1"/>
  <c r="E75" i="3"/>
  <c r="C74" i="13" s="1"/>
  <c r="E76" i="3"/>
  <c r="C75" i="13" s="1"/>
  <c r="E77" i="3"/>
  <c r="C76" i="13" s="1"/>
  <c r="E78" i="3"/>
  <c r="C77" i="13" s="1"/>
  <c r="E79" i="3"/>
  <c r="C78" i="13" s="1"/>
  <c r="E80" i="3"/>
  <c r="C79" i="13" s="1"/>
  <c r="E81" i="3"/>
  <c r="C80" i="13" s="1"/>
  <c r="E82" i="3"/>
  <c r="C81" i="13" s="1"/>
  <c r="E83" i="3"/>
  <c r="C82" i="13" s="1"/>
  <c r="E84" i="3"/>
  <c r="C83" i="13" s="1"/>
  <c r="E85" i="3"/>
  <c r="C84" i="13" s="1"/>
  <c r="E86" i="3"/>
  <c r="C85" i="13" s="1"/>
  <c r="E87" i="3"/>
  <c r="C86" i="13" s="1"/>
  <c r="E88" i="3"/>
  <c r="C87" i="13" s="1"/>
  <c r="E89" i="3"/>
  <c r="C88" i="13" s="1"/>
  <c r="E90" i="3"/>
  <c r="C89" i="13" s="1"/>
  <c r="E91" i="3"/>
  <c r="C90" i="13" s="1"/>
  <c r="E92" i="3"/>
  <c r="C91" i="13" s="1"/>
  <c r="E93" i="3"/>
  <c r="C92" i="13" s="1"/>
  <c r="E94" i="3"/>
  <c r="C93" i="13" s="1"/>
  <c r="E95" i="3"/>
  <c r="C94" i="13" s="1"/>
  <c r="E96" i="3"/>
  <c r="C95" i="13" s="1"/>
  <c r="E97" i="3"/>
  <c r="C96" i="13" s="1"/>
  <c r="E98" i="3"/>
  <c r="C97" i="13" s="1"/>
  <c r="E99" i="3"/>
  <c r="C98" i="13" s="1"/>
  <c r="E100" i="3"/>
  <c r="C99" i="13" s="1"/>
  <c r="E101" i="3"/>
  <c r="C100" i="13" s="1"/>
  <c r="E102" i="3"/>
  <c r="C101" i="13" s="1"/>
  <c r="E103" i="3"/>
  <c r="C102" i="13" s="1"/>
  <c r="E104" i="3"/>
  <c r="C103" i="13" s="1"/>
  <c r="E105" i="3"/>
  <c r="C104" i="13" s="1"/>
  <c r="E106" i="3"/>
  <c r="C105" i="13" s="1"/>
  <c r="E107" i="3"/>
  <c r="C106" i="13" s="1"/>
  <c r="E108" i="3"/>
  <c r="C107" i="13" s="1"/>
  <c r="E109" i="3"/>
  <c r="C108" i="13" s="1"/>
  <c r="E110" i="3"/>
  <c r="C109" i="13" s="1"/>
  <c r="E111" i="3"/>
  <c r="C110" i="13" s="1"/>
  <c r="E112" i="3"/>
  <c r="C111" i="13" s="1"/>
  <c r="E113" i="3"/>
  <c r="C112" i="13" s="1"/>
  <c r="E114" i="3"/>
  <c r="C113" i="13" s="1"/>
  <c r="E115" i="3"/>
  <c r="C114" i="13" s="1"/>
  <c r="E116" i="3"/>
  <c r="C115" i="13" s="1"/>
  <c r="E117" i="3"/>
  <c r="C116" i="13" s="1"/>
  <c r="E118" i="3"/>
  <c r="C117" i="13" s="1"/>
  <c r="E119" i="3"/>
  <c r="C118" i="13" s="1"/>
  <c r="E120" i="3"/>
  <c r="C119" i="13" s="1"/>
  <c r="E121" i="3"/>
  <c r="C120" i="13" s="1"/>
  <c r="E122" i="3"/>
  <c r="C121" i="13" s="1"/>
  <c r="E123" i="3"/>
  <c r="C122" i="13" s="1"/>
  <c r="E124" i="3"/>
  <c r="C123" i="13" s="1"/>
  <c r="E125" i="3"/>
  <c r="C124" i="13" s="1"/>
  <c r="E126" i="3"/>
  <c r="C125" i="13" s="1"/>
  <c r="E127" i="3"/>
  <c r="C126" i="13" s="1"/>
  <c r="E128" i="3"/>
  <c r="C127" i="13" s="1"/>
  <c r="E129" i="3"/>
  <c r="C128" i="13" s="1"/>
  <c r="E130" i="3"/>
  <c r="C129" i="13" s="1"/>
  <c r="E131" i="3"/>
  <c r="C130" i="13" s="1"/>
  <c r="E132" i="3"/>
  <c r="C131" i="13" s="1"/>
  <c r="E133" i="3"/>
  <c r="C132" i="13" s="1"/>
  <c r="E134" i="3"/>
  <c r="C133" i="13" s="1"/>
  <c r="E135" i="3"/>
  <c r="C134" i="13" s="1"/>
  <c r="E136" i="3"/>
  <c r="C135" i="13" s="1"/>
  <c r="E137" i="3"/>
  <c r="C136" i="13" s="1"/>
  <c r="E138" i="3"/>
  <c r="C137" i="13" s="1"/>
  <c r="E139" i="3"/>
  <c r="C138" i="13" s="1"/>
  <c r="E140" i="3"/>
  <c r="C139" i="13" s="1"/>
  <c r="E141" i="3"/>
  <c r="C140" i="13" s="1"/>
  <c r="E142" i="3"/>
  <c r="C141" i="13" s="1"/>
  <c r="E143" i="3"/>
  <c r="C142" i="13" s="1"/>
  <c r="E144" i="3"/>
  <c r="C143" i="13" s="1"/>
  <c r="E145" i="3"/>
  <c r="C144" i="13" s="1"/>
  <c r="E146" i="3"/>
  <c r="C145" i="13" s="1"/>
  <c r="E147" i="3"/>
  <c r="C146" i="13" s="1"/>
  <c r="E148" i="3"/>
  <c r="C147" i="13" s="1"/>
  <c r="E149" i="3"/>
  <c r="C148" i="13" s="1"/>
  <c r="E150" i="3"/>
  <c r="C149" i="13" s="1"/>
  <c r="E151" i="3"/>
  <c r="C150" i="13" s="1"/>
  <c r="E152" i="3"/>
  <c r="C151" i="13" s="1"/>
  <c r="E153" i="3"/>
  <c r="C152" i="13" s="1"/>
  <c r="E154" i="3"/>
  <c r="C153" i="13" s="1"/>
  <c r="E155" i="3"/>
  <c r="C154" i="13" s="1"/>
  <c r="E156" i="3"/>
  <c r="C155" i="13" s="1"/>
  <c r="E157" i="3"/>
  <c r="C156" i="13" s="1"/>
  <c r="E158" i="3"/>
  <c r="C157" i="13" s="1"/>
  <c r="E159" i="3"/>
  <c r="C158" i="13" s="1"/>
  <c r="E160" i="3"/>
  <c r="C159" i="13" s="1"/>
  <c r="E161" i="3"/>
  <c r="C160" i="13" s="1"/>
  <c r="E162" i="3"/>
  <c r="C161" i="13" s="1"/>
  <c r="E163" i="3"/>
  <c r="C162" i="13" s="1"/>
  <c r="E164" i="3"/>
  <c r="C163" i="13" s="1"/>
  <c r="E165" i="3"/>
  <c r="C164" i="13" s="1"/>
  <c r="E166" i="3"/>
  <c r="C165" i="13" s="1"/>
  <c r="E167" i="3"/>
  <c r="C166" i="13" s="1"/>
  <c r="E168" i="3"/>
  <c r="C167" i="13" s="1"/>
  <c r="E169" i="3"/>
  <c r="C168" i="13" s="1"/>
  <c r="E170" i="3"/>
  <c r="C169" i="13" s="1"/>
  <c r="E171" i="3"/>
  <c r="C170" i="13" s="1"/>
  <c r="E172" i="3"/>
  <c r="C171" i="13" s="1"/>
  <c r="E173" i="3"/>
  <c r="C172" i="13" s="1"/>
  <c r="E174" i="3"/>
  <c r="C173" i="13" s="1"/>
  <c r="E175" i="3"/>
  <c r="C174" i="13" s="1"/>
  <c r="E176" i="3"/>
  <c r="C175" i="13" s="1"/>
  <c r="E177" i="3"/>
  <c r="C176" i="13" s="1"/>
  <c r="E178" i="3"/>
  <c r="C177" i="13" s="1"/>
  <c r="E179" i="3"/>
  <c r="C178" i="13" s="1"/>
  <c r="E180" i="3"/>
  <c r="C179" i="13" s="1"/>
  <c r="E181" i="3"/>
  <c r="C180" i="13" s="1"/>
  <c r="E182" i="3"/>
  <c r="C181" i="13" s="1"/>
  <c r="E183" i="3"/>
  <c r="C182" i="13" s="1"/>
  <c r="E184" i="3"/>
  <c r="C183" i="13" s="1"/>
  <c r="E185" i="3"/>
  <c r="C184" i="13" s="1"/>
  <c r="E186" i="3"/>
  <c r="C185" i="13" s="1"/>
  <c r="E187" i="3"/>
  <c r="C186" i="13" s="1"/>
  <c r="E188" i="3"/>
  <c r="C187" i="13" s="1"/>
  <c r="E189" i="3"/>
  <c r="C188" i="13" s="1"/>
  <c r="E190" i="3"/>
  <c r="C189" i="13" s="1"/>
  <c r="E191" i="3"/>
  <c r="C190" i="13" s="1"/>
  <c r="E192" i="3"/>
  <c r="C191" i="13" s="1"/>
  <c r="E193" i="3"/>
  <c r="C192" i="13" s="1"/>
  <c r="E194" i="3"/>
  <c r="C193" i="13" s="1"/>
  <c r="E195" i="3"/>
  <c r="C194" i="13" s="1"/>
  <c r="E196" i="3"/>
  <c r="C195" i="13" s="1"/>
  <c r="E197" i="3"/>
  <c r="C196" i="13" s="1"/>
  <c r="E198" i="3"/>
  <c r="C197" i="13" s="1"/>
  <c r="E199" i="3"/>
  <c r="C198" i="13" s="1"/>
  <c r="E200" i="3"/>
  <c r="C199" i="13" s="1"/>
  <c r="E201" i="3"/>
  <c r="C200" i="13" s="1"/>
  <c r="E202" i="3"/>
  <c r="C201" i="13" s="1"/>
  <c r="E203" i="3"/>
  <c r="C202" i="13" s="1"/>
  <c r="E204" i="3"/>
  <c r="C203" i="13" s="1"/>
  <c r="E205" i="3"/>
  <c r="C204" i="13" s="1"/>
  <c r="E206" i="3"/>
  <c r="C205" i="13" s="1"/>
  <c r="E207" i="3"/>
  <c r="C206" i="13" s="1"/>
  <c r="E208" i="3"/>
  <c r="C207" i="13" s="1"/>
  <c r="E209" i="3"/>
  <c r="C208" i="13" s="1"/>
  <c r="E210" i="3"/>
  <c r="C209" i="13" s="1"/>
  <c r="E211" i="3"/>
  <c r="C210" i="13" s="1"/>
  <c r="E212" i="3"/>
  <c r="C211" i="13" s="1"/>
  <c r="E213" i="3"/>
  <c r="C212" i="13" s="1"/>
  <c r="E214" i="3"/>
  <c r="C213" i="13" s="1"/>
  <c r="E215" i="3"/>
  <c r="C214" i="13" s="1"/>
  <c r="E216" i="3"/>
  <c r="C215" i="13" s="1"/>
  <c r="E217" i="3"/>
  <c r="C216" i="13" s="1"/>
  <c r="E218" i="3"/>
  <c r="C217" i="13" s="1"/>
  <c r="E219" i="3"/>
  <c r="C218" i="13" s="1"/>
  <c r="E220" i="3"/>
  <c r="C219" i="13" s="1"/>
  <c r="E221" i="3"/>
  <c r="C220" i="13" s="1"/>
  <c r="E222" i="3"/>
  <c r="C221" i="13" s="1"/>
  <c r="E223" i="3"/>
  <c r="C222" i="13" s="1"/>
  <c r="E224" i="3"/>
  <c r="C223" i="13" s="1"/>
  <c r="E225" i="3"/>
  <c r="C224" i="13" s="1"/>
  <c r="E226" i="3"/>
  <c r="C225" i="13" s="1"/>
  <c r="E227" i="3"/>
  <c r="C226" i="13" s="1"/>
  <c r="E228" i="3"/>
  <c r="C227" i="13" s="1"/>
  <c r="E229" i="3"/>
  <c r="C228" i="13" s="1"/>
  <c r="E230" i="3"/>
  <c r="C229" i="13" s="1"/>
  <c r="E231" i="3"/>
  <c r="C230" i="13" s="1"/>
  <c r="E232" i="3"/>
  <c r="C231" i="13" s="1"/>
  <c r="E233" i="3"/>
  <c r="C232" i="13" s="1"/>
  <c r="E234" i="3"/>
  <c r="C233" i="13" s="1"/>
  <c r="E235" i="3"/>
  <c r="C234" i="13" s="1"/>
  <c r="E236" i="3"/>
  <c r="C235" i="13" s="1"/>
  <c r="E237" i="3"/>
  <c r="C236" i="13" s="1"/>
  <c r="E238" i="3"/>
  <c r="C237" i="13" s="1"/>
  <c r="E239" i="3"/>
  <c r="C238" i="13" s="1"/>
  <c r="E240" i="3"/>
  <c r="C239" i="13" s="1"/>
  <c r="E241" i="3"/>
  <c r="C240" i="13" s="1"/>
  <c r="E242" i="3"/>
  <c r="C241" i="13" s="1"/>
  <c r="E243" i="3"/>
  <c r="C242" i="13" s="1"/>
  <c r="E244" i="3"/>
  <c r="C243" i="13" s="1"/>
  <c r="E245" i="3"/>
  <c r="C244" i="13" s="1"/>
  <c r="E246" i="3"/>
  <c r="C245" i="13" s="1"/>
  <c r="E247" i="3"/>
  <c r="C246" i="13" s="1"/>
  <c r="E248" i="3"/>
  <c r="C247" i="13" s="1"/>
  <c r="E249" i="3"/>
  <c r="C248" i="13" s="1"/>
  <c r="E250" i="3"/>
  <c r="C249" i="13" s="1"/>
  <c r="E251" i="3"/>
  <c r="C250" i="13" s="1"/>
  <c r="E252" i="3"/>
  <c r="C251" i="13" s="1"/>
  <c r="E253" i="3"/>
  <c r="C252" i="13" s="1"/>
  <c r="E254" i="3"/>
  <c r="C253" i="13" s="1"/>
  <c r="E255" i="3"/>
  <c r="C254" i="13" s="1"/>
  <c r="E256" i="3"/>
  <c r="C255" i="13" s="1"/>
  <c r="E257" i="3"/>
  <c r="C256" i="13" s="1"/>
  <c r="E258" i="3"/>
  <c r="C257" i="13" s="1"/>
  <c r="E259" i="3"/>
  <c r="C258" i="13" s="1"/>
  <c r="E260" i="3"/>
  <c r="C259" i="13" s="1"/>
  <c r="E261" i="3"/>
  <c r="C260" i="13" s="1"/>
  <c r="E262" i="3"/>
  <c r="C261" i="13" s="1"/>
  <c r="E263" i="3"/>
  <c r="C262" i="13" s="1"/>
  <c r="E264" i="3"/>
  <c r="C263" i="13" s="1"/>
  <c r="E265" i="3"/>
  <c r="C264" i="13" s="1"/>
  <c r="E266" i="3"/>
  <c r="C265" i="13" s="1"/>
  <c r="E267" i="3"/>
  <c r="C266" i="13" s="1"/>
  <c r="E268" i="3"/>
  <c r="C267" i="13" s="1"/>
  <c r="E269" i="3"/>
  <c r="C268" i="13" s="1"/>
  <c r="E270" i="3"/>
  <c r="C269" i="13" s="1"/>
  <c r="E271" i="3"/>
  <c r="C270" i="13" s="1"/>
  <c r="E272" i="3"/>
  <c r="C271" i="13" s="1"/>
  <c r="E273" i="3"/>
  <c r="C272" i="13" s="1"/>
  <c r="E274" i="3"/>
  <c r="C273" i="13" s="1"/>
  <c r="E275" i="3"/>
  <c r="C274" i="13" s="1"/>
  <c r="E276" i="3"/>
  <c r="C275" i="13" s="1"/>
  <c r="E277" i="3"/>
  <c r="C276" i="13" s="1"/>
  <c r="E278" i="3"/>
  <c r="C277" i="13" s="1"/>
  <c r="E279" i="3"/>
  <c r="C278" i="13" s="1"/>
  <c r="E280" i="3"/>
  <c r="C279" i="13" s="1"/>
  <c r="E281" i="3"/>
  <c r="C280" i="13" s="1"/>
  <c r="E282" i="3"/>
  <c r="C281" i="13" s="1"/>
  <c r="E283" i="3"/>
  <c r="C282" i="13" s="1"/>
  <c r="E284" i="3"/>
  <c r="C283" i="13" s="1"/>
  <c r="E285" i="3"/>
  <c r="C284" i="13" s="1"/>
  <c r="E286" i="3"/>
  <c r="C285" i="13" s="1"/>
  <c r="E287" i="3"/>
  <c r="C286" i="13" s="1"/>
  <c r="E288" i="3"/>
  <c r="C287" i="13" s="1"/>
  <c r="E289" i="3"/>
  <c r="C288" i="13" s="1"/>
  <c r="E290" i="3"/>
  <c r="C289" i="13" s="1"/>
  <c r="E291" i="3"/>
  <c r="C290" i="13" s="1"/>
  <c r="E292" i="3"/>
  <c r="C291" i="13" s="1"/>
  <c r="E293" i="3"/>
  <c r="C292" i="13" s="1"/>
  <c r="E294" i="3"/>
  <c r="C293" i="13" s="1"/>
  <c r="E295" i="3"/>
  <c r="C294" i="13" s="1"/>
  <c r="E296" i="3"/>
  <c r="C295" i="13" s="1"/>
  <c r="E297" i="3"/>
  <c r="C296" i="13" s="1"/>
  <c r="E298" i="3"/>
  <c r="C297" i="13" s="1"/>
  <c r="E299" i="3"/>
  <c r="C298" i="13" s="1"/>
  <c r="E300" i="3"/>
  <c r="C299" i="13" s="1"/>
  <c r="E301" i="3"/>
  <c r="C300" i="13" s="1"/>
  <c r="E302" i="3"/>
  <c r="C301" i="13" s="1"/>
  <c r="E303" i="3"/>
  <c r="C302" i="13" s="1"/>
  <c r="E304" i="3"/>
  <c r="C303" i="13" s="1"/>
  <c r="E305" i="3"/>
  <c r="C304" i="13" s="1"/>
  <c r="E306" i="3"/>
  <c r="C305" i="13" s="1"/>
  <c r="E307" i="3"/>
  <c r="C306" i="13" s="1"/>
  <c r="E308" i="3"/>
  <c r="C307" i="13" s="1"/>
  <c r="E309" i="3"/>
  <c r="C308" i="13" s="1"/>
  <c r="E310" i="3"/>
  <c r="C309" i="13" s="1"/>
  <c r="E311" i="3"/>
  <c r="C310" i="13" s="1"/>
  <c r="E312" i="3"/>
  <c r="C311" i="13" s="1"/>
  <c r="E313" i="3"/>
  <c r="C312" i="13" s="1"/>
  <c r="E314" i="3"/>
  <c r="C313" i="13" s="1"/>
  <c r="E315" i="3"/>
  <c r="C314" i="13" s="1"/>
  <c r="E316" i="3"/>
  <c r="C315" i="13" s="1"/>
  <c r="E317" i="3"/>
  <c r="C316" i="13" s="1"/>
  <c r="E318" i="3"/>
  <c r="C317" i="13" s="1"/>
  <c r="E319" i="3"/>
  <c r="C318" i="13" s="1"/>
  <c r="E320" i="3"/>
  <c r="C319" i="13" s="1"/>
  <c r="E321" i="3"/>
  <c r="C320" i="13" s="1"/>
  <c r="E322" i="3"/>
  <c r="C321" i="13" s="1"/>
  <c r="E323" i="3"/>
  <c r="C322" i="13" s="1"/>
  <c r="E324" i="3"/>
  <c r="C323" i="13" s="1"/>
  <c r="E325" i="3"/>
  <c r="C324" i="13" s="1"/>
  <c r="E326" i="3"/>
  <c r="C325" i="13" s="1"/>
  <c r="E327" i="3"/>
  <c r="C326" i="13" s="1"/>
  <c r="E328" i="3"/>
  <c r="C327" i="13" s="1"/>
  <c r="E329" i="3"/>
  <c r="C328" i="13" s="1"/>
  <c r="E330" i="3"/>
  <c r="C329" i="13" s="1"/>
  <c r="E331" i="3"/>
  <c r="C330" i="13" s="1"/>
  <c r="E332" i="3"/>
  <c r="C331" i="13" s="1"/>
  <c r="E333" i="3"/>
  <c r="C332" i="13" s="1"/>
  <c r="E334" i="3"/>
  <c r="C333" i="13" s="1"/>
  <c r="E335" i="3"/>
  <c r="C334" i="13" s="1"/>
  <c r="E336" i="3"/>
  <c r="C335" i="13" s="1"/>
  <c r="E337" i="3"/>
  <c r="C336" i="13" s="1"/>
  <c r="E338" i="3"/>
  <c r="C337" i="13" s="1"/>
  <c r="E339" i="3"/>
  <c r="C338" i="13" s="1"/>
  <c r="E340" i="3"/>
  <c r="C339" i="13" s="1"/>
  <c r="E341" i="3"/>
  <c r="C340" i="13" s="1"/>
  <c r="E342" i="3"/>
  <c r="C341" i="13" s="1"/>
  <c r="E343" i="3"/>
  <c r="C342" i="13" s="1"/>
  <c r="E344" i="3"/>
  <c r="C343" i="13" s="1"/>
  <c r="E345" i="3"/>
  <c r="C344" i="13" s="1"/>
  <c r="E346" i="3"/>
  <c r="C345" i="13" s="1"/>
  <c r="E347" i="3"/>
  <c r="C346" i="13" s="1"/>
  <c r="E348" i="3"/>
  <c r="C347" i="13" s="1"/>
  <c r="E349" i="3"/>
  <c r="C348" i="13" s="1"/>
  <c r="E350" i="3"/>
  <c r="C349" i="13" s="1"/>
  <c r="E351" i="3"/>
  <c r="C350" i="13" s="1"/>
  <c r="E352" i="3"/>
  <c r="C351" i="13" s="1"/>
  <c r="E353" i="3"/>
  <c r="C352" i="13" s="1"/>
  <c r="E354" i="3"/>
  <c r="C353" i="13" s="1"/>
  <c r="E355" i="3"/>
  <c r="C354" i="13" s="1"/>
  <c r="E356" i="3"/>
  <c r="C355" i="13" s="1"/>
  <c r="E357" i="3"/>
  <c r="C356" i="13" s="1"/>
  <c r="E358" i="3"/>
  <c r="C357" i="13" s="1"/>
  <c r="E359" i="3"/>
  <c r="C358" i="13" s="1"/>
  <c r="E360" i="3"/>
  <c r="C359" i="13" s="1"/>
  <c r="E361" i="3"/>
  <c r="C360" i="13" s="1"/>
  <c r="E362" i="3"/>
  <c r="C361" i="13" s="1"/>
  <c r="E363" i="3"/>
  <c r="C362" i="13" s="1"/>
  <c r="E364" i="3"/>
  <c r="C363" i="13" s="1"/>
  <c r="E365" i="3"/>
  <c r="C364" i="13" s="1"/>
  <c r="E366" i="3"/>
  <c r="C365" i="13" s="1"/>
  <c r="E367" i="3"/>
  <c r="C366" i="13" s="1"/>
  <c r="E368" i="3"/>
  <c r="C367" i="13" s="1"/>
  <c r="E369" i="3"/>
  <c r="C368" i="13" s="1"/>
  <c r="E370" i="3"/>
  <c r="C369" i="13" s="1"/>
  <c r="E371" i="3"/>
  <c r="C370" i="13" s="1"/>
  <c r="E372" i="3"/>
  <c r="C371" i="13" s="1"/>
  <c r="E373" i="3"/>
  <c r="C372" i="13" s="1"/>
  <c r="E374" i="3"/>
  <c r="C373" i="13" s="1"/>
  <c r="E375" i="3"/>
  <c r="C374" i="13" s="1"/>
  <c r="E376" i="3"/>
  <c r="C375" i="13" s="1"/>
  <c r="E377" i="3"/>
  <c r="C376" i="13" s="1"/>
  <c r="E378" i="3"/>
  <c r="C377" i="13" s="1"/>
  <c r="E379" i="3"/>
  <c r="C378" i="13" s="1"/>
  <c r="E380" i="3"/>
  <c r="C379" i="13" s="1"/>
  <c r="E381" i="3"/>
  <c r="C380" i="13" s="1"/>
  <c r="E382" i="3"/>
  <c r="C381" i="13" s="1"/>
  <c r="E383" i="3"/>
  <c r="C382" i="13" s="1"/>
  <c r="E384" i="3"/>
  <c r="C383" i="13" s="1"/>
  <c r="E385" i="3"/>
  <c r="C384" i="13" s="1"/>
  <c r="E386" i="3"/>
  <c r="C385" i="13" s="1"/>
  <c r="E387" i="3"/>
  <c r="C386" i="13" s="1"/>
  <c r="E388" i="3"/>
  <c r="C387" i="13" s="1"/>
  <c r="E389" i="3"/>
  <c r="C388" i="13" s="1"/>
  <c r="E390" i="3"/>
  <c r="C389" i="13" s="1"/>
  <c r="E391" i="3"/>
  <c r="C390" i="13" s="1"/>
  <c r="E392" i="3"/>
  <c r="C391" i="13" s="1"/>
  <c r="E393" i="3"/>
  <c r="C392" i="13" s="1"/>
  <c r="E394" i="3"/>
  <c r="C393" i="13" s="1"/>
  <c r="E395" i="3"/>
  <c r="C394" i="13" s="1"/>
  <c r="E396" i="3"/>
  <c r="C395" i="13" s="1"/>
  <c r="E397" i="3"/>
  <c r="C396" i="13" s="1"/>
  <c r="E398" i="3"/>
  <c r="C397" i="13" s="1"/>
  <c r="E399" i="3"/>
  <c r="C398" i="13" s="1"/>
  <c r="E400" i="3"/>
  <c r="C399" i="13" s="1"/>
  <c r="E401" i="3"/>
  <c r="C400" i="13" s="1"/>
  <c r="E402" i="3"/>
  <c r="C401" i="13" s="1"/>
  <c r="E403" i="3"/>
  <c r="C402" i="13" s="1"/>
  <c r="E404" i="3"/>
  <c r="C403" i="13" s="1"/>
  <c r="E405" i="3"/>
  <c r="C404" i="13" s="1"/>
  <c r="E406" i="3"/>
  <c r="C405" i="13" s="1"/>
  <c r="E407" i="3"/>
  <c r="C406" i="13" s="1"/>
  <c r="E408" i="3"/>
  <c r="C407" i="13" s="1"/>
  <c r="E409" i="3"/>
  <c r="C408" i="13" s="1"/>
  <c r="E410" i="3"/>
  <c r="C409" i="13" s="1"/>
  <c r="E411" i="3"/>
  <c r="C410" i="13" s="1"/>
  <c r="E412" i="3"/>
  <c r="C411" i="13" s="1"/>
  <c r="E413" i="3"/>
  <c r="C412" i="13" s="1"/>
  <c r="E414" i="3"/>
  <c r="C413" i="13" s="1"/>
  <c r="E415" i="3"/>
  <c r="C414" i="13" s="1"/>
  <c r="E416" i="3"/>
  <c r="C415" i="13" s="1"/>
  <c r="E417" i="3"/>
  <c r="C416" i="13" s="1"/>
  <c r="E418" i="3"/>
  <c r="C417" i="13" s="1"/>
  <c r="E419" i="3"/>
  <c r="C418" i="13" s="1"/>
  <c r="E420" i="3"/>
  <c r="C419" i="13" s="1"/>
  <c r="E421" i="3"/>
  <c r="C420" i="13" s="1"/>
  <c r="E422" i="3"/>
  <c r="C421" i="13" s="1"/>
  <c r="E423" i="3"/>
  <c r="C422" i="13" s="1"/>
  <c r="E424" i="3"/>
  <c r="C423" i="13" s="1"/>
  <c r="E425" i="3"/>
  <c r="C424" i="13" s="1"/>
  <c r="E426" i="3"/>
  <c r="C425" i="13" s="1"/>
  <c r="E427" i="3"/>
  <c r="C426" i="13" s="1"/>
  <c r="E428" i="3"/>
  <c r="C427" i="13" s="1"/>
  <c r="E429" i="3"/>
  <c r="C428" i="13" s="1"/>
  <c r="E430" i="3"/>
  <c r="C429" i="13" s="1"/>
  <c r="E431" i="3"/>
  <c r="C430" i="13" s="1"/>
  <c r="E432" i="3"/>
  <c r="C431" i="13" s="1"/>
  <c r="E433" i="3"/>
  <c r="C432" i="13" s="1"/>
  <c r="E434" i="3"/>
  <c r="C433" i="13" s="1"/>
  <c r="E435" i="3"/>
  <c r="C434" i="13" s="1"/>
  <c r="E436" i="3"/>
  <c r="C435" i="13" s="1"/>
  <c r="E437" i="3"/>
  <c r="C436" i="13" s="1"/>
  <c r="E438" i="3"/>
  <c r="C437" i="13" s="1"/>
  <c r="E439" i="3"/>
  <c r="C438" i="13" s="1"/>
  <c r="E440" i="3"/>
  <c r="C439" i="13" s="1"/>
  <c r="E441" i="3"/>
  <c r="C440" i="13" s="1"/>
  <c r="E442" i="3"/>
  <c r="C441" i="13" s="1"/>
  <c r="E443" i="3"/>
  <c r="C442" i="13" s="1"/>
  <c r="E444" i="3"/>
  <c r="C443" i="13" s="1"/>
  <c r="E445" i="3"/>
  <c r="C444" i="13" s="1"/>
  <c r="E446" i="3"/>
  <c r="C445" i="13" s="1"/>
  <c r="E447" i="3"/>
  <c r="C446" i="13" s="1"/>
  <c r="E448" i="3"/>
  <c r="C447" i="13" s="1"/>
  <c r="E449" i="3"/>
  <c r="C448" i="13" s="1"/>
  <c r="E450" i="3"/>
  <c r="C449" i="13" s="1"/>
  <c r="E451" i="3"/>
  <c r="C450" i="13" s="1"/>
  <c r="E452" i="3"/>
  <c r="C451" i="13" s="1"/>
  <c r="E453" i="3"/>
  <c r="C452" i="13" s="1"/>
  <c r="E454" i="3"/>
  <c r="C453" i="13" s="1"/>
  <c r="E455" i="3"/>
  <c r="C454" i="13" s="1"/>
  <c r="E456" i="3"/>
  <c r="C455" i="13" s="1"/>
  <c r="E457" i="3"/>
  <c r="C456" i="13" s="1"/>
  <c r="E458" i="3"/>
  <c r="C457" i="13" s="1"/>
  <c r="E459" i="3"/>
  <c r="C458" i="13" s="1"/>
  <c r="E460" i="3"/>
  <c r="C459" i="13" s="1"/>
  <c r="E461" i="3"/>
  <c r="C460" i="13" s="1"/>
  <c r="E462" i="3"/>
  <c r="C461" i="13" s="1"/>
  <c r="E463" i="3"/>
  <c r="C462" i="13" s="1"/>
  <c r="E464" i="3"/>
  <c r="C463" i="13" s="1"/>
  <c r="E465" i="3"/>
  <c r="C464" i="13" s="1"/>
  <c r="E466" i="3"/>
  <c r="C465" i="13" s="1"/>
  <c r="E467" i="3"/>
  <c r="C466" i="13" s="1"/>
  <c r="E468" i="3"/>
  <c r="C467" i="13" s="1"/>
  <c r="E469" i="3"/>
  <c r="C468" i="13" s="1"/>
  <c r="E470" i="3"/>
  <c r="C469" i="13" s="1"/>
  <c r="E471" i="3"/>
  <c r="C470" i="13" s="1"/>
  <c r="E472" i="3"/>
  <c r="C471" i="13" s="1"/>
  <c r="E473" i="3"/>
  <c r="C472" i="13" s="1"/>
  <c r="E474" i="3"/>
  <c r="C473" i="13" s="1"/>
  <c r="E475" i="3"/>
  <c r="C474" i="13" s="1"/>
  <c r="E476" i="3"/>
  <c r="C475" i="13" s="1"/>
  <c r="E477" i="3"/>
  <c r="C476" i="13" s="1"/>
  <c r="E478" i="3"/>
  <c r="C477" i="13" s="1"/>
  <c r="E479" i="3"/>
  <c r="C478" i="13" s="1"/>
  <c r="E480" i="3"/>
  <c r="C479" i="13" s="1"/>
  <c r="E481" i="3"/>
  <c r="C480" i="13" s="1"/>
  <c r="E482" i="3"/>
  <c r="C481" i="13" s="1"/>
  <c r="E483" i="3"/>
  <c r="C482" i="13" s="1"/>
  <c r="E484" i="3"/>
  <c r="C483" i="13" s="1"/>
  <c r="E485" i="3"/>
  <c r="C484" i="13" s="1"/>
  <c r="E486" i="3"/>
  <c r="C485" i="13" s="1"/>
  <c r="E487" i="3"/>
  <c r="C486" i="13" s="1"/>
  <c r="E488" i="3"/>
  <c r="C487" i="13" s="1"/>
  <c r="E489" i="3"/>
  <c r="C488" i="13" s="1"/>
  <c r="E490" i="3"/>
  <c r="C489" i="13" s="1"/>
  <c r="E491" i="3"/>
  <c r="C490" i="13" s="1"/>
  <c r="E492" i="3"/>
  <c r="C491" i="13" s="1"/>
  <c r="E493" i="3"/>
  <c r="C492" i="13" s="1"/>
  <c r="E494" i="3"/>
  <c r="C493" i="13" s="1"/>
  <c r="E495" i="3"/>
  <c r="C494" i="13" s="1"/>
  <c r="E496" i="3"/>
  <c r="C495" i="13" s="1"/>
  <c r="E497" i="3"/>
  <c r="C496" i="13" s="1"/>
  <c r="E498" i="3"/>
  <c r="C497" i="13" s="1"/>
  <c r="E499" i="3"/>
  <c r="C498" i="13" s="1"/>
  <c r="E500" i="3"/>
  <c r="C499" i="13" s="1"/>
  <c r="E501" i="3"/>
  <c r="C500" i="13" s="1"/>
  <c r="E502" i="3"/>
  <c r="C501" i="13" s="1"/>
  <c r="E503" i="3"/>
  <c r="C502" i="13" s="1"/>
  <c r="E504" i="3"/>
  <c r="C503" i="13" s="1"/>
  <c r="E505" i="3"/>
  <c r="C504" i="13" s="1"/>
  <c r="E506" i="3"/>
  <c r="C505" i="13" s="1"/>
  <c r="E507" i="3"/>
  <c r="C506" i="13" s="1"/>
  <c r="E508" i="3"/>
  <c r="C507" i="13" s="1"/>
  <c r="E509" i="3"/>
  <c r="C508" i="13" s="1"/>
  <c r="E510" i="3"/>
  <c r="C509" i="13" s="1"/>
  <c r="E511" i="3"/>
  <c r="C510" i="13" s="1"/>
  <c r="E512" i="3"/>
  <c r="C511" i="13" s="1"/>
  <c r="E513" i="3"/>
  <c r="C512" i="13" s="1"/>
  <c r="E514" i="3"/>
  <c r="C513" i="13" s="1"/>
  <c r="E515" i="3"/>
  <c r="C514" i="13" s="1"/>
  <c r="E516" i="3"/>
  <c r="C515" i="13" s="1"/>
  <c r="E517" i="3"/>
  <c r="C516" i="13" s="1"/>
  <c r="E518" i="3"/>
  <c r="C517" i="13" s="1"/>
  <c r="E519" i="3"/>
  <c r="C518" i="13" s="1"/>
  <c r="E520" i="3"/>
  <c r="C519" i="13" s="1"/>
  <c r="E521" i="3"/>
  <c r="C520" i="13" s="1"/>
  <c r="E522" i="3"/>
  <c r="C521" i="13" s="1"/>
  <c r="E523" i="3"/>
  <c r="C522" i="13" s="1"/>
  <c r="E524" i="3"/>
  <c r="C523" i="13" s="1"/>
  <c r="E525" i="3"/>
  <c r="C524" i="13" s="1"/>
  <c r="E526" i="3"/>
  <c r="C525" i="13" s="1"/>
  <c r="E527" i="3"/>
  <c r="C526" i="13" s="1"/>
  <c r="E528" i="3"/>
  <c r="C527" i="13" s="1"/>
  <c r="E529" i="3"/>
  <c r="C528" i="13" s="1"/>
  <c r="E530" i="3"/>
  <c r="C529" i="13" s="1"/>
  <c r="E531" i="3"/>
  <c r="C530" i="13" s="1"/>
  <c r="E532" i="3"/>
  <c r="C531" i="13" s="1"/>
  <c r="E533" i="3"/>
  <c r="C532" i="13" s="1"/>
  <c r="E534" i="3"/>
  <c r="C533" i="13" s="1"/>
  <c r="E535" i="3"/>
  <c r="C534" i="13" s="1"/>
  <c r="E536" i="3"/>
  <c r="C535" i="13" s="1"/>
  <c r="E537" i="3"/>
  <c r="C536" i="13" s="1"/>
  <c r="E538" i="3"/>
  <c r="C537" i="13" s="1"/>
  <c r="E539" i="3"/>
  <c r="C538" i="13" s="1"/>
  <c r="E540" i="3"/>
  <c r="C539" i="13" s="1"/>
  <c r="E541" i="3"/>
  <c r="C540" i="13" s="1"/>
  <c r="E542" i="3"/>
  <c r="C541" i="13" s="1"/>
  <c r="E543" i="3"/>
  <c r="C542" i="13" s="1"/>
  <c r="E544" i="3"/>
  <c r="C543" i="13" s="1"/>
  <c r="E545" i="3"/>
  <c r="C544" i="13" s="1"/>
  <c r="E546" i="3"/>
  <c r="C545" i="13" s="1"/>
  <c r="E547" i="3"/>
  <c r="C546" i="13" s="1"/>
  <c r="E548" i="3"/>
  <c r="C547" i="13" s="1"/>
  <c r="E549" i="3"/>
  <c r="C548" i="13" s="1"/>
  <c r="E550" i="3"/>
  <c r="C549" i="13" s="1"/>
  <c r="E551" i="3"/>
  <c r="C550" i="13" s="1"/>
  <c r="E552" i="3"/>
  <c r="C551" i="13" s="1"/>
  <c r="E553" i="3"/>
  <c r="C552" i="13" s="1"/>
  <c r="E554" i="3"/>
  <c r="C553" i="13" s="1"/>
  <c r="E555" i="3"/>
  <c r="C554" i="13" s="1"/>
  <c r="E556" i="3"/>
  <c r="C555" i="13" s="1"/>
  <c r="E557" i="3"/>
  <c r="C556" i="13" s="1"/>
  <c r="E558" i="3"/>
  <c r="C557" i="13" s="1"/>
  <c r="E559" i="3"/>
  <c r="C558" i="13" s="1"/>
  <c r="E560" i="3"/>
  <c r="C559" i="13" s="1"/>
  <c r="E561" i="3"/>
  <c r="C560" i="13" s="1"/>
  <c r="E562" i="3"/>
  <c r="C561" i="13" s="1"/>
  <c r="E563" i="3"/>
  <c r="C562" i="13" s="1"/>
  <c r="E564" i="3"/>
  <c r="C563" i="13" s="1"/>
  <c r="E565" i="3"/>
  <c r="C564" i="13" s="1"/>
  <c r="E566" i="3"/>
  <c r="C565" i="13" s="1"/>
  <c r="E567" i="3"/>
  <c r="C566" i="13" s="1"/>
  <c r="E568" i="3"/>
  <c r="C567" i="13" s="1"/>
  <c r="E569" i="3"/>
  <c r="C568" i="13" s="1"/>
  <c r="E570" i="3"/>
  <c r="C569" i="13" s="1"/>
  <c r="E571" i="3"/>
  <c r="C570" i="13" s="1"/>
  <c r="E572" i="3"/>
  <c r="C571" i="13" s="1"/>
  <c r="E573" i="3"/>
  <c r="C572" i="13" s="1"/>
  <c r="E574" i="3"/>
  <c r="C573" i="13" s="1"/>
  <c r="E575" i="3"/>
  <c r="C574" i="13" s="1"/>
  <c r="E576" i="3"/>
  <c r="C575" i="13" s="1"/>
  <c r="E577" i="3"/>
  <c r="C576" i="13" s="1"/>
  <c r="E578" i="3"/>
  <c r="C577" i="13" s="1"/>
  <c r="E579" i="3"/>
  <c r="C578" i="13" s="1"/>
  <c r="E580" i="3"/>
  <c r="C579" i="13" s="1"/>
  <c r="E581" i="3"/>
  <c r="C580" i="13" s="1"/>
  <c r="E582" i="3"/>
  <c r="C581" i="13" s="1"/>
  <c r="E583" i="3"/>
  <c r="C582" i="13" s="1"/>
  <c r="E584" i="3"/>
  <c r="C583" i="13" s="1"/>
  <c r="E585" i="3"/>
  <c r="C584" i="13" s="1"/>
  <c r="E586" i="3"/>
  <c r="C585" i="13" s="1"/>
  <c r="E587" i="3"/>
  <c r="C586" i="13" s="1"/>
  <c r="E588" i="3"/>
  <c r="C587" i="13" s="1"/>
  <c r="E589" i="3"/>
  <c r="C588" i="13" s="1"/>
  <c r="E590" i="3"/>
  <c r="C589" i="13" s="1"/>
  <c r="E591" i="3"/>
  <c r="C590" i="13" s="1"/>
  <c r="E592" i="3"/>
  <c r="C591" i="13" s="1"/>
  <c r="E593" i="3"/>
  <c r="C592" i="13" s="1"/>
  <c r="E594" i="3"/>
  <c r="C593" i="13" s="1"/>
  <c r="E595" i="3"/>
  <c r="C594" i="13" s="1"/>
  <c r="E596" i="3"/>
  <c r="C595" i="13" s="1"/>
  <c r="E597" i="3"/>
  <c r="C596" i="13" s="1"/>
  <c r="E598" i="3"/>
  <c r="C597" i="13" s="1"/>
  <c r="E599" i="3"/>
  <c r="C598" i="13" s="1"/>
  <c r="E600" i="3"/>
  <c r="C599" i="13" s="1"/>
  <c r="E601" i="3"/>
  <c r="C600" i="13" s="1"/>
  <c r="E602" i="3"/>
  <c r="C601" i="13" s="1"/>
  <c r="E603" i="3"/>
  <c r="C602" i="13" s="1"/>
  <c r="E604" i="3"/>
  <c r="C603" i="13" s="1"/>
  <c r="E605" i="3"/>
  <c r="C604" i="13" s="1"/>
  <c r="E606" i="3"/>
  <c r="C605" i="13" s="1"/>
  <c r="E607" i="3"/>
  <c r="C606" i="13" s="1"/>
  <c r="E608" i="3"/>
  <c r="C607" i="13" s="1"/>
  <c r="E609" i="3"/>
  <c r="C608" i="13" s="1"/>
  <c r="E610" i="3"/>
  <c r="C609" i="13" s="1"/>
  <c r="E611" i="3"/>
  <c r="C610" i="13" s="1"/>
  <c r="E612" i="3"/>
  <c r="C611" i="13" s="1"/>
  <c r="E613" i="3"/>
  <c r="C612" i="13" s="1"/>
  <c r="E614" i="3"/>
  <c r="C613" i="13" s="1"/>
  <c r="E615" i="3"/>
  <c r="C614" i="13" s="1"/>
  <c r="E616" i="3"/>
  <c r="C615" i="13" s="1"/>
  <c r="E617" i="3"/>
  <c r="C616" i="13" s="1"/>
  <c r="E618" i="3"/>
  <c r="C617" i="13" s="1"/>
  <c r="E619" i="3"/>
  <c r="C618" i="13" s="1"/>
  <c r="E620" i="3"/>
  <c r="C619" i="13" s="1"/>
  <c r="E621" i="3"/>
  <c r="C620" i="13" s="1"/>
  <c r="E622" i="3"/>
  <c r="C621" i="13" s="1"/>
  <c r="E623" i="3"/>
  <c r="C622" i="13" s="1"/>
  <c r="E624" i="3"/>
  <c r="C623" i="13" s="1"/>
  <c r="E625" i="3"/>
  <c r="C624" i="13" s="1"/>
  <c r="E626" i="3"/>
  <c r="C625" i="13" s="1"/>
  <c r="E627" i="3"/>
  <c r="C626" i="13" s="1"/>
  <c r="E628" i="3"/>
  <c r="C627" i="13" s="1"/>
  <c r="E629" i="3"/>
  <c r="C628" i="13" s="1"/>
  <c r="E630" i="3"/>
  <c r="C629" i="13" s="1"/>
  <c r="E631" i="3"/>
  <c r="C630" i="13" s="1"/>
  <c r="E632" i="3"/>
  <c r="C631" i="13" s="1"/>
  <c r="E633" i="3"/>
  <c r="C632" i="13" s="1"/>
  <c r="E634" i="3"/>
  <c r="C633" i="13" s="1"/>
  <c r="E635" i="3"/>
  <c r="C634" i="13" s="1"/>
  <c r="E636" i="3"/>
  <c r="C635" i="13" s="1"/>
  <c r="E637" i="3"/>
  <c r="C636" i="13" s="1"/>
  <c r="E638" i="3"/>
  <c r="C637" i="13" s="1"/>
  <c r="E639" i="3"/>
  <c r="C638" i="13" s="1"/>
  <c r="E640" i="3"/>
  <c r="C639" i="13" s="1"/>
  <c r="E641" i="3"/>
  <c r="C640" i="13" s="1"/>
  <c r="E642" i="3"/>
  <c r="C641" i="13" s="1"/>
  <c r="E643" i="3"/>
  <c r="C642" i="13" s="1"/>
  <c r="E644" i="3"/>
  <c r="C643" i="13" s="1"/>
  <c r="E645" i="3"/>
  <c r="C644" i="13" s="1"/>
  <c r="E646" i="3"/>
  <c r="C645" i="13" s="1"/>
  <c r="E647" i="3"/>
  <c r="C646" i="13" s="1"/>
  <c r="E648" i="3"/>
  <c r="C647" i="13" s="1"/>
  <c r="E649" i="3"/>
  <c r="C648" i="13" s="1"/>
  <c r="E650" i="3"/>
  <c r="C649" i="13" s="1"/>
  <c r="E651" i="3"/>
  <c r="C650" i="13" s="1"/>
  <c r="E652" i="3"/>
  <c r="C651" i="13" s="1"/>
  <c r="E653" i="3"/>
  <c r="C652" i="13" s="1"/>
  <c r="E654" i="3"/>
  <c r="C653" i="13" s="1"/>
  <c r="E655" i="3"/>
  <c r="C654" i="13" s="1"/>
  <c r="E656" i="3"/>
  <c r="C655" i="13" s="1"/>
  <c r="E657" i="3"/>
  <c r="C656" i="13" s="1"/>
  <c r="E658" i="3"/>
  <c r="C657" i="13" s="1"/>
  <c r="E659" i="3"/>
  <c r="C658" i="13" s="1"/>
  <c r="E660" i="3"/>
  <c r="C659" i="13" s="1"/>
  <c r="E661" i="3"/>
  <c r="C660" i="13" s="1"/>
  <c r="E662" i="3"/>
  <c r="C661" i="13" s="1"/>
  <c r="E663" i="3"/>
  <c r="C662" i="13" s="1"/>
  <c r="E664" i="3"/>
  <c r="C663" i="13" s="1"/>
  <c r="E665" i="3"/>
  <c r="C664" i="13" s="1"/>
  <c r="E666" i="3"/>
  <c r="C665" i="13" s="1"/>
  <c r="E667" i="3"/>
  <c r="C666" i="13" s="1"/>
  <c r="E668" i="3"/>
  <c r="C667" i="13" s="1"/>
  <c r="E669" i="3"/>
  <c r="C668" i="13" s="1"/>
  <c r="E670" i="3"/>
  <c r="C669" i="13" s="1"/>
  <c r="E671" i="3"/>
  <c r="C670" i="13" s="1"/>
  <c r="E672" i="3"/>
  <c r="C671" i="13" s="1"/>
  <c r="E673" i="3"/>
  <c r="C672" i="13" s="1"/>
  <c r="E674" i="3"/>
  <c r="C673" i="13" s="1"/>
  <c r="E675" i="3"/>
  <c r="C674" i="13" s="1"/>
  <c r="E676" i="3"/>
  <c r="C675" i="13" s="1"/>
  <c r="E677" i="3"/>
  <c r="C676" i="13" s="1"/>
  <c r="E678" i="3"/>
  <c r="C677" i="13" s="1"/>
  <c r="E679" i="3"/>
  <c r="C678" i="13" s="1"/>
  <c r="E680" i="3"/>
  <c r="C679" i="13" s="1"/>
  <c r="E681" i="3"/>
  <c r="C680" i="13" s="1"/>
  <c r="E682" i="3"/>
  <c r="C681" i="13" s="1"/>
  <c r="E683" i="3"/>
  <c r="C682" i="13" s="1"/>
  <c r="E684" i="3"/>
  <c r="C683" i="13" s="1"/>
  <c r="E685" i="3"/>
  <c r="C684" i="13" s="1"/>
  <c r="E686" i="3"/>
  <c r="C685" i="13" s="1"/>
  <c r="E687" i="3"/>
  <c r="C686" i="13" s="1"/>
  <c r="E688" i="3"/>
  <c r="C687" i="13" s="1"/>
  <c r="E689" i="3"/>
  <c r="C688" i="13" s="1"/>
  <c r="E690" i="3"/>
  <c r="C689" i="13" s="1"/>
  <c r="E691" i="3"/>
  <c r="C690" i="13" s="1"/>
  <c r="E692" i="3"/>
  <c r="C691" i="13" s="1"/>
  <c r="E693" i="3"/>
  <c r="C692" i="13" s="1"/>
  <c r="E694" i="3"/>
  <c r="C693" i="13" s="1"/>
  <c r="E695" i="3"/>
  <c r="C694" i="13" s="1"/>
  <c r="E696" i="3"/>
  <c r="C695" i="13" s="1"/>
  <c r="E697" i="3"/>
  <c r="C696" i="13" s="1"/>
  <c r="E698" i="3"/>
  <c r="C697" i="13" s="1"/>
  <c r="E699" i="3"/>
  <c r="C698" i="13" s="1"/>
  <c r="E700" i="3"/>
  <c r="C699" i="13" s="1"/>
  <c r="E701" i="3"/>
  <c r="C700" i="13" s="1"/>
  <c r="E702" i="3"/>
  <c r="C701" i="13" s="1"/>
  <c r="E703" i="3"/>
  <c r="C702" i="13" s="1"/>
  <c r="E704" i="3"/>
  <c r="C703" i="13" s="1"/>
  <c r="E705" i="3"/>
  <c r="C704" i="13" s="1"/>
  <c r="E706" i="3"/>
  <c r="C705" i="13" s="1"/>
  <c r="E707" i="3"/>
  <c r="C706" i="13" s="1"/>
  <c r="E708" i="3"/>
  <c r="C707" i="13" s="1"/>
  <c r="E709" i="3"/>
  <c r="C708" i="13" s="1"/>
  <c r="E710" i="3"/>
  <c r="C709" i="13" s="1"/>
  <c r="E711" i="3"/>
  <c r="C710" i="13" s="1"/>
  <c r="E712" i="3"/>
  <c r="C711" i="13" s="1"/>
  <c r="E713" i="3"/>
  <c r="C712" i="13" s="1"/>
  <c r="E714" i="3"/>
  <c r="C713" i="13" s="1"/>
  <c r="E715" i="3"/>
  <c r="C714" i="13" s="1"/>
  <c r="E716" i="3"/>
  <c r="C715" i="13" s="1"/>
  <c r="E717" i="3"/>
  <c r="C716" i="13" s="1"/>
  <c r="E718" i="3"/>
  <c r="C717" i="13" s="1"/>
  <c r="E719" i="3"/>
  <c r="C718" i="13" s="1"/>
  <c r="E720" i="3"/>
  <c r="C719" i="13" s="1"/>
  <c r="E721" i="3"/>
  <c r="C720" i="13" s="1"/>
  <c r="E722" i="3"/>
  <c r="C721" i="13" s="1"/>
  <c r="E723" i="3"/>
  <c r="C722" i="13" s="1"/>
  <c r="E724" i="3"/>
  <c r="C723" i="13" s="1"/>
  <c r="E725" i="3"/>
  <c r="C724" i="13" s="1"/>
  <c r="E726" i="3"/>
  <c r="C725" i="13" s="1"/>
  <c r="E727" i="3"/>
  <c r="C726" i="13" s="1"/>
  <c r="E728" i="3"/>
  <c r="C727" i="13" s="1"/>
  <c r="E729" i="3"/>
  <c r="C728" i="13" s="1"/>
  <c r="E730" i="3"/>
  <c r="C729" i="13" s="1"/>
  <c r="E731" i="3"/>
  <c r="C730" i="13" s="1"/>
  <c r="E732" i="3"/>
  <c r="C731" i="13" s="1"/>
  <c r="E733" i="3"/>
  <c r="C732" i="13" s="1"/>
  <c r="E734" i="3"/>
  <c r="C733" i="13" s="1"/>
  <c r="E735" i="3"/>
  <c r="C734" i="13" s="1"/>
  <c r="E736" i="3"/>
  <c r="C735" i="13" s="1"/>
  <c r="E737" i="3"/>
  <c r="C736" i="13" s="1"/>
  <c r="E738" i="3"/>
  <c r="C737" i="13" s="1"/>
  <c r="E739" i="3"/>
  <c r="C738" i="13" s="1"/>
  <c r="E740" i="3"/>
  <c r="C739" i="13" s="1"/>
  <c r="E741" i="3"/>
  <c r="C740" i="13" s="1"/>
  <c r="E742" i="3"/>
  <c r="C741" i="13" s="1"/>
  <c r="E743" i="3"/>
  <c r="C742" i="13" s="1"/>
  <c r="E744" i="3"/>
  <c r="C743" i="13" s="1"/>
  <c r="E745" i="3"/>
  <c r="C744" i="13" s="1"/>
  <c r="E746" i="3"/>
  <c r="C745" i="13" s="1"/>
  <c r="E747" i="3"/>
  <c r="C746" i="13" s="1"/>
  <c r="E748" i="3"/>
  <c r="C747" i="13" s="1"/>
  <c r="E749" i="3"/>
  <c r="C748" i="13" s="1"/>
  <c r="E750" i="3"/>
  <c r="C749" i="13" s="1"/>
  <c r="E751" i="3"/>
  <c r="C750" i="13" s="1"/>
  <c r="E752" i="3"/>
  <c r="C751" i="13" s="1"/>
  <c r="E753" i="3"/>
  <c r="C752" i="13" s="1"/>
  <c r="E754" i="3"/>
  <c r="C753" i="13" s="1"/>
  <c r="E755" i="3"/>
  <c r="C754" i="13" s="1"/>
  <c r="E756" i="3"/>
  <c r="C755" i="13" s="1"/>
  <c r="E757" i="3"/>
  <c r="C756" i="13" s="1"/>
  <c r="E758" i="3"/>
  <c r="C757" i="13" s="1"/>
  <c r="E759" i="3"/>
  <c r="C758" i="13" s="1"/>
  <c r="E760" i="3"/>
  <c r="C759" i="13" s="1"/>
  <c r="E761" i="3"/>
  <c r="C760" i="13" s="1"/>
  <c r="E762" i="3"/>
  <c r="C761" i="13" s="1"/>
  <c r="E763" i="3"/>
  <c r="C762" i="13" s="1"/>
  <c r="E764" i="3"/>
  <c r="C763" i="13" s="1"/>
  <c r="E765" i="3"/>
  <c r="C764" i="13" s="1"/>
  <c r="E766" i="3"/>
  <c r="C765" i="13" s="1"/>
  <c r="E767" i="3"/>
  <c r="C766" i="13" s="1"/>
  <c r="E768" i="3"/>
  <c r="C767" i="13" s="1"/>
  <c r="E769" i="3"/>
  <c r="C768" i="13" s="1"/>
  <c r="E770" i="3"/>
  <c r="C769" i="13" s="1"/>
  <c r="E771" i="3"/>
  <c r="C770" i="13" s="1"/>
  <c r="E772" i="3"/>
  <c r="C771" i="13" s="1"/>
  <c r="E773" i="3"/>
  <c r="C772" i="13" s="1"/>
  <c r="E774" i="3"/>
  <c r="C773" i="13" s="1"/>
  <c r="E775" i="3"/>
  <c r="C774" i="13" s="1"/>
  <c r="E776" i="3"/>
  <c r="C775" i="13" s="1"/>
  <c r="E777" i="3"/>
  <c r="C776" i="13" s="1"/>
  <c r="E778" i="3"/>
  <c r="C777" i="13" s="1"/>
  <c r="E779" i="3"/>
  <c r="C778" i="13" s="1"/>
  <c r="E780" i="3"/>
  <c r="C779" i="13" s="1"/>
  <c r="E781" i="3"/>
  <c r="C780" i="13" s="1"/>
  <c r="E782" i="3"/>
  <c r="C781" i="13" s="1"/>
  <c r="E783" i="3"/>
  <c r="C782" i="13" s="1"/>
  <c r="E784" i="3"/>
  <c r="C783" i="13" s="1"/>
  <c r="E785" i="3"/>
  <c r="C784" i="13" s="1"/>
  <c r="E786" i="3"/>
  <c r="C785" i="13" s="1"/>
  <c r="E787" i="3"/>
  <c r="C786" i="13" s="1"/>
  <c r="E788" i="3"/>
  <c r="C787" i="13" s="1"/>
  <c r="E789" i="3"/>
  <c r="C788" i="13" s="1"/>
  <c r="E790" i="3"/>
  <c r="C789" i="13" s="1"/>
  <c r="E791" i="3"/>
  <c r="C790" i="13" s="1"/>
  <c r="E792" i="3"/>
  <c r="C791" i="13" s="1"/>
  <c r="E793" i="3"/>
  <c r="C792" i="13" s="1"/>
  <c r="E794" i="3"/>
  <c r="C793" i="13" s="1"/>
  <c r="E795" i="3"/>
  <c r="C794" i="13" s="1"/>
  <c r="E796" i="3"/>
  <c r="C795" i="13" s="1"/>
  <c r="E797" i="3"/>
  <c r="C796" i="13" s="1"/>
  <c r="E798" i="3"/>
  <c r="C797" i="13" s="1"/>
  <c r="E799" i="3"/>
  <c r="C798" i="13" s="1"/>
  <c r="E800" i="3"/>
  <c r="C799" i="13" s="1"/>
  <c r="E801" i="3"/>
  <c r="C800" i="13" s="1"/>
  <c r="E802" i="3"/>
  <c r="C801" i="13" s="1"/>
  <c r="E803" i="3"/>
  <c r="C802" i="13" s="1"/>
  <c r="E804" i="3"/>
  <c r="C803" i="13" s="1"/>
  <c r="E805" i="3"/>
  <c r="C804" i="13" s="1"/>
  <c r="E806" i="3"/>
  <c r="C805" i="13" s="1"/>
  <c r="E807" i="3"/>
  <c r="C806" i="13" s="1"/>
  <c r="E808" i="3"/>
  <c r="C807" i="13" s="1"/>
  <c r="E809" i="3"/>
  <c r="C808" i="13" s="1"/>
  <c r="E810" i="3"/>
  <c r="C809" i="13" s="1"/>
  <c r="E811" i="3"/>
  <c r="C810" i="13" s="1"/>
  <c r="E812" i="3"/>
  <c r="C811" i="13" s="1"/>
  <c r="E813" i="3"/>
  <c r="C812" i="13" s="1"/>
  <c r="E814" i="3"/>
  <c r="C813" i="13" s="1"/>
  <c r="E815" i="3"/>
  <c r="C814" i="13" s="1"/>
  <c r="E816" i="3"/>
  <c r="C815" i="13" s="1"/>
  <c r="E817" i="3"/>
  <c r="C816" i="13" s="1"/>
  <c r="E818" i="3"/>
  <c r="C817" i="13" s="1"/>
  <c r="E819" i="3"/>
  <c r="C818" i="13" s="1"/>
  <c r="E820" i="3"/>
  <c r="C819" i="13" s="1"/>
  <c r="E821" i="3"/>
  <c r="C820" i="13" s="1"/>
  <c r="E822" i="3"/>
  <c r="C821" i="13" s="1"/>
  <c r="E823" i="3"/>
  <c r="C822" i="13" s="1"/>
  <c r="E824" i="3"/>
  <c r="C823" i="13" s="1"/>
  <c r="E825" i="3"/>
  <c r="C824" i="13" s="1"/>
  <c r="E826" i="3"/>
  <c r="C825" i="13" s="1"/>
  <c r="E827" i="3"/>
  <c r="C826" i="13" s="1"/>
  <c r="E828" i="3"/>
  <c r="C827" i="13" s="1"/>
  <c r="E829" i="3"/>
  <c r="C828" i="13" s="1"/>
  <c r="E830" i="3"/>
  <c r="C829" i="13" s="1"/>
  <c r="E831" i="3"/>
  <c r="C830" i="13" s="1"/>
  <c r="E832" i="3"/>
  <c r="C831" i="13" s="1"/>
  <c r="E833" i="3"/>
  <c r="C832" i="13" s="1"/>
  <c r="E834" i="3"/>
  <c r="C833" i="13" s="1"/>
  <c r="E835" i="3"/>
  <c r="C834" i="13" s="1"/>
  <c r="E836" i="3"/>
  <c r="C835" i="13" s="1"/>
  <c r="E837" i="3"/>
  <c r="C836" i="13" s="1"/>
  <c r="E838" i="3"/>
  <c r="C837" i="13" s="1"/>
  <c r="E839" i="3"/>
  <c r="C838" i="13" s="1"/>
  <c r="E840" i="3"/>
  <c r="C839" i="13" s="1"/>
  <c r="E841" i="3"/>
  <c r="C840" i="13" s="1"/>
  <c r="E842" i="3"/>
  <c r="C841" i="13" s="1"/>
  <c r="E843" i="3"/>
  <c r="C842" i="13" s="1"/>
  <c r="E844" i="3"/>
  <c r="C843" i="13" s="1"/>
  <c r="E845" i="3"/>
  <c r="C844" i="13" s="1"/>
  <c r="E846" i="3"/>
  <c r="C845" i="13" s="1"/>
  <c r="E847" i="3"/>
  <c r="C846" i="13" s="1"/>
  <c r="E848" i="3"/>
  <c r="C847" i="13" s="1"/>
  <c r="E849" i="3"/>
  <c r="C848" i="13" s="1"/>
  <c r="E850" i="3"/>
  <c r="C849" i="13" s="1"/>
  <c r="E851" i="3"/>
  <c r="C850" i="13" s="1"/>
  <c r="E852" i="3"/>
  <c r="C851" i="13" s="1"/>
  <c r="E853" i="3"/>
  <c r="C852" i="13" s="1"/>
  <c r="E854" i="3"/>
  <c r="C853" i="13" s="1"/>
  <c r="E855" i="3"/>
  <c r="C854" i="13" s="1"/>
  <c r="E856" i="3"/>
  <c r="C855" i="13" s="1"/>
  <c r="E857" i="3"/>
  <c r="C856" i="13" s="1"/>
  <c r="E858" i="3"/>
  <c r="C857" i="13" s="1"/>
  <c r="E859" i="3"/>
  <c r="C858" i="13" s="1"/>
  <c r="E860" i="3"/>
  <c r="C859" i="13" s="1"/>
  <c r="E861" i="3"/>
  <c r="C860" i="13" s="1"/>
  <c r="E862" i="3"/>
  <c r="C861" i="13" s="1"/>
  <c r="E863" i="3"/>
  <c r="C862" i="13" s="1"/>
  <c r="E864" i="3"/>
  <c r="C863" i="13" s="1"/>
  <c r="E865" i="3"/>
  <c r="C864" i="13" s="1"/>
  <c r="E866" i="3"/>
  <c r="C865" i="13" s="1"/>
  <c r="E867" i="3"/>
  <c r="C866" i="13" s="1"/>
  <c r="E868" i="3"/>
  <c r="C867" i="13" s="1"/>
  <c r="E869" i="3"/>
  <c r="C868" i="13" s="1"/>
  <c r="E870" i="3"/>
  <c r="C869" i="13" s="1"/>
  <c r="E871" i="3"/>
  <c r="C870" i="13" s="1"/>
  <c r="E872" i="3"/>
  <c r="C871" i="13" s="1"/>
  <c r="E873" i="3"/>
  <c r="C872" i="13" s="1"/>
  <c r="E874" i="3"/>
  <c r="C873" i="13" s="1"/>
  <c r="E875" i="3"/>
  <c r="C874" i="13" s="1"/>
  <c r="E876" i="3"/>
  <c r="C875" i="13" s="1"/>
  <c r="E877" i="3"/>
  <c r="C876" i="13" s="1"/>
  <c r="E878" i="3"/>
  <c r="C877" i="13" s="1"/>
  <c r="E879" i="3"/>
  <c r="C878" i="13" s="1"/>
  <c r="E880" i="3"/>
  <c r="C879" i="13" s="1"/>
  <c r="E881" i="3"/>
  <c r="C880" i="13" s="1"/>
  <c r="E882" i="3"/>
  <c r="C881" i="13" s="1"/>
  <c r="E883" i="3"/>
  <c r="C882" i="13" s="1"/>
  <c r="E884" i="3"/>
  <c r="C883" i="13" s="1"/>
  <c r="E885" i="3"/>
  <c r="C884" i="13" s="1"/>
  <c r="E886" i="3"/>
  <c r="C885" i="13" s="1"/>
  <c r="E887" i="3"/>
  <c r="C886" i="13" s="1"/>
  <c r="E888" i="3"/>
  <c r="C887" i="13" s="1"/>
  <c r="E889" i="3"/>
  <c r="C888" i="13" s="1"/>
  <c r="E890" i="3"/>
  <c r="C889" i="13" s="1"/>
  <c r="E891" i="3"/>
  <c r="C890" i="13" s="1"/>
  <c r="E892" i="3"/>
  <c r="C891" i="13" s="1"/>
  <c r="E893" i="3"/>
  <c r="C892" i="13" s="1"/>
  <c r="E894" i="3"/>
  <c r="C893" i="13" s="1"/>
  <c r="E895" i="3"/>
  <c r="C894" i="13" s="1"/>
  <c r="E896" i="3"/>
  <c r="C895" i="13" s="1"/>
  <c r="E897" i="3"/>
  <c r="C896" i="13" s="1"/>
  <c r="E898" i="3"/>
  <c r="C897" i="13" s="1"/>
  <c r="E899" i="3"/>
  <c r="C898" i="13" s="1"/>
  <c r="E900" i="3"/>
  <c r="C899" i="13" s="1"/>
  <c r="E901" i="3"/>
  <c r="C900" i="13" s="1"/>
  <c r="E902" i="3"/>
  <c r="C901" i="13" s="1"/>
  <c r="E903" i="3"/>
  <c r="C902" i="13" s="1"/>
  <c r="E904" i="3"/>
  <c r="C903" i="13" s="1"/>
  <c r="E905" i="3"/>
  <c r="C904" i="13" s="1"/>
  <c r="E906" i="3"/>
  <c r="C905" i="13" s="1"/>
  <c r="E907" i="3"/>
  <c r="C906" i="13" s="1"/>
  <c r="E908" i="3"/>
  <c r="C907" i="13" s="1"/>
  <c r="E909" i="3"/>
  <c r="C908" i="13" s="1"/>
  <c r="E910" i="3"/>
  <c r="C909" i="13" s="1"/>
  <c r="E911" i="3"/>
  <c r="C910" i="13" s="1"/>
  <c r="E912" i="3"/>
  <c r="C911" i="13" s="1"/>
  <c r="E913" i="3"/>
  <c r="C912" i="13" s="1"/>
  <c r="E914" i="3"/>
  <c r="C913" i="13" s="1"/>
  <c r="E915" i="3"/>
  <c r="C914" i="13" s="1"/>
  <c r="E916" i="3"/>
  <c r="C915" i="13" s="1"/>
  <c r="E917" i="3"/>
  <c r="C916" i="13" s="1"/>
  <c r="E918" i="3"/>
  <c r="C917" i="13" s="1"/>
  <c r="E919" i="3"/>
  <c r="C918" i="13" s="1"/>
  <c r="E920" i="3"/>
  <c r="C919" i="13" s="1"/>
  <c r="E921" i="3"/>
  <c r="C920" i="13" s="1"/>
  <c r="E922" i="3"/>
  <c r="C921" i="13" s="1"/>
  <c r="E923" i="3"/>
  <c r="C922" i="13" s="1"/>
  <c r="E924" i="3"/>
  <c r="C923" i="13" s="1"/>
  <c r="E925" i="3"/>
  <c r="C924" i="13" s="1"/>
  <c r="E926" i="3"/>
  <c r="C925" i="13" s="1"/>
  <c r="E927" i="3"/>
  <c r="C926" i="13" s="1"/>
  <c r="E928" i="3"/>
  <c r="C927" i="13" s="1"/>
  <c r="E929" i="3"/>
  <c r="C928" i="13" s="1"/>
  <c r="E930" i="3"/>
  <c r="C929" i="13" s="1"/>
  <c r="E931" i="3"/>
  <c r="C930" i="13" s="1"/>
  <c r="E932" i="3"/>
  <c r="C931" i="13" s="1"/>
  <c r="E933" i="3"/>
  <c r="C932" i="13" s="1"/>
  <c r="E934" i="3"/>
  <c r="C933" i="13" s="1"/>
  <c r="E935" i="3"/>
  <c r="C934" i="13" s="1"/>
  <c r="E936" i="3"/>
  <c r="C935" i="13" s="1"/>
  <c r="E937" i="3"/>
  <c r="C936" i="13" s="1"/>
  <c r="E938" i="3"/>
  <c r="C937" i="13" s="1"/>
  <c r="E939" i="3"/>
  <c r="C938" i="13" s="1"/>
  <c r="E940" i="3"/>
  <c r="C939" i="13" s="1"/>
  <c r="E941" i="3"/>
  <c r="C940" i="13" s="1"/>
  <c r="E942" i="3"/>
  <c r="C941" i="13" s="1"/>
  <c r="E943" i="3"/>
  <c r="C942" i="13" s="1"/>
  <c r="E944" i="3"/>
  <c r="C943" i="13" s="1"/>
  <c r="E945" i="3"/>
  <c r="C944" i="13" s="1"/>
  <c r="E946" i="3"/>
  <c r="C945" i="13" s="1"/>
  <c r="E947" i="3"/>
  <c r="C946" i="13" s="1"/>
  <c r="E948" i="3"/>
  <c r="C947" i="13" s="1"/>
  <c r="E949" i="3"/>
  <c r="C948" i="13" s="1"/>
  <c r="E950" i="3"/>
  <c r="C949" i="13" s="1"/>
  <c r="E951" i="3"/>
  <c r="C950" i="13" s="1"/>
  <c r="E952" i="3"/>
  <c r="C951" i="13" s="1"/>
  <c r="E953" i="3"/>
  <c r="C952" i="13" s="1"/>
  <c r="E954" i="3"/>
  <c r="C953" i="13" s="1"/>
  <c r="E955" i="3"/>
  <c r="C954" i="13" s="1"/>
  <c r="E956" i="3"/>
  <c r="C955" i="13" s="1"/>
  <c r="E957" i="3"/>
  <c r="C956" i="13" s="1"/>
  <c r="E958" i="3"/>
  <c r="C957" i="13" s="1"/>
  <c r="E959" i="3"/>
  <c r="C958" i="13" s="1"/>
  <c r="E960" i="3"/>
  <c r="C959" i="13" s="1"/>
  <c r="E961" i="3"/>
  <c r="C960" i="13" s="1"/>
  <c r="E962" i="3"/>
  <c r="C961" i="13" s="1"/>
  <c r="E963" i="3"/>
  <c r="C962" i="13" s="1"/>
  <c r="E964" i="3"/>
  <c r="C963" i="13" s="1"/>
  <c r="E965" i="3"/>
  <c r="C964" i="13" s="1"/>
  <c r="E966" i="3"/>
  <c r="C965" i="13" s="1"/>
  <c r="E967" i="3"/>
  <c r="C966" i="13" s="1"/>
  <c r="E968" i="3"/>
  <c r="C967" i="13" s="1"/>
  <c r="E969" i="3"/>
  <c r="C968" i="13" s="1"/>
  <c r="E970" i="3"/>
  <c r="C969" i="13" s="1"/>
  <c r="E971" i="3"/>
  <c r="C970" i="13" s="1"/>
  <c r="E972" i="3"/>
  <c r="C971" i="13" s="1"/>
  <c r="E973" i="3"/>
  <c r="C972" i="13" s="1"/>
  <c r="E974" i="3"/>
  <c r="C973" i="13" s="1"/>
  <c r="E975" i="3"/>
  <c r="C974" i="13" s="1"/>
  <c r="E976" i="3"/>
  <c r="C975" i="13" s="1"/>
  <c r="E977" i="3"/>
  <c r="C976" i="13" s="1"/>
  <c r="E978" i="3"/>
  <c r="C977" i="13" s="1"/>
  <c r="E979" i="3"/>
  <c r="C978" i="13" s="1"/>
  <c r="E980" i="3"/>
  <c r="C979" i="13" s="1"/>
  <c r="E981" i="3"/>
  <c r="C980" i="13" s="1"/>
  <c r="E982" i="3"/>
  <c r="C981" i="13" s="1"/>
  <c r="E983" i="3"/>
  <c r="C982" i="13" s="1"/>
  <c r="E984" i="3"/>
  <c r="C983" i="13" s="1"/>
  <c r="E985" i="3"/>
  <c r="C984" i="13" s="1"/>
  <c r="E986" i="3"/>
  <c r="C985" i="13" s="1"/>
  <c r="E987" i="3"/>
  <c r="C986" i="13" s="1"/>
  <c r="E988" i="3"/>
  <c r="C987" i="13" s="1"/>
  <c r="E989" i="3"/>
  <c r="C988" i="13" s="1"/>
  <c r="E990" i="3"/>
  <c r="C989" i="13" s="1"/>
  <c r="E991" i="3"/>
  <c r="C990" i="13" s="1"/>
  <c r="E992" i="3"/>
  <c r="C991" i="13" s="1"/>
  <c r="E993" i="3"/>
  <c r="C992" i="13" s="1"/>
  <c r="E994" i="3"/>
  <c r="C993" i="13" s="1"/>
  <c r="E995" i="3"/>
  <c r="C994" i="13" s="1"/>
  <c r="E996" i="3"/>
  <c r="C995" i="13" s="1"/>
  <c r="E997" i="3"/>
  <c r="C996" i="13" s="1"/>
  <c r="E998" i="3"/>
  <c r="C997" i="13" s="1"/>
  <c r="E999" i="3"/>
  <c r="C998" i="13" s="1"/>
  <c r="E1000" i="3"/>
  <c r="C999" i="13" s="1"/>
  <c r="E1001" i="3"/>
  <c r="C1000" i="13" s="1"/>
  <c r="E1002" i="3"/>
  <c r="C1001" i="13" s="1"/>
  <c r="E1003" i="3"/>
  <c r="C1002" i="13" s="1"/>
  <c r="E1004" i="3"/>
  <c r="C1003" i="13" s="1"/>
  <c r="E1005" i="3"/>
  <c r="C1004" i="13" s="1"/>
  <c r="E1006" i="3"/>
  <c r="C1005" i="13" s="1"/>
  <c r="E1007" i="3"/>
  <c r="C1006" i="13" s="1"/>
  <c r="E1008" i="3"/>
  <c r="C1007" i="13" s="1"/>
  <c r="E1009" i="3"/>
  <c r="C1008" i="13" s="1"/>
  <c r="E1010" i="3"/>
  <c r="C1009" i="13" s="1"/>
  <c r="E1011" i="3"/>
  <c r="C1010" i="13" s="1"/>
  <c r="E1012" i="3"/>
  <c r="C1011" i="13" s="1"/>
  <c r="E1013" i="3"/>
  <c r="C1012" i="13" s="1"/>
  <c r="E1014" i="3"/>
  <c r="C1013" i="13" s="1"/>
  <c r="E1015" i="3"/>
  <c r="C1014" i="13" s="1"/>
  <c r="E1016" i="3"/>
  <c r="C1015" i="13" s="1"/>
  <c r="E1017" i="3"/>
  <c r="C1016" i="13" s="1"/>
  <c r="E1018" i="3"/>
  <c r="C1017" i="13" s="1"/>
  <c r="E1019" i="3"/>
  <c r="C1018" i="13" s="1"/>
  <c r="E1020" i="3"/>
  <c r="C1019" i="13" s="1"/>
  <c r="E1021" i="3"/>
  <c r="C1020" i="13" s="1"/>
  <c r="E1022" i="3"/>
  <c r="C1021" i="13" s="1"/>
  <c r="E1023" i="3"/>
  <c r="C1022" i="13" s="1"/>
  <c r="E1024" i="3"/>
  <c r="C1023" i="13" s="1"/>
  <c r="E1025" i="3"/>
  <c r="C1024" i="13" s="1"/>
  <c r="E1026" i="3"/>
  <c r="C1025" i="13" s="1"/>
  <c r="E1027" i="3"/>
  <c r="C1026" i="13" s="1"/>
  <c r="E1028" i="3"/>
  <c r="C1027" i="13" s="1"/>
  <c r="E1029" i="3"/>
  <c r="C1028" i="13" s="1"/>
  <c r="E1030" i="3"/>
  <c r="C1029" i="13" s="1"/>
  <c r="E1031" i="3"/>
  <c r="C1030" i="13" s="1"/>
  <c r="E1032" i="3"/>
  <c r="C1031" i="13" s="1"/>
  <c r="E1033" i="3"/>
  <c r="C1032" i="13" s="1"/>
  <c r="E1034" i="3"/>
  <c r="C1033" i="13" s="1"/>
  <c r="E1035" i="3"/>
  <c r="C1034" i="13" s="1"/>
  <c r="E1036" i="3"/>
  <c r="C1035" i="13" s="1"/>
  <c r="E1037" i="3"/>
  <c r="C1036" i="13" s="1"/>
  <c r="E1038" i="3"/>
  <c r="C1037" i="13" s="1"/>
  <c r="E1039" i="3"/>
  <c r="C1038" i="13" s="1"/>
  <c r="E1040" i="3"/>
  <c r="C1039" i="13" s="1"/>
  <c r="E1041" i="3"/>
  <c r="C1040" i="13" s="1"/>
  <c r="E1042" i="3"/>
  <c r="C1041" i="13" s="1"/>
  <c r="E1043" i="3"/>
  <c r="C1042" i="13" s="1"/>
  <c r="E1044" i="3"/>
  <c r="C1043" i="13" s="1"/>
  <c r="E1045" i="3"/>
  <c r="C1044" i="13" s="1"/>
  <c r="E1046" i="3"/>
  <c r="C1045" i="13" s="1"/>
  <c r="E1047" i="3"/>
  <c r="C1046" i="13" s="1"/>
  <c r="E1048" i="3"/>
  <c r="C1047" i="13" s="1"/>
  <c r="E1049" i="3"/>
  <c r="C1048" i="13" s="1"/>
  <c r="E1050" i="3"/>
  <c r="C1049" i="13" s="1"/>
  <c r="E1051" i="3"/>
  <c r="C1050" i="13" s="1"/>
  <c r="E1052" i="3"/>
  <c r="C1051" i="13" s="1"/>
  <c r="E1053" i="3"/>
  <c r="C1052" i="13" s="1"/>
  <c r="E1054" i="3"/>
  <c r="C1053" i="13" s="1"/>
  <c r="E1055" i="3"/>
  <c r="C1054" i="13" s="1"/>
  <c r="E1056" i="3"/>
  <c r="C1055" i="13" s="1"/>
  <c r="E1057" i="3"/>
  <c r="C1056" i="13" s="1"/>
  <c r="E1058" i="3"/>
  <c r="C1057" i="13" s="1"/>
  <c r="E1059" i="3"/>
  <c r="C1058" i="13" s="1"/>
  <c r="E1060" i="3"/>
  <c r="C1059" i="13" s="1"/>
  <c r="E1061" i="3"/>
  <c r="C1060" i="13" s="1"/>
  <c r="E1062" i="3"/>
  <c r="C1061" i="13" s="1"/>
  <c r="E1063" i="3"/>
  <c r="C1062" i="13" s="1"/>
  <c r="E1064" i="3"/>
  <c r="C1063" i="13" s="1"/>
  <c r="E1065" i="3"/>
  <c r="C1064" i="13" s="1"/>
  <c r="E1066" i="3"/>
  <c r="C1065" i="13" s="1"/>
  <c r="E1067" i="3"/>
  <c r="C1066" i="13" s="1"/>
  <c r="E1068" i="3"/>
  <c r="C1067" i="13" s="1"/>
  <c r="E1069" i="3"/>
  <c r="C1068" i="13" s="1"/>
  <c r="E1070" i="3"/>
  <c r="C1069" i="13" s="1"/>
  <c r="E1071" i="3"/>
  <c r="C1070" i="13" s="1"/>
  <c r="E1072" i="3"/>
  <c r="C1071" i="13" s="1"/>
  <c r="E1073" i="3"/>
  <c r="C1072" i="13" s="1"/>
  <c r="E1074" i="3"/>
  <c r="C1073" i="13" s="1"/>
  <c r="E1075" i="3"/>
  <c r="C1074" i="13" s="1"/>
  <c r="E1076" i="3"/>
  <c r="C1075" i="13" s="1"/>
  <c r="E1077" i="3"/>
  <c r="C1076" i="13" s="1"/>
  <c r="E1078" i="3"/>
  <c r="C1077" i="13" s="1"/>
  <c r="E1079" i="3"/>
  <c r="C1078" i="13" s="1"/>
  <c r="E1080" i="3"/>
  <c r="C1079" i="13" s="1"/>
  <c r="E1081" i="3"/>
  <c r="C1080" i="13" s="1"/>
  <c r="E1082" i="3"/>
  <c r="C1081" i="13" s="1"/>
  <c r="E1083" i="3"/>
  <c r="C1082" i="13" s="1"/>
  <c r="E1084" i="3"/>
  <c r="C1083" i="13" s="1"/>
  <c r="E1085" i="3"/>
  <c r="C1084" i="13" s="1"/>
  <c r="E1086" i="3"/>
  <c r="C1085" i="13" s="1"/>
  <c r="E1087" i="3"/>
  <c r="C1086" i="13" s="1"/>
  <c r="E1088" i="3"/>
  <c r="C1087" i="13" s="1"/>
  <c r="E1089" i="3"/>
  <c r="C1088" i="13" s="1"/>
  <c r="E1090" i="3"/>
  <c r="C1089" i="13" s="1"/>
  <c r="E1091" i="3"/>
  <c r="C1090" i="13" s="1"/>
  <c r="E1092" i="3"/>
  <c r="C1091" i="13" s="1"/>
  <c r="E1093" i="3"/>
  <c r="C1092" i="13" s="1"/>
  <c r="E1094" i="3"/>
  <c r="C1093" i="13" s="1"/>
  <c r="E1095" i="3"/>
  <c r="C1094" i="13" s="1"/>
  <c r="E1096" i="3"/>
  <c r="C1095" i="13" s="1"/>
  <c r="E1097" i="3"/>
  <c r="C1096" i="13" s="1"/>
  <c r="E1098" i="3"/>
  <c r="C1097" i="13" s="1"/>
  <c r="E1099" i="3"/>
  <c r="C1098" i="13" s="1"/>
  <c r="E1100" i="3"/>
  <c r="C1099" i="13" s="1"/>
  <c r="E1101" i="3"/>
  <c r="C1100" i="13" s="1"/>
  <c r="E1102" i="3"/>
  <c r="C1101" i="13" s="1"/>
  <c r="E1103" i="3"/>
  <c r="C1102" i="13" s="1"/>
  <c r="E1104" i="3"/>
  <c r="C1103" i="13" s="1"/>
  <c r="E1105" i="3"/>
  <c r="C1104" i="13" s="1"/>
  <c r="E1106" i="3"/>
  <c r="C1105" i="13" s="1"/>
  <c r="E1107" i="3"/>
  <c r="C1106" i="13" s="1"/>
  <c r="E1108" i="3"/>
  <c r="C1107" i="13" s="1"/>
  <c r="E1109" i="3"/>
  <c r="C1108" i="13" s="1"/>
  <c r="E1110" i="3"/>
  <c r="C1109" i="13" s="1"/>
  <c r="E1111" i="3"/>
  <c r="C1110" i="13" s="1"/>
  <c r="E1112" i="3"/>
  <c r="C1111" i="13" s="1"/>
  <c r="E1113" i="3"/>
  <c r="C1112" i="13" s="1"/>
  <c r="E1114" i="3"/>
  <c r="C1113" i="13" s="1"/>
  <c r="E1115" i="3"/>
  <c r="C1114" i="13" s="1"/>
  <c r="E1116" i="3"/>
  <c r="C1115" i="13" s="1"/>
  <c r="E1117" i="3"/>
  <c r="C1116" i="13" s="1"/>
  <c r="E1118" i="3"/>
  <c r="C1117" i="13" s="1"/>
  <c r="E1119" i="3"/>
  <c r="C1118" i="13" s="1"/>
  <c r="E1120" i="3"/>
  <c r="C1119" i="13" s="1"/>
  <c r="E1121" i="3"/>
  <c r="C1120" i="13" s="1"/>
  <c r="E1122" i="3"/>
  <c r="C1121" i="13" s="1"/>
  <c r="E1123" i="3"/>
  <c r="C1122" i="13" s="1"/>
  <c r="E1124" i="3"/>
  <c r="C1123" i="13" s="1"/>
  <c r="E1125" i="3"/>
  <c r="C1124" i="13" s="1"/>
  <c r="E1126" i="3"/>
  <c r="C1125" i="13" s="1"/>
  <c r="E1127" i="3"/>
  <c r="C1126" i="13" s="1"/>
  <c r="E1128" i="3"/>
  <c r="C1127" i="13" s="1"/>
  <c r="E1129" i="3"/>
  <c r="C1128" i="13" s="1"/>
  <c r="E1130" i="3"/>
  <c r="C1129" i="13" s="1"/>
  <c r="E1131" i="3"/>
  <c r="C1130" i="13" s="1"/>
  <c r="E1132" i="3"/>
  <c r="C1131" i="13" s="1"/>
  <c r="E1133" i="3"/>
  <c r="C1132" i="13" s="1"/>
  <c r="E1134" i="3"/>
  <c r="C1133" i="13" s="1"/>
  <c r="E1135" i="3"/>
  <c r="C1134" i="13" s="1"/>
  <c r="E1136" i="3"/>
  <c r="C1135" i="13" s="1"/>
  <c r="E1137" i="3"/>
  <c r="C1136" i="13" s="1"/>
  <c r="E1138" i="3"/>
  <c r="C1137" i="13" s="1"/>
  <c r="E1139" i="3"/>
  <c r="C1138" i="13" s="1"/>
  <c r="E1140" i="3"/>
  <c r="C1139" i="13" s="1"/>
  <c r="E1141" i="3"/>
  <c r="C1140" i="13" s="1"/>
  <c r="E1142" i="3"/>
  <c r="C1141" i="13" s="1"/>
  <c r="E1143" i="3"/>
  <c r="C1142" i="13" s="1"/>
  <c r="E1144" i="3"/>
  <c r="C1143" i="13" s="1"/>
  <c r="E1145" i="3"/>
  <c r="C1144" i="13" s="1"/>
  <c r="E1146" i="3"/>
  <c r="C1145" i="13" s="1"/>
  <c r="E1147" i="3"/>
  <c r="C1146" i="13" s="1"/>
  <c r="E1148" i="3"/>
  <c r="C1147" i="13" s="1"/>
  <c r="E1149" i="3"/>
  <c r="C1148" i="13" s="1"/>
  <c r="E1150" i="3"/>
  <c r="C1149" i="13" s="1"/>
  <c r="E1151" i="3"/>
  <c r="C1150" i="13" s="1"/>
  <c r="E1152" i="3"/>
  <c r="C1151" i="13" s="1"/>
  <c r="E1153" i="3"/>
  <c r="C1152" i="13" s="1"/>
  <c r="E1154" i="3"/>
  <c r="C1153" i="13" s="1"/>
  <c r="E1155" i="3"/>
  <c r="C1154" i="13" s="1"/>
  <c r="E1156" i="3"/>
  <c r="C1155" i="13" s="1"/>
  <c r="E1157" i="3"/>
  <c r="C1156" i="13" s="1"/>
  <c r="E1158" i="3"/>
  <c r="C1157" i="13" s="1"/>
  <c r="E1159" i="3"/>
  <c r="C1158" i="13" s="1"/>
  <c r="E1160" i="3"/>
  <c r="C1159" i="13" s="1"/>
  <c r="E1161" i="3"/>
  <c r="C1160" i="13" s="1"/>
  <c r="E1162" i="3"/>
  <c r="C1161" i="13" s="1"/>
  <c r="E1163" i="3"/>
  <c r="C1162" i="13" s="1"/>
  <c r="E1164" i="3"/>
  <c r="C1163" i="13" s="1"/>
  <c r="E1165" i="3"/>
  <c r="C1164" i="13" s="1"/>
  <c r="E1166" i="3"/>
  <c r="C1165" i="13" s="1"/>
  <c r="E1167" i="3"/>
  <c r="C1166" i="13" s="1"/>
  <c r="E1168" i="3"/>
  <c r="C1167" i="13" s="1"/>
  <c r="E1169" i="3"/>
  <c r="C1168" i="13" s="1"/>
  <c r="E1170" i="3"/>
  <c r="C1169" i="13" s="1"/>
  <c r="E1171" i="3"/>
  <c r="C1170" i="13" s="1"/>
  <c r="E1172" i="3"/>
  <c r="C1171" i="13" s="1"/>
  <c r="E1173" i="3"/>
  <c r="C1172" i="13" s="1"/>
  <c r="E1174" i="3"/>
  <c r="C1173" i="13" s="1"/>
  <c r="E1175" i="3"/>
  <c r="C1174" i="13" s="1"/>
  <c r="E1176" i="3"/>
  <c r="C1175" i="13" s="1"/>
  <c r="E1177" i="3"/>
  <c r="C1176" i="13" s="1"/>
  <c r="E1178" i="3"/>
  <c r="C1177" i="13" s="1"/>
  <c r="E1179" i="3"/>
  <c r="C1178" i="13" s="1"/>
  <c r="E1180" i="3"/>
  <c r="C1179" i="13" s="1"/>
  <c r="E1181" i="3"/>
  <c r="C1180" i="13" s="1"/>
  <c r="E1182" i="3"/>
  <c r="C1181" i="13" s="1"/>
  <c r="E1183" i="3"/>
  <c r="C1182" i="13" s="1"/>
  <c r="E1184" i="3"/>
  <c r="C1183" i="13" s="1"/>
  <c r="E1185" i="3"/>
  <c r="C1184" i="13" s="1"/>
  <c r="E1186" i="3"/>
  <c r="C1185" i="13" s="1"/>
  <c r="E1187" i="3"/>
  <c r="C1186" i="13" s="1"/>
  <c r="E1188" i="3"/>
  <c r="C1187" i="13" s="1"/>
  <c r="E1189" i="3"/>
  <c r="C1188" i="13" s="1"/>
  <c r="E1190" i="3"/>
  <c r="C1189" i="13" s="1"/>
  <c r="E1191" i="3"/>
  <c r="C1190" i="13" s="1"/>
  <c r="E1192" i="3"/>
  <c r="C1191" i="13" s="1"/>
  <c r="E1193" i="3"/>
  <c r="C1192" i="13" s="1"/>
  <c r="E1194" i="3"/>
  <c r="C1193" i="13" s="1"/>
  <c r="E1195" i="3"/>
  <c r="C1194" i="13" s="1"/>
  <c r="E1196" i="3"/>
  <c r="C1195" i="13" s="1"/>
  <c r="E1197" i="3"/>
  <c r="C1196" i="13" s="1"/>
  <c r="E1198" i="3"/>
  <c r="C1197" i="13" s="1"/>
  <c r="E1199" i="3"/>
  <c r="C1198" i="13" s="1"/>
  <c r="E1200" i="3"/>
  <c r="C1199" i="13" s="1"/>
  <c r="E1201" i="3"/>
  <c r="C1200" i="13" s="1"/>
  <c r="E1202" i="3"/>
  <c r="C1201" i="13" s="1"/>
  <c r="E1203" i="3"/>
  <c r="C1202" i="13" s="1"/>
  <c r="E1204" i="3"/>
  <c r="C1203" i="13" s="1"/>
  <c r="E1205" i="3"/>
  <c r="C1204" i="13" s="1"/>
  <c r="E1206" i="3"/>
  <c r="C1205" i="13" s="1"/>
  <c r="E1207" i="3"/>
  <c r="C1206" i="13" s="1"/>
  <c r="E1208" i="3"/>
  <c r="C1207" i="13" s="1"/>
  <c r="E1209" i="3"/>
  <c r="C1208" i="13" s="1"/>
  <c r="E1210" i="3"/>
  <c r="C1209" i="13" s="1"/>
  <c r="E1211" i="3"/>
  <c r="C1210" i="13" s="1"/>
  <c r="E1212" i="3"/>
  <c r="C1211" i="13" s="1"/>
  <c r="E1213" i="3"/>
  <c r="C1212" i="13" s="1"/>
  <c r="E1214" i="3"/>
  <c r="C1213" i="13" s="1"/>
  <c r="E1215" i="3"/>
  <c r="C1214" i="13" s="1"/>
  <c r="E1216" i="3"/>
  <c r="C1215" i="13" s="1"/>
  <c r="E1217" i="3"/>
  <c r="C1216" i="13" s="1"/>
  <c r="E1218" i="3"/>
  <c r="C1217" i="13" s="1"/>
  <c r="E1219" i="3"/>
  <c r="C1218" i="13" s="1"/>
  <c r="E1220" i="3"/>
  <c r="C1219" i="13" s="1"/>
  <c r="E1221" i="3"/>
  <c r="C1220" i="13" s="1"/>
  <c r="E1222" i="3"/>
  <c r="C1221" i="13" s="1"/>
  <c r="E1223" i="3"/>
  <c r="C1222" i="13" s="1"/>
  <c r="E1224" i="3"/>
  <c r="C1223" i="13" s="1"/>
  <c r="E1225" i="3"/>
  <c r="C1224" i="13" s="1"/>
  <c r="E1226" i="3"/>
  <c r="C1225" i="13" s="1"/>
  <c r="E1227" i="3"/>
  <c r="C1226" i="13" s="1"/>
  <c r="E1228" i="3"/>
  <c r="C1227" i="13" s="1"/>
  <c r="E1229" i="3"/>
  <c r="C1228" i="13" s="1"/>
  <c r="E1230" i="3"/>
  <c r="C1229" i="13" s="1"/>
  <c r="E1231" i="3"/>
  <c r="C1230" i="13" s="1"/>
  <c r="E1232" i="3"/>
  <c r="C1231" i="13" s="1"/>
  <c r="E1233" i="3"/>
  <c r="C1232" i="13" s="1"/>
  <c r="E1234" i="3"/>
  <c r="C1233" i="13" s="1"/>
  <c r="E1235" i="3"/>
  <c r="C1234" i="13" s="1"/>
  <c r="E1236" i="3"/>
  <c r="C1235" i="13" s="1"/>
  <c r="E1237" i="3"/>
  <c r="C1236" i="13" s="1"/>
  <c r="E1238" i="3"/>
  <c r="C1237" i="13" s="1"/>
  <c r="E1239" i="3"/>
  <c r="C1238" i="13" s="1"/>
  <c r="E1240" i="3"/>
  <c r="C1239" i="13" s="1"/>
  <c r="E1241" i="3"/>
  <c r="C1240" i="13" s="1"/>
  <c r="E1242" i="3"/>
  <c r="C1241" i="13" s="1"/>
  <c r="E1243" i="3"/>
  <c r="C1242" i="13" s="1"/>
  <c r="E1244" i="3"/>
  <c r="C1243" i="13" s="1"/>
  <c r="E1245" i="3"/>
  <c r="C1244" i="13" s="1"/>
  <c r="E1246" i="3"/>
  <c r="C1245" i="13" s="1"/>
  <c r="E1247" i="3"/>
  <c r="C1246" i="13" s="1"/>
  <c r="E1248" i="3"/>
  <c r="C1247" i="13" s="1"/>
  <c r="E1249" i="3"/>
  <c r="C1248" i="13" s="1"/>
  <c r="E1250" i="3"/>
  <c r="C1249" i="13" s="1"/>
  <c r="E1251" i="3"/>
  <c r="C1250" i="13" s="1"/>
  <c r="E1252" i="3"/>
  <c r="C1251" i="13" s="1"/>
  <c r="E1253" i="3"/>
  <c r="C1252" i="13" s="1"/>
  <c r="E1254" i="3"/>
  <c r="C1253" i="13" s="1"/>
  <c r="E1255" i="3"/>
  <c r="C1254" i="13" s="1"/>
  <c r="E1256" i="3"/>
  <c r="C1255" i="13" s="1"/>
  <c r="E1257" i="3"/>
  <c r="C1256" i="13" s="1"/>
  <c r="E1258" i="3"/>
  <c r="C1257" i="13" s="1"/>
  <c r="E1259" i="3"/>
  <c r="C1258" i="13" s="1"/>
  <c r="E1260" i="3"/>
  <c r="C1259" i="13" s="1"/>
  <c r="E1261" i="3"/>
  <c r="C1260" i="13" s="1"/>
  <c r="E1262" i="3"/>
  <c r="C1261" i="13" s="1"/>
  <c r="E1263" i="3"/>
  <c r="C1262" i="13" s="1"/>
  <c r="E1264" i="3"/>
  <c r="C1263" i="13" s="1"/>
  <c r="E1265" i="3"/>
  <c r="C1264" i="13" s="1"/>
  <c r="E1266" i="3"/>
  <c r="C1265" i="13" s="1"/>
  <c r="E1267" i="3"/>
  <c r="C1266" i="13" s="1"/>
  <c r="E1268" i="3"/>
  <c r="C1267" i="13" s="1"/>
  <c r="E1269" i="3"/>
  <c r="C1268" i="13" s="1"/>
  <c r="E1270" i="3"/>
  <c r="C1269" i="13" s="1"/>
  <c r="E1271" i="3"/>
  <c r="C1270" i="13" s="1"/>
  <c r="E1272" i="3"/>
  <c r="C1271" i="13" s="1"/>
  <c r="E1273" i="3"/>
  <c r="C1272" i="13" s="1"/>
  <c r="E1274" i="3"/>
  <c r="C1273" i="13" s="1"/>
  <c r="E1275" i="3"/>
  <c r="C1274" i="13" s="1"/>
  <c r="E1276" i="3"/>
  <c r="C1275" i="13" s="1"/>
  <c r="E1277" i="3"/>
  <c r="C1276" i="13" s="1"/>
  <c r="E1278" i="3"/>
  <c r="C1277" i="13" s="1"/>
  <c r="E1279" i="3"/>
  <c r="C1278" i="13" s="1"/>
  <c r="E1280" i="3"/>
  <c r="C1279" i="13" s="1"/>
  <c r="E1281" i="3"/>
  <c r="C1280" i="13" s="1"/>
  <c r="E1282" i="3"/>
  <c r="C1281" i="13" s="1"/>
  <c r="E1283" i="3"/>
  <c r="C1282" i="13" s="1"/>
  <c r="E1284" i="3"/>
  <c r="C1283" i="13" s="1"/>
  <c r="E1285" i="3"/>
  <c r="C1284" i="13" s="1"/>
  <c r="E1286" i="3"/>
  <c r="C1285" i="13" s="1"/>
  <c r="E1287" i="3"/>
  <c r="C1286" i="13" s="1"/>
  <c r="E1288" i="3"/>
  <c r="C1287" i="13" s="1"/>
  <c r="E1289" i="3"/>
  <c r="C1288" i="13" s="1"/>
  <c r="E1290" i="3"/>
  <c r="C1289" i="13" s="1"/>
  <c r="E1291" i="3"/>
  <c r="C1290" i="13" s="1"/>
  <c r="E1292" i="3"/>
  <c r="C1291" i="13" s="1"/>
  <c r="E1293" i="3"/>
  <c r="C1292" i="13" s="1"/>
  <c r="E1294" i="3"/>
  <c r="C1293" i="13" s="1"/>
  <c r="E1295" i="3"/>
  <c r="C1294" i="13" s="1"/>
  <c r="E1296" i="3"/>
  <c r="C1295" i="13" s="1"/>
  <c r="E1297" i="3"/>
  <c r="C1296" i="13" s="1"/>
  <c r="E1298" i="3"/>
  <c r="C1297" i="13" s="1"/>
  <c r="E1299" i="3"/>
  <c r="C1298" i="13" s="1"/>
  <c r="E1300" i="3"/>
  <c r="C1299" i="13" s="1"/>
  <c r="E1301" i="3"/>
  <c r="C1300" i="13" s="1"/>
  <c r="E1302" i="3"/>
  <c r="C1301" i="13" s="1"/>
  <c r="E1303" i="3"/>
  <c r="C1302" i="13" s="1"/>
  <c r="E1304" i="3"/>
  <c r="C1303" i="13" s="1"/>
  <c r="E1305" i="3"/>
  <c r="C1304" i="13" s="1"/>
  <c r="E1306" i="3"/>
  <c r="C1305" i="13" s="1"/>
  <c r="E1307" i="3"/>
  <c r="C1306" i="13" s="1"/>
  <c r="E1308" i="3"/>
  <c r="C1307" i="13" s="1"/>
  <c r="E1309" i="3"/>
  <c r="C1308" i="13" s="1"/>
  <c r="E1310" i="3"/>
  <c r="C1309" i="13" s="1"/>
  <c r="E1311" i="3"/>
  <c r="C1310" i="13" s="1"/>
  <c r="E1312" i="3"/>
  <c r="C1311" i="13" s="1"/>
  <c r="E1313" i="3"/>
  <c r="C1312" i="13" s="1"/>
  <c r="E1314" i="3"/>
  <c r="C1313" i="13" s="1"/>
  <c r="E1315" i="3"/>
  <c r="C1314" i="13" s="1"/>
  <c r="E1316" i="3"/>
  <c r="C1315" i="13" s="1"/>
  <c r="E1317" i="3"/>
  <c r="C1316" i="13" s="1"/>
  <c r="E1318" i="3"/>
  <c r="C1317" i="13" s="1"/>
  <c r="E1319" i="3"/>
  <c r="C1318" i="13" s="1"/>
  <c r="E1320" i="3"/>
  <c r="C1319" i="13" s="1"/>
  <c r="E1321" i="3"/>
  <c r="C1320" i="13" s="1"/>
  <c r="E1322" i="3"/>
  <c r="C1321" i="13" s="1"/>
  <c r="E1323" i="3"/>
  <c r="C1322" i="13" s="1"/>
  <c r="E1324" i="3"/>
  <c r="C1323" i="13" s="1"/>
  <c r="E1325" i="3"/>
  <c r="C1324" i="13" s="1"/>
  <c r="E1326" i="3"/>
  <c r="C1325" i="13" s="1"/>
  <c r="E1327" i="3"/>
  <c r="C1326" i="13" s="1"/>
  <c r="E1328" i="3"/>
  <c r="C1327" i="13" s="1"/>
  <c r="E1329" i="3"/>
  <c r="C1328" i="13" s="1"/>
  <c r="E1330" i="3"/>
  <c r="C1329" i="13" s="1"/>
  <c r="E1331" i="3"/>
  <c r="C1330" i="13" s="1"/>
  <c r="E1332" i="3"/>
  <c r="C1331" i="13" s="1"/>
  <c r="E1333" i="3"/>
  <c r="C1332" i="13" s="1"/>
  <c r="E1334" i="3"/>
  <c r="C1333" i="13" s="1"/>
  <c r="E1335" i="3"/>
  <c r="C1334" i="13" s="1"/>
  <c r="E1336" i="3"/>
  <c r="C1335" i="13" s="1"/>
  <c r="E1337" i="3"/>
  <c r="C1336" i="13" s="1"/>
  <c r="E1338" i="3"/>
  <c r="C1337" i="13" s="1"/>
  <c r="E1339" i="3"/>
  <c r="C1338" i="13" s="1"/>
  <c r="E1340" i="3"/>
  <c r="C1339" i="13" s="1"/>
  <c r="E1341" i="3"/>
  <c r="C1340" i="13" s="1"/>
  <c r="E1342" i="3"/>
  <c r="C1341" i="13" s="1"/>
  <c r="E1343" i="3"/>
  <c r="C1342" i="13" s="1"/>
  <c r="E1344" i="3"/>
  <c r="C1343" i="13" s="1"/>
  <c r="E1345" i="3"/>
  <c r="C1344" i="13" s="1"/>
  <c r="E1346" i="3"/>
  <c r="C1345" i="13" s="1"/>
  <c r="E1347" i="3"/>
  <c r="C1346" i="13" s="1"/>
  <c r="E1348" i="3"/>
  <c r="C1347" i="13" s="1"/>
  <c r="E1349" i="3"/>
  <c r="C1348" i="13" s="1"/>
  <c r="E1350" i="3"/>
  <c r="C1349" i="13" s="1"/>
  <c r="E1351" i="3"/>
  <c r="C1350" i="13" s="1"/>
  <c r="E1352" i="3"/>
  <c r="C1351" i="13" s="1"/>
  <c r="E1353" i="3"/>
  <c r="C1352" i="13" s="1"/>
  <c r="E1354" i="3"/>
  <c r="C1353" i="13" s="1"/>
  <c r="E1355" i="3"/>
  <c r="C1354" i="13" s="1"/>
  <c r="E1356" i="3"/>
  <c r="C1355" i="13" s="1"/>
  <c r="E1357" i="3"/>
  <c r="C1356" i="13" s="1"/>
  <c r="E1358" i="3"/>
  <c r="C1357" i="13" s="1"/>
  <c r="E1359" i="3"/>
  <c r="C1358" i="13" s="1"/>
  <c r="E1360" i="3"/>
  <c r="C1359" i="13" s="1"/>
  <c r="E1361" i="3"/>
  <c r="C1360" i="13" s="1"/>
  <c r="E1362" i="3"/>
  <c r="C1361" i="13" s="1"/>
  <c r="E1363" i="3"/>
  <c r="C1362" i="13" s="1"/>
  <c r="E1364" i="3"/>
  <c r="C1363" i="13" s="1"/>
  <c r="E1365" i="3"/>
  <c r="C1364" i="13" s="1"/>
  <c r="E1366" i="3"/>
  <c r="C1365" i="13" s="1"/>
  <c r="E1367" i="3"/>
  <c r="C1366" i="13" s="1"/>
  <c r="E1368" i="3"/>
  <c r="C1367" i="13" s="1"/>
  <c r="E1369" i="3"/>
  <c r="C1368" i="13" s="1"/>
  <c r="E1370" i="3"/>
  <c r="C1369" i="13" s="1"/>
  <c r="E1371" i="3"/>
  <c r="C1370" i="13" s="1"/>
  <c r="E1372" i="3"/>
  <c r="C1371" i="13" s="1"/>
  <c r="E1373" i="3"/>
  <c r="C1372" i="13" s="1"/>
  <c r="E1374" i="3"/>
  <c r="C1373" i="13" s="1"/>
  <c r="E1375" i="3"/>
  <c r="C1374" i="13" s="1"/>
  <c r="E1376" i="3"/>
  <c r="C1375" i="13" s="1"/>
  <c r="E1377" i="3"/>
  <c r="C1376" i="13" s="1"/>
  <c r="E1378" i="3"/>
  <c r="C1377" i="13" s="1"/>
  <c r="E1379" i="3"/>
  <c r="C1378" i="13" s="1"/>
  <c r="E1380" i="3"/>
  <c r="C1379" i="13" s="1"/>
  <c r="E1381" i="3"/>
  <c r="C1380" i="13" s="1"/>
  <c r="E1382" i="3"/>
  <c r="C1381" i="13" s="1"/>
  <c r="E1383" i="3"/>
  <c r="C1382" i="13" s="1"/>
  <c r="E1384" i="3"/>
  <c r="C1383" i="13" s="1"/>
  <c r="E1385" i="3"/>
  <c r="C1384" i="13" s="1"/>
  <c r="E1386" i="3"/>
  <c r="C1385" i="13" s="1"/>
  <c r="E1387" i="3"/>
  <c r="C1386" i="13" s="1"/>
  <c r="E1388" i="3"/>
  <c r="C1387" i="13" s="1"/>
  <c r="E1389" i="3"/>
  <c r="C1388" i="13" s="1"/>
  <c r="E1390" i="3"/>
  <c r="C1389" i="13" s="1"/>
  <c r="E1391" i="3"/>
  <c r="C1390" i="13" s="1"/>
  <c r="E1392" i="3"/>
  <c r="C1391" i="13" s="1"/>
  <c r="E1393" i="3"/>
  <c r="C1392" i="13" s="1"/>
  <c r="E1394" i="3"/>
  <c r="C1393" i="13" s="1"/>
  <c r="E1395" i="3"/>
  <c r="C1394" i="13" s="1"/>
  <c r="E1396" i="3"/>
  <c r="C1395" i="13" s="1"/>
  <c r="E1397" i="3"/>
  <c r="C1396" i="13" s="1"/>
  <c r="E1398" i="3"/>
  <c r="C1397" i="13" s="1"/>
  <c r="E1399" i="3"/>
  <c r="C1398" i="13" s="1"/>
  <c r="E1400" i="3"/>
  <c r="C1399" i="13" s="1"/>
  <c r="E1401" i="3"/>
  <c r="C1400" i="13" s="1"/>
  <c r="E1402" i="3"/>
  <c r="C1401" i="13" s="1"/>
  <c r="E1403" i="3"/>
  <c r="C1402" i="13" s="1"/>
  <c r="E1404" i="3"/>
  <c r="C1403" i="13" s="1"/>
  <c r="E1405" i="3"/>
  <c r="C1404" i="13" s="1"/>
  <c r="E1406" i="3"/>
  <c r="C1405" i="13" s="1"/>
  <c r="E1407" i="3"/>
  <c r="C1406" i="13" s="1"/>
  <c r="E1408" i="3"/>
  <c r="C1407" i="13" s="1"/>
  <c r="E1409" i="3"/>
  <c r="C1408" i="13" s="1"/>
  <c r="E1410" i="3"/>
  <c r="C1409" i="13" s="1"/>
  <c r="E1411" i="3"/>
  <c r="C1410" i="13" s="1"/>
  <c r="E1412" i="3"/>
  <c r="C1411" i="13" s="1"/>
  <c r="E1413" i="3"/>
  <c r="C1412" i="13" s="1"/>
  <c r="E1414" i="3"/>
  <c r="C1413" i="13" s="1"/>
  <c r="E1415" i="3"/>
  <c r="C1414" i="13" s="1"/>
  <c r="E1416" i="3"/>
  <c r="C1415" i="13" s="1"/>
  <c r="E1417" i="3"/>
  <c r="C1416" i="13" s="1"/>
  <c r="E1418" i="3"/>
  <c r="C1417" i="13" s="1"/>
  <c r="E1419" i="3"/>
  <c r="C1418" i="13" s="1"/>
  <c r="E1420" i="3"/>
  <c r="C1419" i="13" s="1"/>
  <c r="E1421" i="3"/>
  <c r="C1420" i="13" s="1"/>
  <c r="E1422" i="3"/>
  <c r="C1421" i="13" s="1"/>
  <c r="E1423" i="3"/>
  <c r="C1422" i="13" s="1"/>
  <c r="E1424" i="3"/>
  <c r="C1423" i="13" s="1"/>
  <c r="E1425" i="3"/>
  <c r="C1424" i="13" s="1"/>
  <c r="E1426" i="3"/>
  <c r="C1425" i="13" s="1"/>
  <c r="E1427" i="3"/>
  <c r="C1426" i="13" s="1"/>
  <c r="E1428" i="3"/>
  <c r="C1427" i="13" s="1"/>
  <c r="E1429" i="3"/>
  <c r="C1428" i="13" s="1"/>
  <c r="E1430" i="3"/>
  <c r="C1429" i="13" s="1"/>
  <c r="E1431" i="3"/>
  <c r="C1430" i="13" s="1"/>
  <c r="E1432" i="3"/>
  <c r="C1431" i="13" s="1"/>
  <c r="E1433" i="3"/>
  <c r="C1432" i="13" s="1"/>
  <c r="E1434" i="3"/>
  <c r="C1433" i="13" s="1"/>
  <c r="E1435" i="3"/>
  <c r="C1434" i="13" s="1"/>
  <c r="E1436" i="3"/>
  <c r="C1435" i="13" s="1"/>
  <c r="E1437" i="3"/>
  <c r="C1436" i="13" s="1"/>
  <c r="E1438" i="3"/>
  <c r="C1437" i="13" s="1"/>
  <c r="E1439" i="3"/>
  <c r="C1438" i="13" s="1"/>
  <c r="E1440" i="3"/>
  <c r="C1439" i="13" s="1"/>
  <c r="E1441" i="3"/>
  <c r="C1440" i="13" s="1"/>
  <c r="E1442" i="3"/>
  <c r="C1441" i="13" s="1"/>
  <c r="E1443" i="3"/>
  <c r="C1442" i="13" s="1"/>
  <c r="E1444" i="3"/>
  <c r="C1443" i="13" s="1"/>
  <c r="E1445" i="3"/>
  <c r="C1444" i="13" s="1"/>
  <c r="E1446" i="3"/>
  <c r="C1445" i="13" s="1"/>
  <c r="E1447" i="3"/>
  <c r="C1446" i="13" s="1"/>
  <c r="E1448" i="3"/>
  <c r="C1447" i="13" s="1"/>
  <c r="E1449" i="3"/>
  <c r="C1448" i="13" s="1"/>
  <c r="E1450" i="3"/>
  <c r="C1449" i="13" s="1"/>
  <c r="E1451" i="3"/>
  <c r="C1450" i="13" s="1"/>
  <c r="E1452" i="3"/>
  <c r="C1451" i="13" s="1"/>
  <c r="E1453" i="3"/>
  <c r="C1452" i="13" s="1"/>
  <c r="E1454" i="3"/>
  <c r="C1453" i="13" s="1"/>
  <c r="E1455" i="3"/>
  <c r="C1454" i="13" s="1"/>
  <c r="E1456" i="3"/>
  <c r="C1455" i="13" s="1"/>
  <c r="E1457" i="3"/>
  <c r="C1456" i="13" s="1"/>
  <c r="E1458" i="3"/>
  <c r="C1457" i="13" s="1"/>
  <c r="C3" i="3"/>
  <c r="D2" i="13" s="1"/>
  <c r="C4" i="3"/>
  <c r="D3" i="13" s="1"/>
  <c r="C5" i="3"/>
  <c r="D4" i="13" s="1"/>
  <c r="C6" i="3"/>
  <c r="D5" i="13" s="1"/>
  <c r="C7" i="3"/>
  <c r="D6" i="13" s="1"/>
  <c r="C8" i="3"/>
  <c r="D7" i="13" s="1"/>
  <c r="C9" i="3"/>
  <c r="D8" i="13" s="1"/>
  <c r="C10" i="3"/>
  <c r="D9" i="13" s="1"/>
  <c r="C11" i="3"/>
  <c r="D10" i="13" s="1"/>
  <c r="C12" i="3"/>
  <c r="D11" i="13" s="1"/>
  <c r="C13" i="3"/>
  <c r="D12" i="13" s="1"/>
  <c r="C14" i="3"/>
  <c r="D13" i="13" s="1"/>
  <c r="C15" i="3"/>
  <c r="D14" i="13" s="1"/>
  <c r="C16" i="3"/>
  <c r="D15" i="13" s="1"/>
  <c r="C17" i="3"/>
  <c r="D16" i="13" s="1"/>
  <c r="C18" i="3"/>
  <c r="D17" i="13" s="1"/>
  <c r="C19" i="3"/>
  <c r="D18" i="13" s="1"/>
  <c r="C20" i="3"/>
  <c r="D19" i="13" s="1"/>
  <c r="C21" i="3"/>
  <c r="D20" i="13" s="1"/>
  <c r="C22" i="3"/>
  <c r="D21" i="13" s="1"/>
  <c r="C23" i="3"/>
  <c r="D22" i="13" s="1"/>
  <c r="C24" i="3"/>
  <c r="D23" i="13" s="1"/>
  <c r="C25" i="3"/>
  <c r="D24" i="13" s="1"/>
  <c r="C26" i="3"/>
  <c r="D25" i="13" s="1"/>
  <c r="C27" i="3"/>
  <c r="D26" i="13" s="1"/>
  <c r="C28" i="3"/>
  <c r="D27" i="13" s="1"/>
  <c r="C29" i="3"/>
  <c r="D28" i="13" s="1"/>
  <c r="C30" i="3"/>
  <c r="D29" i="13" s="1"/>
  <c r="C31" i="3"/>
  <c r="D30" i="13" s="1"/>
  <c r="C32" i="3"/>
  <c r="D31" i="13" s="1"/>
  <c r="C33" i="3"/>
  <c r="D32" i="13" s="1"/>
  <c r="C34" i="3"/>
  <c r="D33" i="13" s="1"/>
  <c r="C35" i="3"/>
  <c r="D34" i="13" s="1"/>
  <c r="C36" i="3"/>
  <c r="D35" i="13" s="1"/>
  <c r="C37" i="3"/>
  <c r="D36" i="13" s="1"/>
  <c r="C38" i="3"/>
  <c r="D37" i="13" s="1"/>
  <c r="C39" i="3"/>
  <c r="D38" i="13" s="1"/>
  <c r="C40" i="3"/>
  <c r="D39" i="13" s="1"/>
  <c r="C41" i="3"/>
  <c r="D40" i="13" s="1"/>
  <c r="C42" i="3"/>
  <c r="D41" i="13" s="1"/>
  <c r="C43" i="3"/>
  <c r="D42" i="13" s="1"/>
  <c r="C44" i="3"/>
  <c r="D43" i="13" s="1"/>
  <c r="C45" i="3"/>
  <c r="D44" i="13" s="1"/>
  <c r="C46" i="3"/>
  <c r="D45" i="13" s="1"/>
  <c r="C47" i="3"/>
  <c r="D46" i="13" s="1"/>
  <c r="C48" i="3"/>
  <c r="D47" i="13" s="1"/>
  <c r="C49" i="3"/>
  <c r="D48" i="13" s="1"/>
  <c r="C50" i="3"/>
  <c r="D49" i="13" s="1"/>
  <c r="C51" i="3"/>
  <c r="D50" i="13" s="1"/>
  <c r="C52" i="3"/>
  <c r="D51" i="13" s="1"/>
  <c r="C53" i="3"/>
  <c r="D52" i="13" s="1"/>
  <c r="C54" i="3"/>
  <c r="D53" i="13" s="1"/>
  <c r="C55" i="3"/>
  <c r="D54" i="13" s="1"/>
  <c r="C56" i="3"/>
  <c r="D55" i="13" s="1"/>
  <c r="C57" i="3"/>
  <c r="D56" i="13" s="1"/>
  <c r="C58" i="3"/>
  <c r="D57" i="13" s="1"/>
  <c r="C59" i="3"/>
  <c r="D58" i="13" s="1"/>
  <c r="C60" i="3"/>
  <c r="D59" i="13" s="1"/>
  <c r="C61" i="3"/>
  <c r="D60" i="13" s="1"/>
  <c r="C62" i="3"/>
  <c r="D61" i="13" s="1"/>
  <c r="C63" i="3"/>
  <c r="D62" i="13" s="1"/>
  <c r="C64" i="3"/>
  <c r="D63" i="13" s="1"/>
  <c r="C65" i="3"/>
  <c r="D64" i="13" s="1"/>
  <c r="C66" i="3"/>
  <c r="D65" i="13" s="1"/>
  <c r="C67" i="3"/>
  <c r="D66" i="13" s="1"/>
  <c r="C68" i="3"/>
  <c r="D67" i="13" s="1"/>
  <c r="C69" i="3"/>
  <c r="D68" i="13" s="1"/>
  <c r="C70" i="3"/>
  <c r="D69" i="13" s="1"/>
  <c r="C71" i="3"/>
  <c r="D70" i="13" s="1"/>
  <c r="C72" i="3"/>
  <c r="D71" i="13" s="1"/>
  <c r="C73" i="3"/>
  <c r="D72" i="13" s="1"/>
  <c r="C74" i="3"/>
  <c r="D73" i="13" s="1"/>
  <c r="C75" i="3"/>
  <c r="D74" i="13" s="1"/>
  <c r="C76" i="3"/>
  <c r="D75" i="13" s="1"/>
  <c r="C77" i="3"/>
  <c r="D76" i="13" s="1"/>
  <c r="C78" i="3"/>
  <c r="D77" i="13" s="1"/>
  <c r="C79" i="3"/>
  <c r="D78" i="13" s="1"/>
  <c r="C80" i="3"/>
  <c r="D79" i="13" s="1"/>
  <c r="C81" i="3"/>
  <c r="D80" i="13" s="1"/>
  <c r="C82" i="3"/>
  <c r="D81" i="13" s="1"/>
  <c r="C83" i="3"/>
  <c r="D82" i="13" s="1"/>
  <c r="C84" i="3"/>
  <c r="D83" i="13" s="1"/>
  <c r="C85" i="3"/>
  <c r="D84" i="13" s="1"/>
  <c r="C86" i="3"/>
  <c r="D85" i="13" s="1"/>
  <c r="C87" i="3"/>
  <c r="D86" i="13" s="1"/>
  <c r="C88" i="3"/>
  <c r="D87" i="13" s="1"/>
  <c r="C89" i="3"/>
  <c r="D88" i="13" s="1"/>
  <c r="C90" i="3"/>
  <c r="D89" i="13" s="1"/>
  <c r="C91" i="3"/>
  <c r="D90" i="13" s="1"/>
  <c r="C92" i="3"/>
  <c r="D91" i="13" s="1"/>
  <c r="C93" i="3"/>
  <c r="D92" i="13" s="1"/>
  <c r="C94" i="3"/>
  <c r="D93" i="13" s="1"/>
  <c r="C95" i="3"/>
  <c r="D94" i="13" s="1"/>
  <c r="C96" i="3"/>
  <c r="D95" i="13" s="1"/>
  <c r="C97" i="3"/>
  <c r="D96" i="13" s="1"/>
  <c r="C98" i="3"/>
  <c r="D97" i="13" s="1"/>
  <c r="C99" i="3"/>
  <c r="D98" i="13" s="1"/>
  <c r="C100" i="3"/>
  <c r="D99" i="13" s="1"/>
  <c r="C101" i="3"/>
  <c r="D100" i="13" s="1"/>
  <c r="C102" i="3"/>
  <c r="D101" i="13" s="1"/>
  <c r="C103" i="3"/>
  <c r="D102" i="13" s="1"/>
  <c r="C104" i="3"/>
  <c r="D103" i="13" s="1"/>
  <c r="C105" i="3"/>
  <c r="D104" i="13" s="1"/>
  <c r="C106" i="3"/>
  <c r="D105" i="13" s="1"/>
  <c r="C107" i="3"/>
  <c r="D106" i="13" s="1"/>
  <c r="C108" i="3"/>
  <c r="D107" i="13" s="1"/>
  <c r="C109" i="3"/>
  <c r="D108" i="13" s="1"/>
  <c r="C110" i="3"/>
  <c r="D109" i="13" s="1"/>
  <c r="C111" i="3"/>
  <c r="D110" i="13" s="1"/>
  <c r="C112" i="3"/>
  <c r="D111" i="13" s="1"/>
  <c r="C113" i="3"/>
  <c r="D112" i="13" s="1"/>
  <c r="C114" i="3"/>
  <c r="D113" i="13" s="1"/>
  <c r="C115" i="3"/>
  <c r="D114" i="13" s="1"/>
  <c r="C116" i="3"/>
  <c r="D115" i="13" s="1"/>
  <c r="C117" i="3"/>
  <c r="D116" i="13" s="1"/>
  <c r="C118" i="3"/>
  <c r="D117" i="13" s="1"/>
  <c r="C119" i="3"/>
  <c r="D118" i="13" s="1"/>
  <c r="C120" i="3"/>
  <c r="D119" i="13" s="1"/>
  <c r="C121" i="3"/>
  <c r="D120" i="13" s="1"/>
  <c r="C122" i="3"/>
  <c r="D121" i="13" s="1"/>
  <c r="C123" i="3"/>
  <c r="D122" i="13" s="1"/>
  <c r="C124" i="3"/>
  <c r="D123" i="13" s="1"/>
  <c r="C125" i="3"/>
  <c r="D124" i="13" s="1"/>
  <c r="C126" i="3"/>
  <c r="D125" i="13" s="1"/>
  <c r="C127" i="3"/>
  <c r="D126" i="13" s="1"/>
  <c r="C128" i="3"/>
  <c r="D127" i="13" s="1"/>
  <c r="C129" i="3"/>
  <c r="D128" i="13" s="1"/>
  <c r="C130" i="3"/>
  <c r="D129" i="13" s="1"/>
  <c r="C131" i="3"/>
  <c r="D130" i="13" s="1"/>
  <c r="C132" i="3"/>
  <c r="D131" i="13" s="1"/>
  <c r="C133" i="3"/>
  <c r="D132" i="13" s="1"/>
  <c r="C134" i="3"/>
  <c r="D133" i="13" s="1"/>
  <c r="C135" i="3"/>
  <c r="D134" i="13" s="1"/>
  <c r="C136" i="3"/>
  <c r="D135" i="13" s="1"/>
  <c r="C137" i="3"/>
  <c r="D136" i="13" s="1"/>
  <c r="C138" i="3"/>
  <c r="D137" i="13" s="1"/>
  <c r="C139" i="3"/>
  <c r="D138" i="13" s="1"/>
  <c r="C140" i="3"/>
  <c r="D139" i="13" s="1"/>
  <c r="C141" i="3"/>
  <c r="D140" i="13" s="1"/>
  <c r="C142" i="3"/>
  <c r="D141" i="13" s="1"/>
  <c r="C143" i="3"/>
  <c r="D142" i="13" s="1"/>
  <c r="C144" i="3"/>
  <c r="D143" i="13" s="1"/>
  <c r="C145" i="3"/>
  <c r="D144" i="13" s="1"/>
  <c r="C146" i="3"/>
  <c r="D145" i="13" s="1"/>
  <c r="C147" i="3"/>
  <c r="D146" i="13" s="1"/>
  <c r="C148" i="3"/>
  <c r="D147" i="13" s="1"/>
  <c r="C149" i="3"/>
  <c r="D148" i="13" s="1"/>
  <c r="C150" i="3"/>
  <c r="D149" i="13" s="1"/>
  <c r="C151" i="3"/>
  <c r="D150" i="13" s="1"/>
  <c r="C152" i="3"/>
  <c r="D151" i="13" s="1"/>
  <c r="C153" i="3"/>
  <c r="D152" i="13" s="1"/>
  <c r="C154" i="3"/>
  <c r="D153" i="13" s="1"/>
  <c r="C155" i="3"/>
  <c r="D154" i="13" s="1"/>
  <c r="C156" i="3"/>
  <c r="D155" i="13" s="1"/>
  <c r="C157" i="3"/>
  <c r="D156" i="13" s="1"/>
  <c r="C158" i="3"/>
  <c r="D157" i="13" s="1"/>
  <c r="C159" i="3"/>
  <c r="D158" i="13" s="1"/>
  <c r="C160" i="3"/>
  <c r="D159" i="13" s="1"/>
  <c r="C161" i="3"/>
  <c r="D160" i="13" s="1"/>
  <c r="C162" i="3"/>
  <c r="D161" i="13" s="1"/>
  <c r="C163" i="3"/>
  <c r="D162" i="13" s="1"/>
  <c r="C164" i="3"/>
  <c r="D163" i="13" s="1"/>
  <c r="C165" i="3"/>
  <c r="D164" i="13" s="1"/>
  <c r="C166" i="3"/>
  <c r="D165" i="13" s="1"/>
  <c r="C167" i="3"/>
  <c r="D166" i="13" s="1"/>
  <c r="C168" i="3"/>
  <c r="D167" i="13" s="1"/>
  <c r="C169" i="3"/>
  <c r="D168" i="13" s="1"/>
  <c r="C170" i="3"/>
  <c r="D169" i="13" s="1"/>
  <c r="C171" i="3"/>
  <c r="D170" i="13" s="1"/>
  <c r="C172" i="3"/>
  <c r="D171" i="13" s="1"/>
  <c r="C173" i="3"/>
  <c r="D172" i="13" s="1"/>
  <c r="C174" i="3"/>
  <c r="D173" i="13" s="1"/>
  <c r="C175" i="3"/>
  <c r="D174" i="13" s="1"/>
  <c r="C176" i="3"/>
  <c r="D175" i="13" s="1"/>
  <c r="C177" i="3"/>
  <c r="D176" i="13" s="1"/>
  <c r="C178" i="3"/>
  <c r="D177" i="13" s="1"/>
  <c r="C179" i="3"/>
  <c r="D178" i="13" s="1"/>
  <c r="C180" i="3"/>
  <c r="D179" i="13" s="1"/>
  <c r="C181" i="3"/>
  <c r="D180" i="13" s="1"/>
  <c r="C182" i="3"/>
  <c r="D181" i="13" s="1"/>
  <c r="C183" i="3"/>
  <c r="D182" i="13" s="1"/>
  <c r="C184" i="3"/>
  <c r="D183" i="13" s="1"/>
  <c r="C185" i="3"/>
  <c r="D184" i="13" s="1"/>
  <c r="C186" i="3"/>
  <c r="D185" i="13" s="1"/>
  <c r="C187" i="3"/>
  <c r="D186" i="13" s="1"/>
  <c r="C188" i="3"/>
  <c r="D187" i="13" s="1"/>
  <c r="C189" i="3"/>
  <c r="D188" i="13" s="1"/>
  <c r="C190" i="3"/>
  <c r="D189" i="13" s="1"/>
  <c r="C191" i="3"/>
  <c r="D190" i="13" s="1"/>
  <c r="C192" i="3"/>
  <c r="D191" i="13" s="1"/>
  <c r="C193" i="3"/>
  <c r="D192" i="13" s="1"/>
  <c r="C194" i="3"/>
  <c r="D193" i="13" s="1"/>
  <c r="C195" i="3"/>
  <c r="D194" i="13" s="1"/>
  <c r="C196" i="3"/>
  <c r="D195" i="13" s="1"/>
  <c r="C197" i="3"/>
  <c r="D196" i="13" s="1"/>
  <c r="C198" i="3"/>
  <c r="D197" i="13" s="1"/>
  <c r="C199" i="3"/>
  <c r="D198" i="13" s="1"/>
  <c r="C200" i="3"/>
  <c r="D199" i="13" s="1"/>
  <c r="C201" i="3"/>
  <c r="D200" i="13" s="1"/>
  <c r="C202" i="3"/>
  <c r="D201" i="13" s="1"/>
  <c r="C203" i="3"/>
  <c r="D202" i="13" s="1"/>
  <c r="C204" i="3"/>
  <c r="D203" i="13" s="1"/>
  <c r="C205" i="3"/>
  <c r="D204" i="13" s="1"/>
  <c r="C206" i="3"/>
  <c r="D205" i="13" s="1"/>
  <c r="C207" i="3"/>
  <c r="D206" i="13" s="1"/>
  <c r="C208" i="3"/>
  <c r="D207" i="13" s="1"/>
  <c r="C209" i="3"/>
  <c r="D208" i="13" s="1"/>
  <c r="C210" i="3"/>
  <c r="D209" i="13" s="1"/>
  <c r="C211" i="3"/>
  <c r="D210" i="13" s="1"/>
  <c r="C212" i="3"/>
  <c r="D211" i="13" s="1"/>
  <c r="C213" i="3"/>
  <c r="D212" i="13" s="1"/>
  <c r="C214" i="3"/>
  <c r="D213" i="13" s="1"/>
  <c r="C215" i="3"/>
  <c r="D214" i="13" s="1"/>
  <c r="C216" i="3"/>
  <c r="D215" i="13" s="1"/>
  <c r="C217" i="3"/>
  <c r="D216" i="13" s="1"/>
  <c r="C218" i="3"/>
  <c r="D217" i="13" s="1"/>
  <c r="C219" i="3"/>
  <c r="D218" i="13" s="1"/>
  <c r="C220" i="3"/>
  <c r="D219" i="13" s="1"/>
  <c r="C221" i="3"/>
  <c r="D220" i="13" s="1"/>
  <c r="C222" i="3"/>
  <c r="D221" i="13" s="1"/>
  <c r="C223" i="3"/>
  <c r="D222" i="13" s="1"/>
  <c r="C224" i="3"/>
  <c r="D223" i="13" s="1"/>
  <c r="C225" i="3"/>
  <c r="D224" i="13" s="1"/>
  <c r="C226" i="3"/>
  <c r="D225" i="13" s="1"/>
  <c r="C227" i="3"/>
  <c r="D226" i="13" s="1"/>
  <c r="C228" i="3"/>
  <c r="D227" i="13" s="1"/>
  <c r="C229" i="3"/>
  <c r="D228" i="13" s="1"/>
  <c r="C230" i="3"/>
  <c r="D229" i="13" s="1"/>
  <c r="C231" i="3"/>
  <c r="D230" i="13" s="1"/>
  <c r="C232" i="3"/>
  <c r="D231" i="13" s="1"/>
  <c r="C233" i="3"/>
  <c r="D232" i="13" s="1"/>
  <c r="C234" i="3"/>
  <c r="D233" i="13" s="1"/>
  <c r="C235" i="3"/>
  <c r="D234" i="13" s="1"/>
  <c r="C236" i="3"/>
  <c r="D235" i="13" s="1"/>
  <c r="C237" i="3"/>
  <c r="D236" i="13" s="1"/>
  <c r="C238" i="3"/>
  <c r="D237" i="13" s="1"/>
  <c r="C239" i="3"/>
  <c r="D238" i="13" s="1"/>
  <c r="C240" i="3"/>
  <c r="D239" i="13" s="1"/>
  <c r="C241" i="3"/>
  <c r="D240" i="13" s="1"/>
  <c r="C242" i="3"/>
  <c r="D241" i="13" s="1"/>
  <c r="C243" i="3"/>
  <c r="D242" i="13" s="1"/>
  <c r="C244" i="3"/>
  <c r="D243" i="13" s="1"/>
  <c r="C245" i="3"/>
  <c r="D244" i="13" s="1"/>
  <c r="C246" i="3"/>
  <c r="D245" i="13" s="1"/>
  <c r="C247" i="3"/>
  <c r="D246" i="13" s="1"/>
  <c r="C248" i="3"/>
  <c r="D247" i="13" s="1"/>
  <c r="C249" i="3"/>
  <c r="D248" i="13" s="1"/>
  <c r="C250" i="3"/>
  <c r="D249" i="13" s="1"/>
  <c r="C251" i="3"/>
  <c r="D250" i="13" s="1"/>
  <c r="C252" i="3"/>
  <c r="D251" i="13" s="1"/>
  <c r="C253" i="3"/>
  <c r="D252" i="13" s="1"/>
  <c r="C254" i="3"/>
  <c r="D253" i="13" s="1"/>
  <c r="C255" i="3"/>
  <c r="D254" i="13" s="1"/>
  <c r="C256" i="3"/>
  <c r="D255" i="13" s="1"/>
  <c r="C257" i="3"/>
  <c r="D256" i="13" s="1"/>
  <c r="C258" i="3"/>
  <c r="D257" i="13" s="1"/>
  <c r="C259" i="3"/>
  <c r="D258" i="13" s="1"/>
  <c r="C260" i="3"/>
  <c r="D259" i="13" s="1"/>
  <c r="C261" i="3"/>
  <c r="D260" i="13" s="1"/>
  <c r="C262" i="3"/>
  <c r="D261" i="13" s="1"/>
  <c r="C263" i="3"/>
  <c r="D262" i="13" s="1"/>
  <c r="C264" i="3"/>
  <c r="D263" i="13" s="1"/>
  <c r="C265" i="3"/>
  <c r="D264" i="13" s="1"/>
  <c r="C266" i="3"/>
  <c r="D265" i="13" s="1"/>
  <c r="C267" i="3"/>
  <c r="D266" i="13" s="1"/>
  <c r="C268" i="3"/>
  <c r="D267" i="13" s="1"/>
  <c r="C269" i="3"/>
  <c r="D268" i="13" s="1"/>
  <c r="C270" i="3"/>
  <c r="D269" i="13" s="1"/>
  <c r="C271" i="3"/>
  <c r="D270" i="13" s="1"/>
  <c r="C272" i="3"/>
  <c r="D271" i="13" s="1"/>
  <c r="C273" i="3"/>
  <c r="D272" i="13" s="1"/>
  <c r="C274" i="3"/>
  <c r="D273" i="13" s="1"/>
  <c r="C275" i="3"/>
  <c r="D274" i="13" s="1"/>
  <c r="C276" i="3"/>
  <c r="D275" i="13" s="1"/>
  <c r="C277" i="3"/>
  <c r="D276" i="13" s="1"/>
  <c r="C278" i="3"/>
  <c r="D277" i="13" s="1"/>
  <c r="C279" i="3"/>
  <c r="D278" i="13" s="1"/>
  <c r="C280" i="3"/>
  <c r="D279" i="13" s="1"/>
  <c r="C281" i="3"/>
  <c r="D280" i="13" s="1"/>
  <c r="C282" i="3"/>
  <c r="D281" i="13" s="1"/>
  <c r="C283" i="3"/>
  <c r="D282" i="13" s="1"/>
  <c r="C284" i="3"/>
  <c r="D283" i="13" s="1"/>
  <c r="C285" i="3"/>
  <c r="D284" i="13" s="1"/>
  <c r="C286" i="3"/>
  <c r="D285" i="13" s="1"/>
  <c r="C287" i="3"/>
  <c r="D286" i="13" s="1"/>
  <c r="C288" i="3"/>
  <c r="D287" i="13" s="1"/>
  <c r="C289" i="3"/>
  <c r="D288" i="13" s="1"/>
  <c r="C290" i="3"/>
  <c r="D289" i="13" s="1"/>
  <c r="C291" i="3"/>
  <c r="D290" i="13" s="1"/>
  <c r="C292" i="3"/>
  <c r="D291" i="13" s="1"/>
  <c r="C293" i="3"/>
  <c r="D292" i="13" s="1"/>
  <c r="C294" i="3"/>
  <c r="D293" i="13" s="1"/>
  <c r="C295" i="3"/>
  <c r="D294" i="13" s="1"/>
  <c r="C296" i="3"/>
  <c r="D295" i="13" s="1"/>
  <c r="C297" i="3"/>
  <c r="D296" i="13" s="1"/>
  <c r="C298" i="3"/>
  <c r="D297" i="13" s="1"/>
  <c r="C299" i="3"/>
  <c r="D298" i="13" s="1"/>
  <c r="C300" i="3"/>
  <c r="D299" i="13" s="1"/>
  <c r="C301" i="3"/>
  <c r="D300" i="13" s="1"/>
  <c r="C302" i="3"/>
  <c r="D301" i="13" s="1"/>
  <c r="C303" i="3"/>
  <c r="D302" i="13" s="1"/>
  <c r="C304" i="3"/>
  <c r="D303" i="13" s="1"/>
  <c r="C305" i="3"/>
  <c r="D304" i="13" s="1"/>
  <c r="C306" i="3"/>
  <c r="D305" i="13" s="1"/>
  <c r="C307" i="3"/>
  <c r="D306" i="13" s="1"/>
  <c r="C308" i="3"/>
  <c r="D307" i="13" s="1"/>
  <c r="C309" i="3"/>
  <c r="D308" i="13" s="1"/>
  <c r="C310" i="3"/>
  <c r="D309" i="13" s="1"/>
  <c r="C311" i="3"/>
  <c r="D310" i="13" s="1"/>
  <c r="C312" i="3"/>
  <c r="D311" i="13" s="1"/>
  <c r="C313" i="3"/>
  <c r="D312" i="13" s="1"/>
  <c r="C314" i="3"/>
  <c r="D313" i="13" s="1"/>
  <c r="C315" i="3"/>
  <c r="D314" i="13" s="1"/>
  <c r="C316" i="3"/>
  <c r="D315" i="13" s="1"/>
  <c r="C317" i="3"/>
  <c r="D316" i="13" s="1"/>
  <c r="C318" i="3"/>
  <c r="D317" i="13" s="1"/>
  <c r="C319" i="3"/>
  <c r="D318" i="13" s="1"/>
  <c r="C320" i="3"/>
  <c r="D319" i="13" s="1"/>
  <c r="C321" i="3"/>
  <c r="D320" i="13" s="1"/>
  <c r="C322" i="3"/>
  <c r="D321" i="13" s="1"/>
  <c r="C323" i="3"/>
  <c r="D322" i="13" s="1"/>
  <c r="C324" i="3"/>
  <c r="D323" i="13" s="1"/>
  <c r="C325" i="3"/>
  <c r="D324" i="13" s="1"/>
  <c r="C326" i="3"/>
  <c r="D325" i="13" s="1"/>
  <c r="C327" i="3"/>
  <c r="D326" i="13" s="1"/>
  <c r="C328" i="3"/>
  <c r="D327" i="13" s="1"/>
  <c r="C329" i="3"/>
  <c r="D328" i="13" s="1"/>
  <c r="C330" i="3"/>
  <c r="D329" i="13" s="1"/>
  <c r="C331" i="3"/>
  <c r="D330" i="13" s="1"/>
  <c r="C332" i="3"/>
  <c r="D331" i="13" s="1"/>
  <c r="C333" i="3"/>
  <c r="D332" i="13" s="1"/>
  <c r="C334" i="3"/>
  <c r="D333" i="13" s="1"/>
  <c r="C335" i="3"/>
  <c r="D334" i="13" s="1"/>
  <c r="C336" i="3"/>
  <c r="D335" i="13" s="1"/>
  <c r="C337" i="3"/>
  <c r="D336" i="13" s="1"/>
  <c r="C338" i="3"/>
  <c r="D337" i="13" s="1"/>
  <c r="C339" i="3"/>
  <c r="D338" i="13" s="1"/>
  <c r="C340" i="3"/>
  <c r="D339" i="13" s="1"/>
  <c r="C341" i="3"/>
  <c r="D340" i="13" s="1"/>
  <c r="C342" i="3"/>
  <c r="D341" i="13" s="1"/>
  <c r="C343" i="3"/>
  <c r="D342" i="13" s="1"/>
  <c r="C344" i="3"/>
  <c r="D343" i="13" s="1"/>
  <c r="C345" i="3"/>
  <c r="D344" i="13" s="1"/>
  <c r="C346" i="3"/>
  <c r="D345" i="13" s="1"/>
  <c r="C347" i="3"/>
  <c r="D346" i="13" s="1"/>
  <c r="C348" i="3"/>
  <c r="D347" i="13" s="1"/>
  <c r="C349" i="3"/>
  <c r="D348" i="13" s="1"/>
  <c r="C350" i="3"/>
  <c r="D349" i="13" s="1"/>
  <c r="C351" i="3"/>
  <c r="D350" i="13" s="1"/>
  <c r="C352" i="3"/>
  <c r="D351" i="13" s="1"/>
  <c r="C353" i="3"/>
  <c r="D352" i="13" s="1"/>
  <c r="C354" i="3"/>
  <c r="D353" i="13" s="1"/>
  <c r="C355" i="3"/>
  <c r="D354" i="13" s="1"/>
  <c r="C356" i="3"/>
  <c r="D355" i="13" s="1"/>
  <c r="C357" i="3"/>
  <c r="D356" i="13" s="1"/>
  <c r="C358" i="3"/>
  <c r="D357" i="13" s="1"/>
  <c r="C359" i="3"/>
  <c r="D358" i="13" s="1"/>
  <c r="C360" i="3"/>
  <c r="D359" i="13" s="1"/>
  <c r="C361" i="3"/>
  <c r="D360" i="13" s="1"/>
  <c r="C362" i="3"/>
  <c r="D361" i="13" s="1"/>
  <c r="C363" i="3"/>
  <c r="D362" i="13" s="1"/>
  <c r="C364" i="3"/>
  <c r="D363" i="13" s="1"/>
  <c r="C365" i="3"/>
  <c r="D364" i="13" s="1"/>
  <c r="C366" i="3"/>
  <c r="D365" i="13" s="1"/>
  <c r="C367" i="3"/>
  <c r="D366" i="13" s="1"/>
  <c r="C368" i="3"/>
  <c r="D367" i="13" s="1"/>
  <c r="C369" i="3"/>
  <c r="D368" i="13" s="1"/>
  <c r="C370" i="3"/>
  <c r="D369" i="13" s="1"/>
  <c r="C371" i="3"/>
  <c r="D370" i="13" s="1"/>
  <c r="C372" i="3"/>
  <c r="D371" i="13" s="1"/>
  <c r="C373" i="3"/>
  <c r="D372" i="13" s="1"/>
  <c r="C374" i="3"/>
  <c r="D373" i="13" s="1"/>
  <c r="C375" i="3"/>
  <c r="D374" i="13" s="1"/>
  <c r="C376" i="3"/>
  <c r="D375" i="13" s="1"/>
  <c r="C377" i="3"/>
  <c r="D376" i="13" s="1"/>
  <c r="C378" i="3"/>
  <c r="D377" i="13" s="1"/>
  <c r="C379" i="3"/>
  <c r="D378" i="13" s="1"/>
  <c r="C380" i="3"/>
  <c r="D379" i="13" s="1"/>
  <c r="C381" i="3"/>
  <c r="D380" i="13" s="1"/>
  <c r="C382" i="3"/>
  <c r="D381" i="13" s="1"/>
  <c r="C383" i="3"/>
  <c r="D382" i="13" s="1"/>
  <c r="C384" i="3"/>
  <c r="D383" i="13" s="1"/>
  <c r="C385" i="3"/>
  <c r="D384" i="13" s="1"/>
  <c r="C386" i="3"/>
  <c r="D385" i="13" s="1"/>
  <c r="C387" i="3"/>
  <c r="D386" i="13" s="1"/>
  <c r="C388" i="3"/>
  <c r="D387" i="13" s="1"/>
  <c r="C389" i="3"/>
  <c r="D388" i="13" s="1"/>
  <c r="C390" i="3"/>
  <c r="D389" i="13" s="1"/>
  <c r="C391" i="3"/>
  <c r="D390" i="13" s="1"/>
  <c r="C392" i="3"/>
  <c r="D391" i="13" s="1"/>
  <c r="C393" i="3"/>
  <c r="D392" i="13" s="1"/>
  <c r="C394" i="3"/>
  <c r="D393" i="13" s="1"/>
  <c r="C395" i="3"/>
  <c r="D394" i="13" s="1"/>
  <c r="C396" i="3"/>
  <c r="D395" i="13" s="1"/>
  <c r="C397" i="3"/>
  <c r="D396" i="13" s="1"/>
  <c r="C398" i="3"/>
  <c r="D397" i="13" s="1"/>
  <c r="C399" i="3"/>
  <c r="D398" i="13" s="1"/>
  <c r="C400" i="3"/>
  <c r="D399" i="13" s="1"/>
  <c r="C401" i="3"/>
  <c r="D400" i="13" s="1"/>
  <c r="C402" i="3"/>
  <c r="D401" i="13" s="1"/>
  <c r="C403" i="3"/>
  <c r="D402" i="13" s="1"/>
  <c r="C404" i="3"/>
  <c r="D403" i="13" s="1"/>
  <c r="C405" i="3"/>
  <c r="D404" i="13" s="1"/>
  <c r="C406" i="3"/>
  <c r="D405" i="13" s="1"/>
  <c r="C407" i="3"/>
  <c r="D406" i="13" s="1"/>
  <c r="C408" i="3"/>
  <c r="D407" i="13" s="1"/>
  <c r="C409" i="3"/>
  <c r="D408" i="13" s="1"/>
  <c r="C410" i="3"/>
  <c r="D409" i="13" s="1"/>
  <c r="C411" i="3"/>
  <c r="D410" i="13" s="1"/>
  <c r="C412" i="3"/>
  <c r="D411" i="13" s="1"/>
  <c r="C413" i="3"/>
  <c r="D412" i="13" s="1"/>
  <c r="C414" i="3"/>
  <c r="D413" i="13" s="1"/>
  <c r="C415" i="3"/>
  <c r="D414" i="13" s="1"/>
  <c r="C416" i="3"/>
  <c r="D415" i="13" s="1"/>
  <c r="C417" i="3"/>
  <c r="D416" i="13" s="1"/>
  <c r="C418" i="3"/>
  <c r="D417" i="13" s="1"/>
  <c r="C419" i="3"/>
  <c r="D418" i="13" s="1"/>
  <c r="C420" i="3"/>
  <c r="D419" i="13" s="1"/>
  <c r="C421" i="3"/>
  <c r="D420" i="13" s="1"/>
  <c r="C422" i="3"/>
  <c r="D421" i="13" s="1"/>
  <c r="C423" i="3"/>
  <c r="D422" i="13" s="1"/>
  <c r="C424" i="3"/>
  <c r="D423" i="13" s="1"/>
  <c r="C425" i="3"/>
  <c r="D424" i="13" s="1"/>
  <c r="C426" i="3"/>
  <c r="D425" i="13" s="1"/>
  <c r="C427" i="3"/>
  <c r="D426" i="13" s="1"/>
  <c r="C428" i="3"/>
  <c r="D427" i="13" s="1"/>
  <c r="C429" i="3"/>
  <c r="D428" i="13" s="1"/>
  <c r="C430" i="3"/>
  <c r="D429" i="13" s="1"/>
  <c r="C431" i="3"/>
  <c r="D430" i="13" s="1"/>
  <c r="C432" i="3"/>
  <c r="D431" i="13" s="1"/>
  <c r="C433" i="3"/>
  <c r="D432" i="13" s="1"/>
  <c r="C434" i="3"/>
  <c r="D433" i="13" s="1"/>
  <c r="C435" i="3"/>
  <c r="D434" i="13" s="1"/>
  <c r="C436" i="3"/>
  <c r="D435" i="13" s="1"/>
  <c r="C437" i="3"/>
  <c r="D436" i="13" s="1"/>
  <c r="C438" i="3"/>
  <c r="D437" i="13" s="1"/>
  <c r="C439" i="3"/>
  <c r="D438" i="13" s="1"/>
  <c r="C440" i="3"/>
  <c r="D439" i="13" s="1"/>
  <c r="C441" i="3"/>
  <c r="D440" i="13" s="1"/>
  <c r="C442" i="3"/>
  <c r="D441" i="13" s="1"/>
  <c r="C443" i="3"/>
  <c r="D442" i="13" s="1"/>
  <c r="C444" i="3"/>
  <c r="D443" i="13" s="1"/>
  <c r="C445" i="3"/>
  <c r="D444" i="13" s="1"/>
  <c r="C446" i="3"/>
  <c r="D445" i="13" s="1"/>
  <c r="C447" i="3"/>
  <c r="D446" i="13" s="1"/>
  <c r="C448" i="3"/>
  <c r="D447" i="13" s="1"/>
  <c r="C449" i="3"/>
  <c r="D448" i="13" s="1"/>
  <c r="C450" i="3"/>
  <c r="D449" i="13" s="1"/>
  <c r="C451" i="3"/>
  <c r="D450" i="13" s="1"/>
  <c r="C452" i="3"/>
  <c r="D451" i="13" s="1"/>
  <c r="C453" i="3"/>
  <c r="D452" i="13" s="1"/>
  <c r="C454" i="3"/>
  <c r="D453" i="13" s="1"/>
  <c r="C455" i="3"/>
  <c r="D454" i="13" s="1"/>
  <c r="C456" i="3"/>
  <c r="D455" i="13" s="1"/>
  <c r="C457" i="3"/>
  <c r="D456" i="13" s="1"/>
  <c r="C458" i="3"/>
  <c r="D457" i="13" s="1"/>
  <c r="C459" i="3"/>
  <c r="D458" i="13" s="1"/>
  <c r="C460" i="3"/>
  <c r="D459" i="13" s="1"/>
  <c r="C461" i="3"/>
  <c r="D460" i="13" s="1"/>
  <c r="C462" i="3"/>
  <c r="D461" i="13" s="1"/>
  <c r="C463" i="3"/>
  <c r="D462" i="13" s="1"/>
  <c r="C464" i="3"/>
  <c r="D463" i="13" s="1"/>
  <c r="C465" i="3"/>
  <c r="D464" i="13" s="1"/>
  <c r="C466" i="3"/>
  <c r="D465" i="13" s="1"/>
  <c r="C467" i="3"/>
  <c r="D466" i="13" s="1"/>
  <c r="C468" i="3"/>
  <c r="D467" i="13" s="1"/>
  <c r="C469" i="3"/>
  <c r="D468" i="13" s="1"/>
  <c r="C470" i="3"/>
  <c r="D469" i="13" s="1"/>
  <c r="C471" i="3"/>
  <c r="D470" i="13" s="1"/>
  <c r="C472" i="3"/>
  <c r="D471" i="13" s="1"/>
  <c r="C473" i="3"/>
  <c r="D472" i="13" s="1"/>
  <c r="C474" i="3"/>
  <c r="D473" i="13" s="1"/>
  <c r="C475" i="3"/>
  <c r="D474" i="13" s="1"/>
  <c r="C476" i="3"/>
  <c r="D475" i="13" s="1"/>
  <c r="C477" i="3"/>
  <c r="D476" i="13" s="1"/>
  <c r="C478" i="3"/>
  <c r="D477" i="13" s="1"/>
  <c r="C479" i="3"/>
  <c r="D478" i="13" s="1"/>
  <c r="C480" i="3"/>
  <c r="D479" i="13" s="1"/>
  <c r="C481" i="3"/>
  <c r="D480" i="13" s="1"/>
  <c r="C482" i="3"/>
  <c r="D481" i="13" s="1"/>
  <c r="C483" i="3"/>
  <c r="D482" i="13" s="1"/>
  <c r="C484" i="3"/>
  <c r="D483" i="13" s="1"/>
  <c r="C485" i="3"/>
  <c r="D484" i="13" s="1"/>
  <c r="C486" i="3"/>
  <c r="D485" i="13" s="1"/>
  <c r="C487" i="3"/>
  <c r="D486" i="13" s="1"/>
  <c r="C488" i="3"/>
  <c r="D487" i="13" s="1"/>
  <c r="C489" i="3"/>
  <c r="D488" i="13" s="1"/>
  <c r="C490" i="3"/>
  <c r="D489" i="13" s="1"/>
  <c r="C491" i="3"/>
  <c r="D490" i="13" s="1"/>
  <c r="C492" i="3"/>
  <c r="D491" i="13" s="1"/>
  <c r="C493" i="3"/>
  <c r="D492" i="13" s="1"/>
  <c r="C494" i="3"/>
  <c r="D493" i="13" s="1"/>
  <c r="C495" i="3"/>
  <c r="D494" i="13" s="1"/>
  <c r="C496" i="3"/>
  <c r="D495" i="13" s="1"/>
  <c r="C497" i="3"/>
  <c r="D496" i="13" s="1"/>
  <c r="C498" i="3"/>
  <c r="D497" i="13" s="1"/>
  <c r="C499" i="3"/>
  <c r="D498" i="13" s="1"/>
  <c r="C500" i="3"/>
  <c r="D499" i="13" s="1"/>
  <c r="C501" i="3"/>
  <c r="D500" i="13" s="1"/>
  <c r="C502" i="3"/>
  <c r="D501" i="13" s="1"/>
  <c r="C503" i="3"/>
  <c r="D502" i="13" s="1"/>
  <c r="C504" i="3"/>
  <c r="D503" i="13" s="1"/>
  <c r="C505" i="3"/>
  <c r="D504" i="13" s="1"/>
  <c r="C506" i="3"/>
  <c r="D505" i="13" s="1"/>
  <c r="C507" i="3"/>
  <c r="D506" i="13" s="1"/>
  <c r="C508" i="3"/>
  <c r="D507" i="13" s="1"/>
  <c r="C509" i="3"/>
  <c r="D508" i="13" s="1"/>
  <c r="C510" i="3"/>
  <c r="D509" i="13" s="1"/>
  <c r="C511" i="3"/>
  <c r="D510" i="13" s="1"/>
  <c r="C512" i="3"/>
  <c r="D511" i="13" s="1"/>
  <c r="C513" i="3"/>
  <c r="D512" i="13" s="1"/>
  <c r="C514" i="3"/>
  <c r="D513" i="13" s="1"/>
  <c r="C515" i="3"/>
  <c r="D514" i="13" s="1"/>
  <c r="C516" i="3"/>
  <c r="D515" i="13" s="1"/>
  <c r="C517" i="3"/>
  <c r="D516" i="13" s="1"/>
  <c r="C518" i="3"/>
  <c r="D517" i="13" s="1"/>
  <c r="C519" i="3"/>
  <c r="D518" i="13" s="1"/>
  <c r="C520" i="3"/>
  <c r="D519" i="13" s="1"/>
  <c r="C521" i="3"/>
  <c r="D520" i="13" s="1"/>
  <c r="C522" i="3"/>
  <c r="D521" i="13" s="1"/>
  <c r="C523" i="3"/>
  <c r="D522" i="13" s="1"/>
  <c r="C524" i="3"/>
  <c r="D523" i="13" s="1"/>
  <c r="C525" i="3"/>
  <c r="D524" i="13" s="1"/>
  <c r="C526" i="3"/>
  <c r="D525" i="13" s="1"/>
  <c r="C527" i="3"/>
  <c r="D526" i="13" s="1"/>
  <c r="C528" i="3"/>
  <c r="D527" i="13" s="1"/>
  <c r="C529" i="3"/>
  <c r="D528" i="13" s="1"/>
  <c r="C530" i="3"/>
  <c r="D529" i="13" s="1"/>
  <c r="C531" i="3"/>
  <c r="D530" i="13" s="1"/>
  <c r="C532" i="3"/>
  <c r="D531" i="13" s="1"/>
  <c r="C533" i="3"/>
  <c r="D532" i="13" s="1"/>
  <c r="C534" i="3"/>
  <c r="D533" i="13" s="1"/>
  <c r="C535" i="3"/>
  <c r="D534" i="13" s="1"/>
  <c r="C536" i="3"/>
  <c r="D535" i="13" s="1"/>
  <c r="C537" i="3"/>
  <c r="D536" i="13" s="1"/>
  <c r="C538" i="3"/>
  <c r="D537" i="13" s="1"/>
  <c r="C539" i="3"/>
  <c r="D538" i="13" s="1"/>
  <c r="C540" i="3"/>
  <c r="D539" i="13" s="1"/>
  <c r="C541" i="3"/>
  <c r="D540" i="13" s="1"/>
  <c r="C542" i="3"/>
  <c r="D541" i="13" s="1"/>
  <c r="C543" i="3"/>
  <c r="D542" i="13" s="1"/>
  <c r="C544" i="3"/>
  <c r="D543" i="13" s="1"/>
  <c r="C545" i="3"/>
  <c r="D544" i="13" s="1"/>
  <c r="C546" i="3"/>
  <c r="D545" i="13" s="1"/>
  <c r="C547" i="3"/>
  <c r="D546" i="13" s="1"/>
  <c r="C548" i="3"/>
  <c r="D547" i="13" s="1"/>
  <c r="C549" i="3"/>
  <c r="D548" i="13" s="1"/>
  <c r="C550" i="3"/>
  <c r="D549" i="13" s="1"/>
  <c r="C551" i="3"/>
  <c r="D550" i="13" s="1"/>
  <c r="C552" i="3"/>
  <c r="D551" i="13" s="1"/>
  <c r="C553" i="3"/>
  <c r="D552" i="13" s="1"/>
  <c r="C554" i="3"/>
  <c r="D553" i="13" s="1"/>
  <c r="C555" i="3"/>
  <c r="D554" i="13" s="1"/>
  <c r="C556" i="3"/>
  <c r="D555" i="13" s="1"/>
  <c r="C557" i="3"/>
  <c r="D556" i="13" s="1"/>
  <c r="C558" i="3"/>
  <c r="D557" i="13" s="1"/>
  <c r="C559" i="3"/>
  <c r="D558" i="13" s="1"/>
  <c r="C560" i="3"/>
  <c r="D559" i="13" s="1"/>
  <c r="C561" i="3"/>
  <c r="D560" i="13" s="1"/>
  <c r="C562" i="3"/>
  <c r="D561" i="13" s="1"/>
  <c r="C563" i="3"/>
  <c r="D562" i="13" s="1"/>
  <c r="C564" i="3"/>
  <c r="D563" i="13" s="1"/>
  <c r="C565" i="3"/>
  <c r="D564" i="13" s="1"/>
  <c r="C566" i="3"/>
  <c r="D565" i="13" s="1"/>
  <c r="C567" i="3"/>
  <c r="D566" i="13" s="1"/>
  <c r="C568" i="3"/>
  <c r="D567" i="13" s="1"/>
  <c r="C569" i="3"/>
  <c r="D568" i="13" s="1"/>
  <c r="C570" i="3"/>
  <c r="D569" i="13" s="1"/>
  <c r="C571" i="3"/>
  <c r="D570" i="13" s="1"/>
  <c r="C572" i="3"/>
  <c r="D571" i="13" s="1"/>
  <c r="C573" i="3"/>
  <c r="D572" i="13" s="1"/>
  <c r="C574" i="3"/>
  <c r="D573" i="13" s="1"/>
  <c r="C575" i="3"/>
  <c r="D574" i="13" s="1"/>
  <c r="C576" i="3"/>
  <c r="D575" i="13" s="1"/>
  <c r="C577" i="3"/>
  <c r="D576" i="13" s="1"/>
  <c r="C578" i="3"/>
  <c r="D577" i="13" s="1"/>
  <c r="C579" i="3"/>
  <c r="D578" i="13" s="1"/>
  <c r="C580" i="3"/>
  <c r="D579" i="13" s="1"/>
  <c r="C581" i="3"/>
  <c r="D580" i="13" s="1"/>
  <c r="C582" i="3"/>
  <c r="D581" i="13" s="1"/>
  <c r="C583" i="3"/>
  <c r="D582" i="13" s="1"/>
  <c r="C584" i="3"/>
  <c r="D583" i="13" s="1"/>
  <c r="C585" i="3"/>
  <c r="D584" i="13" s="1"/>
  <c r="C586" i="3"/>
  <c r="D585" i="13" s="1"/>
  <c r="C587" i="3"/>
  <c r="D586" i="13" s="1"/>
  <c r="C588" i="3"/>
  <c r="D587" i="13" s="1"/>
  <c r="C589" i="3"/>
  <c r="D588" i="13" s="1"/>
  <c r="C590" i="3"/>
  <c r="D589" i="13" s="1"/>
  <c r="C591" i="3"/>
  <c r="D590" i="13" s="1"/>
  <c r="C592" i="3"/>
  <c r="D591" i="13" s="1"/>
  <c r="C593" i="3"/>
  <c r="D592" i="13" s="1"/>
  <c r="C594" i="3"/>
  <c r="D593" i="13" s="1"/>
  <c r="C595" i="3"/>
  <c r="D594" i="13" s="1"/>
  <c r="C596" i="3"/>
  <c r="D595" i="13" s="1"/>
  <c r="C597" i="3"/>
  <c r="D596" i="13" s="1"/>
  <c r="C598" i="3"/>
  <c r="D597" i="13" s="1"/>
  <c r="C599" i="3"/>
  <c r="D598" i="13" s="1"/>
  <c r="C600" i="3"/>
  <c r="D599" i="13" s="1"/>
  <c r="C601" i="3"/>
  <c r="D600" i="13" s="1"/>
  <c r="C602" i="3"/>
  <c r="D601" i="13" s="1"/>
  <c r="C603" i="3"/>
  <c r="D602" i="13" s="1"/>
  <c r="C604" i="3"/>
  <c r="D603" i="13" s="1"/>
  <c r="C605" i="3"/>
  <c r="D604" i="13" s="1"/>
  <c r="C606" i="3"/>
  <c r="D605" i="13" s="1"/>
  <c r="C607" i="3"/>
  <c r="D606" i="13" s="1"/>
  <c r="C608" i="3"/>
  <c r="D607" i="13" s="1"/>
  <c r="C609" i="3"/>
  <c r="D608" i="13" s="1"/>
  <c r="C610" i="3"/>
  <c r="D609" i="13" s="1"/>
  <c r="C611" i="3"/>
  <c r="D610" i="13" s="1"/>
  <c r="C612" i="3"/>
  <c r="D611" i="13" s="1"/>
  <c r="C613" i="3"/>
  <c r="D612" i="13" s="1"/>
  <c r="C614" i="3"/>
  <c r="D613" i="13" s="1"/>
  <c r="C615" i="3"/>
  <c r="D614" i="13" s="1"/>
  <c r="C616" i="3"/>
  <c r="D615" i="13" s="1"/>
  <c r="C617" i="3"/>
  <c r="D616" i="13" s="1"/>
  <c r="C618" i="3"/>
  <c r="D617" i="13" s="1"/>
  <c r="C619" i="3"/>
  <c r="D618" i="13" s="1"/>
  <c r="C620" i="3"/>
  <c r="D619" i="13" s="1"/>
  <c r="C621" i="3"/>
  <c r="D620" i="13" s="1"/>
  <c r="C622" i="3"/>
  <c r="D621" i="13" s="1"/>
  <c r="C623" i="3"/>
  <c r="D622" i="13" s="1"/>
  <c r="C624" i="3"/>
  <c r="D623" i="13" s="1"/>
  <c r="C625" i="3"/>
  <c r="D624" i="13" s="1"/>
  <c r="C626" i="3"/>
  <c r="D625" i="13" s="1"/>
  <c r="C627" i="3"/>
  <c r="D626" i="13" s="1"/>
  <c r="C628" i="3"/>
  <c r="D627" i="13" s="1"/>
  <c r="C629" i="3"/>
  <c r="D628" i="13" s="1"/>
  <c r="C630" i="3"/>
  <c r="D629" i="13" s="1"/>
  <c r="C631" i="3"/>
  <c r="D630" i="13" s="1"/>
  <c r="C632" i="3"/>
  <c r="D631" i="13" s="1"/>
  <c r="C633" i="3"/>
  <c r="D632" i="13" s="1"/>
  <c r="C634" i="3"/>
  <c r="D633" i="13" s="1"/>
  <c r="C635" i="3"/>
  <c r="D634" i="13" s="1"/>
  <c r="C636" i="3"/>
  <c r="D635" i="13" s="1"/>
  <c r="C637" i="3"/>
  <c r="D636" i="13" s="1"/>
  <c r="C638" i="3"/>
  <c r="D637" i="13" s="1"/>
  <c r="C639" i="3"/>
  <c r="D638" i="13" s="1"/>
  <c r="C640" i="3"/>
  <c r="D639" i="13" s="1"/>
  <c r="C641" i="3"/>
  <c r="D640" i="13" s="1"/>
  <c r="C642" i="3"/>
  <c r="D641" i="13" s="1"/>
  <c r="C643" i="3"/>
  <c r="D642" i="13" s="1"/>
  <c r="C644" i="3"/>
  <c r="D643" i="13" s="1"/>
  <c r="C645" i="3"/>
  <c r="D644" i="13" s="1"/>
  <c r="C646" i="3"/>
  <c r="D645" i="13" s="1"/>
  <c r="C647" i="3"/>
  <c r="D646" i="13" s="1"/>
  <c r="C648" i="3"/>
  <c r="D647" i="13" s="1"/>
  <c r="C649" i="3"/>
  <c r="D648" i="13" s="1"/>
  <c r="C650" i="3"/>
  <c r="D649" i="13" s="1"/>
  <c r="C651" i="3"/>
  <c r="D650" i="13" s="1"/>
  <c r="C652" i="3"/>
  <c r="D651" i="13" s="1"/>
  <c r="C653" i="3"/>
  <c r="D652" i="13" s="1"/>
  <c r="C654" i="3"/>
  <c r="D653" i="13" s="1"/>
  <c r="C655" i="3"/>
  <c r="D654" i="13" s="1"/>
  <c r="C656" i="3"/>
  <c r="D655" i="13" s="1"/>
  <c r="C657" i="3"/>
  <c r="D656" i="13" s="1"/>
  <c r="C658" i="3"/>
  <c r="D657" i="13" s="1"/>
  <c r="C659" i="3"/>
  <c r="D658" i="13" s="1"/>
  <c r="C660" i="3"/>
  <c r="D659" i="13" s="1"/>
  <c r="C661" i="3"/>
  <c r="D660" i="13" s="1"/>
  <c r="C662" i="3"/>
  <c r="D661" i="13" s="1"/>
  <c r="C663" i="3"/>
  <c r="D662" i="13" s="1"/>
  <c r="C664" i="3"/>
  <c r="D663" i="13" s="1"/>
  <c r="C665" i="3"/>
  <c r="D664" i="13" s="1"/>
  <c r="C666" i="3"/>
  <c r="D665" i="13" s="1"/>
  <c r="C667" i="3"/>
  <c r="D666" i="13" s="1"/>
  <c r="C668" i="3"/>
  <c r="D667" i="13" s="1"/>
  <c r="C669" i="3"/>
  <c r="D668" i="13" s="1"/>
  <c r="C670" i="3"/>
  <c r="D669" i="13" s="1"/>
  <c r="C671" i="3"/>
  <c r="D670" i="13" s="1"/>
  <c r="C672" i="3"/>
  <c r="D671" i="13" s="1"/>
  <c r="C673" i="3"/>
  <c r="D672" i="13" s="1"/>
  <c r="C674" i="3"/>
  <c r="D673" i="13" s="1"/>
  <c r="C675" i="3"/>
  <c r="D674" i="13" s="1"/>
  <c r="C676" i="3"/>
  <c r="D675" i="13" s="1"/>
  <c r="C677" i="3"/>
  <c r="D676" i="13" s="1"/>
  <c r="C678" i="3"/>
  <c r="D677" i="13" s="1"/>
  <c r="C679" i="3"/>
  <c r="D678" i="13" s="1"/>
  <c r="C680" i="3"/>
  <c r="D679" i="13" s="1"/>
  <c r="C681" i="3"/>
  <c r="D680" i="13" s="1"/>
  <c r="C682" i="3"/>
  <c r="D681" i="13" s="1"/>
  <c r="C683" i="3"/>
  <c r="D682" i="13" s="1"/>
  <c r="C684" i="3"/>
  <c r="D683" i="13" s="1"/>
  <c r="C685" i="3"/>
  <c r="D684" i="13" s="1"/>
  <c r="C686" i="3"/>
  <c r="D685" i="13" s="1"/>
  <c r="C687" i="3"/>
  <c r="D686" i="13" s="1"/>
  <c r="C688" i="3"/>
  <c r="D687" i="13" s="1"/>
  <c r="C689" i="3"/>
  <c r="D688" i="13" s="1"/>
  <c r="C690" i="3"/>
  <c r="D689" i="13" s="1"/>
  <c r="C691" i="3"/>
  <c r="D690" i="13" s="1"/>
  <c r="C692" i="3"/>
  <c r="D691" i="13" s="1"/>
  <c r="C693" i="3"/>
  <c r="D692" i="13" s="1"/>
  <c r="C694" i="3"/>
  <c r="D693" i="13" s="1"/>
  <c r="C695" i="3"/>
  <c r="D694" i="13" s="1"/>
  <c r="C696" i="3"/>
  <c r="D695" i="13" s="1"/>
  <c r="C697" i="3"/>
  <c r="D696" i="13" s="1"/>
  <c r="C698" i="3"/>
  <c r="D697" i="13" s="1"/>
  <c r="C699" i="3"/>
  <c r="D698" i="13" s="1"/>
  <c r="C700" i="3"/>
  <c r="D699" i="13" s="1"/>
  <c r="C701" i="3"/>
  <c r="D700" i="13" s="1"/>
  <c r="C702" i="3"/>
  <c r="D701" i="13" s="1"/>
  <c r="C703" i="3"/>
  <c r="D702" i="13" s="1"/>
  <c r="C704" i="3"/>
  <c r="D703" i="13" s="1"/>
  <c r="C705" i="3"/>
  <c r="D704" i="13" s="1"/>
  <c r="C706" i="3"/>
  <c r="D705" i="13" s="1"/>
  <c r="C707" i="3"/>
  <c r="D706" i="13" s="1"/>
  <c r="C708" i="3"/>
  <c r="D707" i="13" s="1"/>
  <c r="C709" i="3"/>
  <c r="D708" i="13" s="1"/>
  <c r="C710" i="3"/>
  <c r="D709" i="13" s="1"/>
  <c r="C711" i="3"/>
  <c r="D710" i="13" s="1"/>
  <c r="C712" i="3"/>
  <c r="D711" i="13" s="1"/>
  <c r="C713" i="3"/>
  <c r="D712" i="13" s="1"/>
  <c r="C714" i="3"/>
  <c r="D713" i="13" s="1"/>
  <c r="C715" i="3"/>
  <c r="D714" i="13" s="1"/>
  <c r="C716" i="3"/>
  <c r="D715" i="13" s="1"/>
  <c r="C717" i="3"/>
  <c r="D716" i="13" s="1"/>
  <c r="C718" i="3"/>
  <c r="D717" i="13" s="1"/>
  <c r="C719" i="3"/>
  <c r="D718" i="13" s="1"/>
  <c r="C720" i="3"/>
  <c r="D719" i="13" s="1"/>
  <c r="C721" i="3"/>
  <c r="D720" i="13" s="1"/>
  <c r="C722" i="3"/>
  <c r="D721" i="13" s="1"/>
  <c r="C723" i="3"/>
  <c r="D722" i="13" s="1"/>
  <c r="C724" i="3"/>
  <c r="D723" i="13" s="1"/>
  <c r="C725" i="3"/>
  <c r="D724" i="13" s="1"/>
  <c r="C726" i="3"/>
  <c r="D725" i="13" s="1"/>
  <c r="C727" i="3"/>
  <c r="D726" i="13" s="1"/>
  <c r="C728" i="3"/>
  <c r="D727" i="13" s="1"/>
  <c r="C729" i="3"/>
  <c r="D728" i="13" s="1"/>
  <c r="C730" i="3"/>
  <c r="D729" i="13" s="1"/>
  <c r="C731" i="3"/>
  <c r="D730" i="13" s="1"/>
  <c r="C732" i="3"/>
  <c r="D731" i="13" s="1"/>
  <c r="C733" i="3"/>
  <c r="D732" i="13" s="1"/>
  <c r="C734" i="3"/>
  <c r="D733" i="13" s="1"/>
  <c r="C735" i="3"/>
  <c r="D734" i="13" s="1"/>
  <c r="C736" i="3"/>
  <c r="D735" i="13" s="1"/>
  <c r="C737" i="3"/>
  <c r="D736" i="13" s="1"/>
  <c r="C738" i="3"/>
  <c r="D737" i="13" s="1"/>
  <c r="C739" i="3"/>
  <c r="D738" i="13" s="1"/>
  <c r="C740" i="3"/>
  <c r="D739" i="13" s="1"/>
  <c r="C741" i="3"/>
  <c r="D740" i="13" s="1"/>
  <c r="C742" i="3"/>
  <c r="D741" i="13" s="1"/>
  <c r="C743" i="3"/>
  <c r="D742" i="13" s="1"/>
  <c r="C744" i="3"/>
  <c r="D743" i="13" s="1"/>
  <c r="C745" i="3"/>
  <c r="D744" i="13" s="1"/>
  <c r="C746" i="3"/>
  <c r="D745" i="13" s="1"/>
  <c r="C747" i="3"/>
  <c r="D746" i="13" s="1"/>
  <c r="C748" i="3"/>
  <c r="D747" i="13" s="1"/>
  <c r="C749" i="3"/>
  <c r="D748" i="13" s="1"/>
  <c r="C750" i="3"/>
  <c r="D749" i="13" s="1"/>
  <c r="C751" i="3"/>
  <c r="D750" i="13" s="1"/>
  <c r="C752" i="3"/>
  <c r="D751" i="13" s="1"/>
  <c r="C753" i="3"/>
  <c r="D752" i="13" s="1"/>
  <c r="C754" i="3"/>
  <c r="D753" i="13" s="1"/>
  <c r="C755" i="3"/>
  <c r="D754" i="13" s="1"/>
  <c r="C756" i="3"/>
  <c r="D755" i="13" s="1"/>
  <c r="C757" i="3"/>
  <c r="D756" i="13" s="1"/>
  <c r="C758" i="3"/>
  <c r="D757" i="13" s="1"/>
  <c r="C759" i="3"/>
  <c r="D758" i="13" s="1"/>
  <c r="C760" i="3"/>
  <c r="D759" i="13" s="1"/>
  <c r="C761" i="3"/>
  <c r="D760" i="13" s="1"/>
  <c r="C762" i="3"/>
  <c r="D761" i="13" s="1"/>
  <c r="C763" i="3"/>
  <c r="D762" i="13" s="1"/>
  <c r="C764" i="3"/>
  <c r="D763" i="13" s="1"/>
  <c r="C765" i="3"/>
  <c r="D764" i="13" s="1"/>
  <c r="C766" i="3"/>
  <c r="D765" i="13" s="1"/>
  <c r="C767" i="3"/>
  <c r="D766" i="13" s="1"/>
  <c r="C768" i="3"/>
  <c r="D767" i="13" s="1"/>
  <c r="C769" i="3"/>
  <c r="D768" i="13" s="1"/>
  <c r="C770" i="3"/>
  <c r="D769" i="13" s="1"/>
  <c r="C771" i="3"/>
  <c r="D770" i="13" s="1"/>
  <c r="C772" i="3"/>
  <c r="D771" i="13" s="1"/>
  <c r="C773" i="3"/>
  <c r="D772" i="13" s="1"/>
  <c r="C774" i="3"/>
  <c r="D773" i="13" s="1"/>
  <c r="C775" i="3"/>
  <c r="D774" i="13" s="1"/>
  <c r="C776" i="3"/>
  <c r="D775" i="13" s="1"/>
  <c r="C777" i="3"/>
  <c r="D776" i="13" s="1"/>
  <c r="C778" i="3"/>
  <c r="D777" i="13" s="1"/>
  <c r="C779" i="3"/>
  <c r="D778" i="13" s="1"/>
  <c r="C780" i="3"/>
  <c r="D779" i="13" s="1"/>
  <c r="C781" i="3"/>
  <c r="D780" i="13" s="1"/>
  <c r="C782" i="3"/>
  <c r="D781" i="13" s="1"/>
  <c r="C783" i="3"/>
  <c r="D782" i="13" s="1"/>
  <c r="C784" i="3"/>
  <c r="D783" i="13" s="1"/>
  <c r="C785" i="3"/>
  <c r="D784" i="13" s="1"/>
  <c r="C786" i="3"/>
  <c r="D785" i="13" s="1"/>
  <c r="C787" i="3"/>
  <c r="D786" i="13" s="1"/>
  <c r="C788" i="3"/>
  <c r="D787" i="13" s="1"/>
  <c r="C789" i="3"/>
  <c r="D788" i="13" s="1"/>
  <c r="C790" i="3"/>
  <c r="D789" i="13" s="1"/>
  <c r="C791" i="3"/>
  <c r="D790" i="13" s="1"/>
  <c r="C792" i="3"/>
  <c r="D791" i="13" s="1"/>
  <c r="C793" i="3"/>
  <c r="D792" i="13" s="1"/>
  <c r="C794" i="3"/>
  <c r="D793" i="13" s="1"/>
  <c r="C795" i="3"/>
  <c r="D794" i="13" s="1"/>
  <c r="C796" i="3"/>
  <c r="D795" i="13" s="1"/>
  <c r="C797" i="3"/>
  <c r="D796" i="13" s="1"/>
  <c r="C798" i="3"/>
  <c r="D797" i="13" s="1"/>
  <c r="C799" i="3"/>
  <c r="D798" i="13" s="1"/>
  <c r="C800" i="3"/>
  <c r="D799" i="13" s="1"/>
  <c r="C801" i="3"/>
  <c r="D800" i="13" s="1"/>
  <c r="C802" i="3"/>
  <c r="D801" i="13" s="1"/>
  <c r="C803" i="3"/>
  <c r="D802" i="13" s="1"/>
  <c r="C804" i="3"/>
  <c r="D803" i="13" s="1"/>
  <c r="C805" i="3"/>
  <c r="D804" i="13" s="1"/>
  <c r="C806" i="3"/>
  <c r="D805" i="13" s="1"/>
  <c r="C807" i="3"/>
  <c r="D806" i="13" s="1"/>
  <c r="C808" i="3"/>
  <c r="D807" i="13" s="1"/>
  <c r="C809" i="3"/>
  <c r="D808" i="13" s="1"/>
  <c r="C810" i="3"/>
  <c r="D809" i="13" s="1"/>
  <c r="C811" i="3"/>
  <c r="D810" i="13" s="1"/>
  <c r="C812" i="3"/>
  <c r="D811" i="13" s="1"/>
  <c r="C813" i="3"/>
  <c r="D812" i="13" s="1"/>
  <c r="C814" i="3"/>
  <c r="D813" i="13" s="1"/>
  <c r="C815" i="3"/>
  <c r="D814" i="13" s="1"/>
  <c r="C816" i="3"/>
  <c r="D815" i="13" s="1"/>
  <c r="C817" i="3"/>
  <c r="D816" i="13" s="1"/>
  <c r="C818" i="3"/>
  <c r="D817" i="13" s="1"/>
  <c r="C819" i="3"/>
  <c r="D818" i="13" s="1"/>
  <c r="C820" i="3"/>
  <c r="D819" i="13" s="1"/>
  <c r="C821" i="3"/>
  <c r="D820" i="13" s="1"/>
  <c r="C822" i="3"/>
  <c r="D821" i="13" s="1"/>
  <c r="C823" i="3"/>
  <c r="D822" i="13" s="1"/>
  <c r="C824" i="3"/>
  <c r="D823" i="13" s="1"/>
  <c r="C825" i="3"/>
  <c r="D824" i="13" s="1"/>
  <c r="C826" i="3"/>
  <c r="D825" i="13" s="1"/>
  <c r="C827" i="3"/>
  <c r="D826" i="13" s="1"/>
  <c r="C828" i="3"/>
  <c r="D827" i="13" s="1"/>
  <c r="C829" i="3"/>
  <c r="D828" i="13" s="1"/>
  <c r="C830" i="3"/>
  <c r="D829" i="13" s="1"/>
  <c r="C831" i="3"/>
  <c r="D830" i="13" s="1"/>
  <c r="C832" i="3"/>
  <c r="D831" i="13" s="1"/>
  <c r="C833" i="3"/>
  <c r="D832" i="13" s="1"/>
  <c r="C834" i="3"/>
  <c r="D833" i="13" s="1"/>
  <c r="C835" i="3"/>
  <c r="D834" i="13" s="1"/>
  <c r="C836" i="3"/>
  <c r="D835" i="13" s="1"/>
  <c r="C837" i="3"/>
  <c r="D836" i="13" s="1"/>
  <c r="C838" i="3"/>
  <c r="D837" i="13" s="1"/>
  <c r="C839" i="3"/>
  <c r="D838" i="13" s="1"/>
  <c r="C840" i="3"/>
  <c r="D839" i="13" s="1"/>
  <c r="C841" i="3"/>
  <c r="D840" i="13" s="1"/>
  <c r="C842" i="3"/>
  <c r="D841" i="13" s="1"/>
  <c r="C843" i="3"/>
  <c r="D842" i="13" s="1"/>
  <c r="C844" i="3"/>
  <c r="D843" i="13" s="1"/>
  <c r="C845" i="3"/>
  <c r="D844" i="13" s="1"/>
  <c r="C846" i="3"/>
  <c r="D845" i="13" s="1"/>
  <c r="C847" i="3"/>
  <c r="D846" i="13" s="1"/>
  <c r="C848" i="3"/>
  <c r="D847" i="13" s="1"/>
  <c r="C849" i="3"/>
  <c r="D848" i="13" s="1"/>
  <c r="C850" i="3"/>
  <c r="D849" i="13" s="1"/>
  <c r="C851" i="3"/>
  <c r="D850" i="13" s="1"/>
  <c r="C852" i="3"/>
  <c r="D851" i="13" s="1"/>
  <c r="C853" i="3"/>
  <c r="D852" i="13" s="1"/>
  <c r="C854" i="3"/>
  <c r="D853" i="13" s="1"/>
  <c r="C855" i="3"/>
  <c r="D854" i="13" s="1"/>
  <c r="C856" i="3"/>
  <c r="D855" i="13" s="1"/>
  <c r="C857" i="3"/>
  <c r="D856" i="13" s="1"/>
  <c r="C858" i="3"/>
  <c r="D857" i="13" s="1"/>
  <c r="C859" i="3"/>
  <c r="D858" i="13" s="1"/>
  <c r="C860" i="3"/>
  <c r="D859" i="13" s="1"/>
  <c r="C861" i="3"/>
  <c r="D860" i="13" s="1"/>
  <c r="C862" i="3"/>
  <c r="D861" i="13" s="1"/>
  <c r="C863" i="3"/>
  <c r="D862" i="13" s="1"/>
  <c r="C864" i="3"/>
  <c r="D863" i="13" s="1"/>
  <c r="C865" i="3"/>
  <c r="D864" i="13" s="1"/>
  <c r="C866" i="3"/>
  <c r="D865" i="13" s="1"/>
  <c r="C867" i="3"/>
  <c r="D866" i="13" s="1"/>
  <c r="C868" i="3"/>
  <c r="D867" i="13" s="1"/>
  <c r="C869" i="3"/>
  <c r="D868" i="13" s="1"/>
  <c r="C870" i="3"/>
  <c r="D869" i="13" s="1"/>
  <c r="C871" i="3"/>
  <c r="D870" i="13" s="1"/>
  <c r="C872" i="3"/>
  <c r="D871" i="13" s="1"/>
  <c r="C873" i="3"/>
  <c r="D872" i="13" s="1"/>
  <c r="C874" i="3"/>
  <c r="D873" i="13" s="1"/>
  <c r="C875" i="3"/>
  <c r="D874" i="13" s="1"/>
  <c r="C876" i="3"/>
  <c r="D875" i="13" s="1"/>
  <c r="C877" i="3"/>
  <c r="D876" i="13" s="1"/>
  <c r="C878" i="3"/>
  <c r="D877" i="13" s="1"/>
  <c r="C879" i="3"/>
  <c r="D878" i="13" s="1"/>
  <c r="C880" i="3"/>
  <c r="D879" i="13" s="1"/>
  <c r="C881" i="3"/>
  <c r="D880" i="13" s="1"/>
  <c r="C882" i="3"/>
  <c r="D881" i="13" s="1"/>
  <c r="C883" i="3"/>
  <c r="D882" i="13" s="1"/>
  <c r="C884" i="3"/>
  <c r="D883" i="13" s="1"/>
  <c r="C885" i="3"/>
  <c r="D884" i="13" s="1"/>
  <c r="C886" i="3"/>
  <c r="D885" i="13" s="1"/>
  <c r="C887" i="3"/>
  <c r="D886" i="13" s="1"/>
  <c r="C888" i="3"/>
  <c r="D887" i="13" s="1"/>
  <c r="C889" i="3"/>
  <c r="D888" i="13" s="1"/>
  <c r="C890" i="3"/>
  <c r="D889" i="13" s="1"/>
  <c r="C891" i="3"/>
  <c r="D890" i="13" s="1"/>
  <c r="C892" i="3"/>
  <c r="D891" i="13" s="1"/>
  <c r="C893" i="3"/>
  <c r="D892" i="13" s="1"/>
  <c r="C894" i="3"/>
  <c r="D893" i="13" s="1"/>
  <c r="C895" i="3"/>
  <c r="D894" i="13" s="1"/>
  <c r="C896" i="3"/>
  <c r="D895" i="13" s="1"/>
  <c r="C897" i="3"/>
  <c r="D896" i="13" s="1"/>
  <c r="C898" i="3"/>
  <c r="D897" i="13" s="1"/>
  <c r="C899" i="3"/>
  <c r="D898" i="13" s="1"/>
  <c r="C900" i="3"/>
  <c r="D899" i="13" s="1"/>
  <c r="C901" i="3"/>
  <c r="D900" i="13" s="1"/>
  <c r="C902" i="3"/>
  <c r="D901" i="13" s="1"/>
  <c r="C903" i="3"/>
  <c r="D902" i="13" s="1"/>
  <c r="C904" i="3"/>
  <c r="D903" i="13" s="1"/>
  <c r="C905" i="3"/>
  <c r="D904" i="13" s="1"/>
  <c r="C906" i="3"/>
  <c r="D905" i="13" s="1"/>
  <c r="C907" i="3"/>
  <c r="D906" i="13" s="1"/>
  <c r="C908" i="3"/>
  <c r="D907" i="13" s="1"/>
  <c r="C909" i="3"/>
  <c r="D908" i="13" s="1"/>
  <c r="C910" i="3"/>
  <c r="D909" i="13" s="1"/>
  <c r="C911" i="3"/>
  <c r="D910" i="13" s="1"/>
  <c r="C912" i="3"/>
  <c r="D911" i="13" s="1"/>
  <c r="C913" i="3"/>
  <c r="D912" i="13" s="1"/>
  <c r="C914" i="3"/>
  <c r="D913" i="13" s="1"/>
  <c r="C915" i="3"/>
  <c r="D914" i="13" s="1"/>
  <c r="C916" i="3"/>
  <c r="D915" i="13" s="1"/>
  <c r="C917" i="3"/>
  <c r="D916" i="13" s="1"/>
  <c r="C918" i="3"/>
  <c r="D917" i="13" s="1"/>
  <c r="C919" i="3"/>
  <c r="D918" i="13" s="1"/>
  <c r="C920" i="3"/>
  <c r="D919" i="13" s="1"/>
  <c r="C921" i="3"/>
  <c r="D920" i="13" s="1"/>
  <c r="C922" i="3"/>
  <c r="D921" i="13" s="1"/>
  <c r="C923" i="3"/>
  <c r="D922" i="13" s="1"/>
  <c r="C924" i="3"/>
  <c r="D923" i="13" s="1"/>
  <c r="C925" i="3"/>
  <c r="D924" i="13" s="1"/>
  <c r="C926" i="3"/>
  <c r="D925" i="13" s="1"/>
  <c r="C927" i="3"/>
  <c r="D926" i="13" s="1"/>
  <c r="C928" i="3"/>
  <c r="D927" i="13" s="1"/>
  <c r="C929" i="3"/>
  <c r="D928" i="13" s="1"/>
  <c r="C930" i="3"/>
  <c r="D929" i="13" s="1"/>
  <c r="C931" i="3"/>
  <c r="D930" i="13" s="1"/>
  <c r="C932" i="3"/>
  <c r="D931" i="13" s="1"/>
  <c r="C933" i="3"/>
  <c r="D932" i="13" s="1"/>
  <c r="C934" i="3"/>
  <c r="D933" i="13" s="1"/>
  <c r="C935" i="3"/>
  <c r="D934" i="13" s="1"/>
  <c r="C936" i="3"/>
  <c r="D935" i="13" s="1"/>
  <c r="C937" i="3"/>
  <c r="D936" i="13" s="1"/>
  <c r="C938" i="3"/>
  <c r="D937" i="13" s="1"/>
  <c r="C939" i="3"/>
  <c r="D938" i="13" s="1"/>
  <c r="C940" i="3"/>
  <c r="D939" i="13" s="1"/>
  <c r="C941" i="3"/>
  <c r="D940" i="13" s="1"/>
  <c r="C942" i="3"/>
  <c r="D941" i="13" s="1"/>
  <c r="C943" i="3"/>
  <c r="D942" i="13" s="1"/>
  <c r="C944" i="3"/>
  <c r="D943" i="13" s="1"/>
  <c r="C945" i="3"/>
  <c r="D944" i="13" s="1"/>
  <c r="C946" i="3"/>
  <c r="D945" i="13" s="1"/>
  <c r="C947" i="3"/>
  <c r="D946" i="13" s="1"/>
  <c r="C948" i="3"/>
  <c r="D947" i="13" s="1"/>
  <c r="C949" i="3"/>
  <c r="D948" i="13" s="1"/>
  <c r="C950" i="3"/>
  <c r="D949" i="13" s="1"/>
  <c r="C951" i="3"/>
  <c r="D950" i="13" s="1"/>
  <c r="C952" i="3"/>
  <c r="D951" i="13" s="1"/>
  <c r="C953" i="3"/>
  <c r="D952" i="13" s="1"/>
  <c r="C954" i="3"/>
  <c r="D953" i="13" s="1"/>
  <c r="C955" i="3"/>
  <c r="D954" i="13" s="1"/>
  <c r="C956" i="3"/>
  <c r="D955" i="13" s="1"/>
  <c r="C957" i="3"/>
  <c r="D956" i="13" s="1"/>
  <c r="C958" i="3"/>
  <c r="D957" i="13" s="1"/>
  <c r="C959" i="3"/>
  <c r="D958" i="13" s="1"/>
  <c r="C960" i="3"/>
  <c r="D959" i="13" s="1"/>
  <c r="C961" i="3"/>
  <c r="D960" i="13" s="1"/>
  <c r="C962" i="3"/>
  <c r="D961" i="13" s="1"/>
  <c r="C963" i="3"/>
  <c r="D962" i="13" s="1"/>
  <c r="C964" i="3"/>
  <c r="D963" i="13" s="1"/>
  <c r="C965" i="3"/>
  <c r="D964" i="13" s="1"/>
  <c r="C966" i="3"/>
  <c r="D965" i="13" s="1"/>
  <c r="C967" i="3"/>
  <c r="D966" i="13" s="1"/>
  <c r="C968" i="3"/>
  <c r="D967" i="13" s="1"/>
  <c r="C969" i="3"/>
  <c r="D968" i="13" s="1"/>
  <c r="C970" i="3"/>
  <c r="D969" i="13" s="1"/>
  <c r="C971" i="3"/>
  <c r="D970" i="13" s="1"/>
  <c r="C972" i="3"/>
  <c r="D971" i="13" s="1"/>
  <c r="C973" i="3"/>
  <c r="D972" i="13" s="1"/>
  <c r="C974" i="3"/>
  <c r="D973" i="13" s="1"/>
  <c r="C975" i="3"/>
  <c r="D974" i="13" s="1"/>
  <c r="C976" i="3"/>
  <c r="D975" i="13" s="1"/>
  <c r="C977" i="3"/>
  <c r="D976" i="13" s="1"/>
  <c r="C978" i="3"/>
  <c r="D977" i="13" s="1"/>
  <c r="C979" i="3"/>
  <c r="D978" i="13" s="1"/>
  <c r="C980" i="3"/>
  <c r="D979" i="13" s="1"/>
  <c r="C981" i="3"/>
  <c r="D980" i="13" s="1"/>
  <c r="C982" i="3"/>
  <c r="D981" i="13" s="1"/>
  <c r="C983" i="3"/>
  <c r="D982" i="13" s="1"/>
  <c r="C984" i="3"/>
  <c r="D983" i="13" s="1"/>
  <c r="C985" i="3"/>
  <c r="D984" i="13" s="1"/>
  <c r="C986" i="3"/>
  <c r="D985" i="13" s="1"/>
  <c r="C987" i="3"/>
  <c r="D986" i="13" s="1"/>
  <c r="C988" i="3"/>
  <c r="D987" i="13" s="1"/>
  <c r="C989" i="3"/>
  <c r="D988" i="13" s="1"/>
  <c r="C990" i="3"/>
  <c r="D989" i="13" s="1"/>
  <c r="C991" i="3"/>
  <c r="D990" i="13" s="1"/>
  <c r="C992" i="3"/>
  <c r="D991" i="13" s="1"/>
  <c r="C993" i="3"/>
  <c r="D992" i="13" s="1"/>
  <c r="C994" i="3"/>
  <c r="D993" i="13" s="1"/>
  <c r="C995" i="3"/>
  <c r="D994" i="13" s="1"/>
  <c r="C996" i="3"/>
  <c r="D995" i="13" s="1"/>
  <c r="C997" i="3"/>
  <c r="D996" i="13" s="1"/>
  <c r="C998" i="3"/>
  <c r="D997" i="13" s="1"/>
  <c r="C999" i="3"/>
  <c r="D998" i="13" s="1"/>
  <c r="C1000" i="3"/>
  <c r="D999" i="13" s="1"/>
  <c r="C1001" i="3"/>
  <c r="D1000" i="13" s="1"/>
  <c r="C1002" i="3"/>
  <c r="D1001" i="13" s="1"/>
  <c r="C1003" i="3"/>
  <c r="D1002" i="13" s="1"/>
  <c r="C1004" i="3"/>
  <c r="D1003" i="13" s="1"/>
  <c r="C1005" i="3"/>
  <c r="D1004" i="13" s="1"/>
  <c r="C1006" i="3"/>
  <c r="D1005" i="13" s="1"/>
  <c r="C1007" i="3"/>
  <c r="D1006" i="13" s="1"/>
  <c r="C1008" i="3"/>
  <c r="D1007" i="13" s="1"/>
  <c r="C1009" i="3"/>
  <c r="D1008" i="13" s="1"/>
  <c r="C1010" i="3"/>
  <c r="D1009" i="13" s="1"/>
  <c r="C1011" i="3"/>
  <c r="D1010" i="13" s="1"/>
  <c r="C1012" i="3"/>
  <c r="D1011" i="13" s="1"/>
  <c r="C1013" i="3"/>
  <c r="D1012" i="13" s="1"/>
  <c r="C1014" i="3"/>
  <c r="D1013" i="13" s="1"/>
  <c r="C1015" i="3"/>
  <c r="D1014" i="13" s="1"/>
  <c r="C1016" i="3"/>
  <c r="D1015" i="13" s="1"/>
  <c r="C1017" i="3"/>
  <c r="D1016" i="13" s="1"/>
  <c r="C1018" i="3"/>
  <c r="D1017" i="13" s="1"/>
  <c r="C1019" i="3"/>
  <c r="D1018" i="13" s="1"/>
  <c r="C1020" i="3"/>
  <c r="D1019" i="13" s="1"/>
  <c r="C1021" i="3"/>
  <c r="D1020" i="13" s="1"/>
  <c r="C1022" i="3"/>
  <c r="D1021" i="13" s="1"/>
  <c r="C1023" i="3"/>
  <c r="D1022" i="13" s="1"/>
  <c r="C1024" i="3"/>
  <c r="D1023" i="13" s="1"/>
  <c r="C1025" i="3"/>
  <c r="D1024" i="13" s="1"/>
  <c r="C1026" i="3"/>
  <c r="D1025" i="13" s="1"/>
  <c r="C1027" i="3"/>
  <c r="D1026" i="13" s="1"/>
  <c r="C1028" i="3"/>
  <c r="D1027" i="13" s="1"/>
  <c r="C1029" i="3"/>
  <c r="D1028" i="13" s="1"/>
  <c r="C1030" i="3"/>
  <c r="D1029" i="13" s="1"/>
  <c r="C1031" i="3"/>
  <c r="D1030" i="13" s="1"/>
  <c r="C1032" i="3"/>
  <c r="D1031" i="13" s="1"/>
  <c r="C1033" i="3"/>
  <c r="D1032" i="13" s="1"/>
  <c r="C1034" i="3"/>
  <c r="D1033" i="13" s="1"/>
  <c r="C1035" i="3"/>
  <c r="D1034" i="13" s="1"/>
  <c r="C1036" i="3"/>
  <c r="D1035" i="13" s="1"/>
  <c r="C1037" i="3"/>
  <c r="D1036" i="13" s="1"/>
  <c r="C1038" i="3"/>
  <c r="D1037" i="13" s="1"/>
  <c r="C1039" i="3"/>
  <c r="D1038" i="13" s="1"/>
  <c r="C1040" i="3"/>
  <c r="D1039" i="13" s="1"/>
  <c r="C1041" i="3"/>
  <c r="D1040" i="13" s="1"/>
  <c r="C1042" i="3"/>
  <c r="D1041" i="13" s="1"/>
  <c r="C1043" i="3"/>
  <c r="D1042" i="13" s="1"/>
  <c r="C1044" i="3"/>
  <c r="D1043" i="13" s="1"/>
  <c r="C1045" i="3"/>
  <c r="D1044" i="13" s="1"/>
  <c r="C1046" i="3"/>
  <c r="D1045" i="13" s="1"/>
  <c r="C1047" i="3"/>
  <c r="D1046" i="13" s="1"/>
  <c r="C1048" i="3"/>
  <c r="D1047" i="13" s="1"/>
  <c r="C1049" i="3"/>
  <c r="D1048" i="13" s="1"/>
  <c r="C1050" i="3"/>
  <c r="D1049" i="13" s="1"/>
  <c r="C1051" i="3"/>
  <c r="D1050" i="13" s="1"/>
  <c r="C1052" i="3"/>
  <c r="D1051" i="13" s="1"/>
  <c r="C1053" i="3"/>
  <c r="D1052" i="13" s="1"/>
  <c r="C1054" i="3"/>
  <c r="D1053" i="13" s="1"/>
  <c r="C1055" i="3"/>
  <c r="D1054" i="13" s="1"/>
  <c r="C1056" i="3"/>
  <c r="D1055" i="13" s="1"/>
  <c r="C1057" i="3"/>
  <c r="D1056" i="13" s="1"/>
  <c r="C1058" i="3"/>
  <c r="D1057" i="13" s="1"/>
  <c r="C1059" i="3"/>
  <c r="D1058" i="13" s="1"/>
  <c r="C1060" i="3"/>
  <c r="D1059" i="13" s="1"/>
  <c r="C1061" i="3"/>
  <c r="D1060" i="13" s="1"/>
  <c r="C1062" i="3"/>
  <c r="D1061" i="13" s="1"/>
  <c r="C1063" i="3"/>
  <c r="D1062" i="13" s="1"/>
  <c r="C1064" i="3"/>
  <c r="D1063" i="13" s="1"/>
  <c r="C1065" i="3"/>
  <c r="D1064" i="13" s="1"/>
  <c r="C1066" i="3"/>
  <c r="D1065" i="13" s="1"/>
  <c r="C1067" i="3"/>
  <c r="D1066" i="13" s="1"/>
  <c r="C1068" i="3"/>
  <c r="D1067" i="13" s="1"/>
  <c r="C1069" i="3"/>
  <c r="D1068" i="13" s="1"/>
  <c r="C1070" i="3"/>
  <c r="D1069" i="13" s="1"/>
  <c r="C1071" i="3"/>
  <c r="D1070" i="13" s="1"/>
  <c r="C1072" i="3"/>
  <c r="D1071" i="13" s="1"/>
  <c r="C1073" i="3"/>
  <c r="D1072" i="13" s="1"/>
  <c r="C1074" i="3"/>
  <c r="D1073" i="13" s="1"/>
  <c r="C1075" i="3"/>
  <c r="D1074" i="13" s="1"/>
  <c r="C1076" i="3"/>
  <c r="D1075" i="13" s="1"/>
  <c r="C1077" i="3"/>
  <c r="D1076" i="13" s="1"/>
  <c r="C1078" i="3"/>
  <c r="D1077" i="13" s="1"/>
  <c r="C1079" i="3"/>
  <c r="D1078" i="13" s="1"/>
  <c r="C1080" i="3"/>
  <c r="D1079" i="13" s="1"/>
  <c r="C1081" i="3"/>
  <c r="D1080" i="13" s="1"/>
  <c r="C1082" i="3"/>
  <c r="D1081" i="13" s="1"/>
  <c r="C1083" i="3"/>
  <c r="D1082" i="13" s="1"/>
  <c r="C1084" i="3"/>
  <c r="D1083" i="13" s="1"/>
  <c r="C1085" i="3"/>
  <c r="D1084" i="13" s="1"/>
  <c r="C1086" i="3"/>
  <c r="D1085" i="13" s="1"/>
  <c r="C1087" i="3"/>
  <c r="D1086" i="13" s="1"/>
  <c r="C1088" i="3"/>
  <c r="D1087" i="13" s="1"/>
  <c r="C1089" i="3"/>
  <c r="D1088" i="13" s="1"/>
  <c r="C1090" i="3"/>
  <c r="D1089" i="13" s="1"/>
  <c r="C1091" i="3"/>
  <c r="D1090" i="13" s="1"/>
  <c r="C1092" i="3"/>
  <c r="D1091" i="13" s="1"/>
  <c r="C1093" i="3"/>
  <c r="D1092" i="13" s="1"/>
  <c r="C1094" i="3"/>
  <c r="D1093" i="13" s="1"/>
  <c r="C1095" i="3"/>
  <c r="D1094" i="13" s="1"/>
  <c r="C1096" i="3"/>
  <c r="D1095" i="13" s="1"/>
  <c r="C1097" i="3"/>
  <c r="D1096" i="13" s="1"/>
  <c r="C1098" i="3"/>
  <c r="D1097" i="13" s="1"/>
  <c r="C1099" i="3"/>
  <c r="D1098" i="13" s="1"/>
  <c r="C1100" i="3"/>
  <c r="D1099" i="13" s="1"/>
  <c r="C1101" i="3"/>
  <c r="D1100" i="13" s="1"/>
  <c r="C1102" i="3"/>
  <c r="D1101" i="13" s="1"/>
  <c r="C1103" i="3"/>
  <c r="D1102" i="13" s="1"/>
  <c r="C1104" i="3"/>
  <c r="D1103" i="13" s="1"/>
  <c r="C1105" i="3"/>
  <c r="D1104" i="13" s="1"/>
  <c r="C1106" i="3"/>
  <c r="D1105" i="13" s="1"/>
  <c r="C1107" i="3"/>
  <c r="D1106" i="13" s="1"/>
  <c r="C1108" i="3"/>
  <c r="D1107" i="13" s="1"/>
  <c r="C1109" i="3"/>
  <c r="D1108" i="13" s="1"/>
  <c r="C1110" i="3"/>
  <c r="D1109" i="13" s="1"/>
  <c r="C1111" i="3"/>
  <c r="D1110" i="13" s="1"/>
  <c r="C1112" i="3"/>
  <c r="D1111" i="13" s="1"/>
  <c r="C1113" i="3"/>
  <c r="D1112" i="13" s="1"/>
  <c r="C1114" i="3"/>
  <c r="D1113" i="13" s="1"/>
  <c r="C1115" i="3"/>
  <c r="D1114" i="13" s="1"/>
  <c r="C1116" i="3"/>
  <c r="D1115" i="13" s="1"/>
  <c r="C1117" i="3"/>
  <c r="D1116" i="13" s="1"/>
  <c r="C1118" i="3"/>
  <c r="D1117" i="13" s="1"/>
  <c r="C1119" i="3"/>
  <c r="D1118" i="13" s="1"/>
  <c r="C1120" i="3"/>
  <c r="D1119" i="13" s="1"/>
  <c r="C1121" i="3"/>
  <c r="D1120" i="13" s="1"/>
  <c r="C1122" i="3"/>
  <c r="D1121" i="13" s="1"/>
  <c r="C1123" i="3"/>
  <c r="D1122" i="13" s="1"/>
  <c r="C1124" i="3"/>
  <c r="D1123" i="13" s="1"/>
  <c r="C1125" i="3"/>
  <c r="D1124" i="13" s="1"/>
  <c r="C1126" i="3"/>
  <c r="D1125" i="13" s="1"/>
  <c r="C1127" i="3"/>
  <c r="D1126" i="13" s="1"/>
  <c r="C1128" i="3"/>
  <c r="D1127" i="13" s="1"/>
  <c r="C1129" i="3"/>
  <c r="D1128" i="13" s="1"/>
  <c r="C1130" i="3"/>
  <c r="D1129" i="13" s="1"/>
  <c r="C1131" i="3"/>
  <c r="D1130" i="13" s="1"/>
  <c r="C1132" i="3"/>
  <c r="D1131" i="13" s="1"/>
  <c r="C1133" i="3"/>
  <c r="D1132" i="13" s="1"/>
  <c r="C1134" i="3"/>
  <c r="D1133" i="13" s="1"/>
  <c r="C1135" i="3"/>
  <c r="D1134" i="13" s="1"/>
  <c r="C1136" i="3"/>
  <c r="D1135" i="13" s="1"/>
  <c r="C1137" i="3"/>
  <c r="D1136" i="13" s="1"/>
  <c r="C1138" i="3"/>
  <c r="D1137" i="13" s="1"/>
  <c r="C1139" i="3"/>
  <c r="D1138" i="13" s="1"/>
  <c r="C1140" i="3"/>
  <c r="D1139" i="13" s="1"/>
  <c r="C1141" i="3"/>
  <c r="D1140" i="13" s="1"/>
  <c r="C1142" i="3"/>
  <c r="D1141" i="13" s="1"/>
  <c r="C1143" i="3"/>
  <c r="D1142" i="13" s="1"/>
  <c r="C1144" i="3"/>
  <c r="D1143" i="13" s="1"/>
  <c r="C1145" i="3"/>
  <c r="D1144" i="13" s="1"/>
  <c r="C1146" i="3"/>
  <c r="D1145" i="13" s="1"/>
  <c r="C1147" i="3"/>
  <c r="D1146" i="13" s="1"/>
  <c r="C1148" i="3"/>
  <c r="D1147" i="13" s="1"/>
  <c r="C1149" i="3"/>
  <c r="D1148" i="13" s="1"/>
  <c r="C1150" i="3"/>
  <c r="D1149" i="13" s="1"/>
  <c r="C1151" i="3"/>
  <c r="D1150" i="13" s="1"/>
  <c r="C1152" i="3"/>
  <c r="D1151" i="13" s="1"/>
  <c r="C1153" i="3"/>
  <c r="D1152" i="13" s="1"/>
  <c r="C1154" i="3"/>
  <c r="D1153" i="13" s="1"/>
  <c r="C1155" i="3"/>
  <c r="D1154" i="13" s="1"/>
  <c r="C1156" i="3"/>
  <c r="D1155" i="13" s="1"/>
  <c r="C1157" i="3"/>
  <c r="D1156" i="13" s="1"/>
  <c r="C1158" i="3"/>
  <c r="D1157" i="13" s="1"/>
  <c r="C1159" i="3"/>
  <c r="D1158" i="13" s="1"/>
  <c r="C1160" i="3"/>
  <c r="D1159" i="13" s="1"/>
  <c r="C1161" i="3"/>
  <c r="D1160" i="13" s="1"/>
  <c r="C1162" i="3"/>
  <c r="D1161" i="13" s="1"/>
  <c r="C1163" i="3"/>
  <c r="D1162" i="13" s="1"/>
  <c r="C1164" i="3"/>
  <c r="D1163" i="13" s="1"/>
  <c r="C1165" i="3"/>
  <c r="D1164" i="13" s="1"/>
  <c r="C1166" i="3"/>
  <c r="D1165" i="13" s="1"/>
  <c r="C1167" i="3"/>
  <c r="D1166" i="13" s="1"/>
  <c r="C1168" i="3"/>
  <c r="D1167" i="13" s="1"/>
  <c r="C1169" i="3"/>
  <c r="D1168" i="13" s="1"/>
  <c r="C1170" i="3"/>
  <c r="D1169" i="13" s="1"/>
  <c r="C1171" i="3"/>
  <c r="D1170" i="13" s="1"/>
  <c r="C1172" i="3"/>
  <c r="D1171" i="13" s="1"/>
  <c r="C1173" i="3"/>
  <c r="D1172" i="13" s="1"/>
  <c r="C1174" i="3"/>
  <c r="D1173" i="13" s="1"/>
  <c r="C1175" i="3"/>
  <c r="D1174" i="13" s="1"/>
  <c r="C1176" i="3"/>
  <c r="D1175" i="13" s="1"/>
  <c r="C1177" i="3"/>
  <c r="D1176" i="13" s="1"/>
  <c r="C1178" i="3"/>
  <c r="D1177" i="13" s="1"/>
  <c r="C1179" i="3"/>
  <c r="D1178" i="13" s="1"/>
  <c r="C1180" i="3"/>
  <c r="D1179" i="13" s="1"/>
  <c r="C1181" i="3"/>
  <c r="D1180" i="13" s="1"/>
  <c r="C1182" i="3"/>
  <c r="D1181" i="13" s="1"/>
  <c r="C1183" i="3"/>
  <c r="D1182" i="13" s="1"/>
  <c r="C1184" i="3"/>
  <c r="D1183" i="13" s="1"/>
  <c r="C1185" i="3"/>
  <c r="D1184" i="13" s="1"/>
  <c r="C1186" i="3"/>
  <c r="D1185" i="13" s="1"/>
  <c r="C1187" i="3"/>
  <c r="D1186" i="13" s="1"/>
  <c r="C1188" i="3"/>
  <c r="D1187" i="13" s="1"/>
  <c r="C1189" i="3"/>
  <c r="D1188" i="13" s="1"/>
  <c r="C1190" i="3"/>
  <c r="D1189" i="13" s="1"/>
  <c r="C1191" i="3"/>
  <c r="D1190" i="13" s="1"/>
  <c r="C1192" i="3"/>
  <c r="D1191" i="13" s="1"/>
  <c r="C1193" i="3"/>
  <c r="D1192" i="13" s="1"/>
  <c r="C1194" i="3"/>
  <c r="D1193" i="13" s="1"/>
  <c r="C1195" i="3"/>
  <c r="D1194" i="13" s="1"/>
  <c r="C1196" i="3"/>
  <c r="D1195" i="13" s="1"/>
  <c r="C1197" i="3"/>
  <c r="D1196" i="13" s="1"/>
  <c r="C1198" i="3"/>
  <c r="D1197" i="13" s="1"/>
  <c r="C1199" i="3"/>
  <c r="D1198" i="13" s="1"/>
  <c r="C1200" i="3"/>
  <c r="D1199" i="13" s="1"/>
  <c r="C1201" i="3"/>
  <c r="D1200" i="13" s="1"/>
  <c r="C1202" i="3"/>
  <c r="D1201" i="13" s="1"/>
  <c r="C1203" i="3"/>
  <c r="D1202" i="13" s="1"/>
  <c r="C1204" i="3"/>
  <c r="D1203" i="13" s="1"/>
  <c r="C1205" i="3"/>
  <c r="D1204" i="13" s="1"/>
  <c r="C1206" i="3"/>
  <c r="D1205" i="13" s="1"/>
  <c r="C1207" i="3"/>
  <c r="D1206" i="13" s="1"/>
  <c r="C1208" i="3"/>
  <c r="D1207" i="13" s="1"/>
  <c r="C1209" i="3"/>
  <c r="D1208" i="13" s="1"/>
  <c r="C1210" i="3"/>
  <c r="D1209" i="13" s="1"/>
  <c r="C1211" i="3"/>
  <c r="D1210" i="13" s="1"/>
  <c r="C1212" i="3"/>
  <c r="D1211" i="13" s="1"/>
  <c r="C1213" i="3"/>
  <c r="D1212" i="13" s="1"/>
  <c r="C1214" i="3"/>
  <c r="D1213" i="13" s="1"/>
  <c r="C1215" i="3"/>
  <c r="D1214" i="13" s="1"/>
  <c r="C1216" i="3"/>
  <c r="D1215" i="13" s="1"/>
  <c r="C1217" i="3"/>
  <c r="D1216" i="13" s="1"/>
  <c r="C1218" i="3"/>
  <c r="D1217" i="13" s="1"/>
  <c r="C1219" i="3"/>
  <c r="D1218" i="13" s="1"/>
  <c r="C1220" i="3"/>
  <c r="D1219" i="13" s="1"/>
  <c r="C1221" i="3"/>
  <c r="D1220" i="13" s="1"/>
  <c r="C1222" i="3"/>
  <c r="D1221" i="13" s="1"/>
  <c r="C1223" i="3"/>
  <c r="D1222" i="13" s="1"/>
  <c r="C1224" i="3"/>
  <c r="D1223" i="13" s="1"/>
  <c r="C1225" i="3"/>
  <c r="D1224" i="13" s="1"/>
  <c r="C1226" i="3"/>
  <c r="D1225" i="13" s="1"/>
  <c r="C1227" i="3"/>
  <c r="D1226" i="13" s="1"/>
  <c r="C1228" i="3"/>
  <c r="D1227" i="13" s="1"/>
  <c r="C1229" i="3"/>
  <c r="D1228" i="13" s="1"/>
  <c r="C1230" i="3"/>
  <c r="D1229" i="13" s="1"/>
  <c r="C1231" i="3"/>
  <c r="D1230" i="13" s="1"/>
  <c r="C1232" i="3"/>
  <c r="D1231" i="13" s="1"/>
  <c r="C1233" i="3"/>
  <c r="D1232" i="13" s="1"/>
  <c r="C1234" i="3"/>
  <c r="D1233" i="13" s="1"/>
  <c r="C1235" i="3"/>
  <c r="D1234" i="13" s="1"/>
  <c r="C1236" i="3"/>
  <c r="D1235" i="13" s="1"/>
  <c r="C1237" i="3"/>
  <c r="D1236" i="13" s="1"/>
  <c r="C1238" i="3"/>
  <c r="D1237" i="13" s="1"/>
  <c r="C1239" i="3"/>
  <c r="D1238" i="13" s="1"/>
  <c r="C1240" i="3"/>
  <c r="D1239" i="13" s="1"/>
  <c r="C1241" i="3"/>
  <c r="D1240" i="13" s="1"/>
  <c r="C1242" i="3"/>
  <c r="D1241" i="13" s="1"/>
  <c r="C1243" i="3"/>
  <c r="D1242" i="13" s="1"/>
  <c r="C1244" i="3"/>
  <c r="D1243" i="13" s="1"/>
  <c r="C1245" i="3"/>
  <c r="D1244" i="13" s="1"/>
  <c r="C1246" i="3"/>
  <c r="D1245" i="13" s="1"/>
  <c r="C1247" i="3"/>
  <c r="D1246" i="13" s="1"/>
  <c r="C1248" i="3"/>
  <c r="D1247" i="13" s="1"/>
  <c r="C1249" i="3"/>
  <c r="D1248" i="13" s="1"/>
  <c r="C1250" i="3"/>
  <c r="D1249" i="13" s="1"/>
  <c r="C1251" i="3"/>
  <c r="D1250" i="13" s="1"/>
  <c r="C1252" i="3"/>
  <c r="D1251" i="13" s="1"/>
  <c r="C1253" i="3"/>
  <c r="D1252" i="13" s="1"/>
  <c r="C1254" i="3"/>
  <c r="D1253" i="13" s="1"/>
  <c r="C1255" i="3"/>
  <c r="D1254" i="13" s="1"/>
  <c r="C1256" i="3"/>
  <c r="D1255" i="13" s="1"/>
  <c r="C1257" i="3"/>
  <c r="D1256" i="13" s="1"/>
  <c r="C1258" i="3"/>
  <c r="D1257" i="13" s="1"/>
  <c r="C1259" i="3"/>
  <c r="D1258" i="13" s="1"/>
  <c r="C1260" i="3"/>
  <c r="D1259" i="13" s="1"/>
  <c r="C1261" i="3"/>
  <c r="D1260" i="13" s="1"/>
  <c r="C1262" i="3"/>
  <c r="D1261" i="13" s="1"/>
  <c r="C1263" i="3"/>
  <c r="D1262" i="13" s="1"/>
  <c r="C1264" i="3"/>
  <c r="D1263" i="13" s="1"/>
  <c r="C1265" i="3"/>
  <c r="D1264" i="13" s="1"/>
  <c r="C1266" i="3"/>
  <c r="D1265" i="13" s="1"/>
  <c r="C1267" i="3"/>
  <c r="D1266" i="13" s="1"/>
  <c r="C1268" i="3"/>
  <c r="D1267" i="13" s="1"/>
  <c r="C1269" i="3"/>
  <c r="D1268" i="13" s="1"/>
  <c r="C1270" i="3"/>
  <c r="D1269" i="13" s="1"/>
  <c r="C1271" i="3"/>
  <c r="D1270" i="13" s="1"/>
  <c r="C1272" i="3"/>
  <c r="D1271" i="13" s="1"/>
  <c r="C1273" i="3"/>
  <c r="D1272" i="13" s="1"/>
  <c r="C1274" i="3"/>
  <c r="D1273" i="13" s="1"/>
  <c r="C1275" i="3"/>
  <c r="D1274" i="13" s="1"/>
  <c r="C1276" i="3"/>
  <c r="D1275" i="13" s="1"/>
  <c r="C1277" i="3"/>
  <c r="D1276" i="13" s="1"/>
  <c r="C1278" i="3"/>
  <c r="D1277" i="13" s="1"/>
  <c r="C1279" i="3"/>
  <c r="D1278" i="13" s="1"/>
  <c r="C1280" i="3"/>
  <c r="D1279" i="13" s="1"/>
  <c r="C1281" i="3"/>
  <c r="D1280" i="13" s="1"/>
  <c r="C1282" i="3"/>
  <c r="D1281" i="13" s="1"/>
  <c r="C1283" i="3"/>
  <c r="D1282" i="13" s="1"/>
  <c r="C1284" i="3"/>
  <c r="D1283" i="13" s="1"/>
  <c r="C1285" i="3"/>
  <c r="D1284" i="13" s="1"/>
  <c r="C1286" i="3"/>
  <c r="D1285" i="13" s="1"/>
  <c r="C1287" i="3"/>
  <c r="D1286" i="13" s="1"/>
  <c r="C1288" i="3"/>
  <c r="D1287" i="13" s="1"/>
  <c r="C1289" i="3"/>
  <c r="D1288" i="13" s="1"/>
  <c r="C1290" i="3"/>
  <c r="D1289" i="13" s="1"/>
  <c r="C1291" i="3"/>
  <c r="D1290" i="13" s="1"/>
  <c r="C1292" i="3"/>
  <c r="D1291" i="13" s="1"/>
  <c r="C1293" i="3"/>
  <c r="D1292" i="13" s="1"/>
  <c r="C1294" i="3"/>
  <c r="D1293" i="13" s="1"/>
  <c r="C1295" i="3"/>
  <c r="D1294" i="13" s="1"/>
  <c r="C1296" i="3"/>
  <c r="D1295" i="13" s="1"/>
  <c r="C1297" i="3"/>
  <c r="D1296" i="13" s="1"/>
  <c r="C1298" i="3"/>
  <c r="D1297" i="13" s="1"/>
  <c r="C1299" i="3"/>
  <c r="D1298" i="13" s="1"/>
  <c r="C1300" i="3"/>
  <c r="D1299" i="13" s="1"/>
  <c r="C1301" i="3"/>
  <c r="D1300" i="13" s="1"/>
  <c r="C1302" i="3"/>
  <c r="D1301" i="13" s="1"/>
  <c r="C1303" i="3"/>
  <c r="D1302" i="13" s="1"/>
  <c r="C1304" i="3"/>
  <c r="D1303" i="13" s="1"/>
  <c r="C1305" i="3"/>
  <c r="D1304" i="13" s="1"/>
  <c r="C1306" i="3"/>
  <c r="D1305" i="13" s="1"/>
  <c r="C1307" i="3"/>
  <c r="D1306" i="13" s="1"/>
  <c r="C1308" i="3"/>
  <c r="D1307" i="13" s="1"/>
  <c r="C1309" i="3"/>
  <c r="D1308" i="13" s="1"/>
  <c r="C1310" i="3"/>
  <c r="D1309" i="13" s="1"/>
  <c r="C1311" i="3"/>
  <c r="D1310" i="13" s="1"/>
  <c r="C1312" i="3"/>
  <c r="D1311" i="13" s="1"/>
  <c r="C1313" i="3"/>
  <c r="D1312" i="13" s="1"/>
  <c r="C1314" i="3"/>
  <c r="D1313" i="13" s="1"/>
  <c r="C1315" i="3"/>
  <c r="D1314" i="13" s="1"/>
  <c r="C1316" i="3"/>
  <c r="D1315" i="13" s="1"/>
  <c r="C1317" i="3"/>
  <c r="D1316" i="13" s="1"/>
  <c r="C1318" i="3"/>
  <c r="D1317" i="13" s="1"/>
  <c r="C1319" i="3"/>
  <c r="D1318" i="13" s="1"/>
  <c r="C1320" i="3"/>
  <c r="D1319" i="13" s="1"/>
  <c r="C1321" i="3"/>
  <c r="D1320" i="13" s="1"/>
  <c r="C1322" i="3"/>
  <c r="D1321" i="13" s="1"/>
  <c r="C1323" i="3"/>
  <c r="D1322" i="13" s="1"/>
  <c r="C1324" i="3"/>
  <c r="D1323" i="13" s="1"/>
  <c r="C1325" i="3"/>
  <c r="D1324" i="13" s="1"/>
  <c r="C1326" i="3"/>
  <c r="D1325" i="13" s="1"/>
  <c r="C1327" i="3"/>
  <c r="D1326" i="13" s="1"/>
  <c r="C1328" i="3"/>
  <c r="D1327" i="13" s="1"/>
  <c r="C1329" i="3"/>
  <c r="D1328" i="13" s="1"/>
  <c r="C1330" i="3"/>
  <c r="D1329" i="13" s="1"/>
  <c r="C1331" i="3"/>
  <c r="D1330" i="13" s="1"/>
  <c r="C1332" i="3"/>
  <c r="D1331" i="13" s="1"/>
  <c r="C1333" i="3"/>
  <c r="D1332" i="13" s="1"/>
  <c r="C1334" i="3"/>
  <c r="D1333" i="13" s="1"/>
  <c r="C1335" i="3"/>
  <c r="D1334" i="13" s="1"/>
  <c r="C1336" i="3"/>
  <c r="D1335" i="13" s="1"/>
  <c r="C1337" i="3"/>
  <c r="D1336" i="13" s="1"/>
  <c r="C1338" i="3"/>
  <c r="D1337" i="13" s="1"/>
  <c r="C1339" i="3"/>
  <c r="D1338" i="13" s="1"/>
  <c r="C1340" i="3"/>
  <c r="D1339" i="13" s="1"/>
  <c r="C1341" i="3"/>
  <c r="D1340" i="13" s="1"/>
  <c r="C1342" i="3"/>
  <c r="D1341" i="13" s="1"/>
  <c r="C1343" i="3"/>
  <c r="D1342" i="13" s="1"/>
  <c r="C1344" i="3"/>
  <c r="D1343" i="13" s="1"/>
  <c r="C1345" i="3"/>
  <c r="D1344" i="13" s="1"/>
  <c r="C1346" i="3"/>
  <c r="D1345" i="13" s="1"/>
  <c r="C1347" i="3"/>
  <c r="D1346" i="13" s="1"/>
  <c r="C1348" i="3"/>
  <c r="D1347" i="13" s="1"/>
  <c r="C1349" i="3"/>
  <c r="D1348" i="13" s="1"/>
  <c r="C1350" i="3"/>
  <c r="D1349" i="13" s="1"/>
  <c r="C1351" i="3"/>
  <c r="D1350" i="13" s="1"/>
  <c r="C1352" i="3"/>
  <c r="D1351" i="13" s="1"/>
  <c r="C1353" i="3"/>
  <c r="D1352" i="13" s="1"/>
  <c r="C1354" i="3"/>
  <c r="D1353" i="13" s="1"/>
  <c r="C1355" i="3"/>
  <c r="D1354" i="13" s="1"/>
  <c r="C1356" i="3"/>
  <c r="D1355" i="13" s="1"/>
  <c r="C1357" i="3"/>
  <c r="D1356" i="13" s="1"/>
  <c r="C1358" i="3"/>
  <c r="D1357" i="13" s="1"/>
  <c r="C1359" i="3"/>
  <c r="D1358" i="13" s="1"/>
  <c r="C1360" i="3"/>
  <c r="D1359" i="13" s="1"/>
  <c r="C1361" i="3"/>
  <c r="D1360" i="13" s="1"/>
  <c r="C1362" i="3"/>
  <c r="D1361" i="13" s="1"/>
  <c r="C1363" i="3"/>
  <c r="D1362" i="13" s="1"/>
  <c r="C1364" i="3"/>
  <c r="D1363" i="13" s="1"/>
  <c r="C1365" i="3"/>
  <c r="D1364" i="13" s="1"/>
  <c r="C1366" i="3"/>
  <c r="D1365" i="13" s="1"/>
  <c r="C1367" i="3"/>
  <c r="D1366" i="13" s="1"/>
  <c r="C1368" i="3"/>
  <c r="D1367" i="13" s="1"/>
  <c r="C1369" i="3"/>
  <c r="D1368" i="13" s="1"/>
  <c r="C1370" i="3"/>
  <c r="D1369" i="13" s="1"/>
  <c r="C1371" i="3"/>
  <c r="D1370" i="13" s="1"/>
  <c r="C1372" i="3"/>
  <c r="D1371" i="13" s="1"/>
  <c r="C1373" i="3"/>
  <c r="D1372" i="13" s="1"/>
  <c r="C1374" i="3"/>
  <c r="D1373" i="13" s="1"/>
  <c r="C1375" i="3"/>
  <c r="D1374" i="13" s="1"/>
  <c r="C1376" i="3"/>
  <c r="D1375" i="13" s="1"/>
  <c r="C1377" i="3"/>
  <c r="D1376" i="13" s="1"/>
  <c r="C1378" i="3"/>
  <c r="D1377" i="13" s="1"/>
  <c r="C1379" i="3"/>
  <c r="D1378" i="13" s="1"/>
  <c r="C1380" i="3"/>
  <c r="D1379" i="13" s="1"/>
  <c r="C1381" i="3"/>
  <c r="D1380" i="13" s="1"/>
  <c r="C1382" i="3"/>
  <c r="D1381" i="13" s="1"/>
  <c r="C1383" i="3"/>
  <c r="D1382" i="13" s="1"/>
  <c r="C1384" i="3"/>
  <c r="D1383" i="13" s="1"/>
  <c r="C1385" i="3"/>
  <c r="D1384" i="13" s="1"/>
  <c r="C1386" i="3"/>
  <c r="D1385" i="13" s="1"/>
  <c r="C1387" i="3"/>
  <c r="D1386" i="13" s="1"/>
  <c r="C1388" i="3"/>
  <c r="D1387" i="13" s="1"/>
  <c r="C1389" i="3"/>
  <c r="D1388" i="13" s="1"/>
  <c r="C1390" i="3"/>
  <c r="D1389" i="13" s="1"/>
  <c r="C1391" i="3"/>
  <c r="D1390" i="13" s="1"/>
  <c r="C1392" i="3"/>
  <c r="D1391" i="13" s="1"/>
  <c r="C1393" i="3"/>
  <c r="D1392" i="13" s="1"/>
  <c r="C1394" i="3"/>
  <c r="D1393" i="13" s="1"/>
  <c r="C1395" i="3"/>
  <c r="D1394" i="13" s="1"/>
  <c r="C1396" i="3"/>
  <c r="D1395" i="13" s="1"/>
  <c r="C1397" i="3"/>
  <c r="D1396" i="13" s="1"/>
  <c r="C1398" i="3"/>
  <c r="D1397" i="13" s="1"/>
  <c r="C1399" i="3"/>
  <c r="D1398" i="13" s="1"/>
  <c r="C1400" i="3"/>
  <c r="D1399" i="13" s="1"/>
  <c r="C1401" i="3"/>
  <c r="D1400" i="13" s="1"/>
  <c r="C1402" i="3"/>
  <c r="D1401" i="13" s="1"/>
  <c r="C1403" i="3"/>
  <c r="D1402" i="13" s="1"/>
  <c r="C1404" i="3"/>
  <c r="D1403" i="13" s="1"/>
  <c r="C1405" i="3"/>
  <c r="D1404" i="13" s="1"/>
  <c r="C1406" i="3"/>
  <c r="D1405" i="13" s="1"/>
  <c r="C1407" i="3"/>
  <c r="D1406" i="13" s="1"/>
  <c r="C1408" i="3"/>
  <c r="D1407" i="13" s="1"/>
  <c r="C1409" i="3"/>
  <c r="D1408" i="13" s="1"/>
  <c r="C1410" i="3"/>
  <c r="D1409" i="13" s="1"/>
  <c r="C1411" i="3"/>
  <c r="D1410" i="13" s="1"/>
  <c r="C1412" i="3"/>
  <c r="D1411" i="13" s="1"/>
  <c r="C1413" i="3"/>
  <c r="D1412" i="13" s="1"/>
  <c r="C1414" i="3"/>
  <c r="D1413" i="13" s="1"/>
  <c r="C1415" i="3"/>
  <c r="D1414" i="13" s="1"/>
  <c r="C1416" i="3"/>
  <c r="D1415" i="13" s="1"/>
  <c r="C1417" i="3"/>
  <c r="D1416" i="13" s="1"/>
  <c r="C1418" i="3"/>
  <c r="D1417" i="13" s="1"/>
  <c r="C1419" i="3"/>
  <c r="D1418" i="13" s="1"/>
  <c r="C1420" i="3"/>
  <c r="D1419" i="13" s="1"/>
  <c r="C1421" i="3"/>
  <c r="D1420" i="13" s="1"/>
  <c r="C1422" i="3"/>
  <c r="D1421" i="13" s="1"/>
  <c r="C1423" i="3"/>
  <c r="D1422" i="13" s="1"/>
  <c r="C1424" i="3"/>
  <c r="D1423" i="13" s="1"/>
  <c r="C1425" i="3"/>
  <c r="D1424" i="13" s="1"/>
  <c r="C1426" i="3"/>
  <c r="D1425" i="13" s="1"/>
  <c r="C1427" i="3"/>
  <c r="D1426" i="13" s="1"/>
  <c r="C1428" i="3"/>
  <c r="D1427" i="13" s="1"/>
  <c r="C1429" i="3"/>
  <c r="D1428" i="13" s="1"/>
  <c r="C1430" i="3"/>
  <c r="D1429" i="13" s="1"/>
  <c r="C1431" i="3"/>
  <c r="D1430" i="13" s="1"/>
  <c r="C1432" i="3"/>
  <c r="D1431" i="13" s="1"/>
  <c r="C1433" i="3"/>
  <c r="D1432" i="13" s="1"/>
  <c r="C1434" i="3"/>
  <c r="D1433" i="13" s="1"/>
  <c r="C1435" i="3"/>
  <c r="D1434" i="13" s="1"/>
  <c r="C1436" i="3"/>
  <c r="D1435" i="13" s="1"/>
  <c r="C1437" i="3"/>
  <c r="D1436" i="13" s="1"/>
  <c r="C1438" i="3"/>
  <c r="D1437" i="13" s="1"/>
  <c r="C1439" i="3"/>
  <c r="D1438" i="13" s="1"/>
  <c r="C1440" i="3"/>
  <c r="D1439" i="13" s="1"/>
  <c r="C1441" i="3"/>
  <c r="D1440" i="13" s="1"/>
  <c r="C1442" i="3"/>
  <c r="D1441" i="13" s="1"/>
  <c r="C1443" i="3"/>
  <c r="D1442" i="13" s="1"/>
  <c r="C1444" i="3"/>
  <c r="D1443" i="13" s="1"/>
  <c r="C1445" i="3"/>
  <c r="D1444" i="13" s="1"/>
  <c r="C1446" i="3"/>
  <c r="D1445" i="13" s="1"/>
  <c r="C1447" i="3"/>
  <c r="D1446" i="13" s="1"/>
  <c r="C1448" i="3"/>
  <c r="D1447" i="13" s="1"/>
  <c r="C1449" i="3"/>
  <c r="D1448" i="13" s="1"/>
  <c r="C1450" i="3"/>
  <c r="D1449" i="13" s="1"/>
  <c r="C1451" i="3"/>
  <c r="D1450" i="13" s="1"/>
  <c r="C1452" i="3"/>
  <c r="D1451" i="13" s="1"/>
  <c r="C1453" i="3"/>
  <c r="D1452" i="13" s="1"/>
  <c r="C1454" i="3"/>
  <c r="D1453" i="13" s="1"/>
  <c r="C1455" i="3"/>
  <c r="D1454" i="13" s="1"/>
  <c r="C1456" i="3"/>
  <c r="D1455" i="13" s="1"/>
  <c r="C1457" i="3"/>
  <c r="D1456" i="13" s="1"/>
  <c r="C1458" i="3"/>
  <c r="D1457" i="13" s="1"/>
  <c r="B5" i="13" l="1"/>
  <c r="K5" i="13" s="1"/>
  <c r="B2" i="22"/>
  <c r="B5" i="22" s="1"/>
  <c r="B1279" i="13"/>
  <c r="K1279" i="13" s="1"/>
  <c r="C2" i="22"/>
  <c r="C5" i="22" s="1"/>
  <c r="D10" i="29" l="1"/>
  <c r="E10" i="29" l="1"/>
  <c r="F10" i="29" l="1"/>
  <c r="G10" i="29" l="1"/>
  <c r="H10" i="29" l="1"/>
  <c r="B16" i="29" l="1"/>
  <c r="G12" i="15" l="1"/>
  <c r="F16" i="15" s="1"/>
  <c r="F17" i="15" s="1"/>
  <c r="D7" i="29" l="1"/>
  <c r="E7" i="29" l="1"/>
  <c r="F7" i="29" l="1"/>
  <c r="G7" i="29" l="1"/>
  <c r="H7" i="29" l="1"/>
  <c r="D8" i="29" l="1"/>
  <c r="D4" i="29" l="1"/>
  <c r="D6" i="29" s="1"/>
  <c r="D11" i="29" s="1"/>
  <c r="D12" i="29" s="1"/>
  <c r="E8" i="29" l="1"/>
  <c r="F8" i="29" l="1"/>
  <c r="G8" i="29"/>
  <c r="E4" i="29" l="1"/>
  <c r="E6" i="29" s="1"/>
  <c r="E11" i="29" s="1"/>
  <c r="E12" i="29" s="1"/>
  <c r="F4" i="29" l="1"/>
  <c r="F6" i="29" s="1"/>
  <c r="F11" i="29" s="1"/>
  <c r="F12" i="29" s="1"/>
  <c r="H8" i="29"/>
  <c r="G4" i="29" l="1"/>
  <c r="G6" i="29" s="1"/>
  <c r="G11" i="29" s="1"/>
  <c r="G12" i="29" s="1"/>
  <c r="H4" i="29" l="1"/>
  <c r="K6" i="29" l="1"/>
  <c r="H6" i="29"/>
  <c r="H11" i="29" s="1"/>
  <c r="I11" i="29" s="1"/>
  <c r="I12" i="29" l="1"/>
  <c r="H12" i="29"/>
  <c r="E14" i="29"/>
  <c r="J12" i="29" l="1"/>
  <c r="K12" i="29" s="1"/>
  <c r="B19" i="29" l="1"/>
  <c r="N3" i="29" l="1"/>
  <c r="L12" i="29"/>
  <c r="B45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tc={DDA78C7C-9887-4C5D-895A-70AC9DC94ED1}</author>
    <author>tc={17A54ED9-8FFB-4EB8-8DD5-08AD04F55463}</author>
  </authors>
  <commentList>
    <comment ref="W6" authorId="0" shapeId="0" xr:uid="{DDA78C7C-9887-4C5D-895A-70AC9DC94ED1}">
      <text>
        <t>[Threaded comment]
Your version of Excel allows you to read this threaded comment; however, any edits to it will get removed if the file is opened in a newer version of Excel. Learn more: https://go.microsoft.com/fwlink/?linkid=870924
Comment:
    Gross Winning Revenue (same as revenue)</t>
      </text>
    </comment>
    <comment ref="AG6" authorId="1" shapeId="0" xr:uid="{17A54ED9-8FFB-4EB8-8DD5-08AD04F55463}">
      <text>
        <t>[Threaded comment]
Your version of Excel allows you to read this threaded comment; however, any edits to it will get removed if the file is opened in a newer version of Excel. Learn more: https://go.microsoft.com/fwlink/?linkid=870924
Comment:
    Gross Winning Revenue (same as revenue)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tc={8A38236F-FC24-4059-8A47-2F0455028115}</author>
    <author>tc={4F532FF7-DD61-4DDF-A37E-0B659BC2877D}</author>
    <author>tc={2AF1AF0C-1459-4617-9834-EEA72DD84E92}</author>
    <author>tc={D6AFDCAA-D954-40F2-842F-B3EEA759108C}</author>
    <author>tc={1B05BD80-1D12-45C8-B79B-A8C3AEBAC29C}</author>
    <author>tc={816C9DB0-CB29-45FA-BD87-0398B7364BE1}</author>
    <author>tc={DF16DA8E-67CF-4E95-B196-9C4BC50ABCF8}</author>
    <author>tc={EF5783D8-1637-4A76-8EEB-51F813B8E440}</author>
    <author>tc={71B6F78E-71D4-4BEA-A382-08E57E71E7B2}</author>
    <author>tc={EF63AD7F-DB00-41E3-9DE9-68BB65CFCFA2}</author>
    <author>tc={B4E3A36E-6F2D-48E5-9D29-D13EABD3888F}</author>
    <author>tc={227362F2-2782-447A-96C5-AD535B2E111E}</author>
    <author>tc={EF82DCAB-6677-4151-B3EA-29C72ED057EA}</author>
    <author>tc={1AE2A3EE-A965-4154-9B01-36ED0E0B14A7}</author>
    <author>tc={7848C5FF-BE38-457D-B584-650912A7D4F1}</author>
    <author>tc={0D205D77-3567-4B7D-8FBA-6BA6D893EEE4}</author>
    <author>tc={328D1A8D-FE81-46F3-8607-D9347E95D0E3}</author>
    <author>tc={882EF1B9-5741-4AFF-B5D9-D4AA8B8D4CCA}</author>
    <author>tc={6F4EAB61-F873-443F-A0EE-212BF6ED3E4C}</author>
    <author>tc={FD7F04F8-6A42-4FC2-9D64-26A75AAFF80D}</author>
    <author>tc={5B8215D5-AF08-4531-9A47-02BA92B5AED1}</author>
  </authors>
  <commentList>
    <comment ref="W2" authorId="0" shapeId="0" xr:uid="{8A38236F-FC24-4059-8A47-2F0455028115}">
      <text>
        <t>[Threaded comment]
Your version of Excel allows you to read this threaded comment; however, any edits to it will get removed if the file is opened in a newer version of Excel. Learn more: https://go.microsoft.com/fwlink/?linkid=870924
Comment:
    Online sportsbetting is only within the walls of a casino</t>
      </text>
    </comment>
    <comment ref="Y2" authorId="1" shapeId="0" xr:uid="{4F532FF7-DD61-4DDF-A37E-0B659BC2877D}">
      <text>
        <t>[Threaded comment]
Your version of Excel allows you to read this threaded comment; however, any edits to it will get removed if the file is opened in a newer version of Excel. Learn more: https://go.microsoft.com/fwlink/?linkid=870924
Comment:
    Online sportsbetting is only within the walls of a casino</t>
      </text>
    </comment>
    <comment ref="E3" authorId="2" shapeId="0" xr:uid="{2AF1AF0C-1459-4617-9834-EEA72DD84E92}">
      <text>
        <t>[Threaded comment]
Your version of Excel allows you to read this threaded comment; however, any edits to it will get removed if the file is opened in a newer version of Excel. Learn more: https://go.microsoft.com/fwlink/?linkid=870924
Comment:
    Online handle</t>
      </text>
    </comment>
    <comment ref="G3" authorId="3" shapeId="0" xr:uid="{D6AFDCAA-D954-40F2-842F-B3EEA759108C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I3" authorId="4" shapeId="0" xr:uid="{1B05BD80-1D12-45C8-B79B-A8C3AEBAC29C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K3" authorId="5" shapeId="0" xr:uid="{816C9DB0-CB29-45FA-BD87-0398B7364BE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N3" authorId="6" shapeId="0" xr:uid="{DF16DA8E-67CF-4E95-B196-9C4BC50ABCF8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
Reply:
    Probably all landbased</t>
      </text>
    </comment>
    <comment ref="AA3" authorId="7" shapeId="0" xr:uid="{EF5783D8-1637-4A76-8EEB-51F813B8E44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Online handle
Reply:
    https://www.legalsportsreport.com/sports-betting/revenue/</t>
      </text>
    </comment>
    <comment ref="AC3" authorId="8" shapeId="0" xr:uid="{71B6F78E-71D4-4BEA-A382-08E57E71E7B2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E3" authorId="9" shapeId="0" xr:uid="{EF63AD7F-DB00-41E3-9DE9-68BB65CFCF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F3" authorId="10" shapeId="0" xr:uid="{B4E3A36E-6F2D-48E5-9D29-D13EABD3888F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onine poker is legal</t>
      </text>
    </comment>
    <comment ref="AG3" authorId="11" shapeId="0" xr:uid="{227362F2-2782-447A-96C5-AD535B2E111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online sports betting handle</t>
      </text>
    </comment>
    <comment ref="AI3" authorId="12" shapeId="0" xr:uid="{EF82DCAB-6677-4151-B3EA-29C72ED057E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K3" authorId="13" shapeId="0" xr:uid="{1AE2A3EE-A965-4154-9B01-36ED0E0B14A7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L3" authorId="14" shapeId="0" xr:uid="{7848C5FF-BE38-457D-B584-650912A7D4F1}">
      <text>
        <t>[Threaded comment]
Your version of Excel allows you to read this threaded comment; however, any edits to it will get removed if the file is opened in a newer version of Excel. Learn more: https://go.microsoft.com/fwlink/?linkid=870924
Comment:
    revenue and not total handle</t>
      </text>
    </comment>
    <comment ref="AM3" authorId="15" shapeId="0" xr:uid="{0D205D77-3567-4B7D-8FBA-6BA6D893EEE4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O3" authorId="16" shapeId="0" xr:uid="{328D1A8D-FE81-46F3-8607-D9347E95D0E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total handle
</t>
      </text>
    </comment>
    <comment ref="AQ3" authorId="17" shapeId="0" xr:uid="{882EF1B9-5741-4AFF-B5D9-D4AA8B8D4CC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S3" authorId="18" shapeId="0" xr:uid="{6F4EAB61-F873-443F-A0EE-212BF6ED3E4C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  <comment ref="AT3" authorId="19" shapeId="0" xr:uid="{FD7F04F8-6A42-4FC2-9D64-26A75AAFF80D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igaming legalized. Calculated with weekly data</t>
      </text>
    </comment>
    <comment ref="AU3" authorId="20" shapeId="0" xr:uid="{5B8215D5-AF08-4531-9A47-02BA92B5AED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handle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1EE1F-4EFF-4F1C-868C-9C82F299BB54}" keepAlive="1" name="Query - F-F_Research_Data_Factors_daily" description="Connection to the 'F-F_Research_Data_Factors_daily' query in the workbook." type="5" refreshedVersion="0" background="1" saveData="1">
    <dbPr connection="Provider=Microsoft.Mashup.OleDb.1;Data Source=$Workbook$;Location=F-F_Research_Data_Factors_daily;Extended Properties=&quot;&quot;" command="SELECT * FROM [F-F_Research_Data_Factors_daily]"/>
  </connection>
  <connection id="2" xr16:uid="{EB5A0C4C-AF44-49D9-A396-142A34F5C867}" keepAlive="1" name="Query - F-F_Research_Data_Factors_daily (2)" description="Connection to the 'F-F_Research_Data_Factors_daily (2)' query in the workbook." type="5" refreshedVersion="0" background="1" saveData="1">
    <dbPr connection="Provider=Microsoft.Mashup.OleDb.1;Data Source=$Workbook$;Location=&quot;F-F_Research_Data_Factors_daily (2)&quot;;Extended Properties=&quot;&quot;" command="SELECT * FROM [F-F_Research_Data_Factors_daily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<sst xmlns="http://schemas.openxmlformats.org/spreadsheetml/2006/main" count="1112" uniqueCount="519">
  <si>
    <t>LeoVegas AB (LEO-SE)</t>
  </si>
  <si>
    <t>KR40.08</t>
  </si>
  <si>
    <t>LeoVegas AB</t>
  </si>
  <si>
    <t xml:space="preserve">LEO-SE   BYY1RS3   OMX Nordic Stockholm    Common stock    </t>
  </si>
  <si>
    <t>FactSet Fundamentals</t>
  </si>
  <si>
    <t>31 DEC '21</t>
  </si>
  <si>
    <t>31 DEC '20</t>
  </si>
  <si>
    <t>31 DEC '19</t>
  </si>
  <si>
    <t>31 DEC '18</t>
  </si>
  <si>
    <t>31 DEC '17</t>
  </si>
  <si>
    <t>31 DEC '16</t>
  </si>
  <si>
    <t>31 DEC '15</t>
  </si>
  <si>
    <t>31 DEC '14</t>
  </si>
  <si>
    <t>31 DEC '13</t>
  </si>
  <si>
    <t>RECAP</t>
  </si>
  <si>
    <t>Cash flow from operating activities</t>
  </si>
  <si>
    <t>Operating profit</t>
  </si>
  <si>
    <t>Adjustments for non-cash items</t>
  </si>
  <si>
    <t>Depreciation / amortisation of property, plant and equipment and intangible non-current assets</t>
  </si>
  <si>
    <t>Other non-cash item</t>
  </si>
  <si>
    <t>Tax paid</t>
  </si>
  <si>
    <t>Interest received</t>
  </si>
  <si>
    <t>Interest paid</t>
  </si>
  <si>
    <t>Cash flow from / used in operating activities before changes in working capital</t>
  </si>
  <si>
    <t>Cash flow from changes in working capital</t>
  </si>
  <si>
    <t>Increase / decrease in operating receivables</t>
  </si>
  <si>
    <t>Increase / decrease in operating liabilities</t>
  </si>
  <si>
    <t>Cash flow from investing activities</t>
  </si>
  <si>
    <t>Acquisition of property, plant and equipment</t>
  </si>
  <si>
    <t>Acquisition of intangible assets</t>
  </si>
  <si>
    <t>Transfer of assets on acquisition</t>
  </si>
  <si>
    <t>Acquisition of subsidiaries</t>
  </si>
  <si>
    <t>Investment of associate accounted for using the equity method</t>
  </si>
  <si>
    <t>Proceeds on sale of assets</t>
  </si>
  <si>
    <t>Cash flow from financing activities</t>
  </si>
  <si>
    <t>Loan financing</t>
  </si>
  <si>
    <t>Debenture borrowings</t>
  </si>
  <si>
    <t>Share buyback</t>
  </si>
  <si>
    <t>Leasing liabilities</t>
  </si>
  <si>
    <t>Proceeds / payment from share issue / other equity securities</t>
  </si>
  <si>
    <t>Issue of share capital</t>
  </si>
  <si>
    <t>Issue of new shares upon redemption of warrants</t>
  </si>
  <si>
    <t>Premium received for warrants</t>
  </si>
  <si>
    <t>Cash dividends paid out to shareholders</t>
  </si>
  <si>
    <t>Net increase / decrease in cash and cash equivalents before currency effects on cash and cash equivalents</t>
  </si>
  <si>
    <t>Currency effects on cash and cash equivalents</t>
  </si>
  <si>
    <t>Net increase / decrease in cash and cash equivalents</t>
  </si>
  <si>
    <t>Cash and cash equivalents at start of the period</t>
  </si>
  <si>
    <t>Cash and cash equivalents at end of period</t>
  </si>
  <si>
    <t>Restricted cash (player funds)</t>
  </si>
  <si>
    <t>All figures in thousands of Euro.</t>
  </si>
  <si>
    <t>(000EUR)</t>
  </si>
  <si>
    <t>Periods</t>
  </si>
  <si>
    <t>2022E</t>
  </si>
  <si>
    <t>2023E</t>
  </si>
  <si>
    <t>2024E</t>
  </si>
  <si>
    <t>2025E</t>
  </si>
  <si>
    <t>2026E</t>
  </si>
  <si>
    <t>2027E</t>
  </si>
  <si>
    <t>TM</t>
  </si>
  <si>
    <t>Terminal value</t>
  </si>
  <si>
    <t>Free cash flows Firm</t>
  </si>
  <si>
    <t>Tax rate</t>
  </si>
  <si>
    <t>NOPAT</t>
  </si>
  <si>
    <t>D&amp;A</t>
  </si>
  <si>
    <t>Change in networking capital</t>
  </si>
  <si>
    <t>CapEx</t>
  </si>
  <si>
    <t>FCFF</t>
  </si>
  <si>
    <t>DC FCFF</t>
  </si>
  <si>
    <t>Share price 26.04</t>
  </si>
  <si>
    <t>Fully diluted shares outstanding</t>
  </si>
  <si>
    <t>ST growth rate</t>
  </si>
  <si>
    <t>LT growth rate</t>
  </si>
  <si>
    <t>WACC</t>
  </si>
  <si>
    <t>Enterprise value</t>
  </si>
  <si>
    <t/>
  </si>
  <si>
    <t>FCF to equity</t>
  </si>
  <si>
    <t>https://corporatefinanceinstitute.com/resources/knowledge/modeling/free-cash-flow-to-firm-fcff/</t>
  </si>
  <si>
    <t>Terminal growth rate</t>
  </si>
  <si>
    <t>Short term growth rate</t>
  </si>
  <si>
    <t>Date</t>
  </si>
  <si>
    <t>Betsson AB Class B (BETS.B-SE)</t>
  </si>
  <si>
    <t>Betsson_r</t>
  </si>
  <si>
    <t>Kindred Group plc Shs Swedish Depository Receipts (KIND-SE)</t>
  </si>
  <si>
    <t>Kindred_r</t>
  </si>
  <si>
    <t>LeoVegas_r</t>
  </si>
  <si>
    <t>OMX Stockholm</t>
  </si>
  <si>
    <t>OMX Stockholm_r</t>
  </si>
  <si>
    <t>Sweden Small Cap</t>
  </si>
  <si>
    <t>Sweden Small Cap_r</t>
  </si>
  <si>
    <t>AVG</t>
  </si>
  <si>
    <t>+</t>
  </si>
  <si>
    <t>Log</t>
  </si>
  <si>
    <t>Leo</t>
  </si>
  <si>
    <t>Kindred</t>
  </si>
  <si>
    <t>Betsson</t>
  </si>
  <si>
    <t>.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</si>
  <si>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</si>
  <si>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</si>
  <si>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</si>
  <si>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</si>
  <si>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</si>
  <si>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</si>
  <si>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</si>
  <si>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</si>
  <si>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</si>
  <si>
    <t>Price History: 188923</t>
  </si>
  <si>
    <t>Full period</t>
  </si>
  <si>
    <t>1 year</t>
  </si>
  <si>
    <t>Cov</t>
  </si>
  <si>
    <t>Var</t>
  </si>
  <si>
    <t>Price History: LEO-SE</t>
  </si>
  <si>
    <t>% Return</t>
  </si>
  <si>
    <t>Total Return (Gross)</t>
  </si>
  <si>
    <t>Cumulative Return %</t>
  </si>
  <si>
    <t>Cumulative Change %</t>
  </si>
  <si>
    <t>Price History: KIND-SE</t>
  </si>
  <si>
    <t>Price History: BETS.B-SE</t>
  </si>
  <si>
    <t>P/E(2021)</t>
  </si>
  <si>
    <t>P/BV(2021)</t>
  </si>
  <si>
    <t> </t>
  </si>
  <si>
    <t>Kindred Group plc Shs Swedish Depository Receipts</t>
  </si>
  <si>
    <t>Betsson AB Class B</t>
  </si>
  <si>
    <t>Per Share</t>
  </si>
  <si>
    <t>DEC '21</t>
  </si>
  <si>
    <t>DEC '20</t>
  </si>
  <si>
    <t>DEC '19</t>
  </si>
  <si>
    <t>DEC '18</t>
  </si>
  <si>
    <t>DEC '17</t>
  </si>
  <si>
    <t>DEC '16</t>
  </si>
  <si>
    <t>DEC '15</t>
  </si>
  <si>
    <t>DEC '14</t>
  </si>
  <si>
    <t>DEC '13</t>
  </si>
  <si>
    <t>DEC '12</t>
  </si>
  <si>
    <t>Sales per Share</t>
  </si>
  <si>
    <t>EBIT (Operating Income) per Share</t>
  </si>
  <si>
    <t>EPS (recurring)</t>
  </si>
  <si>
    <t>EPS (diluted)</t>
  </si>
  <si>
    <t>Dividends per Share</t>
  </si>
  <si>
    <t>Book Value per Share</t>
  </si>
  <si>
    <t>Tangible Book Value per Share</t>
  </si>
  <si>
    <t>Operating Cash flow per Share</t>
  </si>
  <si>
    <t>Free Cash Flow per Share</t>
  </si>
  <si>
    <t>Shares</t>
  </si>
  <si>
    <t>Diluted Shares Outstanding</t>
  </si>
  <si>
    <t>Basic Shares Outstanding</t>
  </si>
  <si>
    <t>Total Shares Outstanding</t>
  </si>
  <si>
    <t>Ratios (x)</t>
  </si>
  <si>
    <t>Price / Sales</t>
  </si>
  <si>
    <t>Price / Earnings</t>
  </si>
  <si>
    <t>Price / Book Value</t>
  </si>
  <si>
    <t>Price / Cash Flow</t>
  </si>
  <si>
    <t>Price / Tangible Book Value</t>
  </si>
  <si>
    <t>Price / Free Cash Flow</t>
  </si>
  <si>
    <t>Enterprise Value / EBIT</t>
  </si>
  <si>
    <t>Enterprise Value / EBITDA</t>
  </si>
  <si>
    <t>Dividend Yield (%)</t>
  </si>
  <si>
    <t>Enterprise Value / Sales</t>
  </si>
  <si>
    <t>Dividend Payout Ratio (%)</t>
  </si>
  <si>
    <t>EBIT / Interest Expense (Int. Coverage)</t>
  </si>
  <si>
    <t>All figures in millions of Swedish Krona except per share and labeled items.</t>
  </si>
  <si>
    <r>
      <t>LeoVegas - Key financials (000</t>
    </r>
    <r>
      <rPr>
        <b/>
        <u/>
        <sz val="12"/>
        <color theme="9" tint="-0.249977111117893"/>
        <rFont val="Times New Roman"/>
        <family val="1"/>
      </rPr>
      <t>EUR</t>
    </r>
    <r>
      <rPr>
        <b/>
        <sz val="12"/>
        <color theme="9" tint="-0.249977111117893"/>
        <rFont val="Times New Roman"/>
        <family val="1"/>
      </rPr>
      <t>)</t>
    </r>
  </si>
  <si>
    <t>2015A</t>
  </si>
  <si>
    <t>2016A</t>
  </si>
  <si>
    <t>2017A</t>
  </si>
  <si>
    <t>2018A</t>
  </si>
  <si>
    <t>2019A</t>
  </si>
  <si>
    <t>2020A</t>
  </si>
  <si>
    <t>2021A</t>
  </si>
  <si>
    <t>Revenue</t>
  </si>
  <si>
    <r>
      <t>Market share, Europe</t>
    </r>
    <r>
      <rPr>
        <sz val="8"/>
        <color theme="1"/>
        <rFont val="Times New Roman"/>
        <family val="1"/>
      </rPr>
      <t>, Taken from company data</t>
    </r>
  </si>
  <si>
    <t xml:space="preserve">Growing Perpetuity </t>
  </si>
  <si>
    <t xml:space="preserve">Exit Multiple </t>
  </si>
  <si>
    <t>EPS</t>
  </si>
  <si>
    <t>EV/EBITDA multiple</t>
  </si>
  <si>
    <t>Dividend per share (SEK)</t>
  </si>
  <si>
    <t>FCF</t>
  </si>
  <si>
    <t>Terminal Value, G = 2,5%</t>
  </si>
  <si>
    <t>Exit multiple TV</t>
  </si>
  <si>
    <t xml:space="preserve">EBITDA </t>
  </si>
  <si>
    <t xml:space="preserve">Profitability ratios </t>
  </si>
  <si>
    <t>Average Terminal Value</t>
  </si>
  <si>
    <t>Gross margin (%)</t>
  </si>
  <si>
    <t>EBITDA margin (%)</t>
  </si>
  <si>
    <t>EBIT margin (%)</t>
  </si>
  <si>
    <t>NI margin (%)</t>
  </si>
  <si>
    <t>ROE (%)</t>
  </si>
  <si>
    <t>ROIC (%)</t>
  </si>
  <si>
    <t>Leverage and liquidity ratios</t>
  </si>
  <si>
    <t xml:space="preserve">Total debt/EBITDA </t>
  </si>
  <si>
    <t>D/E (%)</t>
  </si>
  <si>
    <t>Current ratio</t>
  </si>
  <si>
    <t>Valuations</t>
  </si>
  <si>
    <t>Discount factor</t>
  </si>
  <si>
    <t>p0</t>
  </si>
  <si>
    <t>*1000</t>
  </si>
  <si>
    <t>PV FCF</t>
  </si>
  <si>
    <t>PV TV</t>
  </si>
  <si>
    <t>Enterprise Value</t>
  </si>
  <si>
    <t>Capex(-)</t>
  </si>
  <si>
    <t>Source: Factset &amp; Annual reports LeoVegas</t>
  </si>
  <si>
    <t xml:space="preserve"> </t>
  </si>
  <si>
    <t>Spain</t>
  </si>
  <si>
    <t>Ireland</t>
  </si>
  <si>
    <t>GB</t>
  </si>
  <si>
    <t>Malta</t>
  </si>
  <si>
    <t xml:space="preserve">Italy </t>
  </si>
  <si>
    <t>Germany</t>
  </si>
  <si>
    <t>Denmark</t>
  </si>
  <si>
    <t xml:space="preserve">Sweden </t>
  </si>
  <si>
    <t>USA</t>
  </si>
  <si>
    <t xml:space="preserve">Average terminal growth rate </t>
  </si>
  <si>
    <t>Final terminal rate</t>
  </si>
  <si>
    <t>Y(LeoVegas)</t>
  </si>
  <si>
    <t>X1(Kindred)</t>
  </si>
  <si>
    <t>X2(Bettson)</t>
  </si>
  <si>
    <t>X3(OMX)</t>
  </si>
  <si>
    <t>RMRF</t>
  </si>
  <si>
    <t xml:space="preserve">RF </t>
  </si>
  <si>
    <t>Excess return, LeoVegas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</si>
  <si>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</si>
  <si>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</si>
  <si>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</si>
  <si>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</si>
  <si>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</si>
  <si>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</si>
  <si>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</si>
  <si>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</si>
  <si>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</si>
  <si>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</si>
  <si>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</si>
  <si>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</si>
  <si>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</si>
  <si>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</si>
  <si>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</si>
  <si>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</si>
  <si>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</si>
  <si>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</si>
  <si>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</si>
  <si>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</si>
  <si>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</si>
  <si>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</si>
  <si>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</si>
  <si>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Intercept</t>
  </si>
  <si>
    <t>X Variable 1</t>
  </si>
  <si>
    <t>RESIDUAL OUTPUT</t>
  </si>
  <si>
    <t>Observation</t>
  </si>
  <si>
    <t>Predicted Y</t>
  </si>
  <si>
    <t>Residuals</t>
  </si>
  <si>
    <t>Input</t>
  </si>
  <si>
    <t xml:space="preserve">Rate </t>
  </si>
  <si>
    <t xml:space="preserve">Source </t>
  </si>
  <si>
    <t>Risk-free rate</t>
  </si>
  <si>
    <t>80% (Europe), 20% (USA)</t>
  </si>
  <si>
    <t>Beta</t>
  </si>
  <si>
    <t>Time period last 52 weeks</t>
  </si>
  <si>
    <t>Equity Risk Premium (Sweden)</t>
  </si>
  <si>
    <t>https://deliverypdf.ssrn.com/delivery.php?ID=523068119001022122015110071086090024031014039074069003068002071098006068064115101024025103012043047102119064065110102094103070044001045019044071019019011078122062050077064092016078121015100077001100068127092000102119098100073100000021072069029093&amp;EXT=pdf&amp;INDEX=TRUE</t>
  </si>
  <si>
    <t xml:space="preserve">Cost of Equity </t>
  </si>
  <si>
    <t>1 + Average Excess return OMX Stockholm 30 ^52 - 1</t>
  </si>
  <si>
    <t xml:space="preserve">Cost of Debt </t>
  </si>
  <si>
    <t>Bond issue, STIBOR 3M + 1% premium</t>
  </si>
  <si>
    <t xml:space="preserve">Tax rate </t>
  </si>
  <si>
    <t>Statutory tax rate, Sweden</t>
  </si>
  <si>
    <t>E%</t>
  </si>
  <si>
    <t>Current Equity ratio to Debt</t>
  </si>
  <si>
    <t>D%</t>
  </si>
  <si>
    <t xml:space="preserve">Current Debt ratio to Equity </t>
  </si>
  <si>
    <t>div0</t>
  </si>
  <si>
    <t xml:space="preserve">Market D/E ratio </t>
  </si>
  <si>
    <t>Average of the last five years of D/E ratio</t>
  </si>
  <si>
    <t>payout ratio</t>
  </si>
  <si>
    <t>ST G</t>
  </si>
  <si>
    <t>Source: Company data, team analysis</t>
  </si>
  <si>
    <t>LT G</t>
  </si>
  <si>
    <t>ST G n</t>
  </si>
  <si>
    <t>rE</t>
  </si>
  <si>
    <t>Risk-free rate computation</t>
  </si>
  <si>
    <t>Region</t>
  </si>
  <si>
    <t>Average Country-Weighted Risk-free rate</t>
  </si>
  <si>
    <t>Europe</t>
  </si>
  <si>
    <t>Factset date, 11.04</t>
  </si>
  <si>
    <t xml:space="preserve">STIBOR 3M </t>
  </si>
  <si>
    <t>LeoVegas (SEK)</t>
  </si>
  <si>
    <t>Exchange rate EUR/SEK =</t>
  </si>
  <si>
    <t>(Date: 27-03-2022)</t>
  </si>
  <si>
    <t>Kindred (SEK)</t>
  </si>
  <si>
    <t xml:space="preserve">Exchange rate GBP/SEK = </t>
  </si>
  <si>
    <t>Kindred (GBP)</t>
  </si>
  <si>
    <t>LeoVegas (EUR)</t>
  </si>
  <si>
    <t>21Q4</t>
  </si>
  <si>
    <t>21Q3</t>
  </si>
  <si>
    <t>21Q2</t>
  </si>
  <si>
    <t>21Q1</t>
  </si>
  <si>
    <t>20Q4</t>
  </si>
  <si>
    <t>20Q3</t>
  </si>
  <si>
    <t>20Q2</t>
  </si>
  <si>
    <t>20Q1</t>
  </si>
  <si>
    <t>NGR ('000's)</t>
  </si>
  <si>
    <t>GWR ('000's)</t>
  </si>
  <si>
    <t>Nordics %</t>
  </si>
  <si>
    <t>Rest of Europe %</t>
  </si>
  <si>
    <t>Western Europe %</t>
  </si>
  <si>
    <t>Rest of World %</t>
  </si>
  <si>
    <t>Central &amp; Eastern Europe and Central Asia</t>
  </si>
  <si>
    <t>Central &amp; Eastern &amp; Southern Europe</t>
  </si>
  <si>
    <t>Rest of World</t>
  </si>
  <si>
    <t xml:space="preserve">Nordics </t>
  </si>
  <si>
    <t xml:space="preserve">Rest of Europe </t>
  </si>
  <si>
    <t>NGR Growth y-y</t>
  </si>
  <si>
    <t xml:space="preserve">Rest of World </t>
  </si>
  <si>
    <t xml:space="preserve">Western Europe </t>
  </si>
  <si>
    <t>2021 revenue per region</t>
  </si>
  <si>
    <t>LeoVegas</t>
  </si>
  <si>
    <t>Betsson*</t>
  </si>
  <si>
    <t xml:space="preserve">*Rest of Europe Betsson includes central Asia. No specific country is mentioned so it is expected to be of minimal influence </t>
  </si>
  <si>
    <t>2021 y-y revenue growth (region)</t>
  </si>
  <si>
    <t xml:space="preserve">Gambling Market Revenue </t>
  </si>
  <si>
    <t>Gross gaming revenue (€bn)</t>
  </si>
  <si>
    <t>2021E</t>
  </si>
  <si>
    <t>Total Gambling</t>
  </si>
  <si>
    <t>Land-based</t>
  </si>
  <si>
    <t>Online</t>
  </si>
  <si>
    <t>2019-2026E CAGR</t>
  </si>
  <si>
    <t>Online Gambling Products Outlook</t>
  </si>
  <si>
    <t>Gross Gaming Revenue (€bn)</t>
  </si>
  <si>
    <t>Betting Devices Shares</t>
  </si>
  <si>
    <t xml:space="preserve">Online share of total gambling market </t>
  </si>
  <si>
    <t>Arizona</t>
  </si>
  <si>
    <t>Colorado</t>
  </si>
  <si>
    <t>Connecticut</t>
  </si>
  <si>
    <t>Delaware</t>
  </si>
  <si>
    <t>District of Columbia</t>
  </si>
  <si>
    <t>Illinois</t>
  </si>
  <si>
    <t>Indiana</t>
  </si>
  <si>
    <t>Iowa</t>
  </si>
  <si>
    <t>Louisiana</t>
  </si>
  <si>
    <t>Michigan</t>
  </si>
  <si>
    <t>Mississippi</t>
  </si>
  <si>
    <t>Montana</t>
  </si>
  <si>
    <t>New Hampshire</t>
  </si>
  <si>
    <t>New Jersey</t>
  </si>
  <si>
    <t>Nevada</t>
  </si>
  <si>
    <t>New York</t>
  </si>
  <si>
    <t>Oregon</t>
  </si>
  <si>
    <t>Pennsylvania</t>
  </si>
  <si>
    <t>Rhode Island</t>
  </si>
  <si>
    <t>Tennessee</t>
  </si>
  <si>
    <t>Virginia</t>
  </si>
  <si>
    <t>West Virginia</t>
  </si>
  <si>
    <t>Wyoming</t>
  </si>
  <si>
    <t>Sports betting</t>
  </si>
  <si>
    <t>Gaming</t>
  </si>
  <si>
    <t>Sports Betting</t>
  </si>
  <si>
    <t>Sources</t>
  </si>
  <si>
    <t>2022 February</t>
  </si>
  <si>
    <t>2018 April</t>
  </si>
  <si>
    <t>Illegal</t>
  </si>
  <si>
    <t>Can't find</t>
  </si>
  <si>
    <t>maybe, very restricteed</t>
  </si>
  <si>
    <t>https://www.legalsportsreport.com/sports-betting/revenue/</t>
  </si>
  <si>
    <t>2022 January</t>
  </si>
  <si>
    <t>2018 May</t>
  </si>
  <si>
    <t>But legal</t>
  </si>
  <si>
    <t>2021 December</t>
  </si>
  <si>
    <t>2018 June</t>
  </si>
  <si>
    <t>2021 November</t>
  </si>
  <si>
    <t>2018 July</t>
  </si>
  <si>
    <t>2021 October</t>
  </si>
  <si>
    <t xml:space="preserve">2018 August </t>
  </si>
  <si>
    <t>2021 September</t>
  </si>
  <si>
    <t xml:space="preserve">2018 September </t>
  </si>
  <si>
    <t>2021 August</t>
  </si>
  <si>
    <t xml:space="preserve">2018 October </t>
  </si>
  <si>
    <t>2021 July</t>
  </si>
  <si>
    <t xml:space="preserve">2018 November </t>
  </si>
  <si>
    <t>2021 June</t>
  </si>
  <si>
    <t xml:space="preserve">2018 December </t>
  </si>
  <si>
    <t>2021 May</t>
  </si>
  <si>
    <t>2019 January</t>
  </si>
  <si>
    <t>2021 April</t>
  </si>
  <si>
    <t xml:space="preserve">2019 February </t>
  </si>
  <si>
    <t>2021 March</t>
  </si>
  <si>
    <t>2019 March</t>
  </si>
  <si>
    <t>2021 February</t>
  </si>
  <si>
    <t>2019 April</t>
  </si>
  <si>
    <t>2021 January</t>
  </si>
  <si>
    <t>2019 May</t>
  </si>
  <si>
    <t>2020 December</t>
  </si>
  <si>
    <t xml:space="preserve">2019 June </t>
  </si>
  <si>
    <t>2020 November</t>
  </si>
  <si>
    <t xml:space="preserve">2019 July </t>
  </si>
  <si>
    <t>2020 October</t>
  </si>
  <si>
    <t xml:space="preserve">2019 August </t>
  </si>
  <si>
    <t>2020 September</t>
  </si>
  <si>
    <t xml:space="preserve">2019 September </t>
  </si>
  <si>
    <t>2020 August</t>
  </si>
  <si>
    <t xml:space="preserve">2019 October </t>
  </si>
  <si>
    <t>2020 July</t>
  </si>
  <si>
    <t xml:space="preserve">2019 November </t>
  </si>
  <si>
    <t>2020 June</t>
  </si>
  <si>
    <t xml:space="preserve">2019 December </t>
  </si>
  <si>
    <t>2020 May</t>
  </si>
  <si>
    <t xml:space="preserve">2020 January </t>
  </si>
  <si>
    <t>2020 April</t>
  </si>
  <si>
    <t xml:space="preserve">2020 February </t>
  </si>
  <si>
    <t>2020 March</t>
  </si>
  <si>
    <t xml:space="preserve">2020 March </t>
  </si>
  <si>
    <t>2020 February</t>
  </si>
  <si>
    <t>2020 January</t>
  </si>
  <si>
    <t xml:space="preserve">2020 May </t>
  </si>
  <si>
    <t>2019 December</t>
  </si>
  <si>
    <t xml:space="preserve">2020 June </t>
  </si>
  <si>
    <t>2019 November</t>
  </si>
  <si>
    <t>2019 October</t>
  </si>
  <si>
    <t>2019 September</t>
  </si>
  <si>
    <t>2019 August</t>
  </si>
  <si>
    <t xml:space="preserve">2020 October </t>
  </si>
  <si>
    <t>2019 July</t>
  </si>
  <si>
    <t>2019 June</t>
  </si>
  <si>
    <t xml:space="preserve">2021 January </t>
  </si>
  <si>
    <t xml:space="preserve">2021 February </t>
  </si>
  <si>
    <t>2019 February</t>
  </si>
  <si>
    <t>2018 December</t>
  </si>
  <si>
    <t>2018 November</t>
  </si>
  <si>
    <t>2018 October</t>
  </si>
  <si>
    <t xml:space="preserve">2021 August </t>
  </si>
  <si>
    <t>2018 September</t>
  </si>
  <si>
    <t>2018 August</t>
  </si>
  <si>
    <t xml:space="preserve">2021 October </t>
  </si>
  <si>
    <t xml:space="preserve">2022 January </t>
  </si>
  <si>
    <t xml:space="preserve">2018 April </t>
  </si>
  <si>
    <t xml:space="preserve">2022 February </t>
  </si>
  <si>
    <t>https://www.forbes.com/sites/willyakowicz/2022/02/15/us-gambling-revenue-hit-record-53-billion-in-2021/?sh=16f491697f50</t>
  </si>
  <si>
    <t>Peer</t>
  </si>
  <si>
    <t>EV/EBITDA - NTM</t>
  </si>
  <si>
    <t>EV/EBIT - NTM</t>
  </si>
  <si>
    <t>P/E - NTM</t>
  </si>
  <si>
    <t>EV/Sales - NTM</t>
  </si>
  <si>
    <t>Kindred Group plc</t>
  </si>
  <si>
    <t>Betsson AB</t>
  </si>
  <si>
    <t>Average</t>
  </si>
  <si>
    <t>Implied target prices</t>
  </si>
  <si>
    <t>Weighted target price</t>
  </si>
  <si>
    <t>Weight</t>
  </si>
  <si>
    <t>EV/EBITDA - LTM</t>
  </si>
  <si>
    <t>EV/EBIT - LTM</t>
  </si>
  <si>
    <t>P/E - LTM</t>
  </si>
  <si>
    <t>EV/Sales - LTM</t>
  </si>
  <si>
    <t>Share Price</t>
  </si>
  <si>
    <t>Summary of key risks and mitigation measures in place</t>
  </si>
  <si>
    <t>Risk</t>
  </si>
  <si>
    <t>Mitigation</t>
  </si>
  <si>
    <t>Business and Operational Risks</t>
  </si>
  <si>
    <t>O1. Execution Risk</t>
  </si>
  <si>
    <t>Keep high m/s in the Nordics</t>
  </si>
  <si>
    <t>Strengthen position in rest of Europe</t>
  </si>
  <si>
    <t>Strengthen position 
in North America</t>
  </si>
  <si>
    <t xml:space="preserve">O2. Technology Risk </t>
  </si>
  <si>
    <t>Strategic R&amp;D 
investments</t>
  </si>
  <si>
    <t>Strong IT and Analytics
department</t>
  </si>
  <si>
    <t>O3. Risk of natural
disasters and 
pandemics</t>
  </si>
  <si>
    <t>Diversify physical 
locations</t>
  </si>
  <si>
    <t>Political Risks</t>
  </si>
  <si>
    <t>P1. Regulatory risk</t>
  </si>
  <si>
    <t>Cooperating with
local authorities</t>
  </si>
  <si>
    <t xml:space="preserve">Retain strong industry reputation
</t>
  </si>
  <si>
    <t>Market Risks</t>
  </si>
  <si>
    <t>M1. Threat of new
entrants</t>
  </si>
  <si>
    <t>Loyal customer base</t>
  </si>
  <si>
    <t>Keep innovating</t>
  </si>
  <si>
    <t>M2. Innovation Risk</t>
  </si>
  <si>
    <t>Investing in R&amp;D</t>
  </si>
  <si>
    <t>Buy new products 
from suppliers</t>
  </si>
  <si>
    <t>Risk Heat Map</t>
  </si>
  <si>
    <t>Probability</t>
  </si>
  <si>
    <t>Impact</t>
  </si>
  <si>
    <t>O1</t>
  </si>
  <si>
    <t>O2</t>
  </si>
  <si>
    <t>O3</t>
  </si>
  <si>
    <t>P1</t>
  </si>
  <si>
    <t>M1</t>
  </si>
  <si>
    <t>M2</t>
  </si>
  <si>
    <t>Risk Type</t>
  </si>
  <si>
    <t>Skal se sådan ud v</t>
  </si>
  <si>
    <t xml:space="preserve">Cost of debt </t>
  </si>
  <si>
    <t xml:space="preserve">Cost of equity </t>
  </si>
  <si>
    <t xml:space="preserve">Time period of 317 weeks </t>
  </si>
  <si>
    <t>Average excess return OMX Stockholm 30</t>
  </si>
  <si>
    <t xml:space="preserve">Bond issue, STIBOR 3M </t>
  </si>
  <si>
    <t>Cost of debt * 1 - T</t>
  </si>
  <si>
    <t xml:space="preserve">Target leverage ratio </t>
  </si>
  <si>
    <t>Cost of Equity * E%</t>
  </si>
  <si>
    <t>Cost of Debt * D%</t>
  </si>
  <si>
    <t>Target level</t>
  </si>
  <si>
    <t xml:space="preserve">Market D/E </t>
  </si>
  <si>
    <t>Difference in Average montly returns of OMX Stockholm 30 and OMX Small cap</t>
  </si>
  <si>
    <t>Mobile devices</t>
  </si>
  <si>
    <t>Desktop</t>
  </si>
  <si>
    <t>2021 revenue per region2</t>
  </si>
  <si>
    <t>Column1</t>
  </si>
  <si>
    <t>LeoVegas2</t>
  </si>
  <si>
    <t>Kindred5</t>
  </si>
  <si>
    <t>Kindred6</t>
  </si>
  <si>
    <t>Kindred2</t>
  </si>
  <si>
    <t>Average GDP Growth Rate</t>
  </si>
  <si>
    <t>Terminal Growth Rate</t>
  </si>
  <si>
    <t>2016</t>
  </si>
  <si>
    <t>2017</t>
  </si>
  <si>
    <t>2018</t>
  </si>
  <si>
    <t>2019</t>
  </si>
  <si>
    <t>2020</t>
  </si>
  <si>
    <t>GDP Growth rate</t>
  </si>
  <si>
    <t xml:space="preserve">Input </t>
  </si>
  <si>
    <t xml:space="preserve">Average GDP Growth Rate </t>
  </si>
  <si>
    <t>GDP Growth Rate, average (2016-2020)</t>
  </si>
  <si>
    <t>Source: Public country data, team analysis</t>
  </si>
  <si>
    <t>Figure 12: Terminal growth rate</t>
  </si>
  <si>
    <t>Estimated revenue CAGR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</si>
</sst>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 &quot;kr.&quot;\ * #,##0.00_ ;_ &quot;kr.&quot;\ * \-#,##0.00_ ;_ &quot;kr.&quot;\ * &quot;-&quot;??_ ;_ @_ "/>
    <numFmt numFmtId="165" formatCode="_-* #,##0.00\ _k_r_._-;\-* #,##0.00\ _k_r_._-;_-* &quot;-&quot;??\ _k_r_._-;_-@_-"/>
    <numFmt numFmtId="166" formatCode="mm/dd/yy"/>
    <numFmt numFmtId="167" formatCode="_-* #,##0.0_-;\-* #,##0.0_-;_-* &quot;-&quot;??_-;_-@_-"/>
    <numFmt numFmtId="168" formatCode="_-[$$-409]* #,##0.00_ ;_-[$$-409]* \-#,##0.00\ ;_-[$$-409]* &quot;-&quot;??_ ;_-@_ "/>
    <numFmt numFmtId="169" formatCode="_ [$SEK]\ * #,##0.00_ ;_ [$SEK]\ * \-#,##0.00_ ;_ [$SEK]\ * &quot;-&quot;??_ ;_ @_ "/>
    <numFmt numFmtId="170" formatCode="_ [$GBP]\ * #,##0_ ;_ [$GBP]\ * \-#,##0_ ;_ [$GBP]\ * &quot;-&quot;??_ ;_ @_ "/>
    <numFmt numFmtId="171" formatCode="_ [$€-2]\ * #,##0.00_ ;_ [$€-2]\ * \-#,##0.00_ ;_ [$€-2]\ * &quot;-&quot;??_ ;_ @_ "/>
    <numFmt numFmtId="172" formatCode="0.0%"/>
    <numFmt numFmtId="173" formatCode="_-* #,##0_-;\-* #,##0_-;_-* &quot;-&quot;??_-;_-@_-"/>
    <numFmt numFmtId="174" formatCode="_-* #,##0.0000\ _k_r_._-;\-* #,##0.0000\ _k_r_._-;_-* &quot;-&quot;??\ _k_r_._-;_-@_-"/>
    <numFmt numFmtId="175" formatCode="_-[$€-2]\ * #,##0.00_-;\-[$€-2]\ * #,##0.00_-;_-[$€-2]\ * &quot;-&quot;??_-;_-@_-"/>
    <numFmt numFmtId="176" formatCode="0.000"/>
    <numFmt numFmtId="177" formatCode="0.000%"/>
    <numFmt numFmtId="178" formatCode="0.0000"/>
    <numFmt numFmtId="179" formatCode="_-[$€-2]\ * #,##0.00_-;\-[$€-2]\ * #,##0.00_-;_-[$€-2]\ * &quot;-&quot;????_-;_-@_-"/>
  </numFmts>
  <fonts count="4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2"/>
    </font>
    <font>
      <sz val="10"/>
      <name val="Times New Roman"/>
      <family val="2"/>
    </font>
    <font>
      <sz val="11"/>
      <color theme="1"/>
      <name val="Times New Roman"/>
      <family val="1"/>
    </font>
    <font>
      <b/>
      <sz val="12"/>
      <color theme="9" tint="-0.249977111117893"/>
      <name val="Times New Roman"/>
      <family val="1"/>
    </font>
    <font>
      <sz val="11"/>
      <color theme="9" tint="-0.249977111117893"/>
      <name val="Times New Roman"/>
      <family val="1"/>
    </font>
    <font>
      <b/>
      <sz val="11"/>
      <color theme="9" tint="-0.249977111117893"/>
      <name val="Times New Roman"/>
      <family val="1"/>
    </font>
    <font>
      <u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3366"/>
      <name val="Arial"/>
      <family val="2"/>
    </font>
    <font>
      <sz val="10"/>
      <color rgb="FFFF0000"/>
      <name val="Arial"/>
      <family val="2"/>
    </font>
    <font>
      <sz val="10"/>
      <color rgb="FF646464"/>
      <name val="Arial"/>
      <family val="2"/>
    </font>
    <font>
      <sz val="11"/>
      <color rgb="FF444444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Times New Roman"/>
      <family val="1"/>
    </font>
    <font>
      <sz val="9"/>
      <color theme="1"/>
      <name val="Times New Roman"/>
      <family val="2"/>
    </font>
    <font>
      <sz val="11"/>
      <color theme="9"/>
      <name val="Times New Roman"/>
      <family val="1"/>
    </font>
    <font>
      <sz val="11"/>
      <name val="Times New Roman"/>
      <family val="1"/>
    </font>
    <font>
      <sz val="8"/>
      <color theme="1"/>
      <name val="Calibri"/>
      <family val="2"/>
      <scheme val="minor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sz val="8"/>
      <color theme="1"/>
      <name val="Times New Roman"/>
      <family val="1"/>
    </font>
    <font>
      <b/>
      <u/>
      <sz val="12"/>
      <color theme="9" tint="-0.249977111117893"/>
      <name val="Times New Roman"/>
      <family val="1"/>
    </font>
    <font>
      <u/>
      <sz val="10"/>
      <color rgb="FF0000FF"/>
      <name val="Arial"/>
      <family val="2"/>
    </font>
    <font>
      <b/>
      <u/>
      <sz val="10"/>
      <color rgb="FF003366"/>
      <name val="Arial"/>
      <family val="2"/>
    </font>
    <font>
      <u/>
      <sz val="10"/>
      <color rgb="FFFF0000"/>
      <name val="Arial"/>
      <family val="2"/>
    </font>
    <font>
      <sz val="8"/>
      <color theme="5"/>
      <name val="Calibri"/>
      <family val="2"/>
      <scheme val="minor"/>
    </font>
    <font>
      <b/>
      <sz val="14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rgb="FF000000"/>
      </patternFill>
    </fill>
    <fill>
      <patternFill patternType="solid">
        <fgColor rgb="FFF0F0F0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4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medium">
        <color theme="5"/>
      </top>
      <bottom style="medium">
        <color theme="5"/>
      </bottom>
      <diagonal/>
    </border>
  </borders>
  <cellStyleXfs count="9">
    <xf numFmtId="0" fontId="0" fillId="0" borderId="0"/>
    <xf numFmtId="0" fontId="1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5" fillId="0" borderId="0"/>
    <xf numFmtId="164" fontId="3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36" fillId="0" borderId="0"/>
  </cellStyleXfs>
  <cellXfs count="373">
    <xf numFmtId="0" fontId="0" fillId="0" borderId="0" xfId="0"/>
    <xf numFmtId="0" fontId="2" fillId="2" borderId="0" xfId="1" applyFont="1" applyFill="1" applyAlignment="1">
      <alignment horizontal="left"/>
    </xf>
    <xf numFmtId="166" fontId="1" fillId="0" borderId="0" xfId="1" applyNumberFormat="1"/>
    <xf numFmtId="4" fontId="1" fillId="0" borderId="0" xfId="1" applyNumberFormat="1"/>
    <xf numFmtId="0" fontId="6" fillId="0" borderId="0" xfId="0" applyFont="1"/>
    <xf numFmtId="0" fontId="8" fillId="0" borderId="2" xfId="0" applyFont="1" applyBorder="1"/>
    <xf numFmtId="0" fontId="7" fillId="0" borderId="4" xfId="0" applyFont="1" applyBorder="1"/>
    <xf numFmtId="0" fontId="8" fillId="0" borderId="3" xfId="0" applyFont="1" applyBorder="1"/>
    <xf numFmtId="43" fontId="6" fillId="3" borderId="0" xfId="2" applyFont="1" applyFill="1" applyAlignment="1">
      <alignment horizontal="center"/>
    </xf>
    <xf numFmtId="43" fontId="6" fillId="4" borderId="0" xfId="2" applyFont="1" applyFill="1" applyAlignment="1">
      <alignment horizontal="center"/>
    </xf>
    <xf numFmtId="43" fontId="6" fillId="3" borderId="7" xfId="2" applyFont="1" applyFill="1" applyBorder="1" applyAlignment="1">
      <alignment horizontal="center"/>
    </xf>
    <xf numFmtId="43" fontId="6" fillId="4" borderId="7" xfId="2" applyFont="1" applyFill="1" applyBorder="1" applyAlignment="1">
      <alignment horizontal="center"/>
    </xf>
    <xf numFmtId="167" fontId="6" fillId="3" borderId="0" xfId="2" applyNumberFormat="1" applyFont="1" applyFill="1" applyAlignment="1">
      <alignment horizontal="center"/>
    </xf>
    <xf numFmtId="167" fontId="6" fillId="4" borderId="0" xfId="2" applyNumberFormat="1" applyFont="1" applyFill="1" applyAlignment="1">
      <alignment horizontal="center"/>
    </xf>
    <xf numFmtId="167" fontId="6" fillId="3" borderId="7" xfId="2" applyNumberFormat="1" applyFont="1" applyFill="1" applyBorder="1" applyAlignment="1">
      <alignment horizontal="center"/>
    </xf>
    <xf numFmtId="167" fontId="6" fillId="4" borderId="7" xfId="2" applyNumberFormat="1" applyFont="1" applyFill="1" applyBorder="1" applyAlignment="1">
      <alignment horizontal="center"/>
    </xf>
    <xf numFmtId="0" fontId="10" fillId="0" borderId="0" xfId="0" applyFont="1"/>
    <xf numFmtId="43" fontId="6" fillId="4" borderId="9" xfId="2" applyFont="1" applyFill="1" applyBorder="1" applyAlignment="1">
      <alignment horizontal="center"/>
    </xf>
    <xf numFmtId="167" fontId="6" fillId="4" borderId="9" xfId="2" applyNumberFormat="1" applyFont="1" applyFill="1" applyBorder="1" applyAlignment="1">
      <alignment horizontal="center"/>
    </xf>
    <xf numFmtId="43" fontId="6" fillId="5" borderId="7" xfId="2" applyFont="1" applyFill="1" applyBorder="1" applyAlignment="1">
      <alignment horizontal="center"/>
    </xf>
    <xf numFmtId="43" fontId="6" fillId="6" borderId="0" xfId="2" applyFont="1" applyFill="1" applyAlignment="1">
      <alignment horizontal="center"/>
    </xf>
    <xf numFmtId="43" fontId="6" fillId="6" borderId="7" xfId="2" applyFont="1" applyFill="1" applyBorder="1" applyAlignment="1">
      <alignment horizontal="center"/>
    </xf>
    <xf numFmtId="43" fontId="6" fillId="5" borderId="0" xfId="2" applyFont="1" applyFill="1" applyAlignment="1">
      <alignment horizontal="center"/>
    </xf>
    <xf numFmtId="43" fontId="6" fillId="5" borderId="1" xfId="2" applyFont="1" applyFill="1" applyBorder="1" applyAlignment="1">
      <alignment horizontal="center"/>
    </xf>
    <xf numFmtId="43" fontId="6" fillId="5" borderId="8" xfId="2" applyFont="1" applyFill="1" applyBorder="1" applyAlignment="1">
      <alignment horizontal="center"/>
    </xf>
    <xf numFmtId="43" fontId="6" fillId="5" borderId="10" xfId="2" applyFont="1" applyFill="1" applyBorder="1" applyAlignment="1">
      <alignment horizontal="center"/>
    </xf>
    <xf numFmtId="43" fontId="6" fillId="5" borderId="11" xfId="2" applyFont="1" applyFill="1" applyBorder="1" applyAlignment="1">
      <alignment horizontal="center"/>
    </xf>
    <xf numFmtId="167" fontId="6" fillId="5" borderId="10" xfId="2" applyNumberFormat="1" applyFont="1" applyFill="1" applyBorder="1" applyAlignment="1">
      <alignment horizontal="center"/>
    </xf>
    <xf numFmtId="167" fontId="6" fillId="5" borderId="11" xfId="2" applyNumberFormat="1" applyFont="1" applyFill="1" applyBorder="1" applyAlignment="1">
      <alignment horizontal="center"/>
    </xf>
    <xf numFmtId="168" fontId="0" fillId="0" borderId="0" xfId="0" applyNumberFormat="1"/>
    <xf numFmtId="0" fontId="11" fillId="7" borderId="0" xfId="0" applyFont="1" applyFill="1"/>
    <xf numFmtId="0" fontId="12" fillId="8" borderId="0" xfId="0" applyFont="1" applyFill="1"/>
    <xf numFmtId="0" fontId="13" fillId="0" borderId="0" xfId="0" applyFont="1"/>
    <xf numFmtId="0" fontId="12" fillId="0" borderId="0" xfId="0" applyFont="1"/>
    <xf numFmtId="0" fontId="14" fillId="8" borderId="0" xfId="0" applyFont="1" applyFill="1"/>
    <xf numFmtId="0" fontId="14" fillId="0" borderId="0" xfId="0" applyFont="1"/>
    <xf numFmtId="0" fontId="13" fillId="8" borderId="0" xfId="0" applyFont="1" applyFill="1"/>
    <xf numFmtId="0" fontId="15" fillId="0" borderId="0" xfId="0" applyFont="1"/>
    <xf numFmtId="0" fontId="16" fillId="0" borderId="0" xfId="0" applyFont="1"/>
    <xf numFmtId="0" fontId="0" fillId="0" borderId="4" xfId="0" applyBorder="1"/>
    <xf numFmtId="0" fontId="16" fillId="0" borderId="4" xfId="0" applyFont="1" applyBorder="1"/>
    <xf numFmtId="0" fontId="12" fillId="0" borderId="4" xfId="0" applyFont="1" applyBorder="1"/>
    <xf numFmtId="0" fontId="8" fillId="0" borderId="12" xfId="0" applyFont="1" applyBorder="1"/>
    <xf numFmtId="170" fontId="0" fillId="0" borderId="0" xfId="0" applyNumberFormat="1"/>
    <xf numFmtId="171" fontId="0" fillId="0" borderId="0" xfId="0" applyNumberFormat="1"/>
    <xf numFmtId="9" fontId="0" fillId="0" borderId="0" xfId="3" applyFont="1"/>
    <xf numFmtId="0" fontId="0" fillId="0" borderId="13" xfId="0" applyBorder="1"/>
    <xf numFmtId="9" fontId="0" fillId="0" borderId="14" xfId="3" applyFont="1" applyBorder="1"/>
    <xf numFmtId="169" fontId="0" fillId="0" borderId="14" xfId="0" applyNumberFormat="1" applyBorder="1"/>
    <xf numFmtId="9" fontId="0" fillId="0" borderId="15" xfId="3" applyFont="1" applyBorder="1"/>
    <xf numFmtId="169" fontId="0" fillId="0" borderId="15" xfId="0" applyNumberFormat="1" applyBorder="1"/>
    <xf numFmtId="9" fontId="0" fillId="0" borderId="16" xfId="3" applyFont="1" applyBorder="1"/>
    <xf numFmtId="169" fontId="0" fillId="0" borderId="16" xfId="0" applyNumberFormat="1" applyBorder="1"/>
    <xf numFmtId="0" fontId="0" fillId="0" borderId="17" xfId="0" applyBorder="1"/>
    <xf numFmtId="169" fontId="0" fillId="0" borderId="13" xfId="0" applyNumberFormat="1" applyBorder="1"/>
    <xf numFmtId="9" fontId="0" fillId="0" borderId="0" xfId="3" applyFont="1" applyFill="1" applyBorder="1"/>
    <xf numFmtId="0" fontId="18" fillId="0" borderId="0" xfId="0" applyFont="1"/>
    <xf numFmtId="0" fontId="19" fillId="0" borderId="0" xfId="0" applyFont="1"/>
    <xf numFmtId="0" fontId="17" fillId="0" borderId="0" xfId="0" applyFont="1"/>
    <xf numFmtId="0" fontId="20" fillId="0" borderId="0" xfId="0" applyFont="1"/>
    <xf numFmtId="10" fontId="0" fillId="0" borderId="0" xfId="3" applyNumberFormat="1" applyFont="1"/>
    <xf numFmtId="168" fontId="21" fillId="0" borderId="0" xfId="7" applyNumberFormat="1"/>
    <xf numFmtId="4" fontId="0" fillId="0" borderId="0" xfId="0" applyNumberFormat="1"/>
    <xf numFmtId="166" fontId="1" fillId="0" borderId="18" xfId="1" applyNumberFormat="1" applyBorder="1"/>
    <xf numFmtId="4" fontId="0" fillId="0" borderId="18" xfId="0" applyNumberFormat="1" applyBorder="1"/>
    <xf numFmtId="14" fontId="0" fillId="0" borderId="0" xfId="0" applyNumberFormat="1"/>
    <xf numFmtId="0" fontId="0" fillId="0" borderId="12" xfId="0" applyBorder="1"/>
    <xf numFmtId="2" fontId="0" fillId="0" borderId="0" xfId="0" applyNumberFormat="1"/>
    <xf numFmtId="0" fontId="0" fillId="0" borderId="18" xfId="0" applyBorder="1"/>
    <xf numFmtId="0" fontId="22" fillId="0" borderId="19" xfId="0" applyFont="1" applyBorder="1" applyAlignment="1">
      <alignment horizontal="center"/>
    </xf>
    <xf numFmtId="0" fontId="22" fillId="0" borderId="19" xfId="0" applyFont="1" applyBorder="1" applyAlignment="1">
      <alignment horizontal="centerContinuous"/>
    </xf>
    <xf numFmtId="0" fontId="23" fillId="0" borderId="0" xfId="0" applyFont="1"/>
    <xf numFmtId="0" fontId="24" fillId="0" borderId="0" xfId="0" applyFont="1"/>
    <xf numFmtId="4" fontId="23" fillId="0" borderId="0" xfId="0" applyNumberFormat="1" applyFont="1"/>
    <xf numFmtId="2" fontId="23" fillId="0" borderId="0" xfId="0" applyNumberFormat="1" applyFont="1"/>
    <xf numFmtId="0" fontId="0" fillId="0" borderId="0" xfId="3" applyNumberFormat="1" applyFont="1"/>
    <xf numFmtId="4" fontId="23" fillId="0" borderId="18" xfId="0" applyNumberFormat="1" applyFont="1" applyBorder="1"/>
    <xf numFmtId="2" fontId="23" fillId="0" borderId="18" xfId="0" applyNumberFormat="1" applyFont="1" applyBorder="1"/>
    <xf numFmtId="0" fontId="0" fillId="0" borderId="0" xfId="3" applyNumberFormat="1" applyFont="1" applyBorder="1"/>
    <xf numFmtId="0" fontId="0" fillId="0" borderId="20" xfId="3" applyNumberFormat="1" applyFont="1" applyFill="1" applyBorder="1"/>
    <xf numFmtId="0" fontId="24" fillId="0" borderId="0" xfId="3" applyNumberFormat="1" applyFont="1" applyFill="1"/>
    <xf numFmtId="0" fontId="0" fillId="0" borderId="21" xfId="3" applyNumberFormat="1" applyFont="1" applyFill="1" applyBorder="1"/>
    <xf numFmtId="0" fontId="0" fillId="0" borderId="22" xfId="3" applyNumberFormat="1" applyFont="1" applyFill="1" applyBorder="1"/>
    <xf numFmtId="0" fontId="0" fillId="0" borderId="23" xfId="3" applyNumberFormat="1" applyFont="1" applyFill="1" applyBorder="1"/>
    <xf numFmtId="0" fontId="0" fillId="0" borderId="0" xfId="3" applyNumberFormat="1" applyFont="1" applyFill="1" applyBorder="1"/>
    <xf numFmtId="168" fontId="0" fillId="0" borderId="0" xfId="0" applyNumberFormat="1" applyAlignment="1">
      <alignment vertical="top"/>
    </xf>
    <xf numFmtId="168" fontId="18" fillId="0" borderId="0" xfId="0" applyNumberFormat="1" applyFont="1" applyAlignment="1">
      <alignment vertical="top"/>
    </xf>
    <xf numFmtId="0" fontId="6" fillId="0" borderId="24" xfId="0" applyFont="1" applyBorder="1"/>
    <xf numFmtId="0" fontId="6" fillId="0" borderId="25" xfId="0" applyFont="1" applyBorder="1"/>
    <xf numFmtId="0" fontId="6" fillId="0" borderId="28" xfId="0" applyFont="1" applyBorder="1"/>
    <xf numFmtId="0" fontId="6" fillId="3" borderId="26" xfId="0" applyFont="1" applyFill="1" applyBorder="1"/>
    <xf numFmtId="0" fontId="6" fillId="3" borderId="5" xfId="0" applyFont="1" applyFill="1" applyBorder="1"/>
    <xf numFmtId="0" fontId="6" fillId="3" borderId="1" xfId="0" applyFont="1" applyFill="1" applyBorder="1"/>
    <xf numFmtId="0" fontId="6" fillId="0" borderId="26" xfId="0" applyFont="1" applyBorder="1"/>
    <xf numFmtId="0" fontId="6" fillId="0" borderId="5" xfId="0" applyFont="1" applyBorder="1"/>
    <xf numFmtId="0" fontId="6" fillId="0" borderId="1" xfId="0" applyFont="1" applyBorder="1"/>
    <xf numFmtId="0" fontId="6" fillId="0" borderId="27" xfId="0" applyFont="1" applyBorder="1"/>
    <xf numFmtId="0" fontId="6" fillId="0" borderId="8" xfId="0" applyFont="1" applyBorder="1"/>
    <xf numFmtId="172" fontId="6" fillId="0" borderId="5" xfId="0" applyNumberFormat="1" applyFont="1" applyBorder="1"/>
    <xf numFmtId="0" fontId="1" fillId="0" borderId="0" xfId="1"/>
    <xf numFmtId="0" fontId="1" fillId="0" borderId="0" xfId="1" applyAlignment="1">
      <alignment horizontal="right"/>
    </xf>
    <xf numFmtId="14" fontId="1" fillId="0" borderId="0" xfId="1" applyNumberFormat="1"/>
    <xf numFmtId="10" fontId="6" fillId="3" borderId="5" xfId="0" applyNumberFormat="1" applyFont="1" applyFill="1" applyBorder="1"/>
    <xf numFmtId="10" fontId="6" fillId="0" borderId="5" xfId="0" applyNumberFormat="1" applyFont="1" applyBorder="1"/>
    <xf numFmtId="9" fontId="6" fillId="0" borderId="0" xfId="3" applyFont="1"/>
    <xf numFmtId="10" fontId="6" fillId="0" borderId="0" xfId="0" applyNumberFormat="1" applyFont="1"/>
    <xf numFmtId="172" fontId="6" fillId="3" borderId="5" xfId="0" applyNumberFormat="1" applyFont="1" applyFill="1" applyBorder="1"/>
    <xf numFmtId="0" fontId="6" fillId="0" borderId="2" xfId="0" applyFont="1" applyBorder="1" applyAlignment="1">
      <alignment vertical="center"/>
    </xf>
    <xf numFmtId="0" fontId="6" fillId="0" borderId="2" xfId="0" applyFont="1" applyBorder="1" applyAlignment="1">
      <alignment vertical="top" wrapText="1"/>
    </xf>
    <xf numFmtId="0" fontId="0" fillId="0" borderId="7" xfId="0" applyBorder="1"/>
    <xf numFmtId="10" fontId="0" fillId="0" borderId="0" xfId="0" applyNumberFormat="1"/>
    <xf numFmtId="0" fontId="0" fillId="4" borderId="0" xfId="0" applyFill="1"/>
    <xf numFmtId="0" fontId="0" fillId="9" borderId="0" xfId="0" applyFill="1"/>
    <xf numFmtId="0" fontId="0" fillId="4" borderId="2" xfId="0" applyFill="1" applyBorder="1"/>
    <xf numFmtId="14" fontId="18" fillId="0" borderId="0" xfId="0" applyNumberFormat="1" applyFont="1"/>
    <xf numFmtId="0" fontId="18" fillId="4" borderId="0" xfId="0" applyFont="1" applyFill="1"/>
    <xf numFmtId="0" fontId="27" fillId="0" borderId="0" xfId="0" applyFont="1" applyAlignment="1">
      <alignment vertical="top"/>
    </xf>
    <xf numFmtId="2" fontId="0" fillId="0" borderId="7" xfId="0" applyNumberFormat="1" applyBorder="1"/>
    <xf numFmtId="10" fontId="6" fillId="0" borderId="13" xfId="0" applyNumberFormat="1" applyFont="1" applyBorder="1"/>
    <xf numFmtId="0" fontId="0" fillId="0" borderId="0" xfId="0" applyAlignment="1">
      <alignment horizontal="left"/>
    </xf>
    <xf numFmtId="0" fontId="6" fillId="3" borderId="17" xfId="0" applyFont="1" applyFill="1" applyBorder="1"/>
    <xf numFmtId="43" fontId="6" fillId="0" borderId="0" xfId="0" applyNumberFormat="1" applyFont="1"/>
    <xf numFmtId="43" fontId="6" fillId="3" borderId="3" xfId="2" applyFont="1" applyFill="1" applyBorder="1" applyAlignment="1">
      <alignment horizontal="center"/>
    </xf>
    <xf numFmtId="0" fontId="6" fillId="0" borderId="7" xfId="0" applyFont="1" applyBorder="1"/>
    <xf numFmtId="0" fontId="0" fillId="3" borderId="7" xfId="0" applyFill="1" applyBorder="1"/>
    <xf numFmtId="0" fontId="18" fillId="3" borderId="7" xfId="0" applyFont="1" applyFill="1" applyBorder="1"/>
    <xf numFmtId="43" fontId="0" fillId="0" borderId="0" xfId="0" applyNumberFormat="1"/>
    <xf numFmtId="0" fontId="0" fillId="3" borderId="0" xfId="0" applyFill="1"/>
    <xf numFmtId="0" fontId="0" fillId="3" borderId="1" xfId="0" applyFill="1" applyBorder="1"/>
    <xf numFmtId="173" fontId="6" fillId="6" borderId="0" xfId="2" applyNumberFormat="1" applyFont="1" applyFill="1" applyAlignment="1">
      <alignment horizontal="center"/>
    </xf>
    <xf numFmtId="173" fontId="6" fillId="3" borderId="0" xfId="2" applyNumberFormat="1" applyFont="1" applyFill="1" applyAlignment="1">
      <alignment horizontal="center"/>
    </xf>
    <xf numFmtId="173" fontId="6" fillId="3" borderId="25" xfId="2" applyNumberFormat="1" applyFont="1" applyFill="1" applyBorder="1" applyAlignment="1">
      <alignment horizontal="center"/>
    </xf>
    <xf numFmtId="173" fontId="29" fillId="0" borderId="29" xfId="0" applyNumberFormat="1" applyFont="1" applyBorder="1"/>
    <xf numFmtId="173" fontId="6" fillId="3" borderId="17" xfId="0" applyNumberFormat="1" applyFont="1" applyFill="1" applyBorder="1"/>
    <xf numFmtId="173" fontId="6" fillId="3" borderId="30" xfId="0" applyNumberFormat="1" applyFont="1" applyFill="1" applyBorder="1"/>
    <xf numFmtId="173" fontId="29" fillId="0" borderId="31" xfId="0" applyNumberFormat="1" applyFont="1" applyBorder="1" applyAlignment="1">
      <alignment horizontal="left" vertical="center"/>
    </xf>
    <xf numFmtId="173" fontId="0" fillId="0" borderId="0" xfId="0" applyNumberFormat="1"/>
    <xf numFmtId="173" fontId="0" fillId="3" borderId="7" xfId="0" applyNumberFormat="1" applyFill="1" applyBorder="1"/>
    <xf numFmtId="2" fontId="0" fillId="0" borderId="0" xfId="0" applyNumberFormat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3" borderId="1" xfId="0" applyNumberFormat="1" applyFill="1" applyBorder="1" applyAlignment="1">
      <alignment horizontal="center"/>
    </xf>
    <xf numFmtId="43" fontId="6" fillId="3" borderId="8" xfId="2" applyFont="1" applyFill="1" applyBorder="1" applyAlignment="1">
      <alignment horizontal="center"/>
    </xf>
    <xf numFmtId="43" fontId="6" fillId="6" borderId="27" xfId="2" applyFont="1" applyFill="1" applyBorder="1" applyAlignment="1">
      <alignment horizontal="center"/>
    </xf>
    <xf numFmtId="167" fontId="6" fillId="5" borderId="8" xfId="2" applyNumberFormat="1" applyFont="1" applyFill="1" applyBorder="1" applyAlignment="1">
      <alignment horizontal="center"/>
    </xf>
    <xf numFmtId="164" fontId="0" fillId="0" borderId="0" xfId="6" applyFont="1"/>
    <xf numFmtId="164" fontId="6" fillId="3" borderId="0" xfId="6" applyFont="1" applyFill="1" applyBorder="1" applyAlignment="1">
      <alignment horizontal="center"/>
    </xf>
    <xf numFmtId="164" fontId="6" fillId="4" borderId="0" xfId="6" applyFont="1" applyFill="1" applyBorder="1" applyAlignment="1">
      <alignment horizontal="center"/>
    </xf>
    <xf numFmtId="164" fontId="6" fillId="5" borderId="1" xfId="6" applyFont="1" applyFill="1" applyBorder="1" applyAlignment="1">
      <alignment horizontal="center"/>
    </xf>
    <xf numFmtId="164" fontId="6" fillId="6" borderId="0" xfId="6" applyFont="1" applyFill="1" applyBorder="1" applyAlignment="1">
      <alignment horizontal="center"/>
    </xf>
    <xf numFmtId="164" fontId="6" fillId="3" borderId="1" xfId="6" applyFont="1" applyFill="1" applyBorder="1" applyAlignment="1">
      <alignment horizontal="center"/>
    </xf>
    <xf numFmtId="1" fontId="30" fillId="0" borderId="0" xfId="6" applyNumberFormat="1" applyFont="1" applyBorder="1" applyAlignment="1">
      <alignment horizontal="center"/>
    </xf>
    <xf numFmtId="0" fontId="9" fillId="3" borderId="6" xfId="0" applyFont="1" applyFill="1" applyBorder="1"/>
    <xf numFmtId="164" fontId="30" fillId="3" borderId="5" xfId="6" applyFont="1" applyFill="1" applyBorder="1"/>
    <xf numFmtId="0" fontId="6" fillId="3" borderId="6" xfId="0" applyFont="1" applyFill="1" applyBorder="1"/>
    <xf numFmtId="0" fontId="7" fillId="0" borderId="2" xfId="0" applyFont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43" fontId="6" fillId="6" borderId="32" xfId="2" applyFont="1" applyFill="1" applyBorder="1" applyAlignment="1">
      <alignment horizontal="center"/>
    </xf>
    <xf numFmtId="43" fontId="6" fillId="3" borderId="2" xfId="2" applyFont="1" applyFill="1" applyBorder="1" applyAlignment="1">
      <alignment horizontal="center"/>
    </xf>
    <xf numFmtId="43" fontId="6" fillId="6" borderId="2" xfId="2" applyFont="1" applyFill="1" applyBorder="1" applyAlignment="1">
      <alignment horizontal="center"/>
    </xf>
    <xf numFmtId="0" fontId="30" fillId="3" borderId="28" xfId="0" applyFont="1" applyFill="1" applyBorder="1"/>
    <xf numFmtId="0" fontId="30" fillId="0" borderId="12" xfId="0" applyFont="1" applyBorder="1" applyAlignment="1">
      <alignment horizontal="center"/>
    </xf>
    <xf numFmtId="167" fontId="6" fillId="3" borderId="12" xfId="2" applyNumberFormat="1" applyFont="1" applyFill="1" applyBorder="1" applyAlignment="1">
      <alignment horizontal="center"/>
    </xf>
    <xf numFmtId="167" fontId="6" fillId="4" borderId="12" xfId="2" applyNumberFormat="1" applyFont="1" applyFill="1" applyBorder="1" applyAlignment="1">
      <alignment horizontal="center"/>
    </xf>
    <xf numFmtId="167" fontId="6" fillId="5" borderId="25" xfId="2" applyNumberFormat="1" applyFont="1" applyFill="1" applyBorder="1" applyAlignment="1">
      <alignment horizontal="center"/>
    </xf>
    <xf numFmtId="0" fontId="30" fillId="3" borderId="6" xfId="0" applyFont="1" applyFill="1" applyBorder="1"/>
    <xf numFmtId="0" fontId="30" fillId="0" borderId="7" xfId="0" applyFont="1" applyBorder="1" applyAlignment="1">
      <alignment horizontal="center"/>
    </xf>
    <xf numFmtId="0" fontId="31" fillId="0" borderId="0" xfId="0" applyFont="1" applyAlignment="1">
      <alignment vertical="top"/>
    </xf>
    <xf numFmtId="165" fontId="0" fillId="0" borderId="0" xfId="0" applyNumberFormat="1"/>
    <xf numFmtId="174" fontId="0" fillId="0" borderId="0" xfId="0" applyNumberFormat="1"/>
    <xf numFmtId="165" fontId="6" fillId="0" borderId="0" xfId="0" applyNumberFormat="1" applyFont="1"/>
    <xf numFmtId="0" fontId="0" fillId="0" borderId="0" xfId="0" quotePrefix="1"/>
    <xf numFmtId="43" fontId="6" fillId="3" borderId="1" xfId="2" applyFont="1" applyFill="1" applyBorder="1" applyAlignment="1">
      <alignment horizontal="center"/>
    </xf>
    <xf numFmtId="167" fontId="29" fillId="0" borderId="29" xfId="0" applyNumberFormat="1" applyFont="1" applyBorder="1" applyAlignment="1">
      <alignment horizontal="left" vertical="center"/>
    </xf>
    <xf numFmtId="3" fontId="0" fillId="0" borderId="0" xfId="0" applyNumberFormat="1"/>
    <xf numFmtId="0" fontId="18" fillId="0" borderId="7" xfId="0" applyFont="1" applyBorder="1"/>
    <xf numFmtId="0" fontId="15" fillId="0" borderId="0" xfId="1" applyFont="1" applyAlignment="1">
      <alignment horizontal="left"/>
    </xf>
    <xf numFmtId="0" fontId="1" fillId="12" borderId="0" xfId="1" applyFill="1" applyAlignment="1">
      <alignment horizontal="left"/>
    </xf>
    <xf numFmtId="3" fontId="36" fillId="12" borderId="0" xfId="8" applyNumberFormat="1" applyFill="1" applyAlignment="1">
      <alignment horizontal="right"/>
    </xf>
    <xf numFmtId="0" fontId="1" fillId="12" borderId="0" xfId="1" applyFill="1" applyAlignment="1">
      <alignment horizontal="left" indent="1"/>
    </xf>
    <xf numFmtId="3" fontId="37" fillId="0" borderId="0" xfId="8" applyNumberFormat="1" applyFont="1" applyAlignment="1">
      <alignment horizontal="right"/>
    </xf>
    <xf numFmtId="0" fontId="13" fillId="0" borderId="0" xfId="1" applyFont="1" applyAlignment="1">
      <alignment horizontal="left"/>
    </xf>
    <xf numFmtId="3" fontId="1" fillId="0" borderId="0" xfId="1" applyNumberFormat="1" applyAlignment="1">
      <alignment horizontal="right"/>
    </xf>
    <xf numFmtId="3" fontId="14" fillId="0" borderId="0" xfId="1" applyNumberFormat="1" applyFont="1" applyAlignment="1">
      <alignment horizontal="right"/>
    </xf>
    <xf numFmtId="0" fontId="1" fillId="0" borderId="0" xfId="1" applyAlignment="1">
      <alignment horizontal="left"/>
    </xf>
    <xf numFmtId="3" fontId="38" fillId="12" borderId="0" xfId="8" applyNumberFormat="1" applyFont="1" applyFill="1" applyAlignment="1">
      <alignment horizontal="right"/>
    </xf>
    <xf numFmtId="3" fontId="36" fillId="0" borderId="0" xfId="8" applyNumberFormat="1" applyAlignment="1">
      <alignment horizontal="right"/>
    </xf>
    <xf numFmtId="3" fontId="38" fillId="0" borderId="0" xfId="8" applyNumberFormat="1" applyFont="1" applyAlignment="1">
      <alignment horizontal="right"/>
    </xf>
    <xf numFmtId="0" fontId="1" fillId="0" borderId="0" xfId="1" applyAlignment="1">
      <alignment horizontal="left" indent="4"/>
    </xf>
    <xf numFmtId="0" fontId="1" fillId="12" borderId="0" xfId="1" applyFill="1" applyAlignment="1">
      <alignment horizontal="left" indent="4"/>
    </xf>
    <xf numFmtId="3" fontId="13" fillId="12" borderId="0" xfId="1" applyNumberFormat="1" applyFont="1" applyFill="1" applyAlignment="1">
      <alignment horizontal="right"/>
    </xf>
    <xf numFmtId="3" fontId="37" fillId="12" borderId="0" xfId="8" applyNumberFormat="1" applyFont="1" applyFill="1" applyAlignment="1">
      <alignment horizontal="right"/>
    </xf>
    <xf numFmtId="0" fontId="13" fillId="12" borderId="0" xfId="1" applyFont="1" applyFill="1" applyAlignment="1">
      <alignment horizontal="left" indent="3"/>
    </xf>
    <xf numFmtId="0" fontId="1" fillId="0" borderId="0" xfId="1" applyAlignment="1">
      <alignment horizontal="left" indent="1"/>
    </xf>
    <xf numFmtId="0" fontId="13" fillId="12" borderId="0" xfId="1" applyFont="1" applyFill="1" applyAlignment="1">
      <alignment horizontal="left"/>
    </xf>
    <xf numFmtId="3" fontId="13" fillId="0" borderId="0" xfId="1" applyNumberFormat="1" applyFont="1" applyAlignment="1">
      <alignment horizontal="right"/>
    </xf>
    <xf numFmtId="0" fontId="13" fillId="0" borderId="0" xfId="1" applyFont="1" applyAlignment="1">
      <alignment horizontal="left" indent="3"/>
    </xf>
    <xf numFmtId="0" fontId="1" fillId="0" borderId="33" xfId="1" applyBorder="1"/>
    <xf numFmtId="0" fontId="1" fillId="0" borderId="9" xfId="1" applyBorder="1"/>
    <xf numFmtId="0" fontId="2" fillId="0" borderId="0" xfId="1" applyFont="1"/>
    <xf numFmtId="175" fontId="0" fillId="0" borderId="12" xfId="0" applyNumberFormat="1" applyBorder="1"/>
    <xf numFmtId="0" fontId="0" fillId="0" borderId="1" xfId="0" applyBorder="1"/>
    <xf numFmtId="0" fontId="0" fillId="0" borderId="25" xfId="0" applyBorder="1"/>
    <xf numFmtId="0" fontId="0" fillId="0" borderId="8" xfId="0" applyBorder="1"/>
    <xf numFmtId="175" fontId="0" fillId="0" borderId="0" xfId="0" applyNumberFormat="1"/>
    <xf numFmtId="176" fontId="0" fillId="0" borderId="0" xfId="0" applyNumberFormat="1"/>
    <xf numFmtId="0" fontId="30" fillId="3" borderId="1" xfId="7" quotePrefix="1" applyFont="1" applyFill="1" applyBorder="1"/>
    <xf numFmtId="177" fontId="0" fillId="0" borderId="0" xfId="3" applyNumberFormat="1" applyFont="1"/>
    <xf numFmtId="2" fontId="6" fillId="0" borderId="0" xfId="0" applyNumberFormat="1" applyFont="1"/>
    <xf numFmtId="1" fontId="6" fillId="0" borderId="0" xfId="0" applyNumberFormat="1" applyFont="1"/>
    <xf numFmtId="176" fontId="6" fillId="0" borderId="0" xfId="0" applyNumberFormat="1" applyFont="1"/>
    <xf numFmtId="178" fontId="6" fillId="0" borderId="0" xfId="0" applyNumberFormat="1" applyFont="1"/>
    <xf numFmtId="177" fontId="0" fillId="0" borderId="0" xfId="0" applyNumberFormat="1"/>
    <xf numFmtId="0" fontId="6" fillId="3" borderId="0" xfId="0" applyFont="1" applyFill="1"/>
    <xf numFmtId="9" fontId="0" fillId="0" borderId="0" xfId="0" applyNumberFormat="1"/>
    <xf numFmtId="3" fontId="1" fillId="0" borderId="0" xfId="1" applyNumberFormat="1"/>
    <xf numFmtId="0" fontId="27" fillId="0" borderId="0" xfId="0" applyFont="1"/>
    <xf numFmtId="1" fontId="0" fillId="0" borderId="0" xfId="0" applyNumberFormat="1"/>
    <xf numFmtId="2" fontId="6" fillId="0" borderId="5" xfId="0" applyNumberFormat="1" applyFont="1" applyBorder="1"/>
    <xf numFmtId="0" fontId="6" fillId="3" borderId="0" xfId="3" applyNumberFormat="1" applyFont="1" applyFill="1" applyAlignment="1">
      <alignment horizontal="center"/>
    </xf>
    <xf numFmtId="0" fontId="6" fillId="4" borderId="0" xfId="3" applyNumberFormat="1" applyFont="1" applyFill="1" applyAlignment="1">
      <alignment horizontal="center"/>
    </xf>
    <xf numFmtId="0" fontId="6" fillId="5" borderId="10" xfId="3" applyNumberFormat="1" applyFont="1" applyFill="1" applyBorder="1" applyAlignment="1">
      <alignment horizontal="center"/>
    </xf>
    <xf numFmtId="0" fontId="28" fillId="0" borderId="0" xfId="0" applyFont="1"/>
    <xf numFmtId="10" fontId="6" fillId="0" borderId="2" xfId="3" applyNumberFormat="1" applyFont="1" applyBorder="1"/>
    <xf numFmtId="10" fontId="6" fillId="0" borderId="0" xfId="3" applyNumberFormat="1" applyFont="1" applyBorder="1" applyAlignment="1">
      <alignment vertical="justify"/>
    </xf>
    <xf numFmtId="175" fontId="6" fillId="0" borderId="24" xfId="3" applyNumberFormat="1" applyFont="1" applyBorder="1"/>
    <xf numFmtId="175" fontId="6" fillId="0" borderId="0" xfId="0" applyNumberFormat="1" applyFont="1"/>
    <xf numFmtId="175" fontId="6" fillId="0" borderId="26" xfId="3" applyNumberFormat="1" applyFont="1" applyBorder="1"/>
    <xf numFmtId="175" fontId="0" fillId="0" borderId="13" xfId="0" applyNumberFormat="1" applyBorder="1"/>
    <xf numFmtId="3" fontId="17" fillId="0" borderId="0" xfId="0" applyNumberFormat="1" applyFont="1"/>
    <xf numFmtId="0" fontId="21" fillId="0" borderId="0" xfId="7"/>
    <xf numFmtId="0" fontId="0" fillId="0" borderId="0" xfId="0" applyAlignment="1">
      <alignment horizontal="center"/>
    </xf>
    <xf numFmtId="171" fontId="0" fillId="0" borderId="14" xfId="0" applyNumberFormat="1" applyBorder="1"/>
    <xf numFmtId="171" fontId="0" fillId="0" borderId="15" xfId="0" applyNumberFormat="1" applyBorder="1"/>
    <xf numFmtId="171" fontId="0" fillId="0" borderId="16" xfId="0" applyNumberFormat="1" applyBorder="1"/>
    <xf numFmtId="171" fontId="0" fillId="0" borderId="13" xfId="0" applyNumberFormat="1" applyBorder="1"/>
    <xf numFmtId="171" fontId="0" fillId="0" borderId="0" xfId="3" applyNumberFormat="1" applyFont="1"/>
    <xf numFmtId="171" fontId="0" fillId="0" borderId="0" xfId="6" applyNumberFormat="1" applyFont="1"/>
    <xf numFmtId="0" fontId="0" fillId="0" borderId="34" xfId="0" applyBorder="1"/>
    <xf numFmtId="9" fontId="0" fillId="0" borderId="35" xfId="3" applyFont="1" applyBorder="1"/>
    <xf numFmtId="9" fontId="0" fillId="0" borderId="36" xfId="3" applyFont="1" applyBorder="1"/>
    <xf numFmtId="9" fontId="0" fillId="0" borderId="37" xfId="3" applyFont="1" applyBorder="1"/>
    <xf numFmtId="9" fontId="0" fillId="0" borderId="38" xfId="3" applyFont="1" applyBorder="1"/>
    <xf numFmtId="0" fontId="0" fillId="0" borderId="31" xfId="0" applyBorder="1"/>
    <xf numFmtId="0" fontId="0" fillId="0" borderId="30" xfId="0" applyBorder="1"/>
    <xf numFmtId="9" fontId="0" fillId="0" borderId="39" xfId="3" applyFont="1" applyBorder="1"/>
    <xf numFmtId="9" fontId="0" fillId="0" borderId="40" xfId="3" applyFont="1" applyBorder="1"/>
    <xf numFmtId="9" fontId="0" fillId="0" borderId="41" xfId="3" applyFont="1" applyBorder="1"/>
    <xf numFmtId="0" fontId="0" fillId="13" borderId="42" xfId="0" applyFont="1" applyFill="1" applyBorder="1"/>
    <xf numFmtId="0" fontId="31" fillId="0" borderId="0" xfId="0" applyFont="1"/>
    <xf numFmtId="0" fontId="31" fillId="13" borderId="42" xfId="0" applyFont="1" applyFill="1" applyBorder="1"/>
    <xf numFmtId="0" fontId="39" fillId="0" borderId="43" xfId="0" applyFont="1" applyBorder="1"/>
    <xf numFmtId="10" fontId="31" fillId="13" borderId="42" xfId="3" applyNumberFormat="1" applyFont="1" applyFill="1" applyBorder="1"/>
    <xf numFmtId="10" fontId="31" fillId="0" borderId="0" xfId="3" applyNumberFormat="1" applyFont="1"/>
    <xf numFmtId="10" fontId="39" fillId="0" borderId="43" xfId="0" applyNumberFormat="1" applyFont="1" applyBorder="1"/>
    <xf numFmtId="175" fontId="6" fillId="0" borderId="24" xfId="3" applyNumberFormat="1" applyFont="1" applyFill="1" applyBorder="1"/>
    <xf numFmtId="175" fontId="0" fillId="0" borderId="0" xfId="0" applyNumberFormat="1" applyBorder="1"/>
    <xf numFmtId="175" fontId="6" fillId="0" borderId="0" xfId="0" applyNumberFormat="1" applyFont="1" applyFill="1" applyBorder="1"/>
    <xf numFmtId="175" fontId="6" fillId="0" borderId="8" xfId="3" applyNumberFormat="1" applyFont="1" applyFill="1" applyBorder="1"/>
    <xf numFmtId="10" fontId="6" fillId="0" borderId="32" xfId="3" applyNumberFormat="1" applyFont="1" applyBorder="1"/>
    <xf numFmtId="10" fontId="6" fillId="0" borderId="3" xfId="3" applyNumberFormat="1" applyFont="1" applyBorder="1"/>
    <xf numFmtId="10" fontId="6" fillId="0" borderId="28" xfId="3" applyNumberFormat="1" applyFont="1" applyBorder="1" applyAlignment="1">
      <alignment vertical="justify"/>
    </xf>
    <xf numFmtId="10" fontId="6" fillId="0" borderId="5" xfId="3" applyNumberFormat="1" applyFont="1" applyBorder="1" applyAlignment="1">
      <alignment vertical="justify"/>
    </xf>
    <xf numFmtId="10" fontId="6" fillId="0" borderId="6" xfId="3" applyNumberFormat="1" applyFont="1" applyBorder="1" applyAlignment="1">
      <alignment vertical="justify"/>
    </xf>
    <xf numFmtId="175" fontId="6" fillId="11" borderId="25" xfId="0" applyNumberFormat="1" applyFont="1" applyFill="1" applyBorder="1"/>
    <xf numFmtId="175" fontId="6" fillId="14" borderId="27" xfId="3" applyNumberFormat="1" applyFont="1" applyFill="1" applyBorder="1"/>
    <xf numFmtId="175" fontId="6" fillId="15" borderId="1" xfId="3" applyNumberFormat="1" applyFont="1" applyFill="1" applyBorder="1"/>
    <xf numFmtId="175" fontId="6" fillId="15" borderId="12" xfId="0" applyNumberFormat="1" applyFont="1" applyFill="1" applyBorder="1"/>
    <xf numFmtId="175" fontId="6" fillId="16" borderId="1" xfId="3" applyNumberFormat="1" applyFont="1" applyFill="1" applyBorder="1"/>
    <xf numFmtId="175" fontId="6" fillId="16" borderId="0" xfId="0" applyNumberFormat="1" applyFont="1" applyFill="1" applyBorder="1"/>
    <xf numFmtId="175" fontId="6" fillId="16" borderId="12" xfId="0" applyNumberFormat="1" applyFont="1" applyFill="1" applyBorder="1"/>
    <xf numFmtId="175" fontId="6" fillId="17" borderId="1" xfId="3" applyNumberFormat="1" applyFont="1" applyFill="1" applyBorder="1"/>
    <xf numFmtId="175" fontId="6" fillId="17" borderId="0" xfId="0" applyNumberFormat="1" applyFont="1" applyFill="1" applyBorder="1"/>
    <xf numFmtId="175" fontId="6" fillId="17" borderId="12" xfId="0" applyNumberFormat="1" applyFont="1" applyFill="1" applyBorder="1"/>
    <xf numFmtId="175" fontId="6" fillId="18" borderId="7" xfId="3" applyNumberFormat="1" applyFont="1" applyFill="1" applyBorder="1"/>
    <xf numFmtId="175" fontId="6" fillId="18" borderId="26" xfId="3" applyNumberFormat="1" applyFont="1" applyFill="1" applyBorder="1"/>
    <xf numFmtId="175" fontId="6" fillId="19" borderId="7" xfId="3" applyNumberFormat="1" applyFont="1" applyFill="1" applyBorder="1"/>
    <xf numFmtId="175" fontId="6" fillId="19" borderId="0" xfId="0" applyNumberFormat="1" applyFont="1" applyFill="1" applyBorder="1"/>
    <xf numFmtId="175" fontId="6" fillId="19" borderId="26" xfId="3" applyNumberFormat="1" applyFont="1" applyFill="1" applyBorder="1"/>
    <xf numFmtId="175" fontId="6" fillId="20" borderId="7" xfId="3" applyNumberFormat="1" applyFont="1" applyFill="1" applyBorder="1"/>
    <xf numFmtId="175" fontId="6" fillId="20" borderId="0" xfId="0" applyNumberFormat="1" applyFont="1" applyFill="1" applyBorder="1"/>
    <xf numFmtId="175" fontId="6" fillId="20" borderId="26" xfId="3" applyNumberFormat="1" applyFont="1" applyFill="1" applyBorder="1"/>
    <xf numFmtId="10" fontId="0" fillId="0" borderId="0" xfId="0" applyNumberFormat="1" applyBorder="1"/>
    <xf numFmtId="10" fontId="0" fillId="0" borderId="0" xfId="3" applyNumberFormat="1" applyFont="1" applyBorder="1"/>
    <xf numFmtId="10" fontId="6" fillId="0" borderId="28" xfId="3" applyNumberFormat="1" applyFont="1" applyBorder="1"/>
    <xf numFmtId="10" fontId="6" fillId="0" borderId="5" xfId="3" applyNumberFormat="1" applyFont="1" applyBorder="1"/>
    <xf numFmtId="10" fontId="6" fillId="0" borderId="6" xfId="3" applyNumberFormat="1" applyFont="1" applyBorder="1"/>
    <xf numFmtId="10" fontId="0" fillId="11" borderId="8" xfId="3" applyNumberFormat="1" applyFont="1" applyFill="1" applyBorder="1"/>
    <xf numFmtId="10" fontId="0" fillId="14" borderId="24" xfId="3" applyNumberFormat="1" applyFont="1" applyFill="1" applyBorder="1"/>
    <xf numFmtId="10" fontId="0" fillId="15" borderId="1" xfId="3" applyNumberFormat="1" applyFont="1" applyFill="1" applyBorder="1"/>
    <xf numFmtId="10" fontId="0" fillId="15" borderId="7" xfId="3" applyNumberFormat="1" applyFont="1" applyFill="1" applyBorder="1"/>
    <xf numFmtId="10" fontId="0" fillId="16" borderId="1" xfId="3" applyNumberFormat="1" applyFont="1" applyFill="1" applyBorder="1"/>
    <xf numFmtId="10" fontId="0" fillId="16" borderId="0" xfId="3" applyNumberFormat="1" applyFont="1" applyFill="1" applyBorder="1"/>
    <xf numFmtId="10" fontId="0" fillId="16" borderId="7" xfId="3" applyNumberFormat="1" applyFont="1" applyFill="1" applyBorder="1"/>
    <xf numFmtId="10" fontId="0" fillId="17" borderId="1" xfId="3" applyNumberFormat="1" applyFont="1" applyFill="1" applyBorder="1"/>
    <xf numFmtId="10" fontId="0" fillId="17" borderId="0" xfId="3" applyNumberFormat="1" applyFont="1" applyFill="1" applyBorder="1"/>
    <xf numFmtId="10" fontId="0" fillId="17" borderId="7" xfId="3" applyNumberFormat="1" applyFont="1" applyFill="1" applyBorder="1"/>
    <xf numFmtId="10" fontId="0" fillId="21" borderId="12" xfId="3" applyNumberFormat="1" applyFont="1" applyFill="1" applyBorder="1"/>
    <xf numFmtId="10" fontId="0" fillId="21" borderId="0" xfId="3" applyNumberFormat="1" applyFont="1" applyFill="1" applyBorder="1"/>
    <xf numFmtId="10" fontId="0" fillId="21" borderId="26" xfId="3" applyNumberFormat="1" applyFont="1" applyFill="1" applyBorder="1"/>
    <xf numFmtId="10" fontId="0" fillId="22" borderId="12" xfId="3" applyNumberFormat="1" applyFont="1" applyFill="1" applyBorder="1"/>
    <xf numFmtId="10" fontId="0" fillId="22" borderId="26" xfId="3" applyNumberFormat="1" applyFont="1" applyFill="1" applyBorder="1"/>
    <xf numFmtId="10" fontId="0" fillId="23" borderId="12" xfId="3" applyNumberFormat="1" applyFont="1" applyFill="1" applyBorder="1"/>
    <xf numFmtId="10" fontId="0" fillId="23" borderId="0" xfId="3" applyNumberFormat="1" applyFont="1" applyFill="1" applyBorder="1"/>
    <xf numFmtId="10" fontId="0" fillId="23" borderId="26" xfId="3" applyNumberFormat="1" applyFont="1" applyFill="1" applyBorder="1"/>
    <xf numFmtId="10" fontId="0" fillId="23" borderId="27" xfId="3" applyNumberFormat="1" applyFont="1" applyFill="1" applyBorder="1"/>
    <xf numFmtId="10" fontId="0" fillId="17" borderId="25" xfId="3" applyNumberFormat="1" applyFont="1" applyFill="1" applyBorder="1"/>
    <xf numFmtId="10" fontId="0" fillId="11" borderId="24" xfId="3" applyNumberFormat="1" applyFont="1" applyFill="1" applyBorder="1"/>
    <xf numFmtId="10" fontId="0" fillId="15" borderId="12" xfId="3" applyNumberFormat="1" applyFont="1" applyFill="1" applyBorder="1"/>
    <xf numFmtId="10" fontId="0" fillId="16" borderId="12" xfId="3" applyNumberFormat="1" applyFont="1" applyFill="1" applyBorder="1"/>
    <xf numFmtId="10" fontId="0" fillId="17" borderId="12" xfId="3" applyNumberFormat="1" applyFont="1" applyFill="1" applyBorder="1"/>
    <xf numFmtId="10" fontId="0" fillId="15" borderId="26" xfId="3" applyNumberFormat="1" applyFont="1" applyFill="1" applyBorder="1"/>
    <xf numFmtId="10" fontId="0" fillId="16" borderId="26" xfId="3" applyNumberFormat="1" applyFont="1" applyFill="1" applyBorder="1"/>
    <xf numFmtId="10" fontId="0" fillId="21" borderId="1" xfId="3" applyNumberFormat="1" applyFont="1" applyFill="1" applyBorder="1"/>
    <xf numFmtId="10" fontId="0" fillId="17" borderId="26" xfId="3" applyNumberFormat="1" applyFont="1" applyFill="1" applyBorder="1"/>
    <xf numFmtId="10" fontId="0" fillId="22" borderId="1" xfId="3" applyNumberFormat="1" applyFont="1" applyFill="1" applyBorder="1"/>
    <xf numFmtId="10" fontId="0" fillId="17" borderId="27" xfId="3" applyNumberFormat="1" applyFont="1" applyFill="1" applyBorder="1"/>
    <xf numFmtId="10" fontId="0" fillId="21" borderId="7" xfId="3" applyNumberFormat="1" applyFont="1" applyFill="1" applyBorder="1"/>
    <xf numFmtId="10" fontId="0" fillId="22" borderId="7" xfId="3" applyNumberFormat="1" applyFont="1" applyFill="1" applyBorder="1"/>
    <xf numFmtId="10" fontId="0" fillId="14" borderId="8" xfId="3" applyNumberFormat="1" applyFont="1" applyFill="1" applyBorder="1"/>
    <xf numFmtId="10" fontId="0" fillId="0" borderId="25" xfId="3" applyNumberFormat="1" applyFont="1" applyBorder="1"/>
    <xf numFmtId="10" fontId="0" fillId="0" borderId="1" xfId="3" applyNumberFormat="1" applyFont="1" applyBorder="1"/>
    <xf numFmtId="10" fontId="0" fillId="0" borderId="7" xfId="3" applyNumberFormat="1" applyFont="1" applyBorder="1"/>
    <xf numFmtId="10" fontId="0" fillId="0" borderId="32" xfId="3" applyNumberFormat="1" applyFont="1" applyBorder="1"/>
    <xf numFmtId="10" fontId="0" fillId="0" borderId="2" xfId="3" applyNumberFormat="1" applyFont="1" applyBorder="1"/>
    <xf numFmtId="10" fontId="0" fillId="0" borderId="3" xfId="3" applyNumberFormat="1" applyFont="1" applyBorder="1"/>
    <xf numFmtId="10" fontId="0" fillId="0" borderId="28" xfId="3" applyNumberFormat="1" applyFont="1" applyBorder="1"/>
    <xf numFmtId="10" fontId="0" fillId="0" borderId="5" xfId="3" applyNumberFormat="1" applyFont="1" applyBorder="1"/>
    <xf numFmtId="10" fontId="0" fillId="0" borderId="6" xfId="3" applyNumberFormat="1" applyFont="1" applyBorder="1"/>
    <xf numFmtId="0" fontId="40" fillId="0" borderId="0" xfId="0" applyFont="1" applyBorder="1" applyAlignment="1">
      <alignment horizontal="center"/>
    </xf>
    <xf numFmtId="0" fontId="40" fillId="0" borderId="0" xfId="0" applyFont="1" applyBorder="1" applyAlignment="1">
      <alignment horizontal="center" vertical="center" textRotation="90" wrapText="1"/>
    </xf>
    <xf numFmtId="0" fontId="33" fillId="0" borderId="7" xfId="0" applyFont="1" applyBorder="1" applyAlignment="1">
      <alignment horizontal="center"/>
    </xf>
    <xf numFmtId="0" fontId="32" fillId="0" borderId="1" xfId="0" applyFont="1" applyBorder="1" applyAlignment="1">
      <alignment horizontal="center" vertical="justify" textRotation="90" wrapText="1"/>
    </xf>
    <xf numFmtId="173" fontId="18" fillId="3" borderId="7" xfId="0" applyNumberFormat="1" applyFont="1" applyFill="1" applyBorder="1" applyAlignment="1">
      <alignment horizontal="center"/>
    </xf>
    <xf numFmtId="173" fontId="20" fillId="0" borderId="1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9" fontId="0" fillId="0" borderId="0" xfId="3" applyFont="1" applyAlignment="1">
      <alignment horizontal="center"/>
    </xf>
    <xf numFmtId="2" fontId="18" fillId="4" borderId="0" xfId="2" applyNumberFormat="1" applyFont="1" applyFill="1" applyAlignment="1">
      <alignment horizontal="center" vertical="top"/>
    </xf>
    <xf numFmtId="2" fontId="0" fillId="4" borderId="0" xfId="2" applyNumberFormat="1" applyFont="1" applyFill="1" applyAlignment="1">
      <alignment horizontal="center" vertical="top"/>
    </xf>
    <xf numFmtId="43" fontId="0" fillId="4" borderId="0" xfId="2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2" fontId="0" fillId="4" borderId="2" xfId="2" applyNumberFormat="1" applyFont="1" applyFill="1" applyBorder="1" applyAlignment="1">
      <alignment horizontal="center" vertical="top"/>
    </xf>
    <xf numFmtId="9" fontId="18" fillId="0" borderId="0" xfId="3" applyFont="1" applyAlignment="1">
      <alignment horizontal="center"/>
    </xf>
    <xf numFmtId="165" fontId="0" fillId="4" borderId="0" xfId="2" applyNumberFormat="1" applyFont="1" applyFill="1" applyAlignment="1">
      <alignment horizontal="center" vertical="top"/>
    </xf>
    <xf numFmtId="0" fontId="0" fillId="4" borderId="0" xfId="2" applyNumberFormat="1" applyFont="1" applyFill="1" applyAlignment="1">
      <alignment horizontal="center" vertical="top"/>
    </xf>
    <xf numFmtId="43" fontId="0" fillId="4" borderId="0" xfId="2" applyFont="1" applyFill="1" applyBorder="1" applyAlignment="1">
      <alignment horizontal="center"/>
    </xf>
    <xf numFmtId="43" fontId="0" fillId="4" borderId="0" xfId="2" applyFont="1" applyFill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12" xfId="0" applyFill="1" applyBorder="1" applyAlignment="1">
      <alignment horizontal="left" vertical="center" wrapText="1"/>
    </xf>
    <xf numFmtId="0" fontId="0" fillId="4" borderId="12" xfId="0" applyFill="1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0" fillId="4" borderId="2" xfId="0" applyFill="1" applyBorder="1" applyAlignment="1">
      <alignment horizontal="left"/>
    </xf>
    <xf numFmtId="0" fontId="0" fillId="4" borderId="0" xfId="0" applyFill="1" applyAlignment="1">
      <alignment horizontal="left" vertical="center" wrapText="1"/>
    </xf>
    <xf numFmtId="0" fontId="0" fillId="4" borderId="0" xfId="0" applyFill="1" applyAlignment="1">
      <alignment horizontal="left" vertical="center"/>
    </xf>
    <xf numFmtId="0" fontId="0" fillId="4" borderId="12" xfId="0" applyFill="1" applyBorder="1" applyAlignment="1">
      <alignment horizontal="left" wrapText="1"/>
    </xf>
    <xf numFmtId="0" fontId="0" fillId="4" borderId="12" xfId="0" applyFill="1" applyBorder="1" applyAlignment="1">
      <alignment horizontal="left"/>
    </xf>
    <xf numFmtId="0" fontId="0" fillId="4" borderId="2" xfId="0" applyFill="1" applyBorder="1" applyAlignment="1">
      <alignment horizontal="left" vertical="top" wrapText="1"/>
    </xf>
    <xf numFmtId="0" fontId="0" fillId="4" borderId="7" xfId="0" applyFill="1" applyBorder="1" applyAlignment="1">
      <alignment horizontal="left" vertical="top" wrapText="1"/>
    </xf>
    <xf numFmtId="0" fontId="25" fillId="10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0" fontId="0" fillId="4" borderId="7" xfId="0" applyFill="1" applyBorder="1" applyAlignment="1">
      <alignment horizontal="center"/>
    </xf>
    <xf numFmtId="0" fontId="40" fillId="0" borderId="0" xfId="0" quotePrefix="1" applyFont="1" applyBorder="1" applyAlignment="1">
      <alignment horizontal="left" vertical="center" textRotation="90" wrapText="1"/>
    </xf>
    <xf numFmtId="0" fontId="40" fillId="0" borderId="0" xfId="0" applyFont="1" applyBorder="1" applyAlignment="1">
      <alignment horizontal="left" vertical="center" textRotation="90" wrapText="1"/>
    </xf>
    <xf numFmtId="0" fontId="40" fillId="0" borderId="0" xfId="0" applyFont="1" applyAlignment="1">
      <alignment horizontal="center"/>
    </xf>
    <xf numFmtId="179" fontId="0" fillId="0" borderId="0" xfId="0" applyNumberFormat="1"/>
    <xf numFmtId="175" fontId="6" fillId="17" borderId="0" xfId="0" applyNumberFormat="1" applyFont="1" applyFill="1"/>
    <xf numFmtId="175" fontId="6" fillId="16" borderId="0" xfId="0" applyNumberFormat="1" applyFont="1" applyFill="1"/>
    <xf numFmtId="175" fontId="6" fillId="20" borderId="0" xfId="0" applyNumberFormat="1" applyFont="1" applyFill="1"/>
    <xf numFmtId="175" fontId="6" fillId="19" borderId="0" xfId="0" applyNumberFormat="1" applyFont="1" applyFill="1"/>
    <xf numFmtId="175" fontId="6" fillId="0" borderId="8" xfId="3" applyNumberFormat="1" applyFont="1" applyBorder="1"/>
    <xf numFmtId="0" fontId="40" fillId="0" borderId="0" xfId="0" applyFont="1" applyAlignment="1">
      <alignment horizontal="center" vertical="center" textRotation="90" wrapText="1"/>
    </xf>
  </cellXfs>
  <cellStyles count="9">
    <cellStyle name="Comma" xfId="2" builtinId="3"/>
    <cellStyle name="Currency" xfId="6" builtinId="4"/>
    <cellStyle name="Hyperlink" xfId="7" xr:uid="{00000000-000B-0000-0000-000008000000}"/>
    <cellStyle name="Hyperlink 2" xfId="8" xr:uid="{4BC5622D-4E9B-4060-B73A-7FDB57B7E515}"/>
    <cellStyle name="Normal" xfId="0" builtinId="0"/>
    <cellStyle name="Normal 2" xfId="1" xr:uid="{B2F7CF79-88FE-4108-92E6-8C21B42303C9}"/>
    <cellStyle name="Percent" xfId="3" builtinId="5"/>
    <cellStyle name="Style 1" xfId="4" xr:uid="{B4F6129E-A795-4205-B00E-420FE7D5B3C5}"/>
    <cellStyle name="Style 2" xfId="5" xr:uid="{98D23446-3FA7-4CAC-ABB8-E5BA1812FBAD}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Medium9">
    <tableStyle name="Invisible" pivot="0" table="0" count="0" xr9:uid="{9F5E927E-E26A-4ACB-963E-5206DEC77664}"/>
    <tableStyle name="Table Style 1" pivot="0" count="1" xr9:uid="{BCD1C501-7198-4270-A4D3-C76951F5B2CD}">
      <tableStyleElement type="wholeTable" dxfId="12"/>
    </tableStyle>
  </tableStyles>
  <colors>
    <mruColors>
      <color rgb="FFEC4040"/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10/relationships/person" Target="persons/person.xml"/><Relationship Id="rId35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a-DK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OLS!$E$2:$E$1457</c:f>
              <c:numCache>
                <c:formatCode>0.00</c:formatCode>
                <c:ptCount val="1456"/>
                <c:pt idx="0">
                  <c:v>3.7597327740059998E-4</c:v>
                </c:pt>
                <c:pt idx="1">
                  <c:v>-9.9307642635535435E-3</c:v>
                </c:pt>
                <c:pt idx="2">
                  <c:v>3.5404198822842335E-3</c:v>
                </c:pt>
                <c:pt idx="3">
                  <c:v>-1.0295100045361725E-2</c:v>
                </c:pt>
                <c:pt idx="4">
                  <c:v>-1.671190588445658E-2</c:v>
                </c:pt>
                <c:pt idx="5">
                  <c:v>2.4969590960045342E-3</c:v>
                </c:pt>
                <c:pt idx="6">
                  <c:v>2.0853212061767771E-2</c:v>
                </c:pt>
                <c:pt idx="7">
                  <c:v>-8.0784827741816247E-3</c:v>
                </c:pt>
                <c:pt idx="8">
                  <c:v>-5.4774859494003646E-3</c:v>
                </c:pt>
                <c:pt idx="9">
                  <c:v>2.6769780405675402E-3</c:v>
                </c:pt>
                <c:pt idx="10">
                  <c:v>-2.0568588738035864E-2</c:v>
                </c:pt>
                <c:pt idx="11">
                  <c:v>1.1374389595785135E-2</c:v>
                </c:pt>
                <c:pt idx="12">
                  <c:v>-1.3473167174701362E-2</c:v>
                </c:pt>
                <c:pt idx="13">
                  <c:v>2.5625173610336692E-2</c:v>
                </c:pt>
                <c:pt idx="14">
                  <c:v>2.6889343809077212E-3</c:v>
                </c:pt>
                <c:pt idx="15">
                  <c:v>-1.4719923995937512E-3</c:v>
                </c:pt>
                <c:pt idx="16">
                  <c:v>1.9017965183846994E-2</c:v>
                </c:pt>
                <c:pt idx="17">
                  <c:v>-6.0891419337669736E-3</c:v>
                </c:pt>
                <c:pt idx="18">
                  <c:v>-2.0064261979097927E-3</c:v>
                </c:pt>
                <c:pt idx="19">
                  <c:v>4.0108886252929649E-4</c:v>
                </c:pt>
                <c:pt idx="20">
                  <c:v>2.0970398357843784E-2</c:v>
                </c:pt>
                <c:pt idx="21">
                  <c:v>6.2404824728052163E-3</c:v>
                </c:pt>
                <c:pt idx="22">
                  <c:v>-7.171481524265496E-3</c:v>
                </c:pt>
                <c:pt idx="23">
                  <c:v>-9.3060519968546068E-3</c:v>
                </c:pt>
                <c:pt idx="24">
                  <c:v>-4.8709085209644081E-3</c:v>
                </c:pt>
                <c:pt idx="25">
                  <c:v>1.6220776639137851E-4</c:v>
                </c:pt>
                <c:pt idx="26">
                  <c:v>-2.1720404016215672E-3</c:v>
                </c:pt>
                <c:pt idx="27">
                  <c:v>2.0436854010277114E-3</c:v>
                </c:pt>
                <c:pt idx="28">
                  <c:v>-2.0798393535587777E-2</c:v>
                </c:pt>
                <c:pt idx="29">
                  <c:v>-5.7294243810758413E-3</c:v>
                </c:pt>
                <c:pt idx="30">
                  <c:v>-1.2953283720904041E-2</c:v>
                </c:pt>
                <c:pt idx="31">
                  <c:v>-1.2146231122685917E-2</c:v>
                </c:pt>
                <c:pt idx="32">
                  <c:v>-7.5793435888582075E-3</c:v>
                </c:pt>
                <c:pt idx="33">
                  <c:v>1.4534780794717757E-2</c:v>
                </c:pt>
                <c:pt idx="34">
                  <c:v>3.2968354280658754E-3</c:v>
                </c:pt>
                <c:pt idx="35">
                  <c:v>-4.8378151303795731E-3</c:v>
                </c:pt>
                <c:pt idx="36">
                  <c:v>-1.0446182951415719E-2</c:v>
                </c:pt>
                <c:pt idx="37">
                  <c:v>8.3073524725992796E-3</c:v>
                </c:pt>
                <c:pt idx="38">
                  <c:v>9.7974918679334042E-3</c:v>
                </c:pt>
                <c:pt idx="39">
                  <c:v>-3.3223043147370267E-3</c:v>
                </c:pt>
                <c:pt idx="40">
                  <c:v>6.9234843848880344E-3</c:v>
                </c:pt>
                <c:pt idx="41">
                  <c:v>-1.4264248837121537E-2</c:v>
                </c:pt>
                <c:pt idx="42">
                  <c:v>1.5798858894837571E-2</c:v>
                </c:pt>
                <c:pt idx="43">
                  <c:v>-2.7652085500586036E-3</c:v>
                </c:pt>
                <c:pt idx="44">
                  <c:v>1.3539991046312951E-2</c:v>
                </c:pt>
                <c:pt idx="45">
                  <c:v>7.3461054995120588E-3</c:v>
                </c:pt>
                <c:pt idx="46">
                  <c:v>6.6420802252577672E-3</c:v>
                </c:pt>
                <c:pt idx="47">
                  <c:v>2.5519956638177965E-4</c:v>
                </c:pt>
                <c:pt idx="48">
                  <c:v>2.4020438292705008E-3</c:v>
                </c:pt>
                <c:pt idx="49">
                  <c:v>-7.4839610023786415E-3</c:v>
                </c:pt>
                <c:pt idx="50">
                  <c:v>-9.2918482487752037E-3</c:v>
                </c:pt>
                <c:pt idx="51">
                  <c:v>1.7567067664803525E-3</c:v>
                </c:pt>
                <c:pt idx="52">
                  <c:v>-1.007891384886426E-2</c:v>
                </c:pt>
                <c:pt idx="53">
                  <c:v>1.6140644520307695E-2</c:v>
                </c:pt>
                <c:pt idx="54">
                  <c:v>-4.1469433514304431E-3</c:v>
                </c:pt>
                <c:pt idx="55">
                  <c:v>-1.2843075287344184E-2</c:v>
                </c:pt>
                <c:pt idx="56">
                  <c:v>-2.1532797787097779E-2</c:v>
                </c:pt>
                <c:pt idx="57">
                  <c:v>-1.5629141643928729E-2</c:v>
                </c:pt>
                <c:pt idx="58">
                  <c:v>-1.5864265419744224E-2</c:v>
                </c:pt>
                <c:pt idx="59">
                  <c:v>2.3640050047443125E-2</c:v>
                </c:pt>
                <c:pt idx="60">
                  <c:v>-1.9457322484256117E-2</c:v>
                </c:pt>
                <c:pt idx="61">
                  <c:v>1.5380554505478834E-2</c:v>
                </c:pt>
                <c:pt idx="62">
                  <c:v>3.2277704660073854E-2</c:v>
                </c:pt>
                <c:pt idx="63">
                  <c:v>3.2091481074181709E-3</c:v>
                </c:pt>
                <c:pt idx="64">
                  <c:v>7.4440794785170456E-3</c:v>
                </c:pt>
                <c:pt idx="65">
                  <c:v>4.5260641624596115E-3</c:v>
                </c:pt>
                <c:pt idx="66">
                  <c:v>-8.4242554508328862E-2</c:v>
                </c:pt>
                <c:pt idx="67">
                  <c:v>2.6018566896999232E-2</c:v>
                </c:pt>
                <c:pt idx="68">
                  <c:v>2.4284574995223917E-2</c:v>
                </c:pt>
                <c:pt idx="69">
                  <c:v>1.0695494612326674E-2</c:v>
                </c:pt>
                <c:pt idx="70">
                  <c:v>1.260886633101352E-2</c:v>
                </c:pt>
                <c:pt idx="71">
                  <c:v>-1.0988605706878461E-2</c:v>
                </c:pt>
                <c:pt idx="72">
                  <c:v>-1.6995734200129526E-2</c:v>
                </c:pt>
                <c:pt idx="73">
                  <c:v>-1.4141654886871677E-2</c:v>
                </c:pt>
                <c:pt idx="74">
                  <c:v>1.6154261648545123E-2</c:v>
                </c:pt>
                <c:pt idx="75">
                  <c:v>1.5996840202392885E-2</c:v>
                </c:pt>
                <c:pt idx="76">
                  <c:v>1.7999950870882145E-2</c:v>
                </c:pt>
                <c:pt idx="77">
                  <c:v>3.278307504762999E-3</c:v>
                </c:pt>
                <c:pt idx="78">
                  <c:v>1.3553987370610661E-3</c:v>
                </c:pt>
                <c:pt idx="79">
                  <c:v>6.3217476446558998E-3</c:v>
                </c:pt>
                <c:pt idx="80">
                  <c:v>5.7698972060325603E-3</c:v>
                </c:pt>
                <c:pt idx="81">
                  <c:v>-3.3146279811051655E-3</c:v>
                </c:pt>
                <c:pt idx="82">
                  <c:v>2.6703736775573511E-3</c:v>
                </c:pt>
                <c:pt idx="83">
                  <c:v>1.0704745530660184E-2</c:v>
                </c:pt>
                <c:pt idx="84">
                  <c:v>-3.5208330678463671E-3</c:v>
                </c:pt>
                <c:pt idx="85">
                  <c:v>-3.0655599539902404E-3</c:v>
                </c:pt>
                <c:pt idx="86">
                  <c:v>6.1723307645819969E-3</c:v>
                </c:pt>
                <c:pt idx="87">
                  <c:v>-2.3370634203446392E-3</c:v>
                </c:pt>
                <c:pt idx="88">
                  <c:v>3.4548343434569963E-3</c:v>
                </c:pt>
                <c:pt idx="89">
                  <c:v>-3.9123427906401246E-3</c:v>
                </c:pt>
                <c:pt idx="90">
                  <c:v>3.3104867598346471E-3</c:v>
                </c:pt>
                <c:pt idx="91">
                  <c:v>-5.1887614622750378E-3</c:v>
                </c:pt>
                <c:pt idx="92">
                  <c:v>-1.5110300108466668E-2</c:v>
                </c:pt>
                <c:pt idx="93">
                  <c:v>-4.623627574788119E-3</c:v>
                </c:pt>
                <c:pt idx="94">
                  <c:v>9.9948773450082747E-3</c:v>
                </c:pt>
                <c:pt idx="95">
                  <c:v>9.5020475769681863E-3</c:v>
                </c:pt>
                <c:pt idx="96">
                  <c:v>4.9665534981692761E-3</c:v>
                </c:pt>
                <c:pt idx="97">
                  <c:v>1.8526347275624123E-2</c:v>
                </c:pt>
                <c:pt idx="98">
                  <c:v>-3.8003443704753099E-3</c:v>
                </c:pt>
                <c:pt idx="99">
                  <c:v>7.7627217874149156E-3</c:v>
                </c:pt>
                <c:pt idx="100">
                  <c:v>-1.9015377702692761E-3</c:v>
                </c:pt>
                <c:pt idx="101">
                  <c:v>5.2170550609227139E-3</c:v>
                </c:pt>
                <c:pt idx="102">
                  <c:v>-1.0779611109208132E-2</c:v>
                </c:pt>
                <c:pt idx="103">
                  <c:v>-1.0107018085753618E-2</c:v>
                </c:pt>
                <c:pt idx="104">
                  <c:v>7.8824487904272621E-3</c:v>
                </c:pt>
                <c:pt idx="105">
                  <c:v>-6.7035625450587747E-3</c:v>
                </c:pt>
                <c:pt idx="106">
                  <c:v>-1.5376044730395775E-3</c:v>
                </c:pt>
                <c:pt idx="107">
                  <c:v>1.0838681550820045E-2</c:v>
                </c:pt>
                <c:pt idx="108">
                  <c:v>4.5436995840479402E-3</c:v>
                </c:pt>
                <c:pt idx="109">
                  <c:v>-5.5648554764412888E-3</c:v>
                </c:pt>
                <c:pt idx="110">
                  <c:v>4.676406748544075E-3</c:v>
                </c:pt>
                <c:pt idx="111">
                  <c:v>2.3440023703936636E-4</c:v>
                </c:pt>
                <c:pt idx="112">
                  <c:v>4.5671706003705065E-3</c:v>
                </c:pt>
                <c:pt idx="113">
                  <c:v>-2.0335413524830297E-4</c:v>
                </c:pt>
                <c:pt idx="114">
                  <c:v>-3.9356522015733579E-4</c:v>
                </c:pt>
                <c:pt idx="115">
                  <c:v>1.3864197633508435E-2</c:v>
                </c:pt>
                <c:pt idx="116">
                  <c:v>2.4530397613753267E-3</c:v>
                </c:pt>
                <c:pt idx="117">
                  <c:v>-3.8660284575093929E-3</c:v>
                </c:pt>
                <c:pt idx="118">
                  <c:v>4.4082124110714537E-3</c:v>
                </c:pt>
                <c:pt idx="119">
                  <c:v>-1.0351879094803393E-3</c:v>
                </c:pt>
                <c:pt idx="120">
                  <c:v>-9.3507411439883985E-3</c:v>
                </c:pt>
                <c:pt idx="121">
                  <c:v>-6.4520900818151117E-3</c:v>
                </c:pt>
                <c:pt idx="122">
                  <c:v>-4.6377269379345564E-3</c:v>
                </c:pt>
                <c:pt idx="123">
                  <c:v>-6.3422146007660423E-4</c:v>
                </c:pt>
                <c:pt idx="124">
                  <c:v>4.9189802244878787E-3</c:v>
                </c:pt>
                <c:pt idx="125">
                  <c:v>-8.1267734799474415E-3</c:v>
                </c:pt>
                <c:pt idx="126">
                  <c:v>9.746687752868988E-3</c:v>
                </c:pt>
                <c:pt idx="127">
                  <c:v>-3.9993582620974507E-4</c:v>
                </c:pt>
                <c:pt idx="128">
                  <c:v>2.9708243264588256E-3</c:v>
                </c:pt>
                <c:pt idx="129">
                  <c:v>1.6415051656796926E-2</c:v>
                </c:pt>
                <c:pt idx="130">
                  <c:v>-5.8713864317294527E-3</c:v>
                </c:pt>
                <c:pt idx="131">
                  <c:v>-1.3445025337936871E-2</c:v>
                </c:pt>
                <c:pt idx="132">
                  <c:v>2.1187023216953905E-3</c:v>
                </c:pt>
                <c:pt idx="133">
                  <c:v>2.8478473017268407E-3</c:v>
                </c:pt>
                <c:pt idx="134">
                  <c:v>6.7090779265409264E-3</c:v>
                </c:pt>
                <c:pt idx="135">
                  <c:v>2.9817774653140179E-3</c:v>
                </c:pt>
                <c:pt idx="136">
                  <c:v>3.04428318700522E-3</c:v>
                </c:pt>
                <c:pt idx="137">
                  <c:v>8.8369740486421659E-3</c:v>
                </c:pt>
                <c:pt idx="138">
                  <c:v>-2.5564847660693455E-3</c:v>
                </c:pt>
                <c:pt idx="139">
                  <c:v>4.0504679030913902E-3</c:v>
                </c:pt>
                <c:pt idx="140">
                  <c:v>-4.6130470814466475E-3</c:v>
                </c:pt>
                <c:pt idx="141">
                  <c:v>1.0879060957290668E-2</c:v>
                </c:pt>
                <c:pt idx="142">
                  <c:v>-8.2050781926946651E-3</c:v>
                </c:pt>
                <c:pt idx="143">
                  <c:v>-8.8686694650533526E-3</c:v>
                </c:pt>
                <c:pt idx="144">
                  <c:v>-1.0956649951620507E-2</c:v>
                </c:pt>
                <c:pt idx="145">
                  <c:v>1.3533972371093751E-2</c:v>
                </c:pt>
                <c:pt idx="146">
                  <c:v>-5.339520124976121E-3</c:v>
                </c:pt>
                <c:pt idx="147">
                  <c:v>1.4147279227120998E-2</c:v>
                </c:pt>
                <c:pt idx="148">
                  <c:v>-2.3041369419359004E-3</c:v>
                </c:pt>
                <c:pt idx="149">
                  <c:v>7.266624358776258E-3</c:v>
                </c:pt>
                <c:pt idx="150">
                  <c:v>-6.7860907793889464E-4</c:v>
                </c:pt>
                <c:pt idx="151">
                  <c:v>-5.5012847331732881E-3</c:v>
                </c:pt>
                <c:pt idx="152">
                  <c:v>-3.7877616706131767E-3</c:v>
                </c:pt>
                <c:pt idx="153">
                  <c:v>2.028313109605575E-3</c:v>
                </c:pt>
                <c:pt idx="154">
                  <c:v>1.6045176738410608E-3</c:v>
                </c:pt>
                <c:pt idx="155">
                  <c:v>1.929001454514045E-3</c:v>
                </c:pt>
                <c:pt idx="156">
                  <c:v>-8.9132214559698407E-3</c:v>
                </c:pt>
                <c:pt idx="157">
                  <c:v>-1.0009936313237683E-2</c:v>
                </c:pt>
                <c:pt idx="158">
                  <c:v>-1.0125767000535545E-2</c:v>
                </c:pt>
                <c:pt idx="159">
                  <c:v>2.5662283775793361E-3</c:v>
                </c:pt>
                <c:pt idx="160">
                  <c:v>-1.0493349514431958E-2</c:v>
                </c:pt>
                <c:pt idx="161">
                  <c:v>1.8258174588695209E-2</c:v>
                </c:pt>
                <c:pt idx="162">
                  <c:v>5.3512692228907767E-3</c:v>
                </c:pt>
                <c:pt idx="163">
                  <c:v>1.2002856395294042E-2</c:v>
                </c:pt>
                <c:pt idx="164">
                  <c:v>2.6136834604604639E-3</c:v>
                </c:pt>
                <c:pt idx="165">
                  <c:v>-6.1546559491866245E-3</c:v>
                </c:pt>
                <c:pt idx="166">
                  <c:v>-5.8180314156563604E-3</c:v>
                </c:pt>
                <c:pt idx="167">
                  <c:v>1.6200214469895488E-2</c:v>
                </c:pt>
                <c:pt idx="168">
                  <c:v>-5.6033042649220009E-3</c:v>
                </c:pt>
                <c:pt idx="169">
                  <c:v>9.4654874767249684E-3</c:v>
                </c:pt>
                <c:pt idx="170">
                  <c:v>3.0056200042217263E-3</c:v>
                </c:pt>
                <c:pt idx="171">
                  <c:v>1.4279651131982062E-3</c:v>
                </c:pt>
                <c:pt idx="172">
                  <c:v>4.3733676507522225E-3</c:v>
                </c:pt>
                <c:pt idx="173">
                  <c:v>-1.6252187369846527E-3</c:v>
                </c:pt>
                <c:pt idx="174">
                  <c:v>1.1432589905831074E-3</c:v>
                </c:pt>
                <c:pt idx="175">
                  <c:v>4.6477119728845382E-3</c:v>
                </c:pt>
                <c:pt idx="176">
                  <c:v>-1.2437490454672131E-2</c:v>
                </c:pt>
                <c:pt idx="177">
                  <c:v>-3.7369873663853082E-3</c:v>
                </c:pt>
                <c:pt idx="178">
                  <c:v>9.5167363852033324E-3</c:v>
                </c:pt>
                <c:pt idx="179">
                  <c:v>-2.1535551044543316E-3</c:v>
                </c:pt>
                <c:pt idx="180">
                  <c:v>-5.3238220690475391E-3</c:v>
                </c:pt>
                <c:pt idx="181">
                  <c:v>8.9813900064960404E-3</c:v>
                </c:pt>
                <c:pt idx="182">
                  <c:v>5.9897614923518768E-3</c:v>
                </c:pt>
                <c:pt idx="183">
                  <c:v>7.8966258079265755E-3</c:v>
                </c:pt>
                <c:pt idx="184">
                  <c:v>1.0767766599219205E-2</c:v>
                </c:pt>
                <c:pt idx="185">
                  <c:v>9.2918007341394257E-3</c:v>
                </c:pt>
                <c:pt idx="186">
                  <c:v>2.3805763233697248E-3</c:v>
                </c:pt>
                <c:pt idx="187">
                  <c:v>8.5004645077787315E-3</c:v>
                </c:pt>
                <c:pt idx="188">
                  <c:v>-6.1962740985917336E-3</c:v>
                </c:pt>
                <c:pt idx="189">
                  <c:v>5.9220893815946935E-3</c:v>
                </c:pt>
                <c:pt idx="190">
                  <c:v>-1.4969720507461975E-3</c:v>
                </c:pt>
                <c:pt idx="191">
                  <c:v>-3.5435392426400058E-3</c:v>
                </c:pt>
                <c:pt idx="192">
                  <c:v>-3.8790613787084254E-3</c:v>
                </c:pt>
                <c:pt idx="193">
                  <c:v>-7.3257696772916049E-3</c:v>
                </c:pt>
                <c:pt idx="194">
                  <c:v>-3.8862483779747293E-3</c:v>
                </c:pt>
                <c:pt idx="195">
                  <c:v>4.1213327909427923E-3</c:v>
                </c:pt>
                <c:pt idx="196">
                  <c:v>4.9215706801198737E-3</c:v>
                </c:pt>
                <c:pt idx="197">
                  <c:v>-3.9174590152048806E-3</c:v>
                </c:pt>
                <c:pt idx="198">
                  <c:v>-5.8526004605752302E-3</c:v>
                </c:pt>
                <c:pt idx="199">
                  <c:v>-7.6940071140985328E-4</c:v>
                </c:pt>
                <c:pt idx="200">
                  <c:v>6.3468959046513729E-3</c:v>
                </c:pt>
                <c:pt idx="201">
                  <c:v>5.1546900414718979E-3</c:v>
                </c:pt>
                <c:pt idx="202">
                  <c:v>-2.4573787971080472E-3</c:v>
                </c:pt>
                <c:pt idx="203">
                  <c:v>-5.7630413545735198E-3</c:v>
                </c:pt>
                <c:pt idx="204">
                  <c:v>-8.0691903436158861E-3</c:v>
                </c:pt>
                <c:pt idx="205">
                  <c:v>1.7956038463864038E-4</c:v>
                </c:pt>
                <c:pt idx="206">
                  <c:v>1.1816529212986858E-3</c:v>
                </c:pt>
                <c:pt idx="207">
                  <c:v>-5.6675762965875624E-3</c:v>
                </c:pt>
                <c:pt idx="208">
                  <c:v>1.2760299196492178E-2</c:v>
                </c:pt>
                <c:pt idx="209">
                  <c:v>-6.2537174166352816E-3</c:v>
                </c:pt>
                <c:pt idx="210">
                  <c:v>-3.7335655166013189E-3</c:v>
                </c:pt>
                <c:pt idx="211">
                  <c:v>5.7533030222525353E-3</c:v>
                </c:pt>
                <c:pt idx="212">
                  <c:v>-1.3690718510200365E-3</c:v>
                </c:pt>
                <c:pt idx="213">
                  <c:v>7.6437684461068351E-3</c:v>
                </c:pt>
                <c:pt idx="214">
                  <c:v>-1.3635478681335713E-2</c:v>
                </c:pt>
                <c:pt idx="215">
                  <c:v>1.2071950315111267E-2</c:v>
                </c:pt>
                <c:pt idx="216">
                  <c:v>1.5191362545731319E-2</c:v>
                </c:pt>
                <c:pt idx="217">
                  <c:v>5.1118885849010393E-3</c:v>
                </c:pt>
                <c:pt idx="218">
                  <c:v>-9.735703775709488E-3</c:v>
                </c:pt>
                <c:pt idx="219">
                  <c:v>-6.4152455809885055E-3</c:v>
                </c:pt>
                <c:pt idx="220">
                  <c:v>5.1419991240860847E-3</c:v>
                </c:pt>
                <c:pt idx="221">
                  <c:v>6.8707935375956937E-3</c:v>
                </c:pt>
                <c:pt idx="222">
                  <c:v>2.934190001408067E-3</c:v>
                </c:pt>
                <c:pt idx="223">
                  <c:v>3.5202838938602869E-3</c:v>
                </c:pt>
                <c:pt idx="224">
                  <c:v>-5.4030189927881537E-3</c:v>
                </c:pt>
                <c:pt idx="225">
                  <c:v>1.3187953993020151E-3</c:v>
                </c:pt>
                <c:pt idx="226">
                  <c:v>-1.0978093026278058E-3</c:v>
                </c:pt>
                <c:pt idx="227">
                  <c:v>5.3303423151069146E-3</c:v>
                </c:pt>
                <c:pt idx="228">
                  <c:v>3.3581610710161228E-3</c:v>
                </c:pt>
                <c:pt idx="229">
                  <c:v>6.0491666910517964E-3</c:v>
                </c:pt>
                <c:pt idx="230">
                  <c:v>-1.5430697893591072E-3</c:v>
                </c:pt>
                <c:pt idx="231">
                  <c:v>2.7189585100769456E-3</c:v>
                </c:pt>
                <c:pt idx="232">
                  <c:v>1.4642397978670296E-3</c:v>
                </c:pt>
                <c:pt idx="233">
                  <c:v>-3.6412805520772318E-3</c:v>
                </c:pt>
                <c:pt idx="234">
                  <c:v>3.6546371923191897E-3</c:v>
                </c:pt>
                <c:pt idx="235">
                  <c:v>8.7284957381790918E-3</c:v>
                </c:pt>
                <c:pt idx="236">
                  <c:v>-5.0023946127795184E-3</c:v>
                </c:pt>
                <c:pt idx="237">
                  <c:v>3.9006386535578269E-3</c:v>
                </c:pt>
                <c:pt idx="238">
                  <c:v>-1.161291209525247E-2</c:v>
                </c:pt>
                <c:pt idx="239">
                  <c:v>-3.3293668212550772E-3</c:v>
                </c:pt>
                <c:pt idx="240">
                  <c:v>3.5409882029312991E-3</c:v>
                </c:pt>
                <c:pt idx="241">
                  <c:v>1.3501961229876189E-2</c:v>
                </c:pt>
                <c:pt idx="242">
                  <c:v>-6.8115637352786623E-3</c:v>
                </c:pt>
                <c:pt idx="243">
                  <c:v>4.9530553624247125E-4</c:v>
                </c:pt>
                <c:pt idx="244">
                  <c:v>-3.6636091303990418E-3</c:v>
                </c:pt>
                <c:pt idx="245">
                  <c:v>1.560515153737257E-4</c:v>
                </c:pt>
                <c:pt idx="246">
                  <c:v>1.5614070967455778E-3</c:v>
                </c:pt>
                <c:pt idx="247">
                  <c:v>3.4854683090303554E-3</c:v>
                </c:pt>
                <c:pt idx="248">
                  <c:v>2.6505997410525011E-3</c:v>
                </c:pt>
                <c:pt idx="249">
                  <c:v>4.2712317713701963E-3</c:v>
                </c:pt>
                <c:pt idx="250">
                  <c:v>-5.4616590339775116E-3</c:v>
                </c:pt>
                <c:pt idx="251">
                  <c:v>1.8212656174989243E-3</c:v>
                </c:pt>
                <c:pt idx="252">
                  <c:v>2.7471345584995943E-3</c:v>
                </c:pt>
                <c:pt idx="253">
                  <c:v>-5.1993320869977207E-3</c:v>
                </c:pt>
                <c:pt idx="254">
                  <c:v>-1.0825870414188335E-3</c:v>
                </c:pt>
                <c:pt idx="255">
                  <c:v>-7.8174029444002882E-3</c:v>
                </c:pt>
                <c:pt idx="256">
                  <c:v>-5.0390067882806313E-3</c:v>
                </c:pt>
                <c:pt idx="257">
                  <c:v>1.1723662921750708E-2</c:v>
                </c:pt>
                <c:pt idx="258">
                  <c:v>-1.0032750083574403E-3</c:v>
                </c:pt>
                <c:pt idx="259">
                  <c:v>-3.2839353724711047E-3</c:v>
                </c:pt>
                <c:pt idx="260">
                  <c:v>3.5425118246729167E-3</c:v>
                </c:pt>
                <c:pt idx="261">
                  <c:v>2.7477852613788617E-3</c:v>
                </c:pt>
                <c:pt idx="262">
                  <c:v>-3.4594703034874922E-4</c:v>
                </c:pt>
                <c:pt idx="263">
                  <c:v>2.3639281621780986E-3</c:v>
                </c:pt>
                <c:pt idx="264">
                  <c:v>-1.0214939965889793E-2</c:v>
                </c:pt>
                <c:pt idx="265">
                  <c:v>-2.61250461591701E-3</c:v>
                </c:pt>
                <c:pt idx="266">
                  <c:v>-5.5811870463103345E-3</c:v>
                </c:pt>
                <c:pt idx="267">
                  <c:v>3.5262276062128619E-3</c:v>
                </c:pt>
                <c:pt idx="268">
                  <c:v>3.5925540879634867E-3</c:v>
                </c:pt>
                <c:pt idx="269">
                  <c:v>1.7820079621802406E-3</c:v>
                </c:pt>
                <c:pt idx="270">
                  <c:v>-9.8920172380071478E-4</c:v>
                </c:pt>
                <c:pt idx="271">
                  <c:v>2.6132061936983645E-3</c:v>
                </c:pt>
                <c:pt idx="272">
                  <c:v>-1.4002926246057894E-3</c:v>
                </c:pt>
                <c:pt idx="273">
                  <c:v>-9.9210577792508518E-3</c:v>
                </c:pt>
                <c:pt idx="274">
                  <c:v>5.4728130798900685E-3</c:v>
                </c:pt>
                <c:pt idx="275">
                  <c:v>1.9214290879468528E-3</c:v>
                </c:pt>
                <c:pt idx="276">
                  <c:v>2.8725694947199427E-3</c:v>
                </c:pt>
                <c:pt idx="277">
                  <c:v>2.2896954553911511E-2</c:v>
                </c:pt>
                <c:pt idx="278">
                  <c:v>4.8343024426676677E-3</c:v>
                </c:pt>
                <c:pt idx="279">
                  <c:v>1.9990737548598904E-3</c:v>
                </c:pt>
                <c:pt idx="280">
                  <c:v>-2.2834279560455307E-3</c:v>
                </c:pt>
                <c:pt idx="281">
                  <c:v>6.4419871219664254E-3</c:v>
                </c:pt>
                <c:pt idx="282">
                  <c:v>5.8473344705320682E-3</c:v>
                </c:pt>
                <c:pt idx="283">
                  <c:v>-1.5405180716402814E-3</c:v>
                </c:pt>
                <c:pt idx="284">
                  <c:v>2.6587318348067941E-3</c:v>
                </c:pt>
                <c:pt idx="285">
                  <c:v>2.2629287981541261E-3</c:v>
                </c:pt>
                <c:pt idx="286">
                  <c:v>-1.5497911106541334E-3</c:v>
                </c:pt>
                <c:pt idx="287">
                  <c:v>8.3039570874274965E-3</c:v>
                </c:pt>
                <c:pt idx="288">
                  <c:v>-2.0937401747205399E-3</c:v>
                </c:pt>
                <c:pt idx="289">
                  <c:v>-4.6242747905465599E-3</c:v>
                </c:pt>
                <c:pt idx="290">
                  <c:v>2.700693541055745E-3</c:v>
                </c:pt>
                <c:pt idx="291">
                  <c:v>2.0594201989822796E-3</c:v>
                </c:pt>
                <c:pt idx="292">
                  <c:v>1.9467184227911314E-3</c:v>
                </c:pt>
                <c:pt idx="293">
                  <c:v>-1.4935700587219053E-2</c:v>
                </c:pt>
                <c:pt idx="294">
                  <c:v>-8.0429611337367313E-3</c:v>
                </c:pt>
                <c:pt idx="295">
                  <c:v>8.6284419269165944E-3</c:v>
                </c:pt>
                <c:pt idx="296">
                  <c:v>3.4477370611872605E-6</c:v>
                </c:pt>
                <c:pt idx="297">
                  <c:v>7.668358561978404E-3</c:v>
                </c:pt>
                <c:pt idx="298">
                  <c:v>-1.7149609633632437E-3</c:v>
                </c:pt>
                <c:pt idx="299">
                  <c:v>-1.9018992937711208E-3</c:v>
                </c:pt>
                <c:pt idx="300">
                  <c:v>-2.3587805485862333E-3</c:v>
                </c:pt>
                <c:pt idx="301">
                  <c:v>4.7930706469992987E-3</c:v>
                </c:pt>
                <c:pt idx="302">
                  <c:v>-3.8251188805356388E-4</c:v>
                </c:pt>
                <c:pt idx="303">
                  <c:v>1.350199762839678E-3</c:v>
                </c:pt>
                <c:pt idx="304">
                  <c:v>3.2553122477959446E-3</c:v>
                </c:pt>
                <c:pt idx="305">
                  <c:v>-5.3251082799427498E-3</c:v>
                </c:pt>
                <c:pt idx="306">
                  <c:v>1.6152079862122117E-3</c:v>
                </c:pt>
                <c:pt idx="307">
                  <c:v>1.9669486001904785E-3</c:v>
                </c:pt>
                <c:pt idx="308">
                  <c:v>6.7101145322419802E-3</c:v>
                </c:pt>
                <c:pt idx="309">
                  <c:v>-9.6695059268026989E-3</c:v>
                </c:pt>
                <c:pt idx="310">
                  <c:v>5.9870641934641209E-3</c:v>
                </c:pt>
                <c:pt idx="311">
                  <c:v>-5.467994357423343E-3</c:v>
                </c:pt>
                <c:pt idx="312">
                  <c:v>-8.918834361528738E-3</c:v>
                </c:pt>
                <c:pt idx="313">
                  <c:v>6.7467572135468962E-3</c:v>
                </c:pt>
                <c:pt idx="314">
                  <c:v>1.0673112416724343E-2</c:v>
                </c:pt>
                <c:pt idx="315">
                  <c:v>-3.4641461124982494E-3</c:v>
                </c:pt>
                <c:pt idx="316">
                  <c:v>-3.6170248675900822E-3</c:v>
                </c:pt>
                <c:pt idx="317">
                  <c:v>2.2234005483375788E-3</c:v>
                </c:pt>
                <c:pt idx="318">
                  <c:v>-1.1157166040478318E-3</c:v>
                </c:pt>
                <c:pt idx="319">
                  <c:v>-9.1139059857664028E-3</c:v>
                </c:pt>
                <c:pt idx="320">
                  <c:v>1.4988692040191383E-3</c:v>
                </c:pt>
                <c:pt idx="321">
                  <c:v>-1.0893150418846767E-2</c:v>
                </c:pt>
                <c:pt idx="322">
                  <c:v>-6.6245960459909263E-3</c:v>
                </c:pt>
                <c:pt idx="323">
                  <c:v>1.5524957836574484E-2</c:v>
                </c:pt>
                <c:pt idx="324">
                  <c:v>-3.525966766973517E-3</c:v>
                </c:pt>
                <c:pt idx="325">
                  <c:v>3.4132289281178555E-3</c:v>
                </c:pt>
                <c:pt idx="326">
                  <c:v>-3.819876092792435E-3</c:v>
                </c:pt>
                <c:pt idx="327">
                  <c:v>-2.4633037181896853E-3</c:v>
                </c:pt>
                <c:pt idx="328">
                  <c:v>4.828496338400207E-3</c:v>
                </c:pt>
                <c:pt idx="329">
                  <c:v>-1.9919022191963961E-3</c:v>
                </c:pt>
                <c:pt idx="330">
                  <c:v>1.7897918918798505E-2</c:v>
                </c:pt>
                <c:pt idx="331">
                  <c:v>-4.9116583645450766E-3</c:v>
                </c:pt>
                <c:pt idx="332">
                  <c:v>2.6431042066572025E-3</c:v>
                </c:pt>
                <c:pt idx="333">
                  <c:v>-4.5547517447633527E-3</c:v>
                </c:pt>
                <c:pt idx="334">
                  <c:v>-1.9502066413289911E-2</c:v>
                </c:pt>
                <c:pt idx="335">
                  <c:v>1.6228627234249535E-3</c:v>
                </c:pt>
                <c:pt idx="336">
                  <c:v>-7.5334953300242634E-3</c:v>
                </c:pt>
                <c:pt idx="337">
                  <c:v>-1.0303597184951196E-2</c:v>
                </c:pt>
                <c:pt idx="338">
                  <c:v>-9.1650734705460805E-3</c:v>
                </c:pt>
                <c:pt idx="339">
                  <c:v>1.295894564739131E-3</c:v>
                </c:pt>
                <c:pt idx="340">
                  <c:v>7.2096534957598411E-3</c:v>
                </c:pt>
                <c:pt idx="341">
                  <c:v>-6.1665253970371809E-3</c:v>
                </c:pt>
                <c:pt idx="342">
                  <c:v>-8.2237016735290033E-3</c:v>
                </c:pt>
                <c:pt idx="343">
                  <c:v>-6.0165996261444359E-3</c:v>
                </c:pt>
                <c:pt idx="344">
                  <c:v>1.1706285829181829E-2</c:v>
                </c:pt>
                <c:pt idx="345">
                  <c:v>-1.9845892267175416E-3</c:v>
                </c:pt>
                <c:pt idx="346">
                  <c:v>-2.2702059299639149E-3</c:v>
                </c:pt>
                <c:pt idx="347">
                  <c:v>8.8553313358864551E-3</c:v>
                </c:pt>
                <c:pt idx="348">
                  <c:v>1.2743244433783862E-3</c:v>
                </c:pt>
                <c:pt idx="349">
                  <c:v>3.7111082146917551E-3</c:v>
                </c:pt>
                <c:pt idx="350">
                  <c:v>-6.3985192351496212E-3</c:v>
                </c:pt>
                <c:pt idx="351">
                  <c:v>-1.0468498740692561E-2</c:v>
                </c:pt>
                <c:pt idx="352">
                  <c:v>-1.0160509456525647E-2</c:v>
                </c:pt>
                <c:pt idx="353">
                  <c:v>1.0151063178596507E-2</c:v>
                </c:pt>
                <c:pt idx="354">
                  <c:v>-7.2063976323248347E-3</c:v>
                </c:pt>
                <c:pt idx="355">
                  <c:v>5.6941773193319731E-3</c:v>
                </c:pt>
                <c:pt idx="356">
                  <c:v>-7.7811671802700891E-3</c:v>
                </c:pt>
                <c:pt idx="357">
                  <c:v>-5.1739716832076756E-3</c:v>
                </c:pt>
                <c:pt idx="358">
                  <c:v>-5.1348490850938316E-3</c:v>
                </c:pt>
                <c:pt idx="359">
                  <c:v>1.2799599137864857E-2</c:v>
                </c:pt>
                <c:pt idx="360">
                  <c:v>-1.0516126891418843E-3</c:v>
                </c:pt>
                <c:pt idx="361">
                  <c:v>-2.6892703278874699E-3</c:v>
                </c:pt>
                <c:pt idx="362">
                  <c:v>1.8407272911279131E-3</c:v>
                </c:pt>
                <c:pt idx="363">
                  <c:v>-2.5554504452264719E-3</c:v>
                </c:pt>
                <c:pt idx="364">
                  <c:v>-1.0396435191077802E-2</c:v>
                </c:pt>
                <c:pt idx="365">
                  <c:v>9.9017569492128501E-3</c:v>
                </c:pt>
                <c:pt idx="366">
                  <c:v>7.093662669239535E-3</c:v>
                </c:pt>
                <c:pt idx="367">
                  <c:v>7.7132675669692712E-3</c:v>
                </c:pt>
                <c:pt idx="368">
                  <c:v>-4.4262341306383814E-3</c:v>
                </c:pt>
                <c:pt idx="369">
                  <c:v>-3.1591574309756693E-3</c:v>
                </c:pt>
                <c:pt idx="370">
                  <c:v>-3.6961489671781763E-3</c:v>
                </c:pt>
                <c:pt idx="371">
                  <c:v>7.6260059024932667E-3</c:v>
                </c:pt>
                <c:pt idx="372">
                  <c:v>-4.5556339269814649E-4</c:v>
                </c:pt>
                <c:pt idx="373">
                  <c:v>1.2784632538751518E-2</c:v>
                </c:pt>
                <c:pt idx="374">
                  <c:v>5.0681433229117839E-3</c:v>
                </c:pt>
                <c:pt idx="375">
                  <c:v>-5.8397272914993498E-5</c:v>
                </c:pt>
                <c:pt idx="376">
                  <c:v>4.7378572011824594E-3</c:v>
                </c:pt>
                <c:pt idx="377">
                  <c:v>-5.4527319657081573E-3</c:v>
                </c:pt>
                <c:pt idx="378">
                  <c:v>2.4799474196612226E-3</c:v>
                </c:pt>
                <c:pt idx="379">
                  <c:v>1.0377536318674514E-3</c:v>
                </c:pt>
                <c:pt idx="380">
                  <c:v>6.0189215813568101E-4</c:v>
                </c:pt>
                <c:pt idx="381">
                  <c:v>6.8958426440492758E-3</c:v>
                </c:pt>
                <c:pt idx="382">
                  <c:v>2.7942029594474351E-3</c:v>
                </c:pt>
                <c:pt idx="383">
                  <c:v>2.077556491711222E-3</c:v>
                </c:pt>
                <c:pt idx="384">
                  <c:v>4.1503931647186845E-3</c:v>
                </c:pt>
                <c:pt idx="385">
                  <c:v>8.0809314415365915E-3</c:v>
                </c:pt>
                <c:pt idx="386">
                  <c:v>7.4295020307237525E-4</c:v>
                </c:pt>
                <c:pt idx="387">
                  <c:v>7.9012104660681568E-3</c:v>
                </c:pt>
                <c:pt idx="388">
                  <c:v>1.7298266152039725E-3</c:v>
                </c:pt>
                <c:pt idx="389">
                  <c:v>5.1963896513525431E-3</c:v>
                </c:pt>
                <c:pt idx="390">
                  <c:v>1.1595309782112715E-3</c:v>
                </c:pt>
                <c:pt idx="391">
                  <c:v>1.249136772906308E-3</c:v>
                </c:pt>
                <c:pt idx="392">
                  <c:v>-4.1579462758459043E-3</c:v>
                </c:pt>
                <c:pt idx="393">
                  <c:v>1.0002151620824942E-3</c:v>
                </c:pt>
                <c:pt idx="394">
                  <c:v>-2.1746056612038426E-3</c:v>
                </c:pt>
                <c:pt idx="395">
                  <c:v>-1.603205674799816E-3</c:v>
                </c:pt>
                <c:pt idx="396">
                  <c:v>1.7927539607445393E-3</c:v>
                </c:pt>
                <c:pt idx="397">
                  <c:v>-1.3115037446242033E-3</c:v>
                </c:pt>
                <c:pt idx="398">
                  <c:v>-2.5318571383259195E-3</c:v>
                </c:pt>
                <c:pt idx="399">
                  <c:v>-8.4754403328046941E-4</c:v>
                </c:pt>
                <c:pt idx="400">
                  <c:v>4.7579515978451257E-3</c:v>
                </c:pt>
                <c:pt idx="401">
                  <c:v>1.3522729601122411E-3</c:v>
                </c:pt>
                <c:pt idx="402">
                  <c:v>1.2476529465898896E-2</c:v>
                </c:pt>
                <c:pt idx="403">
                  <c:v>-3.5764628701389399E-3</c:v>
                </c:pt>
                <c:pt idx="404">
                  <c:v>-6.6658216977980361E-3</c:v>
                </c:pt>
                <c:pt idx="405">
                  <c:v>-4.4067057377173026E-4</c:v>
                </c:pt>
                <c:pt idx="406">
                  <c:v>5.484780892393076E-3</c:v>
                </c:pt>
                <c:pt idx="407">
                  <c:v>3.7565810555884095E-3</c:v>
                </c:pt>
                <c:pt idx="408">
                  <c:v>-1.6195573472282455E-3</c:v>
                </c:pt>
                <c:pt idx="409">
                  <c:v>5.5989861849141259E-3</c:v>
                </c:pt>
                <c:pt idx="410">
                  <c:v>2.3765293658779526E-4</c:v>
                </c:pt>
                <c:pt idx="411">
                  <c:v>4.4878708198831075E-4</c:v>
                </c:pt>
                <c:pt idx="412">
                  <c:v>2.9162352140333979E-3</c:v>
                </c:pt>
                <c:pt idx="413">
                  <c:v>-9.0185389976303414E-4</c:v>
                </c:pt>
                <c:pt idx="414">
                  <c:v>-3.5232003249507675E-3</c:v>
                </c:pt>
                <c:pt idx="415">
                  <c:v>-4.3396113148402322E-3</c:v>
                </c:pt>
                <c:pt idx="416">
                  <c:v>-1.1865663014818593E-2</c:v>
                </c:pt>
                <c:pt idx="417">
                  <c:v>-5.2177848056311127E-3</c:v>
                </c:pt>
                <c:pt idx="418">
                  <c:v>-2.5505605299699875E-3</c:v>
                </c:pt>
                <c:pt idx="419">
                  <c:v>-1.2432379312769578E-3</c:v>
                </c:pt>
                <c:pt idx="420">
                  <c:v>-9.118531797565083E-4</c:v>
                </c:pt>
                <c:pt idx="421">
                  <c:v>4.0923854364916168E-3</c:v>
                </c:pt>
                <c:pt idx="422">
                  <c:v>-9.7689633800133423E-3</c:v>
                </c:pt>
                <c:pt idx="423">
                  <c:v>3.6117104363924519E-3</c:v>
                </c:pt>
                <c:pt idx="424">
                  <c:v>8.0713139906706081E-3</c:v>
                </c:pt>
                <c:pt idx="425">
                  <c:v>-1.1687938008970713E-2</c:v>
                </c:pt>
                <c:pt idx="426">
                  <c:v>-3.0563762430092785E-3</c:v>
                </c:pt>
                <c:pt idx="427">
                  <c:v>1.2703677955095982E-3</c:v>
                </c:pt>
                <c:pt idx="428">
                  <c:v>-3.6403506571193599E-3</c:v>
                </c:pt>
                <c:pt idx="429">
                  <c:v>7.4996311673064739E-3</c:v>
                </c:pt>
                <c:pt idx="430">
                  <c:v>-4.4732328552509089E-3</c:v>
                </c:pt>
                <c:pt idx="431">
                  <c:v>-2.1399859909804423E-3</c:v>
                </c:pt>
                <c:pt idx="432">
                  <c:v>-1.1121101601064243E-2</c:v>
                </c:pt>
                <c:pt idx="433">
                  <c:v>1.544912410176353E-2</c:v>
                </c:pt>
                <c:pt idx="434">
                  <c:v>-2.1253969292326013E-3</c:v>
                </c:pt>
                <c:pt idx="435">
                  <c:v>-1.1107748194022824E-2</c:v>
                </c:pt>
                <c:pt idx="436">
                  <c:v>2.4107062562109664E-3</c:v>
                </c:pt>
                <c:pt idx="437">
                  <c:v>7.2144029293805759E-3</c:v>
                </c:pt>
                <c:pt idx="438">
                  <c:v>5.3692000007994354E-3</c:v>
                </c:pt>
                <c:pt idx="439">
                  <c:v>2.6422632917224307E-3</c:v>
                </c:pt>
                <c:pt idx="440">
                  <c:v>-2.4210979961716344E-3</c:v>
                </c:pt>
                <c:pt idx="441">
                  <c:v>-6.3112182346993558E-3</c:v>
                </c:pt>
                <c:pt idx="442">
                  <c:v>-9.4729105110303528E-3</c:v>
                </c:pt>
                <c:pt idx="443">
                  <c:v>1.334733153480051E-2</c:v>
                </c:pt>
                <c:pt idx="444">
                  <c:v>-2.5974718364814874E-3</c:v>
                </c:pt>
                <c:pt idx="445">
                  <c:v>-6.9165553532886141E-3</c:v>
                </c:pt>
                <c:pt idx="446">
                  <c:v>9.9850524209432433E-3</c:v>
                </c:pt>
                <c:pt idx="447">
                  <c:v>-6.1997008041543176E-3</c:v>
                </c:pt>
                <c:pt idx="448">
                  <c:v>-7.0105934998553948E-3</c:v>
                </c:pt>
                <c:pt idx="449">
                  <c:v>-4.063156394447924E-3</c:v>
                </c:pt>
                <c:pt idx="450">
                  <c:v>-7.2833058449859617E-3</c:v>
                </c:pt>
                <c:pt idx="451">
                  <c:v>1.8268217997227491E-3</c:v>
                </c:pt>
                <c:pt idx="452">
                  <c:v>4.9024883403482392E-3</c:v>
                </c:pt>
                <c:pt idx="453">
                  <c:v>1.0147589980521407E-2</c:v>
                </c:pt>
                <c:pt idx="454">
                  <c:v>4.7605504676128518E-3</c:v>
                </c:pt>
                <c:pt idx="455">
                  <c:v>4.8584690926642025E-3</c:v>
                </c:pt>
                <c:pt idx="456">
                  <c:v>8.121799276839323E-3</c:v>
                </c:pt>
                <c:pt idx="457">
                  <c:v>-1.8346937621947061E-3</c:v>
                </c:pt>
                <c:pt idx="458">
                  <c:v>6.1185921793759177E-4</c:v>
                </c:pt>
                <c:pt idx="459">
                  <c:v>-1.1601690948827954E-3</c:v>
                </c:pt>
                <c:pt idx="460">
                  <c:v>-6.7942249707498626E-4</c:v>
                </c:pt>
                <c:pt idx="461">
                  <c:v>-2.4356564891362615E-3</c:v>
                </c:pt>
                <c:pt idx="462">
                  <c:v>-2.9100823179041102E-4</c:v>
                </c:pt>
                <c:pt idx="463">
                  <c:v>1.1863439858763815E-3</c:v>
                </c:pt>
                <c:pt idx="464">
                  <c:v>3.5948633965185509E-3</c:v>
                </c:pt>
                <c:pt idx="465">
                  <c:v>2.9723278276132022E-3</c:v>
                </c:pt>
                <c:pt idx="466">
                  <c:v>5.0412003461278668E-3</c:v>
                </c:pt>
                <c:pt idx="467">
                  <c:v>-7.6116596135721824E-3</c:v>
                </c:pt>
                <c:pt idx="468">
                  <c:v>-1.6375389834937026E-2</c:v>
                </c:pt>
                <c:pt idx="469">
                  <c:v>5.0725807727660215E-3</c:v>
                </c:pt>
                <c:pt idx="470">
                  <c:v>-1.3822288894325069E-3</c:v>
                </c:pt>
                <c:pt idx="471">
                  <c:v>-4.4011919306752769E-3</c:v>
                </c:pt>
                <c:pt idx="472">
                  <c:v>-6.3362176774773233E-3</c:v>
                </c:pt>
                <c:pt idx="473">
                  <c:v>5.4556510657956022E-3</c:v>
                </c:pt>
                <c:pt idx="474">
                  <c:v>-1.0645731659315106E-2</c:v>
                </c:pt>
                <c:pt idx="475">
                  <c:v>-2.4266133075095328E-2</c:v>
                </c:pt>
                <c:pt idx="476">
                  <c:v>-2.2462599051851429E-2</c:v>
                </c:pt>
                <c:pt idx="477">
                  <c:v>2.6162579561286259E-2</c:v>
                </c:pt>
                <c:pt idx="478">
                  <c:v>-2.0230307839865135E-2</c:v>
                </c:pt>
                <c:pt idx="479">
                  <c:v>-1.2885185194089143E-2</c:v>
                </c:pt>
                <c:pt idx="480">
                  <c:v>1.4290601342932122E-2</c:v>
                </c:pt>
                <c:pt idx="481">
                  <c:v>-5.4891224757276074E-3</c:v>
                </c:pt>
                <c:pt idx="482">
                  <c:v>1.2479310484609296E-2</c:v>
                </c:pt>
                <c:pt idx="483">
                  <c:v>6.8969654703213068E-3</c:v>
                </c:pt>
                <c:pt idx="484">
                  <c:v>9.2105044315351301E-3</c:v>
                </c:pt>
                <c:pt idx="485">
                  <c:v>-3.8978885560668011E-3</c:v>
                </c:pt>
                <c:pt idx="486">
                  <c:v>1.2132889535157095E-2</c:v>
                </c:pt>
                <c:pt idx="487">
                  <c:v>3.467773972966947E-3</c:v>
                </c:pt>
                <c:pt idx="488">
                  <c:v>-7.8575697441442434E-4</c:v>
                </c:pt>
                <c:pt idx="489">
                  <c:v>2.0498699874380638E-3</c:v>
                </c:pt>
                <c:pt idx="490">
                  <c:v>6.2434661753648585E-3</c:v>
                </c:pt>
                <c:pt idx="491">
                  <c:v>8.0341758484464825E-4</c:v>
                </c:pt>
                <c:pt idx="492">
                  <c:v>-3.0460873638704041E-3</c:v>
                </c:pt>
                <c:pt idx="493">
                  <c:v>-1.4420685494034359E-2</c:v>
                </c:pt>
                <c:pt idx="494">
                  <c:v>-2.1850221591066907E-2</c:v>
                </c:pt>
                <c:pt idx="495">
                  <c:v>1.4072213376124288E-2</c:v>
                </c:pt>
                <c:pt idx="496">
                  <c:v>7.7509112377764505E-3</c:v>
                </c:pt>
                <c:pt idx="497">
                  <c:v>2.7212669458237387E-3</c:v>
                </c:pt>
                <c:pt idx="498">
                  <c:v>1.3648397423796981E-2</c:v>
                </c:pt>
                <c:pt idx="499">
                  <c:v>2.5767114290060193E-3</c:v>
                </c:pt>
                <c:pt idx="500">
                  <c:v>2.6458972391715714E-3</c:v>
                </c:pt>
                <c:pt idx="501">
                  <c:v>-9.8364458145400093E-3</c:v>
                </c:pt>
                <c:pt idx="502">
                  <c:v>4.5350213218506514E-3</c:v>
                </c:pt>
                <c:pt idx="503">
                  <c:v>4.402298151824106E-3</c:v>
                </c:pt>
                <c:pt idx="504">
                  <c:v>-1.1807405457046411E-2</c:v>
                </c:pt>
                <c:pt idx="505">
                  <c:v>-1.6567425437811534E-2</c:v>
                </c:pt>
                <c:pt idx="506">
                  <c:v>2.9445091968543272E-3</c:v>
                </c:pt>
                <c:pt idx="507">
                  <c:v>-1.4627920921888951E-3</c:v>
                </c:pt>
                <c:pt idx="508">
                  <c:v>-2.1851675432814688E-2</c:v>
                </c:pt>
                <c:pt idx="509">
                  <c:v>-1.7509936799433531E-3</c:v>
                </c:pt>
                <c:pt idx="510">
                  <c:v>-1.0962929632269263E-2</c:v>
                </c:pt>
                <c:pt idx="511">
                  <c:v>9.0322770254163218E-3</c:v>
                </c:pt>
                <c:pt idx="512">
                  <c:v>1.338173450455024E-3</c:v>
                </c:pt>
                <c:pt idx="513">
                  <c:v>1.5354933668280467E-2</c:v>
                </c:pt>
                <c:pt idx="514">
                  <c:v>-1.72944429347664E-2</c:v>
                </c:pt>
                <c:pt idx="515">
                  <c:v>-9.3779058853038846E-3</c:v>
                </c:pt>
                <c:pt idx="516">
                  <c:v>2.1790583056462209E-2</c:v>
                </c:pt>
                <c:pt idx="517">
                  <c:v>-1.0374685451117112E-2</c:v>
                </c:pt>
                <c:pt idx="518">
                  <c:v>-3.6549866137095346E-5</c:v>
                </c:pt>
                <c:pt idx="519">
                  <c:v>1.0216197668075855E-2</c:v>
                </c:pt>
                <c:pt idx="520">
                  <c:v>-1.4441762088679028E-2</c:v>
                </c:pt>
                <c:pt idx="521">
                  <c:v>9.4201477346223944E-3</c:v>
                </c:pt>
                <c:pt idx="522">
                  <c:v>5.1226040558226384E-3</c:v>
                </c:pt>
                <c:pt idx="523">
                  <c:v>-2.5686867404395026E-4</c:v>
                </c:pt>
                <c:pt idx="524">
                  <c:v>1.2375142552371005E-2</c:v>
                </c:pt>
                <c:pt idx="525">
                  <c:v>4.7403739847417846E-3</c:v>
                </c:pt>
                <c:pt idx="526">
                  <c:v>3.7020701176503556E-3</c:v>
                </c:pt>
                <c:pt idx="527">
                  <c:v>9.2093737105999225E-3</c:v>
                </c:pt>
                <c:pt idx="528">
                  <c:v>9.5814656961206203E-3</c:v>
                </c:pt>
                <c:pt idx="529">
                  <c:v>-7.715541111565619E-3</c:v>
                </c:pt>
                <c:pt idx="530">
                  <c:v>-1.1493288311716995E-2</c:v>
                </c:pt>
                <c:pt idx="531">
                  <c:v>1.0571955677126781E-2</c:v>
                </c:pt>
                <c:pt idx="532">
                  <c:v>4.461946971319913E-3</c:v>
                </c:pt>
                <c:pt idx="533">
                  <c:v>-6.3708808171234416E-3</c:v>
                </c:pt>
                <c:pt idx="534">
                  <c:v>1.2899177692214528E-2</c:v>
                </c:pt>
                <c:pt idx="535">
                  <c:v>-1.5089931367665853E-2</c:v>
                </c:pt>
                <c:pt idx="536">
                  <c:v>6.459202036435633E-3</c:v>
                </c:pt>
                <c:pt idx="537">
                  <c:v>1.321786887538033E-2</c:v>
                </c:pt>
                <c:pt idx="538">
                  <c:v>6.8883414663169044E-3</c:v>
                </c:pt>
                <c:pt idx="539">
                  <c:v>4.8884725379465975E-3</c:v>
                </c:pt>
                <c:pt idx="540">
                  <c:v>-8.3803311776040629E-3</c:v>
                </c:pt>
                <c:pt idx="541">
                  <c:v>-2.9164427173141343E-3</c:v>
                </c:pt>
                <c:pt idx="542">
                  <c:v>5.0933549630423156E-3</c:v>
                </c:pt>
                <c:pt idx="543">
                  <c:v>-2.767629889057756E-3</c:v>
                </c:pt>
                <c:pt idx="544">
                  <c:v>1.0410920442086307E-2</c:v>
                </c:pt>
                <c:pt idx="545">
                  <c:v>1.643543400279271E-3</c:v>
                </c:pt>
                <c:pt idx="546">
                  <c:v>2.8613963337441681E-3</c:v>
                </c:pt>
                <c:pt idx="547">
                  <c:v>-1.1147594998332168E-3</c:v>
                </c:pt>
                <c:pt idx="548">
                  <c:v>-1.3754152628710211E-2</c:v>
                </c:pt>
                <c:pt idx="549">
                  <c:v>-5.3222343873784005E-3</c:v>
                </c:pt>
                <c:pt idx="550">
                  <c:v>-4.1335837840883174E-3</c:v>
                </c:pt>
                <c:pt idx="551">
                  <c:v>-3.4411627035616076E-3</c:v>
                </c:pt>
                <c:pt idx="552">
                  <c:v>-5.829360918989431E-3</c:v>
                </c:pt>
                <c:pt idx="553">
                  <c:v>-6.2118618695679636E-3</c:v>
                </c:pt>
                <c:pt idx="554">
                  <c:v>-8.0599389565017034E-3</c:v>
                </c:pt>
                <c:pt idx="555">
                  <c:v>1.2626340706536669E-2</c:v>
                </c:pt>
                <c:pt idx="556">
                  <c:v>-3.0461189300992337E-3</c:v>
                </c:pt>
                <c:pt idx="557">
                  <c:v>-3.6282489439109023E-3</c:v>
                </c:pt>
                <c:pt idx="558">
                  <c:v>-2.1855529433271385E-3</c:v>
                </c:pt>
                <c:pt idx="559">
                  <c:v>1.4569741567583818E-4</c:v>
                </c:pt>
                <c:pt idx="560">
                  <c:v>9.8381918508277742E-3</c:v>
                </c:pt>
                <c:pt idx="561">
                  <c:v>6.9316316528415637E-4</c:v>
                </c:pt>
                <c:pt idx="562">
                  <c:v>-7.6376008297814957E-4</c:v>
                </c:pt>
                <c:pt idx="563">
                  <c:v>1.077675172546684E-2</c:v>
                </c:pt>
                <c:pt idx="564">
                  <c:v>-1.1062019770110005E-2</c:v>
                </c:pt>
                <c:pt idx="565">
                  <c:v>-5.5928316686504349E-3</c:v>
                </c:pt>
                <c:pt idx="566">
                  <c:v>2.0641184005840956E-3</c:v>
                </c:pt>
                <c:pt idx="567">
                  <c:v>4.7373433561280313E-3</c:v>
                </c:pt>
                <c:pt idx="568">
                  <c:v>-1.446317300439715E-2</c:v>
                </c:pt>
                <c:pt idx="569">
                  <c:v>-9.6109591604843017E-3</c:v>
                </c:pt>
                <c:pt idx="570">
                  <c:v>-3.5371652485807E-3</c:v>
                </c:pt>
                <c:pt idx="571">
                  <c:v>7.6176807470976129E-3</c:v>
                </c:pt>
                <c:pt idx="572">
                  <c:v>-5.9810599562916704E-3</c:v>
                </c:pt>
                <c:pt idx="573">
                  <c:v>1.7770619479174968E-2</c:v>
                </c:pt>
                <c:pt idx="574">
                  <c:v>-1.1555979279756682E-2</c:v>
                </c:pt>
                <c:pt idx="575">
                  <c:v>-1.6018980756787916E-3</c:v>
                </c:pt>
                <c:pt idx="576">
                  <c:v>-1.0435430776322486E-2</c:v>
                </c:pt>
                <c:pt idx="577">
                  <c:v>2.8004338150719511E-3</c:v>
                </c:pt>
                <c:pt idx="578">
                  <c:v>-1.5939787736374432E-3</c:v>
                </c:pt>
                <c:pt idx="579">
                  <c:v>1.1083531912213935E-2</c:v>
                </c:pt>
                <c:pt idx="580">
                  <c:v>4.7499044661533391E-3</c:v>
                </c:pt>
                <c:pt idx="581">
                  <c:v>-1.4267939850029781E-2</c:v>
                </c:pt>
                <c:pt idx="582">
                  <c:v>9.9782481997758212E-3</c:v>
                </c:pt>
                <c:pt idx="583">
                  <c:v>6.0703275796175783E-3</c:v>
                </c:pt>
                <c:pt idx="584">
                  <c:v>1.2082673798983385E-3</c:v>
                </c:pt>
                <c:pt idx="585">
                  <c:v>2.4822871607011717E-3</c:v>
                </c:pt>
                <c:pt idx="586">
                  <c:v>8.8722221936699749E-3</c:v>
                </c:pt>
                <c:pt idx="587">
                  <c:v>8.8674614614753372E-3</c:v>
                </c:pt>
                <c:pt idx="588">
                  <c:v>-3.122800123222903E-3</c:v>
                </c:pt>
                <c:pt idx="589">
                  <c:v>6.9719719479172148E-4</c:v>
                </c:pt>
                <c:pt idx="590">
                  <c:v>1.3209584000174827E-2</c:v>
                </c:pt>
                <c:pt idx="591">
                  <c:v>-5.0622632041978349E-3</c:v>
                </c:pt>
                <c:pt idx="592">
                  <c:v>9.7505960511794706E-3</c:v>
                </c:pt>
                <c:pt idx="593">
                  <c:v>2.4600536323688476E-3</c:v>
                </c:pt>
                <c:pt idx="594">
                  <c:v>-1.0483831561572455E-3</c:v>
                </c:pt>
                <c:pt idx="595">
                  <c:v>2.8090449224355408E-3</c:v>
                </c:pt>
                <c:pt idx="596">
                  <c:v>-1.8890053358383081E-3</c:v>
                </c:pt>
                <c:pt idx="597">
                  <c:v>-8.9835202367187193E-3</c:v>
                </c:pt>
                <c:pt idx="598">
                  <c:v>8.6926808396061775E-3</c:v>
                </c:pt>
                <c:pt idx="599">
                  <c:v>-2.1539289615327768E-3</c:v>
                </c:pt>
                <c:pt idx="600">
                  <c:v>7.0970604081231929E-3</c:v>
                </c:pt>
                <c:pt idx="601">
                  <c:v>1.6874123736696771E-3</c:v>
                </c:pt>
                <c:pt idx="602">
                  <c:v>5.3037669729054972E-3</c:v>
                </c:pt>
                <c:pt idx="603">
                  <c:v>-8.8364781969189465E-3</c:v>
                </c:pt>
                <c:pt idx="604">
                  <c:v>-3.1067511571851274E-3</c:v>
                </c:pt>
                <c:pt idx="605">
                  <c:v>-2.0082747672354982E-3</c:v>
                </c:pt>
                <c:pt idx="606">
                  <c:v>-9.3035409690110354E-3</c:v>
                </c:pt>
                <c:pt idx="607">
                  <c:v>1.113045065388169E-2</c:v>
                </c:pt>
                <c:pt idx="608">
                  <c:v>7.0639733984761508E-3</c:v>
                </c:pt>
                <c:pt idx="609">
                  <c:v>5.0562427244274667E-3</c:v>
                </c:pt>
                <c:pt idx="610">
                  <c:v>4.0983023772312999E-3</c:v>
                </c:pt>
                <c:pt idx="611">
                  <c:v>3.5755396794301458E-3</c:v>
                </c:pt>
                <c:pt idx="612">
                  <c:v>1.511011056690715E-4</c:v>
                </c:pt>
                <c:pt idx="613">
                  <c:v>1.9239691081774622E-3</c:v>
                </c:pt>
                <c:pt idx="614">
                  <c:v>1.1069497590068067E-2</c:v>
                </c:pt>
                <c:pt idx="615">
                  <c:v>3.6325985151917828E-3</c:v>
                </c:pt>
                <c:pt idx="616">
                  <c:v>3.6318227275698141E-3</c:v>
                </c:pt>
                <c:pt idx="617">
                  <c:v>-2.773842128427806E-3</c:v>
                </c:pt>
                <c:pt idx="618">
                  <c:v>-8.6095136097922645E-3</c:v>
                </c:pt>
                <c:pt idx="619">
                  <c:v>1.1943703541323039E-3</c:v>
                </c:pt>
                <c:pt idx="620">
                  <c:v>-8.5524782871459048E-3</c:v>
                </c:pt>
                <c:pt idx="621">
                  <c:v>-8.6320484067790807E-3</c:v>
                </c:pt>
                <c:pt idx="622">
                  <c:v>4.1758245403483192E-4</c:v>
                </c:pt>
                <c:pt idx="623">
                  <c:v>-8.7111898667052556E-3</c:v>
                </c:pt>
                <c:pt idx="624">
                  <c:v>3.7369129143556205E-3</c:v>
                </c:pt>
                <c:pt idx="625">
                  <c:v>-2.3764007217889436E-3</c:v>
                </c:pt>
                <c:pt idx="626">
                  <c:v>-9.7446898605040803E-4</c:v>
                </c:pt>
                <c:pt idx="627">
                  <c:v>1.878968226582458E-3</c:v>
                </c:pt>
                <c:pt idx="628">
                  <c:v>7.9464470288190901E-3</c:v>
                </c:pt>
                <c:pt idx="629">
                  <c:v>3.5864711867278289E-3</c:v>
                </c:pt>
                <c:pt idx="630">
                  <c:v>-9.2329020995028013E-3</c:v>
                </c:pt>
                <c:pt idx="631">
                  <c:v>3.1068327774100651E-3</c:v>
                </c:pt>
                <c:pt idx="632">
                  <c:v>9.4089317338874132E-3</c:v>
                </c:pt>
                <c:pt idx="633">
                  <c:v>1.0013936870615029E-2</c:v>
                </c:pt>
                <c:pt idx="634">
                  <c:v>-4.4012152701974148E-3</c:v>
                </c:pt>
                <c:pt idx="635">
                  <c:v>1.0268580293114951E-3</c:v>
                </c:pt>
                <c:pt idx="636">
                  <c:v>9.5431962273107398E-4</c:v>
                </c:pt>
                <c:pt idx="637">
                  <c:v>1.0906287044205206E-2</c:v>
                </c:pt>
                <c:pt idx="638">
                  <c:v>-8.3612611047755511E-3</c:v>
                </c:pt>
                <c:pt idx="639">
                  <c:v>3.0615156935019966E-3</c:v>
                </c:pt>
                <c:pt idx="640">
                  <c:v>-6.3242957405638166E-3</c:v>
                </c:pt>
                <c:pt idx="641">
                  <c:v>4.97311756607818E-3</c:v>
                </c:pt>
                <c:pt idx="642">
                  <c:v>-9.7173578190474456E-3</c:v>
                </c:pt>
                <c:pt idx="643">
                  <c:v>-8.5519315539391658E-3</c:v>
                </c:pt>
                <c:pt idx="644">
                  <c:v>-8.3611960868348323E-3</c:v>
                </c:pt>
                <c:pt idx="645">
                  <c:v>2.0348244481957494E-3</c:v>
                </c:pt>
                <c:pt idx="646">
                  <c:v>-1.807512713859126E-2</c:v>
                </c:pt>
                <c:pt idx="647">
                  <c:v>-2.8031398484318681E-2</c:v>
                </c:pt>
                <c:pt idx="648">
                  <c:v>-9.001609402942751E-3</c:v>
                </c:pt>
                <c:pt idx="649">
                  <c:v>-2.3465916467615538E-4</c:v>
                </c:pt>
                <c:pt idx="650">
                  <c:v>1.1760486137469491E-2</c:v>
                </c:pt>
                <c:pt idx="651">
                  <c:v>-3.792086521448699E-3</c:v>
                </c:pt>
                <c:pt idx="652">
                  <c:v>-2.8406303624781302E-3</c:v>
                </c:pt>
                <c:pt idx="653">
                  <c:v>-7.907012892588024E-3</c:v>
                </c:pt>
                <c:pt idx="654">
                  <c:v>-3.6606803325127031E-3</c:v>
                </c:pt>
                <c:pt idx="655">
                  <c:v>-1.1257563957624329E-2</c:v>
                </c:pt>
                <c:pt idx="656">
                  <c:v>-4.9071261882737936E-3</c:v>
                </c:pt>
                <c:pt idx="657">
                  <c:v>3.0304572921768676E-3</c:v>
                </c:pt>
                <c:pt idx="658">
                  <c:v>-1.3780309486755333E-2</c:v>
                </c:pt>
                <c:pt idx="659">
                  <c:v>1.2035032189019067E-2</c:v>
                </c:pt>
                <c:pt idx="660">
                  <c:v>8.5541654365495923E-3</c:v>
                </c:pt>
                <c:pt idx="661">
                  <c:v>1.4656761461922482E-2</c:v>
                </c:pt>
                <c:pt idx="662">
                  <c:v>-4.527645119412449E-3</c:v>
                </c:pt>
                <c:pt idx="663">
                  <c:v>1.3151803484630879E-2</c:v>
                </c:pt>
                <c:pt idx="664">
                  <c:v>-7.980833527843869E-3</c:v>
                </c:pt>
                <c:pt idx="665">
                  <c:v>-2.8684434956916046E-3</c:v>
                </c:pt>
                <c:pt idx="666">
                  <c:v>2.6656533081928003E-3</c:v>
                </c:pt>
                <c:pt idx="667">
                  <c:v>-1.2315265851238898E-3</c:v>
                </c:pt>
                <c:pt idx="668">
                  <c:v>-4.0912824105345958E-3</c:v>
                </c:pt>
                <c:pt idx="669">
                  <c:v>-1.0402474964723787E-2</c:v>
                </c:pt>
                <c:pt idx="670">
                  <c:v>3.7479887610263915E-3</c:v>
                </c:pt>
                <c:pt idx="671">
                  <c:v>-1.1716602571701255E-2</c:v>
                </c:pt>
                <c:pt idx="672">
                  <c:v>-8.4291536506892906E-3</c:v>
                </c:pt>
                <c:pt idx="673">
                  <c:v>6.4766320713401182E-3</c:v>
                </c:pt>
                <c:pt idx="674">
                  <c:v>-1.1302181855571854E-2</c:v>
                </c:pt>
                <c:pt idx="675">
                  <c:v>-1.7296528571641313E-2</c:v>
                </c:pt>
                <c:pt idx="676">
                  <c:v>1.4823699629502758E-2</c:v>
                </c:pt>
                <c:pt idx="677">
                  <c:v>-8.1504187239612013E-3</c:v>
                </c:pt>
                <c:pt idx="678">
                  <c:v>7.4735117509108651E-3</c:v>
                </c:pt>
                <c:pt idx="679">
                  <c:v>1.4149621740931439E-2</c:v>
                </c:pt>
                <c:pt idx="680">
                  <c:v>-1.22881474817987E-3</c:v>
                </c:pt>
                <c:pt idx="681">
                  <c:v>2.700042404605839E-3</c:v>
                </c:pt>
                <c:pt idx="682">
                  <c:v>9.9500210393202934E-3</c:v>
                </c:pt>
                <c:pt idx="683">
                  <c:v>-4.9472031850466766E-4</c:v>
                </c:pt>
                <c:pt idx="684">
                  <c:v>1.0001611706412375E-2</c:v>
                </c:pt>
                <c:pt idx="685">
                  <c:v>-1.5267812015548743E-2</c:v>
                </c:pt>
                <c:pt idx="686">
                  <c:v>-1.8234653951692794E-2</c:v>
                </c:pt>
                <c:pt idx="687">
                  <c:v>-2.8597442721368101E-2</c:v>
                </c:pt>
                <c:pt idx="688">
                  <c:v>1.2087256003141729E-2</c:v>
                </c:pt>
                <c:pt idx="689">
                  <c:v>-1.2710244016668667E-2</c:v>
                </c:pt>
                <c:pt idx="690">
                  <c:v>2.0721029863052819E-2</c:v>
                </c:pt>
                <c:pt idx="691">
                  <c:v>1.973631725353164E-2</c:v>
                </c:pt>
                <c:pt idx="692">
                  <c:v>-1.0348201637389807E-2</c:v>
                </c:pt>
                <c:pt idx="693">
                  <c:v>-4.7849886589780878E-3</c:v>
                </c:pt>
                <c:pt idx="694">
                  <c:v>-1.3404292663235177E-2</c:v>
                </c:pt>
                <c:pt idx="695">
                  <c:v>-2.8653247791728606E-3</c:v>
                </c:pt>
                <c:pt idx="696">
                  <c:v>1.6034477610970311E-3</c:v>
                </c:pt>
                <c:pt idx="697">
                  <c:v>-2.1445180833024699E-2</c:v>
                </c:pt>
                <c:pt idx="698">
                  <c:v>-7.5199539453596042E-3</c:v>
                </c:pt>
                <c:pt idx="699">
                  <c:v>-1.6862960588682131E-2</c:v>
                </c:pt>
                <c:pt idx="700">
                  <c:v>1.7438384540914897E-2</c:v>
                </c:pt>
                <c:pt idx="701">
                  <c:v>-2.047263952830408E-3</c:v>
                </c:pt>
                <c:pt idx="702">
                  <c:v>-8.7729931963758459E-3</c:v>
                </c:pt>
                <c:pt idx="703">
                  <c:v>2.9975460685254585E-2</c:v>
                </c:pt>
                <c:pt idx="704">
                  <c:v>3.2299413749287964E-3</c:v>
                </c:pt>
                <c:pt idx="705">
                  <c:v>1.2184826449662518E-2</c:v>
                </c:pt>
                <c:pt idx="706">
                  <c:v>8.9468855818098762E-3</c:v>
                </c:pt>
                <c:pt idx="707">
                  <c:v>1.1825095234426611E-4</c:v>
                </c:pt>
                <c:pt idx="708">
                  <c:v>-3.5713278013472152E-3</c:v>
                </c:pt>
                <c:pt idx="709">
                  <c:v>-4.9830272762688707E-3</c:v>
                </c:pt>
                <c:pt idx="710">
                  <c:v>-1.8202387303778416E-3</c:v>
                </c:pt>
                <c:pt idx="711">
                  <c:v>9.1899631016678085E-3</c:v>
                </c:pt>
                <c:pt idx="712">
                  <c:v>3.4325057797912365E-3</c:v>
                </c:pt>
                <c:pt idx="713">
                  <c:v>1.7566804126507539E-2</c:v>
                </c:pt>
                <c:pt idx="714">
                  <c:v>-4.019047292291216E-3</c:v>
                </c:pt>
                <c:pt idx="715">
                  <c:v>-4.9760859911594357E-3</c:v>
                </c:pt>
                <c:pt idx="716">
                  <c:v>-5.117853458416719E-3</c:v>
                </c:pt>
                <c:pt idx="717">
                  <c:v>6.5495127864472671E-3</c:v>
                </c:pt>
                <c:pt idx="718">
                  <c:v>8.5446934770612125E-3</c:v>
                </c:pt>
                <c:pt idx="719">
                  <c:v>-6.7346799933610422E-3</c:v>
                </c:pt>
                <c:pt idx="720">
                  <c:v>7.8522980086254707E-3</c:v>
                </c:pt>
                <c:pt idx="721">
                  <c:v>4.5095416527691093E-3</c:v>
                </c:pt>
                <c:pt idx="722">
                  <c:v>3.926916733485687E-3</c:v>
                </c:pt>
                <c:pt idx="723">
                  <c:v>6.7777887596696292E-3</c:v>
                </c:pt>
                <c:pt idx="724">
                  <c:v>9.7795216370321117E-4</c:v>
                </c:pt>
                <c:pt idx="725">
                  <c:v>1.0021976451035591E-2</c:v>
                </c:pt>
                <c:pt idx="726">
                  <c:v>5.6132237363548075E-3</c:v>
                </c:pt>
                <c:pt idx="727">
                  <c:v>-1.410260066834685E-2</c:v>
                </c:pt>
                <c:pt idx="728">
                  <c:v>-1.3784071952892135E-3</c:v>
                </c:pt>
                <c:pt idx="729">
                  <c:v>9.926584995875825E-3</c:v>
                </c:pt>
                <c:pt idx="730">
                  <c:v>4.593040611591933E-3</c:v>
                </c:pt>
                <c:pt idx="731">
                  <c:v>5.9173673124736422E-3</c:v>
                </c:pt>
                <c:pt idx="732">
                  <c:v>2.428358228399017E-3</c:v>
                </c:pt>
                <c:pt idx="733">
                  <c:v>1.3733968089442118E-2</c:v>
                </c:pt>
                <c:pt idx="734">
                  <c:v>2.2483609336052855E-5</c:v>
                </c:pt>
                <c:pt idx="735">
                  <c:v>2.124186598654106E-3</c:v>
                </c:pt>
                <c:pt idx="736">
                  <c:v>8.7352662134838107E-4</c:v>
                </c:pt>
                <c:pt idx="737">
                  <c:v>-1.0045962159613491E-2</c:v>
                </c:pt>
                <c:pt idx="738">
                  <c:v>1.0288073187644372E-2</c:v>
                </c:pt>
                <c:pt idx="739">
                  <c:v>-1.431423312474752E-3</c:v>
                </c:pt>
                <c:pt idx="740">
                  <c:v>-1.6382148836324238E-3</c:v>
                </c:pt>
                <c:pt idx="741">
                  <c:v>-4.6770571500672408E-3</c:v>
                </c:pt>
                <c:pt idx="742">
                  <c:v>-2.4498302789964102E-3</c:v>
                </c:pt>
                <c:pt idx="743">
                  <c:v>4.7884234210476837E-3</c:v>
                </c:pt>
                <c:pt idx="744">
                  <c:v>4.7925616496732847E-3</c:v>
                </c:pt>
                <c:pt idx="745">
                  <c:v>1.151357767205396E-4</c:v>
                </c:pt>
                <c:pt idx="746">
                  <c:v>-9.6618398929437053E-3</c:v>
                </c:pt>
                <c:pt idx="747">
                  <c:v>-8.7224517372085659E-3</c:v>
                </c:pt>
                <c:pt idx="748">
                  <c:v>-1.7949016793685158E-4</c:v>
                </c:pt>
                <c:pt idx="749">
                  <c:v>7.2460917065982405E-3</c:v>
                </c:pt>
                <c:pt idx="750">
                  <c:v>-2.7818687893060336E-3</c:v>
                </c:pt>
                <c:pt idx="751">
                  <c:v>4.6240120717032989E-3</c:v>
                </c:pt>
                <c:pt idx="752">
                  <c:v>1.1422214852669831E-2</c:v>
                </c:pt>
                <c:pt idx="753">
                  <c:v>3.1409996351314151E-3</c:v>
                </c:pt>
                <c:pt idx="754">
                  <c:v>5.7993732241027338E-3</c:v>
                </c:pt>
                <c:pt idx="755">
                  <c:v>6.308209393334179E-3</c:v>
                </c:pt>
                <c:pt idx="756">
                  <c:v>-5.6639750153688736E-3</c:v>
                </c:pt>
                <c:pt idx="757">
                  <c:v>-5.9996081271108427E-4</c:v>
                </c:pt>
                <c:pt idx="758">
                  <c:v>-1.7542754484972802E-2</c:v>
                </c:pt>
                <c:pt idx="759">
                  <c:v>-2.034083091987006E-3</c:v>
                </c:pt>
                <c:pt idx="760">
                  <c:v>3.1697319376196574E-4</c:v>
                </c:pt>
                <c:pt idx="761">
                  <c:v>-5.2799532845133092E-3</c:v>
                </c:pt>
                <c:pt idx="762">
                  <c:v>-4.1728975657861697E-3</c:v>
                </c:pt>
                <c:pt idx="763">
                  <c:v>-3.7812161533727876E-3</c:v>
                </c:pt>
                <c:pt idx="764">
                  <c:v>1.7321063299042243E-2</c:v>
                </c:pt>
                <c:pt idx="765">
                  <c:v>8.6228973258680591E-3</c:v>
                </c:pt>
                <c:pt idx="766">
                  <c:v>1.7833386839723932E-2</c:v>
                </c:pt>
                <c:pt idx="767">
                  <c:v>-3.7808952815972432E-3</c:v>
                </c:pt>
                <c:pt idx="768">
                  <c:v>3.7258076662713769E-3</c:v>
                </c:pt>
                <c:pt idx="769">
                  <c:v>1.3876491325307686E-3</c:v>
                </c:pt>
                <c:pt idx="770">
                  <c:v>-4.9011704803162632E-3</c:v>
                </c:pt>
                <c:pt idx="771">
                  <c:v>7.4173232528406113E-3</c:v>
                </c:pt>
                <c:pt idx="772">
                  <c:v>-9.3233071040729472E-4</c:v>
                </c:pt>
                <c:pt idx="773">
                  <c:v>8.7162912109213508E-3</c:v>
                </c:pt>
                <c:pt idx="774">
                  <c:v>8.6477725314821317E-4</c:v>
                </c:pt>
                <c:pt idx="775">
                  <c:v>2.9795454806693577E-3</c:v>
                </c:pt>
                <c:pt idx="776">
                  <c:v>7.658759162111047E-3</c:v>
                </c:pt>
                <c:pt idx="777">
                  <c:v>6.386855438376228E-3</c:v>
                </c:pt>
                <c:pt idx="778">
                  <c:v>8.5934647341110988E-4</c:v>
                </c:pt>
                <c:pt idx="779">
                  <c:v>5.1047225902154155E-3</c:v>
                </c:pt>
                <c:pt idx="780">
                  <c:v>5.1768724155029549E-3</c:v>
                </c:pt>
                <c:pt idx="781">
                  <c:v>-2.2444192498001381E-4</c:v>
                </c:pt>
                <c:pt idx="782">
                  <c:v>2.5292466558961813E-3</c:v>
                </c:pt>
                <c:pt idx="783">
                  <c:v>-1.013836997114703E-2</c:v>
                </c:pt>
                <c:pt idx="784">
                  <c:v>-6.3795554434765422E-3</c:v>
                </c:pt>
                <c:pt idx="785">
                  <c:v>4.1318452785764148E-3</c:v>
                </c:pt>
                <c:pt idx="786">
                  <c:v>-1.3819178599085144E-2</c:v>
                </c:pt>
                <c:pt idx="787">
                  <c:v>-1.902206188273476E-2</c:v>
                </c:pt>
                <c:pt idx="788">
                  <c:v>3.4144815488230916E-3</c:v>
                </c:pt>
                <c:pt idx="789">
                  <c:v>-1.6433940268863984E-2</c:v>
                </c:pt>
                <c:pt idx="790">
                  <c:v>4.1783166740300666E-3</c:v>
                </c:pt>
                <c:pt idx="791">
                  <c:v>-1.8413090605839004E-2</c:v>
                </c:pt>
                <c:pt idx="792">
                  <c:v>1.0788345120868511E-2</c:v>
                </c:pt>
                <c:pt idx="793">
                  <c:v>1.5705117482394157E-3</c:v>
                </c:pt>
                <c:pt idx="794">
                  <c:v>1.3843061853861792E-2</c:v>
                </c:pt>
                <c:pt idx="795">
                  <c:v>-5.2742249781595023E-3</c:v>
                </c:pt>
                <c:pt idx="796">
                  <c:v>-1.117594810029182E-2</c:v>
                </c:pt>
                <c:pt idx="797">
                  <c:v>8.8182094501497495E-3</c:v>
                </c:pt>
                <c:pt idx="798">
                  <c:v>-4.5350050385525144E-3</c:v>
                </c:pt>
                <c:pt idx="799">
                  <c:v>-2.1605317137873826E-2</c:v>
                </c:pt>
                <c:pt idx="800">
                  <c:v>6.6290280612135944E-3</c:v>
                </c:pt>
                <c:pt idx="801">
                  <c:v>-2.0891269532896523E-3</c:v>
                </c:pt>
                <c:pt idx="802">
                  <c:v>-1.9877492444294099E-3</c:v>
                </c:pt>
                <c:pt idx="803">
                  <c:v>-1.6846072416024684E-2</c:v>
                </c:pt>
                <c:pt idx="804">
                  <c:v>-1.8383433566965084E-2</c:v>
                </c:pt>
                <c:pt idx="805">
                  <c:v>5.1448624988578258E-3</c:v>
                </c:pt>
                <c:pt idx="806">
                  <c:v>1.2563275499642481E-2</c:v>
                </c:pt>
                <c:pt idx="807">
                  <c:v>3.0550593267817767E-3</c:v>
                </c:pt>
                <c:pt idx="808">
                  <c:v>1.5650120650771641E-2</c:v>
                </c:pt>
                <c:pt idx="809">
                  <c:v>5.330334123801979E-3</c:v>
                </c:pt>
                <c:pt idx="810">
                  <c:v>1.1990576869004423E-2</c:v>
                </c:pt>
                <c:pt idx="811">
                  <c:v>1.4789695818380425E-4</c:v>
                </c:pt>
                <c:pt idx="812">
                  <c:v>2.8355977933380763E-3</c:v>
                </c:pt>
                <c:pt idx="813">
                  <c:v>-5.3282000584871318E-3</c:v>
                </c:pt>
                <c:pt idx="814">
                  <c:v>-1.9351682817708555E-3</c:v>
                </c:pt>
                <c:pt idx="815">
                  <c:v>1.4437930733948424E-2</c:v>
                </c:pt>
                <c:pt idx="816">
                  <c:v>1.8435083752370723E-3</c:v>
                </c:pt>
                <c:pt idx="817">
                  <c:v>9.8572827392998767E-3</c:v>
                </c:pt>
                <c:pt idx="818">
                  <c:v>-1.0656467314178301E-2</c:v>
                </c:pt>
                <c:pt idx="819">
                  <c:v>-2.2641035316649642E-3</c:v>
                </c:pt>
                <c:pt idx="820">
                  <c:v>-1.9078581080286987E-3</c:v>
                </c:pt>
                <c:pt idx="821">
                  <c:v>7.9219413436410757E-3</c:v>
                </c:pt>
                <c:pt idx="822">
                  <c:v>3.3980697422954496E-3</c:v>
                </c:pt>
                <c:pt idx="823">
                  <c:v>1.2060117580072463E-2</c:v>
                </c:pt>
                <c:pt idx="824">
                  <c:v>3.0581592587266425E-3</c:v>
                </c:pt>
                <c:pt idx="825">
                  <c:v>1.1061527431384418E-3</c:v>
                </c:pt>
                <c:pt idx="826">
                  <c:v>2.0676794053593132E-3</c:v>
                </c:pt>
                <c:pt idx="827">
                  <c:v>-1.0474818056533306E-2</c:v>
                </c:pt>
                <c:pt idx="828">
                  <c:v>4.3582361988666746E-3</c:v>
                </c:pt>
                <c:pt idx="829">
                  <c:v>-6.8136065912046051E-3</c:v>
                </c:pt>
                <c:pt idx="830">
                  <c:v>-5.1704518280487324E-3</c:v>
                </c:pt>
                <c:pt idx="831">
                  <c:v>-5.6963755407144151E-3</c:v>
                </c:pt>
                <c:pt idx="832">
                  <c:v>7.6929235702572355E-3</c:v>
                </c:pt>
                <c:pt idx="833">
                  <c:v>4.4845165858210306E-3</c:v>
                </c:pt>
                <c:pt idx="834">
                  <c:v>-1.4319756931159291E-3</c:v>
                </c:pt>
                <c:pt idx="835">
                  <c:v>-1.9935832711762452E-2</c:v>
                </c:pt>
                <c:pt idx="836">
                  <c:v>-1.2923991130721905E-2</c:v>
                </c:pt>
                <c:pt idx="837">
                  <c:v>1.7758183125043063E-2</c:v>
                </c:pt>
                <c:pt idx="838">
                  <c:v>-2.8299351305850766E-3</c:v>
                </c:pt>
                <c:pt idx="839">
                  <c:v>1.4923446194344025E-2</c:v>
                </c:pt>
                <c:pt idx="840">
                  <c:v>-7.2054488673288361E-3</c:v>
                </c:pt>
                <c:pt idx="841">
                  <c:v>-3.6316500696275487E-3</c:v>
                </c:pt>
                <c:pt idx="842">
                  <c:v>2.1391121593569971E-3</c:v>
                </c:pt>
                <c:pt idx="843">
                  <c:v>2.2728914764220424E-3</c:v>
                </c:pt>
                <c:pt idx="844">
                  <c:v>-8.6979931253940972E-3</c:v>
                </c:pt>
                <c:pt idx="845">
                  <c:v>-3.0234027968342774E-4</c:v>
                </c:pt>
                <c:pt idx="846">
                  <c:v>8.2088530973448114E-3</c:v>
                </c:pt>
                <c:pt idx="847">
                  <c:v>-2.7407035230958166E-2</c:v>
                </c:pt>
                <c:pt idx="848">
                  <c:v>-2.1422741733523726E-2</c:v>
                </c:pt>
                <c:pt idx="849">
                  <c:v>-7.8594111980923968E-3</c:v>
                </c:pt>
                <c:pt idx="850">
                  <c:v>3.3862176366882559E-3</c:v>
                </c:pt>
                <c:pt idx="851">
                  <c:v>1.4676753312771938E-2</c:v>
                </c:pt>
                <c:pt idx="852">
                  <c:v>-1.2318609951925179E-2</c:v>
                </c:pt>
                <c:pt idx="853">
                  <c:v>1.0094129494729121E-3</c:v>
                </c:pt>
                <c:pt idx="854">
                  <c:v>3.568442040618393E-3</c:v>
                </c:pt>
                <c:pt idx="855">
                  <c:v>-2.5006138521349249E-2</c:v>
                </c:pt>
                <c:pt idx="856">
                  <c:v>-2.8971939560068533E-3</c:v>
                </c:pt>
                <c:pt idx="857">
                  <c:v>1.5844732108071361E-2</c:v>
                </c:pt>
                <c:pt idx="858">
                  <c:v>1.2872510362091425E-2</c:v>
                </c:pt>
                <c:pt idx="859">
                  <c:v>-3.0091187397165934E-3</c:v>
                </c:pt>
                <c:pt idx="860">
                  <c:v>5.9525697383702066E-3</c:v>
                </c:pt>
                <c:pt idx="861">
                  <c:v>-5.1576566231814449E-3</c:v>
                </c:pt>
                <c:pt idx="862">
                  <c:v>-8.2477479451510492E-3</c:v>
                </c:pt>
                <c:pt idx="863">
                  <c:v>-1.3130806056171626E-3</c:v>
                </c:pt>
                <c:pt idx="864">
                  <c:v>6.5522255850978669E-3</c:v>
                </c:pt>
                <c:pt idx="865">
                  <c:v>-1.0990680496070061E-3</c:v>
                </c:pt>
                <c:pt idx="866">
                  <c:v>1.9360503613627969E-2</c:v>
                </c:pt>
                <c:pt idx="867">
                  <c:v>1.1704232207316369E-2</c:v>
                </c:pt>
                <c:pt idx="868">
                  <c:v>-4.3090412646377635E-3</c:v>
                </c:pt>
                <c:pt idx="869">
                  <c:v>-9.7267073804570346E-4</c:v>
                </c:pt>
                <c:pt idx="870">
                  <c:v>8.0431685684585925E-3</c:v>
                </c:pt>
                <c:pt idx="871">
                  <c:v>1.0160386175563396E-2</c:v>
                </c:pt>
                <c:pt idx="872">
                  <c:v>2.8868822726073767E-3</c:v>
                </c:pt>
                <c:pt idx="873">
                  <c:v>5.4577588217185327E-3</c:v>
                </c:pt>
                <c:pt idx="874">
                  <c:v>8.8685349242853487E-3</c:v>
                </c:pt>
                <c:pt idx="875">
                  <c:v>7.776555434282172E-3</c:v>
                </c:pt>
                <c:pt idx="876">
                  <c:v>8.4468348501211595E-3</c:v>
                </c:pt>
                <c:pt idx="877">
                  <c:v>8.414228373931066E-3</c:v>
                </c:pt>
                <c:pt idx="878">
                  <c:v>-6.2039484542265374E-3</c:v>
                </c:pt>
                <c:pt idx="879">
                  <c:v>-3.4370861497352904E-3</c:v>
                </c:pt>
                <c:pt idx="880">
                  <c:v>3.5068160645074027E-3</c:v>
                </c:pt>
                <c:pt idx="881">
                  <c:v>5.7578063871394818E-3</c:v>
                </c:pt>
                <c:pt idx="882">
                  <c:v>1.3522421593555216E-3</c:v>
                </c:pt>
                <c:pt idx="883">
                  <c:v>-1.7536900546869946E-2</c:v>
                </c:pt>
                <c:pt idx="884">
                  <c:v>-2.7895027839930564E-3</c:v>
                </c:pt>
                <c:pt idx="885">
                  <c:v>-7.6031809379434809E-3</c:v>
                </c:pt>
                <c:pt idx="886">
                  <c:v>6.7507873756424679E-3</c:v>
                </c:pt>
                <c:pt idx="887">
                  <c:v>9.1821607821106644E-3</c:v>
                </c:pt>
                <c:pt idx="888">
                  <c:v>6.5316757003583479E-4</c:v>
                </c:pt>
                <c:pt idx="889">
                  <c:v>-7.300819872874305E-3</c:v>
                </c:pt>
                <c:pt idx="890">
                  <c:v>-2.5877487309769073E-2</c:v>
                </c:pt>
                <c:pt idx="891">
                  <c:v>-3.0807043346159331E-3</c:v>
                </c:pt>
                <c:pt idx="892">
                  <c:v>3.5068588085003433E-3</c:v>
                </c:pt>
                <c:pt idx="893">
                  <c:v>1.5067701011470527E-2</c:v>
                </c:pt>
                <c:pt idx="894">
                  <c:v>-7.6056648970000262E-3</c:v>
                </c:pt>
                <c:pt idx="895">
                  <c:v>8.9121832877252574E-3</c:v>
                </c:pt>
                <c:pt idx="896">
                  <c:v>6.193903218598122E-3</c:v>
                </c:pt>
                <c:pt idx="897">
                  <c:v>1.426202727085837E-2</c:v>
                </c:pt>
                <c:pt idx="898">
                  <c:v>-4.2560882923916898E-4</c:v>
                </c:pt>
                <c:pt idx="899">
                  <c:v>1.0670669491025951E-2</c:v>
                </c:pt>
                <c:pt idx="900">
                  <c:v>4.1795896381369591E-3</c:v>
                </c:pt>
                <c:pt idx="901">
                  <c:v>3.3873352102611609E-3</c:v>
                </c:pt>
                <c:pt idx="902">
                  <c:v>8.9360448882773152E-3</c:v>
                </c:pt>
                <c:pt idx="903">
                  <c:v>1.5575245463462903E-2</c:v>
                </c:pt>
                <c:pt idx="904">
                  <c:v>2.2381062484822692E-3</c:v>
                </c:pt>
                <c:pt idx="905">
                  <c:v>-1.3553828599426141E-3</c:v>
                </c:pt>
                <c:pt idx="906">
                  <c:v>6.4373081442824706E-3</c:v>
                </c:pt>
                <c:pt idx="907">
                  <c:v>5.9420383164402223E-3</c:v>
                </c:pt>
                <c:pt idx="908">
                  <c:v>7.4433572319473808E-3</c:v>
                </c:pt>
                <c:pt idx="909">
                  <c:v>-1.0219689792545865E-2</c:v>
                </c:pt>
                <c:pt idx="910">
                  <c:v>2.5763898428424153E-3</c:v>
                </c:pt>
                <c:pt idx="911">
                  <c:v>-7.5161243611464547E-3</c:v>
                </c:pt>
                <c:pt idx="912">
                  <c:v>2.2105345786093905E-3</c:v>
                </c:pt>
                <c:pt idx="913">
                  <c:v>1.9292181455687712E-2</c:v>
                </c:pt>
                <c:pt idx="914">
                  <c:v>-8.5016918234233731E-4</c:v>
                </c:pt>
                <c:pt idx="915">
                  <c:v>-3.8056680937920053E-3</c:v>
                </c:pt>
                <c:pt idx="916">
                  <c:v>5.7787991432730788E-4</c:v>
                </c:pt>
                <c:pt idx="917">
                  <c:v>4.9570394389914507E-3</c:v>
                </c:pt>
                <c:pt idx="918">
                  <c:v>-5.1062150025144252E-3</c:v>
                </c:pt>
                <c:pt idx="919">
                  <c:v>6.3586858023554583E-3</c:v>
                </c:pt>
                <c:pt idx="920">
                  <c:v>-4.5748360610336544E-3</c:v>
                </c:pt>
                <c:pt idx="921">
                  <c:v>-5.1964880066879488E-3</c:v>
                </c:pt>
                <c:pt idx="922">
                  <c:v>-3.1519123826608897E-4</c:v>
                </c:pt>
                <c:pt idx="923">
                  <c:v>-6.6571910240784569E-3</c:v>
                </c:pt>
                <c:pt idx="924">
                  <c:v>-1.0997886020913171E-3</c:v>
                </c:pt>
                <c:pt idx="925">
                  <c:v>-8.1406744658185769E-3</c:v>
                </c:pt>
                <c:pt idx="926">
                  <c:v>-5.1764422826656459E-3</c:v>
                </c:pt>
                <c:pt idx="927">
                  <c:v>2.3712381066870614E-3</c:v>
                </c:pt>
                <c:pt idx="928">
                  <c:v>1.0352986851944605E-2</c:v>
                </c:pt>
                <c:pt idx="929">
                  <c:v>-6.004397243819273E-4</c:v>
                </c:pt>
                <c:pt idx="930">
                  <c:v>-1.8309560935345949E-3</c:v>
                </c:pt>
                <c:pt idx="931">
                  <c:v>-1.4391197360388191E-3</c:v>
                </c:pt>
                <c:pt idx="932">
                  <c:v>-2.9096736009102757E-3</c:v>
                </c:pt>
                <c:pt idx="933">
                  <c:v>-1.3544992893260908E-2</c:v>
                </c:pt>
                <c:pt idx="934">
                  <c:v>-5.3509503120552967E-3</c:v>
                </c:pt>
                <c:pt idx="935">
                  <c:v>1.6442624455526144E-2</c:v>
                </c:pt>
                <c:pt idx="936">
                  <c:v>-1.1392065326563529E-3</c:v>
                </c:pt>
                <c:pt idx="937">
                  <c:v>1.1009983985420706E-2</c:v>
                </c:pt>
                <c:pt idx="938">
                  <c:v>4.0262588005039333E-4</c:v>
                </c:pt>
                <c:pt idx="939">
                  <c:v>-4.4744360838700724E-3</c:v>
                </c:pt>
                <c:pt idx="940">
                  <c:v>3.52029109183761E-3</c:v>
                </c:pt>
                <c:pt idx="941">
                  <c:v>9.5438124697594297E-3</c:v>
                </c:pt>
                <c:pt idx="942">
                  <c:v>6.7550231852109991E-3</c:v>
                </c:pt>
                <c:pt idx="943">
                  <c:v>9.9073092471801578E-3</c:v>
                </c:pt>
                <c:pt idx="944">
                  <c:v>2.3929450537471296E-3</c:v>
                </c:pt>
                <c:pt idx="945">
                  <c:v>-2.2174025517400177E-3</c:v>
                </c:pt>
                <c:pt idx="946">
                  <c:v>-2.6148139318754697E-3</c:v>
                </c:pt>
                <c:pt idx="947">
                  <c:v>6.4558948450216371E-3</c:v>
                </c:pt>
                <c:pt idx="948">
                  <c:v>4.7866891708532599E-4</c:v>
                </c:pt>
                <c:pt idx="949">
                  <c:v>1.3260431505203963E-3</c:v>
                </c:pt>
                <c:pt idx="950">
                  <c:v>-1.4564844704049465E-2</c:v>
                </c:pt>
                <c:pt idx="951">
                  <c:v>2.0755743701203092E-2</c:v>
                </c:pt>
                <c:pt idx="952">
                  <c:v>-1.2934109529745164E-2</c:v>
                </c:pt>
                <c:pt idx="953">
                  <c:v>6.5067803881138303E-3</c:v>
                </c:pt>
                <c:pt idx="954">
                  <c:v>-8.0261140512978264E-4</c:v>
                </c:pt>
                <c:pt idx="955">
                  <c:v>7.3925844890435815E-4</c:v>
                </c:pt>
                <c:pt idx="956">
                  <c:v>-6.5469243444365869E-3</c:v>
                </c:pt>
                <c:pt idx="957">
                  <c:v>3.1030098656268331E-3</c:v>
                </c:pt>
                <c:pt idx="958">
                  <c:v>1.3362578198576462E-3</c:v>
                </c:pt>
                <c:pt idx="959">
                  <c:v>-3.1303595518468548E-3</c:v>
                </c:pt>
                <c:pt idx="960">
                  <c:v>1.3991329054191655E-2</c:v>
                </c:pt>
                <c:pt idx="961">
                  <c:v>7.5289784209815764E-3</c:v>
                </c:pt>
                <c:pt idx="962">
                  <c:v>-2.5478336825987299E-3</c:v>
                </c:pt>
                <c:pt idx="963">
                  <c:v>2.3766446117756972E-3</c:v>
                </c:pt>
                <c:pt idx="964">
                  <c:v>-7.5908035498243528E-3</c:v>
                </c:pt>
                <c:pt idx="965">
                  <c:v>-9.014773041793888E-3</c:v>
                </c:pt>
                <c:pt idx="966">
                  <c:v>9.7015034892803057E-3</c:v>
                </c:pt>
                <c:pt idx="967">
                  <c:v>-2.2821050414704343E-2</c:v>
                </c:pt>
                <c:pt idx="968">
                  <c:v>8.3971130853989651E-3</c:v>
                </c:pt>
                <c:pt idx="969">
                  <c:v>2.979051510874524E-3</c:v>
                </c:pt>
                <c:pt idx="970">
                  <c:v>-2.0740961325948527E-3</c:v>
                </c:pt>
                <c:pt idx="971">
                  <c:v>-2.6246113246936641E-3</c:v>
                </c:pt>
                <c:pt idx="972">
                  <c:v>-1.9873954936514671E-4</c:v>
                </c:pt>
                <c:pt idx="973">
                  <c:v>2.1386479145173252E-2</c:v>
                </c:pt>
                <c:pt idx="974">
                  <c:v>1.4448449089531475E-2</c:v>
                </c:pt>
                <c:pt idx="975">
                  <c:v>2.4873580114330193E-3</c:v>
                </c:pt>
                <c:pt idx="976">
                  <c:v>-1.1263894390973338E-3</c:v>
                </c:pt>
                <c:pt idx="977">
                  <c:v>4.3986400611397492E-3</c:v>
                </c:pt>
                <c:pt idx="978">
                  <c:v>1.4063608137240603E-2</c:v>
                </c:pt>
                <c:pt idx="979">
                  <c:v>2.9866306018806665E-3</c:v>
                </c:pt>
                <c:pt idx="980">
                  <c:v>-3.5628057295916159E-3</c:v>
                </c:pt>
                <c:pt idx="981">
                  <c:v>1.3819447467796825E-3</c:v>
                </c:pt>
                <c:pt idx="982">
                  <c:v>1.4460314342887169E-3</c:v>
                </c:pt>
                <c:pt idx="983">
                  <c:v>-5.0606233335184717E-3</c:v>
                </c:pt>
                <c:pt idx="984">
                  <c:v>1.143736702172311E-2</c:v>
                </c:pt>
                <c:pt idx="985">
                  <c:v>-7.1379868353312233E-4</c:v>
                </c:pt>
                <c:pt idx="986">
                  <c:v>-1.0442514842094769E-2</c:v>
                </c:pt>
                <c:pt idx="987">
                  <c:v>-4.3047867732740455E-2</c:v>
                </c:pt>
                <c:pt idx="988">
                  <c:v>-1.6162708397424477E-2</c:v>
                </c:pt>
                <c:pt idx="989">
                  <c:v>7.3226075291973336E-3</c:v>
                </c:pt>
                <c:pt idx="990">
                  <c:v>-3.3952613529930807E-2</c:v>
                </c:pt>
                <c:pt idx="991">
                  <c:v>-3.0641376480899964E-2</c:v>
                </c:pt>
                <c:pt idx="992">
                  <c:v>6.1701778646507232E-3</c:v>
                </c:pt>
                <c:pt idx="993">
                  <c:v>9.1859295504800129E-3</c:v>
                </c:pt>
                <c:pt idx="994">
                  <c:v>5.6909733469428393E-3</c:v>
                </c:pt>
                <c:pt idx="995">
                  <c:v>-1.233168974716828E-2</c:v>
                </c:pt>
                <c:pt idx="996">
                  <c:v>-3.2194213794041478E-2</c:v>
                </c:pt>
                <c:pt idx="997">
                  <c:v>-5.3134769624656859E-2</c:v>
                </c:pt>
                <c:pt idx="998">
                  <c:v>-5.6114670837817725E-3</c:v>
                </c:pt>
                <c:pt idx="999">
                  <c:v>-1.4229232847618059E-2</c:v>
                </c:pt>
                <c:pt idx="1000">
                  <c:v>-0.10571151451020001</c:v>
                </c:pt>
                <c:pt idx="1001">
                  <c:v>1.7990744193368574E-2</c:v>
                </c:pt>
                <c:pt idx="1002">
                  <c:v>-3.4361670602357001E-2</c:v>
                </c:pt>
                <c:pt idx="1003">
                  <c:v>3.2825357164722756E-2</c:v>
                </c:pt>
                <c:pt idx="1004">
                  <c:v>-2.5896293290118669E-2</c:v>
                </c:pt>
                <c:pt idx="1005">
                  <c:v>3.2414349638216912E-2</c:v>
                </c:pt>
                <c:pt idx="1006">
                  <c:v>-1.8138313329462488E-2</c:v>
                </c:pt>
                <c:pt idx="1007">
                  <c:v>-4.6673516191004183E-2</c:v>
                </c:pt>
                <c:pt idx="1008">
                  <c:v>7.0886040257980024E-2</c:v>
                </c:pt>
                <c:pt idx="1009">
                  <c:v>4.5297385509153375E-2</c:v>
                </c:pt>
                <c:pt idx="1010">
                  <c:v>1.681788776312839E-2</c:v>
                </c:pt>
                <c:pt idx="1011">
                  <c:v>-3.5083767937734746E-2</c:v>
                </c:pt>
                <c:pt idx="1012">
                  <c:v>2.1076502770884836E-2</c:v>
                </c:pt>
                <c:pt idx="1013">
                  <c:v>2.2928408982310518E-2</c:v>
                </c:pt>
                <c:pt idx="1014">
                  <c:v>-3.8069221653812817E-2</c:v>
                </c:pt>
                <c:pt idx="1015">
                  <c:v>8.3635238610974287E-4</c:v>
                </c:pt>
                <c:pt idx="1016">
                  <c:v>-1.5834017741466186E-2</c:v>
                </c:pt>
                <c:pt idx="1017">
                  <c:v>4.0327532480176217E-2</c:v>
                </c:pt>
                <c:pt idx="1018">
                  <c:v>3.3952802298975675E-2</c:v>
                </c:pt>
                <c:pt idx="1019">
                  <c:v>-7.5017343802356385E-3</c:v>
                </c:pt>
                <c:pt idx="1020">
                  <c:v>-4.9875067005676361E-4</c:v>
                </c:pt>
                <c:pt idx="1021">
                  <c:v>2.4738763196185204E-2</c:v>
                </c:pt>
                <c:pt idx="1022">
                  <c:v>-3.596892780732449E-2</c:v>
                </c:pt>
                <c:pt idx="1023">
                  <c:v>2.1568523129017699E-3</c:v>
                </c:pt>
                <c:pt idx="1024">
                  <c:v>3.4208850713694304E-2</c:v>
                </c:pt>
                <c:pt idx="1025">
                  <c:v>4.3102632450363861E-3</c:v>
                </c:pt>
                <c:pt idx="1026">
                  <c:v>-3.0958150935951185E-2</c:v>
                </c:pt>
                <c:pt idx="1027">
                  <c:v>2.2886165862931542E-2</c:v>
                </c:pt>
                <c:pt idx="1028">
                  <c:v>9.3319560522219045E-3</c:v>
                </c:pt>
                <c:pt idx="1029">
                  <c:v>-1.8003494292349161E-2</c:v>
                </c:pt>
                <c:pt idx="1030">
                  <c:v>1.6764913983142601E-2</c:v>
                </c:pt>
                <c:pt idx="1031">
                  <c:v>1.882948803986164E-2</c:v>
                </c:pt>
                <c:pt idx="1032">
                  <c:v>2.0626703092040725E-2</c:v>
                </c:pt>
                <c:pt idx="1033">
                  <c:v>-1.4328832204867607E-2</c:v>
                </c:pt>
                <c:pt idx="1034">
                  <c:v>-4.6077129843129332E-2</c:v>
                </c:pt>
                <c:pt idx="1035">
                  <c:v>2.1901965326079263E-2</c:v>
                </c:pt>
                <c:pt idx="1036">
                  <c:v>-1.0907862289669253E-2</c:v>
                </c:pt>
                <c:pt idx="1037">
                  <c:v>1.0736951729660691E-2</c:v>
                </c:pt>
                <c:pt idx="1038">
                  <c:v>1.6552108475587777E-2</c:v>
                </c:pt>
                <c:pt idx="1039">
                  <c:v>-4.2861714258208335E-3</c:v>
                </c:pt>
                <c:pt idx="1040">
                  <c:v>8.7002819352984088E-3</c:v>
                </c:pt>
                <c:pt idx="1041">
                  <c:v>-3.0186900239245747E-2</c:v>
                </c:pt>
                <c:pt idx="1042">
                  <c:v>-3.0288155903961247E-2</c:v>
                </c:pt>
                <c:pt idx="1043">
                  <c:v>1.1580001950866715E-2</c:v>
                </c:pt>
                <c:pt idx="1044">
                  <c:v>4.8567285558431476E-2</c:v>
                </c:pt>
                <c:pt idx="1045">
                  <c:v>-3.7540839712845368E-3</c:v>
                </c:pt>
                <c:pt idx="1046">
                  <c:v>-2.4574131319434222E-3</c:v>
                </c:pt>
                <c:pt idx="1047">
                  <c:v>-6.1000827031157585E-4</c:v>
                </c:pt>
                <c:pt idx="1048">
                  <c:v>2.1284471984548012E-2</c:v>
                </c:pt>
                <c:pt idx="1049">
                  <c:v>1.1360519426992961E-2</c:v>
                </c:pt>
                <c:pt idx="1050">
                  <c:v>1.0422688989775494E-2</c:v>
                </c:pt>
                <c:pt idx="1051">
                  <c:v>2.1059604487124736E-2</c:v>
                </c:pt>
                <c:pt idx="1052">
                  <c:v>-1.6782322861671643E-2</c:v>
                </c:pt>
                <c:pt idx="1053">
                  <c:v>1.2037883038284751E-2</c:v>
                </c:pt>
                <c:pt idx="1054">
                  <c:v>1.066649531487154E-2</c:v>
                </c:pt>
                <c:pt idx="1055">
                  <c:v>2.5785363725559295E-2</c:v>
                </c:pt>
                <c:pt idx="1056">
                  <c:v>-5.5419404225809576E-3</c:v>
                </c:pt>
                <c:pt idx="1057">
                  <c:v>1.7659066801509884E-2</c:v>
                </c:pt>
                <c:pt idx="1058">
                  <c:v>-7.4245530148648251E-3</c:v>
                </c:pt>
                <c:pt idx="1059">
                  <c:v>-1.2203684627602598E-2</c:v>
                </c:pt>
                <c:pt idx="1060">
                  <c:v>-2.5816727317398585E-3</c:v>
                </c:pt>
                <c:pt idx="1061">
                  <c:v>-4.9200983598086383E-2</c:v>
                </c:pt>
                <c:pt idx="1062">
                  <c:v>9.1476987157612601E-6</c:v>
                </c:pt>
                <c:pt idx="1063">
                  <c:v>4.3907822723269138E-3</c:v>
                </c:pt>
                <c:pt idx="1064">
                  <c:v>3.446540092447261E-2</c:v>
                </c:pt>
                <c:pt idx="1065">
                  <c:v>3.4065332949436778E-3</c:v>
                </c:pt>
                <c:pt idx="1066">
                  <c:v>-5.7274015658449525E-3</c:v>
                </c:pt>
                <c:pt idx="1067">
                  <c:v>-6.1253968667944973E-3</c:v>
                </c:pt>
                <c:pt idx="1068">
                  <c:v>1.5475957674692203E-2</c:v>
                </c:pt>
                <c:pt idx="1069">
                  <c:v>-2.4031957742039724E-2</c:v>
                </c:pt>
                <c:pt idx="1070">
                  <c:v>1.0985699671808456E-2</c:v>
                </c:pt>
                <c:pt idx="1071">
                  <c:v>-1.9831939222329327E-3</c:v>
                </c:pt>
                <c:pt idx="1072">
                  <c:v>8.3639977386336002E-3</c:v>
                </c:pt>
                <c:pt idx="1073">
                  <c:v>-4.2762670127202244E-3</c:v>
                </c:pt>
                <c:pt idx="1074">
                  <c:v>6.4029350366795051E-3</c:v>
                </c:pt>
                <c:pt idx="1075">
                  <c:v>1.7185465826419267E-2</c:v>
                </c:pt>
                <c:pt idx="1076">
                  <c:v>-5.0284380834048374E-3</c:v>
                </c:pt>
                <c:pt idx="1077">
                  <c:v>2.1015942614585215E-2</c:v>
                </c:pt>
                <c:pt idx="1078">
                  <c:v>-6.0251932019829936E-3</c:v>
                </c:pt>
                <c:pt idx="1079">
                  <c:v>-4.6051785274013888E-3</c:v>
                </c:pt>
                <c:pt idx="1080">
                  <c:v>-8.57768471917718E-3</c:v>
                </c:pt>
                <c:pt idx="1081">
                  <c:v>8.1161610099167898E-3</c:v>
                </c:pt>
                <c:pt idx="1082">
                  <c:v>1.8174779517763567E-2</c:v>
                </c:pt>
                <c:pt idx="1083">
                  <c:v>-2.3714261778908217E-3</c:v>
                </c:pt>
                <c:pt idx="1084">
                  <c:v>1.6823083017655199E-2</c:v>
                </c:pt>
                <c:pt idx="1085">
                  <c:v>-7.523604176838933E-3</c:v>
                </c:pt>
                <c:pt idx="1086">
                  <c:v>8.8940284833637362E-3</c:v>
                </c:pt>
                <c:pt idx="1087">
                  <c:v>8.1266556437212846E-3</c:v>
                </c:pt>
                <c:pt idx="1088">
                  <c:v>-5.1265406928977467E-3</c:v>
                </c:pt>
                <c:pt idx="1089">
                  <c:v>2.5109014569231567E-3</c:v>
                </c:pt>
                <c:pt idx="1090">
                  <c:v>7.0435176286828632E-4</c:v>
                </c:pt>
                <c:pt idx="1091">
                  <c:v>-1.732467728846792E-2</c:v>
                </c:pt>
                <c:pt idx="1092">
                  <c:v>5.7531669447510123E-3</c:v>
                </c:pt>
                <c:pt idx="1093">
                  <c:v>-3.4430270994444401E-3</c:v>
                </c:pt>
                <c:pt idx="1094">
                  <c:v>3.6109190593756296E-3</c:v>
                </c:pt>
                <c:pt idx="1095">
                  <c:v>-2.2892367049117335E-2</c:v>
                </c:pt>
                <c:pt idx="1096">
                  <c:v>-7.5159433522618609E-3</c:v>
                </c:pt>
                <c:pt idx="1097">
                  <c:v>2.2824604829799477E-2</c:v>
                </c:pt>
                <c:pt idx="1098">
                  <c:v>-6.9141532806026914E-3</c:v>
                </c:pt>
                <c:pt idx="1099">
                  <c:v>6.4829462120215633E-3</c:v>
                </c:pt>
                <c:pt idx="1100">
                  <c:v>-3.6361548514713526E-3</c:v>
                </c:pt>
                <c:pt idx="1101">
                  <c:v>7.5619808103416519E-4</c:v>
                </c:pt>
                <c:pt idx="1102">
                  <c:v>4.8582530010537394E-3</c:v>
                </c:pt>
                <c:pt idx="1103">
                  <c:v>2.1367868600060177E-2</c:v>
                </c:pt>
                <c:pt idx="1104">
                  <c:v>1.517196764633329E-3</c:v>
                </c:pt>
                <c:pt idx="1105">
                  <c:v>-1.227464020000097E-3</c:v>
                </c:pt>
                <c:pt idx="1106">
                  <c:v>-1.8242151143761706E-2</c:v>
                </c:pt>
                <c:pt idx="1107">
                  <c:v>1.1017599386093908E-2</c:v>
                </c:pt>
                <c:pt idx="1108">
                  <c:v>-7.5786349865279599E-3</c:v>
                </c:pt>
                <c:pt idx="1109">
                  <c:v>8.6056287807407678E-3</c:v>
                </c:pt>
                <c:pt idx="1110">
                  <c:v>-1.3127791381419562E-2</c:v>
                </c:pt>
                <c:pt idx="1111">
                  <c:v>6.8676285421142701E-4</c:v>
                </c:pt>
                <c:pt idx="1112">
                  <c:v>2.0114286719062898E-2</c:v>
                </c:pt>
                <c:pt idx="1113">
                  <c:v>-1.1923152196101905E-3</c:v>
                </c:pt>
                <c:pt idx="1114">
                  <c:v>6.7429750940829255E-3</c:v>
                </c:pt>
                <c:pt idx="1115">
                  <c:v>-2.4136483434926866E-3</c:v>
                </c:pt>
                <c:pt idx="1116">
                  <c:v>-9.6996342457225781E-3</c:v>
                </c:pt>
                <c:pt idx="1117">
                  <c:v>-5.7627804044254691E-3</c:v>
                </c:pt>
                <c:pt idx="1118">
                  <c:v>1.7625459314146396E-3</c:v>
                </c:pt>
                <c:pt idx="1119">
                  <c:v>7.5828386560418065E-3</c:v>
                </c:pt>
                <c:pt idx="1120">
                  <c:v>-1.2479094244230628E-2</c:v>
                </c:pt>
                <c:pt idx="1121">
                  <c:v>7.8494137648146226E-4</c:v>
                </c:pt>
                <c:pt idx="1122">
                  <c:v>2.1149161661097513E-2</c:v>
                </c:pt>
                <c:pt idx="1123">
                  <c:v>-9.2617099882674053E-3</c:v>
                </c:pt>
                <c:pt idx="1124">
                  <c:v>1.6821916663054826E-2</c:v>
                </c:pt>
                <c:pt idx="1125">
                  <c:v>-5.3681371703056188E-3</c:v>
                </c:pt>
                <c:pt idx="1126">
                  <c:v>-7.7282785116302181E-4</c:v>
                </c:pt>
                <c:pt idx="1127">
                  <c:v>6.8507300692346833E-4</c:v>
                </c:pt>
                <c:pt idx="1128">
                  <c:v>8.9368857649074502E-3</c:v>
                </c:pt>
                <c:pt idx="1129">
                  <c:v>1.0699063498619404E-2</c:v>
                </c:pt>
                <c:pt idx="1130">
                  <c:v>-2.4573317683640175E-3</c:v>
                </c:pt>
                <c:pt idx="1131">
                  <c:v>8.8232431203556696E-4</c:v>
                </c:pt>
                <c:pt idx="1132">
                  <c:v>-3.5281238772005216E-2</c:v>
                </c:pt>
                <c:pt idx="1133">
                  <c:v>6.3868708191496216E-3</c:v>
                </c:pt>
                <c:pt idx="1134">
                  <c:v>7.7005198065854463E-3</c:v>
                </c:pt>
                <c:pt idx="1135">
                  <c:v>-1.0094057986794252E-2</c:v>
                </c:pt>
                <c:pt idx="1136">
                  <c:v>3.5743182731756951E-3</c:v>
                </c:pt>
                <c:pt idx="1137">
                  <c:v>2.8461561293930401E-2</c:v>
                </c:pt>
                <c:pt idx="1138">
                  <c:v>1.0674935255313911E-3</c:v>
                </c:pt>
                <c:pt idx="1139">
                  <c:v>-3.9164680510788705E-3</c:v>
                </c:pt>
                <c:pt idx="1140">
                  <c:v>3.480351732079686E-4</c:v>
                </c:pt>
                <c:pt idx="1141">
                  <c:v>-8.9374164338766986E-3</c:v>
                </c:pt>
                <c:pt idx="1142">
                  <c:v>1.4330552557166309E-2</c:v>
                </c:pt>
                <c:pt idx="1143">
                  <c:v>-2.8731418754910059E-4</c:v>
                </c:pt>
                <c:pt idx="1144">
                  <c:v>3.9365951147411442E-5</c:v>
                </c:pt>
                <c:pt idx="1145">
                  <c:v>1.1823371682284146E-3</c:v>
                </c:pt>
                <c:pt idx="1146">
                  <c:v>-7.2103589231309242E-4</c:v>
                </c:pt>
                <c:pt idx="1147">
                  <c:v>8.3262294380765014E-3</c:v>
                </c:pt>
                <c:pt idx="1148">
                  <c:v>-1.1821114546358926E-2</c:v>
                </c:pt>
                <c:pt idx="1149">
                  <c:v>4.0350718321985031E-3</c:v>
                </c:pt>
                <c:pt idx="1150">
                  <c:v>-1.5155626047740957E-2</c:v>
                </c:pt>
                <c:pt idx="1151">
                  <c:v>1.2327983974319485E-2</c:v>
                </c:pt>
                <c:pt idx="1152">
                  <c:v>3.4232386531031981E-3</c:v>
                </c:pt>
                <c:pt idx="1153">
                  <c:v>-7.9144578680477566E-7</c:v>
                </c:pt>
                <c:pt idx="1154">
                  <c:v>-1.1331924863730339E-2</c:v>
                </c:pt>
                <c:pt idx="1155">
                  <c:v>-2.4297289498122661E-3</c:v>
                </c:pt>
                <c:pt idx="1156">
                  <c:v>2.007470049102472E-3</c:v>
                </c:pt>
                <c:pt idx="1157">
                  <c:v>-2.4686220216268106E-2</c:v>
                </c:pt>
                <c:pt idx="1158">
                  <c:v>-6.1990904441744351E-3</c:v>
                </c:pt>
                <c:pt idx="1159">
                  <c:v>-2.3437329220740221E-2</c:v>
                </c:pt>
                <c:pt idx="1160">
                  <c:v>-3.8533831724586794E-3</c:v>
                </c:pt>
                <c:pt idx="1161">
                  <c:v>9.2988216408555811E-4</c:v>
                </c:pt>
                <c:pt idx="1162">
                  <c:v>1.7932876393282508E-2</c:v>
                </c:pt>
                <c:pt idx="1163">
                  <c:v>1.3640290997162002E-2</c:v>
                </c:pt>
                <c:pt idx="1164">
                  <c:v>1.3123289226812227E-2</c:v>
                </c:pt>
                <c:pt idx="1165">
                  <c:v>1.4859297972992683E-2</c:v>
                </c:pt>
                <c:pt idx="1166">
                  <c:v>-1.4788657505722636E-3</c:v>
                </c:pt>
                <c:pt idx="1167">
                  <c:v>3.8042705852983479E-2</c:v>
                </c:pt>
                <c:pt idx="1168">
                  <c:v>-1.6939672650282747E-3</c:v>
                </c:pt>
                <c:pt idx="1169">
                  <c:v>9.2027457475086852E-3</c:v>
                </c:pt>
                <c:pt idx="1170">
                  <c:v>-5.5085675654804678E-3</c:v>
                </c:pt>
                <c:pt idx="1171">
                  <c:v>2.5832495548495297E-3</c:v>
                </c:pt>
                <c:pt idx="1172">
                  <c:v>1.1155072116094676E-2</c:v>
                </c:pt>
                <c:pt idx="1173">
                  <c:v>1.9483600101396982E-3</c:v>
                </c:pt>
                <c:pt idx="1174">
                  <c:v>1.7244861042388428E-4</c:v>
                </c:pt>
                <c:pt idx="1175">
                  <c:v>-3.7085545822395745E-3</c:v>
                </c:pt>
                <c:pt idx="1176">
                  <c:v>5.7802983824745387E-3</c:v>
                </c:pt>
                <c:pt idx="1177">
                  <c:v>-2.4399281228503688E-3</c:v>
                </c:pt>
                <c:pt idx="1178">
                  <c:v>8.517133742905636E-3</c:v>
                </c:pt>
                <c:pt idx="1179">
                  <c:v>-3.4609216698902314E-3</c:v>
                </c:pt>
                <c:pt idx="1180">
                  <c:v>2.7998250662472884E-4</c:v>
                </c:pt>
                <c:pt idx="1181">
                  <c:v>2.6498438935767983E-3</c:v>
                </c:pt>
                <c:pt idx="1182">
                  <c:v>-1.0091920420704408E-2</c:v>
                </c:pt>
                <c:pt idx="1183">
                  <c:v>3.3672846876801866E-3</c:v>
                </c:pt>
                <c:pt idx="1184">
                  <c:v>-2.6008515967123036E-3</c:v>
                </c:pt>
                <c:pt idx="1185">
                  <c:v>-3.5536640102925656E-3</c:v>
                </c:pt>
                <c:pt idx="1186">
                  <c:v>2.4908881130988551E-3</c:v>
                </c:pt>
                <c:pt idx="1187">
                  <c:v>-4.8665210460394825E-3</c:v>
                </c:pt>
                <c:pt idx="1188">
                  <c:v>9.3807594240910494E-3</c:v>
                </c:pt>
                <c:pt idx="1189">
                  <c:v>4.7735445536144244E-4</c:v>
                </c:pt>
                <c:pt idx="1190">
                  <c:v>-1.017852252779604E-2</c:v>
                </c:pt>
                <c:pt idx="1191">
                  <c:v>-8.1810352329027228E-3</c:v>
                </c:pt>
                <c:pt idx="1192">
                  <c:v>-2.9973125285803374E-4</c:v>
                </c:pt>
                <c:pt idx="1193">
                  <c:v>-4.2921706241017465E-4</c:v>
                </c:pt>
                <c:pt idx="1194">
                  <c:v>1.2813040061350224E-3</c:v>
                </c:pt>
                <c:pt idx="1195">
                  <c:v>-3.7426799808197644E-3</c:v>
                </c:pt>
                <c:pt idx="1196">
                  <c:v>9.0589124007903188E-4</c:v>
                </c:pt>
                <c:pt idx="1197">
                  <c:v>-2.2137967155090935E-2</c:v>
                </c:pt>
                <c:pt idx="1198">
                  <c:v>9.8473490103244653E-3</c:v>
                </c:pt>
                <c:pt idx="1199">
                  <c:v>2.5285483485161559E-3</c:v>
                </c:pt>
                <c:pt idx="1200">
                  <c:v>9.842127512826062E-3</c:v>
                </c:pt>
                <c:pt idx="1201">
                  <c:v>3.543015442719209E-3</c:v>
                </c:pt>
                <c:pt idx="1202">
                  <c:v>-9.6784696668667514E-3</c:v>
                </c:pt>
                <c:pt idx="1203">
                  <c:v>1.1070264464039224E-2</c:v>
                </c:pt>
                <c:pt idx="1204">
                  <c:v>-1.6568027360423883E-3</c:v>
                </c:pt>
                <c:pt idx="1205">
                  <c:v>2.4909173204286868E-2</c:v>
                </c:pt>
                <c:pt idx="1206">
                  <c:v>5.0937435776671116E-3</c:v>
                </c:pt>
                <c:pt idx="1207">
                  <c:v>-4.0439442363915494E-3</c:v>
                </c:pt>
                <c:pt idx="1208">
                  <c:v>8.8241634868484204E-3</c:v>
                </c:pt>
                <c:pt idx="1209">
                  <c:v>1.8606871983718356E-3</c:v>
                </c:pt>
                <c:pt idx="1210">
                  <c:v>5.0767963966927556E-3</c:v>
                </c:pt>
                <c:pt idx="1211">
                  <c:v>-8.8831422433071992E-3</c:v>
                </c:pt>
                <c:pt idx="1212">
                  <c:v>3.9498625455689921E-3</c:v>
                </c:pt>
                <c:pt idx="1213">
                  <c:v>-2.3298945682608545E-3</c:v>
                </c:pt>
                <c:pt idx="1214">
                  <c:v>1.0479786105089794E-2</c:v>
                </c:pt>
                <c:pt idx="1215">
                  <c:v>4.4940794348225319E-3</c:v>
                </c:pt>
                <c:pt idx="1216">
                  <c:v>-5.1559342943558438E-4</c:v>
                </c:pt>
                <c:pt idx="1217">
                  <c:v>-5.6287096732045268E-3</c:v>
                </c:pt>
                <c:pt idx="1218">
                  <c:v>8.4034821702089393E-3</c:v>
                </c:pt>
                <c:pt idx="1219">
                  <c:v>-7.7619878924192944E-3</c:v>
                </c:pt>
                <c:pt idx="1220">
                  <c:v>-2.4254014693585557E-3</c:v>
                </c:pt>
                <c:pt idx="1221">
                  <c:v>-1.1469252557198653E-2</c:v>
                </c:pt>
                <c:pt idx="1222">
                  <c:v>1.488786326517502E-2</c:v>
                </c:pt>
                <c:pt idx="1223">
                  <c:v>5.4018029352697981E-3</c:v>
                </c:pt>
                <c:pt idx="1224">
                  <c:v>4.6090616434539171E-3</c:v>
                </c:pt>
                <c:pt idx="1225">
                  <c:v>4.3430308054979092E-3</c:v>
                </c:pt>
                <c:pt idx="1226">
                  <c:v>-8.4677504234070052E-3</c:v>
                </c:pt>
                <c:pt idx="1227">
                  <c:v>6.6225130252695261E-3</c:v>
                </c:pt>
                <c:pt idx="1228">
                  <c:v>-1.6614649067068473E-3</c:v>
                </c:pt>
                <c:pt idx="1229">
                  <c:v>-5.6289421881742174E-4</c:v>
                </c:pt>
                <c:pt idx="1230">
                  <c:v>6.0068955030542163E-3</c:v>
                </c:pt>
                <c:pt idx="1231">
                  <c:v>7.2917632801310674E-3</c:v>
                </c:pt>
                <c:pt idx="1232">
                  <c:v>7.1922211901549937E-3</c:v>
                </c:pt>
                <c:pt idx="1233">
                  <c:v>-5.9385286527607938E-4</c:v>
                </c:pt>
                <c:pt idx="1234">
                  <c:v>-1.0212995724784443E-2</c:v>
                </c:pt>
                <c:pt idx="1235">
                  <c:v>-7.1637048072848363E-4</c:v>
                </c:pt>
                <c:pt idx="1236">
                  <c:v>1.0496289994272634E-2</c:v>
                </c:pt>
                <c:pt idx="1237">
                  <c:v>-2.9139031550404824E-3</c:v>
                </c:pt>
                <c:pt idx="1238">
                  <c:v>-6.9928319146369084E-3</c:v>
                </c:pt>
                <c:pt idx="1239">
                  <c:v>1.0124765158895118E-2</c:v>
                </c:pt>
                <c:pt idx="1240">
                  <c:v>8.2171596640023868E-4</c:v>
                </c:pt>
                <c:pt idx="1241">
                  <c:v>-1.4234833225605653E-2</c:v>
                </c:pt>
                <c:pt idx="1242">
                  <c:v>2.2270640315857793E-2</c:v>
                </c:pt>
                <c:pt idx="1243">
                  <c:v>6.051421580507344E-3</c:v>
                </c:pt>
                <c:pt idx="1244">
                  <c:v>3.2304492370321698E-3</c:v>
                </c:pt>
                <c:pt idx="1245">
                  <c:v>-4.1595301364848996E-3</c:v>
                </c:pt>
                <c:pt idx="1246">
                  <c:v>-8.0313841597294908E-3</c:v>
                </c:pt>
                <c:pt idx="1247">
                  <c:v>2.662146409986562E-2</c:v>
                </c:pt>
                <c:pt idx="1248">
                  <c:v>1.0339637051702447E-2</c:v>
                </c:pt>
                <c:pt idx="1249">
                  <c:v>4.5261473726395125E-3</c:v>
                </c:pt>
                <c:pt idx="1250">
                  <c:v>1.4615430727435048E-2</c:v>
                </c:pt>
                <c:pt idx="1251">
                  <c:v>1.5244197885783376E-3</c:v>
                </c:pt>
                <c:pt idx="1252">
                  <c:v>-3.2888926594747416E-3</c:v>
                </c:pt>
                <c:pt idx="1253">
                  <c:v>8.4708640195803788E-3</c:v>
                </c:pt>
                <c:pt idx="1254">
                  <c:v>-3.3412982477624394E-3</c:v>
                </c:pt>
                <c:pt idx="1255">
                  <c:v>3.2813286293885899E-3</c:v>
                </c:pt>
                <c:pt idx="1256">
                  <c:v>-4.9554222822244913E-3</c:v>
                </c:pt>
                <c:pt idx="1257">
                  <c:v>2.5110988500178398E-3</c:v>
                </c:pt>
                <c:pt idx="1258">
                  <c:v>-2.9933081339829489E-3</c:v>
                </c:pt>
                <c:pt idx="1259">
                  <c:v>7.6001524348182333E-3</c:v>
                </c:pt>
                <c:pt idx="1260">
                  <c:v>-5.1984946978025992E-3</c:v>
                </c:pt>
                <c:pt idx="1261">
                  <c:v>1.1758479480494449E-2</c:v>
                </c:pt>
                <c:pt idx="1262">
                  <c:v>-7.5420935185527178E-3</c:v>
                </c:pt>
                <c:pt idx="1263">
                  <c:v>1.0628786812278168E-2</c:v>
                </c:pt>
                <c:pt idx="1264">
                  <c:v>-5.6906162223743948E-3</c:v>
                </c:pt>
                <c:pt idx="1265">
                  <c:v>4.4466494027431743E-3</c:v>
                </c:pt>
                <c:pt idx="1266">
                  <c:v>1.2549178464772054E-2</c:v>
                </c:pt>
                <c:pt idx="1267">
                  <c:v>-3.0957043666812099E-4</c:v>
                </c:pt>
                <c:pt idx="1268">
                  <c:v>4.863134263274547E-3</c:v>
                </c:pt>
                <c:pt idx="1269">
                  <c:v>4.4642931860888347E-3</c:v>
                </c:pt>
                <c:pt idx="1270">
                  <c:v>-7.6462801804307087E-3</c:v>
                </c:pt>
                <c:pt idx="1271">
                  <c:v>6.2732953589557617E-3</c:v>
                </c:pt>
                <c:pt idx="1272">
                  <c:v>-8.4759464156318413E-3</c:v>
                </c:pt>
                <c:pt idx="1273">
                  <c:v>6.6537232629862554E-3</c:v>
                </c:pt>
                <c:pt idx="1274">
                  <c:v>1.6727632443884546E-2</c:v>
                </c:pt>
                <c:pt idx="1275">
                  <c:v>-1.0042559813494721E-2</c:v>
                </c:pt>
                <c:pt idx="1276">
                  <c:v>-2.3381936869572101E-2</c:v>
                </c:pt>
                <c:pt idx="1277">
                  <c:v>1.0647280246822483E-2</c:v>
                </c:pt>
                <c:pt idx="1278">
                  <c:v>1.8530418703061203E-3</c:v>
                </c:pt>
                <c:pt idx="1279">
                  <c:v>3.8197601010596209E-3</c:v>
                </c:pt>
                <c:pt idx="1280">
                  <c:v>1.5232197224581752E-3</c:v>
                </c:pt>
                <c:pt idx="1281">
                  <c:v>8.2351899871624858E-3</c:v>
                </c:pt>
                <c:pt idx="1282">
                  <c:v>-1.0425575910027114E-2</c:v>
                </c:pt>
                <c:pt idx="1283">
                  <c:v>-2.8641392558810493E-3</c:v>
                </c:pt>
                <c:pt idx="1284">
                  <c:v>-7.0825523882882746E-3</c:v>
                </c:pt>
                <c:pt idx="1285">
                  <c:v>6.5712902237130295E-3</c:v>
                </c:pt>
                <c:pt idx="1286">
                  <c:v>-1.6584496924997538E-2</c:v>
                </c:pt>
                <c:pt idx="1287">
                  <c:v>2.7755680641940783E-2</c:v>
                </c:pt>
                <c:pt idx="1288">
                  <c:v>-3.9368124725422931E-3</c:v>
                </c:pt>
                <c:pt idx="1289">
                  <c:v>6.016254846312556E-3</c:v>
                </c:pt>
                <c:pt idx="1290">
                  <c:v>2.1589916416437389E-3</c:v>
                </c:pt>
                <c:pt idx="1291">
                  <c:v>-3.1458624331317402E-2</c:v>
                </c:pt>
                <c:pt idx="1292">
                  <c:v>5.4877348656138464E-3</c:v>
                </c:pt>
                <c:pt idx="1293">
                  <c:v>1.9078372140941151E-2</c:v>
                </c:pt>
                <c:pt idx="1294">
                  <c:v>-7.7767350301311457E-3</c:v>
                </c:pt>
                <c:pt idx="1295">
                  <c:v>8.6457626272394214E-3</c:v>
                </c:pt>
                <c:pt idx="1296">
                  <c:v>-2.1411309242493345E-2</c:v>
                </c:pt>
                <c:pt idx="1297">
                  <c:v>1.7608500525462839E-2</c:v>
                </c:pt>
                <c:pt idx="1298">
                  <c:v>2.5070684796621174E-4</c:v>
                </c:pt>
                <c:pt idx="1299">
                  <c:v>1.8746247120165669E-3</c:v>
                </c:pt>
                <c:pt idx="1300">
                  <c:v>-8.3235512298251199E-4</c:v>
                </c:pt>
                <c:pt idx="1301">
                  <c:v>-7.1788379512762387E-3</c:v>
                </c:pt>
                <c:pt idx="1302">
                  <c:v>7.8105174791122641E-3</c:v>
                </c:pt>
                <c:pt idx="1303">
                  <c:v>4.8977999320418703E-3</c:v>
                </c:pt>
                <c:pt idx="1304">
                  <c:v>-6.0241096688830346E-3</c:v>
                </c:pt>
                <c:pt idx="1305">
                  <c:v>1.0106647492632466E-2</c:v>
                </c:pt>
                <c:pt idx="1306">
                  <c:v>1.8880437666176516E-3</c:v>
                </c:pt>
                <c:pt idx="1307">
                  <c:v>2.0049960168968609E-3</c:v>
                </c:pt>
                <c:pt idx="1308">
                  <c:v>-8.4640699715529926E-4</c:v>
                </c:pt>
                <c:pt idx="1309">
                  <c:v>-1.6364380726692444E-3</c:v>
                </c:pt>
                <c:pt idx="1310">
                  <c:v>3.1612343382291567E-3</c:v>
                </c:pt>
                <c:pt idx="1311">
                  <c:v>-1.1380779715869259E-3</c:v>
                </c:pt>
                <c:pt idx="1312">
                  <c:v>-1.9217573308038321E-3</c:v>
                </c:pt>
                <c:pt idx="1313">
                  <c:v>4.7088285707096462E-3</c:v>
                </c:pt>
                <c:pt idx="1314">
                  <c:v>2.6510011290537257E-3</c:v>
                </c:pt>
                <c:pt idx="1315">
                  <c:v>-1.999752802013555E-3</c:v>
                </c:pt>
                <c:pt idx="1316">
                  <c:v>2.7786084126450545E-3</c:v>
                </c:pt>
                <c:pt idx="1317">
                  <c:v>-5.9467416448044999E-3</c:v>
                </c:pt>
                <c:pt idx="1318">
                  <c:v>-1.090852599671323E-2</c:v>
                </c:pt>
                <c:pt idx="1319">
                  <c:v>7.9400679361232539E-3</c:v>
                </c:pt>
                <c:pt idx="1320">
                  <c:v>9.4261976601347792E-4</c:v>
                </c:pt>
                <c:pt idx="1321">
                  <c:v>-1.1359350336375378E-2</c:v>
                </c:pt>
                <c:pt idx="1322">
                  <c:v>1.279920278253046E-2</c:v>
                </c:pt>
                <c:pt idx="1323">
                  <c:v>-6.4295071781018632E-3</c:v>
                </c:pt>
                <c:pt idx="1324">
                  <c:v>1.0378030578812572E-2</c:v>
                </c:pt>
                <c:pt idx="1325">
                  <c:v>-7.2920973978966462E-3</c:v>
                </c:pt>
                <c:pt idx="1326">
                  <c:v>4.7535401255777276E-3</c:v>
                </c:pt>
                <c:pt idx="1327">
                  <c:v>6.6144252273901347E-3</c:v>
                </c:pt>
                <c:pt idx="1328">
                  <c:v>4.4286401227707642E-3</c:v>
                </c:pt>
                <c:pt idx="1329">
                  <c:v>-4.5107021420561604E-3</c:v>
                </c:pt>
                <c:pt idx="1330">
                  <c:v>1.6332168762169429E-2</c:v>
                </c:pt>
                <c:pt idx="1331">
                  <c:v>-1.5533188819086377E-2</c:v>
                </c:pt>
                <c:pt idx="1332">
                  <c:v>1.2921300033981295E-2</c:v>
                </c:pt>
                <c:pt idx="1333">
                  <c:v>7.8453055571607276E-3</c:v>
                </c:pt>
                <c:pt idx="1334">
                  <c:v>4.9014412510329421E-3</c:v>
                </c:pt>
                <c:pt idx="1335">
                  <c:v>3.0441612219837713E-3</c:v>
                </c:pt>
                <c:pt idx="1336">
                  <c:v>-5.0291024097430265E-3</c:v>
                </c:pt>
                <c:pt idx="1337">
                  <c:v>-2.4247797274239017E-3</c:v>
                </c:pt>
                <c:pt idx="1338">
                  <c:v>-2.1951359914840578E-2</c:v>
                </c:pt>
                <c:pt idx="1339">
                  <c:v>7.027759854722546E-3</c:v>
                </c:pt>
                <c:pt idx="1340">
                  <c:v>1.3384803534666747E-2</c:v>
                </c:pt>
                <c:pt idx="1341">
                  <c:v>7.6995104383230624E-3</c:v>
                </c:pt>
                <c:pt idx="1342">
                  <c:v>1.374824649326036E-2</c:v>
                </c:pt>
                <c:pt idx="1343">
                  <c:v>1.246122279264118E-3</c:v>
                </c:pt>
                <c:pt idx="1344">
                  <c:v>-4.894424955639843E-3</c:v>
                </c:pt>
                <c:pt idx="1345">
                  <c:v>2.4907509110671214E-3</c:v>
                </c:pt>
                <c:pt idx="1346">
                  <c:v>9.6692108149268427E-4</c:v>
                </c:pt>
                <c:pt idx="1347">
                  <c:v>-5.9979029824386914E-3</c:v>
                </c:pt>
                <c:pt idx="1348">
                  <c:v>4.9640561371436642E-3</c:v>
                </c:pt>
                <c:pt idx="1349">
                  <c:v>-6.3574687073401654E-4</c:v>
                </c:pt>
                <c:pt idx="1350">
                  <c:v>5.4450599061856148E-3</c:v>
                </c:pt>
                <c:pt idx="1351">
                  <c:v>2.3994715481351263E-4</c:v>
                </c:pt>
                <c:pt idx="1352">
                  <c:v>-5.5210233945620661E-3</c:v>
                </c:pt>
                <c:pt idx="1353">
                  <c:v>1.8046249865330494E-3</c:v>
                </c:pt>
                <c:pt idx="1354">
                  <c:v>3.7646907691264533E-3</c:v>
                </c:pt>
                <c:pt idx="1355">
                  <c:v>3.2380777629388213E-3</c:v>
                </c:pt>
                <c:pt idx="1356">
                  <c:v>1.6822560540851192E-3</c:v>
                </c:pt>
                <c:pt idx="1357">
                  <c:v>6.3019158127878151E-4</c:v>
                </c:pt>
                <c:pt idx="1358">
                  <c:v>-1.3915444708471749E-2</c:v>
                </c:pt>
                <c:pt idx="1359">
                  <c:v>4.1732530892938215E-3</c:v>
                </c:pt>
                <c:pt idx="1360">
                  <c:v>-5.0678567081467044E-3</c:v>
                </c:pt>
                <c:pt idx="1361">
                  <c:v>-1.7322396369038161E-2</c:v>
                </c:pt>
                <c:pt idx="1362">
                  <c:v>1.2960286341516636E-2</c:v>
                </c:pt>
                <c:pt idx="1363">
                  <c:v>4.6840274100388444E-3</c:v>
                </c:pt>
                <c:pt idx="1364">
                  <c:v>-1.8984813135866001E-3</c:v>
                </c:pt>
                <c:pt idx="1365">
                  <c:v>3.8492355721302077E-3</c:v>
                </c:pt>
                <c:pt idx="1366">
                  <c:v>-1.8773914299381471E-3</c:v>
                </c:pt>
                <c:pt idx="1367">
                  <c:v>6.0528270793536675E-4</c:v>
                </c:pt>
                <c:pt idx="1368">
                  <c:v>-1.398124185357511E-4</c:v>
                </c:pt>
                <c:pt idx="1369">
                  <c:v>-9.0858966381625137E-3</c:v>
                </c:pt>
                <c:pt idx="1370">
                  <c:v>7.4099389831363714E-3</c:v>
                </c:pt>
                <c:pt idx="1371">
                  <c:v>8.3304383483602702E-3</c:v>
                </c:pt>
                <c:pt idx="1372">
                  <c:v>-7.8162602885157046E-3</c:v>
                </c:pt>
                <c:pt idx="1373">
                  <c:v>1.0351370125757004E-2</c:v>
                </c:pt>
                <c:pt idx="1374">
                  <c:v>-6.8157242680212038E-3</c:v>
                </c:pt>
                <c:pt idx="1375">
                  <c:v>-1.2944643724951759E-2</c:v>
                </c:pt>
                <c:pt idx="1376">
                  <c:v>2.6549072077928183E-3</c:v>
                </c:pt>
                <c:pt idx="1377">
                  <c:v>-1.5806343022538004E-3</c:v>
                </c:pt>
                <c:pt idx="1378">
                  <c:v>-6.1010538661815522E-3</c:v>
                </c:pt>
                <c:pt idx="1379">
                  <c:v>2.7545502026314322E-3</c:v>
                </c:pt>
                <c:pt idx="1380">
                  <c:v>-7.2706350276067287E-3</c:v>
                </c:pt>
                <c:pt idx="1381">
                  <c:v>8.2945168483668577E-3</c:v>
                </c:pt>
                <c:pt idx="1382">
                  <c:v>-8.7354143182422506E-3</c:v>
                </c:pt>
                <c:pt idx="1383">
                  <c:v>-2.1987142070037446E-2</c:v>
                </c:pt>
                <c:pt idx="1384">
                  <c:v>1.0640559865197111E-3</c:v>
                </c:pt>
                <c:pt idx="1385">
                  <c:v>1.0666089953880166E-2</c:v>
                </c:pt>
                <c:pt idx="1386">
                  <c:v>1.6901067200806346E-2</c:v>
                </c:pt>
                <c:pt idx="1387">
                  <c:v>-1.0577702297085061E-2</c:v>
                </c:pt>
                <c:pt idx="1388">
                  <c:v>-4.003533523120488E-3</c:v>
                </c:pt>
                <c:pt idx="1389">
                  <c:v>-2.1695898905632068E-2</c:v>
                </c:pt>
                <c:pt idx="1390">
                  <c:v>6.7643239185740647E-4</c:v>
                </c:pt>
                <c:pt idx="1391">
                  <c:v>1.6077263790528929E-3</c:v>
                </c:pt>
                <c:pt idx="1392">
                  <c:v>-2.2115880133818638E-3</c:v>
                </c:pt>
                <c:pt idx="1393">
                  <c:v>-9.2634362477648433E-3</c:v>
                </c:pt>
                <c:pt idx="1394">
                  <c:v>9.6437979099067393E-3</c:v>
                </c:pt>
                <c:pt idx="1395">
                  <c:v>-1.4977218141185343E-2</c:v>
                </c:pt>
                <c:pt idx="1396">
                  <c:v>1.6510752999155123E-2</c:v>
                </c:pt>
                <c:pt idx="1397">
                  <c:v>-7.7567896191065612E-3</c:v>
                </c:pt>
                <c:pt idx="1398">
                  <c:v>-2.9926057959338871E-3</c:v>
                </c:pt>
                <c:pt idx="1399">
                  <c:v>7.8309611282958002E-3</c:v>
                </c:pt>
                <c:pt idx="1400">
                  <c:v>1.1525479717978585E-2</c:v>
                </c:pt>
                <c:pt idx="1401">
                  <c:v>8.7036509956419685E-3</c:v>
                </c:pt>
                <c:pt idx="1402">
                  <c:v>7.9262815151423128E-3</c:v>
                </c:pt>
                <c:pt idx="1403">
                  <c:v>-1.414886327394661E-3</c:v>
                </c:pt>
                <c:pt idx="1404">
                  <c:v>6.4711860609135688E-3</c:v>
                </c:pt>
                <c:pt idx="1405">
                  <c:v>-1.7564086736549631E-4</c:v>
                </c:pt>
                <c:pt idx="1406">
                  <c:v>-4.7294717950337276E-4</c:v>
                </c:pt>
                <c:pt idx="1407">
                  <c:v>1.0188001663559565E-2</c:v>
                </c:pt>
                <c:pt idx="1408">
                  <c:v>-7.9652684767234794E-3</c:v>
                </c:pt>
                <c:pt idx="1409">
                  <c:v>6.0381046561601478E-3</c:v>
                </c:pt>
                <c:pt idx="1410">
                  <c:v>-8.9717826629581825E-3</c:v>
                </c:pt>
                <c:pt idx="1411">
                  <c:v>-4.2750717549486141E-3</c:v>
                </c:pt>
                <c:pt idx="1412">
                  <c:v>-9.6759810268732659E-3</c:v>
                </c:pt>
                <c:pt idx="1413">
                  <c:v>4.9783192172658218E-3</c:v>
                </c:pt>
                <c:pt idx="1414">
                  <c:v>1.7762201961439041E-4</c:v>
                </c:pt>
                <c:pt idx="1415">
                  <c:v>6.5151827323176349E-3</c:v>
                </c:pt>
                <c:pt idx="1416">
                  <c:v>5.3486223410137814E-3</c:v>
                </c:pt>
                <c:pt idx="1417">
                  <c:v>-2.2178015450952833E-3</c:v>
                </c:pt>
                <c:pt idx="1418">
                  <c:v>2.9879840865839843E-3</c:v>
                </c:pt>
                <c:pt idx="1419">
                  <c:v>-2.0269821053948336E-3</c:v>
                </c:pt>
                <c:pt idx="1420">
                  <c:v>1.8501773465937584E-3</c:v>
                </c:pt>
                <c:pt idx="1421">
                  <c:v>6.4499827519783033E-3</c:v>
                </c:pt>
                <c:pt idx="1422">
                  <c:v>8.0922885949480834E-3</c:v>
                </c:pt>
                <c:pt idx="1423">
                  <c:v>3.8150466975281358E-3</c:v>
                </c:pt>
                <c:pt idx="1424">
                  <c:v>4.6966680772514311E-3</c:v>
                </c:pt>
                <c:pt idx="1425">
                  <c:v>-6.4010615584351657E-4</c:v>
                </c:pt>
                <c:pt idx="1426">
                  <c:v>-4.6404541552092175E-3</c:v>
                </c:pt>
                <c:pt idx="1427">
                  <c:v>3.736618261876076E-4</c:v>
                </c:pt>
                <c:pt idx="1428">
                  <c:v>-2.2556586896395722E-3</c:v>
                </c:pt>
                <c:pt idx="1429">
                  <c:v>-1.4461579252444607E-2</c:v>
                </c:pt>
                <c:pt idx="1430">
                  <c:v>9.3805469148641122E-4</c:v>
                </c:pt>
                <c:pt idx="1431">
                  <c:v>-3.9147938828781225E-4</c:v>
                </c:pt>
                <c:pt idx="1432">
                  <c:v>-3.9994374070107794E-2</c:v>
                </c:pt>
                <c:pt idx="1433">
                  <c:v>1.3422423088598938E-2</c:v>
                </c:pt>
                <c:pt idx="1434">
                  <c:v>-1.3472248724799523E-2</c:v>
                </c:pt>
                <c:pt idx="1435">
                  <c:v>2.1886450554891173E-2</c:v>
                </c:pt>
                <c:pt idx="1436">
                  <c:v>-1.2015070326204014E-2</c:v>
                </c:pt>
                <c:pt idx="1437">
                  <c:v>-9.8835184831084291E-3</c:v>
                </c:pt>
                <c:pt idx="1438">
                  <c:v>1.9947179635609262E-2</c:v>
                </c:pt>
                <c:pt idx="1439">
                  <c:v>2.1576724760539828E-2</c:v>
                </c:pt>
                <c:pt idx="1440">
                  <c:v>-3.5510196715556812E-3</c:v>
                </c:pt>
                <c:pt idx="1441">
                  <c:v>-1.1437958038765885E-3</c:v>
                </c:pt>
                <c:pt idx="1442">
                  <c:v>-3.5112281928367664E-3</c:v>
                </c:pt>
                <c:pt idx="1443">
                  <c:v>-2.3252407388954953E-3</c:v>
                </c:pt>
                <c:pt idx="1444">
                  <c:v>-1.0379689688458493E-2</c:v>
                </c:pt>
                <c:pt idx="1445">
                  <c:v>3.1002317769974761E-3</c:v>
                </c:pt>
                <c:pt idx="1446">
                  <c:v>7.6610666715935249E-3</c:v>
                </c:pt>
                <c:pt idx="1447">
                  <c:v>-2.2098764147983566E-3</c:v>
                </c:pt>
                <c:pt idx="1448">
                  <c:v>-8.7612756408266233E-3</c:v>
                </c:pt>
                <c:pt idx="1449">
                  <c:v>1.4789465580776534E-2</c:v>
                </c:pt>
                <c:pt idx="1450">
                  <c:v>6.5894631517210388E-3</c:v>
                </c:pt>
                <c:pt idx="1451">
                  <c:v>2.1766966378893571E-2</c:v>
                </c:pt>
                <c:pt idx="1452">
                  <c:v>8.7971020935358069E-3</c:v>
                </c:pt>
                <c:pt idx="1453">
                  <c:v>5.7594375206099615E-3</c:v>
                </c:pt>
                <c:pt idx="1454">
                  <c:v>-6.4874418269075113E-4</c:v>
                </c:pt>
                <c:pt idx="1455">
                  <c:v>3.4320728690556809E-4</c:v>
                </c:pt>
              </c:numCache>
            </c:numRef>
          </c:xVal>
          <c:yVal>
            <c:numRef>
              <c:f>OLS!$B$2:$B$1457</c:f>
              <c:numCache>
                <c:formatCode>#,##0.00</c:formatCode>
                <c:ptCount val="1456"/>
                <c:pt idx="0">
                  <c:v>3.5422343324250601E-2</c:v>
                </c:pt>
                <c:pt idx="1">
                  <c:v>-7.8947368421051888E-3</c:v>
                </c:pt>
                <c:pt idx="2">
                  <c:v>-1.0610079575596967E-2</c:v>
                </c:pt>
                <c:pt idx="3">
                  <c:v>1.876675603217166E-2</c:v>
                </c:pt>
                <c:pt idx="4">
                  <c:v>-7.8947368421051888E-3</c:v>
                </c:pt>
                <c:pt idx="5">
                  <c:v>-5.3050397877984837E-3</c:v>
                </c:pt>
                <c:pt idx="6">
                  <c:v>-1.3333333333333334E-2</c:v>
                </c:pt>
                <c:pt idx="7">
                  <c:v>2.702702702702741E-3</c:v>
                </c:pt>
                <c:pt idx="8">
                  <c:v>8.0862533692721596E-3</c:v>
                </c:pt>
                <c:pt idx="9">
                  <c:v>1.6042780748663141E-2</c:v>
                </c:pt>
                <c:pt idx="10">
                  <c:v>-2.1052631578947295E-2</c:v>
                </c:pt>
                <c:pt idx="11">
                  <c:v>-2.1505376344086134E-2</c:v>
                </c:pt>
                <c:pt idx="12">
                  <c:v>-1.6483516483516522E-2</c:v>
                </c:pt>
                <c:pt idx="13">
                  <c:v>0</c:v>
                </c:pt>
                <c:pt idx="14">
                  <c:v>-1.117318435754186E-2</c:v>
                </c:pt>
                <c:pt idx="15">
                  <c:v>-1.9774011299434908E-2</c:v>
                </c:pt>
                <c:pt idx="16">
                  <c:v>2.0172910662824083E-2</c:v>
                </c:pt>
                <c:pt idx="17">
                  <c:v>5.6497175141243744E-3</c:v>
                </c:pt>
                <c:pt idx="18">
                  <c:v>-1.4044943820224719E-2</c:v>
                </c:pt>
                <c:pt idx="19">
                  <c:v>-1.1396011396011355E-2</c:v>
                </c:pt>
                <c:pt idx="20">
                  <c:v>-8.6455331412104968E-3</c:v>
                </c:pt>
                <c:pt idx="21">
                  <c:v>8.7209302325582643E-3</c:v>
                </c:pt>
                <c:pt idx="22">
                  <c:v>8.6455331412102921E-3</c:v>
                </c:pt>
                <c:pt idx="23">
                  <c:v>-8.5714285714284903E-3</c:v>
                </c:pt>
                <c:pt idx="24">
                  <c:v>-2.0172910662824287E-2</c:v>
                </c:pt>
                <c:pt idx="25">
                  <c:v>0</c:v>
                </c:pt>
                <c:pt idx="26">
                  <c:v>2.3529411764705799E-2</c:v>
                </c:pt>
                <c:pt idx="27">
                  <c:v>2.5862068965517408E-2</c:v>
                </c:pt>
                <c:pt idx="28">
                  <c:v>1.4005602240896357E-2</c:v>
                </c:pt>
                <c:pt idx="29">
                  <c:v>1.6574585635358959E-2</c:v>
                </c:pt>
                <c:pt idx="30">
                  <c:v>-2.7173913043476716E-3</c:v>
                </c:pt>
                <c:pt idx="31">
                  <c:v>-2.724795640327014E-3</c:v>
                </c:pt>
                <c:pt idx="32">
                  <c:v>-1.3661202185792349E-2</c:v>
                </c:pt>
                <c:pt idx="33">
                  <c:v>1.6620498614958488E-2</c:v>
                </c:pt>
                <c:pt idx="34">
                  <c:v>8.1743869209808476E-3</c:v>
                </c:pt>
                <c:pt idx="35">
                  <c:v>2.4324324324324288E-2</c:v>
                </c:pt>
                <c:pt idx="36">
                  <c:v>2.3746701846965663E-2</c:v>
                </c:pt>
                <c:pt idx="37">
                  <c:v>2.0618556701031038E-2</c:v>
                </c:pt>
                <c:pt idx="38">
                  <c:v>-2.7777777777777814E-2</c:v>
                </c:pt>
                <c:pt idx="39">
                  <c:v>-2.3376623376623339E-2</c:v>
                </c:pt>
                <c:pt idx="40">
                  <c:v>-3.191489361702135E-2</c:v>
                </c:pt>
                <c:pt idx="41">
                  <c:v>5.494505494505573E-3</c:v>
                </c:pt>
                <c:pt idx="42">
                  <c:v>-2.7322404371585085E-3</c:v>
                </c:pt>
                <c:pt idx="43">
                  <c:v>-1.3698630136986301E-2</c:v>
                </c:pt>
                <c:pt idx="44">
                  <c:v>2.7777777777778173E-3</c:v>
                </c:pt>
                <c:pt idx="45">
                  <c:v>1.1080332409972259E-2</c:v>
                </c:pt>
                <c:pt idx="46">
                  <c:v>-2.7397260273972993E-3</c:v>
                </c:pt>
                <c:pt idx="47">
                  <c:v>2.7472527472527865E-3</c:v>
                </c:pt>
                <c:pt idx="48">
                  <c:v>-5.4794520547945987E-3</c:v>
                </c:pt>
                <c:pt idx="49">
                  <c:v>-5.50964187327812E-3</c:v>
                </c:pt>
                <c:pt idx="50">
                  <c:v>-1.3850415512465374E-2</c:v>
                </c:pt>
                <c:pt idx="51">
                  <c:v>5.6179775280897678E-3</c:v>
                </c:pt>
                <c:pt idx="52">
                  <c:v>-2.234636871508372E-2</c:v>
                </c:pt>
                <c:pt idx="53">
                  <c:v>-1.1428571428571389E-2</c:v>
                </c:pt>
                <c:pt idx="54">
                  <c:v>5.7803468208091251E-3</c:v>
                </c:pt>
                <c:pt idx="55">
                  <c:v>-8.6206896551723321E-3</c:v>
                </c:pt>
                <c:pt idx="56">
                  <c:v>-1.4492753623188406E-2</c:v>
                </c:pt>
                <c:pt idx="57">
                  <c:v>-2.058823529411773E-2</c:v>
                </c:pt>
                <c:pt idx="58">
                  <c:v>-1.8018018018017848E-2</c:v>
                </c:pt>
                <c:pt idx="59">
                  <c:v>2.4464831804281256E-2</c:v>
                </c:pt>
                <c:pt idx="60">
                  <c:v>-4.4776119402985072E-2</c:v>
                </c:pt>
                <c:pt idx="61">
                  <c:v>-6.2499999999999778E-3</c:v>
                </c:pt>
                <c:pt idx="62">
                  <c:v>3.1446540880503034E-2</c:v>
                </c:pt>
                <c:pt idx="63">
                  <c:v>-6.0975609756096271E-3</c:v>
                </c:pt>
                <c:pt idx="64">
                  <c:v>6.1349693251532434E-3</c:v>
                </c:pt>
                <c:pt idx="65">
                  <c:v>1.5243902439024392E-2</c:v>
                </c:pt>
                <c:pt idx="66">
                  <c:v>-7.8078078078078025E-2</c:v>
                </c:pt>
                <c:pt idx="67">
                  <c:v>0</c:v>
                </c:pt>
                <c:pt idx="68">
                  <c:v>2.605863192182413E-2</c:v>
                </c:pt>
                <c:pt idx="69">
                  <c:v>2.2222222222222313E-2</c:v>
                </c:pt>
                <c:pt idx="70">
                  <c:v>2.1739130434782473E-2</c:v>
                </c:pt>
                <c:pt idx="71">
                  <c:v>6.079027355623187E-3</c:v>
                </c:pt>
                <c:pt idx="72">
                  <c:v>-1.5105740181268881E-2</c:v>
                </c:pt>
                <c:pt idx="73">
                  <c:v>1.2269938650306704E-2</c:v>
                </c:pt>
                <c:pt idx="74">
                  <c:v>-9.0909090909090055E-3</c:v>
                </c:pt>
                <c:pt idx="75">
                  <c:v>1.2232415902140628E-2</c:v>
                </c:pt>
                <c:pt idx="76">
                  <c:v>-1.5105740181268881E-2</c:v>
                </c:pt>
                <c:pt idx="77">
                  <c:v>3.0674846625767306E-3</c:v>
                </c:pt>
                <c:pt idx="78">
                  <c:v>0</c:v>
                </c:pt>
                <c:pt idx="79">
                  <c:v>9.1743119266054166E-3</c:v>
                </c:pt>
                <c:pt idx="80">
                  <c:v>3.0303030303030732E-3</c:v>
                </c:pt>
                <c:pt idx="81">
                  <c:v>1.5105740181268881E-2</c:v>
                </c:pt>
                <c:pt idx="82">
                  <c:v>0</c:v>
                </c:pt>
                <c:pt idx="83">
                  <c:v>2.0833333333333207E-2</c:v>
                </c:pt>
                <c:pt idx="84">
                  <c:v>-2.9154518950435665E-3</c:v>
                </c:pt>
                <c:pt idx="85">
                  <c:v>1.1695906432748496E-2</c:v>
                </c:pt>
                <c:pt idx="86">
                  <c:v>1.4450867052023121E-2</c:v>
                </c:pt>
                <c:pt idx="87">
                  <c:v>1.4245014245014245E-2</c:v>
                </c:pt>
                <c:pt idx="88">
                  <c:v>-5.6179775280899673E-3</c:v>
                </c:pt>
                <c:pt idx="89">
                  <c:v>-1.1299435028248548E-2</c:v>
                </c:pt>
                <c:pt idx="90">
                  <c:v>-5.7142857142857958E-3</c:v>
                </c:pt>
                <c:pt idx="91">
                  <c:v>2.8735632183908458E-3</c:v>
                </c:pt>
                <c:pt idx="92">
                  <c:v>8.5959885386820718E-3</c:v>
                </c:pt>
                <c:pt idx="93">
                  <c:v>2.8409090909089292E-3</c:v>
                </c:pt>
                <c:pt idx="94">
                  <c:v>-2.832861189801539E-3</c:v>
                </c:pt>
                <c:pt idx="95">
                  <c:v>-5.6818181818182618E-3</c:v>
                </c:pt>
                <c:pt idx="96">
                  <c:v>5.7142857142857958E-3</c:v>
                </c:pt>
                <c:pt idx="97">
                  <c:v>-2.8409090909091309E-3</c:v>
                </c:pt>
                <c:pt idx="98">
                  <c:v>-7.1225071225071226E-2</c:v>
                </c:pt>
                <c:pt idx="99">
                  <c:v>0</c:v>
                </c:pt>
                <c:pt idx="100">
                  <c:v>9.2024539877299735E-3</c:v>
                </c:pt>
                <c:pt idx="101">
                  <c:v>9.1185410334347801E-3</c:v>
                </c:pt>
                <c:pt idx="102">
                  <c:v>-4.5180722891566369E-2</c:v>
                </c:pt>
                <c:pt idx="103">
                  <c:v>-1.5772870662460567E-2</c:v>
                </c:pt>
                <c:pt idx="104">
                  <c:v>1.9230769230769277E-2</c:v>
                </c:pt>
                <c:pt idx="105">
                  <c:v>6.2893081761006067E-3</c:v>
                </c:pt>
                <c:pt idx="106">
                  <c:v>0</c:v>
                </c:pt>
                <c:pt idx="107">
                  <c:v>1.2499999999999956E-2</c:v>
                </c:pt>
                <c:pt idx="108">
                  <c:v>-1.2345679012345635E-2</c:v>
                </c:pt>
                <c:pt idx="109">
                  <c:v>-9.3750000000000222E-3</c:v>
                </c:pt>
                <c:pt idx="110">
                  <c:v>-9.4637223974763634E-3</c:v>
                </c:pt>
                <c:pt idx="111">
                  <c:v>6.3694267515924472E-3</c:v>
                </c:pt>
                <c:pt idx="112">
                  <c:v>-1.2658227848101333E-2</c:v>
                </c:pt>
                <c:pt idx="113">
                  <c:v>-1.6025641025641028E-2</c:v>
                </c:pt>
                <c:pt idx="114">
                  <c:v>9.7719869706840625E-3</c:v>
                </c:pt>
                <c:pt idx="115">
                  <c:v>-1.9354838709677465E-2</c:v>
                </c:pt>
                <c:pt idx="116">
                  <c:v>3.2894736842105734E-3</c:v>
                </c:pt>
                <c:pt idx="117">
                  <c:v>3.2786885245902103E-3</c:v>
                </c:pt>
                <c:pt idx="118">
                  <c:v>9.8039215686273572E-3</c:v>
                </c:pt>
                <c:pt idx="119">
                  <c:v>-6.4724919093850902E-3</c:v>
                </c:pt>
                <c:pt idx="120">
                  <c:v>-1.6286644951140065E-2</c:v>
                </c:pt>
                <c:pt idx="121">
                  <c:v>-1.9867549668874104E-2</c:v>
                </c:pt>
                <c:pt idx="122">
                  <c:v>-4.0540540540540633E-2</c:v>
                </c:pt>
                <c:pt idx="123">
                  <c:v>2.4647887323943764E-2</c:v>
                </c:pt>
                <c:pt idx="124">
                  <c:v>3.4364261168384146E-3</c:v>
                </c:pt>
                <c:pt idx="125">
                  <c:v>-1.7123287671232876E-2</c:v>
                </c:pt>
                <c:pt idx="126">
                  <c:v>-1.0452961672473893E-2</c:v>
                </c:pt>
                <c:pt idx="127">
                  <c:v>1.4084507042253596E-2</c:v>
                </c:pt>
                <c:pt idx="128">
                  <c:v>3.8194444444444371E-2</c:v>
                </c:pt>
                <c:pt idx="129">
                  <c:v>2.3411371237458289E-2</c:v>
                </c:pt>
                <c:pt idx="130">
                  <c:v>1.3071895424836555E-2</c:v>
                </c:pt>
                <c:pt idx="131">
                  <c:v>6.4516129032257839E-3</c:v>
                </c:pt>
                <c:pt idx="132">
                  <c:v>2.8846153846153914E-2</c:v>
                </c:pt>
                <c:pt idx="133">
                  <c:v>2.1806853582554384E-2</c:v>
                </c:pt>
                <c:pt idx="134">
                  <c:v>-9.1463414634145486E-3</c:v>
                </c:pt>
                <c:pt idx="135">
                  <c:v>6.1538461538462414E-3</c:v>
                </c:pt>
                <c:pt idx="136">
                  <c:v>-2.1406727828746263E-2</c:v>
                </c:pt>
                <c:pt idx="137">
                  <c:v>2.4999999999999911E-2</c:v>
                </c:pt>
                <c:pt idx="138">
                  <c:v>2.7439024390244079E-2</c:v>
                </c:pt>
                <c:pt idx="139">
                  <c:v>2.9673590504449348E-3</c:v>
                </c:pt>
                <c:pt idx="140">
                  <c:v>-5.9171597633134836E-3</c:v>
                </c:pt>
                <c:pt idx="141">
                  <c:v>-2.9761904761905185E-3</c:v>
                </c:pt>
                <c:pt idx="142">
                  <c:v>2.9850746268657142E-3</c:v>
                </c:pt>
                <c:pt idx="143">
                  <c:v>-8.9285714285715547E-3</c:v>
                </c:pt>
                <c:pt idx="144">
                  <c:v>-1.201201201201197E-2</c:v>
                </c:pt>
                <c:pt idx="145">
                  <c:v>1.5197568389057751E-2</c:v>
                </c:pt>
                <c:pt idx="146">
                  <c:v>-5.9880239520956812E-3</c:v>
                </c:pt>
                <c:pt idx="147">
                  <c:v>-9.036144578313381E-3</c:v>
                </c:pt>
                <c:pt idx="148">
                  <c:v>-1.2158054711246157E-2</c:v>
                </c:pt>
                <c:pt idx="149">
                  <c:v>3.9999999999999911E-2</c:v>
                </c:pt>
                <c:pt idx="150">
                  <c:v>2.9585798816568049E-2</c:v>
                </c:pt>
                <c:pt idx="151">
                  <c:v>-2.8735632183906415E-3</c:v>
                </c:pt>
                <c:pt idx="152">
                  <c:v>-1.7291066282420789E-2</c:v>
                </c:pt>
                <c:pt idx="153">
                  <c:v>-1.7595307917888603E-2</c:v>
                </c:pt>
                <c:pt idx="154">
                  <c:v>2.3880597014925287E-2</c:v>
                </c:pt>
                <c:pt idx="155">
                  <c:v>-2.3323615160349774E-2</c:v>
                </c:pt>
                <c:pt idx="156">
                  <c:v>2.9850746268657142E-3</c:v>
                </c:pt>
                <c:pt idx="157">
                  <c:v>-2.6785714285714243E-2</c:v>
                </c:pt>
                <c:pt idx="158">
                  <c:v>9.1743119266054166E-3</c:v>
                </c:pt>
                <c:pt idx="159">
                  <c:v>9.0909090909090055E-3</c:v>
                </c:pt>
                <c:pt idx="160">
                  <c:v>-9.0090090090089239E-3</c:v>
                </c:pt>
                <c:pt idx="161">
                  <c:v>9.0909090909090055E-3</c:v>
                </c:pt>
                <c:pt idx="162">
                  <c:v>-6.0060060060058785E-3</c:v>
                </c:pt>
                <c:pt idx="163">
                  <c:v>0.10271903323262835</c:v>
                </c:pt>
                <c:pt idx="164">
                  <c:v>3.5616438356164307E-2</c:v>
                </c:pt>
                <c:pt idx="165">
                  <c:v>-7.9365079365078615E-3</c:v>
                </c:pt>
                <c:pt idx="166">
                  <c:v>7.9999999999999238E-3</c:v>
                </c:pt>
                <c:pt idx="167">
                  <c:v>-2.116402116402109E-2</c:v>
                </c:pt>
                <c:pt idx="168">
                  <c:v>-1.0810810810810773E-2</c:v>
                </c:pt>
                <c:pt idx="169">
                  <c:v>3.8251366120218538E-2</c:v>
                </c:pt>
                <c:pt idx="170">
                  <c:v>-2.6315789473684583E-3</c:v>
                </c:pt>
                <c:pt idx="171">
                  <c:v>-1.5831134564643839E-2</c:v>
                </c:pt>
                <c:pt idx="172">
                  <c:v>2.6809651474531213E-3</c:v>
                </c:pt>
                <c:pt idx="173">
                  <c:v>-1.8716577540106839E-2</c:v>
                </c:pt>
                <c:pt idx="174">
                  <c:v>8.1743869209808476E-3</c:v>
                </c:pt>
                <c:pt idx="175">
                  <c:v>0</c:v>
                </c:pt>
                <c:pt idx="176">
                  <c:v>-2.702702702702741E-3</c:v>
                </c:pt>
                <c:pt idx="177">
                  <c:v>8.1300813008131235E-3</c:v>
                </c:pt>
                <c:pt idx="178">
                  <c:v>-2.6881720430107906E-3</c:v>
                </c:pt>
                <c:pt idx="179">
                  <c:v>-1.078167115902961E-2</c:v>
                </c:pt>
                <c:pt idx="180">
                  <c:v>-8.1743869209810419E-3</c:v>
                </c:pt>
                <c:pt idx="181">
                  <c:v>-2.7472527472527472E-2</c:v>
                </c:pt>
                <c:pt idx="182">
                  <c:v>2.8248587570621872E-3</c:v>
                </c:pt>
                <c:pt idx="183">
                  <c:v>-1.4084507042253521E-2</c:v>
                </c:pt>
                <c:pt idx="184">
                  <c:v>-1.4285714285714285E-2</c:v>
                </c:pt>
                <c:pt idx="185">
                  <c:v>-1.4492753623188406E-2</c:v>
                </c:pt>
                <c:pt idx="186">
                  <c:v>-2.9411764705882769E-3</c:v>
                </c:pt>
                <c:pt idx="187">
                  <c:v>2.9498525073746733E-3</c:v>
                </c:pt>
                <c:pt idx="188">
                  <c:v>8.8235294117646225E-3</c:v>
                </c:pt>
                <c:pt idx="189">
                  <c:v>2.6239067055393753E-2</c:v>
                </c:pt>
                <c:pt idx="190">
                  <c:v>1.7045454545454381E-2</c:v>
                </c:pt>
                <c:pt idx="191">
                  <c:v>5.5865921787710297E-3</c:v>
                </c:pt>
                <c:pt idx="192">
                  <c:v>2.2222222222222143E-2</c:v>
                </c:pt>
                <c:pt idx="193">
                  <c:v>-8.1521739130434017E-3</c:v>
                </c:pt>
                <c:pt idx="194">
                  <c:v>2.7397260273972993E-3</c:v>
                </c:pt>
                <c:pt idx="195">
                  <c:v>-2.7322404371585085E-3</c:v>
                </c:pt>
                <c:pt idx="196">
                  <c:v>0</c:v>
                </c:pt>
                <c:pt idx="197">
                  <c:v>-1.3698630136986301E-2</c:v>
                </c:pt>
                <c:pt idx="198">
                  <c:v>1.3888888888888888E-2</c:v>
                </c:pt>
                <c:pt idx="199">
                  <c:v>0</c:v>
                </c:pt>
                <c:pt idx="200">
                  <c:v>2.7397260273972993E-3</c:v>
                </c:pt>
                <c:pt idx="201">
                  <c:v>5.4644808743168228E-3</c:v>
                </c:pt>
                <c:pt idx="202">
                  <c:v>-1.0869565217391266E-2</c:v>
                </c:pt>
                <c:pt idx="203">
                  <c:v>-8.2417582417581639E-3</c:v>
                </c:pt>
                <c:pt idx="204">
                  <c:v>8.310249307479145E-3</c:v>
                </c:pt>
                <c:pt idx="205">
                  <c:v>8.2417582417583599E-3</c:v>
                </c:pt>
                <c:pt idx="206">
                  <c:v>-5.449591280654028E-3</c:v>
                </c:pt>
                <c:pt idx="207">
                  <c:v>1.3698630136986301E-2</c:v>
                </c:pt>
                <c:pt idx="208">
                  <c:v>0</c:v>
                </c:pt>
                <c:pt idx="209">
                  <c:v>1.3513513513513514E-2</c:v>
                </c:pt>
                <c:pt idx="210">
                  <c:v>-2.3999999999999962E-2</c:v>
                </c:pt>
                <c:pt idx="211">
                  <c:v>2.7322404371584699E-2</c:v>
                </c:pt>
                <c:pt idx="212">
                  <c:v>-2.659574468085144E-3</c:v>
                </c:pt>
                <c:pt idx="213">
                  <c:v>2.6666666666667047E-3</c:v>
                </c:pt>
                <c:pt idx="214">
                  <c:v>-5.3191489361702881E-3</c:v>
                </c:pt>
                <c:pt idx="215">
                  <c:v>1.0695187165775364E-2</c:v>
                </c:pt>
                <c:pt idx="216">
                  <c:v>-1.3227513227513229E-2</c:v>
                </c:pt>
                <c:pt idx="217">
                  <c:v>-1.3404825737265416E-2</c:v>
                </c:pt>
                <c:pt idx="218">
                  <c:v>5.4347826086957301E-3</c:v>
                </c:pt>
                <c:pt idx="219">
                  <c:v>0</c:v>
                </c:pt>
                <c:pt idx="220">
                  <c:v>2.702702702702741E-3</c:v>
                </c:pt>
                <c:pt idx="221">
                  <c:v>8.0862533692721596E-3</c:v>
                </c:pt>
                <c:pt idx="222">
                  <c:v>-2.6737967914438883E-3</c:v>
                </c:pt>
                <c:pt idx="223">
                  <c:v>1.3404825737265416E-2</c:v>
                </c:pt>
                <c:pt idx="224">
                  <c:v>2.3809523809523961E-2</c:v>
                </c:pt>
                <c:pt idx="225">
                  <c:v>7.7519379844960502E-3</c:v>
                </c:pt>
                <c:pt idx="226">
                  <c:v>-2.5641025641026005E-3</c:v>
                </c:pt>
                <c:pt idx="227">
                  <c:v>7.7120822622109069E-3</c:v>
                </c:pt>
                <c:pt idx="228">
                  <c:v>5.1020408163264218E-3</c:v>
                </c:pt>
                <c:pt idx="229">
                  <c:v>3.0456852791878247E-2</c:v>
                </c:pt>
                <c:pt idx="230">
                  <c:v>1.9704433497536877E-2</c:v>
                </c:pt>
                <c:pt idx="231">
                  <c:v>-3.3816425120772917E-2</c:v>
                </c:pt>
                <c:pt idx="232">
                  <c:v>-5.0000000000000712E-3</c:v>
                </c:pt>
                <c:pt idx="233">
                  <c:v>5.2763819095477428E-2</c:v>
                </c:pt>
                <c:pt idx="234">
                  <c:v>0</c:v>
                </c:pt>
                <c:pt idx="235">
                  <c:v>4.773269689737538E-3</c:v>
                </c:pt>
                <c:pt idx="236">
                  <c:v>9.5011876484560227E-3</c:v>
                </c:pt>
                <c:pt idx="237">
                  <c:v>-7.0588235294116982E-3</c:v>
                </c:pt>
                <c:pt idx="238">
                  <c:v>-4.7393364928910624E-3</c:v>
                </c:pt>
                <c:pt idx="239">
                  <c:v>-3.0952380952380884E-2</c:v>
                </c:pt>
                <c:pt idx="240">
                  <c:v>2.2113022113022077E-2</c:v>
                </c:pt>
                <c:pt idx="241">
                  <c:v>-2.6442307692307727E-2</c:v>
                </c:pt>
                <c:pt idx="242">
                  <c:v>0</c:v>
                </c:pt>
                <c:pt idx="243">
                  <c:v>7.4074074074073374E-3</c:v>
                </c:pt>
                <c:pt idx="244">
                  <c:v>9.8039215686275914E-3</c:v>
                </c:pt>
                <c:pt idx="245">
                  <c:v>-1.2135922330097087E-2</c:v>
                </c:pt>
                <c:pt idx="246">
                  <c:v>-2.4570024570024916E-3</c:v>
                </c:pt>
                <c:pt idx="247">
                  <c:v>2.4630541871921529E-3</c:v>
                </c:pt>
                <c:pt idx="248">
                  <c:v>9.8280098280097931E-3</c:v>
                </c:pt>
                <c:pt idx="249">
                  <c:v>-1.21654501216545E-2</c:v>
                </c:pt>
                <c:pt idx="250">
                  <c:v>9.8522167487684383E-3</c:v>
                </c:pt>
                <c:pt idx="251">
                  <c:v>4.8780487804878743E-3</c:v>
                </c:pt>
                <c:pt idx="252">
                  <c:v>-1.4563106796116538E-2</c:v>
                </c:pt>
                <c:pt idx="253">
                  <c:v>-4.9261083743843059E-3</c:v>
                </c:pt>
                <c:pt idx="254">
                  <c:v>-2.4752475247525104E-3</c:v>
                </c:pt>
                <c:pt idx="255">
                  <c:v>-2.2332506203473913E-2</c:v>
                </c:pt>
                <c:pt idx="256">
                  <c:v>0</c:v>
                </c:pt>
                <c:pt idx="257">
                  <c:v>-3.8071065989847719E-2</c:v>
                </c:pt>
                <c:pt idx="258">
                  <c:v>-7.9155672823218257E-3</c:v>
                </c:pt>
                <c:pt idx="259">
                  <c:v>-1.3297872340425532E-2</c:v>
                </c:pt>
                <c:pt idx="260">
                  <c:v>-2.6954177897574507E-3</c:v>
                </c:pt>
                <c:pt idx="261">
                  <c:v>2.7027027027027029E-2</c:v>
                </c:pt>
                <c:pt idx="262">
                  <c:v>-1.3157894736842105E-2</c:v>
                </c:pt>
                <c:pt idx="263">
                  <c:v>5.0666666666666631E-2</c:v>
                </c:pt>
                <c:pt idx="264">
                  <c:v>-2.5380710659898839E-3</c:v>
                </c:pt>
                <c:pt idx="265">
                  <c:v>-2.2900763358778591E-2</c:v>
                </c:pt>
                <c:pt idx="266">
                  <c:v>5.2083333333334076E-3</c:v>
                </c:pt>
                <c:pt idx="267">
                  <c:v>1.8134715025906623E-2</c:v>
                </c:pt>
                <c:pt idx="268">
                  <c:v>-1.781170483460549E-2</c:v>
                </c:pt>
                <c:pt idx="269">
                  <c:v>-1.0362694300518097E-2</c:v>
                </c:pt>
                <c:pt idx="270">
                  <c:v>-7.8534031413613672E-3</c:v>
                </c:pt>
                <c:pt idx="271">
                  <c:v>2.6385224274406709E-3</c:v>
                </c:pt>
                <c:pt idx="272">
                  <c:v>1.8421052631579022E-2</c:v>
                </c:pt>
                <c:pt idx="273">
                  <c:v>-5.1679586563308224E-3</c:v>
                </c:pt>
                <c:pt idx="274">
                  <c:v>2.0779220779220706E-2</c:v>
                </c:pt>
                <c:pt idx="275">
                  <c:v>2.5445292620865502E-3</c:v>
                </c:pt>
                <c:pt idx="276">
                  <c:v>1.5228426395939123E-2</c:v>
                </c:pt>
                <c:pt idx="277">
                  <c:v>1.7500000000000071E-2</c:v>
                </c:pt>
                <c:pt idx="278">
                  <c:v>-4.9140049140049833E-3</c:v>
                </c:pt>
                <c:pt idx="279">
                  <c:v>-7.4074074074073374E-3</c:v>
                </c:pt>
                <c:pt idx="280">
                  <c:v>-4.9751243781095229E-3</c:v>
                </c:pt>
                <c:pt idx="281">
                  <c:v>7.4999999999999286E-3</c:v>
                </c:pt>
                <c:pt idx="282">
                  <c:v>-2.4813895781637719E-2</c:v>
                </c:pt>
                <c:pt idx="283">
                  <c:v>7.6335877862595422E-2</c:v>
                </c:pt>
                <c:pt idx="284">
                  <c:v>9.4562647754137127E-2</c:v>
                </c:pt>
                <c:pt idx="285">
                  <c:v>1.5118790496760322E-2</c:v>
                </c:pt>
                <c:pt idx="286">
                  <c:v>4.6808510638297933E-2</c:v>
                </c:pt>
                <c:pt idx="287">
                  <c:v>1.2195121951219396E-2</c:v>
                </c:pt>
                <c:pt idx="288">
                  <c:v>1.9076305220883591E-2</c:v>
                </c:pt>
                <c:pt idx="289">
                  <c:v>-2.0689655172413737E-2</c:v>
                </c:pt>
                <c:pt idx="290">
                  <c:v>4.0241448692152054E-3</c:v>
                </c:pt>
                <c:pt idx="291">
                  <c:v>-8.0160320641282281E-3</c:v>
                </c:pt>
                <c:pt idx="292">
                  <c:v>0</c:v>
                </c:pt>
                <c:pt idx="293">
                  <c:v>2.5252525252525252E-2</c:v>
                </c:pt>
                <c:pt idx="294">
                  <c:v>-3.0541871921182209E-2</c:v>
                </c:pt>
                <c:pt idx="295">
                  <c:v>2.1341463414634089E-2</c:v>
                </c:pt>
                <c:pt idx="296">
                  <c:v>9.9502487562189053E-3</c:v>
                </c:pt>
                <c:pt idx="297">
                  <c:v>2.4630541871921183E-2</c:v>
                </c:pt>
                <c:pt idx="298">
                  <c:v>1.4423076923076924E-2</c:v>
                </c:pt>
                <c:pt idx="299">
                  <c:v>1.8957345971563982E-2</c:v>
                </c:pt>
                <c:pt idx="300">
                  <c:v>6.9767441860465115E-2</c:v>
                </c:pt>
                <c:pt idx="301">
                  <c:v>1.3043478260869565E-2</c:v>
                </c:pt>
                <c:pt idx="302">
                  <c:v>1.7167381974248927E-2</c:v>
                </c:pt>
                <c:pt idx="303">
                  <c:v>-1.2658227848101266E-2</c:v>
                </c:pt>
                <c:pt idx="304">
                  <c:v>1.7094017094017096E-2</c:v>
                </c:pt>
                <c:pt idx="305">
                  <c:v>-8.4033613445378148E-3</c:v>
                </c:pt>
                <c:pt idx="306">
                  <c:v>8.4745762711864406E-3</c:v>
                </c:pt>
                <c:pt idx="307">
                  <c:v>3.3613445378151259E-2</c:v>
                </c:pt>
                <c:pt idx="308">
                  <c:v>-2.4390243902439025E-2</c:v>
                </c:pt>
                <c:pt idx="309">
                  <c:v>-2.0833333333333332E-2</c:v>
                </c:pt>
                <c:pt idx="310">
                  <c:v>6.8085106382978725E-2</c:v>
                </c:pt>
                <c:pt idx="311">
                  <c:v>0</c:v>
                </c:pt>
                <c:pt idx="312">
                  <c:v>-3.9840637450199202E-3</c:v>
                </c:pt>
                <c:pt idx="313">
                  <c:v>1.2E-2</c:v>
                </c:pt>
                <c:pt idx="314">
                  <c:v>1.5810276679841896E-2</c:v>
                </c:pt>
                <c:pt idx="315">
                  <c:v>3.8910505836575876E-2</c:v>
                </c:pt>
                <c:pt idx="316">
                  <c:v>3.7453183520599251E-3</c:v>
                </c:pt>
                <c:pt idx="317">
                  <c:v>-3.7313432835820895E-3</c:v>
                </c:pt>
                <c:pt idx="318">
                  <c:v>-1.8726591760299626E-2</c:v>
                </c:pt>
                <c:pt idx="319">
                  <c:v>1.1450381679389313E-2</c:v>
                </c:pt>
                <c:pt idx="320">
                  <c:v>3.7735849056603774E-3</c:v>
                </c:pt>
                <c:pt idx="321">
                  <c:v>3.7593984962406013E-3</c:v>
                </c:pt>
                <c:pt idx="322">
                  <c:v>-7.116104868913857E-2</c:v>
                </c:pt>
                <c:pt idx="323">
                  <c:v>-2.4193548387096774E-2</c:v>
                </c:pt>
                <c:pt idx="324">
                  <c:v>-1.6528925619834711E-2</c:v>
                </c:pt>
                <c:pt idx="325">
                  <c:v>-4.2016806722689074E-3</c:v>
                </c:pt>
                <c:pt idx="326">
                  <c:v>-4.2194092827004216E-3</c:v>
                </c:pt>
                <c:pt idx="327">
                  <c:v>0</c:v>
                </c:pt>
                <c:pt idx="328">
                  <c:v>-1.6949152542372881E-2</c:v>
                </c:pt>
                <c:pt idx="329">
                  <c:v>0</c:v>
                </c:pt>
                <c:pt idx="330">
                  <c:v>8.6206896551724137E-3</c:v>
                </c:pt>
                <c:pt idx="331">
                  <c:v>-4.2735042735042739E-3</c:v>
                </c:pt>
                <c:pt idx="332">
                  <c:v>4.2918454935622317E-2</c:v>
                </c:pt>
                <c:pt idx="333">
                  <c:v>0</c:v>
                </c:pt>
                <c:pt idx="334">
                  <c:v>2.0576131687242798E-2</c:v>
                </c:pt>
                <c:pt idx="335">
                  <c:v>-4.0322580645161289E-3</c:v>
                </c:pt>
                <c:pt idx="336">
                  <c:v>-1.6194331983805668E-2</c:v>
                </c:pt>
                <c:pt idx="337">
                  <c:v>2.4691358024691357E-2</c:v>
                </c:pt>
                <c:pt idx="338">
                  <c:v>2.4096385542168676E-2</c:v>
                </c:pt>
                <c:pt idx="339">
                  <c:v>-1.5686274509803921E-2</c:v>
                </c:pt>
                <c:pt idx="340">
                  <c:v>-2.3904382470119521E-2</c:v>
                </c:pt>
                <c:pt idx="341">
                  <c:v>1.6326530612244899E-2</c:v>
                </c:pt>
                <c:pt idx="342">
                  <c:v>-4.0160642570281121E-3</c:v>
                </c:pt>
                <c:pt idx="343">
                  <c:v>2.4193548387096774E-2</c:v>
                </c:pt>
                <c:pt idx="344">
                  <c:v>2.3622047244094488E-2</c:v>
                </c:pt>
                <c:pt idx="345">
                  <c:v>-3.0769230769230771E-2</c:v>
                </c:pt>
                <c:pt idx="346">
                  <c:v>-1.5873015873015872E-2</c:v>
                </c:pt>
                <c:pt idx="347">
                  <c:v>1.2096774193548387E-2</c:v>
                </c:pt>
                <c:pt idx="348">
                  <c:v>3.1872509960159362E-2</c:v>
                </c:pt>
                <c:pt idx="349">
                  <c:v>3.8610038610038611E-3</c:v>
                </c:pt>
                <c:pt idx="350">
                  <c:v>-3.0769230769230771E-2</c:v>
                </c:pt>
                <c:pt idx="351">
                  <c:v>-3.1746031746031744E-2</c:v>
                </c:pt>
                <c:pt idx="352">
                  <c:v>-1.6393442622950821E-2</c:v>
                </c:pt>
                <c:pt idx="353">
                  <c:v>3.3333333333333333E-2</c:v>
                </c:pt>
                <c:pt idx="354">
                  <c:v>2.4193548387096774E-2</c:v>
                </c:pt>
                <c:pt idx="355">
                  <c:v>0.13385826771653545</c:v>
                </c:pt>
                <c:pt idx="356">
                  <c:v>3.472222222222222E-3</c:v>
                </c:pt>
                <c:pt idx="357">
                  <c:v>2.4221453287197232E-2</c:v>
                </c:pt>
                <c:pt idx="358">
                  <c:v>-2.0270270270270271E-2</c:v>
                </c:pt>
                <c:pt idx="359">
                  <c:v>6.8965517241379309E-3</c:v>
                </c:pt>
                <c:pt idx="360">
                  <c:v>-1.3698630136986301E-2</c:v>
                </c:pt>
                <c:pt idx="361">
                  <c:v>-1.3888888888888888E-2</c:v>
                </c:pt>
                <c:pt idx="362">
                  <c:v>-1.7605633802816902E-2</c:v>
                </c:pt>
                <c:pt idx="363">
                  <c:v>-3.2258064516129031E-2</c:v>
                </c:pt>
                <c:pt idx="364">
                  <c:v>1.4814814814814815E-2</c:v>
                </c:pt>
                <c:pt idx="365">
                  <c:v>7.2992700729927005E-3</c:v>
                </c:pt>
                <c:pt idx="366">
                  <c:v>1.4492753623188406E-2</c:v>
                </c:pt>
                <c:pt idx="367">
                  <c:v>4.2857142857142858E-2</c:v>
                </c:pt>
                <c:pt idx="368">
                  <c:v>-2.3972602739726026E-2</c:v>
                </c:pt>
                <c:pt idx="369">
                  <c:v>-1.4035087719298246E-2</c:v>
                </c:pt>
                <c:pt idx="370">
                  <c:v>1.0676156583629894E-2</c:v>
                </c:pt>
                <c:pt idx="371">
                  <c:v>0</c:v>
                </c:pt>
                <c:pt idx="372">
                  <c:v>-1.7605633802816902E-2</c:v>
                </c:pt>
                <c:pt idx="373">
                  <c:v>7.1684587813620072E-3</c:v>
                </c:pt>
                <c:pt idx="374">
                  <c:v>3.5587188612099642E-3</c:v>
                </c:pt>
                <c:pt idx="375">
                  <c:v>1.0638297872340425E-2</c:v>
                </c:pt>
                <c:pt idx="376">
                  <c:v>-3.5087719298245615E-3</c:v>
                </c:pt>
                <c:pt idx="377">
                  <c:v>-1.7605633802816902E-2</c:v>
                </c:pt>
                <c:pt idx="378">
                  <c:v>1.7921146953405017E-2</c:v>
                </c:pt>
                <c:pt idx="379">
                  <c:v>-1.7605633802816902E-2</c:v>
                </c:pt>
                <c:pt idx="380">
                  <c:v>-1.4336917562724014E-2</c:v>
                </c:pt>
                <c:pt idx="381">
                  <c:v>-2.181818181818182E-2</c:v>
                </c:pt>
                <c:pt idx="382">
                  <c:v>-1.4869888475836431E-2</c:v>
                </c:pt>
                <c:pt idx="383">
                  <c:v>-3.7735849056603772E-2</c:v>
                </c:pt>
                <c:pt idx="384">
                  <c:v>3.1372549019607843E-2</c:v>
                </c:pt>
                <c:pt idx="385">
                  <c:v>3.4220532319391636E-2</c:v>
                </c:pt>
                <c:pt idx="386">
                  <c:v>3.6764705882352941E-3</c:v>
                </c:pt>
                <c:pt idx="387">
                  <c:v>1.098901098901099E-2</c:v>
                </c:pt>
                <c:pt idx="388">
                  <c:v>-1.8115942028985508E-2</c:v>
                </c:pt>
                <c:pt idx="389">
                  <c:v>-3.6900369003690036E-3</c:v>
                </c:pt>
                <c:pt idx="390">
                  <c:v>-1.8518518518518517E-2</c:v>
                </c:pt>
                <c:pt idx="391">
                  <c:v>3.0188679245283019E-2</c:v>
                </c:pt>
                <c:pt idx="392">
                  <c:v>-1.098901098901099E-2</c:v>
                </c:pt>
                <c:pt idx="393">
                  <c:v>0</c:v>
                </c:pt>
                <c:pt idx="394">
                  <c:v>1.1111111111111112E-2</c:v>
                </c:pt>
                <c:pt idx="395">
                  <c:v>-1.4652014652014652E-2</c:v>
                </c:pt>
                <c:pt idx="396">
                  <c:v>3.7174721189591076E-3</c:v>
                </c:pt>
                <c:pt idx="397">
                  <c:v>0</c:v>
                </c:pt>
                <c:pt idx="398">
                  <c:v>7.4074074074074077E-3</c:v>
                </c:pt>
                <c:pt idx="399">
                  <c:v>-1.4705882352941176E-2</c:v>
                </c:pt>
                <c:pt idx="400">
                  <c:v>-1.4925373134328358E-2</c:v>
                </c:pt>
                <c:pt idx="401">
                  <c:v>-7.575757575757576E-3</c:v>
                </c:pt>
                <c:pt idx="402">
                  <c:v>-1.1450381679389313E-2</c:v>
                </c:pt>
                <c:pt idx="403">
                  <c:v>3.8610038610038611E-3</c:v>
                </c:pt>
                <c:pt idx="404">
                  <c:v>3.8461538461538464E-3</c:v>
                </c:pt>
                <c:pt idx="405">
                  <c:v>0.15708812260536398</c:v>
                </c:pt>
                <c:pt idx="406">
                  <c:v>3.6423841059602648E-2</c:v>
                </c:pt>
                <c:pt idx="407">
                  <c:v>3.5143769968051117E-2</c:v>
                </c:pt>
                <c:pt idx="408">
                  <c:v>-1.2345679012345678E-2</c:v>
                </c:pt>
                <c:pt idx="409">
                  <c:v>1.5625E-2</c:v>
                </c:pt>
                <c:pt idx="410">
                  <c:v>0</c:v>
                </c:pt>
                <c:pt idx="411">
                  <c:v>-6.1538461538461538E-3</c:v>
                </c:pt>
                <c:pt idx="412">
                  <c:v>2.7863777089783281E-2</c:v>
                </c:pt>
                <c:pt idx="413">
                  <c:v>-9.0361445783132526E-3</c:v>
                </c:pt>
                <c:pt idx="414">
                  <c:v>-1.5197568389057751E-2</c:v>
                </c:pt>
                <c:pt idx="415">
                  <c:v>-3.0864197530864196E-3</c:v>
                </c:pt>
                <c:pt idx="416">
                  <c:v>-2.7863777089783281E-2</c:v>
                </c:pt>
                <c:pt idx="417">
                  <c:v>1.9108280254777069E-2</c:v>
                </c:pt>
                <c:pt idx="418">
                  <c:v>-2.8125000000000001E-2</c:v>
                </c:pt>
                <c:pt idx="419">
                  <c:v>9.6463022508038593E-3</c:v>
                </c:pt>
                <c:pt idx="420">
                  <c:v>-1.5923566878980892E-2</c:v>
                </c:pt>
                <c:pt idx="421">
                  <c:v>2.2653721682847898E-2</c:v>
                </c:pt>
                <c:pt idx="422">
                  <c:v>1.5822784810126583E-2</c:v>
                </c:pt>
                <c:pt idx="423">
                  <c:v>-2.1806853582554516E-2</c:v>
                </c:pt>
                <c:pt idx="424">
                  <c:v>0</c:v>
                </c:pt>
                <c:pt idx="425">
                  <c:v>1.9108280254777069E-2</c:v>
                </c:pt>
                <c:pt idx="426">
                  <c:v>1.2500000000000001E-2</c:v>
                </c:pt>
                <c:pt idx="427">
                  <c:v>6.1728395061728392E-3</c:v>
                </c:pt>
                <c:pt idx="428">
                  <c:v>1.5337423312883436E-2</c:v>
                </c:pt>
                <c:pt idx="429">
                  <c:v>6.0422960725075529E-3</c:v>
                </c:pt>
                <c:pt idx="430">
                  <c:v>1.2012012012012012E-2</c:v>
                </c:pt>
                <c:pt idx="431">
                  <c:v>1.1869436201780416E-2</c:v>
                </c:pt>
                <c:pt idx="432">
                  <c:v>-2.0527859237536656E-2</c:v>
                </c:pt>
                <c:pt idx="433">
                  <c:v>3.5928143712574849E-2</c:v>
                </c:pt>
                <c:pt idx="434">
                  <c:v>-2.6011560693641619E-2</c:v>
                </c:pt>
                <c:pt idx="435">
                  <c:v>8.9020771513353119E-3</c:v>
                </c:pt>
                <c:pt idx="436">
                  <c:v>-8.8235294117647058E-3</c:v>
                </c:pt>
                <c:pt idx="437">
                  <c:v>0</c:v>
                </c:pt>
                <c:pt idx="438">
                  <c:v>0</c:v>
                </c:pt>
                <c:pt idx="439">
                  <c:v>1.1869436201780416E-2</c:v>
                </c:pt>
                <c:pt idx="440">
                  <c:v>2.6392961876832845E-2</c:v>
                </c:pt>
                <c:pt idx="441">
                  <c:v>-5.7142857142857143E-3</c:v>
                </c:pt>
                <c:pt idx="442">
                  <c:v>-8.6206896551724137E-3</c:v>
                </c:pt>
                <c:pt idx="443">
                  <c:v>1.4492753623188406E-2</c:v>
                </c:pt>
                <c:pt idx="444">
                  <c:v>-1.7142857142857144E-2</c:v>
                </c:pt>
                <c:pt idx="445">
                  <c:v>0</c:v>
                </c:pt>
                <c:pt idx="446">
                  <c:v>-2.9069767441860465E-3</c:v>
                </c:pt>
                <c:pt idx="447">
                  <c:v>-8.7463556851311956E-3</c:v>
                </c:pt>
                <c:pt idx="448">
                  <c:v>-5.8823529411764705E-3</c:v>
                </c:pt>
                <c:pt idx="449">
                  <c:v>-1.7751479289940829E-2</c:v>
                </c:pt>
                <c:pt idx="450">
                  <c:v>9.0361445783132526E-3</c:v>
                </c:pt>
                <c:pt idx="451">
                  <c:v>5.3731343283582433E-3</c:v>
                </c:pt>
                <c:pt idx="452">
                  <c:v>3.9192399049881199E-2</c:v>
                </c:pt>
                <c:pt idx="453">
                  <c:v>6.8571428571427926E-3</c:v>
                </c:pt>
                <c:pt idx="454">
                  <c:v>1.1350737797956869E-2</c:v>
                </c:pt>
                <c:pt idx="455">
                  <c:v>-1.2345679012345616E-2</c:v>
                </c:pt>
                <c:pt idx="456">
                  <c:v>-4.5454545454546103E-3</c:v>
                </c:pt>
                <c:pt idx="457">
                  <c:v>9.7031963470320618E-3</c:v>
                </c:pt>
                <c:pt idx="458">
                  <c:v>-5.0876201243640791E-3</c:v>
                </c:pt>
                <c:pt idx="459">
                  <c:v>0.14204545454545456</c:v>
                </c:pt>
                <c:pt idx="460">
                  <c:v>9.1542288557213955E-2</c:v>
                </c:pt>
                <c:pt idx="461">
                  <c:v>-1.549680948040112E-2</c:v>
                </c:pt>
                <c:pt idx="462">
                  <c:v>-1.8518518518518517E-2</c:v>
                </c:pt>
                <c:pt idx="463">
                  <c:v>-3.5849056603773556E-2</c:v>
                </c:pt>
                <c:pt idx="464">
                  <c:v>2.9354207436398938E-3</c:v>
                </c:pt>
                <c:pt idx="465">
                  <c:v>5.8536585365853662E-2</c:v>
                </c:pt>
                <c:pt idx="466">
                  <c:v>-3.6866359447005133E-3</c:v>
                </c:pt>
                <c:pt idx="467">
                  <c:v>-1.8501387604069254E-3</c:v>
                </c:pt>
                <c:pt idx="468">
                  <c:v>0</c:v>
                </c:pt>
                <c:pt idx="469">
                  <c:v>9.2678405931412712E-4</c:v>
                </c:pt>
                <c:pt idx="470">
                  <c:v>-9.2592592592587327E-4</c:v>
                </c:pt>
                <c:pt idx="471">
                  <c:v>3.7998146431881319E-2</c:v>
                </c:pt>
                <c:pt idx="472">
                  <c:v>4.464285714285714E-3</c:v>
                </c:pt>
                <c:pt idx="473">
                  <c:v>-2.577777777777783E-2</c:v>
                </c:pt>
                <c:pt idx="474">
                  <c:v>-9.1240875912403574E-4</c:v>
                </c:pt>
                <c:pt idx="475">
                  <c:v>-1.3698630136986301E-2</c:v>
                </c:pt>
                <c:pt idx="476">
                  <c:v>-5.8333333333333307E-2</c:v>
                </c:pt>
                <c:pt idx="477">
                  <c:v>5.1130776794493633E-2</c:v>
                </c:pt>
                <c:pt idx="478">
                  <c:v>-7.1562207670720343E-2</c:v>
                </c:pt>
                <c:pt idx="479">
                  <c:v>-2.4181360201511393E-2</c:v>
                </c:pt>
                <c:pt idx="480">
                  <c:v>-3.0975735673721958E-3</c:v>
                </c:pt>
                <c:pt idx="481">
                  <c:v>-4.5054375970999427E-2</c:v>
                </c:pt>
                <c:pt idx="482">
                  <c:v>5.2603036876355688E-2</c:v>
                </c:pt>
                <c:pt idx="483">
                  <c:v>-4.018547140649141E-2</c:v>
                </c:pt>
                <c:pt idx="484">
                  <c:v>7.514761137949421E-3</c:v>
                </c:pt>
                <c:pt idx="485">
                  <c:v>4.3153969099627189E-2</c:v>
                </c:pt>
                <c:pt idx="486">
                  <c:v>2.8600612870275762E-2</c:v>
                </c:pt>
                <c:pt idx="487">
                  <c:v>9.9304865938425343E-4</c:v>
                </c:pt>
                <c:pt idx="488">
                  <c:v>0</c:v>
                </c:pt>
                <c:pt idx="489">
                  <c:v>-2.6785714285714315E-2</c:v>
                </c:pt>
                <c:pt idx="490">
                  <c:v>-2.1406727828746121E-2</c:v>
                </c:pt>
                <c:pt idx="491">
                  <c:v>-2.6041666666666665E-3</c:v>
                </c:pt>
                <c:pt idx="492">
                  <c:v>-1.2010443864229824E-2</c:v>
                </c:pt>
                <c:pt idx="493">
                  <c:v>-3.3298097251585536E-2</c:v>
                </c:pt>
                <c:pt idx="494">
                  <c:v>-3.4445051940951397E-2</c:v>
                </c:pt>
                <c:pt idx="495">
                  <c:v>1.0192525481313768E-2</c:v>
                </c:pt>
                <c:pt idx="496">
                  <c:v>-9.5291479820628754E-3</c:v>
                </c:pt>
                <c:pt idx="497">
                  <c:v>9.0548953027731905E-3</c:v>
                </c:pt>
                <c:pt idx="498">
                  <c:v>2.748177229388658E-2</c:v>
                </c:pt>
                <c:pt idx="499">
                  <c:v>3.0021834061135372E-2</c:v>
                </c:pt>
                <c:pt idx="500">
                  <c:v>-1.9607843137254843E-2</c:v>
                </c:pt>
                <c:pt idx="501">
                  <c:v>4.324324324324386E-3</c:v>
                </c:pt>
                <c:pt idx="502">
                  <c:v>-8.0731969860064583E-3</c:v>
                </c:pt>
                <c:pt idx="503">
                  <c:v>-1.0851871947911014E-2</c:v>
                </c:pt>
                <c:pt idx="504">
                  <c:v>-2.7427317608337904E-2</c:v>
                </c:pt>
                <c:pt idx="505">
                  <c:v>-4.4557247602932913E-2</c:v>
                </c:pt>
                <c:pt idx="506">
                  <c:v>5.9031877213692042E-4</c:v>
                </c:pt>
                <c:pt idx="507">
                  <c:v>-1.061946902654874E-2</c:v>
                </c:pt>
                <c:pt idx="508">
                  <c:v>-3.9952295766249188E-2</c:v>
                </c:pt>
                <c:pt idx="509">
                  <c:v>-3.1055900621118012E-2</c:v>
                </c:pt>
                <c:pt idx="510">
                  <c:v>-2.7564102564102636E-2</c:v>
                </c:pt>
                <c:pt idx="511">
                  <c:v>-7.9103493737639335E-3</c:v>
                </c:pt>
                <c:pt idx="512">
                  <c:v>-2.0598006644518236E-2</c:v>
                </c:pt>
                <c:pt idx="513">
                  <c:v>-3.5278154681139873E-2</c:v>
                </c:pt>
                <c:pt idx="514">
                  <c:v>-4.9226441631504128E-3</c:v>
                </c:pt>
                <c:pt idx="515">
                  <c:v>-4.9469964664310149E-3</c:v>
                </c:pt>
                <c:pt idx="516">
                  <c:v>2.9119318181818139E-2</c:v>
                </c:pt>
                <c:pt idx="517">
                  <c:v>1.3802622498273887E-3</c:v>
                </c:pt>
                <c:pt idx="518">
                  <c:v>-3.9283252929014398E-2</c:v>
                </c:pt>
                <c:pt idx="519">
                  <c:v>2.8694404591105139E-3</c:v>
                </c:pt>
                <c:pt idx="520">
                  <c:v>3.5765379113018594E-2</c:v>
                </c:pt>
                <c:pt idx="521">
                  <c:v>3.107734806629834E-2</c:v>
                </c:pt>
                <c:pt idx="522">
                  <c:v>-2.21031480241126E-2</c:v>
                </c:pt>
                <c:pt idx="523">
                  <c:v>4.863013698630133E-2</c:v>
                </c:pt>
                <c:pt idx="524">
                  <c:v>-1.9595035924231414E-3</c:v>
                </c:pt>
                <c:pt idx="525">
                  <c:v>7.1989528795811143E-3</c:v>
                </c:pt>
                <c:pt idx="526">
                  <c:v>0.15399610136452233</c:v>
                </c:pt>
                <c:pt idx="527">
                  <c:v>-2.5337837837837839E-2</c:v>
                </c:pt>
                <c:pt idx="528">
                  <c:v>2.7729636048526931E-2</c:v>
                </c:pt>
                <c:pt idx="529">
                  <c:v>-5.9584035975266972E-2</c:v>
                </c:pt>
                <c:pt idx="530">
                  <c:v>4.1841004184099738E-3</c:v>
                </c:pt>
                <c:pt idx="531">
                  <c:v>-1.2499999999999966E-2</c:v>
                </c:pt>
                <c:pt idx="532">
                  <c:v>1.6274864376130131E-2</c:v>
                </c:pt>
                <c:pt idx="533">
                  <c:v>1.7793594306049824E-2</c:v>
                </c:pt>
                <c:pt idx="534">
                  <c:v>-5.5944055944055909E-2</c:v>
                </c:pt>
                <c:pt idx="535">
                  <c:v>3.1481481481481444E-2</c:v>
                </c:pt>
                <c:pt idx="536">
                  <c:v>-1.8551765409934137E-2</c:v>
                </c:pt>
                <c:pt idx="537">
                  <c:v>-6.7073170731706969E-3</c:v>
                </c:pt>
                <c:pt idx="538">
                  <c:v>1.9030079803560432E-2</c:v>
                </c:pt>
                <c:pt idx="539">
                  <c:v>-8.4337349397590709E-3</c:v>
                </c:pt>
                <c:pt idx="540">
                  <c:v>1.3973268529769206E-2</c:v>
                </c:pt>
                <c:pt idx="541">
                  <c:v>1.8573996405032919E-2</c:v>
                </c:pt>
                <c:pt idx="542">
                  <c:v>-8.2352941176470924E-3</c:v>
                </c:pt>
                <c:pt idx="543">
                  <c:v>1.1862396204033215E-2</c:v>
                </c:pt>
                <c:pt idx="544">
                  <c:v>-4.6307151230949625E-2</c:v>
                </c:pt>
                <c:pt idx="545">
                  <c:v>4.9170251997542186E-3</c:v>
                </c:pt>
                <c:pt idx="546">
                  <c:v>6.1162079510699891E-4</c:v>
                </c:pt>
                <c:pt idx="547">
                  <c:v>-2.0782396088019597E-2</c:v>
                </c:pt>
                <c:pt idx="548">
                  <c:v>4.3695380774033529E-3</c:v>
                </c:pt>
                <c:pt idx="549">
                  <c:v>7.4580484773150314E-3</c:v>
                </c:pt>
                <c:pt idx="550">
                  <c:v>-2.5293028994447839E-2</c:v>
                </c:pt>
                <c:pt idx="551">
                  <c:v>1.8987341772152618E-3</c:v>
                </c:pt>
                <c:pt idx="552">
                  <c:v>-3.095388502842707E-2</c:v>
                </c:pt>
                <c:pt idx="553">
                  <c:v>-5.8670143415906493E-3</c:v>
                </c:pt>
                <c:pt idx="554">
                  <c:v>-1.6393442622950821E-2</c:v>
                </c:pt>
                <c:pt idx="555">
                  <c:v>0.05</c:v>
                </c:pt>
                <c:pt idx="556">
                  <c:v>-1.841269841269845E-2</c:v>
                </c:pt>
                <c:pt idx="557">
                  <c:v>-2.7813712807244394E-2</c:v>
                </c:pt>
                <c:pt idx="558">
                  <c:v>5.3226879574183828E-3</c:v>
                </c:pt>
                <c:pt idx="559">
                  <c:v>-1.8530774321641186E-2</c:v>
                </c:pt>
                <c:pt idx="560">
                  <c:v>-2.6972353337829107E-3</c:v>
                </c:pt>
                <c:pt idx="561">
                  <c:v>5.9499661933738894E-2</c:v>
                </c:pt>
                <c:pt idx="562">
                  <c:v>-1.2763241863433313E-2</c:v>
                </c:pt>
                <c:pt idx="563">
                  <c:v>-1.4867485455720642E-2</c:v>
                </c:pt>
                <c:pt idx="564">
                  <c:v>-2.6902887139107573E-2</c:v>
                </c:pt>
                <c:pt idx="565">
                  <c:v>-2.4949426837491684E-2</c:v>
                </c:pt>
                <c:pt idx="566">
                  <c:v>4.1493775933609568E-3</c:v>
                </c:pt>
                <c:pt idx="567">
                  <c:v>1.3774104683195593E-2</c:v>
                </c:pt>
                <c:pt idx="568">
                  <c:v>-2.9891304347825935E-2</c:v>
                </c:pt>
                <c:pt idx="569">
                  <c:v>-5.6022408963586224E-3</c:v>
                </c:pt>
                <c:pt idx="570">
                  <c:v>-1.4084507042253521E-2</c:v>
                </c:pt>
                <c:pt idx="571">
                  <c:v>-1.4285714285713475E-3</c:v>
                </c:pt>
                <c:pt idx="572">
                  <c:v>-1.6452074391988637E-2</c:v>
                </c:pt>
                <c:pt idx="573">
                  <c:v>3.272727272727273E-2</c:v>
                </c:pt>
                <c:pt idx="574">
                  <c:v>-1.8309859154929536E-2</c:v>
                </c:pt>
                <c:pt idx="575">
                  <c:v>1.2195121951219429E-2</c:v>
                </c:pt>
                <c:pt idx="576">
                  <c:v>-4.1814316087880977E-2</c:v>
                </c:pt>
                <c:pt idx="577">
                  <c:v>-5.9171597633134836E-3</c:v>
                </c:pt>
                <c:pt idx="578">
                  <c:v>-2.2321428571428572E-2</c:v>
                </c:pt>
                <c:pt idx="579">
                  <c:v>1.0654490106544944E-2</c:v>
                </c:pt>
                <c:pt idx="580">
                  <c:v>9.1867469879517979E-2</c:v>
                </c:pt>
                <c:pt idx="581">
                  <c:v>-1.9310344827586284E-2</c:v>
                </c:pt>
                <c:pt idx="582">
                  <c:v>3.93811533052041E-2</c:v>
                </c:pt>
                <c:pt idx="583">
                  <c:v>-5.2097428958051535E-2</c:v>
                </c:pt>
                <c:pt idx="584">
                  <c:v>-7.1377587437540556E-4</c:v>
                </c:pt>
                <c:pt idx="585">
                  <c:v>-1.6428571428571511E-2</c:v>
                </c:pt>
                <c:pt idx="586">
                  <c:v>0.12999273783587514</c:v>
                </c:pt>
                <c:pt idx="587">
                  <c:v>-4.4987146529562982E-2</c:v>
                </c:pt>
                <c:pt idx="588">
                  <c:v>-6.0565275908479521E-3</c:v>
                </c:pt>
                <c:pt idx="589">
                  <c:v>-6.7704807041296092E-4</c:v>
                </c:pt>
                <c:pt idx="590">
                  <c:v>4.3360433604336085E-2</c:v>
                </c:pt>
                <c:pt idx="591">
                  <c:v>-1.2987012987012988E-2</c:v>
                </c:pt>
                <c:pt idx="592">
                  <c:v>-4.3421052631578909E-2</c:v>
                </c:pt>
                <c:pt idx="593">
                  <c:v>1.7193947730398899E-2</c:v>
                </c:pt>
                <c:pt idx="594">
                  <c:v>-2.7045300878972278E-2</c:v>
                </c:pt>
                <c:pt idx="595">
                  <c:v>1.4593467685892942E-2</c:v>
                </c:pt>
                <c:pt idx="596">
                  <c:v>-0.1486301369863014</c:v>
                </c:pt>
                <c:pt idx="597">
                  <c:v>3.8616251005631513E-2</c:v>
                </c:pt>
                <c:pt idx="598">
                  <c:v>6.9713400464756449E-3</c:v>
                </c:pt>
                <c:pt idx="599">
                  <c:v>-2.6153846153846198E-2</c:v>
                </c:pt>
                <c:pt idx="600">
                  <c:v>-1.5797788309636653E-2</c:v>
                </c:pt>
                <c:pt idx="601">
                  <c:v>3.5313001605136486E-2</c:v>
                </c:pt>
                <c:pt idx="602">
                  <c:v>-3.875968992248062E-3</c:v>
                </c:pt>
                <c:pt idx="603">
                  <c:v>-1.089494163424129E-2</c:v>
                </c:pt>
                <c:pt idx="604">
                  <c:v>-8.6546026750589644E-3</c:v>
                </c:pt>
                <c:pt idx="605">
                  <c:v>1.7460317460317371E-2</c:v>
                </c:pt>
                <c:pt idx="606">
                  <c:v>-9.3603744149765109E-3</c:v>
                </c:pt>
                <c:pt idx="607">
                  <c:v>7.874015748031496E-3</c:v>
                </c:pt>
                <c:pt idx="608">
                  <c:v>-9.3750000000000222E-3</c:v>
                </c:pt>
                <c:pt idx="609">
                  <c:v>-2.9968454258675056E-2</c:v>
                </c:pt>
                <c:pt idx="610">
                  <c:v>-3.8211382113821163E-2</c:v>
                </c:pt>
                <c:pt idx="611">
                  <c:v>3.8884192730346649E-2</c:v>
                </c:pt>
                <c:pt idx="612">
                  <c:v>-1.2205044751830756E-2</c:v>
                </c:pt>
                <c:pt idx="613">
                  <c:v>1.5650741350906026E-2</c:v>
                </c:pt>
                <c:pt idx="614">
                  <c:v>4.86618004866187E-3</c:v>
                </c:pt>
                <c:pt idx="615">
                  <c:v>1.3720742534301764E-2</c:v>
                </c:pt>
                <c:pt idx="616">
                  <c:v>-1.512738853503178E-2</c:v>
                </c:pt>
                <c:pt idx="617">
                  <c:v>1.8593371059013718E-2</c:v>
                </c:pt>
                <c:pt idx="618">
                  <c:v>3.1746031746031744E-2</c:v>
                </c:pt>
                <c:pt idx="619">
                  <c:v>1.307692307692299E-2</c:v>
                </c:pt>
                <c:pt idx="620">
                  <c:v>-2.2779043280182234E-2</c:v>
                </c:pt>
                <c:pt idx="621">
                  <c:v>-1.4763014763014698E-2</c:v>
                </c:pt>
                <c:pt idx="622">
                  <c:v>-1.1041009463722331E-2</c:v>
                </c:pt>
                <c:pt idx="623">
                  <c:v>-1.5948963317384596E-3</c:v>
                </c:pt>
                <c:pt idx="624">
                  <c:v>-6.3897763578274532E-3</c:v>
                </c:pt>
                <c:pt idx="625">
                  <c:v>1.2861736334405098E-2</c:v>
                </c:pt>
                <c:pt idx="626">
                  <c:v>-1.7460317460317482E-2</c:v>
                </c:pt>
                <c:pt idx="627">
                  <c:v>-6.2197092084006485E-2</c:v>
                </c:pt>
                <c:pt idx="628">
                  <c:v>2.7562446167097354E-2</c:v>
                </c:pt>
                <c:pt idx="629">
                  <c:v>-1.6764459346186324E-3</c:v>
                </c:pt>
                <c:pt idx="630">
                  <c:v>7.5566750629723406E-3</c:v>
                </c:pt>
                <c:pt idx="631">
                  <c:v>4.5000000000000047E-2</c:v>
                </c:pt>
                <c:pt idx="632">
                  <c:v>-2.1531100478468922E-2</c:v>
                </c:pt>
                <c:pt idx="633">
                  <c:v>4.8899755501222025E-3</c:v>
                </c:pt>
                <c:pt idx="634">
                  <c:v>-1.5409570154095633E-2</c:v>
                </c:pt>
                <c:pt idx="635">
                  <c:v>-9.0609555189457049E-3</c:v>
                </c:pt>
                <c:pt idx="636">
                  <c:v>2.4937655860349128E-2</c:v>
                </c:pt>
                <c:pt idx="637">
                  <c:v>-2.0275750202757504E-2</c:v>
                </c:pt>
                <c:pt idx="638">
                  <c:v>-1.6556291390728713E-3</c:v>
                </c:pt>
                <c:pt idx="639">
                  <c:v>2.5704809286898909E-2</c:v>
                </c:pt>
                <c:pt idx="640">
                  <c:v>-3.5569927243330683E-2</c:v>
                </c:pt>
                <c:pt idx="641">
                  <c:v>-1.0896898575020932E-2</c:v>
                </c:pt>
                <c:pt idx="642">
                  <c:v>-4.6610169491525424E-2</c:v>
                </c:pt>
                <c:pt idx="643">
                  <c:v>-2.4888888888888863E-2</c:v>
                </c:pt>
                <c:pt idx="644">
                  <c:v>-3.099361896080224E-2</c:v>
                </c:pt>
                <c:pt idx="645">
                  <c:v>-3.2925682031984947E-2</c:v>
                </c:pt>
                <c:pt idx="646">
                  <c:v>-4.3968871595330701E-2</c:v>
                </c:pt>
                <c:pt idx="647">
                  <c:v>-1.0175010175010175E-2</c:v>
                </c:pt>
                <c:pt idx="648">
                  <c:v>-9.4572368421052804E-3</c:v>
                </c:pt>
                <c:pt idx="649">
                  <c:v>1.2453300124533474E-3</c:v>
                </c:pt>
                <c:pt idx="650">
                  <c:v>8.8308457711442745E-2</c:v>
                </c:pt>
                <c:pt idx="651">
                  <c:v>-6.0190476190476128E-2</c:v>
                </c:pt>
                <c:pt idx="652">
                  <c:v>-1.9862180786380298E-2</c:v>
                </c:pt>
                <c:pt idx="653">
                  <c:v>-2.8949545078577308E-2</c:v>
                </c:pt>
                <c:pt idx="654">
                  <c:v>1.6183986371379855E-2</c:v>
                </c:pt>
                <c:pt idx="655">
                  <c:v>-3.7720033528918631E-2</c:v>
                </c:pt>
                <c:pt idx="656">
                  <c:v>-9.5818815331011505E-3</c:v>
                </c:pt>
                <c:pt idx="657">
                  <c:v>3.0782761653474183E-2</c:v>
                </c:pt>
                <c:pt idx="658">
                  <c:v>2.5170648464163815E-2</c:v>
                </c:pt>
                <c:pt idx="659">
                  <c:v>-3.3291718684977877E-3</c:v>
                </c:pt>
                <c:pt idx="660">
                  <c:v>-3.5490605427974858E-2</c:v>
                </c:pt>
                <c:pt idx="661">
                  <c:v>0.15800865800865793</c:v>
                </c:pt>
                <c:pt idx="662">
                  <c:v>1.1214953271028064E-2</c:v>
                </c:pt>
                <c:pt idx="663">
                  <c:v>3.5120147874306812E-2</c:v>
                </c:pt>
                <c:pt idx="664">
                  <c:v>-5.8035714285714288E-2</c:v>
                </c:pt>
                <c:pt idx="665">
                  <c:v>5.6872037914691403E-3</c:v>
                </c:pt>
                <c:pt idx="666">
                  <c:v>-0.24222431668237501</c:v>
                </c:pt>
                <c:pt idx="667">
                  <c:v>1.0945273631840738E-2</c:v>
                </c:pt>
                <c:pt idx="668">
                  <c:v>-7.3818897637794572E-3</c:v>
                </c:pt>
                <c:pt idx="669">
                  <c:v>1.487357461576479E-3</c:v>
                </c:pt>
                <c:pt idx="670">
                  <c:v>-5.4455445544554174E-3</c:v>
                </c:pt>
                <c:pt idx="671">
                  <c:v>5.4753608760577119E-3</c:v>
                </c:pt>
                <c:pt idx="672">
                  <c:v>-2.178217821782167E-2</c:v>
                </c:pt>
                <c:pt idx="673">
                  <c:v>-2.0748987854251017E-2</c:v>
                </c:pt>
                <c:pt idx="674">
                  <c:v>1.653746770025841E-2</c:v>
                </c:pt>
                <c:pt idx="675">
                  <c:v>-4.6263345195729541E-2</c:v>
                </c:pt>
                <c:pt idx="676">
                  <c:v>9.0618336886992609E-3</c:v>
                </c:pt>
                <c:pt idx="677">
                  <c:v>-6.3391442155309556E-3</c:v>
                </c:pt>
                <c:pt idx="678">
                  <c:v>1.4885699096225474E-2</c:v>
                </c:pt>
                <c:pt idx="679">
                  <c:v>-1.0476689366160071E-3</c:v>
                </c:pt>
                <c:pt idx="680">
                  <c:v>-1.9926586261143103E-2</c:v>
                </c:pt>
                <c:pt idx="681">
                  <c:v>1.8191546281433914E-2</c:v>
                </c:pt>
                <c:pt idx="682">
                  <c:v>1.3137151865475564E-2</c:v>
                </c:pt>
                <c:pt idx="683">
                  <c:v>3.008298755186713E-2</c:v>
                </c:pt>
                <c:pt idx="684">
                  <c:v>-4.5820745216515621E-2</c:v>
                </c:pt>
                <c:pt idx="685">
                  <c:v>-1.2137203166226936E-2</c:v>
                </c:pt>
                <c:pt idx="686">
                  <c:v>2.5641025641025664E-2</c:v>
                </c:pt>
                <c:pt idx="687">
                  <c:v>-6.8229166666666605E-2</c:v>
                </c:pt>
                <c:pt idx="688">
                  <c:v>-9.5025153717161383E-3</c:v>
                </c:pt>
                <c:pt idx="689">
                  <c:v>-2.5959367945823777E-2</c:v>
                </c:pt>
                <c:pt idx="690">
                  <c:v>5.2143684820393887E-2</c:v>
                </c:pt>
                <c:pt idx="691">
                  <c:v>7.0484581497797419E-2</c:v>
                </c:pt>
                <c:pt idx="692">
                  <c:v>-7.2016460905350082E-3</c:v>
                </c:pt>
                <c:pt idx="693">
                  <c:v>-3.8860103626943004E-2</c:v>
                </c:pt>
                <c:pt idx="694">
                  <c:v>-4.8517520215633533E-2</c:v>
                </c:pt>
                <c:pt idx="695">
                  <c:v>4.3626062322946357E-2</c:v>
                </c:pt>
                <c:pt idx="696">
                  <c:v>1.3029315960911966E-2</c:v>
                </c:pt>
                <c:pt idx="697">
                  <c:v>1.4469453376205765E-2</c:v>
                </c:pt>
                <c:pt idx="698">
                  <c:v>1.7432646592710082E-2</c:v>
                </c:pt>
                <c:pt idx="699">
                  <c:v>1.2461059190031071E-2</c:v>
                </c:pt>
                <c:pt idx="700">
                  <c:v>1.9487179487179436E-2</c:v>
                </c:pt>
                <c:pt idx="701">
                  <c:v>4.1247484909456754E-2</c:v>
                </c:pt>
                <c:pt idx="702">
                  <c:v>-2.8985507246376711E-2</c:v>
                </c:pt>
                <c:pt idx="703">
                  <c:v>5.1741293532338264E-2</c:v>
                </c:pt>
                <c:pt idx="704">
                  <c:v>4.7303689687786237E-4</c:v>
                </c:pt>
                <c:pt idx="705">
                  <c:v>1.9858156028368875E-2</c:v>
                </c:pt>
                <c:pt idx="706">
                  <c:v>-2.2253129346314345E-2</c:v>
                </c:pt>
                <c:pt idx="707">
                  <c:v>6.4011379800853557E-2</c:v>
                </c:pt>
                <c:pt idx="708">
                  <c:v>-2.2727272727272797E-2</c:v>
                </c:pt>
                <c:pt idx="709">
                  <c:v>-2.2799817601459188E-2</c:v>
                </c:pt>
                <c:pt idx="710">
                  <c:v>-2.1465235650956642E-2</c:v>
                </c:pt>
                <c:pt idx="711">
                  <c:v>-7.1530758226036519E-3</c:v>
                </c:pt>
                <c:pt idx="712">
                  <c:v>-1.4409221902017837E-3</c:v>
                </c:pt>
                <c:pt idx="713">
                  <c:v>-4.6176046176046218E-2</c:v>
                </c:pt>
                <c:pt idx="714">
                  <c:v>-5.0428643469490678E-2</c:v>
                </c:pt>
                <c:pt idx="715">
                  <c:v>-1.7525225703664278E-2</c:v>
                </c:pt>
                <c:pt idx="716">
                  <c:v>-4.8648648648648568E-3</c:v>
                </c:pt>
                <c:pt idx="717">
                  <c:v>-8.6909288430201057E-3</c:v>
                </c:pt>
                <c:pt idx="718">
                  <c:v>-9.8630136986301211E-3</c:v>
                </c:pt>
                <c:pt idx="719">
                  <c:v>0</c:v>
                </c:pt>
                <c:pt idx="720">
                  <c:v>-2.7670171555064034E-3</c:v>
                </c:pt>
                <c:pt idx="721">
                  <c:v>2.1087680355160877E-2</c:v>
                </c:pt>
                <c:pt idx="722">
                  <c:v>-2.2282608695652184E-2</c:v>
                </c:pt>
                <c:pt idx="723">
                  <c:v>5.5586436909402801E-4</c:v>
                </c:pt>
                <c:pt idx="724">
                  <c:v>8.8888888888888976E-3</c:v>
                </c:pt>
                <c:pt idx="725">
                  <c:v>2.2026431718061203E-3</c:v>
                </c:pt>
                <c:pt idx="726">
                  <c:v>7.1428571428570889E-3</c:v>
                </c:pt>
                <c:pt idx="727">
                  <c:v>-4.3644298963446976E-3</c:v>
                </c:pt>
                <c:pt idx="728">
                  <c:v>-7.1232876712328218E-3</c:v>
                </c:pt>
                <c:pt idx="729">
                  <c:v>-1.6556291390729103E-3</c:v>
                </c:pt>
                <c:pt idx="730">
                  <c:v>-2.9850746268656671E-2</c:v>
                </c:pt>
                <c:pt idx="731">
                  <c:v>-1.5384615384615359E-2</c:v>
                </c:pt>
                <c:pt idx="732">
                  <c:v>2.893518518518354E-3</c:v>
                </c:pt>
                <c:pt idx="733">
                  <c:v>-2.4812463935372172E-2</c:v>
                </c:pt>
                <c:pt idx="734">
                  <c:v>4.0828402366863983E-2</c:v>
                </c:pt>
                <c:pt idx="735">
                  <c:v>2.6151222285389474E-2</c:v>
                </c:pt>
                <c:pt idx="736">
                  <c:v>-4.5429362880886441E-2</c:v>
                </c:pt>
                <c:pt idx="737">
                  <c:v>-4.410911201392928E-2</c:v>
                </c:pt>
                <c:pt idx="738">
                  <c:v>4.7358834244080217E-2</c:v>
                </c:pt>
                <c:pt idx="739">
                  <c:v>-4.6376811594201909E-3</c:v>
                </c:pt>
                <c:pt idx="740">
                  <c:v>3.4944670937681254E-3</c:v>
                </c:pt>
                <c:pt idx="741">
                  <c:v>-1.6831108531630827E-2</c:v>
                </c:pt>
                <c:pt idx="742">
                  <c:v>-1.4167650531287011E-2</c:v>
                </c:pt>
                <c:pt idx="743">
                  <c:v>3.113772455089818E-2</c:v>
                </c:pt>
                <c:pt idx="744">
                  <c:v>-4.0650406504065005E-2</c:v>
                </c:pt>
                <c:pt idx="745">
                  <c:v>-1.1501210653753105E-2</c:v>
                </c:pt>
                <c:pt idx="746">
                  <c:v>-7.9608083282301911E-3</c:v>
                </c:pt>
                <c:pt idx="747">
                  <c:v>-2.7160493827160466E-2</c:v>
                </c:pt>
                <c:pt idx="748">
                  <c:v>3.1725888324873547E-3</c:v>
                </c:pt>
                <c:pt idx="749">
                  <c:v>5.6925996204933499E-3</c:v>
                </c:pt>
                <c:pt idx="750">
                  <c:v>-1.1320754716981114E-2</c:v>
                </c:pt>
                <c:pt idx="751">
                  <c:v>-7.633587786259605E-3</c:v>
                </c:pt>
                <c:pt idx="752">
                  <c:v>-1.4743589743589771E-2</c:v>
                </c:pt>
                <c:pt idx="753">
                  <c:v>1.9518542615484757E-2</c:v>
                </c:pt>
                <c:pt idx="754">
                  <c:v>-1.4039566049776684E-2</c:v>
                </c:pt>
                <c:pt idx="755">
                  <c:v>9.0614886731391966E-3</c:v>
                </c:pt>
                <c:pt idx="756">
                  <c:v>-1.2187299550994195E-2</c:v>
                </c:pt>
                <c:pt idx="757">
                  <c:v>-2.0779220779220797E-2</c:v>
                </c:pt>
                <c:pt idx="758">
                  <c:v>2.6525198938991477E-3</c:v>
                </c:pt>
                <c:pt idx="759">
                  <c:v>-2.1164021164021066E-2</c:v>
                </c:pt>
                <c:pt idx="760">
                  <c:v>-4.7297297297297491E-3</c:v>
                </c:pt>
                <c:pt idx="761">
                  <c:v>-1.0183299389002061E-2</c:v>
                </c:pt>
                <c:pt idx="762">
                  <c:v>-6.8587105624142415E-3</c:v>
                </c:pt>
                <c:pt idx="763">
                  <c:v>6.9060773480661506E-4</c:v>
                </c:pt>
                <c:pt idx="764">
                  <c:v>8.2815734989647484E-3</c:v>
                </c:pt>
                <c:pt idx="765">
                  <c:v>-7.5290896646132395E-3</c:v>
                </c:pt>
                <c:pt idx="766">
                  <c:v>1.9999999999999941E-2</c:v>
                </c:pt>
                <c:pt idx="767">
                  <c:v>1.0818120351588922E-2</c:v>
                </c:pt>
                <c:pt idx="768">
                  <c:v>2.4080267558528511E-2</c:v>
                </c:pt>
                <c:pt idx="769">
                  <c:v>-5.1273677335075124E-2</c:v>
                </c:pt>
                <c:pt idx="770">
                  <c:v>3.4423407917383085E-3</c:v>
                </c:pt>
                <c:pt idx="771">
                  <c:v>-4.4596912521440487E-3</c:v>
                </c:pt>
                <c:pt idx="772">
                  <c:v>4.8931771192281245E-2</c:v>
                </c:pt>
                <c:pt idx="773">
                  <c:v>8.1471747700394226E-2</c:v>
                </c:pt>
                <c:pt idx="774">
                  <c:v>-0.11907654921020661</c:v>
                </c:pt>
                <c:pt idx="775">
                  <c:v>-3.0689655172413812E-2</c:v>
                </c:pt>
                <c:pt idx="776">
                  <c:v>-2.0988971896122373E-2</c:v>
                </c:pt>
                <c:pt idx="777">
                  <c:v>2.3982558139534888E-2</c:v>
                </c:pt>
                <c:pt idx="778">
                  <c:v>-2.9808374733853792E-2</c:v>
                </c:pt>
                <c:pt idx="779">
                  <c:v>-7.6444769568397949E-2</c:v>
                </c:pt>
                <c:pt idx="780">
                  <c:v>3.6831683168316823E-2</c:v>
                </c:pt>
                <c:pt idx="781">
                  <c:v>-1.031321619556912E-2</c:v>
                </c:pt>
                <c:pt idx="782">
                  <c:v>-7.7190274025472514E-3</c:v>
                </c:pt>
                <c:pt idx="783">
                  <c:v>6.6122131466354785E-3</c:v>
                </c:pt>
                <c:pt idx="784">
                  <c:v>0.22024729520865532</c:v>
                </c:pt>
                <c:pt idx="785">
                  <c:v>8.6763774540848701E-2</c:v>
                </c:pt>
                <c:pt idx="786">
                  <c:v>-3.1468531468531416E-2</c:v>
                </c:pt>
                <c:pt idx="787">
                  <c:v>-6.1973525872442904E-2</c:v>
                </c:pt>
                <c:pt idx="788">
                  <c:v>5.452212957023788E-3</c:v>
                </c:pt>
                <c:pt idx="789">
                  <c:v>-5.358851674641147E-2</c:v>
                </c:pt>
                <c:pt idx="790">
                  <c:v>1.3818672059319062E-2</c:v>
                </c:pt>
                <c:pt idx="791">
                  <c:v>-3.5904255319148884E-2</c:v>
                </c:pt>
                <c:pt idx="792">
                  <c:v>3.5517241379310387E-2</c:v>
                </c:pt>
                <c:pt idx="793">
                  <c:v>-3.0636030636030692E-2</c:v>
                </c:pt>
                <c:pt idx="794">
                  <c:v>-8.931638612160701E-3</c:v>
                </c:pt>
                <c:pt idx="795">
                  <c:v>1.7331022530329289E-2</c:v>
                </c:pt>
                <c:pt idx="796">
                  <c:v>2.4190800681430914E-2</c:v>
                </c:pt>
                <c:pt idx="797">
                  <c:v>7.9840319361278115E-3</c:v>
                </c:pt>
                <c:pt idx="798">
                  <c:v>-2.5742574257425779E-2</c:v>
                </c:pt>
                <c:pt idx="799">
                  <c:v>8.8075880758808119E-3</c:v>
                </c:pt>
                <c:pt idx="800">
                  <c:v>6.0443250503693655E-3</c:v>
                </c:pt>
                <c:pt idx="801">
                  <c:v>1.4686248331108067E-2</c:v>
                </c:pt>
                <c:pt idx="802">
                  <c:v>8.881578947368525E-3</c:v>
                </c:pt>
                <c:pt idx="803">
                  <c:v>-2.6736224323443112E-2</c:v>
                </c:pt>
                <c:pt idx="804">
                  <c:v>1.7420435510887757E-2</c:v>
                </c:pt>
                <c:pt idx="805">
                  <c:v>-4.9390846229832768E-3</c:v>
                </c:pt>
                <c:pt idx="806">
                  <c:v>5.5592322964923883E-2</c:v>
                </c:pt>
                <c:pt idx="807">
                  <c:v>1.5673981191222573E-2</c:v>
                </c:pt>
                <c:pt idx="808">
                  <c:v>-1.7283950617283911E-2</c:v>
                </c:pt>
                <c:pt idx="809">
                  <c:v>2.512562814070354E-2</c:v>
                </c:pt>
                <c:pt idx="810">
                  <c:v>-6.1274509803931141E-4</c:v>
                </c:pt>
                <c:pt idx="811">
                  <c:v>1.8393623543838836E-3</c:v>
                </c:pt>
                <c:pt idx="812">
                  <c:v>-6.4259485924112866E-3</c:v>
                </c:pt>
                <c:pt idx="813">
                  <c:v>-1.7554665845395761E-2</c:v>
                </c:pt>
                <c:pt idx="814">
                  <c:v>-4.7648902821316605E-2</c:v>
                </c:pt>
                <c:pt idx="815">
                  <c:v>-3.6208031599736482E-3</c:v>
                </c:pt>
                <c:pt idx="816">
                  <c:v>2.7750247770069372E-2</c:v>
                </c:pt>
                <c:pt idx="817">
                  <c:v>3.3108325297332084E-2</c:v>
                </c:pt>
                <c:pt idx="818">
                  <c:v>-2.2401991288114462E-2</c:v>
                </c:pt>
                <c:pt idx="819">
                  <c:v>8.5932527052832455E-2</c:v>
                </c:pt>
                <c:pt idx="820">
                  <c:v>1.2309495896834752E-2</c:v>
                </c:pt>
                <c:pt idx="821">
                  <c:v>5.0086855819340012E-2</c:v>
                </c:pt>
                <c:pt idx="822">
                  <c:v>2.2332506203473809E-2</c:v>
                </c:pt>
                <c:pt idx="823">
                  <c:v>-2.1574973031283254E-3</c:v>
                </c:pt>
                <c:pt idx="824">
                  <c:v>1.7837837837837746E-2</c:v>
                </c:pt>
                <c:pt idx="825">
                  <c:v>-4.2485395645246041E-3</c:v>
                </c:pt>
                <c:pt idx="826">
                  <c:v>-3.1999999999999316E-3</c:v>
                </c:pt>
                <c:pt idx="827">
                  <c:v>1.0968432316746832E-2</c:v>
                </c:pt>
                <c:pt idx="828">
                  <c:v>2.0375760783276083E-2</c:v>
                </c:pt>
                <c:pt idx="829">
                  <c:v>-2.5933609958506222E-2</c:v>
                </c:pt>
                <c:pt idx="830">
                  <c:v>9.0521831735888257E-3</c:v>
                </c:pt>
                <c:pt idx="831">
                  <c:v>-1.0554089709762309E-3</c:v>
                </c:pt>
                <c:pt idx="832">
                  <c:v>1.3206550449021966E-3</c:v>
                </c:pt>
                <c:pt idx="833">
                  <c:v>-8.9686098654707547E-3</c:v>
                </c:pt>
                <c:pt idx="834">
                  <c:v>1.0646792653712842E-3</c:v>
                </c:pt>
                <c:pt idx="835">
                  <c:v>-4.7859611805370836E-3</c:v>
                </c:pt>
                <c:pt idx="836">
                  <c:v>-2.4044883783060729E-3</c:v>
                </c:pt>
                <c:pt idx="837">
                  <c:v>1.928227102303157E-2</c:v>
                </c:pt>
                <c:pt idx="838">
                  <c:v>4.5980031529164474E-2</c:v>
                </c:pt>
                <c:pt idx="839">
                  <c:v>9.5453403667419105E-3</c:v>
                </c:pt>
                <c:pt idx="840">
                  <c:v>-5.4491166956954412E-2</c:v>
                </c:pt>
                <c:pt idx="841">
                  <c:v>-1.3157894736842105E-2</c:v>
                </c:pt>
                <c:pt idx="842">
                  <c:v>1.9733333333333387E-2</c:v>
                </c:pt>
                <c:pt idx="843">
                  <c:v>-1.8305439330544007E-3</c:v>
                </c:pt>
                <c:pt idx="844">
                  <c:v>-7.3356038773906502E-3</c:v>
                </c:pt>
                <c:pt idx="845">
                  <c:v>2.9031406703615577E-3</c:v>
                </c:pt>
                <c:pt idx="846">
                  <c:v>8.4210526315789541E-3</c:v>
                </c:pt>
                <c:pt idx="847">
                  <c:v>-2.1398747390396666E-2</c:v>
                </c:pt>
                <c:pt idx="848">
                  <c:v>-2.1066666666666643E-2</c:v>
                </c:pt>
                <c:pt idx="849">
                  <c:v>3.5412694088804838E-3</c:v>
                </c:pt>
                <c:pt idx="850">
                  <c:v>9.7719869706840226E-3</c:v>
                </c:pt>
                <c:pt idx="851">
                  <c:v>1.6129032258063215E-3</c:v>
                </c:pt>
                <c:pt idx="852">
                  <c:v>4.8309178743961281E-3</c:v>
                </c:pt>
                <c:pt idx="853">
                  <c:v>1.6025641025641634E-3</c:v>
                </c:pt>
                <c:pt idx="854">
                  <c:v>2.9333333333333371E-2</c:v>
                </c:pt>
                <c:pt idx="855">
                  <c:v>-9.3264248704663252E-2</c:v>
                </c:pt>
                <c:pt idx="856">
                  <c:v>-7.9999999999999918E-2</c:v>
                </c:pt>
                <c:pt idx="857">
                  <c:v>6.8322981366459493E-2</c:v>
                </c:pt>
                <c:pt idx="858">
                  <c:v>-4.3604651162790289E-3</c:v>
                </c:pt>
                <c:pt idx="859">
                  <c:v>-3.7956204379562789E-3</c:v>
                </c:pt>
                <c:pt idx="860">
                  <c:v>2.6377491207503932E-3</c:v>
                </c:pt>
                <c:pt idx="861">
                  <c:v>-5.8462437883660574E-3</c:v>
                </c:pt>
                <c:pt idx="862">
                  <c:v>-2.9697147897677096E-2</c:v>
                </c:pt>
                <c:pt idx="863">
                  <c:v>-6.0606060606061465E-3</c:v>
                </c:pt>
                <c:pt idx="864">
                  <c:v>1.1890243902439042E-2</c:v>
                </c:pt>
                <c:pt idx="865">
                  <c:v>-8.7375715576980765E-3</c:v>
                </c:pt>
                <c:pt idx="866">
                  <c:v>3.2826747720364688E-2</c:v>
                </c:pt>
                <c:pt idx="867">
                  <c:v>-1.3831665685697436E-2</c:v>
                </c:pt>
                <c:pt idx="868">
                  <c:v>2.9543419874664339E-2</c:v>
                </c:pt>
                <c:pt idx="869">
                  <c:v>6.9565217391304923E-3</c:v>
                </c:pt>
                <c:pt idx="870">
                  <c:v>2.5043177892918749E-2</c:v>
                </c:pt>
                <c:pt idx="871">
                  <c:v>2.0219039595619177E-2</c:v>
                </c:pt>
                <c:pt idx="872">
                  <c:v>-1.6515276630883608E-2</c:v>
                </c:pt>
                <c:pt idx="873">
                  <c:v>5.8774139378673625E-3</c:v>
                </c:pt>
                <c:pt idx="874">
                  <c:v>2.6154702281580549E-2</c:v>
                </c:pt>
                <c:pt idx="875">
                  <c:v>-1.9522776572668273E-2</c:v>
                </c:pt>
                <c:pt idx="876">
                  <c:v>-7.4668141592919264E-3</c:v>
                </c:pt>
                <c:pt idx="877">
                  <c:v>4.1794371691278906E-2</c:v>
                </c:pt>
                <c:pt idx="878">
                  <c:v>-1.1500401176785229E-2</c:v>
                </c:pt>
                <c:pt idx="879">
                  <c:v>-2.353896103896097E-2</c:v>
                </c:pt>
                <c:pt idx="880">
                  <c:v>5.5417013022996875E-3</c:v>
                </c:pt>
                <c:pt idx="881">
                  <c:v>5.7867181041609496E-3</c:v>
                </c:pt>
                <c:pt idx="882">
                  <c:v>8.7671232876712409E-3</c:v>
                </c:pt>
                <c:pt idx="883">
                  <c:v>-7.332971211298292E-3</c:v>
                </c:pt>
                <c:pt idx="884">
                  <c:v>-4.1039671682626157E-3</c:v>
                </c:pt>
                <c:pt idx="885">
                  <c:v>0</c:v>
                </c:pt>
                <c:pt idx="886">
                  <c:v>-8.5164835164833839E-3</c:v>
                </c:pt>
                <c:pt idx="887">
                  <c:v>1.9673039623164135E-2</c:v>
                </c:pt>
                <c:pt idx="888">
                  <c:v>-1.8206521739130288E-2</c:v>
                </c:pt>
                <c:pt idx="889">
                  <c:v>-3.598117907556118E-3</c:v>
                </c:pt>
                <c:pt idx="890">
                  <c:v>-1.5277777777777699E-2</c:v>
                </c:pt>
                <c:pt idx="891">
                  <c:v>9.0267983074753238E-3</c:v>
                </c:pt>
                <c:pt idx="892">
                  <c:v>-1.4537321778026364E-2</c:v>
                </c:pt>
                <c:pt idx="893">
                  <c:v>-3.9716312056737747E-3</c:v>
                </c:pt>
                <c:pt idx="894">
                  <c:v>7.6901167758474257E-3</c:v>
                </c:pt>
                <c:pt idx="895">
                  <c:v>5.935556811758079E-3</c:v>
                </c:pt>
                <c:pt idx="896">
                  <c:v>2.8097780275352654E-4</c:v>
                </c:pt>
                <c:pt idx="897">
                  <c:v>-1.0112359550561782E-2</c:v>
                </c:pt>
                <c:pt idx="898">
                  <c:v>-1.3904653802497217E-2</c:v>
                </c:pt>
                <c:pt idx="899">
                  <c:v>-1.8705035971222982E-2</c:v>
                </c:pt>
                <c:pt idx="900">
                  <c:v>-7.3313782991202342E-3</c:v>
                </c:pt>
                <c:pt idx="901">
                  <c:v>1.9793205317577597E-2</c:v>
                </c:pt>
                <c:pt idx="902">
                  <c:v>-2.6651216685979189E-2</c:v>
                </c:pt>
                <c:pt idx="903">
                  <c:v>3.3333333333333257E-2</c:v>
                </c:pt>
                <c:pt idx="904">
                  <c:v>-4.637096774193547E-2</c:v>
                </c:pt>
                <c:pt idx="905">
                  <c:v>8.4566596194503522E-3</c:v>
                </c:pt>
                <c:pt idx="906">
                  <c:v>-8.9847259658583812E-4</c:v>
                </c:pt>
                <c:pt idx="907">
                  <c:v>1.3189448441246934E-2</c:v>
                </c:pt>
                <c:pt idx="908">
                  <c:v>2.0710059171597718E-2</c:v>
                </c:pt>
                <c:pt idx="909">
                  <c:v>-1.3333333333333358E-2</c:v>
                </c:pt>
                <c:pt idx="910">
                  <c:v>-5.8754406580481847E-4</c:v>
                </c:pt>
                <c:pt idx="911">
                  <c:v>-3.5273368606703274E-3</c:v>
                </c:pt>
                <c:pt idx="912">
                  <c:v>5.8997050147493466E-3</c:v>
                </c:pt>
                <c:pt idx="913">
                  <c:v>-4.0175953079179018E-2</c:v>
                </c:pt>
                <c:pt idx="914">
                  <c:v>-2.933088909257554E-2</c:v>
                </c:pt>
                <c:pt idx="915">
                  <c:v>2.0144790683034215E-2</c:v>
                </c:pt>
                <c:pt idx="916">
                  <c:v>-7.6519592718296739E-2</c:v>
                </c:pt>
                <c:pt idx="917">
                  <c:v>2.8399599064483843E-2</c:v>
                </c:pt>
                <c:pt idx="918">
                  <c:v>-1.819363222872002E-2</c:v>
                </c:pt>
                <c:pt idx="919">
                  <c:v>6.0225016545334228E-2</c:v>
                </c:pt>
                <c:pt idx="920">
                  <c:v>7.178526841448314E-3</c:v>
                </c:pt>
                <c:pt idx="921">
                  <c:v>-2.8819336845367312E-2</c:v>
                </c:pt>
                <c:pt idx="922">
                  <c:v>-1.7230376515634943E-2</c:v>
                </c:pt>
                <c:pt idx="923">
                  <c:v>1.6233766233766465E-3</c:v>
                </c:pt>
                <c:pt idx="924">
                  <c:v>1.6207455429496647E-3</c:v>
                </c:pt>
                <c:pt idx="925">
                  <c:v>1.4563106796116597E-2</c:v>
                </c:pt>
                <c:pt idx="926">
                  <c:v>-4.1467304625200175E-3</c:v>
                </c:pt>
                <c:pt idx="927">
                  <c:v>-1.2812299807815231E-3</c:v>
                </c:pt>
                <c:pt idx="928">
                  <c:v>4.4900577293136811E-3</c:v>
                </c:pt>
                <c:pt idx="929">
                  <c:v>5.7471264367816004E-3</c:v>
                </c:pt>
                <c:pt idx="930">
                  <c:v>-3.8095238095238412E-3</c:v>
                </c:pt>
                <c:pt idx="931">
                  <c:v>-3.8240917782025956E-3</c:v>
                </c:pt>
                <c:pt idx="932">
                  <c:v>7.03774792066535E-3</c:v>
                </c:pt>
                <c:pt idx="933">
                  <c:v>-3.3354510800508282E-2</c:v>
                </c:pt>
                <c:pt idx="934">
                  <c:v>-2.6947091685836356E-2</c:v>
                </c:pt>
                <c:pt idx="935">
                  <c:v>1.2158054711246181E-2</c:v>
                </c:pt>
                <c:pt idx="936">
                  <c:v>1.6683350016683588E-3</c:v>
                </c:pt>
                <c:pt idx="937">
                  <c:v>-5.6628914057294524E-3</c:v>
                </c:pt>
                <c:pt idx="938">
                  <c:v>-8.3752093802345051E-3</c:v>
                </c:pt>
                <c:pt idx="939">
                  <c:v>-1.2162162162162262E-2</c:v>
                </c:pt>
                <c:pt idx="940">
                  <c:v>1.06019151846786E-2</c:v>
                </c:pt>
                <c:pt idx="941">
                  <c:v>-1.6920473773265892E-3</c:v>
                </c:pt>
                <c:pt idx="942">
                  <c:v>1.2881355932203357E-2</c:v>
                </c:pt>
                <c:pt idx="943">
                  <c:v>-1.070950468540831E-2</c:v>
                </c:pt>
                <c:pt idx="944">
                  <c:v>1.0487144790257181E-2</c:v>
                </c:pt>
                <c:pt idx="945">
                  <c:v>-2.0087043856712467E-2</c:v>
                </c:pt>
                <c:pt idx="946">
                  <c:v>1.9815510761872289E-2</c:v>
                </c:pt>
                <c:pt idx="947">
                  <c:v>-2.0770519262981606E-2</c:v>
                </c:pt>
                <c:pt idx="948">
                  <c:v>-2.7369141293192558E-3</c:v>
                </c:pt>
                <c:pt idx="949">
                  <c:v>-1.166380789022298E-2</c:v>
                </c:pt>
                <c:pt idx="950">
                  <c:v>2.4297119055883474E-2</c:v>
                </c:pt>
                <c:pt idx="951">
                  <c:v>3.3547949847509265E-2</c:v>
                </c:pt>
                <c:pt idx="952">
                  <c:v>-3.2131147540983618E-2</c:v>
                </c:pt>
                <c:pt idx="953">
                  <c:v>3.0487804878048734E-3</c:v>
                </c:pt>
                <c:pt idx="954">
                  <c:v>1.3171225937183404E-2</c:v>
                </c:pt>
                <c:pt idx="955">
                  <c:v>-7.666666666666681E-3</c:v>
                </c:pt>
                <c:pt idx="956">
                  <c:v>1.4444071212630156E-2</c:v>
                </c:pt>
                <c:pt idx="957">
                  <c:v>3.3774834437086079E-2</c:v>
                </c:pt>
                <c:pt idx="958">
                  <c:v>-2.9147982062780273E-2</c:v>
                </c:pt>
                <c:pt idx="959">
                  <c:v>-1.6496205872648354E-3</c:v>
                </c:pt>
                <c:pt idx="960">
                  <c:v>1.6523463317910493E-3</c:v>
                </c:pt>
                <c:pt idx="961">
                  <c:v>4.2890135268889001E-3</c:v>
                </c:pt>
                <c:pt idx="962">
                  <c:v>-2.0696452036793777E-2</c:v>
                </c:pt>
                <c:pt idx="963">
                  <c:v>-2.012747400201232E-3</c:v>
                </c:pt>
                <c:pt idx="964">
                  <c:v>3.6974789915966196E-3</c:v>
                </c:pt>
                <c:pt idx="965">
                  <c:v>-3.0475552578700608E-2</c:v>
                </c:pt>
                <c:pt idx="966">
                  <c:v>-1.7271157167530225E-2</c:v>
                </c:pt>
                <c:pt idx="967">
                  <c:v>-1.4059753954305501E-3</c:v>
                </c:pt>
                <c:pt idx="968">
                  <c:v>-7.391763463569196E-3</c:v>
                </c:pt>
                <c:pt idx="969">
                  <c:v>1.7730496453900962E-3</c:v>
                </c:pt>
                <c:pt idx="970">
                  <c:v>-6.0176991150443079E-3</c:v>
                </c:pt>
                <c:pt idx="971">
                  <c:v>5.4131054131054249E-2</c:v>
                </c:pt>
                <c:pt idx="972">
                  <c:v>-7.0945945945946227E-3</c:v>
                </c:pt>
                <c:pt idx="973">
                  <c:v>1.2249064307587595E-2</c:v>
                </c:pt>
                <c:pt idx="974">
                  <c:v>8.739495798319381E-3</c:v>
                </c:pt>
                <c:pt idx="975">
                  <c:v>3.0323225591469515E-2</c:v>
                </c:pt>
                <c:pt idx="976">
                  <c:v>-4.8188874514877161E-2</c:v>
                </c:pt>
                <c:pt idx="977">
                  <c:v>2.5144410465511451E-2</c:v>
                </c:pt>
                <c:pt idx="978">
                  <c:v>7.7891945641365631E-2</c:v>
                </c:pt>
                <c:pt idx="979">
                  <c:v>2.6137761377613599E-2</c:v>
                </c:pt>
                <c:pt idx="980">
                  <c:v>2.9367695534911718E-2</c:v>
                </c:pt>
                <c:pt idx="981">
                  <c:v>-1.7467248908296984E-2</c:v>
                </c:pt>
                <c:pt idx="982">
                  <c:v>5.6296296296295626E-3</c:v>
                </c:pt>
                <c:pt idx="983">
                  <c:v>-4.9499116087212726E-2</c:v>
                </c:pt>
                <c:pt idx="984">
                  <c:v>3.4097954122752683E-2</c:v>
                </c:pt>
                <c:pt idx="985">
                  <c:v>-3.5971223021581968E-3</c:v>
                </c:pt>
                <c:pt idx="986">
                  <c:v>-1.2635379061371892E-2</c:v>
                </c:pt>
                <c:pt idx="987">
                  <c:v>-4.0524070688604565E-2</c:v>
                </c:pt>
                <c:pt idx="988">
                  <c:v>-5.0809780882819988E-3</c:v>
                </c:pt>
                <c:pt idx="989">
                  <c:v>-2.1704436642195971E-2</c:v>
                </c:pt>
                <c:pt idx="990">
                  <c:v>-6.0358890701468125E-2</c:v>
                </c:pt>
                <c:pt idx="991">
                  <c:v>-5.2083333333333329E-2</c:v>
                </c:pt>
                <c:pt idx="992">
                  <c:v>1.3919413919413882E-2</c:v>
                </c:pt>
                <c:pt idx="993">
                  <c:v>-1.5173410404624211E-2</c:v>
                </c:pt>
                <c:pt idx="994">
                  <c:v>-3.4482758620689703E-2</c:v>
                </c:pt>
                <c:pt idx="995">
                  <c:v>-1.2158054711246211E-2</c:v>
                </c:pt>
                <c:pt idx="996">
                  <c:v>3.846153846153901E-3</c:v>
                </c:pt>
                <c:pt idx="997">
                  <c:v>1.1494252873563109E-2</c:v>
                </c:pt>
                <c:pt idx="998">
                  <c:v>4.1666666666667802E-3</c:v>
                </c:pt>
                <c:pt idx="999">
                  <c:v>-4.3757072802715957E-2</c:v>
                </c:pt>
                <c:pt idx="1000">
                  <c:v>-0.11873767258382649</c:v>
                </c:pt>
                <c:pt idx="1001">
                  <c:v>-2.1486123545210404E-2</c:v>
                </c:pt>
                <c:pt idx="1002">
                  <c:v>-4.391582799634039E-2</c:v>
                </c:pt>
                <c:pt idx="1003">
                  <c:v>7.1770334928229665E-2</c:v>
                </c:pt>
                <c:pt idx="1004">
                  <c:v>-4.4196428571428505E-2</c:v>
                </c:pt>
                <c:pt idx="1005">
                  <c:v>0.1742176553012611</c:v>
                </c:pt>
                <c:pt idx="1006">
                  <c:v>-5.5688146380270713E-3</c:v>
                </c:pt>
                <c:pt idx="1007">
                  <c:v>7.920000000000002E-2</c:v>
                </c:pt>
                <c:pt idx="1008">
                  <c:v>-1.6308376575240965E-2</c:v>
                </c:pt>
                <c:pt idx="1009">
                  <c:v>2.2607385079126707E-3</c:v>
                </c:pt>
                <c:pt idx="1010">
                  <c:v>4.5112781954887188E-2</c:v>
                </c:pt>
                <c:pt idx="1011">
                  <c:v>-5.4676258992805739E-2</c:v>
                </c:pt>
                <c:pt idx="1012">
                  <c:v>6.5449010654490061E-2</c:v>
                </c:pt>
                <c:pt idx="1013">
                  <c:v>1.9999999999999955E-2</c:v>
                </c:pt>
                <c:pt idx="1014">
                  <c:v>-3.2212885154061559E-2</c:v>
                </c:pt>
                <c:pt idx="1015">
                  <c:v>-2.9667149059334309E-2</c:v>
                </c:pt>
                <c:pt idx="1016">
                  <c:v>2.5354213273676349E-2</c:v>
                </c:pt>
                <c:pt idx="1017">
                  <c:v>7.4181818181818154E-2</c:v>
                </c:pt>
                <c:pt idx="1018">
                  <c:v>-2.0311442112389909E-2</c:v>
                </c:pt>
                <c:pt idx="1019">
                  <c:v>3.8009675190048303E-2</c:v>
                </c:pt>
                <c:pt idx="1020">
                  <c:v>8.6551264980027146E-3</c:v>
                </c:pt>
                <c:pt idx="1021">
                  <c:v>3.9603960396039577E-2</c:v>
                </c:pt>
                <c:pt idx="1022">
                  <c:v>-3.3015873015872992E-2</c:v>
                </c:pt>
                <c:pt idx="1023">
                  <c:v>-4.7275114904793213E-2</c:v>
                </c:pt>
                <c:pt idx="1024">
                  <c:v>2.4810475534114366E-2</c:v>
                </c:pt>
                <c:pt idx="1025">
                  <c:v>3.2279757901815767E-2</c:v>
                </c:pt>
                <c:pt idx="1026">
                  <c:v>1.3029315960911775E-3</c:v>
                </c:pt>
                <c:pt idx="1027">
                  <c:v>2.7976577748861517E-2</c:v>
                </c:pt>
                <c:pt idx="1028">
                  <c:v>-5.0632911392405104E-2</c:v>
                </c:pt>
                <c:pt idx="1029">
                  <c:v>4.0666666666666629E-2</c:v>
                </c:pt>
                <c:pt idx="1030">
                  <c:v>5.0608584240871182E-2</c:v>
                </c:pt>
                <c:pt idx="1031">
                  <c:v>6.097560975609843E-3</c:v>
                </c:pt>
                <c:pt idx="1032">
                  <c:v>6.6666666666666324E-3</c:v>
                </c:pt>
                <c:pt idx="1033">
                  <c:v>3.251053582179405E-2</c:v>
                </c:pt>
                <c:pt idx="1034">
                  <c:v>6.4139941690963846E-3</c:v>
                </c:pt>
                <c:pt idx="1035">
                  <c:v>8.1112398609499998E-3</c:v>
                </c:pt>
                <c:pt idx="1036">
                  <c:v>-1.1494252873563178E-2</c:v>
                </c:pt>
                <c:pt idx="1037">
                  <c:v>4.6511627906976785E-2</c:v>
                </c:pt>
                <c:pt idx="1038">
                  <c:v>1.1111111111111072E-2</c:v>
                </c:pt>
                <c:pt idx="1039">
                  <c:v>-1.2087912087912026E-2</c:v>
                </c:pt>
                <c:pt idx="1040">
                  <c:v>-5.5617352614024268E-4</c:v>
                </c:pt>
                <c:pt idx="1041">
                  <c:v>4.6188091263216581E-2</c:v>
                </c:pt>
                <c:pt idx="1042">
                  <c:v>-3.2978723404255374E-2</c:v>
                </c:pt>
                <c:pt idx="1043">
                  <c:v>9.3509350935094444E-3</c:v>
                </c:pt>
                <c:pt idx="1044">
                  <c:v>3.2697547683923585E-2</c:v>
                </c:pt>
                <c:pt idx="1045">
                  <c:v>1.952506596306074E-2</c:v>
                </c:pt>
                <c:pt idx="1046">
                  <c:v>4.2960662525879829E-2</c:v>
                </c:pt>
                <c:pt idx="1047">
                  <c:v>2.4813895781637719E-2</c:v>
                </c:pt>
                <c:pt idx="1048">
                  <c:v>2.6634382566585992E-2</c:v>
                </c:pt>
                <c:pt idx="1049">
                  <c:v>3.7735849056603807E-2</c:v>
                </c:pt>
                <c:pt idx="1050">
                  <c:v>-4.5909090909090983E-2</c:v>
                </c:pt>
                <c:pt idx="1051">
                  <c:v>0</c:v>
                </c:pt>
                <c:pt idx="1052">
                  <c:v>1.6198189614101948E-2</c:v>
                </c:pt>
                <c:pt idx="1053">
                  <c:v>5.1570557899673231E-3</c:v>
                </c:pt>
                <c:pt idx="1054">
                  <c:v>2.1455223880596886E-2</c:v>
                </c:pt>
                <c:pt idx="1055">
                  <c:v>3.0136986301369871E-2</c:v>
                </c:pt>
                <c:pt idx="1056">
                  <c:v>3.2801418439716401E-2</c:v>
                </c:pt>
                <c:pt idx="1057">
                  <c:v>4.5922746781115888E-2</c:v>
                </c:pt>
                <c:pt idx="1058">
                  <c:v>-4.0623717685679191E-2</c:v>
                </c:pt>
                <c:pt idx="1059">
                  <c:v>-2.5662959794695776E-3</c:v>
                </c:pt>
                <c:pt idx="1060">
                  <c:v>-1.1578044596912503E-2</c:v>
                </c:pt>
                <c:pt idx="1061">
                  <c:v>-3.0368763557483698E-2</c:v>
                </c:pt>
                <c:pt idx="1062">
                  <c:v>-8.0536912751677722E-3</c:v>
                </c:pt>
                <c:pt idx="1063">
                  <c:v>-1.3531799729364518E-3</c:v>
                </c:pt>
                <c:pt idx="1064">
                  <c:v>-1.4001806684733616E-2</c:v>
                </c:pt>
                <c:pt idx="1065">
                  <c:v>-2.748511223087436E-3</c:v>
                </c:pt>
                <c:pt idx="1066">
                  <c:v>-1.1943040881947543E-2</c:v>
                </c:pt>
                <c:pt idx="1067">
                  <c:v>-2.6499302649930275E-2</c:v>
                </c:pt>
                <c:pt idx="1068">
                  <c:v>-1.2416427889207333E-2</c:v>
                </c:pt>
                <c:pt idx="1069">
                  <c:v>2.4177949709864948E-3</c:v>
                </c:pt>
                <c:pt idx="1070">
                  <c:v>-3.4732272069464491E-2</c:v>
                </c:pt>
                <c:pt idx="1071">
                  <c:v>2.4487756121938951E-2</c:v>
                </c:pt>
                <c:pt idx="1072">
                  <c:v>1.0243902439024432E-2</c:v>
                </c:pt>
                <c:pt idx="1073">
                  <c:v>5.7943022694349321E-3</c:v>
                </c:pt>
                <c:pt idx="1074">
                  <c:v>-7.2011521843494287E-3</c:v>
                </c:pt>
                <c:pt idx="1075">
                  <c:v>8.5589941972920677E-2</c:v>
                </c:pt>
                <c:pt idx="1076">
                  <c:v>-5.3452115812918036E-3</c:v>
                </c:pt>
                <c:pt idx="1077">
                  <c:v>-1.0300044782803264E-2</c:v>
                </c:pt>
                <c:pt idx="1078">
                  <c:v>4.072398190045242E-2</c:v>
                </c:pt>
                <c:pt idx="1079">
                  <c:v>-1.4347826086956448E-2</c:v>
                </c:pt>
                <c:pt idx="1080">
                  <c:v>-2.2937803264225985E-2</c:v>
                </c:pt>
                <c:pt idx="1081">
                  <c:v>-1.5349887133182839E-2</c:v>
                </c:pt>
                <c:pt idx="1082">
                  <c:v>-3.2095369096744744E-3</c:v>
                </c:pt>
                <c:pt idx="1083">
                  <c:v>1.379944802207964E-3</c:v>
                </c:pt>
                <c:pt idx="1084">
                  <c:v>3.1694993109784166E-2</c:v>
                </c:pt>
                <c:pt idx="1085">
                  <c:v>3.1166518254675101E-3</c:v>
                </c:pt>
                <c:pt idx="1086">
                  <c:v>1.3315579227696278E-2</c:v>
                </c:pt>
                <c:pt idx="1087">
                  <c:v>-7.8843626806833003E-3</c:v>
                </c:pt>
                <c:pt idx="1088">
                  <c:v>-3.5761589403973455E-2</c:v>
                </c:pt>
                <c:pt idx="1089">
                  <c:v>4.5787545787552943E-4</c:v>
                </c:pt>
                <c:pt idx="1090">
                  <c:v>-2.8375286041189975E-2</c:v>
                </c:pt>
                <c:pt idx="1091">
                  <c:v>-3.1559114460668947E-2</c:v>
                </c:pt>
                <c:pt idx="1092">
                  <c:v>-4.3774319066147791E-3</c:v>
                </c:pt>
                <c:pt idx="1093">
                  <c:v>-1.6121152906692637E-2</c:v>
                </c:pt>
                <c:pt idx="1094">
                  <c:v>1.4895729890765212E-3</c:v>
                </c:pt>
                <c:pt idx="1095">
                  <c:v>-1.9335647000495813E-2</c:v>
                </c:pt>
                <c:pt idx="1096">
                  <c:v>2.3255813953488233E-2</c:v>
                </c:pt>
                <c:pt idx="1097">
                  <c:v>2.6679841897233336E-2</c:v>
                </c:pt>
                <c:pt idx="1098">
                  <c:v>-1.6843118383060702E-2</c:v>
                </c:pt>
                <c:pt idx="1099">
                  <c:v>3.4263338228095901E-2</c:v>
                </c:pt>
                <c:pt idx="1100">
                  <c:v>8.9919545669664598E-3</c:v>
                </c:pt>
                <c:pt idx="1101">
                  <c:v>0</c:v>
                </c:pt>
                <c:pt idx="1102">
                  <c:v>-1.6416510318949411E-2</c:v>
                </c:pt>
                <c:pt idx="1103">
                  <c:v>2.0028612303290498E-2</c:v>
                </c:pt>
                <c:pt idx="1104">
                  <c:v>2.8050490883589864E-3</c:v>
                </c:pt>
                <c:pt idx="1105">
                  <c:v>2.3310023310023312E-2</c:v>
                </c:pt>
                <c:pt idx="1106">
                  <c:v>-5.4669703872437811E-3</c:v>
                </c:pt>
                <c:pt idx="1107">
                  <c:v>-4.0769583142464365E-2</c:v>
                </c:pt>
                <c:pt idx="1108">
                  <c:v>0</c:v>
                </c:pt>
                <c:pt idx="1109">
                  <c:v>-4.2979942693409674E-3</c:v>
                </c:pt>
                <c:pt idx="1110">
                  <c:v>3.0695443645083788E-2</c:v>
                </c:pt>
                <c:pt idx="1111">
                  <c:v>0</c:v>
                </c:pt>
                <c:pt idx="1112">
                  <c:v>-4.6533271288970628E-3</c:v>
                </c:pt>
                <c:pt idx="1113">
                  <c:v>8.882655446470206E-3</c:v>
                </c:pt>
                <c:pt idx="1114">
                  <c:v>2.8266913809082625E-2</c:v>
                </c:pt>
                <c:pt idx="1115">
                  <c:v>-6.7598017124831959E-3</c:v>
                </c:pt>
                <c:pt idx="1116">
                  <c:v>-1.5426497277676945E-2</c:v>
                </c:pt>
                <c:pt idx="1117">
                  <c:v>-2.7649769585253357E-2</c:v>
                </c:pt>
                <c:pt idx="1118">
                  <c:v>-1.8009478672985902E-2</c:v>
                </c:pt>
                <c:pt idx="1119">
                  <c:v>-1.3030888030888012E-2</c:v>
                </c:pt>
                <c:pt idx="1120">
                  <c:v>-4.3520782396088052E-2</c:v>
                </c:pt>
                <c:pt idx="1121">
                  <c:v>-2.8629856850715684E-2</c:v>
                </c:pt>
                <c:pt idx="1122">
                  <c:v>-2.1052631578946921E-3</c:v>
                </c:pt>
                <c:pt idx="1123">
                  <c:v>-2.2151898734177305E-2</c:v>
                </c:pt>
                <c:pt idx="1124">
                  <c:v>-1.6181229773461481E-3</c:v>
                </c:pt>
                <c:pt idx="1125">
                  <c:v>2.1609940572662962E-3</c:v>
                </c:pt>
                <c:pt idx="1126">
                  <c:v>-2.2641509433962356E-2</c:v>
                </c:pt>
                <c:pt idx="1127">
                  <c:v>9.3767236624380419E-3</c:v>
                </c:pt>
                <c:pt idx="1128">
                  <c:v>1.0382513661202061E-2</c:v>
                </c:pt>
                <c:pt idx="1129">
                  <c:v>-8.1124932395888905E-3</c:v>
                </c:pt>
                <c:pt idx="1130">
                  <c:v>5.4525627044711786E-3</c:v>
                </c:pt>
                <c:pt idx="1131">
                  <c:v>-3.2537960954448085E-3</c:v>
                </c:pt>
                <c:pt idx="1132">
                  <c:v>-3.2100108813928177E-2</c:v>
                </c:pt>
                <c:pt idx="1133">
                  <c:v>1.0118043844856645E-2</c:v>
                </c:pt>
                <c:pt idx="1134">
                  <c:v>-1.1686143572620886E-2</c:v>
                </c:pt>
                <c:pt idx="1135">
                  <c:v>2.7027027027026848E-2</c:v>
                </c:pt>
                <c:pt idx="1136">
                  <c:v>1.9736842105263323E-2</c:v>
                </c:pt>
                <c:pt idx="1137">
                  <c:v>5.3763440860213904E-3</c:v>
                </c:pt>
                <c:pt idx="1138">
                  <c:v>6.4171122994652937E-3</c:v>
                </c:pt>
                <c:pt idx="1139">
                  <c:v>9.0329436769393274E-3</c:v>
                </c:pt>
                <c:pt idx="1140">
                  <c:v>1.1585044760400339E-2</c:v>
                </c:pt>
                <c:pt idx="1141">
                  <c:v>-2.0822488287350449E-2</c:v>
                </c:pt>
                <c:pt idx="1142">
                  <c:v>-7.9744816586921098E-3</c:v>
                </c:pt>
                <c:pt idx="1143">
                  <c:v>0</c:v>
                </c:pt>
                <c:pt idx="1144">
                  <c:v>-2.1436227224008498E-2</c:v>
                </c:pt>
                <c:pt idx="1145">
                  <c:v>-1.4238773274917937E-2</c:v>
                </c:pt>
                <c:pt idx="1146">
                  <c:v>4.2777777777777755E-2</c:v>
                </c:pt>
                <c:pt idx="1147">
                  <c:v>-3.0367607884922765E-2</c:v>
                </c:pt>
                <c:pt idx="1148">
                  <c:v>-1.1538461538461586E-2</c:v>
                </c:pt>
                <c:pt idx="1149">
                  <c:v>-1.1117287381878585E-3</c:v>
                </c:pt>
                <c:pt idx="1150">
                  <c:v>-1.8363939899832961E-2</c:v>
                </c:pt>
                <c:pt idx="1151">
                  <c:v>-5.6689342403636977E-4</c:v>
                </c:pt>
                <c:pt idx="1152">
                  <c:v>-7.3737946681791842E-3</c:v>
                </c:pt>
                <c:pt idx="1153">
                  <c:v>8.0000000000000331E-3</c:v>
                </c:pt>
                <c:pt idx="1154">
                  <c:v>-4.5918367346938903E-2</c:v>
                </c:pt>
                <c:pt idx="1155">
                  <c:v>-8.4373143196672509E-2</c:v>
                </c:pt>
                <c:pt idx="1156">
                  <c:v>3.3744321868916259E-2</c:v>
                </c:pt>
                <c:pt idx="1157">
                  <c:v>-5.5241682360326366E-2</c:v>
                </c:pt>
                <c:pt idx="1158">
                  <c:v>2.5249169435215879E-2</c:v>
                </c:pt>
                <c:pt idx="1159">
                  <c:v>-5.8976020738820488E-2</c:v>
                </c:pt>
                <c:pt idx="1160">
                  <c:v>2.1349862258953203E-2</c:v>
                </c:pt>
                <c:pt idx="1161">
                  <c:v>4.7201618341200461E-3</c:v>
                </c:pt>
                <c:pt idx="1162">
                  <c:v>2.8187919463087244E-2</c:v>
                </c:pt>
                <c:pt idx="1163">
                  <c:v>1.5013054830287234E-2</c:v>
                </c:pt>
                <c:pt idx="1164">
                  <c:v>2.9581993569131885E-2</c:v>
                </c:pt>
                <c:pt idx="1165">
                  <c:v>3.6851967520299803E-2</c:v>
                </c:pt>
                <c:pt idx="1166">
                  <c:v>-3.132530120481946E-2</c:v>
                </c:pt>
                <c:pt idx="1167">
                  <c:v>-1.0572139303482473E-2</c:v>
                </c:pt>
                <c:pt idx="1168">
                  <c:v>-1.6341923318667489E-2</c:v>
                </c:pt>
                <c:pt idx="1169">
                  <c:v>-1.1501597444089438E-2</c:v>
                </c:pt>
                <c:pt idx="1170">
                  <c:v>2.0685197155785293E-2</c:v>
                </c:pt>
                <c:pt idx="1171">
                  <c:v>2.2799240025332453E-2</c:v>
                </c:pt>
                <c:pt idx="1172">
                  <c:v>3.5913312693498567E-2</c:v>
                </c:pt>
                <c:pt idx="1173">
                  <c:v>1.7334130304841551E-2</c:v>
                </c:pt>
                <c:pt idx="1174">
                  <c:v>7.6380728554641016E-3</c:v>
                </c:pt>
                <c:pt idx="1175">
                  <c:v>-4.0816326530612413E-3</c:v>
                </c:pt>
                <c:pt idx="1176">
                  <c:v>9.3676814988290485E-3</c:v>
                </c:pt>
                <c:pt idx="1177">
                  <c:v>-3.9443155452436179E-2</c:v>
                </c:pt>
                <c:pt idx="1178">
                  <c:v>2.415458937198231E-3</c:v>
                </c:pt>
                <c:pt idx="1179">
                  <c:v>-3.012048192771127E-3</c:v>
                </c:pt>
                <c:pt idx="1180">
                  <c:v>-1.0271903323262943E-2</c:v>
                </c:pt>
                <c:pt idx="1181">
                  <c:v>2.0757020757020749E-2</c:v>
                </c:pt>
                <c:pt idx="1182">
                  <c:v>7.7751196172250337E-3</c:v>
                </c:pt>
                <c:pt idx="1183">
                  <c:v>1.1869436201780372E-2</c:v>
                </c:pt>
                <c:pt idx="1184">
                  <c:v>-2.1114369501466241E-2</c:v>
                </c:pt>
                <c:pt idx="1185">
                  <c:v>-1.3780707010185765E-2</c:v>
                </c:pt>
                <c:pt idx="1186">
                  <c:v>-7.8979343863914073E-3</c:v>
                </c:pt>
                <c:pt idx="1187">
                  <c:v>-1.8371096142068334E-3</c:v>
                </c:pt>
                <c:pt idx="1188">
                  <c:v>2.4539877300613407E-2</c:v>
                </c:pt>
                <c:pt idx="1189">
                  <c:v>-2.3952095808382726E-3</c:v>
                </c:pt>
                <c:pt idx="1190">
                  <c:v>-2.0408163265306114E-2</c:v>
                </c:pt>
                <c:pt idx="1191">
                  <c:v>5.514705882352932E-3</c:v>
                </c:pt>
                <c:pt idx="1192">
                  <c:v>8.5313833028641418E-3</c:v>
                </c:pt>
                <c:pt idx="1193">
                  <c:v>1.1480362537764213E-2</c:v>
                </c:pt>
                <c:pt idx="1194">
                  <c:v>-4.1816009557943097E-3</c:v>
                </c:pt>
                <c:pt idx="1195">
                  <c:v>1.7996400719854579E-3</c:v>
                </c:pt>
                <c:pt idx="1196">
                  <c:v>1.7964071856288106E-3</c:v>
                </c:pt>
                <c:pt idx="1197">
                  <c:v>-2.7495517035266041E-2</c:v>
                </c:pt>
                <c:pt idx="1198">
                  <c:v>-1.1063306699446817E-2</c:v>
                </c:pt>
                <c:pt idx="1199">
                  <c:v>1.4294592914853974E-2</c:v>
                </c:pt>
                <c:pt idx="1200">
                  <c:v>1.4093137254901987E-2</c:v>
                </c:pt>
                <c:pt idx="1201">
                  <c:v>6.2839879154078501E-2</c:v>
                </c:pt>
                <c:pt idx="1202">
                  <c:v>-7.9590676520750747E-3</c:v>
                </c:pt>
                <c:pt idx="1203">
                  <c:v>2.2922636103151375E-3</c:v>
                </c:pt>
                <c:pt idx="1204">
                  <c:v>6.3464837049742887E-2</c:v>
                </c:pt>
                <c:pt idx="1205">
                  <c:v>-2.6881720430107524E-2</c:v>
                </c:pt>
                <c:pt idx="1206">
                  <c:v>-1.9889502762431104E-2</c:v>
                </c:pt>
                <c:pt idx="1207">
                  <c:v>-1.5783540022547778E-2</c:v>
                </c:pt>
                <c:pt idx="1208">
                  <c:v>4.1237113402061785E-2</c:v>
                </c:pt>
                <c:pt idx="1209">
                  <c:v>-6.0506050605060192E-3</c:v>
                </c:pt>
                <c:pt idx="1210">
                  <c:v>2.047592695074715E-2</c:v>
                </c:pt>
                <c:pt idx="1211">
                  <c:v>5.9652928416485586E-3</c:v>
                </c:pt>
                <c:pt idx="1212">
                  <c:v>9.1644204851751027E-3</c:v>
                </c:pt>
                <c:pt idx="1213">
                  <c:v>-5.3418803418802284E-3</c:v>
                </c:pt>
                <c:pt idx="1214">
                  <c:v>4.833512352309337E-3</c:v>
                </c:pt>
                <c:pt idx="1215">
                  <c:v>-2.1913415285943351E-2</c:v>
                </c:pt>
                <c:pt idx="1216">
                  <c:v>-2.4590163934426191E-2</c:v>
                </c:pt>
                <c:pt idx="1217">
                  <c:v>-7.8431372549019919E-3</c:v>
                </c:pt>
                <c:pt idx="1218">
                  <c:v>-3.9525691699604905E-3</c:v>
                </c:pt>
                <c:pt idx="1219">
                  <c:v>-2.6643990929705149E-2</c:v>
                </c:pt>
                <c:pt idx="1220">
                  <c:v>4.6592894583575009E-3</c:v>
                </c:pt>
                <c:pt idx="1221">
                  <c:v>-1.0434782608695636E-2</c:v>
                </c:pt>
                <c:pt idx="1222">
                  <c:v>3.8664323374340955E-2</c:v>
                </c:pt>
                <c:pt idx="1223">
                  <c:v>1.071630005640165E-2</c:v>
                </c:pt>
                <c:pt idx="1224">
                  <c:v>2.1205357142857085E-2</c:v>
                </c:pt>
                <c:pt idx="1225">
                  <c:v>1.0928961748633646E-3</c:v>
                </c:pt>
                <c:pt idx="1226">
                  <c:v>3.6026200873362453E-2</c:v>
                </c:pt>
                <c:pt idx="1227">
                  <c:v>-1.7386722866175017E-2</c:v>
                </c:pt>
                <c:pt idx="1228">
                  <c:v>-3.4316353887399308E-2</c:v>
                </c:pt>
                <c:pt idx="1229">
                  <c:v>-6.1077179344810094E-3</c:v>
                </c:pt>
                <c:pt idx="1230">
                  <c:v>0.14692737430167613</c:v>
                </c:pt>
                <c:pt idx="1231">
                  <c:v>5.2118850462737468E-2</c:v>
                </c:pt>
                <c:pt idx="1232">
                  <c:v>-1.8518518518518615E-2</c:v>
                </c:pt>
                <c:pt idx="1233">
                  <c:v>-4.6698113207547097E-2</c:v>
                </c:pt>
                <c:pt idx="1234">
                  <c:v>1.7318159327065704E-2</c:v>
                </c:pt>
                <c:pt idx="1235">
                  <c:v>-2.6264591439688675E-2</c:v>
                </c:pt>
                <c:pt idx="1236">
                  <c:v>-5.4945054945054663E-3</c:v>
                </c:pt>
                <c:pt idx="1237">
                  <c:v>2.4610748367654367E-2</c:v>
                </c:pt>
                <c:pt idx="1238">
                  <c:v>-1.2745098039215589E-2</c:v>
                </c:pt>
                <c:pt idx="1239">
                  <c:v>-2.9791459781529365E-2</c:v>
                </c:pt>
                <c:pt idx="1240">
                  <c:v>6.6530194472877464E-3</c:v>
                </c:pt>
                <c:pt idx="1241">
                  <c:v>-7.6258261311643169E-3</c:v>
                </c:pt>
                <c:pt idx="1242">
                  <c:v>5.3278688524590119E-2</c:v>
                </c:pt>
                <c:pt idx="1243">
                  <c:v>2.1400778210116794E-2</c:v>
                </c:pt>
                <c:pt idx="1244">
                  <c:v>6.571428571428567E-2</c:v>
                </c:pt>
                <c:pt idx="1245">
                  <c:v>-3.9320822162645173E-2</c:v>
                </c:pt>
                <c:pt idx="1246">
                  <c:v>-6.46511627906977E-2</c:v>
                </c:pt>
                <c:pt idx="1247">
                  <c:v>9.9453008453503607E-4</c:v>
                </c:pt>
                <c:pt idx="1248">
                  <c:v>1.6393442622950911E-2</c:v>
                </c:pt>
                <c:pt idx="1249">
                  <c:v>-1.4662756598240503E-2</c:v>
                </c:pt>
                <c:pt idx="1250">
                  <c:v>3.3730158730158714E-2</c:v>
                </c:pt>
                <c:pt idx="1251">
                  <c:v>-4.3186180422264808E-3</c:v>
                </c:pt>
                <c:pt idx="1252">
                  <c:v>3.373493975903611E-2</c:v>
                </c:pt>
                <c:pt idx="1253">
                  <c:v>1.3986013986014019E-2</c:v>
                </c:pt>
                <c:pt idx="1254">
                  <c:v>-1.7011494252873609E-2</c:v>
                </c:pt>
                <c:pt idx="1255">
                  <c:v>8.4190832553788456E-3</c:v>
                </c:pt>
                <c:pt idx="1256">
                  <c:v>3.2003710575139205E-2</c:v>
                </c:pt>
                <c:pt idx="1257">
                  <c:v>-9.4382022471910503E-3</c:v>
                </c:pt>
                <c:pt idx="1258">
                  <c:v>2.5862068965517255E-2</c:v>
                </c:pt>
                <c:pt idx="1259">
                  <c:v>3.184431667403799E-2</c:v>
                </c:pt>
                <c:pt idx="1260">
                  <c:v>6.7295327903986304E-2</c:v>
                </c:pt>
                <c:pt idx="1261">
                  <c:v>1.807228915662662E-2</c:v>
                </c:pt>
                <c:pt idx="1262">
                  <c:v>1.9723865877712032E-2</c:v>
                </c:pt>
                <c:pt idx="1263">
                  <c:v>-2.9013539651838623E-3</c:v>
                </c:pt>
                <c:pt idx="1264">
                  <c:v>-7.7594568380213117E-3</c:v>
                </c:pt>
                <c:pt idx="1265">
                  <c:v>1.368523949169116E-2</c:v>
                </c:pt>
                <c:pt idx="1266">
                  <c:v>2.6036644165863092E-2</c:v>
                </c:pt>
                <c:pt idx="1267">
                  <c:v>-2.255639097744366E-2</c:v>
                </c:pt>
                <c:pt idx="1268">
                  <c:v>2.307692307692313E-2</c:v>
                </c:pt>
                <c:pt idx="1269">
                  <c:v>2.8195488721804241E-3</c:v>
                </c:pt>
                <c:pt idx="1270">
                  <c:v>-2.1555763823805033E-2</c:v>
                </c:pt>
                <c:pt idx="1271">
                  <c:v>3.9272030651340939E-2</c:v>
                </c:pt>
                <c:pt idx="1272">
                  <c:v>-9.2165898617511521E-3</c:v>
                </c:pt>
                <c:pt idx="1273">
                  <c:v>-5.5813953488371565E-3</c:v>
                </c:pt>
                <c:pt idx="1274">
                  <c:v>-1.0289990645463128E-2</c:v>
                </c:pt>
                <c:pt idx="1275">
                  <c:v>5.671077504725979E-3</c:v>
                </c:pt>
                <c:pt idx="1276">
                  <c:v>-2.5375939849624086E-2</c:v>
                </c:pt>
                <c:pt idx="1277">
                  <c:v>-1.0607521697203554E-2</c:v>
                </c:pt>
                <c:pt idx="1278">
                  <c:v>2.9239766081872454E-3</c:v>
                </c:pt>
                <c:pt idx="1279">
                  <c:v>-1.1661807580174955E-2</c:v>
                </c:pt>
                <c:pt idx="1280">
                  <c:v>1.1799410029498553E-2</c:v>
                </c:pt>
                <c:pt idx="1281">
                  <c:v>3.595724003887258E-2</c:v>
                </c:pt>
                <c:pt idx="1282">
                  <c:v>-5.1594746716697941E-2</c:v>
                </c:pt>
                <c:pt idx="1283">
                  <c:v>1.9782393669634307E-3</c:v>
                </c:pt>
                <c:pt idx="1284">
                  <c:v>9.8716683119455615E-4</c:v>
                </c:pt>
                <c:pt idx="1285">
                  <c:v>1.9723865877710909E-3</c:v>
                </c:pt>
                <c:pt idx="1286">
                  <c:v>-3.3070866141732283E-2</c:v>
                </c:pt>
                <c:pt idx="1287">
                  <c:v>3.1148208469055399E-2</c:v>
                </c:pt>
                <c:pt idx="1288">
                  <c:v>-0.16485686080947684</c:v>
                </c:pt>
                <c:pt idx="1289">
                  <c:v>1.8912529550827527E-2</c:v>
                </c:pt>
                <c:pt idx="1290">
                  <c:v>-2.3201856148492208E-3</c:v>
                </c:pt>
                <c:pt idx="1291">
                  <c:v>-4.093023255813949E-2</c:v>
                </c:pt>
                <c:pt idx="1292">
                  <c:v>-2.6188166828322146E-2</c:v>
                </c:pt>
                <c:pt idx="1293">
                  <c:v>-4.9800796812739104E-4</c:v>
                </c:pt>
                <c:pt idx="1294">
                  <c:v>-1.3452914798206256E-2</c:v>
                </c:pt>
                <c:pt idx="1295">
                  <c:v>2.87878787878788E-2</c:v>
                </c:pt>
                <c:pt idx="1296">
                  <c:v>-2.2582228767795819E-2</c:v>
                </c:pt>
                <c:pt idx="1297">
                  <c:v>2.3606228026117473E-2</c:v>
                </c:pt>
                <c:pt idx="1298">
                  <c:v>1.9627085377822719E-3</c:v>
                </c:pt>
                <c:pt idx="1299">
                  <c:v>7.8354554358470406E-3</c:v>
                </c:pt>
                <c:pt idx="1300">
                  <c:v>-9.7181729834790714E-3</c:v>
                </c:pt>
                <c:pt idx="1301">
                  <c:v>1.3248282630029421E-2</c:v>
                </c:pt>
                <c:pt idx="1302">
                  <c:v>2.0338983050847543E-2</c:v>
                </c:pt>
                <c:pt idx="1303">
                  <c:v>9.4921689606072964E-4</c:v>
                </c:pt>
                <c:pt idx="1304">
                  <c:v>1.9440493124703657E-2</c:v>
                </c:pt>
                <c:pt idx="1305">
                  <c:v>-1.3953488372093553E-3</c:v>
                </c:pt>
                <c:pt idx="1306">
                  <c:v>-2.8411737307871422E-2</c:v>
                </c:pt>
                <c:pt idx="1307">
                  <c:v>-1.2943432406519635E-2</c:v>
                </c:pt>
                <c:pt idx="1308">
                  <c:v>-1.9426906265176856E-3</c:v>
                </c:pt>
                <c:pt idx="1309">
                  <c:v>-1.5571776155717774E-2</c:v>
                </c:pt>
                <c:pt idx="1310">
                  <c:v>9.8863074641620998E-3</c:v>
                </c:pt>
                <c:pt idx="1311">
                  <c:v>-9.7895252080272012E-4</c:v>
                </c:pt>
                <c:pt idx="1312">
                  <c:v>3.3317001469867699E-2</c:v>
                </c:pt>
                <c:pt idx="1313">
                  <c:v>0</c:v>
                </c:pt>
                <c:pt idx="1314">
                  <c:v>-2.275960170697015E-2</c:v>
                </c:pt>
                <c:pt idx="1315">
                  <c:v>-2.1834061135371147E-2</c:v>
                </c:pt>
                <c:pt idx="1316">
                  <c:v>-1.240079365079365E-2</c:v>
                </c:pt>
                <c:pt idx="1317">
                  <c:v>-1.2556504269211451E-2</c:v>
                </c:pt>
                <c:pt idx="1318">
                  <c:v>-1.5259409969481216E-2</c:v>
                </c:pt>
                <c:pt idx="1319">
                  <c:v>-1.1880165289256221E-2</c:v>
                </c:pt>
                <c:pt idx="1320">
                  <c:v>-2.0909566126502432E-3</c:v>
                </c:pt>
                <c:pt idx="1321">
                  <c:v>-1.1524358302776263E-2</c:v>
                </c:pt>
                <c:pt idx="1322">
                  <c:v>2.1727609962904088E-2</c:v>
                </c:pt>
                <c:pt idx="1323">
                  <c:v>-4.1493775933610913E-3</c:v>
                </c:pt>
                <c:pt idx="1324">
                  <c:v>1.197916666666669E-2</c:v>
                </c:pt>
                <c:pt idx="1325">
                  <c:v>-2.2130725681935137E-2</c:v>
                </c:pt>
                <c:pt idx="1326">
                  <c:v>6.8421052631578421E-3</c:v>
                </c:pt>
                <c:pt idx="1327">
                  <c:v>1.3068478829064298E-2</c:v>
                </c:pt>
                <c:pt idx="1328">
                  <c:v>-3.0959752321980767E-3</c:v>
                </c:pt>
                <c:pt idx="1329">
                  <c:v>0</c:v>
                </c:pt>
                <c:pt idx="1330">
                  <c:v>-8.7991718426501924E-3</c:v>
                </c:pt>
                <c:pt idx="1331">
                  <c:v>-3.1331592689294373E-3</c:v>
                </c:pt>
                <c:pt idx="1332">
                  <c:v>2.0953378732320141E-3</c:v>
                </c:pt>
                <c:pt idx="1333">
                  <c:v>-8.3638264506011584E-3</c:v>
                </c:pt>
                <c:pt idx="1334">
                  <c:v>-6.3257775434895861E-3</c:v>
                </c:pt>
                <c:pt idx="1335">
                  <c:v>-5.3050397877992374E-4</c:v>
                </c:pt>
                <c:pt idx="1336">
                  <c:v>-1.326963906581741E-2</c:v>
                </c:pt>
                <c:pt idx="1337">
                  <c:v>1.3448090371167294E-2</c:v>
                </c:pt>
                <c:pt idx="1338">
                  <c:v>-7.9617834394903712E-3</c:v>
                </c:pt>
                <c:pt idx="1339">
                  <c:v>-3.9593365436062171E-2</c:v>
                </c:pt>
                <c:pt idx="1340">
                  <c:v>1.671309192200561E-2</c:v>
                </c:pt>
                <c:pt idx="1341">
                  <c:v>2.6849315068493064E-2</c:v>
                </c:pt>
                <c:pt idx="1342">
                  <c:v>6.9370330843117698E-3</c:v>
                </c:pt>
                <c:pt idx="1343">
                  <c:v>-1.5898251192369441E-3</c:v>
                </c:pt>
                <c:pt idx="1344">
                  <c:v>-1.2738853503184631E-2</c:v>
                </c:pt>
                <c:pt idx="1345">
                  <c:v>5.3763440860213904E-3</c:v>
                </c:pt>
                <c:pt idx="1346">
                  <c:v>1.0695187165775174E-3</c:v>
                </c:pt>
                <c:pt idx="1347">
                  <c:v>-1.0149572649572529E-2</c:v>
                </c:pt>
                <c:pt idx="1348">
                  <c:v>2.1586616297895225E-2</c:v>
                </c:pt>
                <c:pt idx="1349">
                  <c:v>-3.063919704173261E-2</c:v>
                </c:pt>
                <c:pt idx="1350">
                  <c:v>8.7193460490463288E-3</c:v>
                </c:pt>
                <c:pt idx="1351">
                  <c:v>-1.404646137223131E-2</c:v>
                </c:pt>
                <c:pt idx="1352">
                  <c:v>1.4794520547945183E-2</c:v>
                </c:pt>
                <c:pt idx="1353">
                  <c:v>2.1598272138228483E-3</c:v>
                </c:pt>
                <c:pt idx="1354">
                  <c:v>1.9935344827586261E-2</c:v>
                </c:pt>
                <c:pt idx="1355">
                  <c:v>-2.7997886951928216E-2</c:v>
                </c:pt>
                <c:pt idx="1356">
                  <c:v>-1.6304347826085644E-3</c:v>
                </c:pt>
                <c:pt idx="1357">
                  <c:v>3.1573217201959623E-2</c:v>
                </c:pt>
                <c:pt idx="1358">
                  <c:v>-4.1160949868073754E-2</c:v>
                </c:pt>
                <c:pt idx="1359">
                  <c:v>-7.7050082553660184E-3</c:v>
                </c:pt>
                <c:pt idx="1360">
                  <c:v>-1.6638935108153707E-3</c:v>
                </c:pt>
                <c:pt idx="1361">
                  <c:v>-2.8333333333333419E-2</c:v>
                </c:pt>
                <c:pt idx="1362">
                  <c:v>1.7152658662092667E-2</c:v>
                </c:pt>
                <c:pt idx="1363">
                  <c:v>1.7425519955031044E-2</c:v>
                </c:pt>
                <c:pt idx="1364">
                  <c:v>2.3204419889502659E-2</c:v>
                </c:pt>
                <c:pt idx="1365">
                  <c:v>1.4578833693304512E-2</c:v>
                </c:pt>
                <c:pt idx="1366">
                  <c:v>1.7030335284725934E-2</c:v>
                </c:pt>
                <c:pt idx="1367">
                  <c:v>-8.895866038723086E-3</c:v>
                </c:pt>
                <c:pt idx="1368">
                  <c:v>1.0559662090813056E-2</c:v>
                </c:pt>
                <c:pt idx="1369">
                  <c:v>-7.314524555903896E-3</c:v>
                </c:pt>
                <c:pt idx="1370">
                  <c:v>1.3684210526315872E-2</c:v>
                </c:pt>
                <c:pt idx="1371">
                  <c:v>1.5576323987537685E-3</c:v>
                </c:pt>
                <c:pt idx="1372">
                  <c:v>-1.1923276308968399E-2</c:v>
                </c:pt>
                <c:pt idx="1373">
                  <c:v>-8.3945435466946557E-3</c:v>
                </c:pt>
                <c:pt idx="1374">
                  <c:v>-8.4656084656084731E-3</c:v>
                </c:pt>
                <c:pt idx="1375">
                  <c:v>0</c:v>
                </c:pt>
                <c:pt idx="1376">
                  <c:v>-1.8143009605122724E-2</c:v>
                </c:pt>
                <c:pt idx="1377">
                  <c:v>-1.2499999999999831E-2</c:v>
                </c:pt>
                <c:pt idx="1378">
                  <c:v>-1.2107870115575256E-2</c:v>
                </c:pt>
                <c:pt idx="1379">
                  <c:v>-2.7855153203343017E-3</c:v>
                </c:pt>
                <c:pt idx="1380">
                  <c:v>5.5865921787718231E-4</c:v>
                </c:pt>
                <c:pt idx="1381">
                  <c:v>2.1775544388609746E-2</c:v>
                </c:pt>
                <c:pt idx="1382">
                  <c:v>1.8032786885245809E-2</c:v>
                </c:pt>
                <c:pt idx="1383">
                  <c:v>-2.9522275899087534E-2</c:v>
                </c:pt>
                <c:pt idx="1384">
                  <c:v>0</c:v>
                </c:pt>
                <c:pt idx="1385">
                  <c:v>3.87168141592922E-2</c:v>
                </c:pt>
                <c:pt idx="1386">
                  <c:v>1.1182108626197939E-2</c:v>
                </c:pt>
                <c:pt idx="1387">
                  <c:v>-2.3170089520800304E-2</c:v>
                </c:pt>
                <c:pt idx="1388">
                  <c:v>-2.3719676549865298E-2</c:v>
                </c:pt>
                <c:pt idx="1389">
                  <c:v>-2.0430701270016623E-2</c:v>
                </c:pt>
                <c:pt idx="1390">
                  <c:v>-2.9312288613303247E-2</c:v>
                </c:pt>
                <c:pt idx="1391">
                  <c:v>-5.8072009291520255E-3</c:v>
                </c:pt>
                <c:pt idx="1392">
                  <c:v>1.8107476635513944E-2</c:v>
                </c:pt>
                <c:pt idx="1393">
                  <c:v>-3.8439472174411828E-2</c:v>
                </c:pt>
                <c:pt idx="1394">
                  <c:v>-5.3699284009546449E-3</c:v>
                </c:pt>
                <c:pt idx="1395">
                  <c:v>-1.0797840431913812E-2</c:v>
                </c:pt>
                <c:pt idx="1396">
                  <c:v>-1.8799272286234004E-2</c:v>
                </c:pt>
                <c:pt idx="1397">
                  <c:v>-2.0395550061804702E-2</c:v>
                </c:pt>
                <c:pt idx="1398">
                  <c:v>-8.8328075709778412E-3</c:v>
                </c:pt>
                <c:pt idx="1399">
                  <c:v>1.9096117122851279E-3</c:v>
                </c:pt>
                <c:pt idx="1400">
                  <c:v>1.0165184243964431E-2</c:v>
                </c:pt>
                <c:pt idx="1401">
                  <c:v>-4.4025157232704584E-3</c:v>
                </c:pt>
                <c:pt idx="1402">
                  <c:v>6.3171193935565159E-3</c:v>
                </c:pt>
                <c:pt idx="1403">
                  <c:v>2.3226616446955492E-2</c:v>
                </c:pt>
                <c:pt idx="1404">
                  <c:v>1.4723926380368001E-2</c:v>
                </c:pt>
                <c:pt idx="1405">
                  <c:v>-4.232164449818639E-3</c:v>
                </c:pt>
                <c:pt idx="1406">
                  <c:v>7.8931390406801801E-3</c:v>
                </c:pt>
                <c:pt idx="1407">
                  <c:v>-1.9879518072289267E-2</c:v>
                </c:pt>
                <c:pt idx="1408">
                  <c:v>6.1462814996936471E-4</c:v>
                </c:pt>
                <c:pt idx="1409">
                  <c:v>-4.9140049140050275E-3</c:v>
                </c:pt>
                <c:pt idx="1410">
                  <c:v>-3.7037037037036249E-3</c:v>
                </c:pt>
                <c:pt idx="1411">
                  <c:v>2.4783147459726857E-3</c:v>
                </c:pt>
                <c:pt idx="1412">
                  <c:v>1.8541409147095882E-3</c:v>
                </c:pt>
                <c:pt idx="1413">
                  <c:v>-1.3571869216533044E-2</c:v>
                </c:pt>
                <c:pt idx="1414">
                  <c:v>-2.3139462163852469E-2</c:v>
                </c:pt>
                <c:pt idx="1415">
                  <c:v>-6.4020486555696466E-4</c:v>
                </c:pt>
                <c:pt idx="1416">
                  <c:v>1.9218449711723984E-3</c:v>
                </c:pt>
                <c:pt idx="1417">
                  <c:v>2.7493606138107397E-2</c:v>
                </c:pt>
                <c:pt idx="1418">
                  <c:v>1.0578718108276175E-2</c:v>
                </c:pt>
                <c:pt idx="1419">
                  <c:v>2.7093596059113382E-2</c:v>
                </c:pt>
                <c:pt idx="1420">
                  <c:v>-8.9928057553955981E-3</c:v>
                </c:pt>
                <c:pt idx="1421">
                  <c:v>-1.5728977616455024E-2</c:v>
                </c:pt>
                <c:pt idx="1422">
                  <c:v>-9.2194222495389413E-3</c:v>
                </c:pt>
                <c:pt idx="1423">
                  <c:v>5.459057071960291E-2</c:v>
                </c:pt>
                <c:pt idx="1424">
                  <c:v>5.8823529411773906E-4</c:v>
                </c:pt>
                <c:pt idx="1425">
                  <c:v>-5.878894767784575E-4</c:v>
                </c:pt>
                <c:pt idx="1426">
                  <c:v>2.058823529411773E-2</c:v>
                </c:pt>
                <c:pt idx="1427">
                  <c:v>-2.3054755043229219E-3</c:v>
                </c:pt>
                <c:pt idx="1428">
                  <c:v>-1.7331022530329126E-2</c:v>
                </c:pt>
                <c:pt idx="1429">
                  <c:v>-4.4091710758377423E-2</c:v>
                </c:pt>
                <c:pt idx="1430">
                  <c:v>2.5830258302582908E-2</c:v>
                </c:pt>
                <c:pt idx="1431">
                  <c:v>-2.7577937649880147E-2</c:v>
                </c:pt>
                <c:pt idx="1432">
                  <c:v>-3.5141800246609033E-2</c:v>
                </c:pt>
                <c:pt idx="1433">
                  <c:v>-5.7507987220447188E-3</c:v>
                </c:pt>
                <c:pt idx="1434">
                  <c:v>-1.7994858611825267E-2</c:v>
                </c:pt>
                <c:pt idx="1435">
                  <c:v>2.4214659685863942E-2</c:v>
                </c:pt>
                <c:pt idx="1436">
                  <c:v>-1.5974440894568689E-2</c:v>
                </c:pt>
                <c:pt idx="1437">
                  <c:v>-2.5974025974026572E-3</c:v>
                </c:pt>
                <c:pt idx="1438">
                  <c:v>1.757812500000009E-2</c:v>
                </c:pt>
                <c:pt idx="1439">
                  <c:v>2.8150991682661514E-2</c:v>
                </c:pt>
                <c:pt idx="1440">
                  <c:v>4.2314872433105145E-2</c:v>
                </c:pt>
                <c:pt idx="1441">
                  <c:v>1.61194029850746E-2</c:v>
                </c:pt>
                <c:pt idx="1442">
                  <c:v>0</c:v>
                </c:pt>
                <c:pt idx="1443">
                  <c:v>-1.1750881316098666E-2</c:v>
                </c:pt>
                <c:pt idx="1444">
                  <c:v>-2.7348394768133225E-2</c:v>
                </c:pt>
                <c:pt idx="1445">
                  <c:v>3.0562347188264494E-3</c:v>
                </c:pt>
                <c:pt idx="1446">
                  <c:v>-6.093845216331592E-3</c:v>
                </c:pt>
                <c:pt idx="1447">
                  <c:v>3.9852851011649426E-2</c:v>
                </c:pt>
                <c:pt idx="1448">
                  <c:v>-1.768867924528306E-2</c:v>
                </c:pt>
                <c:pt idx="1449">
                  <c:v>1.4405762304921875E-2</c:v>
                </c:pt>
                <c:pt idx="1450">
                  <c:v>9.4674556213017839E-3</c:v>
                </c:pt>
                <c:pt idx="1451">
                  <c:v>1.4067995310668347E-2</c:v>
                </c:pt>
                <c:pt idx="1452">
                  <c:v>1.5606936416184946E-2</c:v>
                </c:pt>
                <c:pt idx="1453">
                  <c:v>-1.4797951052931222E-2</c:v>
                </c:pt>
                <c:pt idx="1454">
                  <c:v>-8.0878105141534967E-3</c:v>
                </c:pt>
                <c:pt idx="1455">
                  <c:v>2.0384391380314375E-2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14-4F8B-BD5C-B6E03F6A9C87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OLS!$E$2:$E$1457</c:f>
              <c:numCache>
                <c:formatCode>0.00</c:formatCode>
                <c:ptCount val="1456"/>
                <c:pt idx="0">
                  <c:v>3.7597327740059998E-4</c:v>
                </c:pt>
                <c:pt idx="1">
                  <c:v>-9.9307642635535435E-3</c:v>
                </c:pt>
                <c:pt idx="2">
                  <c:v>3.5404198822842335E-3</c:v>
                </c:pt>
                <c:pt idx="3">
                  <c:v>-1.0295100045361725E-2</c:v>
                </c:pt>
                <c:pt idx="4">
                  <c:v>-1.671190588445658E-2</c:v>
                </c:pt>
                <c:pt idx="5">
                  <c:v>2.4969590960045342E-3</c:v>
                </c:pt>
                <c:pt idx="6">
                  <c:v>2.0853212061767771E-2</c:v>
                </c:pt>
                <c:pt idx="7">
                  <c:v>-8.0784827741816247E-3</c:v>
                </c:pt>
                <c:pt idx="8">
                  <c:v>-5.4774859494003646E-3</c:v>
                </c:pt>
                <c:pt idx="9">
                  <c:v>2.6769780405675402E-3</c:v>
                </c:pt>
                <c:pt idx="10">
                  <c:v>-2.0568588738035864E-2</c:v>
                </c:pt>
                <c:pt idx="11">
                  <c:v>1.1374389595785135E-2</c:v>
                </c:pt>
                <c:pt idx="12">
                  <c:v>-1.3473167174701362E-2</c:v>
                </c:pt>
                <c:pt idx="13">
                  <c:v>2.5625173610336692E-2</c:v>
                </c:pt>
                <c:pt idx="14">
                  <c:v>2.6889343809077212E-3</c:v>
                </c:pt>
                <c:pt idx="15">
                  <c:v>-1.4719923995937512E-3</c:v>
                </c:pt>
                <c:pt idx="16">
                  <c:v>1.9017965183846994E-2</c:v>
                </c:pt>
                <c:pt idx="17">
                  <c:v>-6.0891419337669736E-3</c:v>
                </c:pt>
                <c:pt idx="18">
                  <c:v>-2.0064261979097927E-3</c:v>
                </c:pt>
                <c:pt idx="19">
                  <c:v>4.0108886252929649E-4</c:v>
                </c:pt>
                <c:pt idx="20">
                  <c:v>2.0970398357843784E-2</c:v>
                </c:pt>
                <c:pt idx="21">
                  <c:v>6.2404824728052163E-3</c:v>
                </c:pt>
                <c:pt idx="22">
                  <c:v>-7.171481524265496E-3</c:v>
                </c:pt>
                <c:pt idx="23">
                  <c:v>-9.3060519968546068E-3</c:v>
                </c:pt>
                <c:pt idx="24">
                  <c:v>-4.8709085209644081E-3</c:v>
                </c:pt>
                <c:pt idx="25">
                  <c:v>1.6220776639137851E-4</c:v>
                </c:pt>
                <c:pt idx="26">
                  <c:v>-2.1720404016215672E-3</c:v>
                </c:pt>
                <c:pt idx="27">
                  <c:v>2.0436854010277114E-3</c:v>
                </c:pt>
                <c:pt idx="28">
                  <c:v>-2.0798393535587777E-2</c:v>
                </c:pt>
                <c:pt idx="29">
                  <c:v>-5.7294243810758413E-3</c:v>
                </c:pt>
                <c:pt idx="30">
                  <c:v>-1.2953283720904041E-2</c:v>
                </c:pt>
                <c:pt idx="31">
                  <c:v>-1.2146231122685917E-2</c:v>
                </c:pt>
                <c:pt idx="32">
                  <c:v>-7.5793435888582075E-3</c:v>
                </c:pt>
                <c:pt idx="33">
                  <c:v>1.4534780794717757E-2</c:v>
                </c:pt>
                <c:pt idx="34">
                  <c:v>3.2968354280658754E-3</c:v>
                </c:pt>
                <c:pt idx="35">
                  <c:v>-4.8378151303795731E-3</c:v>
                </c:pt>
                <c:pt idx="36">
                  <c:v>-1.0446182951415719E-2</c:v>
                </c:pt>
                <c:pt idx="37">
                  <c:v>8.3073524725992796E-3</c:v>
                </c:pt>
                <c:pt idx="38">
                  <c:v>9.7974918679334042E-3</c:v>
                </c:pt>
                <c:pt idx="39">
                  <c:v>-3.3223043147370267E-3</c:v>
                </c:pt>
                <c:pt idx="40">
                  <c:v>6.9234843848880344E-3</c:v>
                </c:pt>
                <c:pt idx="41">
                  <c:v>-1.4264248837121537E-2</c:v>
                </c:pt>
                <c:pt idx="42">
                  <c:v>1.5798858894837571E-2</c:v>
                </c:pt>
                <c:pt idx="43">
                  <c:v>-2.7652085500586036E-3</c:v>
                </c:pt>
                <c:pt idx="44">
                  <c:v>1.3539991046312951E-2</c:v>
                </c:pt>
                <c:pt idx="45">
                  <c:v>7.3461054995120588E-3</c:v>
                </c:pt>
                <c:pt idx="46">
                  <c:v>6.6420802252577672E-3</c:v>
                </c:pt>
                <c:pt idx="47">
                  <c:v>2.5519956638177965E-4</c:v>
                </c:pt>
                <c:pt idx="48">
                  <c:v>2.4020438292705008E-3</c:v>
                </c:pt>
                <c:pt idx="49">
                  <c:v>-7.4839610023786415E-3</c:v>
                </c:pt>
                <c:pt idx="50">
                  <c:v>-9.2918482487752037E-3</c:v>
                </c:pt>
                <c:pt idx="51">
                  <c:v>1.7567067664803525E-3</c:v>
                </c:pt>
                <c:pt idx="52">
                  <c:v>-1.007891384886426E-2</c:v>
                </c:pt>
                <c:pt idx="53">
                  <c:v>1.6140644520307695E-2</c:v>
                </c:pt>
                <c:pt idx="54">
                  <c:v>-4.1469433514304431E-3</c:v>
                </c:pt>
                <c:pt idx="55">
                  <c:v>-1.2843075287344184E-2</c:v>
                </c:pt>
                <c:pt idx="56">
                  <c:v>-2.1532797787097779E-2</c:v>
                </c:pt>
                <c:pt idx="57">
                  <c:v>-1.5629141643928729E-2</c:v>
                </c:pt>
                <c:pt idx="58">
                  <c:v>-1.5864265419744224E-2</c:v>
                </c:pt>
                <c:pt idx="59">
                  <c:v>2.3640050047443125E-2</c:v>
                </c:pt>
                <c:pt idx="60">
                  <c:v>-1.9457322484256117E-2</c:v>
                </c:pt>
                <c:pt idx="61">
                  <c:v>1.5380554505478834E-2</c:v>
                </c:pt>
                <c:pt idx="62">
                  <c:v>3.2277704660073854E-2</c:v>
                </c:pt>
                <c:pt idx="63">
                  <c:v>3.2091481074181709E-3</c:v>
                </c:pt>
                <c:pt idx="64">
                  <c:v>7.4440794785170456E-3</c:v>
                </c:pt>
                <c:pt idx="65">
                  <c:v>4.5260641624596115E-3</c:v>
                </c:pt>
                <c:pt idx="66">
                  <c:v>-8.4242554508328862E-2</c:v>
                </c:pt>
                <c:pt idx="67">
                  <c:v>2.6018566896999232E-2</c:v>
                </c:pt>
                <c:pt idx="68">
                  <c:v>2.4284574995223917E-2</c:v>
                </c:pt>
                <c:pt idx="69">
                  <c:v>1.0695494612326674E-2</c:v>
                </c:pt>
                <c:pt idx="70">
                  <c:v>1.260886633101352E-2</c:v>
                </c:pt>
                <c:pt idx="71">
                  <c:v>-1.0988605706878461E-2</c:v>
                </c:pt>
                <c:pt idx="72">
                  <c:v>-1.6995734200129526E-2</c:v>
                </c:pt>
                <c:pt idx="73">
                  <c:v>-1.4141654886871677E-2</c:v>
                </c:pt>
                <c:pt idx="74">
                  <c:v>1.6154261648545123E-2</c:v>
                </c:pt>
                <c:pt idx="75">
                  <c:v>1.5996840202392885E-2</c:v>
                </c:pt>
                <c:pt idx="76">
                  <c:v>1.7999950870882145E-2</c:v>
                </c:pt>
                <c:pt idx="77">
                  <c:v>3.278307504762999E-3</c:v>
                </c:pt>
                <c:pt idx="78">
                  <c:v>1.3553987370610661E-3</c:v>
                </c:pt>
                <c:pt idx="79">
                  <c:v>6.3217476446558998E-3</c:v>
                </c:pt>
                <c:pt idx="80">
                  <c:v>5.7698972060325603E-3</c:v>
                </c:pt>
                <c:pt idx="81">
                  <c:v>-3.3146279811051655E-3</c:v>
                </c:pt>
                <c:pt idx="82">
                  <c:v>2.6703736775573511E-3</c:v>
                </c:pt>
                <c:pt idx="83">
                  <c:v>1.0704745530660184E-2</c:v>
                </c:pt>
                <c:pt idx="84">
                  <c:v>-3.5208330678463671E-3</c:v>
                </c:pt>
                <c:pt idx="85">
                  <c:v>-3.0655599539902404E-3</c:v>
                </c:pt>
                <c:pt idx="86">
                  <c:v>6.1723307645819969E-3</c:v>
                </c:pt>
                <c:pt idx="87">
                  <c:v>-2.3370634203446392E-3</c:v>
                </c:pt>
                <c:pt idx="88">
                  <c:v>3.4548343434569963E-3</c:v>
                </c:pt>
                <c:pt idx="89">
                  <c:v>-3.9123427906401246E-3</c:v>
                </c:pt>
                <c:pt idx="90">
                  <c:v>3.3104867598346471E-3</c:v>
                </c:pt>
                <c:pt idx="91">
                  <c:v>-5.1887614622750378E-3</c:v>
                </c:pt>
                <c:pt idx="92">
                  <c:v>-1.5110300108466668E-2</c:v>
                </c:pt>
                <c:pt idx="93">
                  <c:v>-4.623627574788119E-3</c:v>
                </c:pt>
                <c:pt idx="94">
                  <c:v>9.9948773450082747E-3</c:v>
                </c:pt>
                <c:pt idx="95">
                  <c:v>9.5020475769681863E-3</c:v>
                </c:pt>
                <c:pt idx="96">
                  <c:v>4.9665534981692761E-3</c:v>
                </c:pt>
                <c:pt idx="97">
                  <c:v>1.8526347275624123E-2</c:v>
                </c:pt>
                <c:pt idx="98">
                  <c:v>-3.8003443704753099E-3</c:v>
                </c:pt>
                <c:pt idx="99">
                  <c:v>7.7627217874149156E-3</c:v>
                </c:pt>
                <c:pt idx="100">
                  <c:v>-1.9015377702692761E-3</c:v>
                </c:pt>
                <c:pt idx="101">
                  <c:v>5.2170550609227139E-3</c:v>
                </c:pt>
                <c:pt idx="102">
                  <c:v>-1.0779611109208132E-2</c:v>
                </c:pt>
                <c:pt idx="103">
                  <c:v>-1.0107018085753618E-2</c:v>
                </c:pt>
                <c:pt idx="104">
                  <c:v>7.8824487904272621E-3</c:v>
                </c:pt>
                <c:pt idx="105">
                  <c:v>-6.7035625450587747E-3</c:v>
                </c:pt>
                <c:pt idx="106">
                  <c:v>-1.5376044730395775E-3</c:v>
                </c:pt>
                <c:pt idx="107">
                  <c:v>1.0838681550820045E-2</c:v>
                </c:pt>
                <c:pt idx="108">
                  <c:v>4.5436995840479402E-3</c:v>
                </c:pt>
                <c:pt idx="109">
                  <c:v>-5.5648554764412888E-3</c:v>
                </c:pt>
                <c:pt idx="110">
                  <c:v>4.676406748544075E-3</c:v>
                </c:pt>
                <c:pt idx="111">
                  <c:v>2.3440023703936636E-4</c:v>
                </c:pt>
                <c:pt idx="112">
                  <c:v>4.5671706003705065E-3</c:v>
                </c:pt>
                <c:pt idx="113">
                  <c:v>-2.0335413524830297E-4</c:v>
                </c:pt>
                <c:pt idx="114">
                  <c:v>-3.9356522015733579E-4</c:v>
                </c:pt>
                <c:pt idx="115">
                  <c:v>1.3864197633508435E-2</c:v>
                </c:pt>
                <c:pt idx="116">
                  <c:v>2.4530397613753267E-3</c:v>
                </c:pt>
                <c:pt idx="117">
                  <c:v>-3.8660284575093929E-3</c:v>
                </c:pt>
                <c:pt idx="118">
                  <c:v>4.4082124110714537E-3</c:v>
                </c:pt>
                <c:pt idx="119">
                  <c:v>-1.0351879094803393E-3</c:v>
                </c:pt>
                <c:pt idx="120">
                  <c:v>-9.3507411439883985E-3</c:v>
                </c:pt>
                <c:pt idx="121">
                  <c:v>-6.4520900818151117E-3</c:v>
                </c:pt>
                <c:pt idx="122">
                  <c:v>-4.6377269379345564E-3</c:v>
                </c:pt>
                <c:pt idx="123">
                  <c:v>-6.3422146007660423E-4</c:v>
                </c:pt>
                <c:pt idx="124">
                  <c:v>4.9189802244878787E-3</c:v>
                </c:pt>
                <c:pt idx="125">
                  <c:v>-8.1267734799474415E-3</c:v>
                </c:pt>
                <c:pt idx="126">
                  <c:v>9.746687752868988E-3</c:v>
                </c:pt>
                <c:pt idx="127">
                  <c:v>-3.9993582620974507E-4</c:v>
                </c:pt>
                <c:pt idx="128">
                  <c:v>2.9708243264588256E-3</c:v>
                </c:pt>
                <c:pt idx="129">
                  <c:v>1.6415051656796926E-2</c:v>
                </c:pt>
                <c:pt idx="130">
                  <c:v>-5.8713864317294527E-3</c:v>
                </c:pt>
                <c:pt idx="131">
                  <c:v>-1.3445025337936871E-2</c:v>
                </c:pt>
                <c:pt idx="132">
                  <c:v>2.1187023216953905E-3</c:v>
                </c:pt>
                <c:pt idx="133">
                  <c:v>2.8478473017268407E-3</c:v>
                </c:pt>
                <c:pt idx="134">
                  <c:v>6.7090779265409264E-3</c:v>
                </c:pt>
                <c:pt idx="135">
                  <c:v>2.9817774653140179E-3</c:v>
                </c:pt>
                <c:pt idx="136">
                  <c:v>3.04428318700522E-3</c:v>
                </c:pt>
                <c:pt idx="137">
                  <c:v>8.8369740486421659E-3</c:v>
                </c:pt>
                <c:pt idx="138">
                  <c:v>-2.5564847660693455E-3</c:v>
                </c:pt>
                <c:pt idx="139">
                  <c:v>4.0504679030913902E-3</c:v>
                </c:pt>
                <c:pt idx="140">
                  <c:v>-4.6130470814466475E-3</c:v>
                </c:pt>
                <c:pt idx="141">
                  <c:v>1.0879060957290668E-2</c:v>
                </c:pt>
                <c:pt idx="142">
                  <c:v>-8.2050781926946651E-3</c:v>
                </c:pt>
                <c:pt idx="143">
                  <c:v>-8.8686694650533526E-3</c:v>
                </c:pt>
                <c:pt idx="144">
                  <c:v>-1.0956649951620507E-2</c:v>
                </c:pt>
                <c:pt idx="145">
                  <c:v>1.3533972371093751E-2</c:v>
                </c:pt>
                <c:pt idx="146">
                  <c:v>-5.339520124976121E-3</c:v>
                </c:pt>
                <c:pt idx="147">
                  <c:v>1.4147279227120998E-2</c:v>
                </c:pt>
                <c:pt idx="148">
                  <c:v>-2.3041369419359004E-3</c:v>
                </c:pt>
                <c:pt idx="149">
                  <c:v>7.266624358776258E-3</c:v>
                </c:pt>
                <c:pt idx="150">
                  <c:v>-6.7860907793889464E-4</c:v>
                </c:pt>
                <c:pt idx="151">
                  <c:v>-5.5012847331732881E-3</c:v>
                </c:pt>
                <c:pt idx="152">
                  <c:v>-3.7877616706131767E-3</c:v>
                </c:pt>
                <c:pt idx="153">
                  <c:v>2.028313109605575E-3</c:v>
                </c:pt>
                <c:pt idx="154">
                  <c:v>1.6045176738410608E-3</c:v>
                </c:pt>
                <c:pt idx="155">
                  <c:v>1.929001454514045E-3</c:v>
                </c:pt>
                <c:pt idx="156">
                  <c:v>-8.9132214559698407E-3</c:v>
                </c:pt>
                <c:pt idx="157">
                  <c:v>-1.0009936313237683E-2</c:v>
                </c:pt>
                <c:pt idx="158">
                  <c:v>-1.0125767000535545E-2</c:v>
                </c:pt>
                <c:pt idx="159">
                  <c:v>2.5662283775793361E-3</c:v>
                </c:pt>
                <c:pt idx="160">
                  <c:v>-1.0493349514431958E-2</c:v>
                </c:pt>
                <c:pt idx="161">
                  <c:v>1.8258174588695209E-2</c:v>
                </c:pt>
                <c:pt idx="162">
                  <c:v>5.3512692228907767E-3</c:v>
                </c:pt>
                <c:pt idx="163">
                  <c:v>1.2002856395294042E-2</c:v>
                </c:pt>
                <c:pt idx="164">
                  <c:v>2.6136834604604639E-3</c:v>
                </c:pt>
                <c:pt idx="165">
                  <c:v>-6.1546559491866245E-3</c:v>
                </c:pt>
                <c:pt idx="166">
                  <c:v>-5.8180314156563604E-3</c:v>
                </c:pt>
                <c:pt idx="167">
                  <c:v>1.6200214469895488E-2</c:v>
                </c:pt>
                <c:pt idx="168">
                  <c:v>-5.6033042649220009E-3</c:v>
                </c:pt>
                <c:pt idx="169">
                  <c:v>9.4654874767249684E-3</c:v>
                </c:pt>
                <c:pt idx="170">
                  <c:v>3.0056200042217263E-3</c:v>
                </c:pt>
                <c:pt idx="171">
                  <c:v>1.4279651131982062E-3</c:v>
                </c:pt>
                <c:pt idx="172">
                  <c:v>4.3733676507522225E-3</c:v>
                </c:pt>
                <c:pt idx="173">
                  <c:v>-1.6252187369846527E-3</c:v>
                </c:pt>
                <c:pt idx="174">
                  <c:v>1.1432589905831074E-3</c:v>
                </c:pt>
                <c:pt idx="175">
                  <c:v>4.6477119728845382E-3</c:v>
                </c:pt>
                <c:pt idx="176">
                  <c:v>-1.2437490454672131E-2</c:v>
                </c:pt>
                <c:pt idx="177">
                  <c:v>-3.7369873663853082E-3</c:v>
                </c:pt>
                <c:pt idx="178">
                  <c:v>9.5167363852033324E-3</c:v>
                </c:pt>
                <c:pt idx="179">
                  <c:v>-2.1535551044543316E-3</c:v>
                </c:pt>
                <c:pt idx="180">
                  <c:v>-5.3238220690475391E-3</c:v>
                </c:pt>
                <c:pt idx="181">
                  <c:v>8.9813900064960404E-3</c:v>
                </c:pt>
                <c:pt idx="182">
                  <c:v>5.9897614923518768E-3</c:v>
                </c:pt>
                <c:pt idx="183">
                  <c:v>7.8966258079265755E-3</c:v>
                </c:pt>
                <c:pt idx="184">
                  <c:v>1.0767766599219205E-2</c:v>
                </c:pt>
                <c:pt idx="185">
                  <c:v>9.2918007341394257E-3</c:v>
                </c:pt>
                <c:pt idx="186">
                  <c:v>2.3805763233697248E-3</c:v>
                </c:pt>
                <c:pt idx="187">
                  <c:v>8.5004645077787315E-3</c:v>
                </c:pt>
                <c:pt idx="188">
                  <c:v>-6.1962740985917336E-3</c:v>
                </c:pt>
                <c:pt idx="189">
                  <c:v>5.9220893815946935E-3</c:v>
                </c:pt>
                <c:pt idx="190">
                  <c:v>-1.4969720507461975E-3</c:v>
                </c:pt>
                <c:pt idx="191">
                  <c:v>-3.5435392426400058E-3</c:v>
                </c:pt>
                <c:pt idx="192">
                  <c:v>-3.8790613787084254E-3</c:v>
                </c:pt>
                <c:pt idx="193">
                  <c:v>-7.3257696772916049E-3</c:v>
                </c:pt>
                <c:pt idx="194">
                  <c:v>-3.8862483779747293E-3</c:v>
                </c:pt>
                <c:pt idx="195">
                  <c:v>4.1213327909427923E-3</c:v>
                </c:pt>
                <c:pt idx="196">
                  <c:v>4.9215706801198737E-3</c:v>
                </c:pt>
                <c:pt idx="197">
                  <c:v>-3.9174590152048806E-3</c:v>
                </c:pt>
                <c:pt idx="198">
                  <c:v>-5.8526004605752302E-3</c:v>
                </c:pt>
                <c:pt idx="199">
                  <c:v>-7.6940071140985328E-4</c:v>
                </c:pt>
                <c:pt idx="200">
                  <c:v>6.3468959046513729E-3</c:v>
                </c:pt>
                <c:pt idx="201">
                  <c:v>5.1546900414718979E-3</c:v>
                </c:pt>
                <c:pt idx="202">
                  <c:v>-2.4573787971080472E-3</c:v>
                </c:pt>
                <c:pt idx="203">
                  <c:v>-5.7630413545735198E-3</c:v>
                </c:pt>
                <c:pt idx="204">
                  <c:v>-8.0691903436158861E-3</c:v>
                </c:pt>
                <c:pt idx="205">
                  <c:v>1.7956038463864038E-4</c:v>
                </c:pt>
                <c:pt idx="206">
                  <c:v>1.1816529212986858E-3</c:v>
                </c:pt>
                <c:pt idx="207">
                  <c:v>-5.6675762965875624E-3</c:v>
                </c:pt>
                <c:pt idx="208">
                  <c:v>1.2760299196492178E-2</c:v>
                </c:pt>
                <c:pt idx="209">
                  <c:v>-6.2537174166352816E-3</c:v>
                </c:pt>
                <c:pt idx="210">
                  <c:v>-3.7335655166013189E-3</c:v>
                </c:pt>
                <c:pt idx="211">
                  <c:v>5.7533030222525353E-3</c:v>
                </c:pt>
                <c:pt idx="212">
                  <c:v>-1.3690718510200365E-3</c:v>
                </c:pt>
                <c:pt idx="213">
                  <c:v>7.6437684461068351E-3</c:v>
                </c:pt>
                <c:pt idx="214">
                  <c:v>-1.3635478681335713E-2</c:v>
                </c:pt>
                <c:pt idx="215">
                  <c:v>1.2071950315111267E-2</c:v>
                </c:pt>
                <c:pt idx="216">
                  <c:v>1.5191362545731319E-2</c:v>
                </c:pt>
                <c:pt idx="217">
                  <c:v>5.1118885849010393E-3</c:v>
                </c:pt>
                <c:pt idx="218">
                  <c:v>-9.735703775709488E-3</c:v>
                </c:pt>
                <c:pt idx="219">
                  <c:v>-6.4152455809885055E-3</c:v>
                </c:pt>
                <c:pt idx="220">
                  <c:v>5.1419991240860847E-3</c:v>
                </c:pt>
                <c:pt idx="221">
                  <c:v>6.8707935375956937E-3</c:v>
                </c:pt>
                <c:pt idx="222">
                  <c:v>2.934190001408067E-3</c:v>
                </c:pt>
                <c:pt idx="223">
                  <c:v>3.5202838938602869E-3</c:v>
                </c:pt>
                <c:pt idx="224">
                  <c:v>-5.4030189927881537E-3</c:v>
                </c:pt>
                <c:pt idx="225">
                  <c:v>1.3187953993020151E-3</c:v>
                </c:pt>
                <c:pt idx="226">
                  <c:v>-1.0978093026278058E-3</c:v>
                </c:pt>
                <c:pt idx="227">
                  <c:v>5.3303423151069146E-3</c:v>
                </c:pt>
                <c:pt idx="228">
                  <c:v>3.3581610710161228E-3</c:v>
                </c:pt>
                <c:pt idx="229">
                  <c:v>6.0491666910517964E-3</c:v>
                </c:pt>
                <c:pt idx="230">
                  <c:v>-1.5430697893591072E-3</c:v>
                </c:pt>
                <c:pt idx="231">
                  <c:v>2.7189585100769456E-3</c:v>
                </c:pt>
                <c:pt idx="232">
                  <c:v>1.4642397978670296E-3</c:v>
                </c:pt>
                <c:pt idx="233">
                  <c:v>-3.6412805520772318E-3</c:v>
                </c:pt>
                <c:pt idx="234">
                  <c:v>3.6546371923191897E-3</c:v>
                </c:pt>
                <c:pt idx="235">
                  <c:v>8.7284957381790918E-3</c:v>
                </c:pt>
                <c:pt idx="236">
                  <c:v>-5.0023946127795184E-3</c:v>
                </c:pt>
                <c:pt idx="237">
                  <c:v>3.9006386535578269E-3</c:v>
                </c:pt>
                <c:pt idx="238">
                  <c:v>-1.161291209525247E-2</c:v>
                </c:pt>
                <c:pt idx="239">
                  <c:v>-3.3293668212550772E-3</c:v>
                </c:pt>
                <c:pt idx="240">
                  <c:v>3.5409882029312991E-3</c:v>
                </c:pt>
                <c:pt idx="241">
                  <c:v>1.3501961229876189E-2</c:v>
                </c:pt>
                <c:pt idx="242">
                  <c:v>-6.8115637352786623E-3</c:v>
                </c:pt>
                <c:pt idx="243">
                  <c:v>4.9530553624247125E-4</c:v>
                </c:pt>
                <c:pt idx="244">
                  <c:v>-3.6636091303990418E-3</c:v>
                </c:pt>
                <c:pt idx="245">
                  <c:v>1.560515153737257E-4</c:v>
                </c:pt>
                <c:pt idx="246">
                  <c:v>1.5614070967455778E-3</c:v>
                </c:pt>
                <c:pt idx="247">
                  <c:v>3.4854683090303554E-3</c:v>
                </c:pt>
                <c:pt idx="248">
                  <c:v>2.6505997410525011E-3</c:v>
                </c:pt>
                <c:pt idx="249">
                  <c:v>4.2712317713701963E-3</c:v>
                </c:pt>
                <c:pt idx="250">
                  <c:v>-5.4616590339775116E-3</c:v>
                </c:pt>
                <c:pt idx="251">
                  <c:v>1.8212656174989243E-3</c:v>
                </c:pt>
                <c:pt idx="252">
                  <c:v>2.7471345584995943E-3</c:v>
                </c:pt>
                <c:pt idx="253">
                  <c:v>-5.1993320869977207E-3</c:v>
                </c:pt>
                <c:pt idx="254">
                  <c:v>-1.0825870414188335E-3</c:v>
                </c:pt>
                <c:pt idx="255">
                  <c:v>-7.8174029444002882E-3</c:v>
                </c:pt>
                <c:pt idx="256">
                  <c:v>-5.0390067882806313E-3</c:v>
                </c:pt>
                <c:pt idx="257">
                  <c:v>1.1723662921750708E-2</c:v>
                </c:pt>
                <c:pt idx="258">
                  <c:v>-1.0032750083574403E-3</c:v>
                </c:pt>
                <c:pt idx="259">
                  <c:v>-3.2839353724711047E-3</c:v>
                </c:pt>
                <c:pt idx="260">
                  <c:v>3.5425118246729167E-3</c:v>
                </c:pt>
                <c:pt idx="261">
                  <c:v>2.7477852613788617E-3</c:v>
                </c:pt>
                <c:pt idx="262">
                  <c:v>-3.4594703034874922E-4</c:v>
                </c:pt>
                <c:pt idx="263">
                  <c:v>2.3639281621780986E-3</c:v>
                </c:pt>
                <c:pt idx="264">
                  <c:v>-1.0214939965889793E-2</c:v>
                </c:pt>
                <c:pt idx="265">
                  <c:v>-2.61250461591701E-3</c:v>
                </c:pt>
                <c:pt idx="266">
                  <c:v>-5.5811870463103345E-3</c:v>
                </c:pt>
                <c:pt idx="267">
                  <c:v>3.5262276062128619E-3</c:v>
                </c:pt>
                <c:pt idx="268">
                  <c:v>3.5925540879634867E-3</c:v>
                </c:pt>
                <c:pt idx="269">
                  <c:v>1.7820079621802406E-3</c:v>
                </c:pt>
                <c:pt idx="270">
                  <c:v>-9.8920172380071478E-4</c:v>
                </c:pt>
                <c:pt idx="271">
                  <c:v>2.6132061936983645E-3</c:v>
                </c:pt>
                <c:pt idx="272">
                  <c:v>-1.4002926246057894E-3</c:v>
                </c:pt>
                <c:pt idx="273">
                  <c:v>-9.9210577792508518E-3</c:v>
                </c:pt>
                <c:pt idx="274">
                  <c:v>5.4728130798900685E-3</c:v>
                </c:pt>
                <c:pt idx="275">
                  <c:v>1.9214290879468528E-3</c:v>
                </c:pt>
                <c:pt idx="276">
                  <c:v>2.8725694947199427E-3</c:v>
                </c:pt>
                <c:pt idx="277">
                  <c:v>2.2896954553911511E-2</c:v>
                </c:pt>
                <c:pt idx="278">
                  <c:v>4.8343024426676677E-3</c:v>
                </c:pt>
                <c:pt idx="279">
                  <c:v>1.9990737548598904E-3</c:v>
                </c:pt>
                <c:pt idx="280">
                  <c:v>-2.2834279560455307E-3</c:v>
                </c:pt>
                <c:pt idx="281">
                  <c:v>6.4419871219664254E-3</c:v>
                </c:pt>
                <c:pt idx="282">
                  <c:v>5.8473344705320682E-3</c:v>
                </c:pt>
                <c:pt idx="283">
                  <c:v>-1.5405180716402814E-3</c:v>
                </c:pt>
                <c:pt idx="284">
                  <c:v>2.6587318348067941E-3</c:v>
                </c:pt>
                <c:pt idx="285">
                  <c:v>2.2629287981541261E-3</c:v>
                </c:pt>
                <c:pt idx="286">
                  <c:v>-1.5497911106541334E-3</c:v>
                </c:pt>
                <c:pt idx="287">
                  <c:v>8.3039570874274965E-3</c:v>
                </c:pt>
                <c:pt idx="288">
                  <c:v>-2.0937401747205399E-3</c:v>
                </c:pt>
                <c:pt idx="289">
                  <c:v>-4.6242747905465599E-3</c:v>
                </c:pt>
                <c:pt idx="290">
                  <c:v>2.700693541055745E-3</c:v>
                </c:pt>
                <c:pt idx="291">
                  <c:v>2.0594201989822796E-3</c:v>
                </c:pt>
                <c:pt idx="292">
                  <c:v>1.9467184227911314E-3</c:v>
                </c:pt>
                <c:pt idx="293">
                  <c:v>-1.4935700587219053E-2</c:v>
                </c:pt>
                <c:pt idx="294">
                  <c:v>-8.0429611337367313E-3</c:v>
                </c:pt>
                <c:pt idx="295">
                  <c:v>8.6284419269165944E-3</c:v>
                </c:pt>
                <c:pt idx="296">
                  <c:v>3.4477370611872605E-6</c:v>
                </c:pt>
                <c:pt idx="297">
                  <c:v>7.668358561978404E-3</c:v>
                </c:pt>
                <c:pt idx="298">
                  <c:v>-1.7149609633632437E-3</c:v>
                </c:pt>
                <c:pt idx="299">
                  <c:v>-1.9018992937711208E-3</c:v>
                </c:pt>
                <c:pt idx="300">
                  <c:v>-2.3587805485862333E-3</c:v>
                </c:pt>
                <c:pt idx="301">
                  <c:v>4.7930706469992987E-3</c:v>
                </c:pt>
                <c:pt idx="302">
                  <c:v>-3.8251188805356388E-4</c:v>
                </c:pt>
                <c:pt idx="303">
                  <c:v>1.350199762839678E-3</c:v>
                </c:pt>
                <c:pt idx="304">
                  <c:v>3.2553122477959446E-3</c:v>
                </c:pt>
                <c:pt idx="305">
                  <c:v>-5.3251082799427498E-3</c:v>
                </c:pt>
                <c:pt idx="306">
                  <c:v>1.6152079862122117E-3</c:v>
                </c:pt>
                <c:pt idx="307">
                  <c:v>1.9669486001904785E-3</c:v>
                </c:pt>
                <c:pt idx="308">
                  <c:v>6.7101145322419802E-3</c:v>
                </c:pt>
                <c:pt idx="309">
                  <c:v>-9.6695059268026989E-3</c:v>
                </c:pt>
                <c:pt idx="310">
                  <c:v>5.9870641934641209E-3</c:v>
                </c:pt>
                <c:pt idx="311">
                  <c:v>-5.467994357423343E-3</c:v>
                </c:pt>
                <c:pt idx="312">
                  <c:v>-8.918834361528738E-3</c:v>
                </c:pt>
                <c:pt idx="313">
                  <c:v>6.7467572135468962E-3</c:v>
                </c:pt>
                <c:pt idx="314">
                  <c:v>1.0673112416724343E-2</c:v>
                </c:pt>
                <c:pt idx="315">
                  <c:v>-3.4641461124982494E-3</c:v>
                </c:pt>
                <c:pt idx="316">
                  <c:v>-3.6170248675900822E-3</c:v>
                </c:pt>
                <c:pt idx="317">
                  <c:v>2.2234005483375788E-3</c:v>
                </c:pt>
                <c:pt idx="318">
                  <c:v>-1.1157166040478318E-3</c:v>
                </c:pt>
                <c:pt idx="319">
                  <c:v>-9.1139059857664028E-3</c:v>
                </c:pt>
                <c:pt idx="320">
                  <c:v>1.4988692040191383E-3</c:v>
                </c:pt>
                <c:pt idx="321">
                  <c:v>-1.0893150418846767E-2</c:v>
                </c:pt>
                <c:pt idx="322">
                  <c:v>-6.6245960459909263E-3</c:v>
                </c:pt>
                <c:pt idx="323">
                  <c:v>1.5524957836574484E-2</c:v>
                </c:pt>
                <c:pt idx="324">
                  <c:v>-3.525966766973517E-3</c:v>
                </c:pt>
                <c:pt idx="325">
                  <c:v>3.4132289281178555E-3</c:v>
                </c:pt>
                <c:pt idx="326">
                  <c:v>-3.819876092792435E-3</c:v>
                </c:pt>
                <c:pt idx="327">
                  <c:v>-2.4633037181896853E-3</c:v>
                </c:pt>
                <c:pt idx="328">
                  <c:v>4.828496338400207E-3</c:v>
                </c:pt>
                <c:pt idx="329">
                  <c:v>-1.9919022191963961E-3</c:v>
                </c:pt>
                <c:pt idx="330">
                  <c:v>1.7897918918798505E-2</c:v>
                </c:pt>
                <c:pt idx="331">
                  <c:v>-4.9116583645450766E-3</c:v>
                </c:pt>
                <c:pt idx="332">
                  <c:v>2.6431042066572025E-3</c:v>
                </c:pt>
                <c:pt idx="333">
                  <c:v>-4.5547517447633527E-3</c:v>
                </c:pt>
                <c:pt idx="334">
                  <c:v>-1.9502066413289911E-2</c:v>
                </c:pt>
                <c:pt idx="335">
                  <c:v>1.6228627234249535E-3</c:v>
                </c:pt>
                <c:pt idx="336">
                  <c:v>-7.5334953300242634E-3</c:v>
                </c:pt>
                <c:pt idx="337">
                  <c:v>-1.0303597184951196E-2</c:v>
                </c:pt>
                <c:pt idx="338">
                  <c:v>-9.1650734705460805E-3</c:v>
                </c:pt>
                <c:pt idx="339">
                  <c:v>1.295894564739131E-3</c:v>
                </c:pt>
                <c:pt idx="340">
                  <c:v>7.2096534957598411E-3</c:v>
                </c:pt>
                <c:pt idx="341">
                  <c:v>-6.1665253970371809E-3</c:v>
                </c:pt>
                <c:pt idx="342">
                  <c:v>-8.2237016735290033E-3</c:v>
                </c:pt>
                <c:pt idx="343">
                  <c:v>-6.0165996261444359E-3</c:v>
                </c:pt>
                <c:pt idx="344">
                  <c:v>1.1706285829181829E-2</c:v>
                </c:pt>
                <c:pt idx="345">
                  <c:v>-1.9845892267175416E-3</c:v>
                </c:pt>
                <c:pt idx="346">
                  <c:v>-2.2702059299639149E-3</c:v>
                </c:pt>
                <c:pt idx="347">
                  <c:v>8.8553313358864551E-3</c:v>
                </c:pt>
                <c:pt idx="348">
                  <c:v>1.2743244433783862E-3</c:v>
                </c:pt>
                <c:pt idx="349">
                  <c:v>3.7111082146917551E-3</c:v>
                </c:pt>
                <c:pt idx="350">
                  <c:v>-6.3985192351496212E-3</c:v>
                </c:pt>
                <c:pt idx="351">
                  <c:v>-1.0468498740692561E-2</c:v>
                </c:pt>
                <c:pt idx="352">
                  <c:v>-1.0160509456525647E-2</c:v>
                </c:pt>
                <c:pt idx="353">
                  <c:v>1.0151063178596507E-2</c:v>
                </c:pt>
                <c:pt idx="354">
                  <c:v>-7.2063976323248347E-3</c:v>
                </c:pt>
                <c:pt idx="355">
                  <c:v>5.6941773193319731E-3</c:v>
                </c:pt>
                <c:pt idx="356">
                  <c:v>-7.7811671802700891E-3</c:v>
                </c:pt>
                <c:pt idx="357">
                  <c:v>-5.1739716832076756E-3</c:v>
                </c:pt>
                <c:pt idx="358">
                  <c:v>-5.1348490850938316E-3</c:v>
                </c:pt>
                <c:pt idx="359">
                  <c:v>1.2799599137864857E-2</c:v>
                </c:pt>
                <c:pt idx="360">
                  <c:v>-1.0516126891418843E-3</c:v>
                </c:pt>
                <c:pt idx="361">
                  <c:v>-2.6892703278874699E-3</c:v>
                </c:pt>
                <c:pt idx="362">
                  <c:v>1.8407272911279131E-3</c:v>
                </c:pt>
                <c:pt idx="363">
                  <c:v>-2.5554504452264719E-3</c:v>
                </c:pt>
                <c:pt idx="364">
                  <c:v>-1.0396435191077802E-2</c:v>
                </c:pt>
                <c:pt idx="365">
                  <c:v>9.9017569492128501E-3</c:v>
                </c:pt>
                <c:pt idx="366">
                  <c:v>7.093662669239535E-3</c:v>
                </c:pt>
                <c:pt idx="367">
                  <c:v>7.7132675669692712E-3</c:v>
                </c:pt>
                <c:pt idx="368">
                  <c:v>-4.4262341306383814E-3</c:v>
                </c:pt>
                <c:pt idx="369">
                  <c:v>-3.1591574309756693E-3</c:v>
                </c:pt>
                <c:pt idx="370">
                  <c:v>-3.6961489671781763E-3</c:v>
                </c:pt>
                <c:pt idx="371">
                  <c:v>7.6260059024932667E-3</c:v>
                </c:pt>
                <c:pt idx="372">
                  <c:v>-4.5556339269814649E-4</c:v>
                </c:pt>
                <c:pt idx="373">
                  <c:v>1.2784632538751518E-2</c:v>
                </c:pt>
                <c:pt idx="374">
                  <c:v>5.0681433229117839E-3</c:v>
                </c:pt>
                <c:pt idx="375">
                  <c:v>-5.8397272914993498E-5</c:v>
                </c:pt>
                <c:pt idx="376">
                  <c:v>4.7378572011824594E-3</c:v>
                </c:pt>
                <c:pt idx="377">
                  <c:v>-5.4527319657081573E-3</c:v>
                </c:pt>
                <c:pt idx="378">
                  <c:v>2.4799474196612226E-3</c:v>
                </c:pt>
                <c:pt idx="379">
                  <c:v>1.0377536318674514E-3</c:v>
                </c:pt>
                <c:pt idx="380">
                  <c:v>6.0189215813568101E-4</c:v>
                </c:pt>
                <c:pt idx="381">
                  <c:v>6.8958426440492758E-3</c:v>
                </c:pt>
                <c:pt idx="382">
                  <c:v>2.7942029594474351E-3</c:v>
                </c:pt>
                <c:pt idx="383">
                  <c:v>2.077556491711222E-3</c:v>
                </c:pt>
                <c:pt idx="384">
                  <c:v>4.1503931647186845E-3</c:v>
                </c:pt>
                <c:pt idx="385">
                  <c:v>8.0809314415365915E-3</c:v>
                </c:pt>
                <c:pt idx="386">
                  <c:v>7.4295020307237525E-4</c:v>
                </c:pt>
                <c:pt idx="387">
                  <c:v>7.9012104660681568E-3</c:v>
                </c:pt>
                <c:pt idx="388">
                  <c:v>1.7298266152039725E-3</c:v>
                </c:pt>
                <c:pt idx="389">
                  <c:v>5.1963896513525431E-3</c:v>
                </c:pt>
                <c:pt idx="390">
                  <c:v>1.1595309782112715E-3</c:v>
                </c:pt>
                <c:pt idx="391">
                  <c:v>1.249136772906308E-3</c:v>
                </c:pt>
                <c:pt idx="392">
                  <c:v>-4.1579462758459043E-3</c:v>
                </c:pt>
                <c:pt idx="393">
                  <c:v>1.0002151620824942E-3</c:v>
                </c:pt>
                <c:pt idx="394">
                  <c:v>-2.1746056612038426E-3</c:v>
                </c:pt>
                <c:pt idx="395">
                  <c:v>-1.603205674799816E-3</c:v>
                </c:pt>
                <c:pt idx="396">
                  <c:v>1.7927539607445393E-3</c:v>
                </c:pt>
                <c:pt idx="397">
                  <c:v>-1.3115037446242033E-3</c:v>
                </c:pt>
                <c:pt idx="398">
                  <c:v>-2.5318571383259195E-3</c:v>
                </c:pt>
                <c:pt idx="399">
                  <c:v>-8.4754403328046941E-4</c:v>
                </c:pt>
                <c:pt idx="400">
                  <c:v>4.7579515978451257E-3</c:v>
                </c:pt>
                <c:pt idx="401">
                  <c:v>1.3522729601122411E-3</c:v>
                </c:pt>
                <c:pt idx="402">
                  <c:v>1.2476529465898896E-2</c:v>
                </c:pt>
                <c:pt idx="403">
                  <c:v>-3.5764628701389399E-3</c:v>
                </c:pt>
                <c:pt idx="404">
                  <c:v>-6.6658216977980361E-3</c:v>
                </c:pt>
                <c:pt idx="405">
                  <c:v>-4.4067057377173026E-4</c:v>
                </c:pt>
                <c:pt idx="406">
                  <c:v>5.484780892393076E-3</c:v>
                </c:pt>
                <c:pt idx="407">
                  <c:v>3.7565810555884095E-3</c:v>
                </c:pt>
                <c:pt idx="408">
                  <c:v>-1.6195573472282455E-3</c:v>
                </c:pt>
                <c:pt idx="409">
                  <c:v>5.5989861849141259E-3</c:v>
                </c:pt>
                <c:pt idx="410">
                  <c:v>2.3765293658779526E-4</c:v>
                </c:pt>
                <c:pt idx="411">
                  <c:v>4.4878708198831075E-4</c:v>
                </c:pt>
                <c:pt idx="412">
                  <c:v>2.9162352140333979E-3</c:v>
                </c:pt>
                <c:pt idx="413">
                  <c:v>-9.0185389976303414E-4</c:v>
                </c:pt>
                <c:pt idx="414">
                  <c:v>-3.5232003249507675E-3</c:v>
                </c:pt>
                <c:pt idx="415">
                  <c:v>-4.3396113148402322E-3</c:v>
                </c:pt>
                <c:pt idx="416">
                  <c:v>-1.1865663014818593E-2</c:v>
                </c:pt>
                <c:pt idx="417">
                  <c:v>-5.2177848056311127E-3</c:v>
                </c:pt>
                <c:pt idx="418">
                  <c:v>-2.5505605299699875E-3</c:v>
                </c:pt>
                <c:pt idx="419">
                  <c:v>-1.2432379312769578E-3</c:v>
                </c:pt>
                <c:pt idx="420">
                  <c:v>-9.118531797565083E-4</c:v>
                </c:pt>
                <c:pt idx="421">
                  <c:v>4.0923854364916168E-3</c:v>
                </c:pt>
                <c:pt idx="422">
                  <c:v>-9.7689633800133423E-3</c:v>
                </c:pt>
                <c:pt idx="423">
                  <c:v>3.6117104363924519E-3</c:v>
                </c:pt>
                <c:pt idx="424">
                  <c:v>8.0713139906706081E-3</c:v>
                </c:pt>
                <c:pt idx="425">
                  <c:v>-1.1687938008970713E-2</c:v>
                </c:pt>
                <c:pt idx="426">
                  <c:v>-3.0563762430092785E-3</c:v>
                </c:pt>
                <c:pt idx="427">
                  <c:v>1.2703677955095982E-3</c:v>
                </c:pt>
                <c:pt idx="428">
                  <c:v>-3.6403506571193599E-3</c:v>
                </c:pt>
                <c:pt idx="429">
                  <c:v>7.4996311673064739E-3</c:v>
                </c:pt>
                <c:pt idx="430">
                  <c:v>-4.4732328552509089E-3</c:v>
                </c:pt>
                <c:pt idx="431">
                  <c:v>-2.1399859909804423E-3</c:v>
                </c:pt>
                <c:pt idx="432">
                  <c:v>-1.1121101601064243E-2</c:v>
                </c:pt>
                <c:pt idx="433">
                  <c:v>1.544912410176353E-2</c:v>
                </c:pt>
                <c:pt idx="434">
                  <c:v>-2.1253969292326013E-3</c:v>
                </c:pt>
                <c:pt idx="435">
                  <c:v>-1.1107748194022824E-2</c:v>
                </c:pt>
                <c:pt idx="436">
                  <c:v>2.4107062562109664E-3</c:v>
                </c:pt>
                <c:pt idx="437">
                  <c:v>7.2144029293805759E-3</c:v>
                </c:pt>
                <c:pt idx="438">
                  <c:v>5.3692000007994354E-3</c:v>
                </c:pt>
                <c:pt idx="439">
                  <c:v>2.6422632917224307E-3</c:v>
                </c:pt>
                <c:pt idx="440">
                  <c:v>-2.4210979961716344E-3</c:v>
                </c:pt>
                <c:pt idx="441">
                  <c:v>-6.3112182346993558E-3</c:v>
                </c:pt>
                <c:pt idx="442">
                  <c:v>-9.4729105110303528E-3</c:v>
                </c:pt>
                <c:pt idx="443">
                  <c:v>1.334733153480051E-2</c:v>
                </c:pt>
                <c:pt idx="444">
                  <c:v>-2.5974718364814874E-3</c:v>
                </c:pt>
                <c:pt idx="445">
                  <c:v>-6.9165553532886141E-3</c:v>
                </c:pt>
                <c:pt idx="446">
                  <c:v>9.9850524209432433E-3</c:v>
                </c:pt>
                <c:pt idx="447">
                  <c:v>-6.1997008041543176E-3</c:v>
                </c:pt>
                <c:pt idx="448">
                  <c:v>-7.0105934998553948E-3</c:v>
                </c:pt>
                <c:pt idx="449">
                  <c:v>-4.063156394447924E-3</c:v>
                </c:pt>
                <c:pt idx="450">
                  <c:v>-7.2833058449859617E-3</c:v>
                </c:pt>
                <c:pt idx="451">
                  <c:v>1.8268217997227491E-3</c:v>
                </c:pt>
                <c:pt idx="452">
                  <c:v>4.9024883403482392E-3</c:v>
                </c:pt>
                <c:pt idx="453">
                  <c:v>1.0147589980521407E-2</c:v>
                </c:pt>
                <c:pt idx="454">
                  <c:v>4.7605504676128518E-3</c:v>
                </c:pt>
                <c:pt idx="455">
                  <c:v>4.8584690926642025E-3</c:v>
                </c:pt>
                <c:pt idx="456">
                  <c:v>8.121799276839323E-3</c:v>
                </c:pt>
                <c:pt idx="457">
                  <c:v>-1.8346937621947061E-3</c:v>
                </c:pt>
                <c:pt idx="458">
                  <c:v>6.1185921793759177E-4</c:v>
                </c:pt>
                <c:pt idx="459">
                  <c:v>-1.1601690948827954E-3</c:v>
                </c:pt>
                <c:pt idx="460">
                  <c:v>-6.7942249707498626E-4</c:v>
                </c:pt>
                <c:pt idx="461">
                  <c:v>-2.4356564891362615E-3</c:v>
                </c:pt>
                <c:pt idx="462">
                  <c:v>-2.9100823179041102E-4</c:v>
                </c:pt>
                <c:pt idx="463">
                  <c:v>1.1863439858763815E-3</c:v>
                </c:pt>
                <c:pt idx="464">
                  <c:v>3.5948633965185509E-3</c:v>
                </c:pt>
                <c:pt idx="465">
                  <c:v>2.9723278276132022E-3</c:v>
                </c:pt>
                <c:pt idx="466">
                  <c:v>5.0412003461278668E-3</c:v>
                </c:pt>
                <c:pt idx="467">
                  <c:v>-7.6116596135721824E-3</c:v>
                </c:pt>
                <c:pt idx="468">
                  <c:v>-1.6375389834937026E-2</c:v>
                </c:pt>
                <c:pt idx="469">
                  <c:v>5.0725807727660215E-3</c:v>
                </c:pt>
                <c:pt idx="470">
                  <c:v>-1.3822288894325069E-3</c:v>
                </c:pt>
                <c:pt idx="471">
                  <c:v>-4.4011919306752769E-3</c:v>
                </c:pt>
                <c:pt idx="472">
                  <c:v>-6.3362176774773233E-3</c:v>
                </c:pt>
                <c:pt idx="473">
                  <c:v>5.4556510657956022E-3</c:v>
                </c:pt>
                <c:pt idx="474">
                  <c:v>-1.0645731659315106E-2</c:v>
                </c:pt>
                <c:pt idx="475">
                  <c:v>-2.4266133075095328E-2</c:v>
                </c:pt>
                <c:pt idx="476">
                  <c:v>-2.2462599051851429E-2</c:v>
                </c:pt>
                <c:pt idx="477">
                  <c:v>2.6162579561286259E-2</c:v>
                </c:pt>
                <c:pt idx="478">
                  <c:v>-2.0230307839865135E-2</c:v>
                </c:pt>
                <c:pt idx="479">
                  <c:v>-1.2885185194089143E-2</c:v>
                </c:pt>
                <c:pt idx="480">
                  <c:v>1.4290601342932122E-2</c:v>
                </c:pt>
                <c:pt idx="481">
                  <c:v>-5.4891224757276074E-3</c:v>
                </c:pt>
                <c:pt idx="482">
                  <c:v>1.2479310484609296E-2</c:v>
                </c:pt>
                <c:pt idx="483">
                  <c:v>6.8969654703213068E-3</c:v>
                </c:pt>
                <c:pt idx="484">
                  <c:v>9.2105044315351301E-3</c:v>
                </c:pt>
                <c:pt idx="485">
                  <c:v>-3.8978885560668011E-3</c:v>
                </c:pt>
                <c:pt idx="486">
                  <c:v>1.2132889535157095E-2</c:v>
                </c:pt>
                <c:pt idx="487">
                  <c:v>3.467773972966947E-3</c:v>
                </c:pt>
                <c:pt idx="488">
                  <c:v>-7.8575697441442434E-4</c:v>
                </c:pt>
                <c:pt idx="489">
                  <c:v>2.0498699874380638E-3</c:v>
                </c:pt>
                <c:pt idx="490">
                  <c:v>6.2434661753648585E-3</c:v>
                </c:pt>
                <c:pt idx="491">
                  <c:v>8.0341758484464825E-4</c:v>
                </c:pt>
                <c:pt idx="492">
                  <c:v>-3.0460873638704041E-3</c:v>
                </c:pt>
                <c:pt idx="493">
                  <c:v>-1.4420685494034359E-2</c:v>
                </c:pt>
                <c:pt idx="494">
                  <c:v>-2.1850221591066907E-2</c:v>
                </c:pt>
                <c:pt idx="495">
                  <c:v>1.4072213376124288E-2</c:v>
                </c:pt>
                <c:pt idx="496">
                  <c:v>7.7509112377764505E-3</c:v>
                </c:pt>
                <c:pt idx="497">
                  <c:v>2.7212669458237387E-3</c:v>
                </c:pt>
                <c:pt idx="498">
                  <c:v>1.3648397423796981E-2</c:v>
                </c:pt>
                <c:pt idx="499">
                  <c:v>2.5767114290060193E-3</c:v>
                </c:pt>
                <c:pt idx="500">
                  <c:v>2.6458972391715714E-3</c:v>
                </c:pt>
                <c:pt idx="501">
                  <c:v>-9.8364458145400093E-3</c:v>
                </c:pt>
                <c:pt idx="502">
                  <c:v>4.5350213218506514E-3</c:v>
                </c:pt>
                <c:pt idx="503">
                  <c:v>4.402298151824106E-3</c:v>
                </c:pt>
                <c:pt idx="504">
                  <c:v>-1.1807405457046411E-2</c:v>
                </c:pt>
                <c:pt idx="505">
                  <c:v>-1.6567425437811534E-2</c:v>
                </c:pt>
                <c:pt idx="506">
                  <c:v>2.9445091968543272E-3</c:v>
                </c:pt>
                <c:pt idx="507">
                  <c:v>-1.4627920921888951E-3</c:v>
                </c:pt>
                <c:pt idx="508">
                  <c:v>-2.1851675432814688E-2</c:v>
                </c:pt>
                <c:pt idx="509">
                  <c:v>-1.7509936799433531E-3</c:v>
                </c:pt>
                <c:pt idx="510">
                  <c:v>-1.0962929632269263E-2</c:v>
                </c:pt>
                <c:pt idx="511">
                  <c:v>9.0322770254163218E-3</c:v>
                </c:pt>
                <c:pt idx="512">
                  <c:v>1.338173450455024E-3</c:v>
                </c:pt>
                <c:pt idx="513">
                  <c:v>1.5354933668280467E-2</c:v>
                </c:pt>
                <c:pt idx="514">
                  <c:v>-1.72944429347664E-2</c:v>
                </c:pt>
                <c:pt idx="515">
                  <c:v>-9.3779058853038846E-3</c:v>
                </c:pt>
                <c:pt idx="516">
                  <c:v>2.1790583056462209E-2</c:v>
                </c:pt>
                <c:pt idx="517">
                  <c:v>-1.0374685451117112E-2</c:v>
                </c:pt>
                <c:pt idx="518">
                  <c:v>-3.6549866137095346E-5</c:v>
                </c:pt>
                <c:pt idx="519">
                  <c:v>1.0216197668075855E-2</c:v>
                </c:pt>
                <c:pt idx="520">
                  <c:v>-1.4441762088679028E-2</c:v>
                </c:pt>
                <c:pt idx="521">
                  <c:v>9.4201477346223944E-3</c:v>
                </c:pt>
                <c:pt idx="522">
                  <c:v>5.1226040558226384E-3</c:v>
                </c:pt>
                <c:pt idx="523">
                  <c:v>-2.5686867404395026E-4</c:v>
                </c:pt>
                <c:pt idx="524">
                  <c:v>1.2375142552371005E-2</c:v>
                </c:pt>
                <c:pt idx="525">
                  <c:v>4.7403739847417846E-3</c:v>
                </c:pt>
                <c:pt idx="526">
                  <c:v>3.7020701176503556E-3</c:v>
                </c:pt>
                <c:pt idx="527">
                  <c:v>9.2093737105999225E-3</c:v>
                </c:pt>
                <c:pt idx="528">
                  <c:v>9.5814656961206203E-3</c:v>
                </c:pt>
                <c:pt idx="529">
                  <c:v>-7.715541111565619E-3</c:v>
                </c:pt>
                <c:pt idx="530">
                  <c:v>-1.1493288311716995E-2</c:v>
                </c:pt>
                <c:pt idx="531">
                  <c:v>1.0571955677126781E-2</c:v>
                </c:pt>
                <c:pt idx="532">
                  <c:v>4.461946971319913E-3</c:v>
                </c:pt>
                <c:pt idx="533">
                  <c:v>-6.3708808171234416E-3</c:v>
                </c:pt>
                <c:pt idx="534">
                  <c:v>1.2899177692214528E-2</c:v>
                </c:pt>
                <c:pt idx="535">
                  <c:v>-1.5089931367665853E-2</c:v>
                </c:pt>
                <c:pt idx="536">
                  <c:v>6.459202036435633E-3</c:v>
                </c:pt>
                <c:pt idx="537">
                  <c:v>1.321786887538033E-2</c:v>
                </c:pt>
                <c:pt idx="538">
                  <c:v>6.8883414663169044E-3</c:v>
                </c:pt>
                <c:pt idx="539">
                  <c:v>4.8884725379465975E-3</c:v>
                </c:pt>
                <c:pt idx="540">
                  <c:v>-8.3803311776040629E-3</c:v>
                </c:pt>
                <c:pt idx="541">
                  <c:v>-2.9164427173141343E-3</c:v>
                </c:pt>
                <c:pt idx="542">
                  <c:v>5.0933549630423156E-3</c:v>
                </c:pt>
                <c:pt idx="543">
                  <c:v>-2.767629889057756E-3</c:v>
                </c:pt>
                <c:pt idx="544">
                  <c:v>1.0410920442086307E-2</c:v>
                </c:pt>
                <c:pt idx="545">
                  <c:v>1.643543400279271E-3</c:v>
                </c:pt>
                <c:pt idx="546">
                  <c:v>2.8613963337441681E-3</c:v>
                </c:pt>
                <c:pt idx="547">
                  <c:v>-1.1147594998332168E-3</c:v>
                </c:pt>
                <c:pt idx="548">
                  <c:v>-1.3754152628710211E-2</c:v>
                </c:pt>
                <c:pt idx="549">
                  <c:v>-5.3222343873784005E-3</c:v>
                </c:pt>
                <c:pt idx="550">
                  <c:v>-4.1335837840883174E-3</c:v>
                </c:pt>
                <c:pt idx="551">
                  <c:v>-3.4411627035616076E-3</c:v>
                </c:pt>
                <c:pt idx="552">
                  <c:v>-5.829360918989431E-3</c:v>
                </c:pt>
                <c:pt idx="553">
                  <c:v>-6.2118618695679636E-3</c:v>
                </c:pt>
                <c:pt idx="554">
                  <c:v>-8.0599389565017034E-3</c:v>
                </c:pt>
                <c:pt idx="555">
                  <c:v>1.2626340706536669E-2</c:v>
                </c:pt>
                <c:pt idx="556">
                  <c:v>-3.0461189300992337E-3</c:v>
                </c:pt>
                <c:pt idx="557">
                  <c:v>-3.6282489439109023E-3</c:v>
                </c:pt>
                <c:pt idx="558">
                  <c:v>-2.1855529433271385E-3</c:v>
                </c:pt>
                <c:pt idx="559">
                  <c:v>1.4569741567583818E-4</c:v>
                </c:pt>
                <c:pt idx="560">
                  <c:v>9.8381918508277742E-3</c:v>
                </c:pt>
                <c:pt idx="561">
                  <c:v>6.9316316528415637E-4</c:v>
                </c:pt>
                <c:pt idx="562">
                  <c:v>-7.6376008297814957E-4</c:v>
                </c:pt>
                <c:pt idx="563">
                  <c:v>1.077675172546684E-2</c:v>
                </c:pt>
                <c:pt idx="564">
                  <c:v>-1.1062019770110005E-2</c:v>
                </c:pt>
                <c:pt idx="565">
                  <c:v>-5.5928316686504349E-3</c:v>
                </c:pt>
                <c:pt idx="566">
                  <c:v>2.0641184005840956E-3</c:v>
                </c:pt>
                <c:pt idx="567">
                  <c:v>4.7373433561280313E-3</c:v>
                </c:pt>
                <c:pt idx="568">
                  <c:v>-1.446317300439715E-2</c:v>
                </c:pt>
                <c:pt idx="569">
                  <c:v>-9.6109591604843017E-3</c:v>
                </c:pt>
                <c:pt idx="570">
                  <c:v>-3.5371652485807E-3</c:v>
                </c:pt>
                <c:pt idx="571">
                  <c:v>7.6176807470976129E-3</c:v>
                </c:pt>
                <c:pt idx="572">
                  <c:v>-5.9810599562916704E-3</c:v>
                </c:pt>
                <c:pt idx="573">
                  <c:v>1.7770619479174968E-2</c:v>
                </c:pt>
                <c:pt idx="574">
                  <c:v>-1.1555979279756682E-2</c:v>
                </c:pt>
                <c:pt idx="575">
                  <c:v>-1.6018980756787916E-3</c:v>
                </c:pt>
                <c:pt idx="576">
                  <c:v>-1.0435430776322486E-2</c:v>
                </c:pt>
                <c:pt idx="577">
                  <c:v>2.8004338150719511E-3</c:v>
                </c:pt>
                <c:pt idx="578">
                  <c:v>-1.5939787736374432E-3</c:v>
                </c:pt>
                <c:pt idx="579">
                  <c:v>1.1083531912213935E-2</c:v>
                </c:pt>
                <c:pt idx="580">
                  <c:v>4.7499044661533391E-3</c:v>
                </c:pt>
                <c:pt idx="581">
                  <c:v>-1.4267939850029781E-2</c:v>
                </c:pt>
                <c:pt idx="582">
                  <c:v>9.9782481997758212E-3</c:v>
                </c:pt>
                <c:pt idx="583">
                  <c:v>6.0703275796175783E-3</c:v>
                </c:pt>
                <c:pt idx="584">
                  <c:v>1.2082673798983385E-3</c:v>
                </c:pt>
                <c:pt idx="585">
                  <c:v>2.4822871607011717E-3</c:v>
                </c:pt>
                <c:pt idx="586">
                  <c:v>8.8722221936699749E-3</c:v>
                </c:pt>
                <c:pt idx="587">
                  <c:v>8.8674614614753372E-3</c:v>
                </c:pt>
                <c:pt idx="588">
                  <c:v>-3.122800123222903E-3</c:v>
                </c:pt>
                <c:pt idx="589">
                  <c:v>6.9719719479172148E-4</c:v>
                </c:pt>
                <c:pt idx="590">
                  <c:v>1.3209584000174827E-2</c:v>
                </c:pt>
                <c:pt idx="591">
                  <c:v>-5.0622632041978349E-3</c:v>
                </c:pt>
                <c:pt idx="592">
                  <c:v>9.7505960511794706E-3</c:v>
                </c:pt>
                <c:pt idx="593">
                  <c:v>2.4600536323688476E-3</c:v>
                </c:pt>
                <c:pt idx="594">
                  <c:v>-1.0483831561572455E-3</c:v>
                </c:pt>
                <c:pt idx="595">
                  <c:v>2.8090449224355408E-3</c:v>
                </c:pt>
                <c:pt idx="596">
                  <c:v>-1.8890053358383081E-3</c:v>
                </c:pt>
                <c:pt idx="597">
                  <c:v>-8.9835202367187193E-3</c:v>
                </c:pt>
                <c:pt idx="598">
                  <c:v>8.6926808396061775E-3</c:v>
                </c:pt>
                <c:pt idx="599">
                  <c:v>-2.1539289615327768E-3</c:v>
                </c:pt>
                <c:pt idx="600">
                  <c:v>7.0970604081231929E-3</c:v>
                </c:pt>
                <c:pt idx="601">
                  <c:v>1.6874123736696771E-3</c:v>
                </c:pt>
                <c:pt idx="602">
                  <c:v>5.3037669729054972E-3</c:v>
                </c:pt>
                <c:pt idx="603">
                  <c:v>-8.8364781969189465E-3</c:v>
                </c:pt>
                <c:pt idx="604">
                  <c:v>-3.1067511571851274E-3</c:v>
                </c:pt>
                <c:pt idx="605">
                  <c:v>-2.0082747672354982E-3</c:v>
                </c:pt>
                <c:pt idx="606">
                  <c:v>-9.3035409690110354E-3</c:v>
                </c:pt>
                <c:pt idx="607">
                  <c:v>1.113045065388169E-2</c:v>
                </c:pt>
                <c:pt idx="608">
                  <c:v>7.0639733984761508E-3</c:v>
                </c:pt>
                <c:pt idx="609">
                  <c:v>5.0562427244274667E-3</c:v>
                </c:pt>
                <c:pt idx="610">
                  <c:v>4.0983023772312999E-3</c:v>
                </c:pt>
                <c:pt idx="611">
                  <c:v>3.5755396794301458E-3</c:v>
                </c:pt>
                <c:pt idx="612">
                  <c:v>1.511011056690715E-4</c:v>
                </c:pt>
                <c:pt idx="613">
                  <c:v>1.9239691081774622E-3</c:v>
                </c:pt>
                <c:pt idx="614">
                  <c:v>1.1069497590068067E-2</c:v>
                </c:pt>
                <c:pt idx="615">
                  <c:v>3.6325985151917828E-3</c:v>
                </c:pt>
                <c:pt idx="616">
                  <c:v>3.6318227275698141E-3</c:v>
                </c:pt>
                <c:pt idx="617">
                  <c:v>-2.773842128427806E-3</c:v>
                </c:pt>
                <c:pt idx="618">
                  <c:v>-8.6095136097922645E-3</c:v>
                </c:pt>
                <c:pt idx="619">
                  <c:v>1.1943703541323039E-3</c:v>
                </c:pt>
                <c:pt idx="620">
                  <c:v>-8.5524782871459048E-3</c:v>
                </c:pt>
                <c:pt idx="621">
                  <c:v>-8.6320484067790807E-3</c:v>
                </c:pt>
                <c:pt idx="622">
                  <c:v>4.1758245403483192E-4</c:v>
                </c:pt>
                <c:pt idx="623">
                  <c:v>-8.7111898667052556E-3</c:v>
                </c:pt>
                <c:pt idx="624">
                  <c:v>3.7369129143556205E-3</c:v>
                </c:pt>
                <c:pt idx="625">
                  <c:v>-2.3764007217889436E-3</c:v>
                </c:pt>
                <c:pt idx="626">
                  <c:v>-9.7446898605040803E-4</c:v>
                </c:pt>
                <c:pt idx="627">
                  <c:v>1.878968226582458E-3</c:v>
                </c:pt>
                <c:pt idx="628">
                  <c:v>7.9464470288190901E-3</c:v>
                </c:pt>
                <c:pt idx="629">
                  <c:v>3.5864711867278289E-3</c:v>
                </c:pt>
                <c:pt idx="630">
                  <c:v>-9.2329020995028013E-3</c:v>
                </c:pt>
                <c:pt idx="631">
                  <c:v>3.1068327774100651E-3</c:v>
                </c:pt>
                <c:pt idx="632">
                  <c:v>9.4089317338874132E-3</c:v>
                </c:pt>
                <c:pt idx="633">
                  <c:v>1.0013936870615029E-2</c:v>
                </c:pt>
                <c:pt idx="634">
                  <c:v>-4.4012152701974148E-3</c:v>
                </c:pt>
                <c:pt idx="635">
                  <c:v>1.0268580293114951E-3</c:v>
                </c:pt>
                <c:pt idx="636">
                  <c:v>9.5431962273107398E-4</c:v>
                </c:pt>
                <c:pt idx="637">
                  <c:v>1.0906287044205206E-2</c:v>
                </c:pt>
                <c:pt idx="638">
                  <c:v>-8.3612611047755511E-3</c:v>
                </c:pt>
                <c:pt idx="639">
                  <c:v>3.0615156935019966E-3</c:v>
                </c:pt>
                <c:pt idx="640">
                  <c:v>-6.3242957405638166E-3</c:v>
                </c:pt>
                <c:pt idx="641">
                  <c:v>4.97311756607818E-3</c:v>
                </c:pt>
                <c:pt idx="642">
                  <c:v>-9.7173578190474456E-3</c:v>
                </c:pt>
                <c:pt idx="643">
                  <c:v>-8.5519315539391658E-3</c:v>
                </c:pt>
                <c:pt idx="644">
                  <c:v>-8.3611960868348323E-3</c:v>
                </c:pt>
                <c:pt idx="645">
                  <c:v>2.0348244481957494E-3</c:v>
                </c:pt>
                <c:pt idx="646">
                  <c:v>-1.807512713859126E-2</c:v>
                </c:pt>
                <c:pt idx="647">
                  <c:v>-2.8031398484318681E-2</c:v>
                </c:pt>
                <c:pt idx="648">
                  <c:v>-9.001609402942751E-3</c:v>
                </c:pt>
                <c:pt idx="649">
                  <c:v>-2.3465916467615538E-4</c:v>
                </c:pt>
                <c:pt idx="650">
                  <c:v>1.1760486137469491E-2</c:v>
                </c:pt>
                <c:pt idx="651">
                  <c:v>-3.792086521448699E-3</c:v>
                </c:pt>
                <c:pt idx="652">
                  <c:v>-2.8406303624781302E-3</c:v>
                </c:pt>
                <c:pt idx="653">
                  <c:v>-7.907012892588024E-3</c:v>
                </c:pt>
                <c:pt idx="654">
                  <c:v>-3.6606803325127031E-3</c:v>
                </c:pt>
                <c:pt idx="655">
                  <c:v>-1.1257563957624329E-2</c:v>
                </c:pt>
                <c:pt idx="656">
                  <c:v>-4.9071261882737936E-3</c:v>
                </c:pt>
                <c:pt idx="657">
                  <c:v>3.0304572921768676E-3</c:v>
                </c:pt>
                <c:pt idx="658">
                  <c:v>-1.3780309486755333E-2</c:v>
                </c:pt>
                <c:pt idx="659">
                  <c:v>1.2035032189019067E-2</c:v>
                </c:pt>
                <c:pt idx="660">
                  <c:v>8.5541654365495923E-3</c:v>
                </c:pt>
                <c:pt idx="661">
                  <c:v>1.4656761461922482E-2</c:v>
                </c:pt>
                <c:pt idx="662">
                  <c:v>-4.527645119412449E-3</c:v>
                </c:pt>
                <c:pt idx="663">
                  <c:v>1.3151803484630879E-2</c:v>
                </c:pt>
                <c:pt idx="664">
                  <c:v>-7.980833527843869E-3</c:v>
                </c:pt>
                <c:pt idx="665">
                  <c:v>-2.8684434956916046E-3</c:v>
                </c:pt>
                <c:pt idx="666">
                  <c:v>2.6656533081928003E-3</c:v>
                </c:pt>
                <c:pt idx="667">
                  <c:v>-1.2315265851238898E-3</c:v>
                </c:pt>
                <c:pt idx="668">
                  <c:v>-4.0912824105345958E-3</c:v>
                </c:pt>
                <c:pt idx="669">
                  <c:v>-1.0402474964723787E-2</c:v>
                </c:pt>
                <c:pt idx="670">
                  <c:v>3.7479887610263915E-3</c:v>
                </c:pt>
                <c:pt idx="671">
                  <c:v>-1.1716602571701255E-2</c:v>
                </c:pt>
                <c:pt idx="672">
                  <c:v>-8.4291536506892906E-3</c:v>
                </c:pt>
                <c:pt idx="673">
                  <c:v>6.4766320713401182E-3</c:v>
                </c:pt>
                <c:pt idx="674">
                  <c:v>-1.1302181855571854E-2</c:v>
                </c:pt>
                <c:pt idx="675">
                  <c:v>-1.7296528571641313E-2</c:v>
                </c:pt>
                <c:pt idx="676">
                  <c:v>1.4823699629502758E-2</c:v>
                </c:pt>
                <c:pt idx="677">
                  <c:v>-8.1504187239612013E-3</c:v>
                </c:pt>
                <c:pt idx="678">
                  <c:v>7.4735117509108651E-3</c:v>
                </c:pt>
                <c:pt idx="679">
                  <c:v>1.4149621740931439E-2</c:v>
                </c:pt>
                <c:pt idx="680">
                  <c:v>-1.22881474817987E-3</c:v>
                </c:pt>
                <c:pt idx="681">
                  <c:v>2.700042404605839E-3</c:v>
                </c:pt>
                <c:pt idx="682">
                  <c:v>9.9500210393202934E-3</c:v>
                </c:pt>
                <c:pt idx="683">
                  <c:v>-4.9472031850466766E-4</c:v>
                </c:pt>
                <c:pt idx="684">
                  <c:v>1.0001611706412375E-2</c:v>
                </c:pt>
                <c:pt idx="685">
                  <c:v>-1.5267812015548743E-2</c:v>
                </c:pt>
                <c:pt idx="686">
                  <c:v>-1.8234653951692794E-2</c:v>
                </c:pt>
                <c:pt idx="687">
                  <c:v>-2.8597442721368101E-2</c:v>
                </c:pt>
                <c:pt idx="688">
                  <c:v>1.2087256003141729E-2</c:v>
                </c:pt>
                <c:pt idx="689">
                  <c:v>-1.2710244016668667E-2</c:v>
                </c:pt>
                <c:pt idx="690">
                  <c:v>2.0721029863052819E-2</c:v>
                </c:pt>
                <c:pt idx="691">
                  <c:v>1.973631725353164E-2</c:v>
                </c:pt>
                <c:pt idx="692">
                  <c:v>-1.0348201637389807E-2</c:v>
                </c:pt>
                <c:pt idx="693">
                  <c:v>-4.7849886589780878E-3</c:v>
                </c:pt>
                <c:pt idx="694">
                  <c:v>-1.3404292663235177E-2</c:v>
                </c:pt>
                <c:pt idx="695">
                  <c:v>-2.8653247791728606E-3</c:v>
                </c:pt>
                <c:pt idx="696">
                  <c:v>1.6034477610970311E-3</c:v>
                </c:pt>
                <c:pt idx="697">
                  <c:v>-2.1445180833024699E-2</c:v>
                </c:pt>
                <c:pt idx="698">
                  <c:v>-7.5199539453596042E-3</c:v>
                </c:pt>
                <c:pt idx="699">
                  <c:v>-1.6862960588682131E-2</c:v>
                </c:pt>
                <c:pt idx="700">
                  <c:v>1.7438384540914897E-2</c:v>
                </c:pt>
                <c:pt idx="701">
                  <c:v>-2.047263952830408E-3</c:v>
                </c:pt>
                <c:pt idx="702">
                  <c:v>-8.7729931963758459E-3</c:v>
                </c:pt>
                <c:pt idx="703">
                  <c:v>2.9975460685254585E-2</c:v>
                </c:pt>
                <c:pt idx="704">
                  <c:v>3.2299413749287964E-3</c:v>
                </c:pt>
                <c:pt idx="705">
                  <c:v>1.2184826449662518E-2</c:v>
                </c:pt>
                <c:pt idx="706">
                  <c:v>8.9468855818098762E-3</c:v>
                </c:pt>
                <c:pt idx="707">
                  <c:v>1.1825095234426611E-4</c:v>
                </c:pt>
                <c:pt idx="708">
                  <c:v>-3.5713278013472152E-3</c:v>
                </c:pt>
                <c:pt idx="709">
                  <c:v>-4.9830272762688707E-3</c:v>
                </c:pt>
                <c:pt idx="710">
                  <c:v>-1.8202387303778416E-3</c:v>
                </c:pt>
                <c:pt idx="711">
                  <c:v>9.1899631016678085E-3</c:v>
                </c:pt>
                <c:pt idx="712">
                  <c:v>3.4325057797912365E-3</c:v>
                </c:pt>
                <c:pt idx="713">
                  <c:v>1.7566804126507539E-2</c:v>
                </c:pt>
                <c:pt idx="714">
                  <c:v>-4.019047292291216E-3</c:v>
                </c:pt>
                <c:pt idx="715">
                  <c:v>-4.9760859911594357E-3</c:v>
                </c:pt>
                <c:pt idx="716">
                  <c:v>-5.117853458416719E-3</c:v>
                </c:pt>
                <c:pt idx="717">
                  <c:v>6.5495127864472671E-3</c:v>
                </c:pt>
                <c:pt idx="718">
                  <c:v>8.5446934770612125E-3</c:v>
                </c:pt>
                <c:pt idx="719">
                  <c:v>-6.7346799933610422E-3</c:v>
                </c:pt>
                <c:pt idx="720">
                  <c:v>7.8522980086254707E-3</c:v>
                </c:pt>
                <c:pt idx="721">
                  <c:v>4.5095416527691093E-3</c:v>
                </c:pt>
                <c:pt idx="722">
                  <c:v>3.926916733485687E-3</c:v>
                </c:pt>
                <c:pt idx="723">
                  <c:v>6.7777887596696292E-3</c:v>
                </c:pt>
                <c:pt idx="724">
                  <c:v>9.7795216370321117E-4</c:v>
                </c:pt>
                <c:pt idx="725">
                  <c:v>1.0021976451035591E-2</c:v>
                </c:pt>
                <c:pt idx="726">
                  <c:v>5.6132237363548075E-3</c:v>
                </c:pt>
                <c:pt idx="727">
                  <c:v>-1.410260066834685E-2</c:v>
                </c:pt>
                <c:pt idx="728">
                  <c:v>-1.3784071952892135E-3</c:v>
                </c:pt>
                <c:pt idx="729">
                  <c:v>9.926584995875825E-3</c:v>
                </c:pt>
                <c:pt idx="730">
                  <c:v>4.593040611591933E-3</c:v>
                </c:pt>
                <c:pt idx="731">
                  <c:v>5.9173673124736422E-3</c:v>
                </c:pt>
                <c:pt idx="732">
                  <c:v>2.428358228399017E-3</c:v>
                </c:pt>
                <c:pt idx="733">
                  <c:v>1.3733968089442118E-2</c:v>
                </c:pt>
                <c:pt idx="734">
                  <c:v>2.2483609336052855E-5</c:v>
                </c:pt>
                <c:pt idx="735">
                  <c:v>2.124186598654106E-3</c:v>
                </c:pt>
                <c:pt idx="736">
                  <c:v>8.7352662134838107E-4</c:v>
                </c:pt>
                <c:pt idx="737">
                  <c:v>-1.0045962159613491E-2</c:v>
                </c:pt>
                <c:pt idx="738">
                  <c:v>1.0288073187644372E-2</c:v>
                </c:pt>
                <c:pt idx="739">
                  <c:v>-1.431423312474752E-3</c:v>
                </c:pt>
                <c:pt idx="740">
                  <c:v>-1.6382148836324238E-3</c:v>
                </c:pt>
                <c:pt idx="741">
                  <c:v>-4.6770571500672408E-3</c:v>
                </c:pt>
                <c:pt idx="742">
                  <c:v>-2.4498302789964102E-3</c:v>
                </c:pt>
                <c:pt idx="743">
                  <c:v>4.7884234210476837E-3</c:v>
                </c:pt>
                <c:pt idx="744">
                  <c:v>4.7925616496732847E-3</c:v>
                </c:pt>
                <c:pt idx="745">
                  <c:v>1.151357767205396E-4</c:v>
                </c:pt>
                <c:pt idx="746">
                  <c:v>-9.6618398929437053E-3</c:v>
                </c:pt>
                <c:pt idx="747">
                  <c:v>-8.7224517372085659E-3</c:v>
                </c:pt>
                <c:pt idx="748">
                  <c:v>-1.7949016793685158E-4</c:v>
                </c:pt>
                <c:pt idx="749">
                  <c:v>7.2460917065982405E-3</c:v>
                </c:pt>
                <c:pt idx="750">
                  <c:v>-2.7818687893060336E-3</c:v>
                </c:pt>
                <c:pt idx="751">
                  <c:v>4.6240120717032989E-3</c:v>
                </c:pt>
                <c:pt idx="752">
                  <c:v>1.1422214852669831E-2</c:v>
                </c:pt>
                <c:pt idx="753">
                  <c:v>3.1409996351314151E-3</c:v>
                </c:pt>
                <c:pt idx="754">
                  <c:v>5.7993732241027338E-3</c:v>
                </c:pt>
                <c:pt idx="755">
                  <c:v>6.308209393334179E-3</c:v>
                </c:pt>
                <c:pt idx="756">
                  <c:v>-5.6639750153688736E-3</c:v>
                </c:pt>
                <c:pt idx="757">
                  <c:v>-5.9996081271108427E-4</c:v>
                </c:pt>
                <c:pt idx="758">
                  <c:v>-1.7542754484972802E-2</c:v>
                </c:pt>
                <c:pt idx="759">
                  <c:v>-2.034083091987006E-3</c:v>
                </c:pt>
                <c:pt idx="760">
                  <c:v>3.1697319376196574E-4</c:v>
                </c:pt>
                <c:pt idx="761">
                  <c:v>-5.2799532845133092E-3</c:v>
                </c:pt>
                <c:pt idx="762">
                  <c:v>-4.1728975657861697E-3</c:v>
                </c:pt>
                <c:pt idx="763">
                  <c:v>-3.7812161533727876E-3</c:v>
                </c:pt>
                <c:pt idx="764">
                  <c:v>1.7321063299042243E-2</c:v>
                </c:pt>
                <c:pt idx="765">
                  <c:v>8.6228973258680591E-3</c:v>
                </c:pt>
                <c:pt idx="766">
                  <c:v>1.7833386839723932E-2</c:v>
                </c:pt>
                <c:pt idx="767">
                  <c:v>-3.7808952815972432E-3</c:v>
                </c:pt>
                <c:pt idx="768">
                  <c:v>3.7258076662713769E-3</c:v>
                </c:pt>
                <c:pt idx="769">
                  <c:v>1.3876491325307686E-3</c:v>
                </c:pt>
                <c:pt idx="770">
                  <c:v>-4.9011704803162632E-3</c:v>
                </c:pt>
                <c:pt idx="771">
                  <c:v>7.4173232528406113E-3</c:v>
                </c:pt>
                <c:pt idx="772">
                  <c:v>-9.3233071040729472E-4</c:v>
                </c:pt>
                <c:pt idx="773">
                  <c:v>8.7162912109213508E-3</c:v>
                </c:pt>
                <c:pt idx="774">
                  <c:v>8.6477725314821317E-4</c:v>
                </c:pt>
                <c:pt idx="775">
                  <c:v>2.9795454806693577E-3</c:v>
                </c:pt>
                <c:pt idx="776">
                  <c:v>7.658759162111047E-3</c:v>
                </c:pt>
                <c:pt idx="777">
                  <c:v>6.386855438376228E-3</c:v>
                </c:pt>
                <c:pt idx="778">
                  <c:v>8.5934647341110988E-4</c:v>
                </c:pt>
                <c:pt idx="779">
                  <c:v>5.1047225902154155E-3</c:v>
                </c:pt>
                <c:pt idx="780">
                  <c:v>5.1768724155029549E-3</c:v>
                </c:pt>
                <c:pt idx="781">
                  <c:v>-2.2444192498001381E-4</c:v>
                </c:pt>
                <c:pt idx="782">
                  <c:v>2.5292466558961813E-3</c:v>
                </c:pt>
                <c:pt idx="783">
                  <c:v>-1.013836997114703E-2</c:v>
                </c:pt>
                <c:pt idx="784">
                  <c:v>-6.3795554434765422E-3</c:v>
                </c:pt>
                <c:pt idx="785">
                  <c:v>4.1318452785764148E-3</c:v>
                </c:pt>
                <c:pt idx="786">
                  <c:v>-1.3819178599085144E-2</c:v>
                </c:pt>
                <c:pt idx="787">
                  <c:v>-1.902206188273476E-2</c:v>
                </c:pt>
                <c:pt idx="788">
                  <c:v>3.4144815488230916E-3</c:v>
                </c:pt>
                <c:pt idx="789">
                  <c:v>-1.6433940268863984E-2</c:v>
                </c:pt>
                <c:pt idx="790">
                  <c:v>4.1783166740300666E-3</c:v>
                </c:pt>
                <c:pt idx="791">
                  <c:v>-1.8413090605839004E-2</c:v>
                </c:pt>
                <c:pt idx="792">
                  <c:v>1.0788345120868511E-2</c:v>
                </c:pt>
                <c:pt idx="793">
                  <c:v>1.5705117482394157E-3</c:v>
                </c:pt>
                <c:pt idx="794">
                  <c:v>1.3843061853861792E-2</c:v>
                </c:pt>
                <c:pt idx="795">
                  <c:v>-5.2742249781595023E-3</c:v>
                </c:pt>
                <c:pt idx="796">
                  <c:v>-1.117594810029182E-2</c:v>
                </c:pt>
                <c:pt idx="797">
                  <c:v>8.8182094501497495E-3</c:v>
                </c:pt>
                <c:pt idx="798">
                  <c:v>-4.5350050385525144E-3</c:v>
                </c:pt>
                <c:pt idx="799">
                  <c:v>-2.1605317137873826E-2</c:v>
                </c:pt>
                <c:pt idx="800">
                  <c:v>6.6290280612135944E-3</c:v>
                </c:pt>
                <c:pt idx="801">
                  <c:v>-2.0891269532896523E-3</c:v>
                </c:pt>
                <c:pt idx="802">
                  <c:v>-1.9877492444294099E-3</c:v>
                </c:pt>
                <c:pt idx="803">
                  <c:v>-1.6846072416024684E-2</c:v>
                </c:pt>
                <c:pt idx="804">
                  <c:v>-1.8383433566965084E-2</c:v>
                </c:pt>
                <c:pt idx="805">
                  <c:v>5.1448624988578258E-3</c:v>
                </c:pt>
                <c:pt idx="806">
                  <c:v>1.2563275499642481E-2</c:v>
                </c:pt>
                <c:pt idx="807">
                  <c:v>3.0550593267817767E-3</c:v>
                </c:pt>
                <c:pt idx="808">
                  <c:v>1.5650120650771641E-2</c:v>
                </c:pt>
                <c:pt idx="809">
                  <c:v>5.330334123801979E-3</c:v>
                </c:pt>
                <c:pt idx="810">
                  <c:v>1.1990576869004423E-2</c:v>
                </c:pt>
                <c:pt idx="811">
                  <c:v>1.4789695818380425E-4</c:v>
                </c:pt>
                <c:pt idx="812">
                  <c:v>2.8355977933380763E-3</c:v>
                </c:pt>
                <c:pt idx="813">
                  <c:v>-5.3282000584871318E-3</c:v>
                </c:pt>
                <c:pt idx="814">
                  <c:v>-1.9351682817708555E-3</c:v>
                </c:pt>
                <c:pt idx="815">
                  <c:v>1.4437930733948424E-2</c:v>
                </c:pt>
                <c:pt idx="816">
                  <c:v>1.8435083752370723E-3</c:v>
                </c:pt>
                <c:pt idx="817">
                  <c:v>9.8572827392998767E-3</c:v>
                </c:pt>
                <c:pt idx="818">
                  <c:v>-1.0656467314178301E-2</c:v>
                </c:pt>
                <c:pt idx="819">
                  <c:v>-2.2641035316649642E-3</c:v>
                </c:pt>
                <c:pt idx="820">
                  <c:v>-1.9078581080286987E-3</c:v>
                </c:pt>
                <c:pt idx="821">
                  <c:v>7.9219413436410757E-3</c:v>
                </c:pt>
                <c:pt idx="822">
                  <c:v>3.3980697422954496E-3</c:v>
                </c:pt>
                <c:pt idx="823">
                  <c:v>1.2060117580072463E-2</c:v>
                </c:pt>
                <c:pt idx="824">
                  <c:v>3.0581592587266425E-3</c:v>
                </c:pt>
                <c:pt idx="825">
                  <c:v>1.1061527431384418E-3</c:v>
                </c:pt>
                <c:pt idx="826">
                  <c:v>2.0676794053593132E-3</c:v>
                </c:pt>
                <c:pt idx="827">
                  <c:v>-1.0474818056533306E-2</c:v>
                </c:pt>
                <c:pt idx="828">
                  <c:v>4.3582361988666746E-3</c:v>
                </c:pt>
                <c:pt idx="829">
                  <c:v>-6.8136065912046051E-3</c:v>
                </c:pt>
                <c:pt idx="830">
                  <c:v>-5.1704518280487324E-3</c:v>
                </c:pt>
                <c:pt idx="831">
                  <c:v>-5.6963755407144151E-3</c:v>
                </c:pt>
                <c:pt idx="832">
                  <c:v>7.6929235702572355E-3</c:v>
                </c:pt>
                <c:pt idx="833">
                  <c:v>4.4845165858210306E-3</c:v>
                </c:pt>
                <c:pt idx="834">
                  <c:v>-1.4319756931159291E-3</c:v>
                </c:pt>
                <c:pt idx="835">
                  <c:v>-1.9935832711762452E-2</c:v>
                </c:pt>
                <c:pt idx="836">
                  <c:v>-1.2923991130721905E-2</c:v>
                </c:pt>
                <c:pt idx="837">
                  <c:v>1.7758183125043063E-2</c:v>
                </c:pt>
                <c:pt idx="838">
                  <c:v>-2.8299351305850766E-3</c:v>
                </c:pt>
                <c:pt idx="839">
                  <c:v>1.4923446194344025E-2</c:v>
                </c:pt>
                <c:pt idx="840">
                  <c:v>-7.2054488673288361E-3</c:v>
                </c:pt>
                <c:pt idx="841">
                  <c:v>-3.6316500696275487E-3</c:v>
                </c:pt>
                <c:pt idx="842">
                  <c:v>2.1391121593569971E-3</c:v>
                </c:pt>
                <c:pt idx="843">
                  <c:v>2.2728914764220424E-3</c:v>
                </c:pt>
                <c:pt idx="844">
                  <c:v>-8.6979931253940972E-3</c:v>
                </c:pt>
                <c:pt idx="845">
                  <c:v>-3.0234027968342774E-4</c:v>
                </c:pt>
                <c:pt idx="846">
                  <c:v>8.2088530973448114E-3</c:v>
                </c:pt>
                <c:pt idx="847">
                  <c:v>-2.7407035230958166E-2</c:v>
                </c:pt>
                <c:pt idx="848">
                  <c:v>-2.1422741733523726E-2</c:v>
                </c:pt>
                <c:pt idx="849">
                  <c:v>-7.8594111980923968E-3</c:v>
                </c:pt>
                <c:pt idx="850">
                  <c:v>3.3862176366882559E-3</c:v>
                </c:pt>
                <c:pt idx="851">
                  <c:v>1.4676753312771938E-2</c:v>
                </c:pt>
                <c:pt idx="852">
                  <c:v>-1.2318609951925179E-2</c:v>
                </c:pt>
                <c:pt idx="853">
                  <c:v>1.0094129494729121E-3</c:v>
                </c:pt>
                <c:pt idx="854">
                  <c:v>3.568442040618393E-3</c:v>
                </c:pt>
                <c:pt idx="855">
                  <c:v>-2.5006138521349249E-2</c:v>
                </c:pt>
                <c:pt idx="856">
                  <c:v>-2.8971939560068533E-3</c:v>
                </c:pt>
                <c:pt idx="857">
                  <c:v>1.5844732108071361E-2</c:v>
                </c:pt>
                <c:pt idx="858">
                  <c:v>1.2872510362091425E-2</c:v>
                </c:pt>
                <c:pt idx="859">
                  <c:v>-3.0091187397165934E-3</c:v>
                </c:pt>
                <c:pt idx="860">
                  <c:v>5.9525697383702066E-3</c:v>
                </c:pt>
                <c:pt idx="861">
                  <c:v>-5.1576566231814449E-3</c:v>
                </c:pt>
                <c:pt idx="862">
                  <c:v>-8.2477479451510492E-3</c:v>
                </c:pt>
                <c:pt idx="863">
                  <c:v>-1.3130806056171626E-3</c:v>
                </c:pt>
                <c:pt idx="864">
                  <c:v>6.5522255850978669E-3</c:v>
                </c:pt>
                <c:pt idx="865">
                  <c:v>-1.0990680496070061E-3</c:v>
                </c:pt>
                <c:pt idx="866">
                  <c:v>1.9360503613627969E-2</c:v>
                </c:pt>
                <c:pt idx="867">
                  <c:v>1.1704232207316369E-2</c:v>
                </c:pt>
                <c:pt idx="868">
                  <c:v>-4.3090412646377635E-3</c:v>
                </c:pt>
                <c:pt idx="869">
                  <c:v>-9.7267073804570346E-4</c:v>
                </c:pt>
                <c:pt idx="870">
                  <c:v>8.0431685684585925E-3</c:v>
                </c:pt>
                <c:pt idx="871">
                  <c:v>1.0160386175563396E-2</c:v>
                </c:pt>
                <c:pt idx="872">
                  <c:v>2.8868822726073767E-3</c:v>
                </c:pt>
                <c:pt idx="873">
                  <c:v>5.4577588217185327E-3</c:v>
                </c:pt>
                <c:pt idx="874">
                  <c:v>8.8685349242853487E-3</c:v>
                </c:pt>
                <c:pt idx="875">
                  <c:v>7.776555434282172E-3</c:v>
                </c:pt>
                <c:pt idx="876">
                  <c:v>8.4468348501211595E-3</c:v>
                </c:pt>
                <c:pt idx="877">
                  <c:v>8.414228373931066E-3</c:v>
                </c:pt>
                <c:pt idx="878">
                  <c:v>-6.2039484542265374E-3</c:v>
                </c:pt>
                <c:pt idx="879">
                  <c:v>-3.4370861497352904E-3</c:v>
                </c:pt>
                <c:pt idx="880">
                  <c:v>3.5068160645074027E-3</c:v>
                </c:pt>
                <c:pt idx="881">
                  <c:v>5.7578063871394818E-3</c:v>
                </c:pt>
                <c:pt idx="882">
                  <c:v>1.3522421593555216E-3</c:v>
                </c:pt>
                <c:pt idx="883">
                  <c:v>-1.7536900546869946E-2</c:v>
                </c:pt>
                <c:pt idx="884">
                  <c:v>-2.7895027839930564E-3</c:v>
                </c:pt>
                <c:pt idx="885">
                  <c:v>-7.6031809379434809E-3</c:v>
                </c:pt>
                <c:pt idx="886">
                  <c:v>6.7507873756424679E-3</c:v>
                </c:pt>
                <c:pt idx="887">
                  <c:v>9.1821607821106644E-3</c:v>
                </c:pt>
                <c:pt idx="888">
                  <c:v>6.5316757003583479E-4</c:v>
                </c:pt>
                <c:pt idx="889">
                  <c:v>-7.300819872874305E-3</c:v>
                </c:pt>
                <c:pt idx="890">
                  <c:v>-2.5877487309769073E-2</c:v>
                </c:pt>
                <c:pt idx="891">
                  <c:v>-3.0807043346159331E-3</c:v>
                </c:pt>
                <c:pt idx="892">
                  <c:v>3.5068588085003433E-3</c:v>
                </c:pt>
                <c:pt idx="893">
                  <c:v>1.5067701011470527E-2</c:v>
                </c:pt>
                <c:pt idx="894">
                  <c:v>-7.6056648970000262E-3</c:v>
                </c:pt>
                <c:pt idx="895">
                  <c:v>8.9121832877252574E-3</c:v>
                </c:pt>
                <c:pt idx="896">
                  <c:v>6.193903218598122E-3</c:v>
                </c:pt>
                <c:pt idx="897">
                  <c:v>1.426202727085837E-2</c:v>
                </c:pt>
                <c:pt idx="898">
                  <c:v>-4.2560882923916898E-4</c:v>
                </c:pt>
                <c:pt idx="899">
                  <c:v>1.0670669491025951E-2</c:v>
                </c:pt>
                <c:pt idx="900">
                  <c:v>4.1795896381369591E-3</c:v>
                </c:pt>
                <c:pt idx="901">
                  <c:v>3.3873352102611609E-3</c:v>
                </c:pt>
                <c:pt idx="902">
                  <c:v>8.9360448882773152E-3</c:v>
                </c:pt>
                <c:pt idx="903">
                  <c:v>1.5575245463462903E-2</c:v>
                </c:pt>
                <c:pt idx="904">
                  <c:v>2.2381062484822692E-3</c:v>
                </c:pt>
                <c:pt idx="905">
                  <c:v>-1.3553828599426141E-3</c:v>
                </c:pt>
                <c:pt idx="906">
                  <c:v>6.4373081442824706E-3</c:v>
                </c:pt>
                <c:pt idx="907">
                  <c:v>5.9420383164402223E-3</c:v>
                </c:pt>
                <c:pt idx="908">
                  <c:v>7.4433572319473808E-3</c:v>
                </c:pt>
                <c:pt idx="909">
                  <c:v>-1.0219689792545865E-2</c:v>
                </c:pt>
                <c:pt idx="910">
                  <c:v>2.5763898428424153E-3</c:v>
                </c:pt>
                <c:pt idx="911">
                  <c:v>-7.5161243611464547E-3</c:v>
                </c:pt>
                <c:pt idx="912">
                  <c:v>2.2105345786093905E-3</c:v>
                </c:pt>
                <c:pt idx="913">
                  <c:v>1.9292181455687712E-2</c:v>
                </c:pt>
                <c:pt idx="914">
                  <c:v>-8.5016918234233731E-4</c:v>
                </c:pt>
                <c:pt idx="915">
                  <c:v>-3.8056680937920053E-3</c:v>
                </c:pt>
                <c:pt idx="916">
                  <c:v>5.7787991432730788E-4</c:v>
                </c:pt>
                <c:pt idx="917">
                  <c:v>4.9570394389914507E-3</c:v>
                </c:pt>
                <c:pt idx="918">
                  <c:v>-5.1062150025144252E-3</c:v>
                </c:pt>
                <c:pt idx="919">
                  <c:v>6.3586858023554583E-3</c:v>
                </c:pt>
                <c:pt idx="920">
                  <c:v>-4.5748360610336544E-3</c:v>
                </c:pt>
                <c:pt idx="921">
                  <c:v>-5.1964880066879488E-3</c:v>
                </c:pt>
                <c:pt idx="922">
                  <c:v>-3.1519123826608897E-4</c:v>
                </c:pt>
                <c:pt idx="923">
                  <c:v>-6.6571910240784569E-3</c:v>
                </c:pt>
                <c:pt idx="924">
                  <c:v>-1.0997886020913171E-3</c:v>
                </c:pt>
                <c:pt idx="925">
                  <c:v>-8.1406744658185769E-3</c:v>
                </c:pt>
                <c:pt idx="926">
                  <c:v>-5.1764422826656459E-3</c:v>
                </c:pt>
                <c:pt idx="927">
                  <c:v>2.3712381066870614E-3</c:v>
                </c:pt>
                <c:pt idx="928">
                  <c:v>1.0352986851944605E-2</c:v>
                </c:pt>
                <c:pt idx="929">
                  <c:v>-6.004397243819273E-4</c:v>
                </c:pt>
                <c:pt idx="930">
                  <c:v>-1.8309560935345949E-3</c:v>
                </c:pt>
                <c:pt idx="931">
                  <c:v>-1.4391197360388191E-3</c:v>
                </c:pt>
                <c:pt idx="932">
                  <c:v>-2.9096736009102757E-3</c:v>
                </c:pt>
                <c:pt idx="933">
                  <c:v>-1.3544992893260908E-2</c:v>
                </c:pt>
                <c:pt idx="934">
                  <c:v>-5.3509503120552967E-3</c:v>
                </c:pt>
                <c:pt idx="935">
                  <c:v>1.6442624455526144E-2</c:v>
                </c:pt>
                <c:pt idx="936">
                  <c:v>-1.1392065326563529E-3</c:v>
                </c:pt>
                <c:pt idx="937">
                  <c:v>1.1009983985420706E-2</c:v>
                </c:pt>
                <c:pt idx="938">
                  <c:v>4.0262588005039333E-4</c:v>
                </c:pt>
                <c:pt idx="939">
                  <c:v>-4.4744360838700724E-3</c:v>
                </c:pt>
                <c:pt idx="940">
                  <c:v>3.52029109183761E-3</c:v>
                </c:pt>
                <c:pt idx="941">
                  <c:v>9.5438124697594297E-3</c:v>
                </c:pt>
                <c:pt idx="942">
                  <c:v>6.7550231852109991E-3</c:v>
                </c:pt>
                <c:pt idx="943">
                  <c:v>9.9073092471801578E-3</c:v>
                </c:pt>
                <c:pt idx="944">
                  <c:v>2.3929450537471296E-3</c:v>
                </c:pt>
                <c:pt idx="945">
                  <c:v>-2.2174025517400177E-3</c:v>
                </c:pt>
                <c:pt idx="946">
                  <c:v>-2.6148139318754697E-3</c:v>
                </c:pt>
                <c:pt idx="947">
                  <c:v>6.4558948450216371E-3</c:v>
                </c:pt>
                <c:pt idx="948">
                  <c:v>4.7866891708532599E-4</c:v>
                </c:pt>
                <c:pt idx="949">
                  <c:v>1.3260431505203963E-3</c:v>
                </c:pt>
                <c:pt idx="950">
                  <c:v>-1.4564844704049465E-2</c:v>
                </c:pt>
                <c:pt idx="951">
                  <c:v>2.0755743701203092E-2</c:v>
                </c:pt>
                <c:pt idx="952">
                  <c:v>-1.2934109529745164E-2</c:v>
                </c:pt>
                <c:pt idx="953">
                  <c:v>6.5067803881138303E-3</c:v>
                </c:pt>
                <c:pt idx="954">
                  <c:v>-8.0261140512978264E-4</c:v>
                </c:pt>
                <c:pt idx="955">
                  <c:v>7.3925844890435815E-4</c:v>
                </c:pt>
                <c:pt idx="956">
                  <c:v>-6.5469243444365869E-3</c:v>
                </c:pt>
                <c:pt idx="957">
                  <c:v>3.1030098656268331E-3</c:v>
                </c:pt>
                <c:pt idx="958">
                  <c:v>1.3362578198576462E-3</c:v>
                </c:pt>
                <c:pt idx="959">
                  <c:v>-3.1303595518468548E-3</c:v>
                </c:pt>
                <c:pt idx="960">
                  <c:v>1.3991329054191655E-2</c:v>
                </c:pt>
                <c:pt idx="961">
                  <c:v>7.5289784209815764E-3</c:v>
                </c:pt>
                <c:pt idx="962">
                  <c:v>-2.5478336825987299E-3</c:v>
                </c:pt>
                <c:pt idx="963">
                  <c:v>2.3766446117756972E-3</c:v>
                </c:pt>
                <c:pt idx="964">
                  <c:v>-7.5908035498243528E-3</c:v>
                </c:pt>
                <c:pt idx="965">
                  <c:v>-9.014773041793888E-3</c:v>
                </c:pt>
                <c:pt idx="966">
                  <c:v>9.7015034892803057E-3</c:v>
                </c:pt>
                <c:pt idx="967">
                  <c:v>-2.2821050414704343E-2</c:v>
                </c:pt>
                <c:pt idx="968">
                  <c:v>8.3971130853989651E-3</c:v>
                </c:pt>
                <c:pt idx="969">
                  <c:v>2.979051510874524E-3</c:v>
                </c:pt>
                <c:pt idx="970">
                  <c:v>-2.0740961325948527E-3</c:v>
                </c:pt>
                <c:pt idx="971">
                  <c:v>-2.6246113246936641E-3</c:v>
                </c:pt>
                <c:pt idx="972">
                  <c:v>-1.9873954936514671E-4</c:v>
                </c:pt>
                <c:pt idx="973">
                  <c:v>2.1386479145173252E-2</c:v>
                </c:pt>
                <c:pt idx="974">
                  <c:v>1.4448449089531475E-2</c:v>
                </c:pt>
                <c:pt idx="975">
                  <c:v>2.4873580114330193E-3</c:v>
                </c:pt>
                <c:pt idx="976">
                  <c:v>-1.1263894390973338E-3</c:v>
                </c:pt>
                <c:pt idx="977">
                  <c:v>4.3986400611397492E-3</c:v>
                </c:pt>
                <c:pt idx="978">
                  <c:v>1.4063608137240603E-2</c:v>
                </c:pt>
                <c:pt idx="979">
                  <c:v>2.9866306018806665E-3</c:v>
                </c:pt>
                <c:pt idx="980">
                  <c:v>-3.5628057295916159E-3</c:v>
                </c:pt>
                <c:pt idx="981">
                  <c:v>1.3819447467796825E-3</c:v>
                </c:pt>
                <c:pt idx="982">
                  <c:v>1.4460314342887169E-3</c:v>
                </c:pt>
                <c:pt idx="983">
                  <c:v>-5.0606233335184717E-3</c:v>
                </c:pt>
                <c:pt idx="984">
                  <c:v>1.143736702172311E-2</c:v>
                </c:pt>
                <c:pt idx="985">
                  <c:v>-7.1379868353312233E-4</c:v>
                </c:pt>
                <c:pt idx="986">
                  <c:v>-1.0442514842094769E-2</c:v>
                </c:pt>
                <c:pt idx="987">
                  <c:v>-4.3047867732740455E-2</c:v>
                </c:pt>
                <c:pt idx="988">
                  <c:v>-1.6162708397424477E-2</c:v>
                </c:pt>
                <c:pt idx="989">
                  <c:v>7.3226075291973336E-3</c:v>
                </c:pt>
                <c:pt idx="990">
                  <c:v>-3.3952613529930807E-2</c:v>
                </c:pt>
                <c:pt idx="991">
                  <c:v>-3.0641376480899964E-2</c:v>
                </c:pt>
                <c:pt idx="992">
                  <c:v>6.1701778646507232E-3</c:v>
                </c:pt>
                <c:pt idx="993">
                  <c:v>9.1859295504800129E-3</c:v>
                </c:pt>
                <c:pt idx="994">
                  <c:v>5.6909733469428393E-3</c:v>
                </c:pt>
                <c:pt idx="995">
                  <c:v>-1.233168974716828E-2</c:v>
                </c:pt>
                <c:pt idx="996">
                  <c:v>-3.2194213794041478E-2</c:v>
                </c:pt>
                <c:pt idx="997">
                  <c:v>-5.3134769624656859E-2</c:v>
                </c:pt>
                <c:pt idx="998">
                  <c:v>-5.6114670837817725E-3</c:v>
                </c:pt>
                <c:pt idx="999">
                  <c:v>-1.4229232847618059E-2</c:v>
                </c:pt>
                <c:pt idx="1000">
                  <c:v>-0.10571151451020001</c:v>
                </c:pt>
                <c:pt idx="1001">
                  <c:v>1.7990744193368574E-2</c:v>
                </c:pt>
                <c:pt idx="1002">
                  <c:v>-3.4361670602357001E-2</c:v>
                </c:pt>
                <c:pt idx="1003">
                  <c:v>3.2825357164722756E-2</c:v>
                </c:pt>
                <c:pt idx="1004">
                  <c:v>-2.5896293290118669E-2</c:v>
                </c:pt>
                <c:pt idx="1005">
                  <c:v>3.2414349638216912E-2</c:v>
                </c:pt>
                <c:pt idx="1006">
                  <c:v>-1.8138313329462488E-2</c:v>
                </c:pt>
                <c:pt idx="1007">
                  <c:v>-4.6673516191004183E-2</c:v>
                </c:pt>
                <c:pt idx="1008">
                  <c:v>7.0886040257980024E-2</c:v>
                </c:pt>
                <c:pt idx="1009">
                  <c:v>4.5297385509153375E-2</c:v>
                </c:pt>
                <c:pt idx="1010">
                  <c:v>1.681788776312839E-2</c:v>
                </c:pt>
                <c:pt idx="1011">
                  <c:v>-3.5083767937734746E-2</c:v>
                </c:pt>
                <c:pt idx="1012">
                  <c:v>2.1076502770884836E-2</c:v>
                </c:pt>
                <c:pt idx="1013">
                  <c:v>2.2928408982310518E-2</c:v>
                </c:pt>
                <c:pt idx="1014">
                  <c:v>-3.8069221653812817E-2</c:v>
                </c:pt>
                <c:pt idx="1015">
                  <c:v>8.3635238610974287E-4</c:v>
                </c:pt>
                <c:pt idx="1016">
                  <c:v>-1.5834017741466186E-2</c:v>
                </c:pt>
                <c:pt idx="1017">
                  <c:v>4.0327532480176217E-2</c:v>
                </c:pt>
                <c:pt idx="1018">
                  <c:v>3.3952802298975675E-2</c:v>
                </c:pt>
                <c:pt idx="1019">
                  <c:v>-7.5017343802356385E-3</c:v>
                </c:pt>
                <c:pt idx="1020">
                  <c:v>-4.9875067005676361E-4</c:v>
                </c:pt>
                <c:pt idx="1021">
                  <c:v>2.4738763196185204E-2</c:v>
                </c:pt>
                <c:pt idx="1022">
                  <c:v>-3.596892780732449E-2</c:v>
                </c:pt>
                <c:pt idx="1023">
                  <c:v>2.1568523129017699E-3</c:v>
                </c:pt>
                <c:pt idx="1024">
                  <c:v>3.4208850713694304E-2</c:v>
                </c:pt>
                <c:pt idx="1025">
                  <c:v>4.3102632450363861E-3</c:v>
                </c:pt>
                <c:pt idx="1026">
                  <c:v>-3.0958150935951185E-2</c:v>
                </c:pt>
                <c:pt idx="1027">
                  <c:v>2.2886165862931542E-2</c:v>
                </c:pt>
                <c:pt idx="1028">
                  <c:v>9.3319560522219045E-3</c:v>
                </c:pt>
                <c:pt idx="1029">
                  <c:v>-1.8003494292349161E-2</c:v>
                </c:pt>
                <c:pt idx="1030">
                  <c:v>1.6764913983142601E-2</c:v>
                </c:pt>
                <c:pt idx="1031">
                  <c:v>1.882948803986164E-2</c:v>
                </c:pt>
                <c:pt idx="1032">
                  <c:v>2.0626703092040725E-2</c:v>
                </c:pt>
                <c:pt idx="1033">
                  <c:v>-1.4328832204867607E-2</c:v>
                </c:pt>
                <c:pt idx="1034">
                  <c:v>-4.6077129843129332E-2</c:v>
                </c:pt>
                <c:pt idx="1035">
                  <c:v>2.1901965326079263E-2</c:v>
                </c:pt>
                <c:pt idx="1036">
                  <c:v>-1.0907862289669253E-2</c:v>
                </c:pt>
                <c:pt idx="1037">
                  <c:v>1.0736951729660691E-2</c:v>
                </c:pt>
                <c:pt idx="1038">
                  <c:v>1.6552108475587777E-2</c:v>
                </c:pt>
                <c:pt idx="1039">
                  <c:v>-4.2861714258208335E-3</c:v>
                </c:pt>
                <c:pt idx="1040">
                  <c:v>8.7002819352984088E-3</c:v>
                </c:pt>
                <c:pt idx="1041">
                  <c:v>-3.0186900239245747E-2</c:v>
                </c:pt>
                <c:pt idx="1042">
                  <c:v>-3.0288155903961247E-2</c:v>
                </c:pt>
                <c:pt idx="1043">
                  <c:v>1.1580001950866715E-2</c:v>
                </c:pt>
                <c:pt idx="1044">
                  <c:v>4.8567285558431476E-2</c:v>
                </c:pt>
                <c:pt idx="1045">
                  <c:v>-3.7540839712845368E-3</c:v>
                </c:pt>
                <c:pt idx="1046">
                  <c:v>-2.4574131319434222E-3</c:v>
                </c:pt>
                <c:pt idx="1047">
                  <c:v>-6.1000827031157585E-4</c:v>
                </c:pt>
                <c:pt idx="1048">
                  <c:v>2.1284471984548012E-2</c:v>
                </c:pt>
                <c:pt idx="1049">
                  <c:v>1.1360519426992961E-2</c:v>
                </c:pt>
                <c:pt idx="1050">
                  <c:v>1.0422688989775494E-2</c:v>
                </c:pt>
                <c:pt idx="1051">
                  <c:v>2.1059604487124736E-2</c:v>
                </c:pt>
                <c:pt idx="1052">
                  <c:v>-1.6782322861671643E-2</c:v>
                </c:pt>
                <c:pt idx="1053">
                  <c:v>1.2037883038284751E-2</c:v>
                </c:pt>
                <c:pt idx="1054">
                  <c:v>1.066649531487154E-2</c:v>
                </c:pt>
                <c:pt idx="1055">
                  <c:v>2.5785363725559295E-2</c:v>
                </c:pt>
                <c:pt idx="1056">
                  <c:v>-5.5419404225809576E-3</c:v>
                </c:pt>
                <c:pt idx="1057">
                  <c:v>1.7659066801509884E-2</c:v>
                </c:pt>
                <c:pt idx="1058">
                  <c:v>-7.4245530148648251E-3</c:v>
                </c:pt>
                <c:pt idx="1059">
                  <c:v>-1.2203684627602598E-2</c:v>
                </c:pt>
                <c:pt idx="1060">
                  <c:v>-2.5816727317398585E-3</c:v>
                </c:pt>
                <c:pt idx="1061">
                  <c:v>-4.9200983598086383E-2</c:v>
                </c:pt>
                <c:pt idx="1062">
                  <c:v>9.1476987157612601E-6</c:v>
                </c:pt>
                <c:pt idx="1063">
                  <c:v>4.3907822723269138E-3</c:v>
                </c:pt>
                <c:pt idx="1064">
                  <c:v>3.446540092447261E-2</c:v>
                </c:pt>
                <c:pt idx="1065">
                  <c:v>3.4065332949436778E-3</c:v>
                </c:pt>
                <c:pt idx="1066">
                  <c:v>-5.7274015658449525E-3</c:v>
                </c:pt>
                <c:pt idx="1067">
                  <c:v>-6.1253968667944973E-3</c:v>
                </c:pt>
                <c:pt idx="1068">
                  <c:v>1.5475957674692203E-2</c:v>
                </c:pt>
                <c:pt idx="1069">
                  <c:v>-2.4031957742039724E-2</c:v>
                </c:pt>
                <c:pt idx="1070">
                  <c:v>1.0985699671808456E-2</c:v>
                </c:pt>
                <c:pt idx="1071">
                  <c:v>-1.9831939222329327E-3</c:v>
                </c:pt>
                <c:pt idx="1072">
                  <c:v>8.3639977386336002E-3</c:v>
                </c:pt>
                <c:pt idx="1073">
                  <c:v>-4.2762670127202244E-3</c:v>
                </c:pt>
                <c:pt idx="1074">
                  <c:v>6.4029350366795051E-3</c:v>
                </c:pt>
                <c:pt idx="1075">
                  <c:v>1.7185465826419267E-2</c:v>
                </c:pt>
                <c:pt idx="1076">
                  <c:v>-5.0284380834048374E-3</c:v>
                </c:pt>
                <c:pt idx="1077">
                  <c:v>2.1015942614585215E-2</c:v>
                </c:pt>
                <c:pt idx="1078">
                  <c:v>-6.0251932019829936E-3</c:v>
                </c:pt>
                <c:pt idx="1079">
                  <c:v>-4.6051785274013888E-3</c:v>
                </c:pt>
                <c:pt idx="1080">
                  <c:v>-8.57768471917718E-3</c:v>
                </c:pt>
                <c:pt idx="1081">
                  <c:v>8.1161610099167898E-3</c:v>
                </c:pt>
                <c:pt idx="1082">
                  <c:v>1.8174779517763567E-2</c:v>
                </c:pt>
                <c:pt idx="1083">
                  <c:v>-2.3714261778908217E-3</c:v>
                </c:pt>
                <c:pt idx="1084">
                  <c:v>1.6823083017655199E-2</c:v>
                </c:pt>
                <c:pt idx="1085">
                  <c:v>-7.523604176838933E-3</c:v>
                </c:pt>
                <c:pt idx="1086">
                  <c:v>8.8940284833637362E-3</c:v>
                </c:pt>
                <c:pt idx="1087">
                  <c:v>8.1266556437212846E-3</c:v>
                </c:pt>
                <c:pt idx="1088">
                  <c:v>-5.1265406928977467E-3</c:v>
                </c:pt>
                <c:pt idx="1089">
                  <c:v>2.5109014569231567E-3</c:v>
                </c:pt>
                <c:pt idx="1090">
                  <c:v>7.0435176286828632E-4</c:v>
                </c:pt>
                <c:pt idx="1091">
                  <c:v>-1.732467728846792E-2</c:v>
                </c:pt>
                <c:pt idx="1092">
                  <c:v>5.7531669447510123E-3</c:v>
                </c:pt>
                <c:pt idx="1093">
                  <c:v>-3.4430270994444401E-3</c:v>
                </c:pt>
                <c:pt idx="1094">
                  <c:v>3.6109190593756296E-3</c:v>
                </c:pt>
                <c:pt idx="1095">
                  <c:v>-2.2892367049117335E-2</c:v>
                </c:pt>
                <c:pt idx="1096">
                  <c:v>-7.5159433522618609E-3</c:v>
                </c:pt>
                <c:pt idx="1097">
                  <c:v>2.2824604829799477E-2</c:v>
                </c:pt>
                <c:pt idx="1098">
                  <c:v>-6.9141532806026914E-3</c:v>
                </c:pt>
                <c:pt idx="1099">
                  <c:v>6.4829462120215633E-3</c:v>
                </c:pt>
                <c:pt idx="1100">
                  <c:v>-3.6361548514713526E-3</c:v>
                </c:pt>
                <c:pt idx="1101">
                  <c:v>7.5619808103416519E-4</c:v>
                </c:pt>
                <c:pt idx="1102">
                  <c:v>4.8582530010537394E-3</c:v>
                </c:pt>
                <c:pt idx="1103">
                  <c:v>2.1367868600060177E-2</c:v>
                </c:pt>
                <c:pt idx="1104">
                  <c:v>1.517196764633329E-3</c:v>
                </c:pt>
                <c:pt idx="1105">
                  <c:v>-1.227464020000097E-3</c:v>
                </c:pt>
                <c:pt idx="1106">
                  <c:v>-1.8242151143761706E-2</c:v>
                </c:pt>
                <c:pt idx="1107">
                  <c:v>1.1017599386093908E-2</c:v>
                </c:pt>
                <c:pt idx="1108">
                  <c:v>-7.5786349865279599E-3</c:v>
                </c:pt>
                <c:pt idx="1109">
                  <c:v>8.6056287807407678E-3</c:v>
                </c:pt>
                <c:pt idx="1110">
                  <c:v>-1.3127791381419562E-2</c:v>
                </c:pt>
                <c:pt idx="1111">
                  <c:v>6.8676285421142701E-4</c:v>
                </c:pt>
                <c:pt idx="1112">
                  <c:v>2.0114286719062898E-2</c:v>
                </c:pt>
                <c:pt idx="1113">
                  <c:v>-1.1923152196101905E-3</c:v>
                </c:pt>
                <c:pt idx="1114">
                  <c:v>6.7429750940829255E-3</c:v>
                </c:pt>
                <c:pt idx="1115">
                  <c:v>-2.4136483434926866E-3</c:v>
                </c:pt>
                <c:pt idx="1116">
                  <c:v>-9.6996342457225781E-3</c:v>
                </c:pt>
                <c:pt idx="1117">
                  <c:v>-5.7627804044254691E-3</c:v>
                </c:pt>
                <c:pt idx="1118">
                  <c:v>1.7625459314146396E-3</c:v>
                </c:pt>
                <c:pt idx="1119">
                  <c:v>7.5828386560418065E-3</c:v>
                </c:pt>
                <c:pt idx="1120">
                  <c:v>-1.2479094244230628E-2</c:v>
                </c:pt>
                <c:pt idx="1121">
                  <c:v>7.8494137648146226E-4</c:v>
                </c:pt>
                <c:pt idx="1122">
                  <c:v>2.1149161661097513E-2</c:v>
                </c:pt>
                <c:pt idx="1123">
                  <c:v>-9.2617099882674053E-3</c:v>
                </c:pt>
                <c:pt idx="1124">
                  <c:v>1.6821916663054826E-2</c:v>
                </c:pt>
                <c:pt idx="1125">
                  <c:v>-5.3681371703056188E-3</c:v>
                </c:pt>
                <c:pt idx="1126">
                  <c:v>-7.7282785116302181E-4</c:v>
                </c:pt>
                <c:pt idx="1127">
                  <c:v>6.8507300692346833E-4</c:v>
                </c:pt>
                <c:pt idx="1128">
                  <c:v>8.9368857649074502E-3</c:v>
                </c:pt>
                <c:pt idx="1129">
                  <c:v>1.0699063498619404E-2</c:v>
                </c:pt>
                <c:pt idx="1130">
                  <c:v>-2.4573317683640175E-3</c:v>
                </c:pt>
                <c:pt idx="1131">
                  <c:v>8.8232431203556696E-4</c:v>
                </c:pt>
                <c:pt idx="1132">
                  <c:v>-3.5281238772005216E-2</c:v>
                </c:pt>
                <c:pt idx="1133">
                  <c:v>6.3868708191496216E-3</c:v>
                </c:pt>
                <c:pt idx="1134">
                  <c:v>7.7005198065854463E-3</c:v>
                </c:pt>
                <c:pt idx="1135">
                  <c:v>-1.0094057986794252E-2</c:v>
                </c:pt>
                <c:pt idx="1136">
                  <c:v>3.5743182731756951E-3</c:v>
                </c:pt>
                <c:pt idx="1137">
                  <c:v>2.8461561293930401E-2</c:v>
                </c:pt>
                <c:pt idx="1138">
                  <c:v>1.0674935255313911E-3</c:v>
                </c:pt>
                <c:pt idx="1139">
                  <c:v>-3.9164680510788705E-3</c:v>
                </c:pt>
                <c:pt idx="1140">
                  <c:v>3.480351732079686E-4</c:v>
                </c:pt>
                <c:pt idx="1141">
                  <c:v>-8.9374164338766986E-3</c:v>
                </c:pt>
                <c:pt idx="1142">
                  <c:v>1.4330552557166309E-2</c:v>
                </c:pt>
                <c:pt idx="1143">
                  <c:v>-2.8731418754910059E-4</c:v>
                </c:pt>
                <c:pt idx="1144">
                  <c:v>3.9365951147411442E-5</c:v>
                </c:pt>
                <c:pt idx="1145">
                  <c:v>1.1823371682284146E-3</c:v>
                </c:pt>
                <c:pt idx="1146">
                  <c:v>-7.2103589231309242E-4</c:v>
                </c:pt>
                <c:pt idx="1147">
                  <c:v>8.3262294380765014E-3</c:v>
                </c:pt>
                <c:pt idx="1148">
                  <c:v>-1.1821114546358926E-2</c:v>
                </c:pt>
                <c:pt idx="1149">
                  <c:v>4.0350718321985031E-3</c:v>
                </c:pt>
                <c:pt idx="1150">
                  <c:v>-1.5155626047740957E-2</c:v>
                </c:pt>
                <c:pt idx="1151">
                  <c:v>1.2327983974319485E-2</c:v>
                </c:pt>
                <c:pt idx="1152">
                  <c:v>3.4232386531031981E-3</c:v>
                </c:pt>
                <c:pt idx="1153">
                  <c:v>-7.9144578680477566E-7</c:v>
                </c:pt>
                <c:pt idx="1154">
                  <c:v>-1.1331924863730339E-2</c:v>
                </c:pt>
                <c:pt idx="1155">
                  <c:v>-2.4297289498122661E-3</c:v>
                </c:pt>
                <c:pt idx="1156">
                  <c:v>2.007470049102472E-3</c:v>
                </c:pt>
                <c:pt idx="1157">
                  <c:v>-2.4686220216268106E-2</c:v>
                </c:pt>
                <c:pt idx="1158">
                  <c:v>-6.1990904441744351E-3</c:v>
                </c:pt>
                <c:pt idx="1159">
                  <c:v>-2.3437329220740221E-2</c:v>
                </c:pt>
                <c:pt idx="1160">
                  <c:v>-3.8533831724586794E-3</c:v>
                </c:pt>
                <c:pt idx="1161">
                  <c:v>9.2988216408555811E-4</c:v>
                </c:pt>
                <c:pt idx="1162">
                  <c:v>1.7932876393282508E-2</c:v>
                </c:pt>
                <c:pt idx="1163">
                  <c:v>1.3640290997162002E-2</c:v>
                </c:pt>
                <c:pt idx="1164">
                  <c:v>1.3123289226812227E-2</c:v>
                </c:pt>
                <c:pt idx="1165">
                  <c:v>1.4859297972992683E-2</c:v>
                </c:pt>
                <c:pt idx="1166">
                  <c:v>-1.4788657505722636E-3</c:v>
                </c:pt>
                <c:pt idx="1167">
                  <c:v>3.8042705852983479E-2</c:v>
                </c:pt>
                <c:pt idx="1168">
                  <c:v>-1.6939672650282747E-3</c:v>
                </c:pt>
                <c:pt idx="1169">
                  <c:v>9.2027457475086852E-3</c:v>
                </c:pt>
                <c:pt idx="1170">
                  <c:v>-5.5085675654804678E-3</c:v>
                </c:pt>
                <c:pt idx="1171">
                  <c:v>2.5832495548495297E-3</c:v>
                </c:pt>
                <c:pt idx="1172">
                  <c:v>1.1155072116094676E-2</c:v>
                </c:pt>
                <c:pt idx="1173">
                  <c:v>1.9483600101396982E-3</c:v>
                </c:pt>
                <c:pt idx="1174">
                  <c:v>1.7244861042388428E-4</c:v>
                </c:pt>
                <c:pt idx="1175">
                  <c:v>-3.7085545822395745E-3</c:v>
                </c:pt>
                <c:pt idx="1176">
                  <c:v>5.7802983824745387E-3</c:v>
                </c:pt>
                <c:pt idx="1177">
                  <c:v>-2.4399281228503688E-3</c:v>
                </c:pt>
                <c:pt idx="1178">
                  <c:v>8.517133742905636E-3</c:v>
                </c:pt>
                <c:pt idx="1179">
                  <c:v>-3.4609216698902314E-3</c:v>
                </c:pt>
                <c:pt idx="1180">
                  <c:v>2.7998250662472884E-4</c:v>
                </c:pt>
                <c:pt idx="1181">
                  <c:v>2.6498438935767983E-3</c:v>
                </c:pt>
                <c:pt idx="1182">
                  <c:v>-1.0091920420704408E-2</c:v>
                </c:pt>
                <c:pt idx="1183">
                  <c:v>3.3672846876801866E-3</c:v>
                </c:pt>
                <c:pt idx="1184">
                  <c:v>-2.6008515967123036E-3</c:v>
                </c:pt>
                <c:pt idx="1185">
                  <c:v>-3.5536640102925656E-3</c:v>
                </c:pt>
                <c:pt idx="1186">
                  <c:v>2.4908881130988551E-3</c:v>
                </c:pt>
                <c:pt idx="1187">
                  <c:v>-4.8665210460394825E-3</c:v>
                </c:pt>
                <c:pt idx="1188">
                  <c:v>9.3807594240910494E-3</c:v>
                </c:pt>
                <c:pt idx="1189">
                  <c:v>4.7735445536144244E-4</c:v>
                </c:pt>
                <c:pt idx="1190">
                  <c:v>-1.017852252779604E-2</c:v>
                </c:pt>
                <c:pt idx="1191">
                  <c:v>-8.1810352329027228E-3</c:v>
                </c:pt>
                <c:pt idx="1192">
                  <c:v>-2.9973125285803374E-4</c:v>
                </c:pt>
                <c:pt idx="1193">
                  <c:v>-4.2921706241017465E-4</c:v>
                </c:pt>
                <c:pt idx="1194">
                  <c:v>1.2813040061350224E-3</c:v>
                </c:pt>
                <c:pt idx="1195">
                  <c:v>-3.7426799808197644E-3</c:v>
                </c:pt>
                <c:pt idx="1196">
                  <c:v>9.0589124007903188E-4</c:v>
                </c:pt>
                <c:pt idx="1197">
                  <c:v>-2.2137967155090935E-2</c:v>
                </c:pt>
                <c:pt idx="1198">
                  <c:v>9.8473490103244653E-3</c:v>
                </c:pt>
                <c:pt idx="1199">
                  <c:v>2.5285483485161559E-3</c:v>
                </c:pt>
                <c:pt idx="1200">
                  <c:v>9.842127512826062E-3</c:v>
                </c:pt>
                <c:pt idx="1201">
                  <c:v>3.543015442719209E-3</c:v>
                </c:pt>
                <c:pt idx="1202">
                  <c:v>-9.6784696668667514E-3</c:v>
                </c:pt>
                <c:pt idx="1203">
                  <c:v>1.1070264464039224E-2</c:v>
                </c:pt>
                <c:pt idx="1204">
                  <c:v>-1.6568027360423883E-3</c:v>
                </c:pt>
                <c:pt idx="1205">
                  <c:v>2.4909173204286868E-2</c:v>
                </c:pt>
                <c:pt idx="1206">
                  <c:v>5.0937435776671116E-3</c:v>
                </c:pt>
                <c:pt idx="1207">
                  <c:v>-4.0439442363915494E-3</c:v>
                </c:pt>
                <c:pt idx="1208">
                  <c:v>8.8241634868484204E-3</c:v>
                </c:pt>
                <c:pt idx="1209">
                  <c:v>1.8606871983718356E-3</c:v>
                </c:pt>
                <c:pt idx="1210">
                  <c:v>5.0767963966927556E-3</c:v>
                </c:pt>
                <c:pt idx="1211">
                  <c:v>-8.8831422433071992E-3</c:v>
                </c:pt>
                <c:pt idx="1212">
                  <c:v>3.9498625455689921E-3</c:v>
                </c:pt>
                <c:pt idx="1213">
                  <c:v>-2.3298945682608545E-3</c:v>
                </c:pt>
                <c:pt idx="1214">
                  <c:v>1.0479786105089794E-2</c:v>
                </c:pt>
                <c:pt idx="1215">
                  <c:v>4.4940794348225319E-3</c:v>
                </c:pt>
                <c:pt idx="1216">
                  <c:v>-5.1559342943558438E-4</c:v>
                </c:pt>
                <c:pt idx="1217">
                  <c:v>-5.6287096732045268E-3</c:v>
                </c:pt>
                <c:pt idx="1218">
                  <c:v>8.4034821702089393E-3</c:v>
                </c:pt>
                <c:pt idx="1219">
                  <c:v>-7.7619878924192944E-3</c:v>
                </c:pt>
                <c:pt idx="1220">
                  <c:v>-2.4254014693585557E-3</c:v>
                </c:pt>
                <c:pt idx="1221">
                  <c:v>-1.1469252557198653E-2</c:v>
                </c:pt>
                <c:pt idx="1222">
                  <c:v>1.488786326517502E-2</c:v>
                </c:pt>
                <c:pt idx="1223">
                  <c:v>5.4018029352697981E-3</c:v>
                </c:pt>
                <c:pt idx="1224">
                  <c:v>4.6090616434539171E-3</c:v>
                </c:pt>
                <c:pt idx="1225">
                  <c:v>4.3430308054979092E-3</c:v>
                </c:pt>
                <c:pt idx="1226">
                  <c:v>-8.4677504234070052E-3</c:v>
                </c:pt>
                <c:pt idx="1227">
                  <c:v>6.6225130252695261E-3</c:v>
                </c:pt>
                <c:pt idx="1228">
                  <c:v>-1.6614649067068473E-3</c:v>
                </c:pt>
                <c:pt idx="1229">
                  <c:v>-5.6289421881742174E-4</c:v>
                </c:pt>
                <c:pt idx="1230">
                  <c:v>6.0068955030542163E-3</c:v>
                </c:pt>
                <c:pt idx="1231">
                  <c:v>7.2917632801310674E-3</c:v>
                </c:pt>
                <c:pt idx="1232">
                  <c:v>7.1922211901549937E-3</c:v>
                </c:pt>
                <c:pt idx="1233">
                  <c:v>-5.9385286527607938E-4</c:v>
                </c:pt>
                <c:pt idx="1234">
                  <c:v>-1.0212995724784443E-2</c:v>
                </c:pt>
                <c:pt idx="1235">
                  <c:v>-7.1637048072848363E-4</c:v>
                </c:pt>
                <c:pt idx="1236">
                  <c:v>1.0496289994272634E-2</c:v>
                </c:pt>
                <c:pt idx="1237">
                  <c:v>-2.9139031550404824E-3</c:v>
                </c:pt>
                <c:pt idx="1238">
                  <c:v>-6.9928319146369084E-3</c:v>
                </c:pt>
                <c:pt idx="1239">
                  <c:v>1.0124765158895118E-2</c:v>
                </c:pt>
                <c:pt idx="1240">
                  <c:v>8.2171596640023868E-4</c:v>
                </c:pt>
                <c:pt idx="1241">
                  <c:v>-1.4234833225605653E-2</c:v>
                </c:pt>
                <c:pt idx="1242">
                  <c:v>2.2270640315857793E-2</c:v>
                </c:pt>
                <c:pt idx="1243">
                  <c:v>6.051421580507344E-3</c:v>
                </c:pt>
                <c:pt idx="1244">
                  <c:v>3.2304492370321698E-3</c:v>
                </c:pt>
                <c:pt idx="1245">
                  <c:v>-4.1595301364848996E-3</c:v>
                </c:pt>
                <c:pt idx="1246">
                  <c:v>-8.0313841597294908E-3</c:v>
                </c:pt>
                <c:pt idx="1247">
                  <c:v>2.662146409986562E-2</c:v>
                </c:pt>
                <c:pt idx="1248">
                  <c:v>1.0339637051702447E-2</c:v>
                </c:pt>
                <c:pt idx="1249">
                  <c:v>4.5261473726395125E-3</c:v>
                </c:pt>
                <c:pt idx="1250">
                  <c:v>1.4615430727435048E-2</c:v>
                </c:pt>
                <c:pt idx="1251">
                  <c:v>1.5244197885783376E-3</c:v>
                </c:pt>
                <c:pt idx="1252">
                  <c:v>-3.2888926594747416E-3</c:v>
                </c:pt>
                <c:pt idx="1253">
                  <c:v>8.4708640195803788E-3</c:v>
                </c:pt>
                <c:pt idx="1254">
                  <c:v>-3.3412982477624394E-3</c:v>
                </c:pt>
                <c:pt idx="1255">
                  <c:v>3.2813286293885899E-3</c:v>
                </c:pt>
                <c:pt idx="1256">
                  <c:v>-4.9554222822244913E-3</c:v>
                </c:pt>
                <c:pt idx="1257">
                  <c:v>2.5110988500178398E-3</c:v>
                </c:pt>
                <c:pt idx="1258">
                  <c:v>-2.9933081339829489E-3</c:v>
                </c:pt>
                <c:pt idx="1259">
                  <c:v>7.6001524348182333E-3</c:v>
                </c:pt>
                <c:pt idx="1260">
                  <c:v>-5.1984946978025992E-3</c:v>
                </c:pt>
                <c:pt idx="1261">
                  <c:v>1.1758479480494449E-2</c:v>
                </c:pt>
                <c:pt idx="1262">
                  <c:v>-7.5420935185527178E-3</c:v>
                </c:pt>
                <c:pt idx="1263">
                  <c:v>1.0628786812278168E-2</c:v>
                </c:pt>
                <c:pt idx="1264">
                  <c:v>-5.6906162223743948E-3</c:v>
                </c:pt>
                <c:pt idx="1265">
                  <c:v>4.4466494027431743E-3</c:v>
                </c:pt>
                <c:pt idx="1266">
                  <c:v>1.2549178464772054E-2</c:v>
                </c:pt>
                <c:pt idx="1267">
                  <c:v>-3.0957043666812099E-4</c:v>
                </c:pt>
                <c:pt idx="1268">
                  <c:v>4.863134263274547E-3</c:v>
                </c:pt>
                <c:pt idx="1269">
                  <c:v>4.4642931860888347E-3</c:v>
                </c:pt>
                <c:pt idx="1270">
                  <c:v>-7.6462801804307087E-3</c:v>
                </c:pt>
                <c:pt idx="1271">
                  <c:v>6.2732953589557617E-3</c:v>
                </c:pt>
                <c:pt idx="1272">
                  <c:v>-8.4759464156318413E-3</c:v>
                </c:pt>
                <c:pt idx="1273">
                  <c:v>6.6537232629862554E-3</c:v>
                </c:pt>
                <c:pt idx="1274">
                  <c:v>1.6727632443884546E-2</c:v>
                </c:pt>
                <c:pt idx="1275">
                  <c:v>-1.0042559813494721E-2</c:v>
                </c:pt>
                <c:pt idx="1276">
                  <c:v>-2.3381936869572101E-2</c:v>
                </c:pt>
                <c:pt idx="1277">
                  <c:v>1.0647280246822483E-2</c:v>
                </c:pt>
                <c:pt idx="1278">
                  <c:v>1.8530418703061203E-3</c:v>
                </c:pt>
                <c:pt idx="1279">
                  <c:v>3.8197601010596209E-3</c:v>
                </c:pt>
                <c:pt idx="1280">
                  <c:v>1.5232197224581752E-3</c:v>
                </c:pt>
                <c:pt idx="1281">
                  <c:v>8.2351899871624858E-3</c:v>
                </c:pt>
                <c:pt idx="1282">
                  <c:v>-1.0425575910027114E-2</c:v>
                </c:pt>
                <c:pt idx="1283">
                  <c:v>-2.8641392558810493E-3</c:v>
                </c:pt>
                <c:pt idx="1284">
                  <c:v>-7.0825523882882746E-3</c:v>
                </c:pt>
                <c:pt idx="1285">
                  <c:v>6.5712902237130295E-3</c:v>
                </c:pt>
                <c:pt idx="1286">
                  <c:v>-1.6584496924997538E-2</c:v>
                </c:pt>
                <c:pt idx="1287">
                  <c:v>2.7755680641940783E-2</c:v>
                </c:pt>
                <c:pt idx="1288">
                  <c:v>-3.9368124725422931E-3</c:v>
                </c:pt>
                <c:pt idx="1289">
                  <c:v>6.016254846312556E-3</c:v>
                </c:pt>
                <c:pt idx="1290">
                  <c:v>2.1589916416437389E-3</c:v>
                </c:pt>
                <c:pt idx="1291">
                  <c:v>-3.1458624331317402E-2</c:v>
                </c:pt>
                <c:pt idx="1292">
                  <c:v>5.4877348656138464E-3</c:v>
                </c:pt>
                <c:pt idx="1293">
                  <c:v>1.9078372140941151E-2</c:v>
                </c:pt>
                <c:pt idx="1294">
                  <c:v>-7.7767350301311457E-3</c:v>
                </c:pt>
                <c:pt idx="1295">
                  <c:v>8.6457626272394214E-3</c:v>
                </c:pt>
                <c:pt idx="1296">
                  <c:v>-2.1411309242493345E-2</c:v>
                </c:pt>
                <c:pt idx="1297">
                  <c:v>1.7608500525462839E-2</c:v>
                </c:pt>
                <c:pt idx="1298">
                  <c:v>2.5070684796621174E-4</c:v>
                </c:pt>
                <c:pt idx="1299">
                  <c:v>1.8746247120165669E-3</c:v>
                </c:pt>
                <c:pt idx="1300">
                  <c:v>-8.3235512298251199E-4</c:v>
                </c:pt>
                <c:pt idx="1301">
                  <c:v>-7.1788379512762387E-3</c:v>
                </c:pt>
                <c:pt idx="1302">
                  <c:v>7.8105174791122641E-3</c:v>
                </c:pt>
                <c:pt idx="1303">
                  <c:v>4.8977999320418703E-3</c:v>
                </c:pt>
                <c:pt idx="1304">
                  <c:v>-6.0241096688830346E-3</c:v>
                </c:pt>
                <c:pt idx="1305">
                  <c:v>1.0106647492632466E-2</c:v>
                </c:pt>
                <c:pt idx="1306">
                  <c:v>1.8880437666176516E-3</c:v>
                </c:pt>
                <c:pt idx="1307">
                  <c:v>2.0049960168968609E-3</c:v>
                </c:pt>
                <c:pt idx="1308">
                  <c:v>-8.4640699715529926E-4</c:v>
                </c:pt>
                <c:pt idx="1309">
                  <c:v>-1.6364380726692444E-3</c:v>
                </c:pt>
                <c:pt idx="1310">
                  <c:v>3.1612343382291567E-3</c:v>
                </c:pt>
                <c:pt idx="1311">
                  <c:v>-1.1380779715869259E-3</c:v>
                </c:pt>
                <c:pt idx="1312">
                  <c:v>-1.9217573308038321E-3</c:v>
                </c:pt>
                <c:pt idx="1313">
                  <c:v>4.7088285707096462E-3</c:v>
                </c:pt>
                <c:pt idx="1314">
                  <c:v>2.6510011290537257E-3</c:v>
                </c:pt>
                <c:pt idx="1315">
                  <c:v>-1.999752802013555E-3</c:v>
                </c:pt>
                <c:pt idx="1316">
                  <c:v>2.7786084126450545E-3</c:v>
                </c:pt>
                <c:pt idx="1317">
                  <c:v>-5.9467416448044999E-3</c:v>
                </c:pt>
                <c:pt idx="1318">
                  <c:v>-1.090852599671323E-2</c:v>
                </c:pt>
                <c:pt idx="1319">
                  <c:v>7.9400679361232539E-3</c:v>
                </c:pt>
                <c:pt idx="1320">
                  <c:v>9.4261976601347792E-4</c:v>
                </c:pt>
                <c:pt idx="1321">
                  <c:v>-1.1359350336375378E-2</c:v>
                </c:pt>
                <c:pt idx="1322">
                  <c:v>1.279920278253046E-2</c:v>
                </c:pt>
                <c:pt idx="1323">
                  <c:v>-6.4295071781018632E-3</c:v>
                </c:pt>
                <c:pt idx="1324">
                  <c:v>1.0378030578812572E-2</c:v>
                </c:pt>
                <c:pt idx="1325">
                  <c:v>-7.2920973978966462E-3</c:v>
                </c:pt>
                <c:pt idx="1326">
                  <c:v>4.7535401255777276E-3</c:v>
                </c:pt>
                <c:pt idx="1327">
                  <c:v>6.6144252273901347E-3</c:v>
                </c:pt>
                <c:pt idx="1328">
                  <c:v>4.4286401227707642E-3</c:v>
                </c:pt>
                <c:pt idx="1329">
                  <c:v>-4.5107021420561604E-3</c:v>
                </c:pt>
                <c:pt idx="1330">
                  <c:v>1.6332168762169429E-2</c:v>
                </c:pt>
                <c:pt idx="1331">
                  <c:v>-1.5533188819086377E-2</c:v>
                </c:pt>
                <c:pt idx="1332">
                  <c:v>1.2921300033981295E-2</c:v>
                </c:pt>
                <c:pt idx="1333">
                  <c:v>7.8453055571607276E-3</c:v>
                </c:pt>
                <c:pt idx="1334">
                  <c:v>4.9014412510329421E-3</c:v>
                </c:pt>
                <c:pt idx="1335">
                  <c:v>3.0441612219837713E-3</c:v>
                </c:pt>
                <c:pt idx="1336">
                  <c:v>-5.0291024097430265E-3</c:v>
                </c:pt>
                <c:pt idx="1337">
                  <c:v>-2.4247797274239017E-3</c:v>
                </c:pt>
                <c:pt idx="1338">
                  <c:v>-2.1951359914840578E-2</c:v>
                </c:pt>
                <c:pt idx="1339">
                  <c:v>7.027759854722546E-3</c:v>
                </c:pt>
                <c:pt idx="1340">
                  <c:v>1.3384803534666747E-2</c:v>
                </c:pt>
                <c:pt idx="1341">
                  <c:v>7.6995104383230624E-3</c:v>
                </c:pt>
                <c:pt idx="1342">
                  <c:v>1.374824649326036E-2</c:v>
                </c:pt>
                <c:pt idx="1343">
                  <c:v>1.246122279264118E-3</c:v>
                </c:pt>
                <c:pt idx="1344">
                  <c:v>-4.894424955639843E-3</c:v>
                </c:pt>
                <c:pt idx="1345">
                  <c:v>2.4907509110671214E-3</c:v>
                </c:pt>
                <c:pt idx="1346">
                  <c:v>9.6692108149268427E-4</c:v>
                </c:pt>
                <c:pt idx="1347">
                  <c:v>-5.9979029824386914E-3</c:v>
                </c:pt>
                <c:pt idx="1348">
                  <c:v>4.9640561371436642E-3</c:v>
                </c:pt>
                <c:pt idx="1349">
                  <c:v>-6.3574687073401654E-4</c:v>
                </c:pt>
                <c:pt idx="1350">
                  <c:v>5.4450599061856148E-3</c:v>
                </c:pt>
                <c:pt idx="1351">
                  <c:v>2.3994715481351263E-4</c:v>
                </c:pt>
                <c:pt idx="1352">
                  <c:v>-5.5210233945620661E-3</c:v>
                </c:pt>
                <c:pt idx="1353">
                  <c:v>1.8046249865330494E-3</c:v>
                </c:pt>
                <c:pt idx="1354">
                  <c:v>3.7646907691264533E-3</c:v>
                </c:pt>
                <c:pt idx="1355">
                  <c:v>3.2380777629388213E-3</c:v>
                </c:pt>
                <c:pt idx="1356">
                  <c:v>1.6822560540851192E-3</c:v>
                </c:pt>
                <c:pt idx="1357">
                  <c:v>6.3019158127878151E-4</c:v>
                </c:pt>
                <c:pt idx="1358">
                  <c:v>-1.3915444708471749E-2</c:v>
                </c:pt>
                <c:pt idx="1359">
                  <c:v>4.1732530892938215E-3</c:v>
                </c:pt>
                <c:pt idx="1360">
                  <c:v>-5.0678567081467044E-3</c:v>
                </c:pt>
                <c:pt idx="1361">
                  <c:v>-1.7322396369038161E-2</c:v>
                </c:pt>
                <c:pt idx="1362">
                  <c:v>1.2960286341516636E-2</c:v>
                </c:pt>
                <c:pt idx="1363">
                  <c:v>4.6840274100388444E-3</c:v>
                </c:pt>
                <c:pt idx="1364">
                  <c:v>-1.8984813135866001E-3</c:v>
                </c:pt>
                <c:pt idx="1365">
                  <c:v>3.8492355721302077E-3</c:v>
                </c:pt>
                <c:pt idx="1366">
                  <c:v>-1.8773914299381471E-3</c:v>
                </c:pt>
                <c:pt idx="1367">
                  <c:v>6.0528270793536675E-4</c:v>
                </c:pt>
                <c:pt idx="1368">
                  <c:v>-1.398124185357511E-4</c:v>
                </c:pt>
                <c:pt idx="1369">
                  <c:v>-9.0858966381625137E-3</c:v>
                </c:pt>
                <c:pt idx="1370">
                  <c:v>7.4099389831363714E-3</c:v>
                </c:pt>
                <c:pt idx="1371">
                  <c:v>8.3304383483602702E-3</c:v>
                </c:pt>
                <c:pt idx="1372">
                  <c:v>-7.8162602885157046E-3</c:v>
                </c:pt>
                <c:pt idx="1373">
                  <c:v>1.0351370125757004E-2</c:v>
                </c:pt>
                <c:pt idx="1374">
                  <c:v>-6.8157242680212038E-3</c:v>
                </c:pt>
                <c:pt idx="1375">
                  <c:v>-1.2944643724951759E-2</c:v>
                </c:pt>
                <c:pt idx="1376">
                  <c:v>2.6549072077928183E-3</c:v>
                </c:pt>
                <c:pt idx="1377">
                  <c:v>-1.5806343022538004E-3</c:v>
                </c:pt>
                <c:pt idx="1378">
                  <c:v>-6.1010538661815522E-3</c:v>
                </c:pt>
                <c:pt idx="1379">
                  <c:v>2.7545502026314322E-3</c:v>
                </c:pt>
                <c:pt idx="1380">
                  <c:v>-7.2706350276067287E-3</c:v>
                </c:pt>
                <c:pt idx="1381">
                  <c:v>8.2945168483668577E-3</c:v>
                </c:pt>
                <c:pt idx="1382">
                  <c:v>-8.7354143182422506E-3</c:v>
                </c:pt>
                <c:pt idx="1383">
                  <c:v>-2.1987142070037446E-2</c:v>
                </c:pt>
                <c:pt idx="1384">
                  <c:v>1.0640559865197111E-3</c:v>
                </c:pt>
                <c:pt idx="1385">
                  <c:v>1.0666089953880166E-2</c:v>
                </c:pt>
                <c:pt idx="1386">
                  <c:v>1.6901067200806346E-2</c:v>
                </c:pt>
                <c:pt idx="1387">
                  <c:v>-1.0577702297085061E-2</c:v>
                </c:pt>
                <c:pt idx="1388">
                  <c:v>-4.003533523120488E-3</c:v>
                </c:pt>
                <c:pt idx="1389">
                  <c:v>-2.1695898905632068E-2</c:v>
                </c:pt>
                <c:pt idx="1390">
                  <c:v>6.7643239185740647E-4</c:v>
                </c:pt>
                <c:pt idx="1391">
                  <c:v>1.6077263790528929E-3</c:v>
                </c:pt>
                <c:pt idx="1392">
                  <c:v>-2.2115880133818638E-3</c:v>
                </c:pt>
                <c:pt idx="1393">
                  <c:v>-9.2634362477648433E-3</c:v>
                </c:pt>
                <c:pt idx="1394">
                  <c:v>9.6437979099067393E-3</c:v>
                </c:pt>
                <c:pt idx="1395">
                  <c:v>-1.4977218141185343E-2</c:v>
                </c:pt>
                <c:pt idx="1396">
                  <c:v>1.6510752999155123E-2</c:v>
                </c:pt>
                <c:pt idx="1397">
                  <c:v>-7.7567896191065612E-3</c:v>
                </c:pt>
                <c:pt idx="1398">
                  <c:v>-2.9926057959338871E-3</c:v>
                </c:pt>
                <c:pt idx="1399">
                  <c:v>7.8309611282958002E-3</c:v>
                </c:pt>
                <c:pt idx="1400">
                  <c:v>1.1525479717978585E-2</c:v>
                </c:pt>
                <c:pt idx="1401">
                  <c:v>8.7036509956419685E-3</c:v>
                </c:pt>
                <c:pt idx="1402">
                  <c:v>7.9262815151423128E-3</c:v>
                </c:pt>
                <c:pt idx="1403">
                  <c:v>-1.414886327394661E-3</c:v>
                </c:pt>
                <c:pt idx="1404">
                  <c:v>6.4711860609135688E-3</c:v>
                </c:pt>
                <c:pt idx="1405">
                  <c:v>-1.7564086736549631E-4</c:v>
                </c:pt>
                <c:pt idx="1406">
                  <c:v>-4.7294717950337276E-4</c:v>
                </c:pt>
                <c:pt idx="1407">
                  <c:v>1.0188001663559565E-2</c:v>
                </c:pt>
                <c:pt idx="1408">
                  <c:v>-7.9652684767234794E-3</c:v>
                </c:pt>
                <c:pt idx="1409">
                  <c:v>6.0381046561601478E-3</c:v>
                </c:pt>
                <c:pt idx="1410">
                  <c:v>-8.9717826629581825E-3</c:v>
                </c:pt>
                <c:pt idx="1411">
                  <c:v>-4.2750717549486141E-3</c:v>
                </c:pt>
                <c:pt idx="1412">
                  <c:v>-9.6759810268732659E-3</c:v>
                </c:pt>
                <c:pt idx="1413">
                  <c:v>4.9783192172658218E-3</c:v>
                </c:pt>
                <c:pt idx="1414">
                  <c:v>1.7762201961439041E-4</c:v>
                </c:pt>
                <c:pt idx="1415">
                  <c:v>6.5151827323176349E-3</c:v>
                </c:pt>
                <c:pt idx="1416">
                  <c:v>5.3486223410137814E-3</c:v>
                </c:pt>
                <c:pt idx="1417">
                  <c:v>-2.2178015450952833E-3</c:v>
                </c:pt>
                <c:pt idx="1418">
                  <c:v>2.9879840865839843E-3</c:v>
                </c:pt>
                <c:pt idx="1419">
                  <c:v>-2.0269821053948336E-3</c:v>
                </c:pt>
                <c:pt idx="1420">
                  <c:v>1.8501773465937584E-3</c:v>
                </c:pt>
                <c:pt idx="1421">
                  <c:v>6.4499827519783033E-3</c:v>
                </c:pt>
                <c:pt idx="1422">
                  <c:v>8.0922885949480834E-3</c:v>
                </c:pt>
                <c:pt idx="1423">
                  <c:v>3.8150466975281358E-3</c:v>
                </c:pt>
                <c:pt idx="1424">
                  <c:v>4.6966680772514311E-3</c:v>
                </c:pt>
                <c:pt idx="1425">
                  <c:v>-6.4010615584351657E-4</c:v>
                </c:pt>
                <c:pt idx="1426">
                  <c:v>-4.6404541552092175E-3</c:v>
                </c:pt>
                <c:pt idx="1427">
                  <c:v>3.736618261876076E-4</c:v>
                </c:pt>
                <c:pt idx="1428">
                  <c:v>-2.2556586896395722E-3</c:v>
                </c:pt>
                <c:pt idx="1429">
                  <c:v>-1.4461579252444607E-2</c:v>
                </c:pt>
                <c:pt idx="1430">
                  <c:v>9.3805469148641122E-4</c:v>
                </c:pt>
                <c:pt idx="1431">
                  <c:v>-3.9147938828781225E-4</c:v>
                </c:pt>
                <c:pt idx="1432">
                  <c:v>-3.9994374070107794E-2</c:v>
                </c:pt>
                <c:pt idx="1433">
                  <c:v>1.3422423088598938E-2</c:v>
                </c:pt>
                <c:pt idx="1434">
                  <c:v>-1.3472248724799523E-2</c:v>
                </c:pt>
                <c:pt idx="1435">
                  <c:v>2.1886450554891173E-2</c:v>
                </c:pt>
                <c:pt idx="1436">
                  <c:v>-1.2015070326204014E-2</c:v>
                </c:pt>
                <c:pt idx="1437">
                  <c:v>-9.8835184831084291E-3</c:v>
                </c:pt>
                <c:pt idx="1438">
                  <c:v>1.9947179635609262E-2</c:v>
                </c:pt>
                <c:pt idx="1439">
                  <c:v>2.1576724760539828E-2</c:v>
                </c:pt>
                <c:pt idx="1440">
                  <c:v>-3.5510196715556812E-3</c:v>
                </c:pt>
                <c:pt idx="1441">
                  <c:v>-1.1437958038765885E-3</c:v>
                </c:pt>
                <c:pt idx="1442">
                  <c:v>-3.5112281928367664E-3</c:v>
                </c:pt>
                <c:pt idx="1443">
                  <c:v>-2.3252407388954953E-3</c:v>
                </c:pt>
                <c:pt idx="1444">
                  <c:v>-1.0379689688458493E-2</c:v>
                </c:pt>
                <c:pt idx="1445">
                  <c:v>3.1002317769974761E-3</c:v>
                </c:pt>
                <c:pt idx="1446">
                  <c:v>7.6610666715935249E-3</c:v>
                </c:pt>
                <c:pt idx="1447">
                  <c:v>-2.2098764147983566E-3</c:v>
                </c:pt>
                <c:pt idx="1448">
                  <c:v>-8.7612756408266233E-3</c:v>
                </c:pt>
                <c:pt idx="1449">
                  <c:v>1.4789465580776534E-2</c:v>
                </c:pt>
                <c:pt idx="1450">
                  <c:v>6.5894631517210388E-3</c:v>
                </c:pt>
                <c:pt idx="1451">
                  <c:v>2.1766966378893571E-2</c:v>
                </c:pt>
                <c:pt idx="1452">
                  <c:v>8.7971020935358069E-3</c:v>
                </c:pt>
                <c:pt idx="1453">
                  <c:v>5.7594375206099615E-3</c:v>
                </c:pt>
                <c:pt idx="1454">
                  <c:v>-6.4874418269075113E-4</c:v>
                </c:pt>
                <c:pt idx="1455">
                  <c:v>3.4320728690556809E-4</c:v>
                </c:pt>
              </c:numCache>
            </c:numRef>
          </c:xVal>
          <c:yVal>
            <c:numRef>
              <c:f>OLS!$N$25:$N$1480</c:f>
              <c:numCache>
                <c:formatCode>General</c:formatCode>
                <c:ptCount val="1456"/>
                <c:pt idx="0">
                  <c:v>3.2783586367112063E-4</c:v>
                </c:pt>
                <c:pt idx="1">
                  <c:v>-7.2279321839411369E-3</c:v>
                </c:pt>
                <c:pt idx="2">
                  <c:v>2.6476605851747403E-3</c:v>
                </c:pt>
                <c:pt idx="3">
                  <c:v>-7.4950231666938852E-3</c:v>
                </c:pt>
                <c:pt idx="4">
                  <c:v>-1.2199120494690487E-2</c:v>
                </c:pt>
                <c:pt idx="5">
                  <c:v>1.8827097327269501E-3</c:v>
                </c:pt>
                <c:pt idx="6">
                  <c:v>1.533949846742504E-2</c:v>
                </c:pt>
                <c:pt idx="7">
                  <c:v>-5.8700428191475942E-3</c:v>
                </c:pt>
                <c:pt idx="8">
                  <c:v>-3.9632775966382166E-3</c:v>
                </c:pt>
                <c:pt idx="9">
                  <c:v>2.0146798526498953E-3</c:v>
                </c:pt>
                <c:pt idx="10">
                  <c:v>-1.5026416810237373E-2</c:v>
                </c:pt>
                <c:pt idx="11">
                  <c:v>8.3906668286181547E-3</c:v>
                </c:pt>
                <c:pt idx="12">
                  <c:v>-9.8248329608810244E-3</c:v>
                </c:pt>
                <c:pt idx="13">
                  <c:v>1.8837776603434844E-2</c:v>
                </c:pt>
                <c:pt idx="14">
                  <c:v>2.0234449283054799E-3</c:v>
                </c:pt>
                <c:pt idx="15">
                  <c:v>-1.026889621462895E-3</c:v>
                </c:pt>
                <c:pt idx="16">
                  <c:v>1.3994097008954385E-2</c:v>
                </c:pt>
                <c:pt idx="17">
                  <c:v>-4.4116765904463201E-3</c:v>
                </c:pt>
                <c:pt idx="18">
                  <c:v>-1.4186777892351943E-3</c:v>
                </c:pt>
                <c:pt idx="19">
                  <c:v>3.4624785241716593E-4</c:v>
                </c:pt>
                <c:pt idx="20">
                  <c:v>1.5425406589950803E-2</c:v>
                </c:pt>
                <c:pt idx="21">
                  <c:v>4.6270499474193325E-3</c:v>
                </c:pt>
                <c:pt idx="22">
                  <c:v>-5.205129112358254E-3</c:v>
                </c:pt>
                <c:pt idx="23">
                  <c:v>-6.769961757807798E-3</c:v>
                </c:pt>
                <c:pt idx="24">
                  <c:v>-3.518601642295934E-3</c:v>
                </c:pt>
                <c:pt idx="25">
                  <c:v>1.711264673808704E-4</c:v>
                </c:pt>
                <c:pt idx="26">
                  <c:v>-1.5400879351386799E-3</c:v>
                </c:pt>
                <c:pt idx="27">
                  <c:v>1.5504192394723824E-3</c:v>
                </c:pt>
                <c:pt idx="28">
                  <c:v>-1.519488444993726E-2</c:v>
                </c:pt>
                <c:pt idx="29">
                  <c:v>-4.147971186094156E-3</c:v>
                </c:pt>
                <c:pt idx="30">
                  <c:v>-9.4437115077465484E-3</c:v>
                </c:pt>
                <c:pt idx="31">
                  <c:v>-8.8520691757158019E-3</c:v>
                </c:pt>
                <c:pt idx="32">
                  <c:v>-5.5041287854592233E-3</c:v>
                </c:pt>
                <c:pt idx="33">
                  <c:v>1.0707518571855569E-2</c:v>
                </c:pt>
                <c:pt idx="34">
                  <c:v>2.4690912145310245E-3</c:v>
                </c:pt>
                <c:pt idx="35">
                  <c:v>-3.4943412027364242E-3</c:v>
                </c:pt>
                <c:pt idx="36">
                  <c:v>-7.6057805610262041E-3</c:v>
                </c:pt>
                <c:pt idx="37">
                  <c:v>6.1422520412883702E-3</c:v>
                </c:pt>
                <c:pt idx="38">
                  <c:v>7.2346585942849179E-3</c:v>
                </c:pt>
                <c:pt idx="39">
                  <c:v>-2.383335110736658E-3</c:v>
                </c:pt>
                <c:pt idx="40">
                  <c:v>5.1277519400011375E-3</c:v>
                </c:pt>
                <c:pt idx="41">
                  <c:v>-1.0404767156761694E-2</c:v>
                </c:pt>
                <c:pt idx="42">
                  <c:v>1.1634201809943293E-2</c:v>
                </c:pt>
                <c:pt idx="43">
                  <c:v>-1.9749336780338638E-3</c:v>
                </c:pt>
                <c:pt idx="44">
                  <c:v>9.9782479791755262E-3</c:v>
                </c:pt>
                <c:pt idx="45">
                  <c:v>5.4375713277010854E-3</c:v>
                </c:pt>
                <c:pt idx="46">
                  <c:v>4.9214573148250399E-3</c:v>
                </c:pt>
                <c:pt idx="47">
                  <c:v>2.3929784249016395E-4</c:v>
                </c:pt>
                <c:pt idx="48">
                  <c:v>1.8131282830422214E-3</c:v>
                </c:pt>
                <c:pt idx="49">
                  <c:v>-5.434204748259553E-3</c:v>
                </c:pt>
                <c:pt idx="50">
                  <c:v>-6.759549129615002E-3</c:v>
                </c:pt>
                <c:pt idx="51">
                  <c:v>1.3400380214929446E-3</c:v>
                </c:pt>
                <c:pt idx="52">
                  <c:v>-7.3365391896507339E-3</c:v>
                </c:pt>
                <c:pt idx="53">
                  <c:v>1.1884761494596063E-2</c:v>
                </c:pt>
                <c:pt idx="54">
                  <c:v>-2.9878698880610698E-3</c:v>
                </c:pt>
                <c:pt idx="55">
                  <c:v>-9.3629187876874444E-3</c:v>
                </c:pt>
                <c:pt idx="56">
                  <c:v>-1.5733268992625071E-2</c:v>
                </c:pt>
                <c:pt idx="57">
                  <c:v>-1.1405356666013415E-2</c:v>
                </c:pt>
                <c:pt idx="58">
                  <c:v>-1.1577723596429709E-2</c:v>
                </c:pt>
                <c:pt idx="59">
                  <c:v>1.7382502019457725E-2</c:v>
                </c:pt>
                <c:pt idx="60">
                  <c:v>-1.421175843562221E-2</c:v>
                </c:pt>
                <c:pt idx="61">
                  <c:v>1.1327546971131893E-2</c:v>
                </c:pt>
                <c:pt idx="62">
                  <c:v>2.3714681767811351E-2</c:v>
                </c:pt>
                <c:pt idx="63">
                  <c:v>2.4048085011216637E-3</c:v>
                </c:pt>
                <c:pt idx="64">
                  <c:v>5.509395089305748E-3</c:v>
                </c:pt>
                <c:pt idx="65">
                  <c:v>3.3702267249322367E-3</c:v>
                </c:pt>
                <c:pt idx="66">
                  <c:v>-6.1705175643500358E-2</c:v>
                </c:pt>
                <c:pt idx="67">
                  <c:v>1.9126169357562822E-2</c:v>
                </c:pt>
                <c:pt idx="68">
                  <c:v>1.7854996927471094E-2</c:v>
                </c:pt>
                <c:pt idx="69">
                  <c:v>7.8929755850682751E-3</c:v>
                </c:pt>
                <c:pt idx="70">
                  <c:v>9.295649596879842E-3</c:v>
                </c:pt>
                <c:pt idx="71">
                  <c:v>-8.003425354806774E-3</c:v>
                </c:pt>
                <c:pt idx="72">
                  <c:v>-1.2407192244848852E-2</c:v>
                </c:pt>
                <c:pt idx="73">
                  <c:v>-1.0314894736080774E-2</c:v>
                </c:pt>
                <c:pt idx="74">
                  <c:v>1.1894744077545106E-2</c:v>
                </c:pt>
                <c:pt idx="75">
                  <c:v>1.1779339961730599E-2</c:v>
                </c:pt>
                <c:pt idx="76">
                  <c:v>1.3247800716131576E-2</c:v>
                </c:pt>
                <c:pt idx="77">
                  <c:v>2.455508575958516E-3</c:v>
                </c:pt>
                <c:pt idx="78">
                  <c:v>1.045843047196958E-3</c:v>
                </c:pt>
                <c:pt idx="79">
                  <c:v>4.6866246466307259E-3</c:v>
                </c:pt>
                <c:pt idx="80">
                  <c:v>4.2820685109337805E-3</c:v>
                </c:pt>
                <c:pt idx="81">
                  <c:v>-2.3777076659561966E-3</c:v>
                </c:pt>
                <c:pt idx="82">
                  <c:v>2.0098382590021543E-3</c:v>
                </c:pt>
                <c:pt idx="83">
                  <c:v>7.8997573424262821E-3</c:v>
                </c:pt>
                <c:pt idx="84">
                  <c:v>-2.5288745894820335E-3</c:v>
                </c:pt>
                <c:pt idx="85">
                  <c:v>-2.1951183418874518E-3</c:v>
                </c:pt>
                <c:pt idx="86">
                  <c:v>4.5770885995789446E-3</c:v>
                </c:pt>
                <c:pt idx="87">
                  <c:v>-1.661064689134191E-3</c:v>
                </c:pt>
                <c:pt idx="88">
                  <c:v>2.5849186673720433E-3</c:v>
                </c:pt>
                <c:pt idx="89">
                  <c:v>-2.8158865214401607E-3</c:v>
                </c:pt>
                <c:pt idx="90">
                  <c:v>2.4790988717529128E-3</c:v>
                </c:pt>
                <c:pt idx="91">
                  <c:v>-3.7516165112834779E-3</c:v>
                </c:pt>
                <c:pt idx="92">
                  <c:v>-1.1024999032975694E-2</c:v>
                </c:pt>
                <c:pt idx="93">
                  <c:v>-3.3373224097087068E-3</c:v>
                </c:pt>
                <c:pt idx="94">
                  <c:v>7.3793599485998881E-3</c:v>
                </c:pt>
                <c:pt idx="95">
                  <c:v>7.0180712867441656E-3</c:v>
                </c:pt>
                <c:pt idx="96">
                  <c:v>3.6931451299895288E-3</c:v>
                </c:pt>
                <c:pt idx="97">
                  <c:v>1.3633696749626497E-2</c:v>
                </c:pt>
                <c:pt idx="98">
                  <c:v>-2.7337815797841007E-3</c:v>
                </c:pt>
                <c:pt idx="99">
                  <c:v>5.7429886359174958E-3</c:v>
                </c:pt>
                <c:pt idx="100">
                  <c:v>-1.3417851132568421E-3</c:v>
                </c:pt>
                <c:pt idx="101">
                  <c:v>3.8767853649531664E-3</c:v>
                </c:pt>
                <c:pt idx="102">
                  <c:v>-7.8502134682203167E-3</c:v>
                </c:pt>
                <c:pt idx="103">
                  <c:v>-7.3571421296448258E-3</c:v>
                </c:pt>
                <c:pt idx="104">
                  <c:v>5.8307593257407777E-3</c:v>
                </c:pt>
                <c:pt idx="105">
                  <c:v>-4.8621023050961967E-3</c:v>
                </c:pt>
                <c:pt idx="106">
                  <c:v>-1.0749891879949509E-3</c:v>
                </c:pt>
                <c:pt idx="107">
                  <c:v>7.9979445231444339E-3</c:v>
                </c:pt>
                <c:pt idx="108">
                  <c:v>3.3831550792649046E-3</c:v>
                </c:pt>
                <c:pt idx="109">
                  <c:v>-4.0273273386761512E-3</c:v>
                </c:pt>
                <c:pt idx="110">
                  <c:v>3.4804413979670971E-3</c:v>
                </c:pt>
                <c:pt idx="111">
                  <c:v>2.2405005846222006E-4</c:v>
                </c:pt>
                <c:pt idx="112">
                  <c:v>3.4003614507738672E-3</c:v>
                </c:pt>
                <c:pt idx="113">
                  <c:v>-9.6863371776106873E-5</c:v>
                </c:pt>
                <c:pt idx="114">
                  <c:v>-2.3630524966875813E-4</c:v>
                </c:pt>
                <c:pt idx="115">
                  <c:v>1.0215920643549037E-2</c:v>
                </c:pt>
                <c:pt idx="116">
                  <c:v>1.8505128999323664E-3</c:v>
                </c:pt>
                <c:pt idx="117">
                  <c:v>-2.7819339387703144E-3</c:v>
                </c:pt>
                <c:pt idx="118">
                  <c:v>3.2838307636539449E-3</c:v>
                </c:pt>
                <c:pt idx="119">
                  <c:v>-7.0667254051577026E-4</c:v>
                </c:pt>
                <c:pt idx="120">
                  <c:v>-6.8027229325875807E-3</c:v>
                </c:pt>
                <c:pt idx="121">
                  <c:v>-4.6777503125203851E-3</c:v>
                </c:pt>
                <c:pt idx="122">
                  <c:v>-3.3476585143325248E-3</c:v>
                </c:pt>
                <c:pt idx="123">
                  <c:v>-4.1272797517382471E-4</c:v>
                </c:pt>
                <c:pt idx="124">
                  <c:v>3.6582696303686336E-3</c:v>
                </c:pt>
                <c:pt idx="125">
                  <c:v>-5.9054442611822019E-3</c:v>
                </c:pt>
                <c:pt idx="126">
                  <c:v>7.1974145965828674E-3</c:v>
                </c:pt>
                <c:pt idx="127">
                  <c:v>-2.4097547838695862E-4</c:v>
                </c:pt>
                <c:pt idx="128">
                  <c:v>2.2300956783682414E-3</c:v>
                </c:pt>
                <c:pt idx="129">
                  <c:v>1.2085926670839619E-2</c:v>
                </c:pt>
                <c:pt idx="130">
                  <c:v>-4.2520421709271294E-3</c:v>
                </c:pt>
                <c:pt idx="131">
                  <c:v>-9.8042024567878173E-3</c:v>
                </c:pt>
                <c:pt idx="132">
                  <c:v>1.6054134071184366E-3</c:v>
                </c:pt>
                <c:pt idx="133">
                  <c:v>2.1399424295474381E-3</c:v>
                </c:pt>
                <c:pt idx="134">
                  <c:v>4.9705726715135448E-3</c:v>
                </c:pt>
                <c:pt idx="135">
                  <c:v>2.2381253168696851E-3</c:v>
                </c:pt>
                <c:pt idx="136">
                  <c:v>2.2839476474442936E-3</c:v>
                </c:pt>
                <c:pt idx="137">
                  <c:v>6.5305124161829497E-3</c:v>
                </c:pt>
                <c:pt idx="138">
                  <c:v>-1.8219203222967812E-3</c:v>
                </c:pt>
                <c:pt idx="139">
                  <c:v>3.0215717789981371E-3</c:v>
                </c:pt>
                <c:pt idx="140">
                  <c:v>-3.3295659539728539E-3</c:v>
                </c:pt>
                <c:pt idx="141">
                  <c:v>8.0275462693788716E-3</c:v>
                </c:pt>
                <c:pt idx="142">
                  <c:v>-5.9628486769056042E-3</c:v>
                </c:pt>
                <c:pt idx="143">
                  <c:v>-6.4493209201774522E-3</c:v>
                </c:pt>
                <c:pt idx="144">
                  <c:v>-7.9799989045303468E-3</c:v>
                </c:pt>
                <c:pt idx="145">
                  <c:v>9.9738357474941156E-3</c:v>
                </c:pt>
                <c:pt idx="146">
                  <c:v>-3.8621362059988382E-3</c:v>
                </c:pt>
                <c:pt idx="147">
                  <c:v>1.0423444979100027E-2</c:v>
                </c:pt>
                <c:pt idx="148">
                  <c:v>-1.6369266112513897E-3</c:v>
                </c:pt>
                <c:pt idx="149">
                  <c:v>5.3793044841753757E-3</c:v>
                </c:pt>
                <c:pt idx="150">
                  <c:v>-4.4526810180660879E-4</c:v>
                </c:pt>
                <c:pt idx="151">
                  <c:v>-3.9807242512453576E-3</c:v>
                </c:pt>
                <c:pt idx="152">
                  <c:v>-2.724557326115738E-3</c:v>
                </c:pt>
                <c:pt idx="153">
                  <c:v>1.5391499636336955E-3</c:v>
                </c:pt>
                <c:pt idx="154">
                  <c:v>1.2284696926410767E-3</c:v>
                </c:pt>
                <c:pt idx="155">
                  <c:v>1.4663455648300555E-3</c:v>
                </c:pt>
                <c:pt idx="156">
                  <c:v>-6.4819815470816226E-3</c:v>
                </c:pt>
                <c:pt idx="157">
                  <c:v>-7.2859724358530931E-3</c:v>
                </c:pt>
                <c:pt idx="158">
                  <c:v>-7.3708867748998146E-3</c:v>
                </c:pt>
                <c:pt idx="159">
                  <c:v>1.9334903626133972E-3</c:v>
                </c:pt>
                <c:pt idx="160">
                  <c:v>-7.640357905053614E-3</c:v>
                </c:pt>
                <c:pt idx="161">
                  <c:v>1.3437101987114263E-2</c:v>
                </c:pt>
                <c:pt idx="162">
                  <c:v>3.9751764486987088E-3</c:v>
                </c:pt>
                <c:pt idx="163">
                  <c:v>8.8513896658734964E-3</c:v>
                </c:pt>
                <c:pt idx="164">
                  <c:v>1.96827921771961E-3</c:v>
                </c:pt>
                <c:pt idx="165">
                  <c:v>-4.4597042716026164E-3</c:v>
                </c:pt>
                <c:pt idx="166">
                  <c:v>-4.2129281327532618E-3</c:v>
                </c:pt>
                <c:pt idx="167">
                  <c:v>1.1928431639479917E-2</c:v>
                </c:pt>
                <c:pt idx="168">
                  <c:v>-4.0555137678267546E-3</c:v>
                </c:pt>
                <c:pt idx="169">
                  <c:v>6.9912694363877788E-3</c:v>
                </c:pt>
                <c:pt idx="170">
                  <c:v>2.2556040479363285E-3</c:v>
                </c:pt>
                <c:pt idx="171">
                  <c:v>1.0990407447195104E-3</c:v>
                </c:pt>
                <c:pt idx="172">
                  <c:v>3.2582864121459528E-3</c:v>
                </c:pt>
                <c:pt idx="173">
                  <c:v>-1.1392183442532544E-3</c:v>
                </c:pt>
                <c:pt idx="174">
                  <c:v>8.903254829146001E-4</c:v>
                </c:pt>
                <c:pt idx="175">
                  <c:v>3.4594055398014822E-3</c:v>
                </c:pt>
                <c:pt idx="176">
                  <c:v>-9.0655885309381332E-3</c:v>
                </c:pt>
                <c:pt idx="177">
                  <c:v>-2.687335182445127E-3</c:v>
                </c:pt>
                <c:pt idx="178">
                  <c:v>7.0288395077723635E-3</c:v>
                </c:pt>
                <c:pt idx="179">
                  <c:v>-1.526536545367491E-3</c:v>
                </c:pt>
                <c:pt idx="180">
                  <c:v>-3.8506281154004796E-3</c:v>
                </c:pt>
                <c:pt idx="181">
                  <c:v>6.6363823362795673E-3</c:v>
                </c:pt>
                <c:pt idx="182">
                  <c:v>4.4432488594952496E-3</c:v>
                </c:pt>
                <c:pt idx="183">
                  <c:v>5.841152358007886E-3</c:v>
                </c:pt>
                <c:pt idx="184">
                  <c:v>7.9459574687274076E-3</c:v>
                </c:pt>
                <c:pt idx="185">
                  <c:v>6.8639413915329364E-3</c:v>
                </c:pt>
                <c:pt idx="186">
                  <c:v>1.7973906653428774E-3</c:v>
                </c:pt>
                <c:pt idx="187">
                  <c:v>6.2838205773280689E-3</c:v>
                </c:pt>
                <c:pt idx="188">
                  <c:v>-4.4902141281140846E-3</c:v>
                </c:pt>
                <c:pt idx="189">
                  <c:v>4.3936390998460997E-3</c:v>
                </c:pt>
                <c:pt idx="190">
                  <c:v>-1.0452019583462382E-3</c:v>
                </c:pt>
                <c:pt idx="191">
                  <c:v>-2.5455202631792205E-3</c:v>
                </c:pt>
                <c:pt idx="192">
                  <c:v>-2.7914882452782087E-3</c:v>
                </c:pt>
                <c:pt idx="193">
                  <c:v>-5.3182362417605097E-3</c:v>
                </c:pt>
                <c:pt idx="194">
                  <c:v>-2.7967569638420392E-3</c:v>
                </c:pt>
                <c:pt idx="195">
                  <c:v>3.0735221321722302E-3</c:v>
                </c:pt>
                <c:pt idx="196">
                  <c:v>3.6601686679462579E-3</c:v>
                </c:pt>
                <c:pt idx="197">
                  <c:v>-2.8196371754116221E-3</c:v>
                </c:pt>
                <c:pt idx="198">
                  <c:v>-4.2382703600096173E-3</c:v>
                </c:pt>
                <c:pt idx="199">
                  <c:v>-5.1182655645285824E-4</c:v>
                </c:pt>
                <c:pt idx="200">
                  <c:v>4.7050605890006378E-3</c:v>
                </c:pt>
                <c:pt idx="201">
                  <c:v>3.8310661818088589E-3</c:v>
                </c:pt>
                <c:pt idx="202">
                  <c:v>-1.749266709974748E-3</c:v>
                </c:pt>
                <c:pt idx="203">
                  <c:v>-4.1726154591438872E-3</c:v>
                </c:pt>
                <c:pt idx="204">
                  <c:v>-5.8632306295799182E-3</c:v>
                </c:pt>
                <c:pt idx="205">
                  <c:v>1.8384750136219531E-4</c:v>
                </c:pt>
                <c:pt idx="206">
                  <c:v>9.1847169637645479E-4</c:v>
                </c:pt>
                <c:pt idx="207">
                  <c:v>-4.1026309628930035E-3</c:v>
                </c:pt>
                <c:pt idx="208">
                  <c:v>9.4066635430287097E-3</c:v>
                </c:pt>
                <c:pt idx="209">
                  <c:v>-4.5323252603028732E-3</c:v>
                </c:pt>
                <c:pt idx="210">
                  <c:v>-2.6848266579815069E-3</c:v>
                </c:pt>
                <c:pt idx="211">
                  <c:v>4.269903477810243E-3</c:v>
                </c:pt>
                <c:pt idx="212">
                  <c:v>-9.5143957829782867E-4</c:v>
                </c:pt>
                <c:pt idx="213">
                  <c:v>5.6557851098898888E-3</c:v>
                </c:pt>
                <c:pt idx="214">
                  <c:v>-9.9438219319996288E-3</c:v>
                </c:pt>
                <c:pt idx="215">
                  <c:v>8.9020417397780525E-3</c:v>
                </c:pt>
                <c:pt idx="216">
                  <c:v>1.1188852203884226E-2</c:v>
                </c:pt>
                <c:pt idx="217">
                  <c:v>3.7996888544378723E-3</c:v>
                </c:pt>
                <c:pt idx="218">
                  <c:v>-7.0849352563927782E-3</c:v>
                </c:pt>
                <c:pt idx="219">
                  <c:v>-4.6507399708899987E-3</c:v>
                </c:pt>
                <c:pt idx="220">
                  <c:v>3.8217625949369129E-3</c:v>
                </c:pt>
                <c:pt idx="221">
                  <c:v>5.0891247974362728E-3</c:v>
                </c:pt>
                <c:pt idx="222">
                  <c:v>2.2032394145345608E-3</c:v>
                </c:pt>
                <c:pt idx="223">
                  <c:v>2.6328990898580895E-3</c:v>
                </c:pt>
                <c:pt idx="224">
                  <c:v>-3.9086866022388983E-3</c:v>
                </c:pt>
                <c:pt idx="225">
                  <c:v>1.0190094998424382E-3</c:v>
                </c:pt>
                <c:pt idx="226">
                  <c:v>-7.5257966869871908E-4</c:v>
                </c:pt>
                <c:pt idx="227">
                  <c:v>3.9598351381685487E-3</c:v>
                </c:pt>
                <c:pt idx="228">
                  <c:v>2.5140484409726187E-3</c:v>
                </c:pt>
                <c:pt idx="229">
                  <c:v>4.4867982271215604E-3</c:v>
                </c:pt>
                <c:pt idx="230">
                  <c:v>-1.0789957577026893E-3</c:v>
                </c:pt>
                <c:pt idx="231">
                  <c:v>2.0454553224707327E-3</c:v>
                </c:pt>
                <c:pt idx="232">
                  <c:v>1.1256333597219619E-3</c:v>
                </c:pt>
                <c:pt idx="233">
                  <c:v>-2.6171734570092837E-3</c:v>
                </c:pt>
                <c:pt idx="234">
                  <c:v>2.7313921731983207E-3</c:v>
                </c:pt>
                <c:pt idx="235">
                  <c:v>6.4509880323710004E-3</c:v>
                </c:pt>
                <c:pt idx="236">
                  <c:v>-3.6149928046103333E-3</c:v>
                </c:pt>
                <c:pt idx="237">
                  <c:v>2.9117334279462077E-3</c:v>
                </c:pt>
                <c:pt idx="238">
                  <c:v>-8.4610982355270755E-3</c:v>
                </c:pt>
                <c:pt idx="239">
                  <c:v>-2.3885125648896431E-3</c:v>
                </c:pt>
                <c:pt idx="240">
                  <c:v>2.6480772154584583E-3</c:v>
                </c:pt>
                <c:pt idx="241">
                  <c:v>9.9503686943147561E-3</c:v>
                </c:pt>
                <c:pt idx="242">
                  <c:v>-4.9412769167446443E-3</c:v>
                </c:pt>
                <c:pt idx="243">
                  <c:v>4.1531717042062152E-4</c:v>
                </c:pt>
                <c:pt idx="244">
                  <c:v>-2.6335423184421247E-3</c:v>
                </c:pt>
                <c:pt idx="245">
                  <c:v>1.6661338023302833E-4</c:v>
                </c:pt>
                <c:pt idx="246">
                  <c:v>1.1968657520499961E-3</c:v>
                </c:pt>
                <c:pt idx="247">
                  <c:v>2.6073761266147098E-3</c:v>
                </c:pt>
                <c:pt idx="248">
                  <c:v>1.9953421803909368E-3</c:v>
                </c:pt>
                <c:pt idx="249">
                  <c:v>3.1834116022574637E-3</c:v>
                </c:pt>
                <c:pt idx="250">
                  <c:v>-3.9516750404104007E-3</c:v>
                </c:pt>
                <c:pt idx="251">
                  <c:v>1.387365481009443E-3</c:v>
                </c:pt>
                <c:pt idx="252">
                  <c:v>2.0661109067944719E-3</c:v>
                </c:pt>
                <c:pt idx="253">
                  <c:v>-3.7593657324318372E-3</c:v>
                </c:pt>
                <c:pt idx="254">
                  <c:v>-7.4142037853554754E-4</c:v>
                </c:pt>
                <c:pt idx="255">
                  <c:v>-5.6786477605367145E-3</c:v>
                </c:pt>
                <c:pt idx="256">
                  <c:v>-3.6418328308267444E-3</c:v>
                </c:pt>
                <c:pt idx="257">
                  <c:v>8.6467156729520354E-3</c:v>
                </c:pt>
                <c:pt idx="258">
                  <c:v>-6.8327750618479149E-4</c:v>
                </c:pt>
                <c:pt idx="259">
                  <c:v>-2.3552072160617837E-3</c:v>
                </c:pt>
                <c:pt idx="260">
                  <c:v>2.6491941675906164E-3</c:v>
                </c:pt>
                <c:pt idx="261">
                  <c:v>2.0665879306833719E-3</c:v>
                </c:pt>
                <c:pt idx="262">
                  <c:v>-2.0139682247623388E-4</c:v>
                </c:pt>
                <c:pt idx="263">
                  <c:v>1.7851860619091183E-3</c:v>
                </c:pt>
                <c:pt idx="264">
                  <c:v>-7.4362585998499712E-3</c:v>
                </c:pt>
                <c:pt idx="265">
                  <c:v>-1.8629879239339753E-3</c:v>
                </c:pt>
                <c:pt idx="266">
                  <c:v>-4.0392998521212213E-3</c:v>
                </c:pt>
                <c:pt idx="267">
                  <c:v>2.637256366998342E-3</c:v>
                </c:pt>
                <c:pt idx="268">
                  <c:v>2.685879659240973E-3</c:v>
                </c:pt>
                <c:pt idx="269">
                  <c:v>1.3585860795254671E-3</c:v>
                </c:pt>
                <c:pt idx="270">
                  <c:v>-6.7296051951891997E-4</c:v>
                </c:pt>
                <c:pt idx="271">
                  <c:v>1.967929338144533E-3</c:v>
                </c:pt>
                <c:pt idx="272">
                  <c:v>-9.7432722073013337E-4</c:v>
                </c:pt>
                <c:pt idx="273">
                  <c:v>-7.2208164556461741E-3</c:v>
                </c:pt>
                <c:pt idx="274">
                  <c:v>4.0642790563327619E-3</c:v>
                </c:pt>
                <c:pt idx="275">
                  <c:v>1.4607943372834287E-3</c:v>
                </c:pt>
                <c:pt idx="276">
                  <c:v>2.1580660263831918E-3</c:v>
                </c:pt>
                <c:pt idx="277">
                  <c:v>1.6837746012618431E-2</c:v>
                </c:pt>
                <c:pt idx="278">
                  <c:v>3.5961931803108393E-3</c:v>
                </c:pt>
                <c:pt idx="279">
                  <c:v>1.5177148798894563E-3</c:v>
                </c:pt>
                <c:pt idx="280">
                  <c:v>-1.6217450571206901E-3</c:v>
                </c:pt>
                <c:pt idx="281">
                  <c:v>4.7747710263279387E-3</c:v>
                </c:pt>
                <c:pt idx="282">
                  <c:v>4.3388370088677753E-3</c:v>
                </c:pt>
                <c:pt idx="283">
                  <c:v>-1.0771251185086846E-3</c:v>
                </c:pt>
                <c:pt idx="284">
                  <c:v>2.0013037384401956E-3</c:v>
                </c:pt>
                <c:pt idx="285">
                  <c:v>1.711144420265564E-3</c:v>
                </c:pt>
                <c:pt idx="286">
                  <c:v>-1.0839230923201568E-3</c:v>
                </c:pt>
                <c:pt idx="287">
                  <c:v>6.1397629177719956E-3</c:v>
                </c:pt>
                <c:pt idx="288">
                  <c:v>-1.4826868079450594E-3</c:v>
                </c:pt>
                <c:pt idx="289">
                  <c:v>-3.3377968772235833E-3</c:v>
                </c:pt>
                <c:pt idx="290">
                  <c:v>2.0320654530991064E-3</c:v>
                </c:pt>
                <c:pt idx="291">
                  <c:v>1.5619542652890732E-3</c:v>
                </c:pt>
                <c:pt idx="292">
                  <c:v>1.479333700239214E-3</c:v>
                </c:pt>
                <c:pt idx="293">
                  <c:v>-1.0897001839049963E-2</c:v>
                </c:pt>
                <c:pt idx="294">
                  <c:v>-5.8440022534685101E-3</c:v>
                </c:pt>
                <c:pt idx="295">
                  <c:v>6.3776395661686667E-3</c:v>
                </c:pt>
                <c:pt idx="296">
                  <c:v>5.4741049387584093E-5</c:v>
                </c:pt>
                <c:pt idx="297">
                  <c:v>5.6738118822852474E-3</c:v>
                </c:pt>
                <c:pt idx="298">
                  <c:v>-1.205007488868474E-3</c:v>
                </c:pt>
                <c:pt idx="299">
                  <c:v>-1.3420501425847791E-3</c:v>
                </c:pt>
                <c:pt idx="300">
                  <c:v>-1.6769853025195339E-3</c:v>
                </c:pt>
                <c:pt idx="301">
                  <c:v>3.5659665559286007E-3</c:v>
                </c:pt>
                <c:pt idx="302">
                  <c:v>-2.2820216048098445E-4</c:v>
                </c:pt>
                <c:pt idx="303">
                  <c:v>1.0420317302650738E-3</c:v>
                </c:pt>
                <c:pt idx="304">
                  <c:v>2.4386509789596682E-3</c:v>
                </c:pt>
                <c:pt idx="305">
                  <c:v>-3.8515710239732364E-3</c:v>
                </c:pt>
                <c:pt idx="306">
                  <c:v>1.236306655628829E-3</c:v>
                </c:pt>
                <c:pt idx="307">
                  <c:v>1.4941642445685075E-3</c:v>
                </c:pt>
                <c:pt idx="308">
                  <c:v>4.9713325969703509E-3</c:v>
                </c:pt>
                <c:pt idx="309">
                  <c:v>-7.0364062636243951E-3</c:v>
                </c:pt>
                <c:pt idx="310">
                  <c:v>4.4412714961763545E-3</c:v>
                </c:pt>
                <c:pt idx="311">
                  <c:v>-3.9563194037963026E-3</c:v>
                </c:pt>
                <c:pt idx="312">
                  <c:v>-6.4860963130109637E-3</c:v>
                </c:pt>
                <c:pt idx="313">
                  <c:v>4.9981949866918706E-3</c:v>
                </c:pt>
                <c:pt idx="314">
                  <c:v>7.8765674173337692E-3</c:v>
                </c:pt>
                <c:pt idx="315">
                  <c:v>-2.4873179393554716E-3</c:v>
                </c:pt>
                <c:pt idx="316">
                  <c:v>-2.599391852976704E-3</c:v>
                </c:pt>
                <c:pt idx="317">
                  <c:v>1.6821666486132696E-3</c:v>
                </c:pt>
                <c:pt idx="318">
                  <c:v>-7.6570733546531343E-4</c:v>
                </c:pt>
                <c:pt idx="319">
                  <c:v>-6.6291014045400847E-3</c:v>
                </c:pt>
                <c:pt idx="320">
                  <c:v>1.151019837205473E-3</c:v>
                </c:pt>
                <c:pt idx="321">
                  <c:v>-7.9334480208133901E-3</c:v>
                </c:pt>
                <c:pt idx="322">
                  <c:v>-4.8042127403219084E-3</c:v>
                </c:pt>
                <c:pt idx="323">
                  <c:v>1.1433407634676089E-2</c:v>
                </c:pt>
                <c:pt idx="324">
                  <c:v>-2.5326380538835324E-3</c:v>
                </c:pt>
                <c:pt idx="325">
                  <c:v>2.5544181460792487E-3</c:v>
                </c:pt>
                <c:pt idx="326">
                  <c:v>-2.748100093553581E-3</c:v>
                </c:pt>
                <c:pt idx="327">
                  <c:v>-1.7536102114188643E-3</c:v>
                </c:pt>
                <c:pt idx="328">
                  <c:v>3.591936782306052E-3</c:v>
                </c:pt>
                <c:pt idx="329">
                  <c:v>-1.4080304031102615E-3</c:v>
                </c:pt>
                <c:pt idx="330">
                  <c:v>1.317300209432465E-2</c:v>
                </c:pt>
                <c:pt idx="331">
                  <c:v>-3.5484749523369218E-3</c:v>
                </c:pt>
                <c:pt idx="332">
                  <c:v>1.9898472777547982E-3</c:v>
                </c:pt>
                <c:pt idx="333">
                  <c:v>-3.2868302152886941E-3</c:v>
                </c:pt>
                <c:pt idx="334">
                  <c:v>-1.4244559770474759E-2</c:v>
                </c:pt>
                <c:pt idx="335">
                  <c:v>1.2419182682865768E-3</c:v>
                </c:pt>
                <c:pt idx="336">
                  <c:v>-5.4705178772780777E-3</c:v>
                </c:pt>
                <c:pt idx="337">
                  <c:v>-7.5012523362590483E-3</c:v>
                </c:pt>
                <c:pt idx="338">
                  <c:v>-6.6666117850109922E-3</c:v>
                </c:pt>
                <c:pt idx="339">
                  <c:v>1.002221122980571E-3</c:v>
                </c:pt>
                <c:pt idx="340">
                  <c:v>5.3375397041260245E-3</c:v>
                </c:pt>
                <c:pt idx="341">
                  <c:v>-4.4684056472276065E-3</c:v>
                </c:pt>
                <c:pt idx="342">
                  <c:v>-5.9765013677657601E-3</c:v>
                </c:pt>
                <c:pt idx="343">
                  <c:v>-4.3584965373153961E-3</c:v>
                </c:pt>
                <c:pt idx="344">
                  <c:v>8.6339766970859461E-3</c:v>
                </c:pt>
                <c:pt idx="345">
                  <c:v>-1.4026693201599485E-3</c:v>
                </c:pt>
                <c:pt idx="346">
                  <c:v>-1.6120521196809614E-3</c:v>
                </c:pt>
                <c:pt idx="347">
                  <c:v>6.5439699631370755E-3</c:v>
                </c:pt>
                <c:pt idx="348">
                  <c:v>9.8640827889552151E-4</c:v>
                </c:pt>
                <c:pt idx="349">
                  <c:v>2.772790524981627E-3</c:v>
                </c:pt>
                <c:pt idx="350">
                  <c:v>-4.6384780510593466E-3</c:v>
                </c:pt>
                <c:pt idx="351">
                  <c:v>-7.6221400469358071E-3</c:v>
                </c:pt>
                <c:pt idx="352">
                  <c:v>-7.3963561281090639E-3</c:v>
                </c:pt>
                <c:pt idx="353">
                  <c:v>7.4938582489812141E-3</c:v>
                </c:pt>
                <c:pt idx="354">
                  <c:v>-5.2307257681936661E-3</c:v>
                </c:pt>
                <c:pt idx="355">
                  <c:v>4.226559005794276E-3</c:v>
                </c:pt>
                <c:pt idx="356">
                  <c:v>-5.6520836777988097E-3</c:v>
                </c:pt>
                <c:pt idx="357">
                  <c:v>-3.7407742695300243E-3</c:v>
                </c:pt>
                <c:pt idx="358">
                  <c:v>-3.7120938771562418E-3</c:v>
                </c:pt>
                <c:pt idx="359">
                  <c:v>9.4354739440034915E-3</c:v>
                </c:pt>
                <c:pt idx="360">
                  <c:v>-7.1871338514411663E-4</c:v>
                </c:pt>
                <c:pt idx="361">
                  <c:v>-1.9192641133056235E-3</c:v>
                </c:pt>
                <c:pt idx="362">
                  <c:v>1.4016326427737425E-3</c:v>
                </c:pt>
                <c:pt idx="363">
                  <c:v>-1.8211620718470625E-3</c:v>
                </c:pt>
                <c:pt idx="364">
                  <c:v>-7.5693109665975191E-3</c:v>
                </c:pt>
                <c:pt idx="365">
                  <c:v>7.3110943011691354E-3</c:v>
                </c:pt>
                <c:pt idx="366">
                  <c:v>5.2525079685883866E-3</c:v>
                </c:pt>
                <c:pt idx="367">
                  <c:v>5.7067342327003761E-3</c:v>
                </c:pt>
                <c:pt idx="368">
                  <c:v>-3.1926152148094127E-3</c:v>
                </c:pt>
                <c:pt idx="369">
                  <c:v>-2.2637337328522012E-3</c:v>
                </c:pt>
                <c:pt idx="370">
                  <c:v>-2.6573969531442656E-3</c:v>
                </c:pt>
                <c:pt idx="371">
                  <c:v>5.6427635636492439E-3</c:v>
                </c:pt>
                <c:pt idx="372">
                  <c:v>-2.8175550094689856E-4</c:v>
                </c:pt>
                <c:pt idx="373">
                  <c:v>9.4245020772112456E-3</c:v>
                </c:pt>
                <c:pt idx="374">
                  <c:v>3.7676196325857124E-3</c:v>
                </c:pt>
                <c:pt idx="375">
                  <c:v>9.4030800810493878E-6</c:v>
                </c:pt>
                <c:pt idx="376">
                  <c:v>3.5254901211650524E-3</c:v>
                </c:pt>
                <c:pt idx="377">
                  <c:v>-3.9451306943532301E-3</c:v>
                </c:pt>
                <c:pt idx="378">
                  <c:v>1.8702386399063195E-3</c:v>
                </c:pt>
                <c:pt idx="379">
                  <c:v>8.129805408252118E-4</c:v>
                </c:pt>
                <c:pt idx="380">
                  <c:v>4.9345477592416568E-4</c:v>
                </c:pt>
                <c:pt idx="381">
                  <c:v>5.1074880513186155E-3</c:v>
                </c:pt>
                <c:pt idx="382">
                  <c:v>2.10061628917379E-3</c:v>
                </c:pt>
                <c:pt idx="383">
                  <c:v>1.5752498033348395E-3</c:v>
                </c:pt>
                <c:pt idx="384">
                  <c:v>3.0948260067256545E-3</c:v>
                </c:pt>
                <c:pt idx="385">
                  <c:v>5.9762650075628077E-3</c:v>
                </c:pt>
                <c:pt idx="386">
                  <c:v>5.9686304304616537E-4</c:v>
                </c:pt>
                <c:pt idx="387">
                  <c:v>5.844513325856125E-3</c:v>
                </c:pt>
                <c:pt idx="388">
                  <c:v>1.3203324466374644E-3</c:v>
                </c:pt>
                <c:pt idx="389">
                  <c:v>3.8616357561947522E-3</c:v>
                </c:pt>
                <c:pt idx="390">
                  <c:v>9.0225431720415965E-4</c:v>
                </c:pt>
                <c:pt idx="391">
                  <c:v>9.6794344509234143E-4</c:v>
                </c:pt>
                <c:pt idx="392">
                  <c:v>-2.9959360238677006E-3</c:v>
                </c:pt>
                <c:pt idx="393">
                  <c:v>7.8546145736835488E-4</c:v>
                </c:pt>
                <c:pt idx="394">
                  <c:v>-1.5419685017397573E-3</c:v>
                </c:pt>
                <c:pt idx="395">
                  <c:v>-1.1230807846010957E-3</c:v>
                </c:pt>
                <c:pt idx="396">
                  <c:v>1.3664638655144076E-3</c:v>
                </c:pt>
                <c:pt idx="397">
                  <c:v>-9.0923696499378291E-4</c:v>
                </c:pt>
                <c:pt idx="398">
                  <c:v>-1.8038660503166448E-3</c:v>
                </c:pt>
                <c:pt idx="399">
                  <c:v>-5.6911265810997112E-4</c:v>
                </c:pt>
                <c:pt idx="400">
                  <c:v>3.5402211259700669E-3</c:v>
                </c:pt>
                <c:pt idx="401">
                  <c:v>1.0435515708204566E-3</c:v>
                </c:pt>
                <c:pt idx="402">
                  <c:v>9.1986347410167625E-3</c:v>
                </c:pt>
                <c:pt idx="403">
                  <c:v>-2.5696562510880488E-3</c:v>
                </c:pt>
                <c:pt idx="404">
                  <c:v>-4.8344348606998095E-3</c:v>
                </c:pt>
                <c:pt idx="405">
                  <c:v>-2.7083772168493881E-4</c:v>
                </c:pt>
                <c:pt idx="406">
                  <c:v>4.0730525421182233E-3</c:v>
                </c:pt>
                <c:pt idx="407">
                  <c:v>2.8061262179606963E-3</c:v>
                </c:pt>
                <c:pt idx="408">
                  <c:v>-1.1350680350349814E-3</c:v>
                </c:pt>
                <c:pt idx="409">
                  <c:v>4.1567753202204081E-3</c:v>
                </c:pt>
                <c:pt idx="410">
                  <c:v>2.2643458054972309E-4</c:v>
                </c:pt>
                <c:pt idx="411">
                  <c:v>3.81214948560283E-4</c:v>
                </c:pt>
                <c:pt idx="412">
                  <c:v>2.1900769362810748E-3</c:v>
                </c:pt>
                <c:pt idx="413">
                  <c:v>-6.0892668773947331E-4</c:v>
                </c:pt>
                <c:pt idx="414">
                  <c:v>-2.5306100024115696E-3</c:v>
                </c:pt>
                <c:pt idx="415">
                  <c:v>-3.1291128794485698E-3</c:v>
                </c:pt>
                <c:pt idx="416">
                  <c:v>-8.6463874518745345E-3</c:v>
                </c:pt>
                <c:pt idx="417">
                  <c:v>-3.7728932391998858E-3</c:v>
                </c:pt>
                <c:pt idx="418">
                  <c:v>-1.8175773230064453E-3</c:v>
                </c:pt>
                <c:pt idx="419">
                  <c:v>-8.591919678078325E-4</c:v>
                </c:pt>
                <c:pt idx="420">
                  <c:v>-6.1625706167920075E-4</c:v>
                </c:pt>
                <c:pt idx="421">
                  <c:v>3.0523011109755607E-3</c:v>
                </c:pt>
                <c:pt idx="422">
                  <c:v>-7.1093175455969743E-3</c:v>
                </c:pt>
                <c:pt idx="423">
                  <c:v>2.6999229901003615E-3</c:v>
                </c:pt>
                <c:pt idx="424">
                  <c:v>5.9692145488057149E-3</c:v>
                </c:pt>
                <c:pt idx="425">
                  <c:v>-8.5160989958901583E-3</c:v>
                </c:pt>
                <c:pt idx="426">
                  <c:v>-2.1883858535794169E-3</c:v>
                </c:pt>
                <c:pt idx="427">
                  <c:v>9.8350769920928704E-4</c:v>
                </c:pt>
                <c:pt idx="428">
                  <c:v>-2.6164917601500782E-3</c:v>
                </c:pt>
                <c:pt idx="429">
                  <c:v>5.5501194866699214E-3</c:v>
                </c:pt>
                <c:pt idx="430">
                  <c:v>-3.2270695181517476E-3</c:v>
                </c:pt>
                <c:pt idx="431">
                  <c:v>-1.5165891615699458E-3</c:v>
                </c:pt>
                <c:pt idx="432">
                  <c:v>-8.1005567933197676E-3</c:v>
                </c:pt>
                <c:pt idx="433">
                  <c:v>1.1377814668605211E-2</c:v>
                </c:pt>
                <c:pt idx="434">
                  <c:v>-1.5058940637117757E-3</c:v>
                </c:pt>
                <c:pt idx="435">
                  <c:v>-8.0907675417889718E-3</c:v>
                </c:pt>
                <c:pt idx="436">
                  <c:v>1.819478623140771E-3</c:v>
                </c:pt>
                <c:pt idx="437">
                  <c:v>5.3410214672594322E-3</c:v>
                </c:pt>
                <c:pt idx="438">
                  <c:v>3.9883213258485092E-3</c:v>
                </c:pt>
                <c:pt idx="439">
                  <c:v>1.9892308112764716E-3</c:v>
                </c:pt>
                <c:pt idx="440">
                  <c:v>-1.7226696111966072E-3</c:v>
                </c:pt>
                <c:pt idx="441">
                  <c:v>-4.5744785451918837E-3</c:v>
                </c:pt>
                <c:pt idx="442">
                  <c:v>-6.892284095489489E-3</c:v>
                </c:pt>
                <c:pt idx="443">
                  <c:v>9.8370111837909474E-3</c:v>
                </c:pt>
                <c:pt idx="444">
                  <c:v>-1.8519675409976299E-3</c:v>
                </c:pt>
                <c:pt idx="445">
                  <c:v>-5.0182452405691845E-3</c:v>
                </c:pt>
                <c:pt idx="446">
                  <c:v>7.3721573932785944E-3</c:v>
                </c:pt>
                <c:pt idx="447">
                  <c:v>-4.4927262123012944E-3</c:v>
                </c:pt>
                <c:pt idx="448">
                  <c:v>-5.0871836820753011E-3</c:v>
                </c:pt>
                <c:pt idx="449">
                  <c:v>-2.926446492941165E-3</c:v>
                </c:pt>
                <c:pt idx="450">
                  <c:v>-5.2871064234218503E-3</c:v>
                </c:pt>
                <c:pt idx="451">
                  <c:v>1.3914386636190395E-3</c:v>
                </c:pt>
                <c:pt idx="452">
                  <c:v>3.6461795921065672E-3</c:v>
                </c:pt>
                <c:pt idx="453">
                  <c:v>7.4913120815897774E-3</c:v>
                </c:pt>
                <c:pt idx="454">
                  <c:v>3.5421263318679433E-3</c:v>
                </c:pt>
                <c:pt idx="455">
                  <c:v>3.6139095140329401E-3</c:v>
                </c:pt>
                <c:pt idx="456">
                  <c:v>6.0062248161762005E-3</c:v>
                </c:pt>
                <c:pt idx="457">
                  <c:v>-1.2927824275498173E-3</c:v>
                </c:pt>
                <c:pt idx="458">
                  <c:v>5.0076152955795864E-4</c:v>
                </c:pt>
                <c:pt idx="459">
                  <c:v>-7.9829501983711326E-4</c:v>
                </c:pt>
                <c:pt idx="460">
                  <c:v>-4.4586441138501571E-4</c:v>
                </c:pt>
                <c:pt idx="461">
                  <c:v>-1.7333422993800821E-3</c:v>
                </c:pt>
                <c:pt idx="462">
                  <c:v>-1.6112172892001725E-4</c:v>
                </c:pt>
                <c:pt idx="463">
                  <c:v>9.219106697377729E-4</c:v>
                </c:pt>
                <c:pt idx="464">
                  <c:v>2.6875725906582229E-3</c:v>
                </c:pt>
                <c:pt idx="465">
                  <c:v>2.2311978802955386E-3</c:v>
                </c:pt>
                <c:pt idx="466">
                  <c:v>3.7478680009677954E-3</c:v>
                </c:pt>
                <c:pt idx="467">
                  <c:v>-5.5278193457349144E-3</c:v>
                </c:pt>
                <c:pt idx="468">
                  <c:v>-1.1952423884403741E-2</c:v>
                </c:pt>
                <c:pt idx="469">
                  <c:v>3.7708726834845348E-3</c:v>
                </c:pt>
                <c:pt idx="470">
                  <c:v>-9.6108487391568414E-4</c:v>
                </c:pt>
                <c:pt idx="471">
                  <c:v>-3.1742570240073965E-3</c:v>
                </c:pt>
                <c:pt idx="472">
                  <c:v>-4.5928053911214826E-3</c:v>
                </c:pt>
                <c:pt idx="473">
                  <c:v>4.0516977523835365E-3</c:v>
                </c:pt>
                <c:pt idx="474">
                  <c:v>-7.7520677586090901E-3</c:v>
                </c:pt>
                <c:pt idx="475">
                  <c:v>-1.7737050242550158E-2</c:v>
                </c:pt>
                <c:pt idx="476">
                  <c:v>-1.6414897166325972E-2</c:v>
                </c:pt>
                <c:pt idx="477">
                  <c:v>1.923174362710716E-2</c:v>
                </c:pt>
                <c:pt idx="478">
                  <c:v>-1.4778426406740658E-2</c:v>
                </c:pt>
                <c:pt idx="479">
                  <c:v>-9.3937891466741967E-3</c:v>
                </c:pt>
                <c:pt idx="480">
                  <c:v>1.0528513014339977E-2</c:v>
                </c:pt>
                <c:pt idx="481">
                  <c:v>-3.9718082197824668E-3</c:v>
                </c:pt>
                <c:pt idx="482">
                  <c:v>9.2006734785152547E-3</c:v>
                </c:pt>
                <c:pt idx="483">
                  <c:v>5.1083111842290556E-3</c:v>
                </c:pt>
                <c:pt idx="484">
                  <c:v>6.8043438706718697E-3</c:v>
                </c:pt>
                <c:pt idx="485">
                  <c:v>-2.8052902640592144E-3</c:v>
                </c:pt>
                <c:pt idx="486">
                  <c:v>8.946715683384272E-3</c:v>
                </c:pt>
                <c:pt idx="487">
                  <c:v>2.5944045826590814E-3</c:v>
                </c:pt>
                <c:pt idx="488">
                  <c:v>-5.2381717219301992E-4</c:v>
                </c:pt>
                <c:pt idx="489">
                  <c:v>1.5549530990182723E-3</c:v>
                </c:pt>
                <c:pt idx="490">
                  <c:v>4.6292372704567286E-3</c:v>
                </c:pt>
                <c:pt idx="491">
                  <c:v>6.411910866489345E-4</c:v>
                </c:pt>
                <c:pt idx="492">
                  <c:v>-2.1808431773509451E-3</c:v>
                </c:pt>
                <c:pt idx="493">
                  <c:v>-1.0519449333258424E-2</c:v>
                </c:pt>
                <c:pt idx="494">
                  <c:v>-1.5965969265242998E-2</c:v>
                </c:pt>
                <c:pt idx="495">
                  <c:v>1.0368414941110406E-2</c:v>
                </c:pt>
                <c:pt idx="496">
                  <c:v>5.7343304379932286E-3</c:v>
                </c:pt>
                <c:pt idx="497">
                  <c:v>2.047147614040813E-3</c:v>
                </c:pt>
                <c:pt idx="498">
                  <c:v>1.005771962962714E-2</c:v>
                </c:pt>
                <c:pt idx="499">
                  <c:v>1.9411753846386962E-3</c:v>
                </c:pt>
                <c:pt idx="500">
                  <c:v>1.9918948224549671E-3</c:v>
                </c:pt>
                <c:pt idx="501">
                  <c:v>-7.1587882554647328E-3</c:v>
                </c:pt>
                <c:pt idx="502">
                  <c:v>3.3767931304951285E-3</c:v>
                </c:pt>
                <c:pt idx="503">
                  <c:v>3.279495078295815E-3</c:v>
                </c:pt>
                <c:pt idx="504">
                  <c:v>-8.6036794085390059E-3</c:v>
                </c:pt>
                <c:pt idx="505">
                  <c:v>-1.209320329849454E-2</c:v>
                </c:pt>
                <c:pt idx="506">
                  <c:v>2.2108043153501785E-3</c:v>
                </c:pt>
                <c:pt idx="507">
                  <c:v>-1.0201449664795307E-3</c:v>
                </c:pt>
                <c:pt idx="508">
                  <c:v>-1.5967035062347128E-2</c:v>
                </c:pt>
                <c:pt idx="509">
                  <c:v>-1.231422719441955E-3</c:v>
                </c:pt>
                <c:pt idx="510">
                  <c:v>-7.9846024767282926E-3</c:v>
                </c:pt>
                <c:pt idx="511">
                  <c:v>6.6736871099839831E-3</c:v>
                </c:pt>
                <c:pt idx="512">
                  <c:v>1.0332153587910252E-3</c:v>
                </c:pt>
                <c:pt idx="513">
                  <c:v>1.130876458705669E-2</c:v>
                </c:pt>
                <c:pt idx="514">
                  <c:v>-1.2626172683978483E-2</c:v>
                </c:pt>
                <c:pt idx="515">
                  <c:v>-6.8226371376051854E-3</c:v>
                </c:pt>
                <c:pt idx="516">
                  <c:v>1.6026675935787649E-2</c:v>
                </c:pt>
                <c:pt idx="517">
                  <c:v>-7.5533664458812535E-3</c:v>
                </c:pt>
                <c:pt idx="518">
                  <c:v>2.5419199381623785E-5</c:v>
                </c:pt>
                <c:pt idx="519">
                  <c:v>7.5416077033987781E-3</c:v>
                </c:pt>
                <c:pt idx="520">
                  <c:v>-1.0534900377755859E-2</c:v>
                </c:pt>
                <c:pt idx="521">
                  <c:v>6.9580313168272128E-3</c:v>
                </c:pt>
                <c:pt idx="522">
                  <c:v>3.8075442609118242E-3</c:v>
                </c:pt>
                <c:pt idx="523">
                  <c:v>-1.3609435449087834E-4</c:v>
                </c:pt>
                <c:pt idx="524">
                  <c:v>9.1243089906388065E-3</c:v>
                </c:pt>
                <c:pt idx="525">
                  <c:v>3.5273351504698874E-3</c:v>
                </c:pt>
                <c:pt idx="526">
                  <c:v>2.7661647848223115E-3</c:v>
                </c:pt>
                <c:pt idx="527">
                  <c:v>6.8035149502614044E-3</c:v>
                </c:pt>
                <c:pt idx="528">
                  <c:v>7.076291929766174E-3</c:v>
                </c:pt>
                <c:pt idx="529">
                  <c:v>-5.6039738514801181E-3</c:v>
                </c:pt>
                <c:pt idx="530">
                  <c:v>-8.3734032148883569E-3</c:v>
                </c:pt>
                <c:pt idx="531">
                  <c:v>7.8024104052031263E-3</c:v>
                </c:pt>
                <c:pt idx="532">
                  <c:v>3.3232230419344899E-3</c:v>
                </c:pt>
                <c:pt idx="533">
                  <c:v>-4.6182165982980861E-3</c:v>
                </c:pt>
                <c:pt idx="534">
                  <c:v>9.5084740040315089E-3</c:v>
                </c:pt>
                <c:pt idx="535">
                  <c:v>-1.1010066909177902E-2</c:v>
                </c:pt>
                <c:pt idx="536">
                  <c:v>4.7873911110222446E-3</c:v>
                </c:pt>
                <c:pt idx="537">
                  <c:v>9.7421033798889816E-3</c:v>
                </c:pt>
                <c:pt idx="538">
                  <c:v>5.1019890116075035E-3</c:v>
                </c:pt>
                <c:pt idx="539">
                  <c:v>3.6359047450439373E-3</c:v>
                </c:pt>
                <c:pt idx="540">
                  <c:v>-6.0913249186227781E-3</c:v>
                </c:pt>
                <c:pt idx="541">
                  <c:v>-2.0858019604671819E-3</c:v>
                </c:pt>
                <c:pt idx="542">
                  <c:v>3.7861020383100495E-3</c:v>
                </c:pt>
                <c:pt idx="543">
                  <c:v>-1.9767087378691935E-3</c:v>
                </c:pt>
                <c:pt idx="544">
                  <c:v>7.6843570562531048E-3</c:v>
                </c:pt>
                <c:pt idx="545">
                  <c:v>1.2570790693410281E-3</c:v>
                </c:pt>
                <c:pt idx="546">
                  <c:v>2.1498750918264391E-3</c:v>
                </c:pt>
                <c:pt idx="547">
                  <c:v>-7.6500569176726763E-4</c:v>
                </c:pt>
                <c:pt idx="548">
                  <c:v>-1.0030820637079029E-2</c:v>
                </c:pt>
                <c:pt idx="549">
                  <c:v>-3.8494642015647201E-3</c:v>
                </c:pt>
                <c:pt idx="550">
                  <c:v>-2.9780761204743372E-3</c:v>
                </c:pt>
                <c:pt idx="551">
                  <c:v>-2.4704690280313354E-3</c:v>
                </c:pt>
                <c:pt idx="552">
                  <c:v>-4.2212336803563889E-3</c:v>
                </c:pt>
                <c:pt idx="553">
                  <c:v>-4.5016413698972099E-3</c:v>
                </c:pt>
                <c:pt idx="554">
                  <c:v>-5.8564485285634051E-3</c:v>
                </c:pt>
                <c:pt idx="555">
                  <c:v>9.3084598899240908E-3</c:v>
                </c:pt>
                <c:pt idx="556">
                  <c:v>-2.1808663182432235E-3</c:v>
                </c:pt>
                <c:pt idx="557">
                  <c:v>-2.6076201130727657E-3</c:v>
                </c:pt>
                <c:pt idx="558">
                  <c:v>-1.5499938467285787E-3</c:v>
                </c:pt>
                <c:pt idx="559">
                  <c:v>1.5902289145340934E-4</c:v>
                </c:pt>
                <c:pt idx="560">
                  <c:v>7.2644953519465649E-3</c:v>
                </c:pt>
                <c:pt idx="561">
                  <c:v>5.6036465470448804E-4</c:v>
                </c:pt>
                <c:pt idx="562">
                  <c:v>-5.0769146715778576E-4</c:v>
                </c:pt>
                <c:pt idx="563">
                  <c:v>7.9525443765181489E-3</c:v>
                </c:pt>
                <c:pt idx="564">
                  <c:v>-8.0572444834113559E-3</c:v>
                </c:pt>
                <c:pt idx="565">
                  <c:v>-4.0478364103729699E-3</c:v>
                </c:pt>
                <c:pt idx="566">
                  <c:v>1.5653984707326664E-3</c:v>
                </c:pt>
                <c:pt idx="567">
                  <c:v>3.52511342640318E-3</c:v>
                </c:pt>
                <c:pt idx="568">
                  <c:v>-1.0550596509748189E-2</c:v>
                </c:pt>
                <c:pt idx="569">
                  <c:v>-6.9934862043445492E-3</c:v>
                </c:pt>
                <c:pt idx="570">
                  <c:v>-2.5408475507464447E-3</c:v>
                </c:pt>
                <c:pt idx="571">
                  <c:v>5.636660474007159E-3</c:v>
                </c:pt>
                <c:pt idx="572">
                  <c:v>-4.3324427544545047E-3</c:v>
                </c:pt>
                <c:pt idx="573">
                  <c:v>1.3079680125606175E-2</c:v>
                </c:pt>
                <c:pt idx="574">
                  <c:v>-8.419361347741355E-3</c:v>
                </c:pt>
                <c:pt idx="575">
                  <c:v>-1.1221221965300923E-3</c:v>
                </c:pt>
                <c:pt idx="576">
                  <c:v>-7.5978982470845747E-3</c:v>
                </c:pt>
                <c:pt idx="577">
                  <c:v>2.1051840682260784E-3</c:v>
                </c:pt>
                <c:pt idx="578">
                  <c:v>-1.116316633995328E-3</c:v>
                </c:pt>
                <c:pt idx="579">
                  <c:v>8.1774419179034552E-3</c:v>
                </c:pt>
                <c:pt idx="580">
                  <c:v>3.5343218527742444E-3</c:v>
                </c:pt>
                <c:pt idx="581">
                  <c:v>-1.0407473002067701E-2</c:v>
                </c:pt>
                <c:pt idx="582">
                  <c:v>7.367169285579003E-3</c:v>
                </c:pt>
                <c:pt idx="583">
                  <c:v>4.5023110666645395E-3</c:v>
                </c:pt>
                <c:pt idx="584">
                  <c:v>9.3798249454053989E-4</c:v>
                </c:pt>
                <c:pt idx="585">
                  <c:v>1.8719538810792989E-3</c:v>
                </c:pt>
                <c:pt idx="586">
                  <c:v>6.55635248505833E-3</c:v>
                </c:pt>
                <c:pt idx="587">
                  <c:v>6.5528624390513799E-3</c:v>
                </c:pt>
                <c:pt idx="588">
                  <c:v>-2.2370805476785226E-3</c:v>
                </c:pt>
                <c:pt idx="589">
                  <c:v>5.6332196210998585E-4</c:v>
                </c:pt>
                <c:pt idx="590">
                  <c:v>9.736029819258623E-3</c:v>
                </c:pt>
                <c:pt idx="591">
                  <c:v>-3.6588818808865678E-3</c:v>
                </c:pt>
                <c:pt idx="592">
                  <c:v>7.2002797316828493E-3</c:v>
                </c:pt>
                <c:pt idx="593">
                  <c:v>1.8556546998600683E-3</c:v>
                </c:pt>
                <c:pt idx="594">
                  <c:v>-7.1634584623696165E-4</c:v>
                </c:pt>
                <c:pt idx="595">
                  <c:v>2.1114967864469354E-3</c:v>
                </c:pt>
                <c:pt idx="596">
                  <c:v>-1.3325977086823064E-3</c:v>
                </c:pt>
                <c:pt idx="597">
                  <c:v>-6.5335168926997575E-3</c:v>
                </c:pt>
                <c:pt idx="598">
                  <c:v>6.4247324820389555E-3</c:v>
                </c:pt>
                <c:pt idx="599">
                  <c:v>-1.5268106163192799E-3</c:v>
                </c:pt>
                <c:pt idx="600">
                  <c:v>5.2549988175878163E-3</c:v>
                </c:pt>
                <c:pt idx="601">
                  <c:v>1.2892389828061475E-3</c:v>
                </c:pt>
                <c:pt idx="602">
                  <c:v>3.9403530158517676E-3</c:v>
                </c:pt>
                <c:pt idx="603">
                  <c:v>-6.4257218177247522E-3</c:v>
                </c:pt>
                <c:pt idx="604">
                  <c:v>-2.2253152083261231E-3</c:v>
                </c:pt>
                <c:pt idx="605">
                  <c:v>-1.4200329572492689E-3</c:v>
                </c:pt>
                <c:pt idx="606">
                  <c:v>-6.7681209479616431E-3</c:v>
                </c:pt>
                <c:pt idx="607">
                  <c:v>8.2118375865346538E-3</c:v>
                </c:pt>
                <c:pt idx="608">
                  <c:v>5.2307430558311222E-3</c:v>
                </c:pt>
                <c:pt idx="609">
                  <c:v>3.7588954207371061E-3</c:v>
                </c:pt>
                <c:pt idx="610">
                  <c:v>3.0566387621093812E-3</c:v>
                </c:pt>
                <c:pt idx="611">
                  <c:v>2.6734065634786705E-3</c:v>
                </c:pt>
                <c:pt idx="612">
                  <c:v>1.6298428350669866E-4</c:v>
                </c:pt>
                <c:pt idx="613">
                  <c:v>1.4626564011637273E-3</c:v>
                </c:pt>
                <c:pt idx="614">
                  <c:v>8.1671534941982534E-3</c:v>
                </c:pt>
                <c:pt idx="615">
                  <c:v>2.7152358354833811E-3</c:v>
                </c:pt>
                <c:pt idx="616">
                  <c:v>2.714667113198321E-3</c:v>
                </c:pt>
                <c:pt idx="617">
                  <c:v>-1.9812628695282013E-3</c:v>
                </c:pt>
                <c:pt idx="618">
                  <c:v>-6.2593363083880572E-3</c:v>
                </c:pt>
                <c:pt idx="619">
                  <c:v>9.2779472146272389E-4</c:v>
                </c:pt>
                <c:pt idx="620">
                  <c:v>-6.2175242736171856E-3</c:v>
                </c:pt>
                <c:pt idx="621">
                  <c:v>-6.2758563466985169E-3</c:v>
                </c:pt>
                <c:pt idx="622">
                  <c:v>3.5833914233239907E-4</c:v>
                </c:pt>
                <c:pt idx="623">
                  <c:v>-6.3338741735593932E-3</c:v>
                </c:pt>
                <c:pt idx="624">
                  <c:v>2.7917076968241939E-3</c:v>
                </c:pt>
                <c:pt idx="625">
                  <c:v>-1.689902478410491E-3</c:v>
                </c:pt>
                <c:pt idx="626">
                  <c:v>-6.6216009419467969E-4</c:v>
                </c:pt>
                <c:pt idx="627">
                  <c:v>1.4296666969126149E-3</c:v>
                </c:pt>
                <c:pt idx="628">
                  <c:v>5.8776758056475397E-3</c:v>
                </c:pt>
                <c:pt idx="629">
                  <c:v>2.6814203440977923E-3</c:v>
                </c:pt>
                <c:pt idx="630">
                  <c:v>-6.7163362866147361E-3</c:v>
                </c:pt>
                <c:pt idx="631">
                  <c:v>2.3298021377419491E-3</c:v>
                </c:pt>
                <c:pt idx="632">
                  <c:v>6.9498089768638025E-3</c:v>
                </c:pt>
                <c:pt idx="633">
                  <c:v>7.3933322995994102E-3</c:v>
                </c:pt>
                <c:pt idx="634">
                  <c:v>-3.1742741339818104E-3</c:v>
                </c:pt>
                <c:pt idx="635">
                  <c:v>8.0499308161955556E-4</c:v>
                </c:pt>
                <c:pt idx="636">
                  <c:v>7.5181588830428719E-4</c:v>
                </c:pt>
                <c:pt idx="637">
                  <c:v>8.0475054462525401E-3</c:v>
                </c:pt>
                <c:pt idx="638">
                  <c:v>-6.0773448355585921E-3</c:v>
                </c:pt>
                <c:pt idx="639">
                  <c:v>2.2965806286812025E-3</c:v>
                </c:pt>
                <c:pt idx="640">
                  <c:v>-4.5840655362800456E-3</c:v>
                </c:pt>
                <c:pt idx="641">
                  <c:v>3.6979571836943392E-3</c:v>
                </c:pt>
                <c:pt idx="642">
                  <c:v>-7.0714860157771965E-3</c:v>
                </c:pt>
                <c:pt idx="643">
                  <c:v>-6.217123468873916E-3</c:v>
                </c:pt>
                <c:pt idx="644">
                  <c:v>-6.0772971715449256E-3</c:v>
                </c:pt>
                <c:pt idx="645">
                  <c:v>1.5439233619929079E-3</c:v>
                </c:pt>
                <c:pt idx="646">
                  <c:v>-1.3198484605097746E-2</c:v>
                </c:pt>
                <c:pt idx="647">
                  <c:v>-2.0497329327638397E-2</c:v>
                </c:pt>
                <c:pt idx="648">
                  <c:v>-6.5467778827677002E-3</c:v>
                </c:pt>
                <c:pt idx="649">
                  <c:v>-1.1981278133860472E-4</c:v>
                </c:pt>
                <c:pt idx="650">
                  <c:v>8.6737104106789625E-3</c:v>
                </c:pt>
                <c:pt idx="651">
                  <c:v>-2.7277278317800065E-3</c:v>
                </c:pt>
                <c:pt idx="652">
                  <c:v>-2.0302246678459233E-3</c:v>
                </c:pt>
                <c:pt idx="653">
                  <c:v>-5.7443399333095939E-3</c:v>
                </c:pt>
                <c:pt idx="654">
                  <c:v>-2.631395245481396E-3</c:v>
                </c:pt>
                <c:pt idx="655">
                  <c:v>-8.2005960064365814E-3</c:v>
                </c:pt>
                <c:pt idx="656">
                  <c:v>-3.5451524584322663E-3</c:v>
                </c:pt>
                <c:pt idx="657">
                  <c:v>2.2738120197581695E-3</c:v>
                </c:pt>
                <c:pt idx="658">
                  <c:v>-1.0049995972771624E-2</c:v>
                </c:pt>
                <c:pt idx="659">
                  <c:v>8.8749774241886851E-3</c:v>
                </c:pt>
                <c:pt idx="660">
                  <c:v>6.32318820070275E-3</c:v>
                </c:pt>
                <c:pt idx="661">
                  <c:v>1.0796941400760414E-2</c:v>
                </c:pt>
                <c:pt idx="662">
                  <c:v>-3.2669586145138482E-3</c:v>
                </c:pt>
                <c:pt idx="663">
                  <c:v>9.6936714908946002E-3</c:v>
                </c:pt>
                <c:pt idx="664">
                  <c:v>-5.7984571158714113E-3</c:v>
                </c:pt>
                <c:pt idx="665">
                  <c:v>-2.0506142025947527E-3</c:v>
                </c:pt>
                <c:pt idx="666">
                  <c:v>2.0063778025894551E-3</c:v>
                </c:pt>
                <c:pt idx="667">
                  <c:v>-8.506064949842288E-4</c:v>
                </c:pt>
                <c:pt idx="668">
                  <c:v>-2.9470653990508701E-3</c:v>
                </c:pt>
                <c:pt idx="669">
                  <c:v>-7.5737386653283549E-3</c:v>
                </c:pt>
                <c:pt idx="670">
                  <c:v>2.7998272912198728E-3</c:v>
                </c:pt>
                <c:pt idx="671">
                  <c:v>-8.537112705254311E-3</c:v>
                </c:pt>
                <c:pt idx="672">
                  <c:v>-6.1271161940556658E-3</c:v>
                </c:pt>
                <c:pt idx="673">
                  <c:v>4.8001688983945112E-3</c:v>
                </c:pt>
                <c:pt idx="674">
                  <c:v>-8.2333049491377965E-3</c:v>
                </c:pt>
                <c:pt idx="675">
                  <c:v>-1.2627701643884152E-2</c:v>
                </c:pt>
                <c:pt idx="676">
                  <c:v>1.0919322131570526E-2</c:v>
                </c:pt>
                <c:pt idx="677">
                  <c:v>-5.9227783573001305E-3</c:v>
                </c:pt>
                <c:pt idx="678">
                  <c:v>5.5309715990827938E-3</c:v>
                </c:pt>
                <c:pt idx="679">
                  <c:v>1.0425162252963817E-2</c:v>
                </c:pt>
                <c:pt idx="680">
                  <c:v>-8.4861847395909429E-4</c:v>
                </c:pt>
                <c:pt idx="681">
                  <c:v>2.03158811136383E-3</c:v>
                </c:pt>
                <c:pt idx="682">
                  <c:v>7.3464762315260373E-3</c:v>
                </c:pt>
                <c:pt idx="683">
                  <c:v>-3.1046105861497973E-4</c:v>
                </c:pt>
                <c:pt idx="684">
                  <c:v>7.3842968427932244E-3</c:v>
                </c:pt>
                <c:pt idx="685">
                  <c:v>-1.1140469464809262E-2</c:v>
                </c:pt>
                <c:pt idx="686">
                  <c:v>-1.3315432144741643E-2</c:v>
                </c:pt>
                <c:pt idx="687">
                  <c:v>-2.0912290797535024E-2</c:v>
                </c:pt>
                <c:pt idx="688">
                  <c:v>8.9132621893245525E-3</c:v>
                </c:pt>
                <c:pt idx="689">
                  <c:v>-9.2655414879642493E-3</c:v>
                </c:pt>
                <c:pt idx="690">
                  <c:v>1.5242596995980264E-2</c:v>
                </c:pt>
                <c:pt idx="691">
                  <c:v>1.4520713854827508E-2</c:v>
                </c:pt>
                <c:pt idx="692">
                  <c:v>-7.5339514221897542E-3</c:v>
                </c:pt>
                <c:pt idx="693">
                  <c:v>-3.4556146354693881E-3</c:v>
                </c:pt>
                <c:pt idx="694">
                  <c:v>-9.7743417330833551E-3</c:v>
                </c:pt>
                <c:pt idx="695">
                  <c:v>-2.0483279021501891E-3</c:v>
                </c:pt>
                <c:pt idx="696">
                  <c:v>1.2276853501182413E-3</c:v>
                </c:pt>
                <c:pt idx="697">
                  <c:v>-1.5669037864260351E-2</c:v>
                </c:pt>
                <c:pt idx="698">
                  <c:v>-5.4605908211981975E-3</c:v>
                </c:pt>
                <c:pt idx="699">
                  <c:v>-1.2309857214539402E-2</c:v>
                </c:pt>
                <c:pt idx="700">
                  <c:v>1.2836121955930159E-2</c:v>
                </c:pt>
                <c:pt idx="701">
                  <c:v>-1.4486155462159396E-3</c:v>
                </c:pt>
                <c:pt idx="702">
                  <c:v>-6.3791815874433278E-3</c:v>
                </c:pt>
                <c:pt idx="703">
                  <c:v>2.2026929324943101E-2</c:v>
                </c:pt>
                <c:pt idx="704">
                  <c:v>2.4200518412802697E-3</c:v>
                </c:pt>
                <c:pt idx="705">
                  <c:v>8.9847901252289707E-3</c:v>
                </c:pt>
                <c:pt idx="706">
                  <c:v>6.6110874814810398E-3</c:v>
                </c:pt>
                <c:pt idx="707">
                  <c:v>1.3890215879318332E-4</c:v>
                </c:pt>
                <c:pt idx="708">
                  <c:v>-2.5658917825989043E-3</c:v>
                </c:pt>
                <c:pt idx="709">
                  <c:v>-3.6007948004608105E-3</c:v>
                </c:pt>
                <c:pt idx="710">
                  <c:v>-1.2821855857174627E-3</c:v>
                </c:pt>
                <c:pt idx="711">
                  <c:v>6.7892852235247724E-3</c:v>
                </c:pt>
                <c:pt idx="712">
                  <c:v>2.5685498166834087E-3</c:v>
                </c:pt>
                <c:pt idx="713">
                  <c:v>1.2930265092655328E-2</c:v>
                </c:pt>
                <c:pt idx="714">
                  <c:v>-2.8941105434362683E-3</c:v>
                </c:pt>
                <c:pt idx="715">
                  <c:v>-3.5957062125317168E-3</c:v>
                </c:pt>
                <c:pt idx="716">
                  <c:v>-3.6996345501882455E-3</c:v>
                </c:pt>
                <c:pt idx="717">
                  <c:v>4.8535970347282084E-3</c:v>
                </c:pt>
                <c:pt idx="718">
                  <c:v>6.3162444002454084E-3</c:v>
                </c:pt>
                <c:pt idx="719">
                  <c:v>-4.8849142007781482E-3</c:v>
                </c:pt>
                <c:pt idx="720">
                  <c:v>5.8086560837747065E-3</c:v>
                </c:pt>
                <c:pt idx="721">
                  <c:v>3.358114235379669E-3</c:v>
                </c:pt>
                <c:pt idx="722">
                  <c:v>2.9309976302102684E-3</c:v>
                </c:pt>
                <c:pt idx="723">
                  <c:v>5.0209439083298271E-3</c:v>
                </c:pt>
                <c:pt idx="724">
                  <c:v>7.6914067194718482E-4</c:v>
                </c:pt>
                <c:pt idx="725">
                  <c:v>7.3992260370324744E-3</c:v>
                </c:pt>
                <c:pt idx="726">
                  <c:v>4.167212729325305E-3</c:v>
                </c:pt>
                <c:pt idx="727">
                  <c:v>-1.0286264472112004E-2</c:v>
                </c:pt>
                <c:pt idx="728">
                  <c:v>-9.5828322747995175E-4</c:v>
                </c:pt>
                <c:pt idx="729">
                  <c:v>7.3292954982904666E-3</c:v>
                </c:pt>
                <c:pt idx="730">
                  <c:v>3.4193265018777233E-3</c:v>
                </c:pt>
                <c:pt idx="731">
                  <c:v>4.3901773973586073E-3</c:v>
                </c:pt>
                <c:pt idx="732">
                  <c:v>1.8324191105555175E-3</c:v>
                </c:pt>
                <c:pt idx="733">
                  <c:v>1.0120450644046139E-2</c:v>
                </c:pt>
                <c:pt idx="734">
                  <c:v>6.869606036184651E-5</c:v>
                </c:pt>
                <c:pt idx="735">
                  <c:v>1.6094338766845105E-3</c:v>
                </c:pt>
                <c:pt idx="736">
                  <c:v>6.9258733262482128E-4</c:v>
                </c:pt>
                <c:pt idx="737">
                  <c:v>-7.3123826299472871E-3</c:v>
                </c:pt>
                <c:pt idx="738">
                  <c:v>7.5942989407571963E-3</c:v>
                </c:pt>
                <c:pt idx="739">
                  <c:v>-9.9714882220837582E-4</c:v>
                </c:pt>
                <c:pt idx="740">
                  <c:v>-1.1487456916988575E-3</c:v>
                </c:pt>
                <c:pt idx="741">
                  <c:v>-3.3764911065041151E-3</c:v>
                </c:pt>
                <c:pt idx="742">
                  <c:v>-1.7437329654966236E-3</c:v>
                </c:pt>
                <c:pt idx="743">
                  <c:v>3.5625597202334331E-3</c:v>
                </c:pt>
                <c:pt idx="744">
                  <c:v>3.5655934149888091E-3</c:v>
                </c:pt>
                <c:pt idx="745">
                  <c:v>1.3661845414397435E-4</c:v>
                </c:pt>
                <c:pt idx="746">
                  <c:v>-7.0307863695062475E-3</c:v>
                </c:pt>
                <c:pt idx="747">
                  <c:v>-6.3421301401993847E-3</c:v>
                </c:pt>
                <c:pt idx="748">
                  <c:v>-7.9368931757171869E-5</c:v>
                </c:pt>
                <c:pt idx="749">
                  <c:v>5.3642521985570657E-3</c:v>
                </c:pt>
                <c:pt idx="750">
                  <c:v>-1.9871471357716898E-3</c:v>
                </c:pt>
                <c:pt idx="751">
                  <c:v>3.442031375050975E-3</c:v>
                </c:pt>
                <c:pt idx="752">
                  <c:v>8.425727054650143E-3</c:v>
                </c:pt>
                <c:pt idx="753">
                  <c:v>2.3548495255145104E-3</c:v>
                </c:pt>
                <c:pt idx="754">
                  <c:v>4.3036770902364456E-3</c:v>
                </c:pt>
                <c:pt idx="755">
                  <c:v>4.6766998875737743E-3</c:v>
                </c:pt>
                <c:pt idx="756">
                  <c:v>-4.0999908990071703E-3</c:v>
                </c:pt>
                <c:pt idx="757">
                  <c:v>-3.876118311344236E-4</c:v>
                </c:pt>
                <c:pt idx="758">
                  <c:v>-1.2808207442256504E-2</c:v>
                </c:pt>
                <c:pt idx="759">
                  <c:v>-1.438952786607977E-3</c:v>
                </c:pt>
                <c:pt idx="760">
                  <c:v>2.845834819167702E-4</c:v>
                </c:pt>
                <c:pt idx="761">
                  <c:v>-3.8184683403839677E-3</c:v>
                </c:pt>
                <c:pt idx="762">
                  <c:v>-3.0068966676555487E-3</c:v>
                </c:pt>
                <c:pt idx="763">
                  <c:v>-2.7197588717237917E-3</c:v>
                </c:pt>
                <c:pt idx="764">
                  <c:v>1.2750114905966458E-2</c:v>
                </c:pt>
                <c:pt idx="765">
                  <c:v>6.3735748736049123E-3</c:v>
                </c:pt>
                <c:pt idx="766">
                  <c:v>1.3125694261057315E-2</c:v>
                </c:pt>
                <c:pt idx="767">
                  <c:v>-2.7195236437770817E-3</c:v>
                </c:pt>
                <c:pt idx="768">
                  <c:v>2.78356654854111E-3</c:v>
                </c:pt>
                <c:pt idx="769">
                  <c:v>1.0694854953183525E-3</c:v>
                </c:pt>
                <c:pt idx="770">
                  <c:v>-3.5407863874318542E-3</c:v>
                </c:pt>
                <c:pt idx="771">
                  <c:v>5.4897803630902606E-3</c:v>
                </c:pt>
                <c:pt idx="772">
                  <c:v>-6.3126893824735962E-4</c:v>
                </c:pt>
                <c:pt idx="773">
                  <c:v>6.4420410133241074E-3</c:v>
                </c:pt>
                <c:pt idx="774">
                  <c:v>6.8617325674281298E-4</c:v>
                </c:pt>
                <c:pt idx="775">
                  <c:v>2.2364890708515953E-3</c:v>
                </c:pt>
                <c:pt idx="776">
                  <c:v>5.6667746565379319E-3</c:v>
                </c:pt>
                <c:pt idx="777">
                  <c:v>4.7343545306495873E-3</c:v>
                </c:pt>
                <c:pt idx="778">
                  <c:v>6.821920054643966E-4</c:v>
                </c:pt>
                <c:pt idx="779">
                  <c:v>3.7944355341258092E-3</c:v>
                </c:pt>
                <c:pt idx="780">
                  <c:v>3.847327862312322E-3</c:v>
                </c:pt>
                <c:pt idx="781">
                  <c:v>-1.123226232818822E-4</c:v>
                </c:pt>
                <c:pt idx="782">
                  <c:v>1.9063794257210037E-3</c:v>
                </c:pt>
                <c:pt idx="783">
                  <c:v>-7.3801258888554072E-3</c:v>
                </c:pt>
                <c:pt idx="784">
                  <c:v>-4.6245758816662024E-3</c:v>
                </c:pt>
                <c:pt idx="785">
                  <c:v>3.0812287335916832E-3</c:v>
                </c:pt>
                <c:pt idx="786">
                  <c:v>-1.0078490537207137E-2</c:v>
                </c:pt>
                <c:pt idx="787">
                  <c:v>-1.3892673164236216E-2</c:v>
                </c:pt>
                <c:pt idx="788">
                  <c:v>2.5553364300136936E-3</c:v>
                </c:pt>
                <c:pt idx="789">
                  <c:v>-1.1995346632371395E-2</c:v>
                </c:pt>
                <c:pt idx="790">
                  <c:v>3.11529645710763E-3</c:v>
                </c:pt>
                <c:pt idx="791">
                  <c:v>-1.3446242303102963E-2</c:v>
                </c:pt>
                <c:pt idx="792">
                  <c:v>7.9610433808045399E-3</c:v>
                </c:pt>
                <c:pt idx="793">
                  <c:v>1.2035402826246263E-3</c:v>
                </c:pt>
                <c:pt idx="794">
                  <c:v>1.0200426211108032E-2</c:v>
                </c:pt>
                <c:pt idx="795">
                  <c:v>-3.8142689752654665E-3</c:v>
                </c:pt>
                <c:pt idx="796">
                  <c:v>-8.1407642231432643E-3</c:v>
                </c:pt>
                <c:pt idx="797">
                  <c:v>6.5167562733538633E-3</c:v>
                </c:pt>
                <c:pt idx="798">
                  <c:v>-3.2723540989385317E-3</c:v>
                </c:pt>
                <c:pt idx="799">
                  <c:v>-1.5786432216317339E-2</c:v>
                </c:pt>
                <c:pt idx="800">
                  <c:v>4.9118889015763965E-3</c:v>
                </c:pt>
                <c:pt idx="801">
                  <c:v>-1.4793049006300088E-3</c:v>
                </c:pt>
                <c:pt idx="802">
                  <c:v>-1.4049858981034879E-3</c:v>
                </c:pt>
                <c:pt idx="803">
                  <c:v>-1.2297476661057696E-2</c:v>
                </c:pt>
                <c:pt idx="804">
                  <c:v>-1.3424501019227248E-2</c:v>
                </c:pt>
                <c:pt idx="805">
                  <c:v>3.8238617068549851E-3</c:v>
                </c:pt>
                <c:pt idx="806">
                  <c:v>9.2622274062430267E-3</c:v>
                </c:pt>
                <c:pt idx="807">
                  <c:v>2.2918475296598616E-3</c:v>
                </c:pt>
                <c:pt idx="808">
                  <c:v>1.1525163264282679E-2</c:v>
                </c:pt>
                <c:pt idx="809">
                  <c:v>3.9598291332033648E-3</c:v>
                </c:pt>
                <c:pt idx="810">
                  <c:v>8.8423876657730532E-3</c:v>
                </c:pt>
                <c:pt idx="811">
                  <c:v>1.6063535445976979E-4</c:v>
                </c:pt>
                <c:pt idx="812">
                  <c:v>2.1309624352752431E-3</c:v>
                </c:pt>
                <c:pt idx="813">
                  <c:v>-3.853837576453409E-3</c:v>
                </c:pt>
                <c:pt idx="814">
                  <c:v>-1.3664393108842486E-3</c:v>
                </c:pt>
                <c:pt idx="815">
                  <c:v>1.0636518743669152E-2</c:v>
                </c:pt>
                <c:pt idx="816">
                  <c:v>1.4036714282154219E-3</c:v>
                </c:pt>
                <c:pt idx="817">
                  <c:v>7.2784906947545944E-3</c:v>
                </c:pt>
                <c:pt idx="818">
                  <c:v>-7.7599379617323576E-3</c:v>
                </c:pt>
                <c:pt idx="819">
                  <c:v>-1.6075785114322018E-3</c:v>
                </c:pt>
                <c:pt idx="820">
                  <c:v>-1.3464184907832424E-3</c:v>
                </c:pt>
                <c:pt idx="821">
                  <c:v>5.8597109285642582E-3</c:v>
                </c:pt>
                <c:pt idx="822">
                  <c:v>2.5433050958623758E-3</c:v>
                </c:pt>
                <c:pt idx="823">
                  <c:v>8.8933672779547262E-3</c:v>
                </c:pt>
                <c:pt idx="824">
                  <c:v>2.2941200593178373E-3</c:v>
                </c:pt>
                <c:pt idx="825">
                  <c:v>8.6312325740966664E-4</c:v>
                </c:pt>
                <c:pt idx="826">
                  <c:v>1.5680090083534286E-3</c:v>
                </c:pt>
                <c:pt idx="827">
                  <c:v>-7.6267726753036632E-3</c:v>
                </c:pt>
                <c:pt idx="828">
                  <c:v>3.2471936934057584E-3</c:v>
                </c:pt>
                <c:pt idx="829">
                  <c:v>-4.942774514356864E-3</c:v>
                </c:pt>
                <c:pt idx="830">
                  <c:v>-3.738193898288738E-3</c:v>
                </c:pt>
                <c:pt idx="831">
                  <c:v>-4.123743405865808E-3</c:v>
                </c:pt>
                <c:pt idx="832">
                  <c:v>5.6918202485510046E-3</c:v>
                </c:pt>
                <c:pt idx="833">
                  <c:v>3.3397686046226695E-3</c:v>
                </c:pt>
                <c:pt idx="834">
                  <c:v>-9.9755376703035675E-4</c:v>
                </c:pt>
                <c:pt idx="835">
                  <c:v>-1.4562549582974288E-2</c:v>
                </c:pt>
                <c:pt idx="836">
                  <c:v>-9.4222373976267822E-3</c:v>
                </c:pt>
                <c:pt idx="837">
                  <c:v>1.3070563156555078E-2</c:v>
                </c:pt>
                <c:pt idx="838">
                  <c:v>-2.0223840984049885E-3</c:v>
                </c:pt>
                <c:pt idx="839">
                  <c:v>1.0992445358439556E-2</c:v>
                </c:pt>
                <c:pt idx="840">
                  <c:v>-5.2300302378948714E-3</c:v>
                </c:pt>
                <c:pt idx="841">
                  <c:v>-2.6101134449261904E-3</c:v>
                </c:pt>
                <c:pt idx="842">
                  <c:v>1.6203756586211796E-3</c:v>
                </c:pt>
                <c:pt idx="843">
                  <c:v>1.7184479618398258E-3</c:v>
                </c:pt>
                <c:pt idx="844">
                  <c:v>-6.3241997721365135E-3</c:v>
                </c:pt>
                <c:pt idx="845">
                  <c:v>-1.6942914191504546E-4</c:v>
                </c:pt>
                <c:pt idx="846">
                  <c:v>6.0700431168542101E-3</c:v>
                </c:pt>
                <c:pt idx="847">
                  <c:v>-2.0039614759755076E-2</c:v>
                </c:pt>
                <c:pt idx="848">
                  <c:v>-1.5652587980836723E-2</c:v>
                </c:pt>
                <c:pt idx="849">
                  <c:v>-5.7094435986689658E-3</c:v>
                </c:pt>
                <c:pt idx="850">
                  <c:v>2.5346164336656407E-3</c:v>
                </c:pt>
                <c:pt idx="851">
                  <c:v>1.0811597230237077E-2</c:v>
                </c:pt>
                <c:pt idx="852">
                  <c:v>-8.9784384021441913E-3</c:v>
                </c:pt>
                <c:pt idx="853">
                  <c:v>7.9220426495388849E-4</c:v>
                </c:pt>
                <c:pt idx="854">
                  <c:v>2.6682033541862789E-3</c:v>
                </c:pt>
                <c:pt idx="855">
                  <c:v>-1.8279540966083883E-2</c:v>
                </c:pt>
                <c:pt idx="856">
                  <c:v>-2.0716908826344765E-3</c:v>
                </c:pt>
                <c:pt idx="857">
                  <c:v>1.1667831011949837E-2</c:v>
                </c:pt>
                <c:pt idx="858">
                  <c:v>9.4889244462729415E-3</c:v>
                </c:pt>
                <c:pt idx="859">
                  <c:v>-2.1537418421286561E-3</c:v>
                </c:pt>
                <c:pt idx="860">
                  <c:v>4.4159839499879738E-3</c:v>
                </c:pt>
                <c:pt idx="861">
                  <c:v>-3.7288138592885449E-3</c:v>
                </c:pt>
                <c:pt idx="862">
                  <c:v>-5.9941294532840066E-3</c:v>
                </c:pt>
                <c:pt idx="863">
                  <c:v>-9.1039294629812742E-4</c:v>
                </c:pt>
                <c:pt idx="864">
                  <c:v>4.8555857607709895E-3</c:v>
                </c:pt>
                <c:pt idx="865">
                  <c:v>-7.5350244374442865E-4</c:v>
                </c:pt>
                <c:pt idx="866">
                  <c:v>1.42452085670526E-2</c:v>
                </c:pt>
                <c:pt idx="867">
                  <c:v>8.6324712070692203E-3</c:v>
                </c:pt>
                <c:pt idx="868">
                  <c:v>-3.1067022759364588E-3</c:v>
                </c:pt>
                <c:pt idx="869">
                  <c:v>-6.6084181624672181E-4</c:v>
                </c:pt>
                <c:pt idx="870">
                  <c:v>5.9485814162561481E-3</c:v>
                </c:pt>
                <c:pt idx="871">
                  <c:v>7.5006928464773177E-3</c:v>
                </c:pt>
                <c:pt idx="872">
                  <c:v>2.1685585832572495E-3</c:v>
                </c:pt>
                <c:pt idx="873">
                  <c:v>4.0532429275460316E-3</c:v>
                </c:pt>
                <c:pt idx="874">
                  <c:v>6.5536493840927142E-3</c:v>
                </c:pt>
                <c:pt idx="875">
                  <c:v>5.7531299465471922E-3</c:v>
                </c:pt>
                <c:pt idx="876">
                  <c:v>6.2445052021064392E-3</c:v>
                </c:pt>
                <c:pt idx="877">
                  <c:v>6.220601714706727E-3</c:v>
                </c:pt>
                <c:pt idx="878">
                  <c:v>-4.4958401228443337E-3</c:v>
                </c:pt>
                <c:pt idx="879">
                  <c:v>-2.467480546465479E-3</c:v>
                </c:pt>
                <c:pt idx="880">
                  <c:v>2.6230259564547333E-3</c:v>
                </c:pt>
                <c:pt idx="881">
                  <c:v>4.2732048503720576E-3</c:v>
                </c:pt>
                <c:pt idx="882">
                  <c:v>1.0435289910882633E-3</c:v>
                </c:pt>
                <c:pt idx="883">
                  <c:v>-1.2803915977736863E-2</c:v>
                </c:pt>
                <c:pt idx="884">
                  <c:v>-1.992743542287588E-3</c:v>
                </c:pt>
                <c:pt idx="885">
                  <c:v>-5.5216037119180193E-3</c:v>
                </c:pt>
                <c:pt idx="886">
                  <c:v>5.0011494589356255E-3</c:v>
                </c:pt>
                <c:pt idx="887">
                  <c:v>6.7835654197000526E-3</c:v>
                </c:pt>
                <c:pt idx="888">
                  <c:v>5.3104427670692001E-4</c:v>
                </c:pt>
                <c:pt idx="889">
                  <c:v>-5.299945785225516E-3</c:v>
                </c:pt>
                <c:pt idx="890">
                  <c:v>-1.8918318203566414E-2</c:v>
                </c:pt>
                <c:pt idx="891">
                  <c:v>-2.2062205385600464E-3</c:v>
                </c:pt>
                <c:pt idx="892">
                  <c:v>2.6230572916560815E-3</c:v>
                </c:pt>
                <c:pt idx="893">
                  <c:v>1.109819714785183E-2</c:v>
                </c:pt>
                <c:pt idx="894">
                  <c:v>-5.5234246779023036E-3</c:v>
                </c:pt>
                <c:pt idx="895">
                  <c:v>6.5856475705701883E-3</c:v>
                </c:pt>
                <c:pt idx="896">
                  <c:v>4.5929031537107401E-3</c:v>
                </c:pt>
                <c:pt idx="897">
                  <c:v>1.0507565642787422E-2</c:v>
                </c:pt>
                <c:pt idx="898">
                  <c:v>-2.5979610472047992E-4</c:v>
                </c:pt>
                <c:pt idx="899">
                  <c:v>7.8747765325012757E-3</c:v>
                </c:pt>
                <c:pt idx="900">
                  <c:v>3.1162296545899949E-3</c:v>
                </c:pt>
                <c:pt idx="901">
                  <c:v>2.5354357158739495E-3</c:v>
                </c:pt>
                <c:pt idx="902">
                  <c:v>6.60314027554106E-3</c:v>
                </c:pt>
                <c:pt idx="903">
                  <c:v>1.1470272999969808E-2</c:v>
                </c:pt>
                <c:pt idx="904">
                  <c:v>1.692947252934424E-3</c:v>
                </c:pt>
                <c:pt idx="905">
                  <c:v>-9.4140431340669791E-4</c:v>
                </c:pt>
                <c:pt idx="906">
                  <c:v>4.771340913749692E-3</c:v>
                </c:pt>
                <c:pt idx="907">
                  <c:v>4.4082634680218504E-3</c:v>
                </c:pt>
                <c:pt idx="908">
                  <c:v>5.5088656174401953E-3</c:v>
                </c:pt>
                <c:pt idx="909">
                  <c:v>-7.4397406511137231E-3</c:v>
                </c:pt>
                <c:pt idx="910">
                  <c:v>1.9409396329811172E-3</c:v>
                </c:pt>
                <c:pt idx="911">
                  <c:v>-5.4577833906297585E-3</c:v>
                </c:pt>
                <c:pt idx="912">
                  <c:v>1.6727347325886772E-3</c:v>
                </c:pt>
                <c:pt idx="913">
                  <c:v>1.4195122264198988E-2</c:v>
                </c:pt>
                <c:pt idx="914">
                  <c:v>-5.7103712910023998E-4</c:v>
                </c:pt>
                <c:pt idx="915">
                  <c:v>-2.7376843490523372E-3</c:v>
                </c:pt>
                <c:pt idx="916">
                  <c:v>4.7585163586186572E-4</c:v>
                </c:pt>
                <c:pt idx="917">
                  <c:v>3.6861704666634023E-3</c:v>
                </c:pt>
                <c:pt idx="918">
                  <c:v>-3.6911025124914793E-3</c:v>
                </c:pt>
                <c:pt idx="919">
                  <c:v>4.713703647194676E-3</c:v>
                </c:pt>
                <c:pt idx="920">
                  <c:v>-3.3015538302570862E-3</c:v>
                </c:pt>
                <c:pt idx="921">
                  <c:v>-3.7572807650943034E-3</c:v>
                </c:pt>
                <c:pt idx="922">
                  <c:v>-1.7885005341630711E-4</c:v>
                </c:pt>
                <c:pt idx="923">
                  <c:v>-4.8281077985755779E-3</c:v>
                </c:pt>
                <c:pt idx="924">
                  <c:v>-7.5403067369264956E-4</c:v>
                </c:pt>
                <c:pt idx="925">
                  <c:v>-5.9156349373741665E-3</c:v>
                </c:pt>
                <c:pt idx="926">
                  <c:v>-3.7425854417238251E-3</c:v>
                </c:pt>
                <c:pt idx="927">
                  <c:v>1.7905449104226438E-3</c:v>
                </c:pt>
                <c:pt idx="928">
                  <c:v>7.6418865104051301E-3</c:v>
                </c:pt>
                <c:pt idx="929">
                  <c:v>-3.8796291657594242E-4</c:v>
                </c:pt>
                <c:pt idx="930">
                  <c:v>-1.2900423793704187E-3</c:v>
                </c:pt>
                <c:pt idx="931">
                  <c:v>-1.0027909947207931E-3</c:v>
                </c:pt>
                <c:pt idx="932">
                  <c:v>-2.0808395877249235E-3</c:v>
                </c:pt>
                <c:pt idx="933">
                  <c:v>-9.8774876896089644E-3</c:v>
                </c:pt>
                <c:pt idx="934">
                  <c:v>-3.8705155638672131E-3</c:v>
                </c:pt>
                <c:pt idx="935">
                  <c:v>1.2106140018738859E-2</c:v>
                </c:pt>
                <c:pt idx="936">
                  <c:v>-7.8292757138533336E-4</c:v>
                </c:pt>
                <c:pt idx="937">
                  <c:v>8.123524655236752E-3</c:v>
                </c:pt>
                <c:pt idx="938">
                  <c:v>3.473746248636727E-4</c:v>
                </c:pt>
                <c:pt idx="939">
                  <c:v>-3.2279515932330739E-3</c:v>
                </c:pt>
                <c:pt idx="940">
                  <c:v>2.6329043666245586E-3</c:v>
                </c:pt>
                <c:pt idx="941">
                  <c:v>7.0486887193905411E-3</c:v>
                </c:pt>
                <c:pt idx="942">
                  <c:v>5.0042546893217209E-3</c:v>
                </c:pt>
                <c:pt idx="943">
                  <c:v>7.3151646362684345E-3</c:v>
                </c:pt>
                <c:pt idx="944">
                  <c:v>1.8064580600838207E-3</c:v>
                </c:pt>
                <c:pt idx="945">
                  <c:v>-1.5733424817955697E-3</c:v>
                </c:pt>
                <c:pt idx="946">
                  <c:v>-1.8646808607785822E-3</c:v>
                </c:pt>
                <c:pt idx="947">
                  <c:v>4.7849666414833706E-3</c:v>
                </c:pt>
                <c:pt idx="948">
                  <c:v>4.0312102833896187E-4</c:v>
                </c:pt>
                <c:pt idx="949">
                  <c:v>1.0243227550655667E-3</c:v>
                </c:pt>
                <c:pt idx="950">
                  <c:v>-1.0625131034036488E-2</c:v>
                </c:pt>
                <c:pt idx="951">
                  <c:v>1.5268045369732249E-2</c:v>
                </c:pt>
                <c:pt idx="952">
                  <c:v>-9.4296550965571307E-3</c:v>
                </c:pt>
                <c:pt idx="953">
                  <c:v>4.8222703332727124E-3</c:v>
                </c:pt>
                <c:pt idx="954">
                  <c:v>-5.3617298978843038E-4</c:v>
                </c:pt>
                <c:pt idx="955">
                  <c:v>5.9415665432990036E-4</c:v>
                </c:pt>
                <c:pt idx="956">
                  <c:v>-4.7472723788859047E-3</c:v>
                </c:pt>
                <c:pt idx="957">
                  <c:v>2.3269995986663389E-3</c:v>
                </c:pt>
                <c:pt idx="958">
                  <c:v>1.0318110288174346E-3</c:v>
                </c:pt>
                <c:pt idx="959">
                  <c:v>-2.24262229054605E-3</c:v>
                </c:pt>
                <c:pt idx="960">
                  <c:v>1.0309119439232826E-2</c:v>
                </c:pt>
                <c:pt idx="961">
                  <c:v>5.5716336700594197E-3</c:v>
                </c:pt>
                <c:pt idx="962">
                  <c:v>-1.8155782979845515E-3</c:v>
                </c:pt>
                <c:pt idx="963">
                  <c:v>1.7945083661947197E-3</c:v>
                </c:pt>
                <c:pt idx="964">
                  <c:v>-5.5125299702716646E-3</c:v>
                </c:pt>
                <c:pt idx="965">
                  <c:v>-6.5564280171023052E-3</c:v>
                </c:pt>
                <c:pt idx="966">
                  <c:v>7.1642904567935616E-3</c:v>
                </c:pt>
                <c:pt idx="967">
                  <c:v>-1.667767433934559E-2</c:v>
                </c:pt>
                <c:pt idx="968">
                  <c:v>6.2080546648082833E-3</c:v>
                </c:pt>
                <c:pt idx="969">
                  <c:v>2.2361269464472957E-3</c:v>
                </c:pt>
                <c:pt idx="970">
                  <c:v>-1.4682859536272463E-3</c:v>
                </c:pt>
                <c:pt idx="971">
                  <c:v>-1.8718632332132609E-3</c:v>
                </c:pt>
                <c:pt idx="972">
                  <c:v>-9.3480464194501095E-5</c:v>
                </c:pt>
                <c:pt idx="973">
                  <c:v>1.5730431327957112E-2</c:v>
                </c:pt>
                <c:pt idx="974">
                  <c:v>1.0644229646824689E-2</c:v>
                </c:pt>
                <c:pt idx="975">
                  <c:v>1.8756712719395648E-3</c:v>
                </c:pt>
                <c:pt idx="976">
                  <c:v>-7.7353148600024573E-4</c:v>
                </c:pt>
                <c:pt idx="977">
                  <c:v>3.276813367948743E-3</c:v>
                </c:pt>
                <c:pt idx="978">
                  <c:v>1.0362106525014521E-2</c:v>
                </c:pt>
                <c:pt idx="979">
                  <c:v>2.2416831036140626E-3</c:v>
                </c:pt>
                <c:pt idx="980">
                  <c:v>-2.5596443355076636E-3</c:v>
                </c:pt>
                <c:pt idx="981">
                  <c:v>1.0653036661587324E-3</c:v>
                </c:pt>
                <c:pt idx="982">
                  <c:v>1.1122849872444779E-3</c:v>
                </c:pt>
                <c:pt idx="983">
                  <c:v>-3.6576797078000686E-3</c:v>
                </c:pt>
                <c:pt idx="984">
                  <c:v>8.4368349609424947E-3</c:v>
                </c:pt>
                <c:pt idx="985">
                  <c:v>-4.7106525599826664E-4</c:v>
                </c:pt>
                <c:pt idx="986">
                  <c:v>-7.6030915061150598E-3</c:v>
                </c:pt>
                <c:pt idx="987">
                  <c:v>-3.1505755426036321E-2</c:v>
                </c:pt>
                <c:pt idx="988">
                  <c:v>-1.1796509211744986E-2</c:v>
                </c:pt>
                <c:pt idx="989">
                  <c:v>5.4203451964852422E-3</c:v>
                </c:pt>
                <c:pt idx="990">
                  <c:v>-2.4838113913148985E-2</c:v>
                </c:pt>
                <c:pt idx="991">
                  <c:v>-2.2410678558971817E-2</c:v>
                </c:pt>
                <c:pt idx="992">
                  <c:v>4.5755103297873845E-3</c:v>
                </c:pt>
                <c:pt idx="993">
                  <c:v>6.7863282667707994E-3</c:v>
                </c:pt>
                <c:pt idx="994">
                  <c:v>4.2242102051086028E-3</c:v>
                </c:pt>
                <c:pt idx="995">
                  <c:v>-8.9880270715533474E-3</c:v>
                </c:pt>
                <c:pt idx="996">
                  <c:v>-2.3549048339627798E-2</c:v>
                </c:pt>
                <c:pt idx="997">
                  <c:v>-3.890036411879693E-2</c:v>
                </c:pt>
                <c:pt idx="998">
                  <c:v>-4.0614978501490248E-3</c:v>
                </c:pt>
                <c:pt idx="999">
                  <c:v>-1.0379097278820724E-2</c:v>
                </c:pt>
                <c:pt idx="1000">
                  <c:v>-7.7443859330073278E-2</c:v>
                </c:pt>
                <c:pt idx="1001">
                  <c:v>1.3241051391284087E-2</c:v>
                </c:pt>
                <c:pt idx="1002">
                  <c:v>-2.5137989634754051E-2</c:v>
                </c:pt>
                <c:pt idx="1003">
                  <c:v>2.4116160439348177E-2</c:v>
                </c:pt>
                <c:pt idx="1004">
                  <c:v>-1.8932104683028503E-2</c:v>
                </c:pt>
                <c:pt idx="1005">
                  <c:v>2.381485485901674E-2</c:v>
                </c:pt>
                <c:pt idx="1006">
                  <c:v>-1.3244805780943945E-2</c:v>
                </c:pt>
                <c:pt idx="1007">
                  <c:v>-3.4163682695841205E-2</c:v>
                </c:pt>
                <c:pt idx="1008">
                  <c:v>5.2018073342789295E-2</c:v>
                </c:pt>
                <c:pt idx="1009">
                  <c:v>3.3259281905215973E-2</c:v>
                </c:pt>
                <c:pt idx="1010">
                  <c:v>1.2381241863309538E-2</c:v>
                </c:pt>
                <c:pt idx="1011">
                  <c:v>-2.5667352098116832E-2</c:v>
                </c:pt>
                <c:pt idx="1012">
                  <c:v>1.5503190692881594E-2</c:v>
                </c:pt>
                <c:pt idx="1013">
                  <c:v>1.6860804945099127E-2</c:v>
                </c:pt>
                <c:pt idx="1014">
                  <c:v>-2.7855958891094285E-2</c:v>
                </c:pt>
                <c:pt idx="1015">
                  <c:v>6.6533526593597439E-4</c:v>
                </c:pt>
                <c:pt idx="1016">
                  <c:v>-1.1555549320608722E-2</c:v>
                </c:pt>
                <c:pt idx="1017">
                  <c:v>2.9615931468818003E-2</c:v>
                </c:pt>
                <c:pt idx="1018">
                  <c:v>2.4942679392312171E-2</c:v>
                </c:pt>
                <c:pt idx="1019">
                  <c:v>-5.4472342369776289E-3</c:v>
                </c:pt>
                <c:pt idx="1020">
                  <c:v>-3.1341566974745183E-4</c:v>
                </c:pt>
                <c:pt idx="1021">
                  <c:v>1.8187957836079627E-2</c:v>
                </c:pt>
                <c:pt idx="1022">
                  <c:v>-2.6316254103538002E-2</c:v>
                </c:pt>
                <c:pt idx="1023">
                  <c:v>1.6333807909223287E-3</c:v>
                </c:pt>
                <c:pt idx="1024">
                  <c:v>2.5130385969964454E-2</c:v>
                </c:pt>
                <c:pt idx="1025">
                  <c:v>3.2120251921937916E-3</c:v>
                </c:pt>
                <c:pt idx="1026">
                  <c:v>-2.2642902800276619E-2</c:v>
                </c:pt>
                <c:pt idx="1027">
                  <c:v>1.6829836929238933E-2</c:v>
                </c:pt>
                <c:pt idx="1028">
                  <c:v>6.8933788607712584E-3</c:v>
                </c:pt>
                <c:pt idx="1029">
                  <c:v>-1.3145971269171131E-2</c:v>
                </c:pt>
                <c:pt idx="1030">
                  <c:v>1.2342407305566369E-2</c:v>
                </c:pt>
                <c:pt idx="1031">
                  <c:v>1.3855926266120283E-2</c:v>
                </c:pt>
                <c:pt idx="1032">
                  <c:v>1.5173446966728463E-2</c:v>
                </c:pt>
                <c:pt idx="1033">
                  <c:v>-1.0452112589250292E-2</c:v>
                </c:pt>
                <c:pt idx="1034">
                  <c:v>-3.3726477722550711E-2</c:v>
                </c:pt>
                <c:pt idx="1035">
                  <c:v>1.6108329183529627E-2</c:v>
                </c:pt>
                <c:pt idx="1036">
                  <c:v>-7.9442331487978232E-3</c:v>
                </c:pt>
                <c:pt idx="1037">
                  <c:v>7.9233673905502542E-3</c:v>
                </c:pt>
                <c:pt idx="1038">
                  <c:v>1.2186401678378369E-2</c:v>
                </c:pt>
                <c:pt idx="1039">
                  <c:v>-3.0899366217514773E-3</c:v>
                </c:pt>
                <c:pt idx="1040">
                  <c:v>6.430304770624941E-3</c:v>
                </c:pt>
                <c:pt idx="1041">
                  <c:v>-2.2077506490560735E-2</c:v>
                </c:pt>
                <c:pt idx="1042">
                  <c:v>-2.2151736023723591E-2</c:v>
                </c:pt>
                <c:pt idx="1043">
                  <c:v>8.5413992263867599E-3</c:v>
                </c:pt>
                <c:pt idx="1044">
                  <c:v>3.5656413510930081E-2</c:v>
                </c:pt>
                <c:pt idx="1045">
                  <c:v>-2.6998685355558421E-3</c:v>
                </c:pt>
                <c:pt idx="1046">
                  <c:v>-1.7492918805052881E-3</c:v>
                </c:pt>
                <c:pt idx="1047">
                  <c:v>-3.949775236046042E-4</c:v>
                </c:pt>
                <c:pt idx="1048">
                  <c:v>1.5655650880524813E-2</c:v>
                </c:pt>
                <c:pt idx="1049">
                  <c:v>8.3804987441240594E-3</c:v>
                </c:pt>
                <c:pt idx="1050">
                  <c:v>7.692984462960943E-3</c:v>
                </c:pt>
                <c:pt idx="1051">
                  <c:v>1.5490802727049854E-2</c:v>
                </c:pt>
                <c:pt idx="1052">
                  <c:v>-1.2250742488976932E-2</c:v>
                </c:pt>
                <c:pt idx="1053">
                  <c:v>8.877067353781307E-3</c:v>
                </c:pt>
                <c:pt idx="1054">
                  <c:v>7.8717164849656431E-3</c:v>
                </c:pt>
                <c:pt idx="1055">
                  <c:v>1.8955210403348046E-2</c:v>
                </c:pt>
                <c:pt idx="1056">
                  <c:v>-4.0105285377870017E-3</c:v>
                </c:pt>
                <c:pt idx="1057">
                  <c:v>1.2997901953398113E-2</c:v>
                </c:pt>
                <c:pt idx="1058">
                  <c:v>-5.3906533361811693E-3</c:v>
                </c:pt>
                <c:pt idx="1059">
                  <c:v>-8.894187775801218E-3</c:v>
                </c:pt>
                <c:pt idx="1060">
                  <c:v>-1.8403853725070343E-3</c:v>
                </c:pt>
                <c:pt idx="1061">
                  <c:v>-3.6016544224518998E-2</c:v>
                </c:pt>
                <c:pt idx="1062">
                  <c:v>5.8919635285509104E-5</c:v>
                </c:pt>
                <c:pt idx="1063">
                  <c:v>3.271052900157554E-3</c:v>
                </c:pt>
                <c:pt idx="1064">
                  <c:v>2.5318460409378914E-2</c:v>
                </c:pt>
                <c:pt idx="1065">
                  <c:v>2.5495096431708392E-3</c:v>
                </c:pt>
                <c:pt idx="1066">
                  <c:v>-4.1464882801186195E-3</c:v>
                </c:pt>
                <c:pt idx="1067">
                  <c:v>-4.4382547257145561E-3</c:v>
                </c:pt>
                <c:pt idx="1068">
                  <c:v>1.1397486097331528E-2</c:v>
                </c:pt>
                <c:pt idx="1069">
                  <c:v>-1.7565378606204534E-2</c:v>
                </c:pt>
                <c:pt idx="1070">
                  <c:v>8.1057220634737862E-3</c:v>
                </c:pt>
                <c:pt idx="1071">
                  <c:v>-1.4016464361484358E-3</c:v>
                </c:pt>
                <c:pt idx="1072">
                  <c:v>6.1837781293885043E-3</c:v>
                </c:pt>
                <c:pt idx="1073">
                  <c:v>-3.0826757937990265E-3</c:v>
                </c:pt>
                <c:pt idx="1074">
                  <c:v>4.7461423262149232E-3</c:v>
                </c:pt>
                <c:pt idx="1075">
                  <c:v>1.2650709730768137E-2</c:v>
                </c:pt>
                <c:pt idx="1076">
                  <c:v>-3.6340850170992812E-3</c:v>
                </c:pt>
                <c:pt idx="1077">
                  <c:v>1.5458794637184156E-2</c:v>
                </c:pt>
                <c:pt idx="1078">
                  <c:v>-4.3647964033474646E-3</c:v>
                </c:pt>
                <c:pt idx="1079">
                  <c:v>-3.3237975942955228E-3</c:v>
                </c:pt>
                <c:pt idx="1080">
                  <c:v>-6.236002861335117E-3</c:v>
                </c:pt>
                <c:pt idx="1081">
                  <c:v>6.0020914580803039E-3</c:v>
                </c:pt>
                <c:pt idx="1082">
                  <c:v>1.3375965879808738E-2</c:v>
                </c:pt>
                <c:pt idx="1083">
                  <c:v>-1.6862556891440016E-3</c:v>
                </c:pt>
                <c:pt idx="1084">
                  <c:v>1.2385050453369864E-2</c:v>
                </c:pt>
                <c:pt idx="1085">
                  <c:v>-5.4632667700392655E-3</c:v>
                </c:pt>
                <c:pt idx="1086">
                  <c:v>6.5723384618284189E-3</c:v>
                </c:pt>
                <c:pt idx="1087">
                  <c:v>6.0097849710330021E-3</c:v>
                </c:pt>
                <c:pt idx="1088">
                  <c:v>-3.7060030764510948E-3</c:v>
                </c:pt>
                <c:pt idx="1089">
                  <c:v>1.8929307405597985E-3</c:v>
                </c:pt>
                <c:pt idx="1090">
                  <c:v>5.6856690568719186E-4</c:v>
                </c:pt>
                <c:pt idx="1091">
                  <c:v>-1.2648337191683314E-2</c:v>
                </c:pt>
                <c:pt idx="1092">
                  <c:v>4.2698037207305733E-3</c:v>
                </c:pt>
                <c:pt idx="1093">
                  <c:v>-2.4718357983389743E-3</c:v>
                </c:pt>
                <c:pt idx="1094">
                  <c:v>2.69934283938307E-3</c:v>
                </c:pt>
                <c:pt idx="1095">
                  <c:v>-1.6729955863486454E-2</c:v>
                </c:pt>
                <c:pt idx="1096">
                  <c:v>-5.4576506947945237E-3</c:v>
                </c:pt>
                <c:pt idx="1097">
                  <c:v>1.6784707140567297E-2</c:v>
                </c:pt>
                <c:pt idx="1098">
                  <c:v>-5.0164843046788298E-3</c:v>
                </c:pt>
                <c:pt idx="1099">
                  <c:v>4.8047977329039203E-3</c:v>
                </c:pt>
                <c:pt idx="1100">
                  <c:v>-2.6134158562451586E-3</c:v>
                </c:pt>
                <c:pt idx="1101">
                  <c:v>6.0657493224530496E-4</c:v>
                </c:pt>
                <c:pt idx="1102">
                  <c:v>3.6137510993959894E-3</c:v>
                </c:pt>
                <c:pt idx="1103">
                  <c:v>1.5716788120147145E-2</c:v>
                </c:pt>
                <c:pt idx="1104">
                  <c:v>1.1644555918590795E-3</c:v>
                </c:pt>
                <c:pt idx="1105">
                  <c:v>-8.4762826839878151E-4</c:v>
                </c:pt>
                <c:pt idx="1106">
                  <c:v>-1.3320928262602024E-2</c:v>
                </c:pt>
                <c:pt idx="1107">
                  <c:v>8.1291074306637668E-3</c:v>
                </c:pt>
                <c:pt idx="1108">
                  <c:v>-5.5036093160515595E-3</c:v>
                </c:pt>
                <c:pt idx="1109">
                  <c:v>6.3609154728019833E-3</c:v>
                </c:pt>
                <c:pt idx="1110">
                  <c:v>-9.5716413594719354E-3</c:v>
                </c:pt>
                <c:pt idx="1111">
                  <c:v>5.55672649527685E-4</c:v>
                </c:pt>
                <c:pt idx="1112">
                  <c:v>1.4797799557193203E-2</c:v>
                </c:pt>
                <c:pt idx="1113">
                  <c:v>-8.2186102810157956E-4</c:v>
                </c:pt>
                <c:pt idx="1114">
                  <c:v>4.9954223520648055E-3</c:v>
                </c:pt>
                <c:pt idx="1115">
                  <c:v>-1.7172083439960266E-3</c:v>
                </c:pt>
                <c:pt idx="1116">
                  <c:v>-7.0584930382723912E-3</c:v>
                </c:pt>
                <c:pt idx="1117">
                  <c:v>-4.172424159153679E-3</c:v>
                </c:pt>
                <c:pt idx="1118">
                  <c:v>1.3443186559478253E-3</c:v>
                </c:pt>
                <c:pt idx="1119">
                  <c:v>5.6111180793099631E-3</c:v>
                </c:pt>
                <c:pt idx="1120">
                  <c:v>-9.096087860387108E-3</c:v>
                </c:pt>
                <c:pt idx="1121">
                  <c:v>6.276463597907143E-4</c:v>
                </c:pt>
                <c:pt idx="1122">
                  <c:v>1.5556456211564153E-2</c:v>
                </c:pt>
                <c:pt idx="1123">
                  <c:v>-6.7374550668865595E-3</c:v>
                </c:pt>
                <c:pt idx="1124">
                  <c:v>1.2384195410269496E-2</c:v>
                </c:pt>
                <c:pt idx="1125">
                  <c:v>-3.8831150808230509E-3</c:v>
                </c:pt>
                <c:pt idx="1126">
                  <c:v>-5.1433895894091998E-4</c:v>
                </c:pt>
                <c:pt idx="1127">
                  <c:v>5.544338390803472E-4</c:v>
                </c:pt>
                <c:pt idx="1128">
                  <c:v>6.6037567139386336E-3</c:v>
                </c:pt>
                <c:pt idx="1129">
                  <c:v>7.8955919005521055E-3</c:v>
                </c:pt>
                <c:pt idx="1130">
                  <c:v>-1.7492322336644657E-3</c:v>
                </c:pt>
                <c:pt idx="1131">
                  <c:v>6.9903683324738796E-4</c:v>
                </c:pt>
                <c:pt idx="1132">
                  <c:v>-2.5812116026953425E-2</c:v>
                </c:pt>
                <c:pt idx="1133">
                  <c:v>4.7343658061434757E-3</c:v>
                </c:pt>
                <c:pt idx="1134">
                  <c:v>5.6973889747849596E-3</c:v>
                </c:pt>
                <c:pt idx="1135">
                  <c:v>-7.3476412084054945E-3</c:v>
                </c:pt>
                <c:pt idx="1136">
                  <c:v>2.6725111625514747E-3</c:v>
                </c:pt>
                <c:pt idx="1137">
                  <c:v>2.0917104552282014E-2</c:v>
                </c:pt>
                <c:pt idx="1138">
                  <c:v>8.3478256473360163E-4</c:v>
                </c:pt>
                <c:pt idx="1139">
                  <c:v>-2.8189107093451403E-3</c:v>
                </c:pt>
                <c:pt idx="1140">
                  <c:v>3.073547139250678E-4</c:v>
                </c:pt>
                <c:pt idx="1141">
                  <c:v>-6.4997186477165148E-3</c:v>
                </c:pt>
                <c:pt idx="1142">
                  <c:v>1.055780085705204E-2</c:v>
                </c:pt>
                <c:pt idx="1143">
                  <c:v>-1.5841366137351646E-4</c:v>
                </c:pt>
                <c:pt idx="1144">
                  <c:v>8.1072339307562528E-5</c:v>
                </c:pt>
                <c:pt idx="1145">
                  <c:v>9.18973311079243E-4</c:v>
                </c:pt>
                <c:pt idx="1146">
                  <c:v>-4.7637078266335475E-4</c:v>
                </c:pt>
                <c:pt idx="1147">
                  <c:v>6.1560905592502307E-3</c:v>
                </c:pt>
                <c:pt idx="1148">
                  <c:v>-8.6137294072488567E-3</c:v>
                </c:pt>
                <c:pt idx="1149">
                  <c:v>3.0102850706630302E-3</c:v>
                </c:pt>
                <c:pt idx="1150">
                  <c:v>-1.1058227033818431E-2</c:v>
                </c:pt>
                <c:pt idx="1151">
                  <c:v>9.0897375003105955E-3</c:v>
                </c:pt>
                <c:pt idx="1152">
                  <c:v>2.5617561771399131E-3</c:v>
                </c:pt>
                <c:pt idx="1153">
                  <c:v>5.1633346083452124E-5</c:v>
                </c:pt>
                <c:pt idx="1154">
                  <c:v>-8.2551092562515443E-3</c:v>
                </c:pt>
                <c:pt idx="1155">
                  <c:v>-1.7289968785282124E-3</c:v>
                </c:pt>
                <c:pt idx="1156">
                  <c:v>1.5238701207214234E-3</c:v>
                </c:pt>
                <c:pt idx="1157">
                  <c:v>-1.8045011999204361E-2</c:v>
                </c:pt>
                <c:pt idx="1158">
                  <c:v>-4.4922787633956424E-3</c:v>
                </c:pt>
                <c:pt idx="1159">
                  <c:v>-1.71294622783092E-2</c:v>
                </c:pt>
                <c:pt idx="1160">
                  <c:v>-2.772663804514981E-3</c:v>
                </c:pt>
                <c:pt idx="1161">
                  <c:v>7.3390102742178708E-4</c:v>
                </c:pt>
                <c:pt idx="1162">
                  <c:v>1.319862907547964E-2</c:v>
                </c:pt>
                <c:pt idx="1163">
                  <c:v>1.0051776887890919E-2</c:v>
                </c:pt>
                <c:pt idx="1164">
                  <c:v>9.672767968584902E-3</c:v>
                </c:pt>
                <c:pt idx="1165">
                  <c:v>1.0945418927498465E-2</c:v>
                </c:pt>
                <c:pt idx="1166">
                  <c:v>-1.03192840754793E-3</c:v>
                </c:pt>
                <c:pt idx="1167">
                  <c:v>2.794094751240318E-2</c:v>
                </c:pt>
                <c:pt idx="1168">
                  <c:v>-1.1896172148413847E-3</c:v>
                </c:pt>
                <c:pt idx="1169">
                  <c:v>6.7986560556260716E-3</c:v>
                </c:pt>
                <c:pt idx="1170">
                  <c:v>-3.9860632240700808E-3</c:v>
                </c:pt>
                <c:pt idx="1171">
                  <c:v>1.945968420470197E-3</c:v>
                </c:pt>
                <c:pt idx="1172">
                  <c:v>8.2298873386249891E-3</c:v>
                </c:pt>
                <c:pt idx="1173">
                  <c:v>1.4805371317990436E-3</c:v>
                </c:pt>
                <c:pt idx="1174">
                  <c:v>1.7863392954471478E-4</c:v>
                </c:pt>
                <c:pt idx="1175">
                  <c:v>-2.6664913876847237E-3</c:v>
                </c:pt>
                <c:pt idx="1176">
                  <c:v>4.2896935112120551E-3</c:v>
                </c:pt>
                <c:pt idx="1177">
                  <c:v>-1.7364737920953963E-3</c:v>
                </c:pt>
                <c:pt idx="1178">
                  <c:v>6.2960406298567702E-3</c:v>
                </c:pt>
                <c:pt idx="1179">
                  <c:v>-2.4849541321534142E-3</c:v>
                </c:pt>
                <c:pt idx="1180">
                  <c:v>2.5746597253805732E-4</c:v>
                </c:pt>
                <c:pt idx="1181">
                  <c:v>1.9947880760312312E-3</c:v>
                </c:pt>
                <c:pt idx="1182">
                  <c:v>-7.3460741797024606E-3</c:v>
                </c:pt>
                <c:pt idx="1183">
                  <c:v>2.5207368747272455E-3</c:v>
                </c:pt>
                <c:pt idx="1184">
                  <c:v>-1.8544452100232667E-3</c:v>
                </c:pt>
                <c:pt idx="1185">
                  <c:v>-2.5529426308891516E-3</c:v>
                </c:pt>
                <c:pt idx="1186">
                  <c:v>1.8782591547944023E-3</c:v>
                </c:pt>
                <c:pt idx="1187">
                  <c:v>-3.5153852275268834E-3</c:v>
                </c:pt>
                <c:pt idx="1188">
                  <c:v>6.9291561332902683E-3</c:v>
                </c:pt>
                <c:pt idx="1189">
                  <c:v>4.0215740936121413E-4</c:v>
                </c:pt>
                <c:pt idx="1190">
                  <c:v>-7.4095613337139786E-3</c:v>
                </c:pt>
                <c:pt idx="1191">
                  <c:v>-5.9452230192574744E-3</c:v>
                </c:pt>
                <c:pt idx="1192">
                  <c:v>-1.6751648997796604E-4</c:v>
                </c:pt>
                <c:pt idx="1193">
                  <c:v>-2.6244126501426723E-4</c:v>
                </c:pt>
                <c:pt idx="1194">
                  <c:v>9.9152492779177497E-4</c:v>
                </c:pt>
                <c:pt idx="1195">
                  <c:v>-2.6915083821681561E-3</c:v>
                </c:pt>
                <c:pt idx="1196">
                  <c:v>7.1631351669679548E-4</c:v>
                </c:pt>
                <c:pt idx="1197">
                  <c:v>-1.6176912711688193E-2</c:v>
                </c:pt>
                <c:pt idx="1198">
                  <c:v>7.2712083756222975E-3</c:v>
                </c:pt>
                <c:pt idx="1199">
                  <c:v>1.90586750344022E-3</c:v>
                </c:pt>
                <c:pt idx="1200">
                  <c:v>7.267380547097281E-3</c:v>
                </c:pt>
                <c:pt idx="1201">
                  <c:v>2.649563365033285E-3</c:v>
                </c:pt>
                <c:pt idx="1202">
                  <c:v>-7.0429774934140307E-3</c:v>
                </c:pt>
                <c:pt idx="1203">
                  <c:v>8.1677156819734628E-3</c:v>
                </c:pt>
                <c:pt idx="1204">
                  <c:v>-1.1623722637110851E-3</c:v>
                </c:pt>
                <c:pt idx="1205">
                  <c:v>1.8312883739071886E-2</c:v>
                </c:pt>
                <c:pt idx="1206">
                  <c:v>3.786386927874104E-3</c:v>
                </c:pt>
                <c:pt idx="1207">
                  <c:v>-2.9123622485921438E-3</c:v>
                </c:pt>
                <c:pt idx="1208">
                  <c:v>6.521121119170822E-3</c:v>
                </c:pt>
                <c:pt idx="1209">
                  <c:v>1.4162650547069732E-3</c:v>
                </c:pt>
                <c:pt idx="1210">
                  <c:v>3.7739631159749132E-3</c:v>
                </c:pt>
                <c:pt idx="1211">
                  <c:v>-6.4599307717484343E-3</c:v>
                </c:pt>
                <c:pt idx="1212">
                  <c:v>2.9478189796505396E-3</c:v>
                </c:pt>
                <c:pt idx="1213">
                  <c:v>-1.6558092740916047E-3</c:v>
                </c:pt>
                <c:pt idx="1214">
                  <c:v>7.7348417973296894E-3</c:v>
                </c:pt>
                <c:pt idx="1215">
                  <c:v>3.3467790352892678E-3</c:v>
                </c:pt>
                <c:pt idx="1216">
                  <c:v>-3.2576293120069484E-4</c:v>
                </c:pt>
                <c:pt idx="1217">
                  <c:v>-4.0741382230799232E-3</c:v>
                </c:pt>
                <c:pt idx="1218">
                  <c:v>6.2127237783185978E-3</c:v>
                </c:pt>
                <c:pt idx="1219">
                  <c:v>-5.6380235302746131E-3</c:v>
                </c:pt>
                <c:pt idx="1220">
                  <c:v>-1.7258244451166804E-3</c:v>
                </c:pt>
                <c:pt idx="1221">
                  <c:v>-8.3557828393555252E-3</c:v>
                </c:pt>
                <c:pt idx="1222">
                  <c:v>1.0966359862598868E-2</c:v>
                </c:pt>
                <c:pt idx="1223">
                  <c:v>4.0122222168482774E-3</c:v>
                </c:pt>
                <c:pt idx="1224">
                  <c:v>3.4310713629602486E-3</c:v>
                </c:pt>
                <c:pt idx="1225">
                  <c:v>3.2360467688905487E-3</c:v>
                </c:pt>
                <c:pt idx="1226">
                  <c:v>-6.1554111089967582E-3</c:v>
                </c:pt>
                <c:pt idx="1227">
                  <c:v>4.9071127927233634E-3</c:v>
                </c:pt>
                <c:pt idx="1228">
                  <c:v>-1.1657900552284363E-3</c:v>
                </c:pt>
                <c:pt idx="1229">
                  <c:v>-3.6043867525821141E-4</c:v>
                </c:pt>
                <c:pt idx="1230">
                  <c:v>4.4558096344327865E-3</c:v>
                </c:pt>
                <c:pt idx="1231">
                  <c:v>5.3977335804795516E-3</c:v>
                </c:pt>
                <c:pt idx="1232">
                  <c:v>5.3247602521256272E-3</c:v>
                </c:pt>
                <c:pt idx="1233">
                  <c:v>-3.8313415486853193E-4</c:v>
                </c:pt>
                <c:pt idx="1234">
                  <c:v>-7.4348332957940291E-3</c:v>
                </c:pt>
                <c:pt idx="1235">
                  <c:v>-4.7295061525927785E-4</c:v>
                </c:pt>
                <c:pt idx="1236">
                  <c:v>7.7469406363709992E-3</c:v>
                </c:pt>
                <c:pt idx="1237">
                  <c:v>-2.0839402323106306E-3</c:v>
                </c:pt>
                <c:pt idx="1238">
                  <c:v>-5.074162838424677E-3</c:v>
                </c:pt>
                <c:pt idx="1239">
                  <c:v>7.4745794290650485E-3</c:v>
                </c:pt>
                <c:pt idx="1240">
                  <c:v>6.5460545042130892E-4</c:v>
                </c:pt>
                <c:pt idx="1241">
                  <c:v>-1.0383202860910601E-2</c:v>
                </c:pt>
                <c:pt idx="1242">
                  <c:v>1.6378601197021156E-2</c:v>
                </c:pt>
                <c:pt idx="1243">
                  <c:v>4.4884512644315167E-3</c:v>
                </c:pt>
                <c:pt idx="1244">
                  <c:v>2.4204241499994946E-3</c:v>
                </c:pt>
                <c:pt idx="1245">
                  <c:v>-2.997097136543796E-3</c:v>
                </c:pt>
                <c:pt idx="1246">
                  <c:v>-5.8355152875450671E-3</c:v>
                </c:pt>
                <c:pt idx="1247">
                  <c:v>1.9568147374691116E-2</c:v>
                </c:pt>
                <c:pt idx="1248">
                  <c:v>7.6320999029834405E-3</c:v>
                </c:pt>
                <c:pt idx="1249">
                  <c:v>3.3702877254977435E-3</c:v>
                </c:pt>
                <c:pt idx="1250">
                  <c:v>1.07666422453018E-2</c:v>
                </c:pt>
                <c:pt idx="1251">
                  <c:v>1.1697507197609958E-3</c:v>
                </c:pt>
                <c:pt idx="1252">
                  <c:v>-2.3588413544684416E-3</c:v>
                </c:pt>
                <c:pt idx="1253">
                  <c:v>6.2621207501971131E-3</c:v>
                </c:pt>
                <c:pt idx="1254">
                  <c:v>-2.3972593764591183E-3</c:v>
                </c:pt>
                <c:pt idx="1255">
                  <c:v>2.4577233327448601E-3</c:v>
                </c:pt>
                <c:pt idx="1256">
                  <c:v>-3.5805578504922815E-3</c:v>
                </c:pt>
                <c:pt idx="1257">
                  <c:v>1.8930754474985071E-3</c:v>
                </c:pt>
                <c:pt idx="1258">
                  <c:v>-2.1421512423737887E-3</c:v>
                </c:pt>
                <c:pt idx="1259">
                  <c:v>5.6238106404567414E-3</c:v>
                </c:pt>
                <c:pt idx="1260">
                  <c:v>-3.7587518506386145E-3</c:v>
                </c:pt>
                <c:pt idx="1261">
                  <c:v>8.6722393501620625E-3</c:v>
                </c:pt>
                <c:pt idx="1262">
                  <c:v>-5.4768211248277998E-3</c:v>
                </c:pt>
                <c:pt idx="1263">
                  <c:v>7.8440727521271788E-3</c:v>
                </c:pt>
                <c:pt idx="1264">
                  <c:v>-4.1195213061648462E-3</c:v>
                </c:pt>
                <c:pt idx="1265">
                  <c:v>3.3120085446797574E-3</c:v>
                </c:pt>
                <c:pt idx="1266">
                  <c:v>9.2518930084554817E-3</c:v>
                </c:pt>
                <c:pt idx="1267">
                  <c:v>-1.747294989782863E-4</c:v>
                </c:pt>
                <c:pt idx="1268">
                  <c:v>3.6173295047811508E-3</c:v>
                </c:pt>
                <c:pt idx="1269">
                  <c:v>3.3249430289345873E-3</c:v>
                </c:pt>
                <c:pt idx="1270">
                  <c:v>-5.5531993432191284E-3</c:v>
                </c:pt>
                <c:pt idx="1271">
                  <c:v>4.6511047519334752E-3</c:v>
                </c:pt>
                <c:pt idx="1272">
                  <c:v>-6.1614195103870941E-3</c:v>
                </c:pt>
                <c:pt idx="1273">
                  <c:v>4.9299927114135819E-3</c:v>
                </c:pt>
                <c:pt idx="1274">
                  <c:v>1.231507657535494E-2</c:v>
                </c:pt>
                <c:pt idx="1275">
                  <c:v>-7.3098884034290537E-3</c:v>
                </c:pt>
                <c:pt idx="1276">
                  <c:v>-1.7088854689790024E-2</c:v>
                </c:pt>
                <c:pt idx="1277">
                  <c:v>7.8576301073295714E-3</c:v>
                </c:pt>
                <c:pt idx="1278">
                  <c:v>1.4106603398024841E-3</c:v>
                </c:pt>
                <c:pt idx="1279">
                  <c:v>2.8524421555843325E-3</c:v>
                </c:pt>
                <c:pt idx="1280">
                  <c:v>1.1688709630766217E-3</c:v>
                </c:pt>
                <c:pt idx="1281">
                  <c:v>6.0893504320708013E-3</c:v>
                </c:pt>
                <c:pt idx="1282">
                  <c:v>-7.5906737414083419E-3</c:v>
                </c:pt>
                <c:pt idx="1283">
                  <c:v>-2.0474588066704239E-3</c:v>
                </c:pt>
                <c:pt idx="1284">
                  <c:v>-5.1399360363292455E-3</c:v>
                </c:pt>
                <c:pt idx="1285">
                  <c:v>4.8695618600667501E-3</c:v>
                </c:pt>
                <c:pt idx="1286">
                  <c:v>-1.2105718238056421E-2</c:v>
                </c:pt>
                <c:pt idx="1287">
                  <c:v>2.0399630380213678E-2</c:v>
                </c:pt>
                <c:pt idx="1288">
                  <c:v>-2.8338250048755816E-3</c:v>
                </c:pt>
                <c:pt idx="1289">
                  <c:v>4.4626708770381211E-3</c:v>
                </c:pt>
                <c:pt idx="1290">
                  <c:v>1.6349491118083201E-3</c:v>
                </c:pt>
                <c:pt idx="1291">
                  <c:v>-2.3009794930241346E-2</c:v>
                </c:pt>
                <c:pt idx="1292">
                  <c:v>4.0752180708693254E-3</c:v>
                </c:pt>
                <c:pt idx="1293">
                  <c:v>1.4038380755819181E-2</c:v>
                </c:pt>
                <c:pt idx="1294">
                  <c:v>-5.6488345120692101E-3</c:v>
                </c:pt>
                <c:pt idx="1295">
                  <c:v>6.3903372014331196E-3</c:v>
                </c:pt>
                <c:pt idx="1296">
                  <c:v>-1.5644206933964351E-2</c:v>
                </c:pt>
                <c:pt idx="1297">
                  <c:v>1.2960832313143392E-2</c:v>
                </c:pt>
                <c:pt idx="1298">
                  <c:v>2.3600427475193623E-4</c:v>
                </c:pt>
                <c:pt idx="1299">
                  <c:v>1.4264825090509474E-3</c:v>
                </c:pt>
                <c:pt idx="1300">
                  <c:v>-5.5797781717205678E-4</c:v>
                </c:pt>
                <c:pt idx="1301">
                  <c:v>-5.2105220367372343E-3</c:v>
                </c:pt>
                <c:pt idx="1302">
                  <c:v>5.7780271880010607E-3</c:v>
                </c:pt>
                <c:pt idx="1303">
                  <c:v>3.642742566031666E-3</c:v>
                </c:pt>
                <c:pt idx="1304">
                  <c:v>-4.3640020758754913E-3</c:v>
                </c:pt>
                <c:pt idx="1305">
                  <c:v>7.4612975458987502E-3</c:v>
                </c:pt>
                <c:pt idx="1306">
                  <c:v>1.4363198861628763E-3</c:v>
                </c:pt>
                <c:pt idx="1307">
                  <c:v>1.5220564320140473E-3</c:v>
                </c:pt>
                <c:pt idx="1308">
                  <c:v>-5.6827910809577852E-4</c:v>
                </c:pt>
                <c:pt idx="1309">
                  <c:v>-1.1474431290354643E-3</c:v>
                </c:pt>
                <c:pt idx="1310">
                  <c:v>2.3696833875888408E-3</c:v>
                </c:pt>
                <c:pt idx="1311">
                  <c:v>-7.8210023435125518E-4</c:v>
                </c:pt>
                <c:pt idx="1312">
                  <c:v>-1.3566078744668476E-3</c:v>
                </c:pt>
                <c:pt idx="1313">
                  <c:v>3.504209517315299E-3</c:v>
                </c:pt>
                <c:pt idx="1314">
                  <c:v>1.9956364339917777E-3</c:v>
                </c:pt>
                <c:pt idx="1315">
                  <c:v>-1.4137855882568051E-3</c:v>
                </c:pt>
                <c:pt idx="1316">
                  <c:v>2.0891840800990732E-3</c:v>
                </c:pt>
                <c:pt idx="1317">
                  <c:v>-4.3072843374139594E-3</c:v>
                </c:pt>
                <c:pt idx="1318">
                  <c:v>-7.9447197059121302E-3</c:v>
                </c:pt>
                <c:pt idx="1319">
                  <c:v>5.8729993554544084E-3</c:v>
                </c:pt>
                <c:pt idx="1320">
                  <c:v>7.4323883827296657E-4</c:v>
                </c:pt>
                <c:pt idx="1321">
                  <c:v>-8.2752146008456644E-3</c:v>
                </c:pt>
                <c:pt idx="1322">
                  <c:v>9.4351833798012666E-3</c:v>
                </c:pt>
                <c:pt idx="1323">
                  <c:v>-4.6611950076413328E-3</c:v>
                </c:pt>
                <c:pt idx="1324">
                  <c:v>7.6602458205661025E-3</c:v>
                </c:pt>
                <c:pt idx="1325">
                  <c:v>-5.2935514245007554E-3</c:v>
                </c:pt>
                <c:pt idx="1326">
                  <c:v>3.5369871189849769E-3</c:v>
                </c:pt>
                <c:pt idx="1327">
                  <c:v>4.9011837075448742E-3</c:v>
                </c:pt>
                <c:pt idx="1328">
                  <c:v>3.2988061184381513E-3</c:v>
                </c:pt>
                <c:pt idx="1329">
                  <c:v>-3.2545378842457704E-3</c:v>
                </c:pt>
                <c:pt idx="1330">
                  <c:v>1.2025166034951525E-2</c:v>
                </c:pt>
                <c:pt idx="1331">
                  <c:v>-1.1335014592671468E-2</c:v>
                </c:pt>
                <c:pt idx="1332">
                  <c:v>9.5246916754717203E-3</c:v>
                </c:pt>
                <c:pt idx="1333">
                  <c:v>5.8035299862931461E-3</c:v>
                </c:pt>
                <c:pt idx="1334">
                  <c:v>3.6454119812151398E-3</c:v>
                </c:pt>
                <c:pt idx="1335">
                  <c:v>2.283858236085139E-3</c:v>
                </c:pt>
                <c:pt idx="1336">
                  <c:v>-3.6345720282120928E-3</c:v>
                </c:pt>
                <c:pt idx="1337">
                  <c:v>-1.7253686522117916E-3</c:v>
                </c:pt>
                <c:pt idx="1338">
                  <c:v>-1.6040112776914049E-2</c:v>
                </c:pt>
                <c:pt idx="1339">
                  <c:v>5.2041952626330264E-3</c:v>
                </c:pt>
                <c:pt idx="1340">
                  <c:v>9.8644815388033297E-3</c:v>
                </c:pt>
                <c:pt idx="1341">
                  <c:v>5.6966490168268878E-3</c:v>
                </c:pt>
                <c:pt idx="1342">
                  <c:v>1.013091800162773E-2</c:v>
                </c:pt>
                <c:pt idx="1343">
                  <c:v>9.6573354941479218E-4</c:v>
                </c:pt>
                <c:pt idx="1344">
                  <c:v>-3.5358413095532377E-3</c:v>
                </c:pt>
                <c:pt idx="1345">
                  <c:v>1.8781585733326817E-3</c:v>
                </c:pt>
                <c:pt idx="1346">
                  <c:v>7.6105389393758707E-4</c:v>
                </c:pt>
                <c:pt idx="1347">
                  <c:v>-4.344790211472895E-3</c:v>
                </c:pt>
                <c:pt idx="1348">
                  <c:v>3.6913143391533705E-3</c:v>
                </c:pt>
                <c:pt idx="1349">
                  <c:v>-4.1384623874257919E-4</c:v>
                </c:pt>
                <c:pt idx="1350">
                  <c:v>4.0439334773110097E-3</c:v>
                </c:pt>
                <c:pt idx="1351">
                  <c:v>2.2811644939476212E-4</c:v>
                </c:pt>
                <c:pt idx="1352">
                  <c:v>-3.9951944700154923E-3</c:v>
                </c:pt>
                <c:pt idx="1353">
                  <c:v>1.3751663979102119E-3</c:v>
                </c:pt>
                <c:pt idx="1354">
                  <c:v>2.8120713692932654E-3</c:v>
                </c:pt>
                <c:pt idx="1355">
                  <c:v>2.4260165474062228E-3</c:v>
                </c:pt>
                <c:pt idx="1356">
                  <c:v>1.2854589355695244E-3</c:v>
                </c:pt>
                <c:pt idx="1357">
                  <c:v>5.1420080504355117E-4</c:v>
                </c:pt>
                <c:pt idx="1358">
                  <c:v>-1.0149062276371064E-2</c:v>
                </c:pt>
                <c:pt idx="1359">
                  <c:v>3.1115843928773653E-3</c:v>
                </c:pt>
                <c:pt idx="1360">
                  <c:v>-3.6629824236861811E-3</c:v>
                </c:pt>
                <c:pt idx="1361">
                  <c:v>-1.2646665072054957E-2</c:v>
                </c:pt>
                <c:pt idx="1362">
                  <c:v>9.5532721545611918E-3</c:v>
                </c:pt>
                <c:pt idx="1363">
                  <c:v>3.4860280300507271E-3</c:v>
                </c:pt>
                <c:pt idx="1364">
                  <c:v>-1.339544454886518E-3</c:v>
                </c:pt>
                <c:pt idx="1365">
                  <c:v>2.8740503338869736E-3</c:v>
                </c:pt>
                <c:pt idx="1366">
                  <c:v>-1.3240836683509477E-3</c:v>
                </c:pt>
                <c:pt idx="1367">
                  <c:v>4.9594035467675438E-4</c:v>
                </c:pt>
                <c:pt idx="1368">
                  <c:v>-5.0281563427983985E-5</c:v>
                </c:pt>
                <c:pt idx="1369">
                  <c:v>-6.6085680269490667E-3</c:v>
                </c:pt>
                <c:pt idx="1370">
                  <c:v>5.4843670275061774E-3</c:v>
                </c:pt>
                <c:pt idx="1371">
                  <c:v>6.1591760700348995E-3</c:v>
                </c:pt>
                <c:pt idx="1372">
                  <c:v>-5.6778100907320991E-3</c:v>
                </c:pt>
                <c:pt idx="1373">
                  <c:v>7.6407013043181919E-3</c:v>
                </c:pt>
                <c:pt idx="1374">
                  <c:v>-4.9443269624290546E-3</c:v>
                </c:pt>
                <c:pt idx="1375">
                  <c:v>-9.4373776115850953E-3</c:v>
                </c:pt>
                <c:pt idx="1376">
                  <c:v>1.9984999419457757E-3</c:v>
                </c:pt>
                <c:pt idx="1377">
                  <c:v>-1.1065339331074709E-3</c:v>
                </c:pt>
                <c:pt idx="1378">
                  <c:v>-4.4204091110878673E-3</c:v>
                </c:pt>
                <c:pt idx="1379">
                  <c:v>2.0715472426632337E-3</c:v>
                </c:pt>
                <c:pt idx="1380">
                  <c:v>-5.2778175716672844E-3</c:v>
                </c:pt>
                <c:pt idx="1381">
                  <c:v>6.1328423712486389E-3</c:v>
                </c:pt>
                <c:pt idx="1382">
                  <c:v>-6.3516328810230178E-3</c:v>
                </c:pt>
                <c:pt idx="1383">
                  <c:v>-1.6066344323398752E-2</c:v>
                </c:pt>
                <c:pt idx="1384">
                  <c:v>8.3226253865127772E-4</c:v>
                </c:pt>
                <c:pt idx="1385">
                  <c:v>7.871419318804751E-3</c:v>
                </c:pt>
                <c:pt idx="1386">
                  <c:v>1.2442219891994963E-2</c:v>
                </c:pt>
                <c:pt idx="1387">
                  <c:v>-7.7021961014144867E-3</c:v>
                </c:pt>
                <c:pt idx="1388">
                  <c:v>-2.8827375516498324E-3</c:v>
                </c:pt>
                <c:pt idx="1389">
                  <c:v>-1.5852836820471117E-2</c:v>
                </c:pt>
                <c:pt idx="1390">
                  <c:v>5.4809948905266395E-4</c:v>
                </c:pt>
                <c:pt idx="1391">
                  <c:v>1.2308219629125795E-3</c:v>
                </c:pt>
                <c:pt idx="1392">
                  <c:v>-1.5690799008417438E-3</c:v>
                </c:pt>
                <c:pt idx="1393">
                  <c:v>-6.7387205707669868E-3</c:v>
                </c:pt>
                <c:pt idx="1394">
                  <c:v>7.1219870633999439E-3</c:v>
                </c:pt>
                <c:pt idx="1395">
                  <c:v>-1.0927437950033389E-2</c:v>
                </c:pt>
                <c:pt idx="1396">
                  <c:v>1.2156084384842756E-2</c:v>
                </c:pt>
                <c:pt idx="1397">
                  <c:v>-5.6342127271719784E-3</c:v>
                </c:pt>
                <c:pt idx="1398">
                  <c:v>-2.1416363652491275E-3</c:v>
                </c:pt>
                <c:pt idx="1399">
                  <c:v>5.7930142263983974E-3</c:v>
                </c:pt>
                <c:pt idx="1400">
                  <c:v>8.5014295130314242E-3</c:v>
                </c:pt>
                <c:pt idx="1401">
                  <c:v>6.4327745956683354E-3</c:v>
                </c:pt>
                <c:pt idx="1402">
                  <c:v>5.8628926656580666E-3</c:v>
                </c:pt>
                <c:pt idx="1403">
                  <c:v>-9.8502572088989384E-4</c:v>
                </c:pt>
                <c:pt idx="1404">
                  <c:v>4.7961764816472742E-3</c:v>
                </c:pt>
                <c:pt idx="1405">
                  <c:v>-7.6547047320206832E-5</c:v>
                </c:pt>
                <c:pt idx="1406">
                  <c:v>-2.9449938429189663E-4</c:v>
                </c:pt>
                <c:pt idx="1407">
                  <c:v>7.5209374894588208E-3</c:v>
                </c:pt>
                <c:pt idx="1408">
                  <c:v>-5.7870465297914248E-3</c:v>
                </c:pt>
                <c:pt idx="1409">
                  <c:v>4.4786887580054819E-3</c:v>
                </c:pt>
                <c:pt idx="1410">
                  <c:v>-6.5249121926747537E-3</c:v>
                </c:pt>
                <c:pt idx="1411">
                  <c:v>-3.0817995620677431E-3</c:v>
                </c:pt>
                <c:pt idx="1412">
                  <c:v>-7.0411530958808567E-3</c:v>
                </c:pt>
                <c:pt idx="1413">
                  <c:v>3.7017704630838877E-3</c:v>
                </c:pt>
                <c:pt idx="1414">
                  <c:v>1.8242650500358606E-4</c:v>
                </c:pt>
                <c:pt idx="1415">
                  <c:v>4.8284300092718228E-3</c:v>
                </c:pt>
                <c:pt idx="1416">
                  <c:v>3.9732360455951524E-3</c:v>
                </c:pt>
                <c:pt idx="1417">
                  <c:v>-1.5736349799049809E-3</c:v>
                </c:pt>
                <c:pt idx="1418">
                  <c:v>2.2426753299547085E-3</c:v>
                </c:pt>
                <c:pt idx="1419">
                  <c:v>-1.4337471230906453E-3</c:v>
                </c:pt>
                <c:pt idx="1420">
                  <c:v>1.4085603856073287E-3</c:v>
                </c:pt>
                <c:pt idx="1421">
                  <c:v>4.7806325441481241E-3</c:v>
                </c:pt>
                <c:pt idx="1422">
                  <c:v>5.9845908251668174E-3</c:v>
                </c:pt>
                <c:pt idx="1423">
                  <c:v>2.8489868057554285E-3</c:v>
                </c:pt>
                <c:pt idx="1424">
                  <c:v>3.4952947790142909E-3</c:v>
                </c:pt>
                <c:pt idx="1425">
                  <c:v>-4.170419878348514E-4</c:v>
                </c:pt>
                <c:pt idx="1426">
                  <c:v>-3.3496578105269704E-3</c:v>
                </c:pt>
                <c:pt idx="1427">
                  <c:v>3.2614136149239088E-4</c:v>
                </c:pt>
                <c:pt idx="1428">
                  <c:v>-1.601387680697544E-3</c:v>
                </c:pt>
                <c:pt idx="1429">
                  <c:v>-1.0549428145847294E-2</c:v>
                </c:pt>
                <c:pt idx="1430">
                  <c:v>7.3989222698015724E-4</c:v>
                </c:pt>
                <c:pt idx="1431">
                  <c:v>-2.3477614681445389E-4</c:v>
                </c:pt>
                <c:pt idx="1432">
                  <c:v>-2.9267269216599917E-2</c:v>
                </c:pt>
                <c:pt idx="1433">
                  <c:v>9.8920600642520284E-3</c:v>
                </c:pt>
                <c:pt idx="1434">
                  <c:v>-9.8241596542799712E-3</c:v>
                </c:pt>
                <c:pt idx="1435">
                  <c:v>1.6096955457174107E-2</c:v>
                </c:pt>
                <c:pt idx="1436">
                  <c:v>-8.7559164842147819E-3</c:v>
                </c:pt>
                <c:pt idx="1437">
                  <c:v>-7.1932967663947758E-3</c:v>
                </c:pt>
                <c:pt idx="1438">
                  <c:v>1.46752949958156E-2</c:v>
                </c:pt>
                <c:pt idx="1439">
                  <c:v>1.5869898519788993E-2</c:v>
                </c:pt>
                <c:pt idx="1440">
                  <c:v>-2.5510040921366294E-3</c:v>
                </c:pt>
                <c:pt idx="1441">
                  <c:v>-7.8629192103621935E-4</c:v>
                </c:pt>
                <c:pt idx="1442">
                  <c:v>-2.5218333499617213E-3</c:v>
                </c:pt>
                <c:pt idx="1443">
                  <c:v>-1.6523975974986867E-3</c:v>
                </c:pt>
                <c:pt idx="1444">
                  <c:v>-7.5570350031193148E-3</c:v>
                </c:pt>
                <c:pt idx="1445">
                  <c:v>2.3249630091814778E-3</c:v>
                </c:pt>
                <c:pt idx="1446">
                  <c:v>5.6684662690727411E-3</c:v>
                </c:pt>
                <c:pt idx="1447">
                  <c:v>-1.5678251447333036E-3</c:v>
                </c:pt>
                <c:pt idx="1448">
                  <c:v>-6.3705915625723985E-3</c:v>
                </c:pt>
                <c:pt idx="1449">
                  <c:v>1.0894225486732313E-2</c:v>
                </c:pt>
                <c:pt idx="1450">
                  <c:v>4.8828842550757302E-3</c:v>
                </c:pt>
                <c:pt idx="1451">
                  <c:v>1.6009362781450029E-2</c:v>
                </c:pt>
                <c:pt idx="1452">
                  <c:v>6.5012826775589297E-3</c:v>
                </c:pt>
                <c:pt idx="1453">
                  <c:v>4.2744006182965505E-3</c:v>
                </c:pt>
                <c:pt idx="1454">
                  <c:v>-4.2337444046473664E-4</c:v>
                </c:pt>
                <c:pt idx="1455">
                  <c:v>3.0381543790137605E-4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14-4F8B-BD5C-B6E03F6A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19056"/>
        <c:axId val="972381200"/>
      </c:scatterChart>
      <c:valAx>
        <c:axId val="97241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a-DK"/>
                  <a:t>X Variable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72381200"/>
        <c:crosses val="autoZero"/>
        <c:crossBetween val="midCat"/>
      </c:valAx>
      <c:valAx>
        <c:axId val="972381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da-DK"/>
                  <a:t>Y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97241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European Gambling Market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'European Gambling Market'!$A$6</c:f>
              <c:strCache>
                <c:ptCount val="1"/>
                <c:pt idx="0">
                  <c:v>Total Gambling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7ADE-4815-AAA6-58EAA3E78BF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7ADE-4815-AAA6-58EAA3E78BF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7ADE-4815-AAA6-58EAA3E78BF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7ADE-4815-AAA6-58EAA3E78BF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ADE-4815-AAA6-58EAA3E78BF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7ADE-4815-AAA6-58EAA3E78BF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BE2AAF0-25DE-40E3-95AB-8F4B3AD4A15A}" type="VALU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[VALUE]</a:t>
                    </a:fld>
                    <a:endParaRPr lang="da-DK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7ADE-4815-AAA6-58EAA3E78BF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6CBB4EF-C242-47F4-A6FA-2F354F33681B}" type="VALU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[VALUE]</a:t>
                    </a:fld>
                    <a:endParaRPr lang="da-DK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7ADE-4815-AAA6-58EAA3E78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'European Gambling Market'!$B$5:$I$5</c:f>
              <c:strCache>
                <c:ptCount val="8"/>
                <c:pt idx="0">
                  <c:v>2019</c:v>
                </c:pt>
                <c:pt idx="1">
                  <c:v>2020</c:v>
                </c:pt>
                <c:pt idx="2">
                  <c:v>2021E</c:v>
                </c:pt>
                <c:pt idx="3">
                  <c:v>2022E</c:v>
                </c:pt>
                <c:pt idx="4">
                  <c:v>2023E</c:v>
                </c:pt>
                <c:pt idx="5">
                  <c:v>2024E</c:v>
                </c:pt>
                <c:pt idx="6">
                  <c:v>2025E</c:v>
                </c:pt>
                <c:pt idx="7">
                  <c:v>2026E</c:v>
                </c:pt>
              </c:strCache>
            </c:strRef>
          </c:cat>
          <c:val>
            <c:numRef>
              <c:f>'European Gambling Market'!$B$6:$I$6</c:f>
              <c:numCache>
                <c:formatCode>General</c:formatCode>
                <c:ptCount val="8"/>
                <c:pt idx="0">
                  <c:v>100.6</c:v>
                </c:pt>
                <c:pt idx="1">
                  <c:v>81.099999999999994</c:v>
                </c:pt>
                <c:pt idx="2">
                  <c:v>87.2</c:v>
                </c:pt>
                <c:pt idx="3">
                  <c:v>109.6</c:v>
                </c:pt>
                <c:pt idx="4">
                  <c:v>113.4</c:v>
                </c:pt>
                <c:pt idx="5">
                  <c:v>117.6</c:v>
                </c:pt>
                <c:pt idx="6">
                  <c:v>121.8</c:v>
                </c:pt>
                <c:pt idx="7">
                  <c:v>126.3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E-4815-AAA6-58EAA3E78BF4}"/>
            </c:ext>
          </c:extLst>
        </c:ser>
        <c:ser>
          <c:idx val="1"/>
          <c:order val="1"/>
          <c:tx>
            <c:strRef>
              <c:f>'European Gambling Market'!$A$7</c:f>
              <c:strCache>
                <c:ptCount val="1"/>
                <c:pt idx="0">
                  <c:v>Land-based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'European Gambling Market'!$B$5:$I$5</c:f>
              <c:strCache>
                <c:ptCount val="8"/>
                <c:pt idx="0">
                  <c:v>2019</c:v>
                </c:pt>
                <c:pt idx="1">
                  <c:v>2020</c:v>
                </c:pt>
                <c:pt idx="2">
                  <c:v>2021E</c:v>
                </c:pt>
                <c:pt idx="3">
                  <c:v>2022E</c:v>
                </c:pt>
                <c:pt idx="4">
                  <c:v>2023E</c:v>
                </c:pt>
                <c:pt idx="5">
                  <c:v>2024E</c:v>
                </c:pt>
                <c:pt idx="6">
                  <c:v>2025E</c:v>
                </c:pt>
                <c:pt idx="7">
                  <c:v>2026E</c:v>
                </c:pt>
              </c:strCache>
            </c:strRef>
          </c:cat>
          <c:val>
            <c:numRef>
              <c:f>'European Gambling Market'!$B$7:$I$7</c:f>
              <c:numCache>
                <c:formatCode>General</c:formatCode>
                <c:ptCount val="8"/>
                <c:pt idx="0">
                  <c:v>74.5</c:v>
                </c:pt>
                <c:pt idx="1">
                  <c:v>50.6</c:v>
                </c:pt>
                <c:pt idx="2">
                  <c:v>50.8</c:v>
                </c:pt>
                <c:pt idx="3">
                  <c:v>70.5</c:v>
                </c:pt>
                <c:pt idx="4">
                  <c:v>71.2</c:v>
                </c:pt>
                <c:pt idx="5">
                  <c:v>72.2</c:v>
                </c:pt>
                <c:pt idx="6">
                  <c:v>73.2</c:v>
                </c:pt>
                <c:pt idx="7">
                  <c:v>74.3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E-4815-AAA6-58EAA3E78BF4}"/>
            </c:ext>
          </c:extLst>
        </c:ser>
        <c:ser>
          <c:idx val="2"/>
          <c:order val="2"/>
          <c:tx>
            <c:strRef>
              <c:f>'European Gambling Market'!$A$8</c:f>
              <c:strCache>
                <c:ptCount val="1"/>
                <c:pt idx="0">
                  <c:v>Online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'European Gambling Market'!$B$5:$I$5</c:f>
              <c:strCache>
                <c:ptCount val="8"/>
                <c:pt idx="0">
                  <c:v>2019</c:v>
                </c:pt>
                <c:pt idx="1">
                  <c:v>2020</c:v>
                </c:pt>
                <c:pt idx="2">
                  <c:v>2021E</c:v>
                </c:pt>
                <c:pt idx="3">
                  <c:v>2022E</c:v>
                </c:pt>
                <c:pt idx="4">
                  <c:v>2023E</c:v>
                </c:pt>
                <c:pt idx="5">
                  <c:v>2024E</c:v>
                </c:pt>
                <c:pt idx="6">
                  <c:v>2025E</c:v>
                </c:pt>
                <c:pt idx="7">
                  <c:v>2026E</c:v>
                </c:pt>
              </c:strCache>
            </c:strRef>
          </c:cat>
          <c:val>
            <c:numRef>
              <c:f>'European Gambling Market'!$B$8:$I$8</c:f>
              <c:numCache>
                <c:formatCode>General</c:formatCode>
                <c:ptCount val="8"/>
                <c:pt idx="0">
                  <c:v>26.1</c:v>
                </c:pt>
                <c:pt idx="1">
                  <c:v>30.5</c:v>
                </c:pt>
                <c:pt idx="2">
                  <c:v>36.4</c:v>
                </c:pt>
                <c:pt idx="3">
                  <c:v>39.1</c:v>
                </c:pt>
                <c:pt idx="4">
                  <c:v>42.2</c:v>
                </c:pt>
                <c:pt idx="5">
                  <c:v>45.5</c:v>
                </c:pt>
                <c:pt idx="6">
                  <c:v>48.5</c:v>
                </c:pt>
                <c:pt idx="7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DE-4815-AAA6-58EAA3E78B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23581935"/>
        <c:axId val="1823580687"/>
      </c:lineChart>
      <c:catAx>
        <c:axId val="182358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23580687"/>
        <c:crosses val="autoZero"/>
        <c:auto val="1"/>
        <c:lblAlgn val="ctr"/>
        <c:lblOffset val="100"/>
        <c:noMultiLvlLbl val="0"/>
      </c:catAx>
      <c:valAx>
        <c:axId val="18235806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 Gaming Revenue (€bn)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crossAx val="182358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'European Gambling Market'!$J$42</c:f>
              <c:strCache>
                <c:ptCount val="1"/>
                <c:pt idx="0">
                  <c:v>Mobile devices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'European Gambling Market'!$K$41:$R$41</c:f>
              <c:strCache>
                <c:ptCount val="8"/>
                <c:pt idx="0">
                  <c:v>2019</c:v>
                </c:pt>
                <c:pt idx="1">
                  <c:v>2020</c:v>
                </c:pt>
                <c:pt idx="2">
                  <c:v>2021E</c:v>
                </c:pt>
                <c:pt idx="3">
                  <c:v>2022E</c:v>
                </c:pt>
                <c:pt idx="4">
                  <c:v>2023E</c:v>
                </c:pt>
                <c:pt idx="5">
                  <c:v>2024E</c:v>
                </c:pt>
                <c:pt idx="6">
                  <c:v>2025E</c:v>
                </c:pt>
                <c:pt idx="7">
                  <c:v>2026E</c:v>
                </c:pt>
              </c:strCache>
            </c:strRef>
          </c:cat>
          <c:val>
            <c:numRef>
              <c:f>'European Gambling Market'!$K$42:$R$42</c:f>
              <c:numCache>
                <c:formatCode>0%</c:formatCode>
                <c:ptCount val="8"/>
                <c:pt idx="0">
                  <c:v>0.44600000000000001</c:v>
                </c:pt>
                <c:pt idx="1">
                  <c:v>0.48699999999999999</c:v>
                </c:pt>
                <c:pt idx="2">
                  <c:v>0.505</c:v>
                </c:pt>
                <c:pt idx="3">
                  <c:v>0.52400000000000002</c:v>
                </c:pt>
                <c:pt idx="4">
                  <c:v>0.54800000000000004</c:v>
                </c:pt>
                <c:pt idx="5">
                  <c:v>0.57099999999999995</c:v>
                </c:pt>
                <c:pt idx="6">
                  <c:v>0.59199999999999997</c:v>
                </c:pt>
                <c:pt idx="7">
                  <c:v>0.61499999999999999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0-46AA-821E-4DE493690062}"/>
            </c:ext>
          </c:extLst>
        </c:ser>
        <c:ser>
          <c:idx val="1"/>
          <c:order val="1"/>
          <c:tx>
            <c:strRef>
              <c:f>'European Gambling Market'!$J$43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'European Gambling Market'!$K$41:$R$41</c:f>
              <c:strCache>
                <c:ptCount val="8"/>
                <c:pt idx="0">
                  <c:v>2019</c:v>
                </c:pt>
                <c:pt idx="1">
                  <c:v>2020</c:v>
                </c:pt>
                <c:pt idx="2">
                  <c:v>2021E</c:v>
                </c:pt>
                <c:pt idx="3">
                  <c:v>2022E</c:v>
                </c:pt>
                <c:pt idx="4">
                  <c:v>2023E</c:v>
                </c:pt>
                <c:pt idx="5">
                  <c:v>2024E</c:v>
                </c:pt>
                <c:pt idx="6">
                  <c:v>2025E</c:v>
                </c:pt>
                <c:pt idx="7">
                  <c:v>2026E</c:v>
                </c:pt>
              </c:strCache>
            </c:strRef>
          </c:cat>
          <c:val>
            <c:numRef>
              <c:f>'European Gambling Market'!$K$43:$R$43</c:f>
              <c:numCache>
                <c:formatCode>0%</c:formatCode>
                <c:ptCount val="8"/>
                <c:pt idx="0">
                  <c:v>0.55400000000000005</c:v>
                </c:pt>
                <c:pt idx="1">
                  <c:v>0.51029999999999998</c:v>
                </c:pt>
                <c:pt idx="2">
                  <c:v>0.495</c:v>
                </c:pt>
                <c:pt idx="3">
                  <c:v>0.47599999999999998</c:v>
                </c:pt>
                <c:pt idx="4">
                  <c:v>0.45200000000000001</c:v>
                </c:pt>
                <c:pt idx="5">
                  <c:v>0.42899999999999999</c:v>
                </c:pt>
                <c:pt idx="6">
                  <c:v>0.40799999999999997</c:v>
                </c:pt>
                <c:pt idx="7">
                  <c:v>0.38500000000000001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0-46AA-821E-4DE493690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946335"/>
        <c:axId val="240940511"/>
      </c:barChart>
      <c:catAx>
        <c:axId val="2409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40940511"/>
        <c:crosses val="autoZero"/>
        <c:auto val="1"/>
        <c:lblAlgn val="ctr"/>
        <c:lblOffset val="100"/>
        <c:noMultiLvlLbl val="0"/>
      </c:catAx>
      <c:valAx>
        <c:axId val="2409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409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Sports Betting</a:t>
            </a:r>
            <a:r>
              <a:rPr lang="en-US" baseline="0"/>
              <a:t> Handle (Millions)</a:t>
            </a:r>
            <a:endParaRPr lang="en-US"/>
          </a:p>
        </c:rich>
      </c:tx>
      <c:layout>
        <c:manualLayout>
          <c:xMode val="edge"/>
          <c:yMode val="edge"/>
          <c:x val="0.18658737910231035"/>
          <c:y val="2.0036064916850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5846734560892317"/>
          <c:y val="0.10543720422231949"/>
          <c:w val="0.54439589322023918"/>
          <c:h val="0.63317882759227107"/>
        </c:manualLayout>
      </c:layout>
      <c:lineChart>
        <c:grouping val="standard"/>
        <c:varyColors val="0"/>
        <c:ser>
          <c:idx val="0"/>
          <c:order val="0"/>
          <c:tx>
            <c:strRef>
              <c:f>'American Online Gambling (2)'!$C$2</c:f>
              <c:strCache>
                <c:ptCount val="1"/>
                <c:pt idx="0">
                  <c:v>Arizona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'American Online Gambling (2)'!$B$4:$B$50</c:f>
              <c:strCache>
                <c:ptCount val="47"/>
                <c:pt idx="0">
                  <c:v>2018 April</c:v>
                </c:pt>
                <c:pt idx="1">
                  <c:v>2018 May</c:v>
                </c:pt>
                <c:pt idx="2">
                  <c:v>2018 June</c:v>
                </c:pt>
                <c:pt idx="3">
                  <c:v>2018 July</c:v>
                </c:pt>
                <c:pt idx="4">
                  <c:v>2018 August </c:v>
                </c:pt>
                <c:pt idx="5">
                  <c:v>2018 September </c:v>
                </c:pt>
                <c:pt idx="6">
                  <c:v> 2018 October  </c:v>
                </c:pt>
                <c:pt idx="7">
                  <c:v> 2018 November  </c:v>
                </c:pt>
                <c:pt idx="8">
                  <c:v> 2018 December  </c:v>
                </c:pt>
                <c:pt idx="9">
                  <c:v> 2019 January </c:v>
                </c:pt>
                <c:pt idx="10">
                  <c:v> 2019 February  </c:v>
                </c:pt>
                <c:pt idx="11">
                  <c:v> 2019 March </c:v>
                </c:pt>
                <c:pt idx="12">
                  <c:v> 2019 April </c:v>
                </c:pt>
                <c:pt idx="13">
                  <c:v> 2019 May </c:v>
                </c:pt>
                <c:pt idx="14">
                  <c:v> 2019 June  </c:v>
                </c:pt>
                <c:pt idx="15">
                  <c:v> 2019 July  </c:v>
                </c:pt>
                <c:pt idx="16">
                  <c:v> 2019 August  </c:v>
                </c:pt>
                <c:pt idx="17">
                  <c:v> 2019 September  </c:v>
                </c:pt>
                <c:pt idx="18">
                  <c:v> 2019 October  </c:v>
                </c:pt>
                <c:pt idx="19">
                  <c:v> 2019 November  </c:v>
                </c:pt>
                <c:pt idx="20">
                  <c:v> 2019 December  </c:v>
                </c:pt>
                <c:pt idx="21">
                  <c:v> 2020 January  </c:v>
                </c:pt>
                <c:pt idx="22">
                  <c:v> 2020 February  </c:v>
                </c:pt>
                <c:pt idx="23">
                  <c:v> 2020 March  </c:v>
                </c:pt>
                <c:pt idx="24">
                  <c:v> 2020 April </c:v>
                </c:pt>
                <c:pt idx="25">
                  <c:v> 2020 May  </c:v>
                </c:pt>
                <c:pt idx="26">
                  <c:v> 2020 June  </c:v>
                </c:pt>
                <c:pt idx="27">
                  <c:v> 2020 July </c:v>
                </c:pt>
                <c:pt idx="28">
                  <c:v> 2020 August </c:v>
                </c:pt>
                <c:pt idx="29">
                  <c:v> 2020 September </c:v>
                </c:pt>
                <c:pt idx="30">
                  <c:v> 2020 October  </c:v>
                </c:pt>
                <c:pt idx="31">
                  <c:v> 2020 November </c:v>
                </c:pt>
                <c:pt idx="32">
                  <c:v> 2020 December </c:v>
                </c:pt>
                <c:pt idx="33">
                  <c:v> 2021 January  </c:v>
                </c:pt>
                <c:pt idx="34">
                  <c:v> 2021 February  </c:v>
                </c:pt>
                <c:pt idx="35">
                  <c:v> 2021 March </c:v>
                </c:pt>
                <c:pt idx="36">
                  <c:v> 2021 April </c:v>
                </c:pt>
                <c:pt idx="37">
                  <c:v> 2021 May </c:v>
                </c:pt>
                <c:pt idx="38">
                  <c:v> 2021 June </c:v>
                </c:pt>
                <c:pt idx="39">
                  <c:v> 2021 July </c:v>
                </c:pt>
                <c:pt idx="40">
                  <c:v> 2021 August  </c:v>
                </c:pt>
                <c:pt idx="41">
                  <c:v> 2021 September </c:v>
                </c:pt>
                <c:pt idx="42">
                  <c:v> 2021 October  </c:v>
                </c:pt>
                <c:pt idx="43">
                  <c:v> 2021 November </c:v>
                </c:pt>
                <c:pt idx="44">
                  <c:v> 2021 December </c:v>
                </c:pt>
                <c:pt idx="45">
                  <c:v> 2022 January  </c:v>
                </c:pt>
                <c:pt idx="46">
                  <c:v> 2022 February  </c:v>
                </c:pt>
              </c:strCache>
            </c:strRef>
          </c:cat>
          <c:val>
            <c:numRef>
              <c:f>'American Online Gambling (2)'!$C$4:$C$50</c:f>
              <c:numCache>
                <c:formatCode>_-[$$-409]* #,##0.00_ ;_-[$$-409]* \-#,##0.00\ ;_-[$$-409]* "-"??_ ;_-@_ </c:formatCode>
                <c:ptCount val="47"/>
                <c:pt idx="41">
                  <c:v>288128579.18000001</c:v>
                </c:pt>
                <c:pt idx="42">
                  <c:v>479255071.83999997</c:v>
                </c:pt>
                <c:pt idx="43">
                  <c:v>459299269</c:v>
                </c:pt>
                <c:pt idx="44">
                  <c:v>494488475.44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F-4202-9963-EAAFE57874EF}"/>
            </c:ext>
          </c:extLst>
        </c:ser>
        <c:ser>
          <c:idx val="1"/>
          <c:order val="1"/>
          <c:tx>
            <c:v>Colorado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(2)'!$E$4:$E$50</c:f>
              <c:numCache>
                <c:formatCode>_-[$$-409]* #,##0.00_ ;_-[$$-409]* \-#,##0.00\ ;_-[$$-409]* "-"??_ ;_-@_ </c:formatCode>
                <c:ptCount val="47"/>
                <c:pt idx="27">
                  <c:v>58600805</c:v>
                </c:pt>
                <c:pt idx="28">
                  <c:v>126666238</c:v>
                </c:pt>
                <c:pt idx="29">
                  <c:v>203882793</c:v>
                </c:pt>
                <c:pt idx="30">
                  <c:v>206441154</c:v>
                </c:pt>
                <c:pt idx="31">
                  <c:v>226872187</c:v>
                </c:pt>
                <c:pt idx="32">
                  <c:v>280443910</c:v>
                </c:pt>
                <c:pt idx="33">
                  <c:v>319354103</c:v>
                </c:pt>
                <c:pt idx="34">
                  <c:v>258219369</c:v>
                </c:pt>
                <c:pt idx="35">
                  <c:v>295211102</c:v>
                </c:pt>
                <c:pt idx="36">
                  <c:v>241919886</c:v>
                </c:pt>
                <c:pt idx="37">
                  <c:v>246488626</c:v>
                </c:pt>
                <c:pt idx="38">
                  <c:v>227074256</c:v>
                </c:pt>
                <c:pt idx="39">
                  <c:v>179124676</c:v>
                </c:pt>
                <c:pt idx="40">
                  <c:v>208271237</c:v>
                </c:pt>
                <c:pt idx="41">
                  <c:v>402757753</c:v>
                </c:pt>
                <c:pt idx="42">
                  <c:v>483314747</c:v>
                </c:pt>
                <c:pt idx="43">
                  <c:v>469007302</c:v>
                </c:pt>
                <c:pt idx="44">
                  <c:v>454937194</c:v>
                </c:pt>
                <c:pt idx="45">
                  <c:v>567106605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F-4202-9963-EAAFE57874EF}"/>
            </c:ext>
          </c:extLst>
        </c:ser>
        <c:ser>
          <c:idx val="2"/>
          <c:order val="2"/>
          <c:tx>
            <c:strRef>
              <c:f>'American Online Gambling (2)'!$G$2</c:f>
              <c:strCache>
                <c:ptCount val="1"/>
                <c:pt idx="0">
                  <c:v>Connecticut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(2)'!$G$5:$G$50</c:f>
              <c:numCache>
                <c:formatCode>_-[$$-409]* #,##0.00_ ;_-[$$-409]* \-#,##0.00\ ;_-[$$-409]* "-"??_ ;_-@_ </c:formatCode>
                <c:ptCount val="46"/>
                <c:pt idx="39">
                  <c:v>54100000</c:v>
                </c:pt>
                <c:pt idx="40">
                  <c:v>127549000</c:v>
                </c:pt>
                <c:pt idx="41">
                  <c:v>150073755</c:v>
                </c:pt>
                <c:pt idx="42">
                  <c:v>158092481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F-4202-9963-EAAFE57874EF}"/>
            </c:ext>
          </c:extLst>
        </c:ser>
        <c:ser>
          <c:idx val="3"/>
          <c:order val="3"/>
          <c:tx>
            <c:strRef>
              <c:f>'American Online Gambling (2)'!$I$2</c:f>
              <c:strCache>
                <c:ptCount val="1"/>
                <c:pt idx="0">
                  <c:v>Delaware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(2)'!$I$4:$I$50</c:f>
              <c:numCache>
                <c:formatCode>_-[$$-409]* #,##0.00_ ;_-[$$-409]* \-#,##0.00\ ;_-[$$-409]* "-"??_ ;_-@_ </c:formatCode>
                <c:ptCount val="47"/>
                <c:pt idx="2">
                  <c:v>7003725</c:v>
                </c:pt>
                <c:pt idx="3">
                  <c:v>8214765</c:v>
                </c:pt>
                <c:pt idx="4">
                  <c:v>8018354</c:v>
                </c:pt>
                <c:pt idx="5">
                  <c:v>23257965</c:v>
                </c:pt>
                <c:pt idx="6">
                  <c:v>21231427</c:v>
                </c:pt>
                <c:pt idx="7">
                  <c:v>24206090</c:v>
                </c:pt>
                <c:pt idx="8">
                  <c:v>23419539</c:v>
                </c:pt>
                <c:pt idx="9">
                  <c:v>14130069</c:v>
                </c:pt>
                <c:pt idx="10">
                  <c:v>8709205</c:v>
                </c:pt>
                <c:pt idx="11">
                  <c:v>1083128</c:v>
                </c:pt>
                <c:pt idx="12">
                  <c:v>6088183</c:v>
                </c:pt>
                <c:pt idx="13">
                  <c:v>5920766</c:v>
                </c:pt>
                <c:pt idx="14">
                  <c:v>6325464</c:v>
                </c:pt>
                <c:pt idx="15">
                  <c:v>3920974</c:v>
                </c:pt>
                <c:pt idx="16">
                  <c:v>4745747</c:v>
                </c:pt>
                <c:pt idx="17">
                  <c:v>18781406</c:v>
                </c:pt>
                <c:pt idx="18">
                  <c:v>16066023</c:v>
                </c:pt>
                <c:pt idx="19">
                  <c:v>16850854</c:v>
                </c:pt>
                <c:pt idx="20">
                  <c:v>20466561</c:v>
                </c:pt>
                <c:pt idx="21">
                  <c:v>11187011</c:v>
                </c:pt>
                <c:pt idx="22">
                  <c:v>7279650</c:v>
                </c:pt>
                <c:pt idx="23">
                  <c:v>3877068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209282</c:v>
                </c:pt>
                <c:pt idx="28">
                  <c:v>2957634</c:v>
                </c:pt>
                <c:pt idx="29">
                  <c:v>12439302</c:v>
                </c:pt>
                <c:pt idx="30">
                  <c:v>17086034</c:v>
                </c:pt>
                <c:pt idx="31">
                  <c:v>19510093</c:v>
                </c:pt>
                <c:pt idx="32">
                  <c:v>15696681</c:v>
                </c:pt>
                <c:pt idx="33">
                  <c:v>15649254</c:v>
                </c:pt>
                <c:pt idx="34">
                  <c:v>7519710</c:v>
                </c:pt>
                <c:pt idx="35">
                  <c:v>6666115</c:v>
                </c:pt>
                <c:pt idx="36">
                  <c:v>5470520</c:v>
                </c:pt>
                <c:pt idx="37">
                  <c:v>7060911</c:v>
                </c:pt>
                <c:pt idx="38">
                  <c:v>5958137</c:v>
                </c:pt>
                <c:pt idx="39">
                  <c:v>4110581</c:v>
                </c:pt>
                <c:pt idx="40">
                  <c:v>5251471</c:v>
                </c:pt>
                <c:pt idx="41">
                  <c:v>13702755</c:v>
                </c:pt>
                <c:pt idx="42">
                  <c:v>22238321</c:v>
                </c:pt>
                <c:pt idx="43">
                  <c:v>15567067</c:v>
                </c:pt>
                <c:pt idx="44">
                  <c:v>12638955</c:v>
                </c:pt>
                <c:pt idx="45">
                  <c:v>12637103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F-4202-9963-EAAFE57874EF}"/>
            </c:ext>
          </c:extLst>
        </c:ser>
        <c:ser>
          <c:idx val="4"/>
          <c:order val="4"/>
          <c:tx>
            <c:strRef>
              <c:f>'American Online Gambling (2)'!$K$2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(2)'!$K$4:$K$50</c:f>
              <c:numCache>
                <c:formatCode>_-[$$-409]* #,##0.00_ ;_-[$$-409]* \-#,##0.00\ ;_-[$$-409]* "-"??_ ;_-@_ </c:formatCode>
                <c:ptCount val="47"/>
                <c:pt idx="25">
                  <c:v>9723</c:v>
                </c:pt>
                <c:pt idx="26">
                  <c:v>223730</c:v>
                </c:pt>
                <c:pt idx="27">
                  <c:v>743330</c:v>
                </c:pt>
                <c:pt idx="28">
                  <c:v>11262442</c:v>
                </c:pt>
                <c:pt idx="29">
                  <c:v>15455160</c:v>
                </c:pt>
                <c:pt idx="30">
                  <c:v>18535847</c:v>
                </c:pt>
                <c:pt idx="31">
                  <c:v>17600534</c:v>
                </c:pt>
                <c:pt idx="32">
                  <c:v>16696995</c:v>
                </c:pt>
                <c:pt idx="33">
                  <c:v>15746168</c:v>
                </c:pt>
                <c:pt idx="34">
                  <c:v>15303079</c:v>
                </c:pt>
                <c:pt idx="35">
                  <c:v>15275215</c:v>
                </c:pt>
                <c:pt idx="36">
                  <c:v>10746937</c:v>
                </c:pt>
                <c:pt idx="37">
                  <c:v>13772411</c:v>
                </c:pt>
                <c:pt idx="38">
                  <c:v>19518408</c:v>
                </c:pt>
                <c:pt idx="39">
                  <c:v>12808240</c:v>
                </c:pt>
                <c:pt idx="40">
                  <c:v>12445312</c:v>
                </c:pt>
                <c:pt idx="41">
                  <c:v>20706473</c:v>
                </c:pt>
                <c:pt idx="42">
                  <c:v>26332228</c:v>
                </c:pt>
                <c:pt idx="43">
                  <c:v>21419454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FF-4202-9963-EAAFE57874EF}"/>
            </c:ext>
          </c:extLst>
        </c:ser>
        <c:ser>
          <c:idx val="5"/>
          <c:order val="5"/>
          <c:tx>
            <c:strRef>
              <c:f>'American Online Gambling (2)'!$M$2</c:f>
              <c:strCache>
                <c:ptCount val="1"/>
                <c:pt idx="0">
                  <c:v>Illinois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(2)'!$M$4:$M$50</c:f>
              <c:numCache>
                <c:formatCode>_-[$$-409]* #,##0.00_ ;_-[$$-409]* \-#,##0.00\ ;_-[$$-409]* "-"??_ ;_-@_ </c:formatCode>
                <c:ptCount val="47"/>
                <c:pt idx="26">
                  <c:v>8281803</c:v>
                </c:pt>
                <c:pt idx="27">
                  <c:v>48524592</c:v>
                </c:pt>
                <c:pt idx="28">
                  <c:v>123969462</c:v>
                </c:pt>
                <c:pt idx="29">
                  <c:v>283082238</c:v>
                </c:pt>
                <c:pt idx="30">
                  <c:v>409780227</c:v>
                </c:pt>
                <c:pt idx="31">
                  <c:v>433694636</c:v>
                </c:pt>
                <c:pt idx="32">
                  <c:v>491720536</c:v>
                </c:pt>
                <c:pt idx="33">
                  <c:v>575232466</c:v>
                </c:pt>
                <c:pt idx="34">
                  <c:v>490203460</c:v>
                </c:pt>
                <c:pt idx="35">
                  <c:v>609045176</c:v>
                </c:pt>
                <c:pt idx="36">
                  <c:v>513245932</c:v>
                </c:pt>
                <c:pt idx="37">
                  <c:v>482503036</c:v>
                </c:pt>
                <c:pt idx="38">
                  <c:v>451691936</c:v>
                </c:pt>
                <c:pt idx="39">
                  <c:v>351400186</c:v>
                </c:pt>
                <c:pt idx="40">
                  <c:v>380217277</c:v>
                </c:pt>
                <c:pt idx="41">
                  <c:v>569898894</c:v>
                </c:pt>
                <c:pt idx="42">
                  <c:v>803449367</c:v>
                </c:pt>
                <c:pt idx="43">
                  <c:v>745967170</c:v>
                </c:pt>
                <c:pt idx="44">
                  <c:v>752864252</c:v>
                </c:pt>
                <c:pt idx="45">
                  <c:v>829112962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FF-4202-9963-EAAFE57874EF}"/>
            </c:ext>
          </c:extLst>
        </c:ser>
        <c:ser>
          <c:idx val="6"/>
          <c:order val="6"/>
          <c:tx>
            <c:strRef>
              <c:f>'American Online Gambling (2)'!$O$2</c:f>
              <c:strCache>
                <c:ptCount val="1"/>
                <c:pt idx="0">
                  <c:v>Indiana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(2)'!$O$4:$O$50</c:f>
              <c:numCache>
                <c:formatCode>_-[$$-409]* #,##0.00_ ;_-[$$-409]* \-#,##0.00\ ;_-[$$-409]* "-"??_ ;_-@_ </c:formatCode>
                <c:ptCount val="47"/>
                <c:pt idx="18">
                  <c:v>48014320</c:v>
                </c:pt>
                <c:pt idx="19">
                  <c:v>96205375</c:v>
                </c:pt>
                <c:pt idx="20">
                  <c:v>110574677</c:v>
                </c:pt>
                <c:pt idx="21">
                  <c:v>123372845</c:v>
                </c:pt>
                <c:pt idx="22">
                  <c:v>145893333</c:v>
                </c:pt>
                <c:pt idx="23">
                  <c:v>60797614</c:v>
                </c:pt>
                <c:pt idx="24">
                  <c:v>26304128</c:v>
                </c:pt>
                <c:pt idx="25">
                  <c:v>37334940</c:v>
                </c:pt>
                <c:pt idx="26">
                  <c:v>29149096</c:v>
                </c:pt>
                <c:pt idx="27">
                  <c:v>64545922</c:v>
                </c:pt>
                <c:pt idx="28">
                  <c:v>143900568</c:v>
                </c:pt>
                <c:pt idx="29">
                  <c:v>173170392</c:v>
                </c:pt>
                <c:pt idx="30">
                  <c:v>193031440</c:v>
                </c:pt>
                <c:pt idx="31">
                  <c:v>213687912</c:v>
                </c:pt>
                <c:pt idx="32">
                  <c:v>263072904</c:v>
                </c:pt>
                <c:pt idx="33">
                  <c:v>296505207</c:v>
                </c:pt>
                <c:pt idx="34">
                  <c:v>241027556</c:v>
                </c:pt>
                <c:pt idx="35">
                  <c:v>279184337</c:v>
                </c:pt>
                <c:pt idx="36">
                  <c:v>209070980</c:v>
                </c:pt>
                <c:pt idx="37">
                  <c:v>228392131</c:v>
                </c:pt>
                <c:pt idx="38">
                  <c:v>218409664</c:v>
                </c:pt>
                <c:pt idx="39">
                  <c:v>174579640</c:v>
                </c:pt>
                <c:pt idx="40">
                  <c:v>195239189</c:v>
                </c:pt>
                <c:pt idx="41">
                  <c:v>320128251</c:v>
                </c:pt>
                <c:pt idx="42">
                  <c:v>411944581</c:v>
                </c:pt>
                <c:pt idx="43">
                  <c:v>422912752</c:v>
                </c:pt>
                <c:pt idx="44">
                  <c:v>422809536</c:v>
                </c:pt>
                <c:pt idx="45">
                  <c:v>458306777</c:v>
                </c:pt>
                <c:pt idx="46">
                  <c:v>380485198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FF-4202-9963-EAAFE57874EF}"/>
            </c:ext>
          </c:extLst>
        </c:ser>
        <c:ser>
          <c:idx val="7"/>
          <c:order val="7"/>
          <c:tx>
            <c:strRef>
              <c:f>'American Online Gambling (2)'!$Q$2</c:f>
              <c:strCache>
                <c:ptCount val="1"/>
                <c:pt idx="0">
                  <c:v>Iowa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(2)'!$Q$4:$Q$50</c:f>
              <c:numCache>
                <c:formatCode>_-[$$-409]* #,##0.00_ ;_-[$$-409]* \-#,##0.00\ ;_-[$$-409]* "-"??_ ;_-@_ </c:formatCode>
                <c:ptCount val="47"/>
                <c:pt idx="16">
                  <c:v>3670446</c:v>
                </c:pt>
                <c:pt idx="17">
                  <c:v>21810316</c:v>
                </c:pt>
                <c:pt idx="18">
                  <c:v>25923748</c:v>
                </c:pt>
                <c:pt idx="19">
                  <c:v>33665752</c:v>
                </c:pt>
                <c:pt idx="20">
                  <c:v>33450318</c:v>
                </c:pt>
                <c:pt idx="21">
                  <c:v>33846095</c:v>
                </c:pt>
                <c:pt idx="22">
                  <c:v>37786872</c:v>
                </c:pt>
                <c:pt idx="23">
                  <c:v>13316068</c:v>
                </c:pt>
                <c:pt idx="24">
                  <c:v>1568548</c:v>
                </c:pt>
                <c:pt idx="25">
                  <c:v>6976617</c:v>
                </c:pt>
                <c:pt idx="26">
                  <c:v>11581727</c:v>
                </c:pt>
                <c:pt idx="27">
                  <c:v>17770140</c:v>
                </c:pt>
                <c:pt idx="28">
                  <c:v>34993351</c:v>
                </c:pt>
                <c:pt idx="29">
                  <c:v>50010623</c:v>
                </c:pt>
                <c:pt idx="30">
                  <c:v>56886207</c:v>
                </c:pt>
                <c:pt idx="31">
                  <c:v>62409860</c:v>
                </c:pt>
                <c:pt idx="32">
                  <c:v>78074462</c:v>
                </c:pt>
                <c:pt idx="33">
                  <c:v>120760377</c:v>
                </c:pt>
                <c:pt idx="34">
                  <c:v>125218447</c:v>
                </c:pt>
                <c:pt idx="35">
                  <c:v>139389147</c:v>
                </c:pt>
                <c:pt idx="36">
                  <c:v>104514350</c:v>
                </c:pt>
                <c:pt idx="37">
                  <c:v>99916367</c:v>
                </c:pt>
                <c:pt idx="38">
                  <c:v>95130927</c:v>
                </c:pt>
                <c:pt idx="39">
                  <c:v>78463342</c:v>
                </c:pt>
                <c:pt idx="40">
                  <c:v>96067272</c:v>
                </c:pt>
                <c:pt idx="41">
                  <c:v>186544044</c:v>
                </c:pt>
                <c:pt idx="42">
                  <c:v>249911711</c:v>
                </c:pt>
                <c:pt idx="43">
                  <c:v>260368272</c:v>
                </c:pt>
                <c:pt idx="44">
                  <c:v>241711914</c:v>
                </c:pt>
                <c:pt idx="45">
                  <c:v>275864329</c:v>
                </c:pt>
                <c:pt idx="46">
                  <c:v>195001068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FF-4202-9963-EAAFE57874EF}"/>
            </c:ext>
          </c:extLst>
        </c:ser>
        <c:ser>
          <c:idx val="8"/>
          <c:order val="8"/>
          <c:tx>
            <c:strRef>
              <c:f>'American Online Gambling (2)'!$S$2</c:f>
              <c:strCache>
                <c:ptCount val="1"/>
                <c:pt idx="0">
                  <c:v>Louisiana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(2)'!$S$4:$S$50</c:f>
              <c:numCache>
                <c:formatCode>_-[$$-409]* #,##0.00_ ;_-[$$-409]* \-#,##0.00\ ;_-[$$-409]* "-"??_ ;_-@_ </c:formatCode>
                <c:ptCount val="47"/>
                <c:pt idx="45">
                  <c:v>40000000</c:v>
                </c:pt>
                <c:pt idx="46">
                  <c:v>211000000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FF-4202-9963-EAAFE57874EF}"/>
            </c:ext>
          </c:extLst>
        </c:ser>
        <c:ser>
          <c:idx val="9"/>
          <c:order val="9"/>
          <c:tx>
            <c:strRef>
              <c:f>'American Online Gambling (2)'!$U$2</c:f>
              <c:strCache>
                <c:ptCount val="1"/>
                <c:pt idx="0">
                  <c:v>Michigan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(2)'!$U$4:$U$50</c:f>
              <c:numCache>
                <c:formatCode>_-[$$-409]* #,##0.00_ ;_-[$$-409]* \-#,##0.00\ ;_-[$$-409]* "-"??_ ;_-@_ </c:formatCode>
                <c:ptCount val="47"/>
                <c:pt idx="33">
                  <c:v>115165702.64</c:v>
                </c:pt>
                <c:pt idx="34">
                  <c:v>301857053.99000001</c:v>
                </c:pt>
                <c:pt idx="35">
                  <c:v>359450161.58999997</c:v>
                </c:pt>
                <c:pt idx="36">
                  <c:v>249874948.00999999</c:v>
                </c:pt>
                <c:pt idx="37">
                  <c:v>237551158.08000001</c:v>
                </c:pt>
                <c:pt idx="38">
                  <c:v>235125334.84999999</c:v>
                </c:pt>
                <c:pt idx="39">
                  <c:v>187994305.41</c:v>
                </c:pt>
                <c:pt idx="40">
                  <c:v>192277785.15000001</c:v>
                </c:pt>
                <c:pt idx="41">
                  <c:v>354251743.73000002</c:v>
                </c:pt>
                <c:pt idx="42">
                  <c:v>463344087.37</c:v>
                </c:pt>
                <c:pt idx="43">
                  <c:v>473827491.06</c:v>
                </c:pt>
                <c:pt idx="44">
                  <c:v>484558593.88999999</c:v>
                </c:pt>
                <c:pt idx="45">
                  <c:v>496816596</c:v>
                </c:pt>
                <c:pt idx="46">
                  <c:v>398394907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FF-4202-9963-EAAFE57874EF}"/>
            </c:ext>
          </c:extLst>
        </c:ser>
        <c:ser>
          <c:idx val="10"/>
          <c:order val="10"/>
          <c:tx>
            <c:strRef>
              <c:f>'American Online Gambling (2)'!$AA$2</c:f>
              <c:strCache>
                <c:ptCount val="1"/>
                <c:pt idx="0">
                  <c:v>New Hampshire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(2)'!$AA$4:$AA$50</c:f>
              <c:numCache>
                <c:formatCode>_-[$$-409]* #,##0.00_ ;_-[$$-409]* \-#,##0.00\ ;_-[$$-409]* "-"??_ ;_-@_ </c:formatCode>
                <c:ptCount val="47"/>
                <c:pt idx="20">
                  <c:v>360726</c:v>
                </c:pt>
                <c:pt idx="21">
                  <c:v>16130928</c:v>
                </c:pt>
                <c:pt idx="22">
                  <c:v>22130928</c:v>
                </c:pt>
                <c:pt idx="23">
                  <c:v>8768769</c:v>
                </c:pt>
                <c:pt idx="24">
                  <c:v>3774668</c:v>
                </c:pt>
                <c:pt idx="25">
                  <c:v>7180450</c:v>
                </c:pt>
                <c:pt idx="26">
                  <c:v>8138772</c:v>
                </c:pt>
                <c:pt idx="27">
                  <c:v>11623208</c:v>
                </c:pt>
                <c:pt idx="28">
                  <c:v>26382353</c:v>
                </c:pt>
                <c:pt idx="29">
                  <c:v>36567245</c:v>
                </c:pt>
                <c:pt idx="30">
                  <c:v>40220374</c:v>
                </c:pt>
                <c:pt idx="31">
                  <c:v>38882400</c:v>
                </c:pt>
                <c:pt idx="32">
                  <c:v>43686699</c:v>
                </c:pt>
                <c:pt idx="33">
                  <c:v>49439331</c:v>
                </c:pt>
                <c:pt idx="34">
                  <c:v>42974847</c:v>
                </c:pt>
                <c:pt idx="35">
                  <c:v>44440621</c:v>
                </c:pt>
                <c:pt idx="36">
                  <c:v>37415700</c:v>
                </c:pt>
                <c:pt idx="37">
                  <c:v>33274616</c:v>
                </c:pt>
                <c:pt idx="38">
                  <c:v>31090707</c:v>
                </c:pt>
                <c:pt idx="39">
                  <c:v>30373909</c:v>
                </c:pt>
                <c:pt idx="40">
                  <c:v>29560430</c:v>
                </c:pt>
                <c:pt idx="41">
                  <c:v>50460826</c:v>
                </c:pt>
                <c:pt idx="42">
                  <c:v>68132951</c:v>
                </c:pt>
                <c:pt idx="43">
                  <c:v>62348260</c:v>
                </c:pt>
                <c:pt idx="44">
                  <c:v>65593938</c:v>
                </c:pt>
                <c:pt idx="45">
                  <c:v>81563536</c:v>
                </c:pt>
                <c:pt idx="46">
                  <c:v>59086952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FF-4202-9963-EAAFE57874EF}"/>
            </c:ext>
          </c:extLst>
        </c:ser>
        <c:ser>
          <c:idx val="11"/>
          <c:order val="11"/>
          <c:tx>
            <c:strRef>
              <c:f>'American Online Gambling (2)'!$AC$2</c:f>
              <c:strCache>
                <c:ptCount val="1"/>
                <c:pt idx="0">
                  <c:v>New Jersey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(2)'!$AC$4:$AC$50</c:f>
              <c:numCache>
                <c:formatCode>_-[$$-409]* #,##0.00_ ;_-[$$-409]* \-#,##0.00\ ;_-[$$-409]* "-"??_ ;_-@_ </c:formatCode>
                <c:ptCount val="47"/>
                <c:pt idx="2">
                  <c:v>16409619</c:v>
                </c:pt>
                <c:pt idx="3">
                  <c:v>40682237</c:v>
                </c:pt>
                <c:pt idx="4">
                  <c:v>95634048</c:v>
                </c:pt>
                <c:pt idx="5">
                  <c:v>183948404</c:v>
                </c:pt>
                <c:pt idx="6">
                  <c:v>260711301</c:v>
                </c:pt>
                <c:pt idx="7">
                  <c:v>330748563</c:v>
                </c:pt>
                <c:pt idx="8">
                  <c:v>319173548</c:v>
                </c:pt>
                <c:pt idx="9">
                  <c:v>385279662</c:v>
                </c:pt>
                <c:pt idx="10">
                  <c:v>320368087</c:v>
                </c:pt>
                <c:pt idx="11">
                  <c:v>372451342</c:v>
                </c:pt>
                <c:pt idx="12">
                  <c:v>313719562</c:v>
                </c:pt>
                <c:pt idx="13">
                  <c:v>318940677</c:v>
                </c:pt>
                <c:pt idx="14">
                  <c:v>273222975</c:v>
                </c:pt>
                <c:pt idx="15">
                  <c:v>251371272</c:v>
                </c:pt>
                <c:pt idx="16">
                  <c:v>293594862</c:v>
                </c:pt>
                <c:pt idx="17">
                  <c:v>445563503</c:v>
                </c:pt>
                <c:pt idx="18">
                  <c:v>487924504</c:v>
                </c:pt>
                <c:pt idx="19">
                  <c:v>562675543</c:v>
                </c:pt>
                <c:pt idx="20">
                  <c:v>557789161</c:v>
                </c:pt>
                <c:pt idx="21">
                  <c:v>540113452</c:v>
                </c:pt>
                <c:pt idx="22">
                  <c:v>494813807</c:v>
                </c:pt>
                <c:pt idx="23">
                  <c:v>181908529</c:v>
                </c:pt>
                <c:pt idx="24">
                  <c:v>54593092</c:v>
                </c:pt>
                <c:pt idx="25">
                  <c:v>117821281</c:v>
                </c:pt>
                <c:pt idx="26">
                  <c:v>165014553</c:v>
                </c:pt>
                <c:pt idx="27">
                  <c:v>315118805</c:v>
                </c:pt>
                <c:pt idx="28">
                  <c:v>667979150</c:v>
                </c:pt>
                <c:pt idx="29">
                  <c:v>748588349</c:v>
                </c:pt>
                <c:pt idx="30">
                  <c:v>803096172</c:v>
                </c:pt>
                <c:pt idx="31">
                  <c:v>931620415</c:v>
                </c:pt>
                <c:pt idx="32">
                  <c:v>996300794</c:v>
                </c:pt>
                <c:pt idx="33">
                  <c:v>958717526</c:v>
                </c:pt>
                <c:pt idx="34">
                  <c:v>742953328</c:v>
                </c:pt>
                <c:pt idx="35">
                  <c:v>859617961</c:v>
                </c:pt>
                <c:pt idx="36">
                  <c:v>747986522</c:v>
                </c:pt>
                <c:pt idx="37">
                  <c:v>814270654</c:v>
                </c:pt>
                <c:pt idx="38">
                  <c:v>766888420</c:v>
                </c:pt>
                <c:pt idx="39">
                  <c:v>578729290</c:v>
                </c:pt>
                <c:pt idx="40">
                  <c:v>664675859</c:v>
                </c:pt>
                <c:pt idx="41">
                  <c:v>1011114311</c:v>
                </c:pt>
                <c:pt idx="42">
                  <c:v>1303198342</c:v>
                </c:pt>
                <c:pt idx="43">
                  <c:v>1258189436</c:v>
                </c:pt>
                <c:pt idx="44">
                  <c:v>1229561891</c:v>
                </c:pt>
                <c:pt idx="45">
                  <c:v>1348860083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FF-4202-9963-EAAFE57874EF}"/>
            </c:ext>
          </c:extLst>
        </c:ser>
        <c:ser>
          <c:idx val="12"/>
          <c:order val="12"/>
          <c:tx>
            <c:strRef>
              <c:f>'American Online Gambling (2)'!$AE$2</c:f>
              <c:strCache>
                <c:ptCount val="1"/>
                <c:pt idx="0">
                  <c:v>Nevada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(2)'!$AE$4:$AE$50</c:f>
              <c:numCache>
                <c:formatCode>_-[$$-409]* #,##0.00_ ;_-[$$-409]* \-#,##0.00\ ;_-[$$-409]* "-"??_ ;_-@_ </c:formatCode>
                <c:ptCount val="47"/>
                <c:pt idx="2">
                  <c:v>286548295</c:v>
                </c:pt>
                <c:pt idx="3">
                  <c:v>244638554</c:v>
                </c:pt>
                <c:pt idx="4">
                  <c:v>247622790</c:v>
                </c:pt>
                <c:pt idx="5">
                  <c:v>571034483</c:v>
                </c:pt>
                <c:pt idx="6">
                  <c:v>528568873</c:v>
                </c:pt>
                <c:pt idx="7">
                  <c:v>581070664</c:v>
                </c:pt>
                <c:pt idx="8">
                  <c:v>561859873</c:v>
                </c:pt>
                <c:pt idx="9">
                  <c:v>497482993</c:v>
                </c:pt>
                <c:pt idx="10">
                  <c:v>458591549</c:v>
                </c:pt>
                <c:pt idx="11">
                  <c:v>596752294</c:v>
                </c:pt>
                <c:pt idx="12">
                  <c:v>328121212</c:v>
                </c:pt>
                <c:pt idx="13">
                  <c:v>317380282</c:v>
                </c:pt>
                <c:pt idx="14">
                  <c:v>322077670</c:v>
                </c:pt>
                <c:pt idx="15">
                  <c:v>235659955</c:v>
                </c:pt>
                <c:pt idx="16">
                  <c:v>287757296</c:v>
                </c:pt>
                <c:pt idx="17">
                  <c:v>546358867</c:v>
                </c:pt>
                <c:pt idx="18">
                  <c:v>543552781</c:v>
                </c:pt>
                <c:pt idx="19">
                  <c:v>614118812</c:v>
                </c:pt>
                <c:pt idx="20">
                  <c:v>571179245</c:v>
                </c:pt>
                <c:pt idx="21">
                  <c:v>502543641</c:v>
                </c:pt>
                <c:pt idx="22">
                  <c:v>489105725</c:v>
                </c:pt>
                <c:pt idx="23">
                  <c:v>141108201</c:v>
                </c:pt>
                <c:pt idx="24">
                  <c:v>28131868.5</c:v>
                </c:pt>
                <c:pt idx="25">
                  <c:v>28131868.5</c:v>
                </c:pt>
                <c:pt idx="26">
                  <c:v>78152387</c:v>
                </c:pt>
                <c:pt idx="27">
                  <c:v>165552030</c:v>
                </c:pt>
                <c:pt idx="28">
                  <c:v>474948414</c:v>
                </c:pt>
                <c:pt idx="29">
                  <c:v>575144025</c:v>
                </c:pt>
                <c:pt idx="30">
                  <c:v>659899331</c:v>
                </c:pt>
                <c:pt idx="31">
                  <c:v>609376849</c:v>
                </c:pt>
                <c:pt idx="32">
                  <c:v>588486999</c:v>
                </c:pt>
                <c:pt idx="33">
                  <c:v>646491632</c:v>
                </c:pt>
                <c:pt idx="34">
                  <c:v>554058173</c:v>
                </c:pt>
                <c:pt idx="35">
                  <c:v>640984932</c:v>
                </c:pt>
                <c:pt idx="36">
                  <c:v>454734387</c:v>
                </c:pt>
                <c:pt idx="37">
                  <c:v>477191062</c:v>
                </c:pt>
                <c:pt idx="38">
                  <c:v>544806558</c:v>
                </c:pt>
                <c:pt idx="39">
                  <c:v>409659756</c:v>
                </c:pt>
                <c:pt idx="40">
                  <c:v>427425369</c:v>
                </c:pt>
                <c:pt idx="41">
                  <c:v>786508562</c:v>
                </c:pt>
                <c:pt idx="42">
                  <c:v>1100712575</c:v>
                </c:pt>
                <c:pt idx="43">
                  <c:v>1086010454</c:v>
                </c:pt>
                <c:pt idx="44">
                  <c:v>1014986618</c:v>
                </c:pt>
                <c:pt idx="45">
                  <c:v>1078761000</c:v>
                </c:pt>
                <c:pt idx="46">
                  <c:v>1113148000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FF-4202-9963-EAAFE57874EF}"/>
            </c:ext>
          </c:extLst>
        </c:ser>
        <c:ser>
          <c:idx val="13"/>
          <c:order val="13"/>
          <c:tx>
            <c:strRef>
              <c:f>'American Online Gambling (2)'!$AG$2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(2)'!$AG$4:$AG$50</c:f>
              <c:numCache>
                <c:formatCode>_-[$$-409]* #,##0.00_ ;_-[$$-409]* \-#,##0.00\ ;_-[$$-409]* "-"??_ ;_-@_ </c:formatCode>
                <c:ptCount val="47"/>
                <c:pt idx="45">
                  <c:v>1669719034</c:v>
                </c:pt>
                <c:pt idx="46">
                  <c:v>1527568253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FF-4202-9963-EAAFE57874EF}"/>
            </c:ext>
          </c:extLst>
        </c:ser>
        <c:ser>
          <c:idx val="14"/>
          <c:order val="14"/>
          <c:tx>
            <c:strRef>
              <c:f>'American Online Gambling (2)'!$AI$2</c:f>
              <c:strCache>
                <c:ptCount val="1"/>
                <c:pt idx="0">
                  <c:v>Oregon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(2)'!$AI$4:$AI$50</c:f>
              <c:numCache>
                <c:formatCode>_-[$$-409]* #,##0.00_ ;_-[$$-409]* \-#,##0.00\ ;_-[$$-409]* "-"??_ ;_-@_ </c:formatCode>
                <c:ptCount val="47"/>
                <c:pt idx="18">
                  <c:v>5605244</c:v>
                </c:pt>
                <c:pt idx="19">
                  <c:v>17115416</c:v>
                </c:pt>
                <c:pt idx="20">
                  <c:v>22551453</c:v>
                </c:pt>
                <c:pt idx="21">
                  <c:v>21151604</c:v>
                </c:pt>
                <c:pt idx="22">
                  <c:v>20899825</c:v>
                </c:pt>
                <c:pt idx="23">
                  <c:v>9007680</c:v>
                </c:pt>
                <c:pt idx="24">
                  <c:v>4430648</c:v>
                </c:pt>
                <c:pt idx="25">
                  <c:v>7290190</c:v>
                </c:pt>
                <c:pt idx="26">
                  <c:v>7921864</c:v>
                </c:pt>
                <c:pt idx="27">
                  <c:v>14042425</c:v>
                </c:pt>
                <c:pt idx="28">
                  <c:v>25845403</c:v>
                </c:pt>
                <c:pt idx="29">
                  <c:v>26174303</c:v>
                </c:pt>
                <c:pt idx="30">
                  <c:v>29455228</c:v>
                </c:pt>
                <c:pt idx="31">
                  <c:v>25039884</c:v>
                </c:pt>
                <c:pt idx="32">
                  <c:v>26987303</c:v>
                </c:pt>
                <c:pt idx="33">
                  <c:v>34935891</c:v>
                </c:pt>
                <c:pt idx="34">
                  <c:v>29600150</c:v>
                </c:pt>
                <c:pt idx="35">
                  <c:v>24054960</c:v>
                </c:pt>
                <c:pt idx="36">
                  <c:v>25323061</c:v>
                </c:pt>
                <c:pt idx="37">
                  <c:v>27780213</c:v>
                </c:pt>
                <c:pt idx="38">
                  <c:v>24903118</c:v>
                </c:pt>
                <c:pt idx="39">
                  <c:v>18189572</c:v>
                </c:pt>
                <c:pt idx="40">
                  <c:v>17686198</c:v>
                </c:pt>
                <c:pt idx="41">
                  <c:v>25070339</c:v>
                </c:pt>
                <c:pt idx="42">
                  <c:v>37639041</c:v>
                </c:pt>
                <c:pt idx="43">
                  <c:v>32673216</c:v>
                </c:pt>
                <c:pt idx="44">
                  <c:v>33743754</c:v>
                </c:pt>
                <c:pt idx="45">
                  <c:v>42899735</c:v>
                </c:pt>
                <c:pt idx="46">
                  <c:v>39500000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FFF-4202-9963-EAAFE57874EF}"/>
            </c:ext>
          </c:extLst>
        </c:ser>
        <c:ser>
          <c:idx val="15"/>
          <c:order val="15"/>
          <c:tx>
            <c:strRef>
              <c:f>'American Online Gambling (2)'!$AK$2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(2)'!$AK$4:$AK$50</c:f>
              <c:numCache>
                <c:formatCode>_-[$$-409]* #,##0.00_ ;_-[$$-409]* \-#,##0.00\ ;_-[$$-409]* "-"??_ ;_-@_ </c:formatCode>
                <c:ptCount val="47"/>
                <c:pt idx="7">
                  <c:v>597064049</c:v>
                </c:pt>
                <c:pt idx="8">
                  <c:v>793722787</c:v>
                </c:pt>
                <c:pt idx="9">
                  <c:v>750388696</c:v>
                </c:pt>
                <c:pt idx="10">
                  <c:v>761574597</c:v>
                </c:pt>
                <c:pt idx="11">
                  <c:v>776277954</c:v>
                </c:pt>
                <c:pt idx="12">
                  <c:v>578760746</c:v>
                </c:pt>
                <c:pt idx="13">
                  <c:v>348520369</c:v>
                </c:pt>
                <c:pt idx="14">
                  <c:v>304415503</c:v>
                </c:pt>
                <c:pt idx="15">
                  <c:v>420193377</c:v>
                </c:pt>
                <c:pt idx="16">
                  <c:v>447465027</c:v>
                </c:pt>
                <c:pt idx="17">
                  <c:v>479411021</c:v>
                </c:pt>
                <c:pt idx="18">
                  <c:v>560259181</c:v>
                </c:pt>
                <c:pt idx="19">
                  <c:v>509547820</c:v>
                </c:pt>
                <c:pt idx="20">
                  <c:v>615294827</c:v>
                </c:pt>
                <c:pt idx="21">
                  <c:v>548590065</c:v>
                </c:pt>
                <c:pt idx="22">
                  <c:v>491910713</c:v>
                </c:pt>
                <c:pt idx="23">
                  <c:v>525802524</c:v>
                </c:pt>
                <c:pt idx="24">
                  <c:v>462787392</c:v>
                </c:pt>
                <c:pt idx="25">
                  <c:v>364985422</c:v>
                </c:pt>
                <c:pt idx="26">
                  <c:v>164782229</c:v>
                </c:pt>
                <c:pt idx="27">
                  <c:v>89002562</c:v>
                </c:pt>
                <c:pt idx="28">
                  <c:v>77510033</c:v>
                </c:pt>
                <c:pt idx="29">
                  <c:v>46015988</c:v>
                </c:pt>
                <c:pt idx="30">
                  <c:v>131330059</c:v>
                </c:pt>
                <c:pt idx="31">
                  <c:v>329765782</c:v>
                </c:pt>
                <c:pt idx="32">
                  <c:v>348381708</c:v>
                </c:pt>
                <c:pt idx="33">
                  <c:v>342560389</c:v>
                </c:pt>
                <c:pt idx="34">
                  <c:v>316468264</c:v>
                </c:pt>
                <c:pt idx="35">
                  <c:v>241186066</c:v>
                </c:pt>
                <c:pt idx="36">
                  <c:v>194504622</c:v>
                </c:pt>
                <c:pt idx="37">
                  <c:v>109038051</c:v>
                </c:pt>
                <c:pt idx="38">
                  <c:v>59331959</c:v>
                </c:pt>
                <c:pt idx="39">
                  <c:v>46334244</c:v>
                </c:pt>
                <c:pt idx="40">
                  <c:v>35934215</c:v>
                </c:pt>
                <c:pt idx="41">
                  <c:v>36769145</c:v>
                </c:pt>
                <c:pt idx="42">
                  <c:v>44527575</c:v>
                </c:pt>
                <c:pt idx="43">
                  <c:v>31500742</c:v>
                </c:pt>
                <c:pt idx="44">
                  <c:v>32011839</c:v>
                </c:pt>
                <c:pt idx="45">
                  <c:v>16173090</c:v>
                </c:pt>
                <c:pt idx="46">
                  <c:v>1414587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FFF-4202-9963-EAAFE57874EF}"/>
            </c:ext>
          </c:extLst>
        </c:ser>
        <c:ser>
          <c:idx val="16"/>
          <c:order val="16"/>
          <c:tx>
            <c:strRef>
              <c:f>'American Online Gambling (2)'!$AM$2</c:f>
              <c:strCache>
                <c:ptCount val="1"/>
                <c:pt idx="0">
                  <c:v>Rhode Island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(2)'!$AM$4:$AM$50</c:f>
              <c:numCache>
                <c:formatCode>_-[$$-409]* #,##0.00_ ;_-[$$-409]* \-#,##0.00\ ;_-[$$-409]* "-"??_ ;_-@_ </c:formatCode>
                <c:ptCount val="47"/>
                <c:pt idx="7">
                  <c:v>682714</c:v>
                </c:pt>
                <c:pt idx="8">
                  <c:v>13087999</c:v>
                </c:pt>
                <c:pt idx="9">
                  <c:v>19051125</c:v>
                </c:pt>
                <c:pt idx="10">
                  <c:v>20686618</c:v>
                </c:pt>
                <c:pt idx="11">
                  <c:v>23582716</c:v>
                </c:pt>
                <c:pt idx="12">
                  <c:v>16859818</c:v>
                </c:pt>
                <c:pt idx="13">
                  <c:v>18900152</c:v>
                </c:pt>
                <c:pt idx="14">
                  <c:v>14736667</c:v>
                </c:pt>
                <c:pt idx="15">
                  <c:v>8321947</c:v>
                </c:pt>
                <c:pt idx="16">
                  <c:v>10060066</c:v>
                </c:pt>
                <c:pt idx="17">
                  <c:v>22195789</c:v>
                </c:pt>
                <c:pt idx="18">
                  <c:v>28281024</c:v>
                </c:pt>
                <c:pt idx="19">
                  <c:v>31465062</c:v>
                </c:pt>
                <c:pt idx="20">
                  <c:v>31670511</c:v>
                </c:pt>
                <c:pt idx="21">
                  <c:v>26939692</c:v>
                </c:pt>
                <c:pt idx="22">
                  <c:v>28147862</c:v>
                </c:pt>
                <c:pt idx="23">
                  <c:v>8949157</c:v>
                </c:pt>
                <c:pt idx="24">
                  <c:v>591377</c:v>
                </c:pt>
                <c:pt idx="25">
                  <c:v>1533114</c:v>
                </c:pt>
                <c:pt idx="26">
                  <c:v>2032803</c:v>
                </c:pt>
                <c:pt idx="27">
                  <c:v>6738626</c:v>
                </c:pt>
                <c:pt idx="28">
                  <c:v>23116965</c:v>
                </c:pt>
                <c:pt idx="29">
                  <c:v>31293150</c:v>
                </c:pt>
                <c:pt idx="30">
                  <c:v>34704413</c:v>
                </c:pt>
                <c:pt idx="31">
                  <c:v>35098445</c:v>
                </c:pt>
                <c:pt idx="32">
                  <c:v>22770472</c:v>
                </c:pt>
                <c:pt idx="33">
                  <c:v>39817327</c:v>
                </c:pt>
                <c:pt idx="34">
                  <c:v>34110104</c:v>
                </c:pt>
                <c:pt idx="35">
                  <c:v>38583919</c:v>
                </c:pt>
                <c:pt idx="36">
                  <c:v>29040966</c:v>
                </c:pt>
                <c:pt idx="37">
                  <c:v>28252139</c:v>
                </c:pt>
                <c:pt idx="38">
                  <c:v>29468571</c:v>
                </c:pt>
                <c:pt idx="39">
                  <c:v>22095960</c:v>
                </c:pt>
                <c:pt idx="40">
                  <c:v>24042834</c:v>
                </c:pt>
                <c:pt idx="41">
                  <c:v>41203997</c:v>
                </c:pt>
                <c:pt idx="42">
                  <c:v>60158844</c:v>
                </c:pt>
                <c:pt idx="43">
                  <c:v>52747831</c:v>
                </c:pt>
                <c:pt idx="44">
                  <c:v>54935498</c:v>
                </c:pt>
                <c:pt idx="45">
                  <c:v>58614487</c:v>
                </c:pt>
                <c:pt idx="46">
                  <c:v>42095960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FF-4202-9963-EAAFE57874EF}"/>
            </c:ext>
          </c:extLst>
        </c:ser>
        <c:ser>
          <c:idx val="17"/>
          <c:order val="17"/>
          <c:tx>
            <c:strRef>
              <c:f>'American Online Gambling (2)'!$AO$2</c:f>
              <c:strCache>
                <c:ptCount val="1"/>
                <c:pt idx="0">
                  <c:v>Tennessee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(2)'!$AO$4:$AO$50</c:f>
              <c:numCache>
                <c:formatCode>_-[$$-409]* #,##0.00_ ;_-[$$-409]* \-#,##0.00\ ;_-[$$-409]* "-"??_ ;_-@_ </c:formatCode>
                <c:ptCount val="47"/>
                <c:pt idx="31">
                  <c:v>131444523</c:v>
                </c:pt>
                <c:pt idx="32">
                  <c:v>180900000</c:v>
                </c:pt>
                <c:pt idx="33">
                  <c:v>211300000</c:v>
                </c:pt>
                <c:pt idx="34">
                  <c:v>176300000</c:v>
                </c:pt>
                <c:pt idx="35">
                  <c:v>205900000</c:v>
                </c:pt>
                <c:pt idx="36">
                  <c:v>172400000</c:v>
                </c:pt>
                <c:pt idx="37">
                  <c:v>160900000</c:v>
                </c:pt>
                <c:pt idx="38">
                  <c:v>174500000</c:v>
                </c:pt>
                <c:pt idx="39">
                  <c:v>144500000</c:v>
                </c:pt>
                <c:pt idx="40">
                  <c:v>144500000</c:v>
                </c:pt>
                <c:pt idx="41">
                  <c:v>257300000</c:v>
                </c:pt>
                <c:pt idx="42">
                  <c:v>375300000</c:v>
                </c:pt>
                <c:pt idx="43">
                  <c:v>365700000</c:v>
                </c:pt>
                <c:pt idx="44">
                  <c:v>341800000</c:v>
                </c:pt>
                <c:pt idx="45">
                  <c:v>386059756</c:v>
                </c:pt>
                <c:pt idx="46">
                  <c:v>313298305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FFF-4202-9963-EAAFE57874EF}"/>
            </c:ext>
          </c:extLst>
        </c:ser>
        <c:ser>
          <c:idx val="18"/>
          <c:order val="18"/>
          <c:tx>
            <c:strRef>
              <c:f>'American Online Gambling (2)'!$AQ$2</c:f>
              <c:strCache>
                <c:ptCount val="1"/>
                <c:pt idx="0">
                  <c:v>Virginia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(2)'!$AQ$4:$AQ$50</c:f>
              <c:numCache>
                <c:formatCode>_-[$$-409]* #,##0.00_ ;_-[$$-409]* \-#,##0.00\ ;_-[$$-409]* "-"??_ ;_-@_ </c:formatCode>
                <c:ptCount val="47"/>
                <c:pt idx="33">
                  <c:v>58896564</c:v>
                </c:pt>
                <c:pt idx="34">
                  <c:v>265778306</c:v>
                </c:pt>
                <c:pt idx="35">
                  <c:v>304066245</c:v>
                </c:pt>
                <c:pt idx="36">
                  <c:v>236432524</c:v>
                </c:pt>
                <c:pt idx="37">
                  <c:v>226963573</c:v>
                </c:pt>
                <c:pt idx="38">
                  <c:v>234943435</c:v>
                </c:pt>
                <c:pt idx="39">
                  <c:v>161901955</c:v>
                </c:pt>
                <c:pt idx="40">
                  <c:v>182418252</c:v>
                </c:pt>
                <c:pt idx="41">
                  <c:v>293851531</c:v>
                </c:pt>
                <c:pt idx="42">
                  <c:v>427320306</c:v>
                </c:pt>
                <c:pt idx="43">
                  <c:v>402621132</c:v>
                </c:pt>
                <c:pt idx="44">
                  <c:v>426596891</c:v>
                </c:pt>
                <c:pt idx="45">
                  <c:v>485544417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FFF-4202-9963-EAAFE57874EF}"/>
            </c:ext>
          </c:extLst>
        </c:ser>
        <c:ser>
          <c:idx val="19"/>
          <c:order val="19"/>
          <c:tx>
            <c:strRef>
              <c:f>'American Online Gambling (2)'!$AS$2</c:f>
              <c:strCache>
                <c:ptCount val="1"/>
                <c:pt idx="0">
                  <c:v>West Virginia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(2)'!$AS$4:$AS$50</c:f>
              <c:numCache>
                <c:formatCode>_-[$$-409]* #,##0.00_ ;_-[$$-409]* \-#,##0.00\ ;_-[$$-409]* "-"??_ ;_-@_ </c:formatCode>
                <c:ptCount val="47"/>
                <c:pt idx="5">
                  <c:v>7322255</c:v>
                </c:pt>
                <c:pt idx="6">
                  <c:v>9735874</c:v>
                </c:pt>
                <c:pt idx="7">
                  <c:v>16045602</c:v>
                </c:pt>
                <c:pt idx="8">
                  <c:v>13322131</c:v>
                </c:pt>
                <c:pt idx="9">
                  <c:v>22431187</c:v>
                </c:pt>
                <c:pt idx="10">
                  <c:v>16609597</c:v>
                </c:pt>
                <c:pt idx="11">
                  <c:v>13850999</c:v>
                </c:pt>
                <c:pt idx="12">
                  <c:v>10334722</c:v>
                </c:pt>
                <c:pt idx="13">
                  <c:v>10704030</c:v>
                </c:pt>
                <c:pt idx="14">
                  <c:v>7634979</c:v>
                </c:pt>
                <c:pt idx="15">
                  <c:v>5851318</c:v>
                </c:pt>
                <c:pt idx="16">
                  <c:v>12656911</c:v>
                </c:pt>
                <c:pt idx="17">
                  <c:v>25620078</c:v>
                </c:pt>
                <c:pt idx="18">
                  <c:v>37022626</c:v>
                </c:pt>
                <c:pt idx="19">
                  <c:v>32968353</c:v>
                </c:pt>
                <c:pt idx="20">
                  <c:v>30342334</c:v>
                </c:pt>
                <c:pt idx="21">
                  <c:v>44253798</c:v>
                </c:pt>
                <c:pt idx="22">
                  <c:v>39618767</c:v>
                </c:pt>
                <c:pt idx="23">
                  <c:v>14705300</c:v>
                </c:pt>
                <c:pt idx="24">
                  <c:v>2965302</c:v>
                </c:pt>
                <c:pt idx="25">
                  <c:v>4971928</c:v>
                </c:pt>
                <c:pt idx="26">
                  <c:v>6338618</c:v>
                </c:pt>
                <c:pt idx="27">
                  <c:v>15853463</c:v>
                </c:pt>
                <c:pt idx="28">
                  <c:v>45897001</c:v>
                </c:pt>
                <c:pt idx="29">
                  <c:v>76951429</c:v>
                </c:pt>
                <c:pt idx="30">
                  <c:v>44633016</c:v>
                </c:pt>
                <c:pt idx="31">
                  <c:v>48532442</c:v>
                </c:pt>
                <c:pt idx="32">
                  <c:v>70134202</c:v>
                </c:pt>
                <c:pt idx="33">
                  <c:v>50700483</c:v>
                </c:pt>
                <c:pt idx="34">
                  <c:v>38212775</c:v>
                </c:pt>
                <c:pt idx="35">
                  <c:v>42751230</c:v>
                </c:pt>
                <c:pt idx="36">
                  <c:v>34449520</c:v>
                </c:pt>
                <c:pt idx="37">
                  <c:v>25484663</c:v>
                </c:pt>
                <c:pt idx="38">
                  <c:v>29923766</c:v>
                </c:pt>
                <c:pt idx="39">
                  <c:v>21290275</c:v>
                </c:pt>
                <c:pt idx="40">
                  <c:v>22350089</c:v>
                </c:pt>
                <c:pt idx="41">
                  <c:v>60072261</c:v>
                </c:pt>
                <c:pt idx="42">
                  <c:v>77760542</c:v>
                </c:pt>
                <c:pt idx="43">
                  <c:v>84259419</c:v>
                </c:pt>
                <c:pt idx="44">
                  <c:v>57274811</c:v>
                </c:pt>
                <c:pt idx="45">
                  <c:v>58894228</c:v>
                </c:pt>
                <c:pt idx="46">
                  <c:v>49271583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FFF-4202-9963-EAAFE57874EF}"/>
            </c:ext>
          </c:extLst>
        </c:ser>
        <c:ser>
          <c:idx val="20"/>
          <c:order val="20"/>
          <c:tx>
            <c:strRef>
              <c:f>'American Online Gambling (2)'!$AU$2</c:f>
              <c:strCache>
                <c:ptCount val="1"/>
                <c:pt idx="0">
                  <c:v>Wyoming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'American Online Gambling (2)'!$AU$4:$AU$50</c:f>
              <c:numCache>
                <c:formatCode>_-[$$-409]* #,##0.00_ ;_-[$$-409]* \-#,##0.00\ ;_-[$$-409]* "-"??_ ;_-@_ </c:formatCode>
                <c:ptCount val="47"/>
                <c:pt idx="41">
                  <c:v>6242469</c:v>
                </c:pt>
                <c:pt idx="42">
                  <c:v>10847657</c:v>
                </c:pt>
                <c:pt idx="43">
                  <c:v>10973008</c:v>
                </c:pt>
                <c:pt idx="44">
                  <c:v>12285012</c:v>
                </c:pt>
                <c:pt idx="45">
                  <c:v>13977632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FFF-4202-9963-EAAFE5787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295104"/>
        <c:axId val="1607296768"/>
      </c:lineChart>
      <c:catAx>
        <c:axId val="160729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07296768"/>
        <c:crosses val="autoZero"/>
        <c:auto val="1"/>
        <c:lblAlgn val="ctr"/>
        <c:lblOffset val="100"/>
        <c:noMultiLvlLbl val="0"/>
      </c:catAx>
      <c:valAx>
        <c:axId val="16072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07295104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3988048407871"/>
          <c:y val="6.0455591718636854E-2"/>
          <c:w val="0.27499449712433882"/>
          <c:h val="0.87908850103414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Gaming Handle (Millions)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4776691513949536"/>
          <c:y val="0.1614143970508099"/>
          <c:w val="0.621226824569728"/>
          <c:h val="0.474851790762569"/>
        </c:manualLayout>
      </c:layout>
      <c:lineChart>
        <c:grouping val="standard"/>
        <c:varyColors val="0"/>
        <c:ser>
          <c:idx val="0"/>
          <c:order val="0"/>
          <c:tx>
            <c:strRef>
              <c:f>'American Online Gambling (2)'!$H$2</c:f>
              <c:strCache>
                <c:ptCount val="1"/>
                <c:pt idx="0">
                  <c:v>Connecticut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'American Online Gambling (2)'!$B$4:$B$50</c:f>
              <c:strCache>
                <c:ptCount val="47"/>
                <c:pt idx="0">
                  <c:v>2018 April</c:v>
                </c:pt>
                <c:pt idx="1">
                  <c:v>2018 May</c:v>
                </c:pt>
                <c:pt idx="2">
                  <c:v>2018 June</c:v>
                </c:pt>
                <c:pt idx="3">
                  <c:v>2018 July</c:v>
                </c:pt>
                <c:pt idx="4">
                  <c:v>2018 August </c:v>
                </c:pt>
                <c:pt idx="5">
                  <c:v>2018 September </c:v>
                </c:pt>
                <c:pt idx="6">
                  <c:v> 2018 October  </c:v>
                </c:pt>
                <c:pt idx="7">
                  <c:v> 2018 November  </c:v>
                </c:pt>
                <c:pt idx="8">
                  <c:v> 2018 December  </c:v>
                </c:pt>
                <c:pt idx="9">
                  <c:v> 2019 January </c:v>
                </c:pt>
                <c:pt idx="10">
                  <c:v> 2019 February  </c:v>
                </c:pt>
                <c:pt idx="11">
                  <c:v> 2019 March </c:v>
                </c:pt>
                <c:pt idx="12">
                  <c:v> 2019 April </c:v>
                </c:pt>
                <c:pt idx="13">
                  <c:v> 2019 May </c:v>
                </c:pt>
                <c:pt idx="14">
                  <c:v> 2019 June  </c:v>
                </c:pt>
                <c:pt idx="15">
                  <c:v> 2019 July  </c:v>
                </c:pt>
                <c:pt idx="16">
                  <c:v> 2019 August  </c:v>
                </c:pt>
                <c:pt idx="17">
                  <c:v> 2019 September  </c:v>
                </c:pt>
                <c:pt idx="18">
                  <c:v> 2019 October  </c:v>
                </c:pt>
                <c:pt idx="19">
                  <c:v> 2019 November  </c:v>
                </c:pt>
                <c:pt idx="20">
                  <c:v> 2019 December  </c:v>
                </c:pt>
                <c:pt idx="21">
                  <c:v> 2020 January  </c:v>
                </c:pt>
                <c:pt idx="22">
                  <c:v> 2020 February  </c:v>
                </c:pt>
                <c:pt idx="23">
                  <c:v> 2020 March  </c:v>
                </c:pt>
                <c:pt idx="24">
                  <c:v> 2020 April </c:v>
                </c:pt>
                <c:pt idx="25">
                  <c:v> 2020 May  </c:v>
                </c:pt>
                <c:pt idx="26">
                  <c:v> 2020 June  </c:v>
                </c:pt>
                <c:pt idx="27">
                  <c:v> 2020 July </c:v>
                </c:pt>
                <c:pt idx="28">
                  <c:v> 2020 August </c:v>
                </c:pt>
                <c:pt idx="29">
                  <c:v> 2020 September </c:v>
                </c:pt>
                <c:pt idx="30">
                  <c:v> 2020 October  </c:v>
                </c:pt>
                <c:pt idx="31">
                  <c:v> 2020 November </c:v>
                </c:pt>
                <c:pt idx="32">
                  <c:v> 2020 December </c:v>
                </c:pt>
                <c:pt idx="33">
                  <c:v> 2021 January  </c:v>
                </c:pt>
                <c:pt idx="34">
                  <c:v> 2021 February  </c:v>
                </c:pt>
                <c:pt idx="35">
                  <c:v> 2021 March </c:v>
                </c:pt>
                <c:pt idx="36">
                  <c:v> 2021 April </c:v>
                </c:pt>
                <c:pt idx="37">
                  <c:v> 2021 May </c:v>
                </c:pt>
                <c:pt idx="38">
                  <c:v> 2021 June </c:v>
                </c:pt>
                <c:pt idx="39">
                  <c:v> 2021 July </c:v>
                </c:pt>
                <c:pt idx="40">
                  <c:v> 2021 August  </c:v>
                </c:pt>
                <c:pt idx="41">
                  <c:v> 2021 September </c:v>
                </c:pt>
                <c:pt idx="42">
                  <c:v> 2021 October  </c:v>
                </c:pt>
                <c:pt idx="43">
                  <c:v> 2021 November </c:v>
                </c:pt>
                <c:pt idx="44">
                  <c:v> 2021 December </c:v>
                </c:pt>
                <c:pt idx="45">
                  <c:v> 2022 January  </c:v>
                </c:pt>
                <c:pt idx="46">
                  <c:v> 2022 February  </c:v>
                </c:pt>
              </c:strCache>
            </c:strRef>
          </c:cat>
          <c:val>
            <c:numRef>
              <c:f>'American Online Gambling (2)'!$H$4:$H$49</c:f>
              <c:numCache>
                <c:formatCode>_-[$$-409]* #,##0.00_ ;_-[$$-409]* \-#,##0.00\ ;_-[$$-409]* "-"??_ ;_-@_ </c:formatCode>
                <c:ptCount val="46"/>
                <c:pt idx="40">
                  <c:v>3730000</c:v>
                </c:pt>
                <c:pt idx="41">
                  <c:v>11635000</c:v>
                </c:pt>
                <c:pt idx="42">
                  <c:v>15679200</c:v>
                </c:pt>
                <c:pt idx="43">
                  <c:v>18800000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4-4E43-8306-071F1ACE05A0}"/>
            </c:ext>
          </c:extLst>
        </c:ser>
        <c:ser>
          <c:idx val="1"/>
          <c:order val="1"/>
          <c:tx>
            <c:strRef>
              <c:f>'American Online Gambling (2)'!$J$2</c:f>
              <c:strCache>
                <c:ptCount val="1"/>
                <c:pt idx="0">
                  <c:v>Delaware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'American Online Gambling (2)'!$B$4:$B$50</c:f>
              <c:strCache>
                <c:ptCount val="47"/>
                <c:pt idx="0">
                  <c:v>2018 April</c:v>
                </c:pt>
                <c:pt idx="1">
                  <c:v>2018 May</c:v>
                </c:pt>
                <c:pt idx="2">
                  <c:v>2018 June</c:v>
                </c:pt>
                <c:pt idx="3">
                  <c:v>2018 July</c:v>
                </c:pt>
                <c:pt idx="4">
                  <c:v>2018 August </c:v>
                </c:pt>
                <c:pt idx="5">
                  <c:v>2018 September </c:v>
                </c:pt>
                <c:pt idx="6">
                  <c:v> 2018 October  </c:v>
                </c:pt>
                <c:pt idx="7">
                  <c:v> 2018 November  </c:v>
                </c:pt>
                <c:pt idx="8">
                  <c:v> 2018 December  </c:v>
                </c:pt>
                <c:pt idx="9">
                  <c:v> 2019 January </c:v>
                </c:pt>
                <c:pt idx="10">
                  <c:v> 2019 February  </c:v>
                </c:pt>
                <c:pt idx="11">
                  <c:v> 2019 March </c:v>
                </c:pt>
                <c:pt idx="12">
                  <c:v> 2019 April </c:v>
                </c:pt>
                <c:pt idx="13">
                  <c:v> 2019 May </c:v>
                </c:pt>
                <c:pt idx="14">
                  <c:v> 2019 June  </c:v>
                </c:pt>
                <c:pt idx="15">
                  <c:v> 2019 July  </c:v>
                </c:pt>
                <c:pt idx="16">
                  <c:v> 2019 August  </c:v>
                </c:pt>
                <c:pt idx="17">
                  <c:v> 2019 September  </c:v>
                </c:pt>
                <c:pt idx="18">
                  <c:v> 2019 October  </c:v>
                </c:pt>
                <c:pt idx="19">
                  <c:v> 2019 November  </c:v>
                </c:pt>
                <c:pt idx="20">
                  <c:v> 2019 December  </c:v>
                </c:pt>
                <c:pt idx="21">
                  <c:v> 2020 January  </c:v>
                </c:pt>
                <c:pt idx="22">
                  <c:v> 2020 February  </c:v>
                </c:pt>
                <c:pt idx="23">
                  <c:v> 2020 March  </c:v>
                </c:pt>
                <c:pt idx="24">
                  <c:v> 2020 April </c:v>
                </c:pt>
                <c:pt idx="25">
                  <c:v> 2020 May  </c:v>
                </c:pt>
                <c:pt idx="26">
                  <c:v> 2020 June  </c:v>
                </c:pt>
                <c:pt idx="27">
                  <c:v> 2020 July </c:v>
                </c:pt>
                <c:pt idx="28">
                  <c:v> 2020 August </c:v>
                </c:pt>
                <c:pt idx="29">
                  <c:v> 2020 September </c:v>
                </c:pt>
                <c:pt idx="30">
                  <c:v> 2020 October  </c:v>
                </c:pt>
                <c:pt idx="31">
                  <c:v> 2020 November </c:v>
                </c:pt>
                <c:pt idx="32">
                  <c:v> 2020 December </c:v>
                </c:pt>
                <c:pt idx="33">
                  <c:v> 2021 January  </c:v>
                </c:pt>
                <c:pt idx="34">
                  <c:v> 2021 February  </c:v>
                </c:pt>
                <c:pt idx="35">
                  <c:v> 2021 March </c:v>
                </c:pt>
                <c:pt idx="36">
                  <c:v> 2021 April </c:v>
                </c:pt>
                <c:pt idx="37">
                  <c:v> 2021 May </c:v>
                </c:pt>
                <c:pt idx="38">
                  <c:v> 2021 June </c:v>
                </c:pt>
                <c:pt idx="39">
                  <c:v> 2021 July </c:v>
                </c:pt>
                <c:pt idx="40">
                  <c:v> 2021 August  </c:v>
                </c:pt>
                <c:pt idx="41">
                  <c:v> 2021 September </c:v>
                </c:pt>
                <c:pt idx="42">
                  <c:v> 2021 October  </c:v>
                </c:pt>
                <c:pt idx="43">
                  <c:v> 2021 November </c:v>
                </c:pt>
                <c:pt idx="44">
                  <c:v> 2021 December </c:v>
                </c:pt>
                <c:pt idx="45">
                  <c:v> 2022 January  </c:v>
                </c:pt>
                <c:pt idx="46">
                  <c:v> 2022 February  </c:v>
                </c:pt>
              </c:strCache>
            </c:strRef>
          </c:cat>
          <c:val>
            <c:numRef>
              <c:f>'American Online Gambling (2)'!$J$4:$J$50</c:f>
              <c:numCache>
                <c:formatCode>_-[$$-409]* #,##0.00_ ;_-[$$-409]* \-#,##0.00\ ;_-[$$-409]* "-"??_ ;_-@_ </c:formatCode>
                <c:ptCount val="47"/>
                <c:pt idx="2">
                  <c:v>7201905</c:v>
                </c:pt>
                <c:pt idx="3">
                  <c:v>17913291</c:v>
                </c:pt>
                <c:pt idx="4">
                  <c:v>8844431</c:v>
                </c:pt>
                <c:pt idx="5">
                  <c:v>7569356</c:v>
                </c:pt>
                <c:pt idx="6">
                  <c:v>5781793</c:v>
                </c:pt>
                <c:pt idx="7">
                  <c:v>7043646</c:v>
                </c:pt>
                <c:pt idx="8">
                  <c:v>10268704</c:v>
                </c:pt>
                <c:pt idx="9">
                  <c:v>7428708</c:v>
                </c:pt>
                <c:pt idx="10">
                  <c:v>9020693</c:v>
                </c:pt>
                <c:pt idx="11">
                  <c:v>14623782</c:v>
                </c:pt>
                <c:pt idx="12">
                  <c:v>11948658</c:v>
                </c:pt>
                <c:pt idx="13">
                  <c:v>11688859</c:v>
                </c:pt>
                <c:pt idx="14">
                  <c:v>8916526</c:v>
                </c:pt>
                <c:pt idx="15">
                  <c:v>7918402</c:v>
                </c:pt>
                <c:pt idx="16">
                  <c:v>12533023</c:v>
                </c:pt>
                <c:pt idx="17">
                  <c:v>11805039</c:v>
                </c:pt>
                <c:pt idx="18">
                  <c:v>9849827</c:v>
                </c:pt>
                <c:pt idx="19">
                  <c:v>12398851</c:v>
                </c:pt>
                <c:pt idx="20">
                  <c:v>9174062</c:v>
                </c:pt>
                <c:pt idx="21">
                  <c:v>10231056</c:v>
                </c:pt>
                <c:pt idx="22">
                  <c:v>9864773</c:v>
                </c:pt>
                <c:pt idx="23">
                  <c:v>16350532</c:v>
                </c:pt>
                <c:pt idx="24">
                  <c:v>28496616</c:v>
                </c:pt>
                <c:pt idx="25">
                  <c:v>29485078</c:v>
                </c:pt>
                <c:pt idx="26">
                  <c:v>23829572</c:v>
                </c:pt>
                <c:pt idx="27">
                  <c:v>20782681</c:v>
                </c:pt>
                <c:pt idx="28">
                  <c:v>19834956</c:v>
                </c:pt>
                <c:pt idx="29">
                  <c:v>18078476</c:v>
                </c:pt>
                <c:pt idx="30">
                  <c:v>17830638</c:v>
                </c:pt>
                <c:pt idx="31">
                  <c:v>16433845</c:v>
                </c:pt>
                <c:pt idx="32">
                  <c:v>17520150</c:v>
                </c:pt>
                <c:pt idx="33">
                  <c:v>21124570</c:v>
                </c:pt>
                <c:pt idx="34">
                  <c:v>21870060</c:v>
                </c:pt>
                <c:pt idx="35">
                  <c:v>30748310</c:v>
                </c:pt>
                <c:pt idx="36">
                  <c:v>21485441</c:v>
                </c:pt>
                <c:pt idx="37">
                  <c:v>26659317</c:v>
                </c:pt>
                <c:pt idx="38">
                  <c:v>22959219</c:v>
                </c:pt>
                <c:pt idx="39">
                  <c:v>24965915</c:v>
                </c:pt>
                <c:pt idx="40">
                  <c:v>21718721</c:v>
                </c:pt>
                <c:pt idx="41">
                  <c:v>25969646</c:v>
                </c:pt>
                <c:pt idx="42">
                  <c:v>25455374</c:v>
                </c:pt>
                <c:pt idx="43">
                  <c:v>30138560</c:v>
                </c:pt>
                <c:pt idx="44">
                  <c:v>35529002</c:v>
                </c:pt>
                <c:pt idx="45">
                  <c:v>29215980</c:v>
                </c:pt>
                <c:pt idx="46">
                  <c:v>24433272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E4-4E43-8306-071F1ACE05A0}"/>
            </c:ext>
          </c:extLst>
        </c:ser>
        <c:ser>
          <c:idx val="2"/>
          <c:order val="2"/>
          <c:tx>
            <c:strRef>
              <c:f>'American Online Gambling (2)'!$N$2</c:f>
              <c:strCache>
                <c:ptCount val="1"/>
                <c:pt idx="0">
                  <c:v>Illinois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'American Online Gambling (2)'!$B$4:$B$50</c:f>
              <c:strCache>
                <c:ptCount val="47"/>
                <c:pt idx="0">
                  <c:v>2018 April</c:v>
                </c:pt>
                <c:pt idx="1">
                  <c:v>2018 May</c:v>
                </c:pt>
                <c:pt idx="2">
                  <c:v>2018 June</c:v>
                </c:pt>
                <c:pt idx="3">
                  <c:v>2018 July</c:v>
                </c:pt>
                <c:pt idx="4">
                  <c:v>2018 August </c:v>
                </c:pt>
                <c:pt idx="5">
                  <c:v>2018 September </c:v>
                </c:pt>
                <c:pt idx="6">
                  <c:v> 2018 October  </c:v>
                </c:pt>
                <c:pt idx="7">
                  <c:v> 2018 November  </c:v>
                </c:pt>
                <c:pt idx="8">
                  <c:v> 2018 December  </c:v>
                </c:pt>
                <c:pt idx="9">
                  <c:v> 2019 January </c:v>
                </c:pt>
                <c:pt idx="10">
                  <c:v> 2019 February  </c:v>
                </c:pt>
                <c:pt idx="11">
                  <c:v> 2019 March </c:v>
                </c:pt>
                <c:pt idx="12">
                  <c:v> 2019 April </c:v>
                </c:pt>
                <c:pt idx="13">
                  <c:v> 2019 May </c:v>
                </c:pt>
                <c:pt idx="14">
                  <c:v> 2019 June  </c:v>
                </c:pt>
                <c:pt idx="15">
                  <c:v> 2019 July  </c:v>
                </c:pt>
                <c:pt idx="16">
                  <c:v> 2019 August  </c:v>
                </c:pt>
                <c:pt idx="17">
                  <c:v> 2019 September  </c:v>
                </c:pt>
                <c:pt idx="18">
                  <c:v> 2019 October  </c:v>
                </c:pt>
                <c:pt idx="19">
                  <c:v> 2019 November  </c:v>
                </c:pt>
                <c:pt idx="20">
                  <c:v> 2019 December  </c:v>
                </c:pt>
                <c:pt idx="21">
                  <c:v> 2020 January  </c:v>
                </c:pt>
                <c:pt idx="22">
                  <c:v> 2020 February  </c:v>
                </c:pt>
                <c:pt idx="23">
                  <c:v> 2020 March  </c:v>
                </c:pt>
                <c:pt idx="24">
                  <c:v> 2020 April </c:v>
                </c:pt>
                <c:pt idx="25">
                  <c:v> 2020 May  </c:v>
                </c:pt>
                <c:pt idx="26">
                  <c:v> 2020 June  </c:v>
                </c:pt>
                <c:pt idx="27">
                  <c:v> 2020 July </c:v>
                </c:pt>
                <c:pt idx="28">
                  <c:v> 2020 August </c:v>
                </c:pt>
                <c:pt idx="29">
                  <c:v> 2020 September </c:v>
                </c:pt>
                <c:pt idx="30">
                  <c:v> 2020 October  </c:v>
                </c:pt>
                <c:pt idx="31">
                  <c:v> 2020 November </c:v>
                </c:pt>
                <c:pt idx="32">
                  <c:v> 2020 December </c:v>
                </c:pt>
                <c:pt idx="33">
                  <c:v> 2021 January  </c:v>
                </c:pt>
                <c:pt idx="34">
                  <c:v> 2021 February  </c:v>
                </c:pt>
                <c:pt idx="35">
                  <c:v> 2021 March </c:v>
                </c:pt>
                <c:pt idx="36">
                  <c:v> 2021 April </c:v>
                </c:pt>
                <c:pt idx="37">
                  <c:v> 2021 May </c:v>
                </c:pt>
                <c:pt idx="38">
                  <c:v> 2021 June </c:v>
                </c:pt>
                <c:pt idx="39">
                  <c:v> 2021 July </c:v>
                </c:pt>
                <c:pt idx="40">
                  <c:v> 2021 August  </c:v>
                </c:pt>
                <c:pt idx="41">
                  <c:v> 2021 September </c:v>
                </c:pt>
                <c:pt idx="42">
                  <c:v> 2021 October  </c:v>
                </c:pt>
                <c:pt idx="43">
                  <c:v> 2021 November </c:v>
                </c:pt>
                <c:pt idx="44">
                  <c:v> 2021 December </c:v>
                </c:pt>
                <c:pt idx="45">
                  <c:v> 2022 January  </c:v>
                </c:pt>
                <c:pt idx="46">
                  <c:v> 2022 February  </c:v>
                </c:pt>
              </c:strCache>
            </c:strRef>
          </c:cat>
          <c:val>
            <c:numRef>
              <c:f>'American Online Gambling (2)'!$N$4:$N$50</c:f>
              <c:numCache>
                <c:formatCode>_-[$$-409]* #,##0.00_ ;_-[$$-409]* \-#,##0.00\ ;_-[$$-409]* "-"??_ ;_-@_ </c:formatCode>
                <c:ptCount val="47"/>
                <c:pt idx="26">
                  <c:v>82618454.430000007</c:v>
                </c:pt>
                <c:pt idx="27">
                  <c:v>87394068.299999997</c:v>
                </c:pt>
                <c:pt idx="28">
                  <c:v>81769101.950000003</c:v>
                </c:pt>
                <c:pt idx="29">
                  <c:v>79147345.319999993</c:v>
                </c:pt>
                <c:pt idx="30">
                  <c:v>36313246.380000003</c:v>
                </c:pt>
                <c:pt idx="31">
                  <c:v>57031.59</c:v>
                </c:pt>
                <c:pt idx="32">
                  <c:v>26230289.640000001</c:v>
                </c:pt>
                <c:pt idx="33">
                  <c:v>78036719.450000003</c:v>
                </c:pt>
                <c:pt idx="34">
                  <c:v>105651460.45</c:v>
                </c:pt>
                <c:pt idx="35">
                  <c:v>107762459.15000001</c:v>
                </c:pt>
                <c:pt idx="36">
                  <c:v>107043245.78</c:v>
                </c:pt>
                <c:pt idx="37">
                  <c:v>105324309.72</c:v>
                </c:pt>
                <c:pt idx="38">
                  <c:v>120163648.12</c:v>
                </c:pt>
                <c:pt idx="39">
                  <c:v>107933672.20999999</c:v>
                </c:pt>
                <c:pt idx="40">
                  <c:v>106264762.75</c:v>
                </c:pt>
                <c:pt idx="41">
                  <c:v>109127633.5</c:v>
                </c:pt>
                <c:pt idx="42">
                  <c:v>103962512</c:v>
                </c:pt>
                <c:pt idx="43">
                  <c:v>109807610.98999999</c:v>
                </c:pt>
                <c:pt idx="44">
                  <c:v>87766731.260000005</c:v>
                </c:pt>
                <c:pt idx="45">
                  <c:v>93624249.260000005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E4-4E43-8306-071F1ACE05A0}"/>
            </c:ext>
          </c:extLst>
        </c:ser>
        <c:ser>
          <c:idx val="3"/>
          <c:order val="3"/>
          <c:tx>
            <c:strRef>
              <c:f>'American Online Gambling (2)'!$V$2</c:f>
              <c:strCache>
                <c:ptCount val="1"/>
                <c:pt idx="0">
                  <c:v>Michigan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'American Online Gambling (2)'!$B$4:$B$50</c:f>
              <c:strCache>
                <c:ptCount val="47"/>
                <c:pt idx="0">
                  <c:v>2018 April</c:v>
                </c:pt>
                <c:pt idx="1">
                  <c:v>2018 May</c:v>
                </c:pt>
                <c:pt idx="2">
                  <c:v>2018 June</c:v>
                </c:pt>
                <c:pt idx="3">
                  <c:v>2018 July</c:v>
                </c:pt>
                <c:pt idx="4">
                  <c:v>2018 August </c:v>
                </c:pt>
                <c:pt idx="5">
                  <c:v>2018 September </c:v>
                </c:pt>
                <c:pt idx="6">
                  <c:v> 2018 October  </c:v>
                </c:pt>
                <c:pt idx="7">
                  <c:v> 2018 November  </c:v>
                </c:pt>
                <c:pt idx="8">
                  <c:v> 2018 December  </c:v>
                </c:pt>
                <c:pt idx="9">
                  <c:v> 2019 January </c:v>
                </c:pt>
                <c:pt idx="10">
                  <c:v> 2019 February  </c:v>
                </c:pt>
                <c:pt idx="11">
                  <c:v> 2019 March </c:v>
                </c:pt>
                <c:pt idx="12">
                  <c:v> 2019 April </c:v>
                </c:pt>
                <c:pt idx="13">
                  <c:v> 2019 May </c:v>
                </c:pt>
                <c:pt idx="14">
                  <c:v> 2019 June  </c:v>
                </c:pt>
                <c:pt idx="15">
                  <c:v> 2019 July  </c:v>
                </c:pt>
                <c:pt idx="16">
                  <c:v> 2019 August  </c:v>
                </c:pt>
                <c:pt idx="17">
                  <c:v> 2019 September  </c:v>
                </c:pt>
                <c:pt idx="18">
                  <c:v> 2019 October  </c:v>
                </c:pt>
                <c:pt idx="19">
                  <c:v> 2019 November  </c:v>
                </c:pt>
                <c:pt idx="20">
                  <c:v> 2019 December  </c:v>
                </c:pt>
                <c:pt idx="21">
                  <c:v> 2020 January  </c:v>
                </c:pt>
                <c:pt idx="22">
                  <c:v> 2020 February  </c:v>
                </c:pt>
                <c:pt idx="23">
                  <c:v> 2020 March  </c:v>
                </c:pt>
                <c:pt idx="24">
                  <c:v> 2020 April </c:v>
                </c:pt>
                <c:pt idx="25">
                  <c:v> 2020 May  </c:v>
                </c:pt>
                <c:pt idx="26">
                  <c:v> 2020 June  </c:v>
                </c:pt>
                <c:pt idx="27">
                  <c:v> 2020 July </c:v>
                </c:pt>
                <c:pt idx="28">
                  <c:v> 2020 August </c:v>
                </c:pt>
                <c:pt idx="29">
                  <c:v> 2020 September </c:v>
                </c:pt>
                <c:pt idx="30">
                  <c:v> 2020 October  </c:v>
                </c:pt>
                <c:pt idx="31">
                  <c:v> 2020 November </c:v>
                </c:pt>
                <c:pt idx="32">
                  <c:v> 2020 December </c:v>
                </c:pt>
                <c:pt idx="33">
                  <c:v> 2021 January  </c:v>
                </c:pt>
                <c:pt idx="34">
                  <c:v> 2021 February  </c:v>
                </c:pt>
                <c:pt idx="35">
                  <c:v> 2021 March </c:v>
                </c:pt>
                <c:pt idx="36">
                  <c:v> 2021 April </c:v>
                </c:pt>
                <c:pt idx="37">
                  <c:v> 2021 May </c:v>
                </c:pt>
                <c:pt idx="38">
                  <c:v> 2021 June </c:v>
                </c:pt>
                <c:pt idx="39">
                  <c:v> 2021 July </c:v>
                </c:pt>
                <c:pt idx="40">
                  <c:v> 2021 August  </c:v>
                </c:pt>
                <c:pt idx="41">
                  <c:v> 2021 September </c:v>
                </c:pt>
                <c:pt idx="42">
                  <c:v> 2021 October  </c:v>
                </c:pt>
                <c:pt idx="43">
                  <c:v> 2021 November </c:v>
                </c:pt>
                <c:pt idx="44">
                  <c:v> 2021 December </c:v>
                </c:pt>
                <c:pt idx="45">
                  <c:v> 2022 January  </c:v>
                </c:pt>
                <c:pt idx="46">
                  <c:v> 2022 February  </c:v>
                </c:pt>
              </c:strCache>
            </c:strRef>
          </c:cat>
          <c:val>
            <c:numRef>
              <c:f>'American Online Gambling (2)'!$V$4:$V$50</c:f>
              <c:numCache>
                <c:formatCode>_-[$$-409]* #,##0.00_ ;_-[$$-409]* \-#,##0.00\ ;_-[$$-409]* "-"??_ ;_-@_ </c:formatCode>
                <c:ptCount val="47"/>
                <c:pt idx="33">
                  <c:v>29354294.98</c:v>
                </c:pt>
                <c:pt idx="34">
                  <c:v>79729343.319999993</c:v>
                </c:pt>
                <c:pt idx="35">
                  <c:v>95081592.310000002</c:v>
                </c:pt>
                <c:pt idx="36">
                  <c:v>94851765.560000002</c:v>
                </c:pt>
                <c:pt idx="37">
                  <c:v>94851552.090000004</c:v>
                </c:pt>
                <c:pt idx="38">
                  <c:v>89214138.230000004</c:v>
                </c:pt>
                <c:pt idx="39">
                  <c:v>92311368.019999996</c:v>
                </c:pt>
                <c:pt idx="40">
                  <c:v>97197617.439999998</c:v>
                </c:pt>
                <c:pt idx="41">
                  <c:v>102380221.90000001</c:v>
                </c:pt>
                <c:pt idx="42">
                  <c:v>109673896.29000001</c:v>
                </c:pt>
                <c:pt idx="43">
                  <c:v>107593001.8</c:v>
                </c:pt>
                <c:pt idx="44">
                  <c:v>121760592.78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E4-4E43-8306-071F1ACE05A0}"/>
            </c:ext>
          </c:extLst>
        </c:ser>
        <c:ser>
          <c:idx val="4"/>
          <c:order val="4"/>
          <c:tx>
            <c:strRef>
              <c:f>'American Online Gambling (2)'!$AT$2</c:f>
              <c:strCache>
                <c:ptCount val="1"/>
                <c:pt idx="0">
                  <c:v>West Virginia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'American Online Gambling (2)'!$B$4:$B$50</c:f>
              <c:strCache>
                <c:ptCount val="47"/>
                <c:pt idx="0">
                  <c:v>2018 April</c:v>
                </c:pt>
                <c:pt idx="1">
                  <c:v>2018 May</c:v>
                </c:pt>
                <c:pt idx="2">
                  <c:v>2018 June</c:v>
                </c:pt>
                <c:pt idx="3">
                  <c:v>2018 July</c:v>
                </c:pt>
                <c:pt idx="4">
                  <c:v>2018 August </c:v>
                </c:pt>
                <c:pt idx="5">
                  <c:v>2018 September </c:v>
                </c:pt>
                <c:pt idx="6">
                  <c:v> 2018 October  </c:v>
                </c:pt>
                <c:pt idx="7">
                  <c:v> 2018 November  </c:v>
                </c:pt>
                <c:pt idx="8">
                  <c:v> 2018 December  </c:v>
                </c:pt>
                <c:pt idx="9">
                  <c:v> 2019 January </c:v>
                </c:pt>
                <c:pt idx="10">
                  <c:v> 2019 February  </c:v>
                </c:pt>
                <c:pt idx="11">
                  <c:v> 2019 March </c:v>
                </c:pt>
                <c:pt idx="12">
                  <c:v> 2019 April </c:v>
                </c:pt>
                <c:pt idx="13">
                  <c:v> 2019 May </c:v>
                </c:pt>
                <c:pt idx="14">
                  <c:v> 2019 June  </c:v>
                </c:pt>
                <c:pt idx="15">
                  <c:v> 2019 July  </c:v>
                </c:pt>
                <c:pt idx="16">
                  <c:v> 2019 August  </c:v>
                </c:pt>
                <c:pt idx="17">
                  <c:v> 2019 September  </c:v>
                </c:pt>
                <c:pt idx="18">
                  <c:v> 2019 October  </c:v>
                </c:pt>
                <c:pt idx="19">
                  <c:v> 2019 November  </c:v>
                </c:pt>
                <c:pt idx="20">
                  <c:v> 2019 December  </c:v>
                </c:pt>
                <c:pt idx="21">
                  <c:v> 2020 January  </c:v>
                </c:pt>
                <c:pt idx="22">
                  <c:v> 2020 February  </c:v>
                </c:pt>
                <c:pt idx="23">
                  <c:v> 2020 March  </c:v>
                </c:pt>
                <c:pt idx="24">
                  <c:v> 2020 April </c:v>
                </c:pt>
                <c:pt idx="25">
                  <c:v> 2020 May  </c:v>
                </c:pt>
                <c:pt idx="26">
                  <c:v> 2020 June  </c:v>
                </c:pt>
                <c:pt idx="27">
                  <c:v> 2020 July </c:v>
                </c:pt>
                <c:pt idx="28">
                  <c:v> 2020 August </c:v>
                </c:pt>
                <c:pt idx="29">
                  <c:v> 2020 September </c:v>
                </c:pt>
                <c:pt idx="30">
                  <c:v> 2020 October  </c:v>
                </c:pt>
                <c:pt idx="31">
                  <c:v> 2020 November </c:v>
                </c:pt>
                <c:pt idx="32">
                  <c:v> 2020 December </c:v>
                </c:pt>
                <c:pt idx="33">
                  <c:v> 2021 January  </c:v>
                </c:pt>
                <c:pt idx="34">
                  <c:v> 2021 February  </c:v>
                </c:pt>
                <c:pt idx="35">
                  <c:v> 2021 March </c:v>
                </c:pt>
                <c:pt idx="36">
                  <c:v> 2021 April </c:v>
                </c:pt>
                <c:pt idx="37">
                  <c:v> 2021 May </c:v>
                </c:pt>
                <c:pt idx="38">
                  <c:v> 2021 June </c:v>
                </c:pt>
                <c:pt idx="39">
                  <c:v> 2021 July </c:v>
                </c:pt>
                <c:pt idx="40">
                  <c:v> 2021 August  </c:v>
                </c:pt>
                <c:pt idx="41">
                  <c:v> 2021 September </c:v>
                </c:pt>
                <c:pt idx="42">
                  <c:v> 2021 October  </c:v>
                </c:pt>
                <c:pt idx="43">
                  <c:v> 2021 November </c:v>
                </c:pt>
                <c:pt idx="44">
                  <c:v> 2021 December </c:v>
                </c:pt>
                <c:pt idx="45">
                  <c:v> 2022 January  </c:v>
                </c:pt>
                <c:pt idx="46">
                  <c:v> 2022 February  </c:v>
                </c:pt>
              </c:strCache>
            </c:strRef>
          </c:cat>
          <c:val>
            <c:numRef>
              <c:f>'American Online Gambling (2)'!$AT$4:$AT$50</c:f>
              <c:numCache>
                <c:formatCode>_-[$$-409]* #,##0.00_ ;_-[$$-409]* \-#,##0.00\ ;_-[$$-409]* "-"??_ ;_-@_ </c:formatCode>
                <c:ptCount val="47"/>
                <c:pt idx="27">
                  <c:v>28532097</c:v>
                </c:pt>
                <c:pt idx="28">
                  <c:v>53269186</c:v>
                </c:pt>
                <c:pt idx="29">
                  <c:v>61174040</c:v>
                </c:pt>
                <c:pt idx="30">
                  <c:v>53130373</c:v>
                </c:pt>
                <c:pt idx="31">
                  <c:v>72563952</c:v>
                </c:pt>
                <c:pt idx="32">
                  <c:v>89047051</c:v>
                </c:pt>
                <c:pt idx="33">
                  <c:v>99106091</c:v>
                </c:pt>
                <c:pt idx="34">
                  <c:v>117004094</c:v>
                </c:pt>
                <c:pt idx="35">
                  <c:v>152548085</c:v>
                </c:pt>
                <c:pt idx="36">
                  <c:v>118392547</c:v>
                </c:pt>
                <c:pt idx="37">
                  <c:v>138168447</c:v>
                </c:pt>
                <c:pt idx="38">
                  <c:v>175217850</c:v>
                </c:pt>
                <c:pt idx="39">
                  <c:v>135767857</c:v>
                </c:pt>
                <c:pt idx="40">
                  <c:v>141871112</c:v>
                </c:pt>
                <c:pt idx="41">
                  <c:v>179248040</c:v>
                </c:pt>
                <c:pt idx="42">
                  <c:v>204839495</c:v>
                </c:pt>
                <c:pt idx="43">
                  <c:v>190062303</c:v>
                </c:pt>
                <c:pt idx="44">
                  <c:v>223879339</c:v>
                </c:pt>
                <c:pt idx="45">
                  <c:v>248705436</c:v>
                </c:pt>
                <c:pt idx="46">
                  <c:v>222235428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E4-4E43-8306-071F1ACE0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984080"/>
        <c:axId val="975975344"/>
      </c:lineChart>
      <c:catAx>
        <c:axId val="97598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75975344"/>
        <c:crosses val="autoZero"/>
        <c:auto val="1"/>
        <c:lblAlgn val="ctr"/>
        <c:lblOffset val="100"/>
        <c:noMultiLvlLbl val="0"/>
      </c:catAx>
      <c:valAx>
        <c:axId val="9759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7598408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7074609633822"/>
          <c:y val="0.34494991423796134"/>
          <c:w val="0.2115672155809738"/>
          <c:h val="0.41994689702338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419159546570318E-3"/>
          <c:y val="4.6214891238529976E-3"/>
          <c:w val="0.99665808404534295"/>
          <c:h val="0.99537851087614704"/>
        </c:manualLayout>
      </c:layout>
      <c:scatterChart>
        <c:scatterStyle val="lineMarker"/>
        <c:varyColors val="0"/>
        <c:ser>
          <c:idx val="0"/>
          <c:order val="0"/>
          <c:tx>
            <c:strRef>
              <c:f>Risks!$A$39</c:f>
              <c:strCache>
                <c:ptCount val="1"/>
                <c:pt idx="0">
                  <c:v>O1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4.7145821655152395E-2"/>
                  <c:y val="0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294-4826-8492-93AAB01A69E7}"/>
                </c:ext>
              </c:extLst>
            </c:dLbl>
            <c:dLbl>
              <c:idx val="1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94-4826-8492-93AAB01A69E7}"/>
                </c:ext>
              </c:extLst>
            </c:dLbl>
            <c:dLbl>
              <c:idx val="2"/>
              <c:spPr>
                <a:solidFill>
                  <a:schemeClr val="lt1"/>
                </a:solidFill>
                <a:ln w="12700" cap="flat" cmpd="sng" algn="ctr">
                  <a:solidFill>
                    <a:schemeClr val="accent2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showLegendKey val="0"/>
              <c:showVal val="1"/>
              <c:showCatName val="1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ellipse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1294-4826-8492-93AAB01A69E7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Risks!$C$40</c:f>
              <c:numCache>
                <c:formatCode>General</c:formatCode>
                <c:ptCount val="1"/>
                <c:pt idx="0">
                  <c:v>2</c:v>
                </c:pt>
              </c:numCache>
            </c:numRef>
          </c:xVal>
          <c:yVal>
            <c:numRef>
              <c:f>Risks!$B$39</c:f>
              <c:numCache>
                <c:formatCode>General</c:formatCode>
                <c:ptCount val="1"/>
                <c:pt idx="0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06-41E5-98B4-68E734A81684}"/>
            </c:ext>
          </c:extLst>
        </c:ser>
        <c:ser>
          <c:idx val="1"/>
          <c:order val="1"/>
          <c:tx>
            <c:strRef>
              <c:f>Risks!$A$40</c:f>
              <c:strCache>
                <c:ptCount val="1"/>
                <c:pt idx="0">
                  <c:v>O2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4.7145821655152471E-2"/>
                  <c:y val="-8.6325524393342551E-1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94-4826-8492-93AAB01A69E7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Risks!$C$40</c:f>
              <c:numCache>
                <c:formatCode>General</c:formatCode>
                <c:ptCount val="1"/>
                <c:pt idx="0">
                  <c:v>2</c:v>
                </c:pt>
              </c:numCache>
            </c:numRef>
          </c:xVal>
          <c:yVal>
            <c:numRef>
              <c:f>Risks!$B$40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94-4826-8492-93AAB01A69E7}"/>
            </c:ext>
          </c:extLst>
        </c:ser>
        <c:ser>
          <c:idx val="2"/>
          <c:order val="2"/>
          <c:tx>
            <c:strRef>
              <c:f>Risks!$A$41</c:f>
              <c:strCache>
                <c:ptCount val="1"/>
                <c:pt idx="0">
                  <c:v>O3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3.6052687148057753E-2"/>
                  <c:y val="-4.3162762196671276E-1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94-4826-8492-93AAB01A69E7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Risks!$C$41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Risks!$B$41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94-4826-8492-93AAB01A69E7}"/>
            </c:ext>
          </c:extLst>
        </c:ser>
        <c:ser>
          <c:idx val="3"/>
          <c:order val="3"/>
          <c:tx>
            <c:strRef>
              <c:f>Risks!$A$42</c:f>
              <c:strCache>
                <c:ptCount val="1"/>
                <c:pt idx="0">
                  <c:v>P1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4.4372538028378823E-2"/>
                  <c:y val="-4.3162762196671276E-1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294-4826-8492-93AAB01A69E7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Risks!$C$42</c:f>
              <c:numCache>
                <c:formatCode>General</c:formatCode>
                <c:ptCount val="1"/>
                <c:pt idx="0">
                  <c:v>3.5</c:v>
                </c:pt>
              </c:numCache>
            </c:numRef>
          </c:xVal>
          <c:yVal>
            <c:numRef>
              <c:f>Risks!$B$42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94-4826-8492-93AAB01A69E7}"/>
            </c:ext>
          </c:extLst>
        </c:ser>
        <c:ser>
          <c:idx val="4"/>
          <c:order val="4"/>
          <c:tx>
            <c:strRef>
              <c:f>Risks!$A$43</c:f>
              <c:strCache>
                <c:ptCount val="1"/>
                <c:pt idx="0">
                  <c:v>M1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4.9919105281926217E-2"/>
                  <c:y val="-8.6325524393342551E-1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294-4826-8492-93AAB01A69E7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Risks!$C$43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Risks!$B$43</c:f>
              <c:numCache>
                <c:formatCode>General</c:formatCode>
                <c:ptCount val="1"/>
                <c:pt idx="0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94-4826-8492-93AAB01A69E7}"/>
            </c:ext>
          </c:extLst>
        </c:ser>
        <c:ser>
          <c:idx val="5"/>
          <c:order val="5"/>
          <c:tx>
            <c:strRef>
              <c:f>Risks!$A$44</c:f>
              <c:strCache>
                <c:ptCount val="1"/>
                <c:pt idx="0">
                  <c:v>M2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dLbl>
              <c:idx val="0"/>
              <c:layout>
                <c:manualLayout>
                  <c:x val="-5.2692388908699893E-2"/>
                  <c:y val="-8.6325524393342551E-17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294-4826-8492-93AAB01A69E7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Risks!$C$44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Risks!$B$44</c:f>
              <c:numCache>
                <c:formatCode>General</c:formatCode>
                <c:ptCount val="1"/>
                <c:pt idx="0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4-4826-8492-93AAB01A6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36895"/>
        <c:axId val="2110841887"/>
      </c:scatterChart>
      <c:valAx>
        <c:axId val="2110836895"/>
        <c:scaling>
          <c:orientation val="minMax"/>
          <c:max val="5.5"/>
          <c:min val="0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Impact</a:t>
                </a:r>
              </a:p>
            </c:rich>
          </c:tx>
          <c:layout>
            <c:manualLayout>
              <c:xMode val="edge"/>
              <c:yMode val="edge"/>
              <c:x val="0.81180016897376928"/>
              <c:y val="0.88180520811217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out"/>
        <c:minorTickMark val="none"/>
        <c:tickLblPos val="nextTo"/>
        <c:crossAx val="2110841887"/>
        <c:crosses val="autoZero"/>
        <c:crossBetween val="midCat"/>
      </c:valAx>
      <c:valAx>
        <c:axId val="2110841887"/>
        <c:scaling>
          <c:orientation val="minMax"/>
          <c:max val="5.5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Probability</a:t>
                </a:r>
              </a:p>
            </c:rich>
          </c:tx>
          <c:layout>
            <c:manualLayout>
              <c:xMode val="edge"/>
              <c:yMode val="edge"/>
              <c:x val="3.0506119894510405E-2"/>
              <c:y val="6.097818366016117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out"/>
        <c:minorTickMark val="none"/>
        <c:tickLblPos val="nextTo"/>
        <c:crossAx val="2110836895"/>
        <c:crosses val="autoZero"/>
        <c:crossBetween val="midCat"/>
      </c:valAx>
      <c:spPr>
        <a:gradFill flip="none" rotWithShape="1">
          <a:gsLst>
            <a:gs pos="12000">
              <a:srgbClr val="92D050"/>
            </a:gs>
            <a:gs pos="64000">
              <a:srgbClr val="FFC000"/>
            </a:gs>
            <a:gs pos="40000">
              <a:srgbClr val="FFFF00"/>
            </a:gs>
            <a:gs pos="100000">
              <a:srgbClr val="FF0000"/>
            </a:gs>
          </a:gsLst>
          <a:path path="circle">
            <a:fillToRect t="100000" r="100000"/>
          </a:path>
          <a:tileRect l="-100000" b="-100000"/>
        </a:gra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2.xml"/><Relationship Id="rId5" Type="http://schemas.openxmlformats.org/officeDocument/2006/relationships/chart" Target="../charts/chart3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6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</xdr:colOff>
      <xdr:row>16</xdr:row>
      <xdr:rowOff>177800</xdr:rowOff>
    </xdr:from>
    <xdr:to>
      <xdr:col>11</xdr:col>
      <xdr:colOff>21443</xdr:colOff>
      <xdr:row>30</xdr:row>
      <xdr:rowOff>147447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4550" y="3124200"/>
          <a:ext cx="3856843" cy="2547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12</xdr:col>
          <xdr:colOff>495300</xdr:colOff>
          <xdr:row>14</xdr:row>
          <xdr:rowOff>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4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190500</xdr:colOff>
      <xdr:row>0</xdr:row>
      <xdr:rowOff>144780</xdr:rowOff>
    </xdr:from>
    <xdr:to>
      <xdr:col>27</xdr:col>
      <xdr:colOff>190500</xdr:colOff>
      <xdr:row>10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739140</xdr:colOff>
      <xdr:row>11</xdr:row>
      <xdr:rowOff>160020</xdr:rowOff>
    </xdr:from>
    <xdr:to>
      <xdr:col>3</xdr:col>
      <xdr:colOff>15240</xdr:colOff>
      <xdr:row>12</xdr:row>
      <xdr:rowOff>137160</xdr:rowOff>
    </xdr:to>
    <xdr:cxnSp macro="">
      <xdr:nvCxnSpPr>
        <xdr:cNvPr id="2" name="Straight Arrow Connector 4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CxnSpPr/>
      </xdr:nvCxnSpPr>
      <xdr:spPr>
        <a:xfrm flipH="1" flipV="1">
          <a:off x="3192780" y="2179320"/>
          <a:ext cx="121920" cy="167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586740</xdr:colOff>
      <xdr:row>0</xdr:row>
      <xdr:rowOff>160020</xdr:rowOff>
    </xdr:from>
    <xdr:to>
      <xdr:col>17</xdr:col>
      <xdr:colOff>281940</xdr:colOff>
      <xdr:row>15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20</xdr:row>
      <xdr:rowOff>175261</xdr:rowOff>
    </xdr:from>
    <xdr:to>
      <xdr:col>7</xdr:col>
      <xdr:colOff>426721</xdr:colOff>
      <xdr:row>34</xdr:row>
      <xdr:rowOff>113801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32861"/>
          <a:ext cx="5074920" cy="2498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30480</xdr:rowOff>
    </xdr:from>
    <xdr:to>
      <xdr:col>7</xdr:col>
      <xdr:colOff>350520</xdr:colOff>
      <xdr:row>53</xdr:row>
      <xdr:rowOff>145825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97040"/>
          <a:ext cx="4998720" cy="304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58</xdr:row>
      <xdr:rowOff>22860</xdr:rowOff>
    </xdr:from>
    <xdr:to>
      <xdr:col>9</xdr:col>
      <xdr:colOff>205740</xdr:colOff>
      <xdr:row>74</xdr:row>
      <xdr:rowOff>156323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120" y="10629900"/>
          <a:ext cx="5875020" cy="3059543"/>
        </a:xfrm>
        <a:prstGeom prst="rect">
          <a:avLst/>
        </a:prstGeom>
      </xdr:spPr>
    </xdr:pic>
    <xdr:clientData/>
  </xdr:twoCellAnchor>
  <xdr:twoCellAnchor>
    <xdr:from>
      <xdr:col>9</xdr:col>
      <xdr:colOff>891540</xdr:colOff>
      <xdr:row>43</xdr:row>
      <xdr:rowOff>106680</xdr:rowOff>
    </xdr:from>
    <xdr:to>
      <xdr:col>13</xdr:col>
      <xdr:colOff>83820</xdr:colOff>
      <xdr:row>58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536786</xdr:colOff>
      <xdr:row>67</xdr:row>
      <xdr:rowOff>142663</xdr:rowOff>
    </xdr:from>
    <xdr:to>
      <xdr:col>7</xdr:col>
      <xdr:colOff>469899</xdr:colOff>
      <xdr:row>85</xdr:row>
      <xdr:rowOff>20108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557536</xdr:colOff>
      <xdr:row>52</xdr:row>
      <xdr:rowOff>112395</xdr:rowOff>
    </xdr:from>
    <xdr:to>
      <xdr:col>7</xdr:col>
      <xdr:colOff>444506</xdr:colOff>
      <xdr:row>67</xdr:row>
      <xdr:rowOff>85725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26894</xdr:colOff>
      <xdr:row>86</xdr:row>
      <xdr:rowOff>0</xdr:rowOff>
    </xdr:from>
    <xdr:to>
      <xdr:col>8</xdr:col>
      <xdr:colOff>1199534</xdr:colOff>
      <xdr:row>113</xdr:row>
      <xdr:rowOff>172168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3576" y="15419294"/>
          <a:ext cx="7537582" cy="50131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</xdr:colOff>
      <xdr:row>37</xdr:row>
      <xdr:rowOff>6627</xdr:rowOff>
    </xdr:from>
    <xdr:to>
      <xdr:col>12</xdr:col>
      <xdr:colOff>314431</xdr:colOff>
      <xdr:row>51</xdr:row>
      <xdr:rowOff>142452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54</xdr:row>
      <xdr:rowOff>114300</xdr:rowOff>
    </xdr:from>
    <xdr:to>
      <xdr:col>4</xdr:col>
      <xdr:colOff>514762</xdr:colOff>
      <xdr:row>66</xdr:row>
      <xdr:rowOff>6006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9120"/>
          <a:ext cx="2953162" cy="20862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ppendix%20Illustr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Board of Directors"/>
      <sheetName val="Shareholders &amp; Insider Transact"/>
      <sheetName val="Porter's Five Forces"/>
      <sheetName val="Peer Comparison"/>
      <sheetName val="Revenue Projection"/>
      <sheetName val="Income statement"/>
      <sheetName val="Balance Sheet"/>
      <sheetName val="Cash flow statement"/>
      <sheetName val="Relative valuation"/>
      <sheetName val="Other illustrations"/>
      <sheetName val="Sheet1"/>
      <sheetName val="Monte Carlo"/>
      <sheetName val="Monte Carlo NPV"/>
    </sheetNames>
    <sheetDataSet>
      <sheetData sheetId="0"/>
      <sheetData sheetId="1"/>
      <sheetData sheetId="2"/>
      <sheetData sheetId="3"/>
      <sheetData sheetId="4"/>
      <sheetData sheetId="5">
        <row r="29">
          <cell r="C29">
            <v>0.14985825736684832</v>
          </cell>
        </row>
      </sheetData>
      <sheetData sheetId="6">
        <row r="2">
          <cell r="F2">
            <v>391171</v>
          </cell>
        </row>
        <row r="27">
          <cell r="F27">
            <v>25308</v>
          </cell>
          <cell r="G27">
            <v>26987.472263546846</v>
          </cell>
          <cell r="H27">
            <v>31031.767827698128</v>
          </cell>
          <cell r="I27">
            <v>35682.134477369596</v>
          </cell>
          <cell r="J27">
            <v>37610.280555171266</v>
          </cell>
          <cell r="K27">
            <v>43246.491658247483</v>
          </cell>
        </row>
        <row r="29">
          <cell r="G29">
            <v>15860.185658320241</v>
          </cell>
          <cell r="H29">
            <v>18754.161573052384</v>
          </cell>
          <cell r="I29">
            <v>22159.32978605587</v>
          </cell>
          <cell r="J29">
            <v>29583.02802913935</v>
          </cell>
          <cell r="K29">
            <v>34802.588905552577</v>
          </cell>
        </row>
        <row r="32">
          <cell r="G32">
            <v>4497.9120439244743</v>
          </cell>
          <cell r="H32">
            <v>5171.9613046163549</v>
          </cell>
          <cell r="I32">
            <v>5947.022412894933</v>
          </cell>
          <cell r="J32">
            <v>6838.2328282129565</v>
          </cell>
          <cell r="K32">
            <v>7862.998483317725</v>
          </cell>
        </row>
      </sheetData>
      <sheetData sheetId="7"/>
      <sheetData sheetId="8">
        <row r="12">
          <cell r="G12">
            <v>6687.4</v>
          </cell>
          <cell r="H12">
            <v>7689.5621103150606</v>
          </cell>
          <cell r="I12">
            <v>8841.9064880810201</v>
          </cell>
          <cell r="J12">
            <v>10166.939186185471</v>
          </cell>
          <cell r="K12">
            <v>11690.538975381949</v>
          </cell>
        </row>
        <row r="18">
          <cell r="F18">
            <v>-901</v>
          </cell>
          <cell r="G18">
            <v>-1000</v>
          </cell>
          <cell r="H18">
            <v>-1000</v>
          </cell>
          <cell r="I18">
            <v>-1000</v>
          </cell>
          <cell r="J18">
            <v>-1000</v>
          </cell>
          <cell r="K18">
            <v>-1000</v>
          </cell>
        </row>
        <row r="19">
          <cell r="F19">
            <v>-15831</v>
          </cell>
          <cell r="G19">
            <v>-18422.348805176749</v>
          </cell>
          <cell r="H19">
            <v>-21437.87098096123</v>
          </cell>
          <cell r="I19">
            <v>-24946.998727284721</v>
          </cell>
          <cell r="J19">
            <v>-29030.529479902696</v>
          </cell>
          <cell r="K19">
            <v>-33782.486266043452</v>
          </cell>
        </row>
      </sheetData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Lasse Mejlholm Larsen" id="{0B174431-3DE9-41CB-8100-72D0A7E319FF}" userId="852ce2cb3251c9f6" providerId="Windows Live"/>
  <person displayName="Lasse Mejlholm Larsen" id="{58A77509-F9EF-4255-9328-1702A664DC0A}" userId="Lasse Mejlholm Larsen" providerId="None"/>
  <person displayName="Lasse Mejlholm Larsen" id="{05CA1DA9-5B82-4E1E-BDA0-30ED6818BE9D}" userId="S::lmla18@student.aau.dk::e462f894-f885-4edf-8a57-99832f30367f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53E6BF-055D-4D91-92C7-EEB15AC15E49}" name="Table4" displayName="Table4" ref="A1:F14" totalsRowShown="0">
  <autoFilter ref="A1:F14" xr:uid="{C353E6BF-055D-4D91-92C7-EEB15AC15E49}"/>
  <tableColumns count="6">
    <tableColumn id="1" xr3:uid="{88E92A3C-EC77-4FB1-A432-F0F1D1E42BB9}" name="GDP Growth rate"/>
    <tableColumn id="2" xr3:uid="{07E1B2E0-E054-430B-AB1A-8B60E3D10868}" name="2016"/>
    <tableColumn id="3" xr3:uid="{04101015-A303-474A-9C80-8A3EE0C477EA}" name="2017"/>
    <tableColumn id="4" xr3:uid="{F6DFA799-5FAA-42CE-808F-C78708A6E055}" name="2018"/>
    <tableColumn id="5" xr3:uid="{796F428F-9142-4419-A28D-6E6446B00D9C}" name="2019"/>
    <tableColumn id="6" xr3:uid="{746ED19C-9F02-49BF-9C7C-A0D1504883B7}" name="2020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4B6893-A89D-44CF-AD11-584D765C5FBE}" name="Table1" displayName="Table1" ref="C24:M29" totalsRowShown="0" headerRowDxfId="10" headerRowBorderDxfId="9" tableBorderDxfId="8">
  <autoFilter ref="C24:M29" xr:uid="{1C4B6893-A89D-44CF-AD11-584D765C5FBE}"/>
  <tableColumns count="11">
    <tableColumn id="1" xr3:uid="{04774647-7DA4-4065-B31E-32195FF52947}" name="2021 revenue per region" dataDxfId="7" dataCellStyle="Percent"/>
    <tableColumn id="2" xr3:uid="{AC136B2D-EB01-4047-A9CB-0B0CBAA6581B}" name="LeoVegas"/>
    <tableColumn id="3" xr3:uid="{AEEE7D7F-1988-4F35-868C-908961210059}" name="Betsson*"/>
    <tableColumn id="4" xr3:uid="{1C008CE9-EBEF-470C-8EE0-28CF090B95C8}" name="Kindred"/>
    <tableColumn id="5" xr3:uid="{F062A214-384C-4DC2-9D52-5969EA9E120B}" name="Column1"/>
    <tableColumn id="6" xr3:uid="{045316FE-B181-4AA2-B57C-374984F3F355}" name="2021 revenue per region2"/>
    <tableColumn id="7" xr3:uid="{EB4B5410-4BD0-43AB-BCD7-A1BD9012FCFE}" name="LeoVegas2"/>
    <tableColumn id="8" xr3:uid="{C8133B13-6A82-477A-A8B8-C02E7C715313}" name="Betsson"/>
    <tableColumn id="9" xr3:uid="{9FB7E44D-09CD-41DB-9970-0B04FB25CE3B}" name="Kindred2"/>
    <tableColumn id="10" xr3:uid="{F15AA347-13EA-4520-BBAA-32ABF7B9A370}" name="Kindred5"/>
    <tableColumn id="11" xr3:uid="{E11432EB-ABC3-4F45-953B-8179579F07AD}" name="Kindred6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B2ABF9-8DE3-4045-8646-76C83AC005BE}" name="Table2" displayName="Table2" ref="C31:F34" totalsRowShown="0" headerRowDxfId="6" headerRowBorderDxfId="5" tableBorderDxfId="4">
  <autoFilter ref="C31:F34" xr:uid="{5AB2ABF9-8DE3-4045-8646-76C83AC005BE}"/>
  <tableColumns count="4">
    <tableColumn id="1" xr3:uid="{86609842-2866-4D83-AAB7-5472A5D6A85E}" name="2021 y-y revenue growth (region)" dataDxfId="3" dataCellStyle="Percent"/>
    <tableColumn id="2" xr3:uid="{0E3EFFFC-96B5-4B6F-91C2-85E291854A69}" name="LeoVegas" dataDxfId="2" dataCellStyle="Percent">
      <calculatedColumnFormula>SUM(D11:G11)/SUM(H11:K11)-1</calculatedColumnFormula>
    </tableColumn>
    <tableColumn id="3" xr3:uid="{2E8B816D-525A-45E7-B79E-15A674736051}" name="Betsson*" dataDxfId="1" dataCellStyle="Percent"/>
    <tableColumn id="4" xr3:uid="{43A55249-C20D-4D5E-A94D-FEA6E32895E1}" name="Kindred" dataDxfId="0" dataCellStyle="Percent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W6" dT="2022-03-27T16:01:54.38" personId="{0B174431-3DE9-41CB-8100-72D0A7E319FF}" id="{DDA78C7C-9887-4C5D-895A-70AC9DC94ED1}">
    <text>Gross Winning Revenue (same as revenue)</text>
  </threadedComment>
  <threadedComment ref="AG6" dT="2022-03-27T16:01:54.38" personId="{0B174431-3DE9-41CB-8100-72D0A7E319FF}" id="{17A54ED9-8FFB-4EB8-8DD5-08AD04F55463}">
    <text>Gross Winning Revenue (same as revenue)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" dT="2022-03-30T10:10:33.27" personId="{58A77509-F9EF-4255-9328-1702A664DC0A}" id="{8A38236F-FC24-4059-8A47-2F0455028115}">
    <text>Online sportsbetting is only within the walls of a casino</text>
  </threadedComment>
  <threadedComment ref="Y2" dT="2022-03-30T10:12:56.21" personId="{58A77509-F9EF-4255-9328-1702A664DC0A}" id="{4F532FF7-DD61-4DDF-A37E-0B659BC2877D}">
    <text>Online sportsbetting is only within the walls of a casino</text>
  </threadedComment>
  <threadedComment ref="E3" dT="2022-03-30T10:33:30.75" personId="{58A77509-F9EF-4255-9328-1702A664DC0A}" id="{2AF1AF0C-1459-4617-9834-EEA72DD84E92}">
    <text>Online handle</text>
  </threadedComment>
  <threadedComment ref="G3" dT="2022-03-31T11:49:13.07" personId="{05CA1DA9-5B82-4E1E-BDA0-30ED6818BE9D}" id="{D6AFDCAA-D954-40F2-842F-B3EEA759108C}">
    <text>total handle</text>
  </threadedComment>
  <threadedComment ref="I3" dT="2022-03-31T11:48:54.01" personId="{05CA1DA9-5B82-4E1E-BDA0-30ED6818BE9D}" id="{1B05BD80-1D12-45C8-B79B-A8C3AEBAC29C}">
    <text>total handle</text>
  </threadedComment>
  <threadedComment ref="K3" dT="2022-03-21T12:06:49.96" personId="{05CA1DA9-5B82-4E1E-BDA0-30ED6818BE9D}" id="{816C9DB0-CB29-45FA-BD87-0398B7364BE1}">
    <text>Total Handle</text>
  </threadedComment>
  <threadedComment ref="N3" dT="2022-03-21T12:35:55.68" personId="{05CA1DA9-5B82-4E1E-BDA0-30ED6818BE9D}" id="{DF16DA8E-67CF-4E95-B196-9C4BC50ABCF8}">
    <text>Total handle</text>
  </threadedComment>
  <threadedComment ref="N3" dT="2022-03-30T09:58:46.12" personId="{58A77509-F9EF-4255-9328-1702A664DC0A}" id="{4352DBDC-3F04-470F-B7D9-AEF36D3F1DA4}" parentId="{DF16DA8E-67CF-4E95-B196-9C4BC50ABCF8}">
    <text>Probably all landbased</text>
  </threadedComment>
  <threadedComment ref="AA3" dT="2022-03-30T10:24:03.06" personId="{58A77509-F9EF-4255-9328-1702A664DC0A}" id="{EF5783D8-1637-4A76-8EEB-51F813B8E440}">
    <text>Online handle</text>
  </threadedComment>
  <threadedComment ref="AA3" dT="2022-03-30T10:29:44.60" personId="{58A77509-F9EF-4255-9328-1702A664DC0A}" id="{D46B2946-15B1-4023-B67E-0AF7F626443E}" parentId="{EF5783D8-1637-4A76-8EEB-51F813B8E440}">
    <text>https://www.legalsportsreport.com/sports-betting/revenue/</text>
  </threadedComment>
  <threadedComment ref="AC3" dT="2022-03-31T07:43:50.32" personId="{05CA1DA9-5B82-4E1E-BDA0-30ED6818BE9D}" id="{71B6F78E-71D4-4BEA-A382-08E57E71E7B2}">
    <text>Total handle</text>
  </threadedComment>
  <threadedComment ref="AE3" dT="2022-03-31T08:11:44.50" personId="{05CA1DA9-5B82-4E1E-BDA0-30ED6818BE9D}" id="{EF63AD7F-DB00-41E3-9DE9-68BB65CFCFA2}">
    <text>total handle</text>
  </threadedComment>
  <threadedComment ref="AF3" dT="2022-03-31T08:11:17.07" personId="{05CA1DA9-5B82-4E1E-BDA0-30ED6818BE9D}" id="{B4E3A36E-6F2D-48E5-9D29-D13EABD3888F}">
    <text>only onine poker is legal</text>
  </threadedComment>
  <threadedComment ref="AG3" dT="2022-03-31T08:29:40.60" personId="{05CA1DA9-5B82-4E1E-BDA0-30ED6818BE9D}" id="{227362F2-2782-447A-96C5-AD535B2E111E}">
    <text>online sports betting handle</text>
  </threadedComment>
  <threadedComment ref="AI3" dT="2022-03-31T08:40:51.24" personId="{05CA1DA9-5B82-4E1E-BDA0-30ED6818BE9D}" id="{EF82DCAB-6677-4151-B3EA-29C72ED057EA}">
    <text>total handle</text>
  </threadedComment>
  <threadedComment ref="AK3" dT="2022-03-31T08:42:20.18" personId="{05CA1DA9-5B82-4E1E-BDA0-30ED6818BE9D}" id="{1AE2A3EE-A965-4154-9B01-36ED0E0B14A7}">
    <text>total handle</text>
  </threadedComment>
  <threadedComment ref="AL3" dT="2022-03-31T08:51:38.07" personId="{05CA1DA9-5B82-4E1E-BDA0-30ED6818BE9D}" id="{7848C5FF-BE38-457D-B584-650912A7D4F1}">
    <text>revenue and not total handle</text>
  </threadedComment>
  <threadedComment ref="AM3" dT="2022-03-31T08:47:18.95" personId="{05CA1DA9-5B82-4E1E-BDA0-30ED6818BE9D}" id="{0D205D77-3567-4B7D-8FBA-6BA6D893EEE4}">
    <text>total handle</text>
  </threadedComment>
  <threadedComment ref="AO3" dT="2022-03-31T10:23:21.15" personId="{05CA1DA9-5B82-4E1E-BDA0-30ED6818BE9D}" id="{328D1A8D-FE81-46F3-8607-D9347E95D0E3}">
    <text xml:space="preserve">total handle
</text>
  </threadedComment>
  <threadedComment ref="AQ3" dT="2022-03-31T10:25:36.79" personId="{05CA1DA9-5B82-4E1E-BDA0-30ED6818BE9D}" id="{882EF1B9-5741-4AFF-B5D9-D4AA8B8D4CCA}">
    <text>total handle</text>
  </threadedComment>
  <threadedComment ref="AS3" dT="2022-03-31T10:43:20.51" personId="{05CA1DA9-5B82-4E1E-BDA0-30ED6818BE9D}" id="{6F4EAB61-F873-443F-A0EE-212BF6ED3E4C}">
    <text>total handle</text>
  </threadedComment>
  <threadedComment ref="AT3" dT="2022-03-31T11:06:36.78" personId="{05CA1DA9-5B82-4E1E-BDA0-30ED6818BE9D}" id="{FD7F04F8-6A42-4FC2-9D64-26A75AAFF80D}">
    <text>All igaming legalized. Calculated with weekly data</text>
  </threadedComment>
  <threadedComment ref="AU3" dT="2022-03-31T11:15:55.00" personId="{05CA1DA9-5B82-4E1E-BDA0-30ED6818BE9D}" id="{5B8215D5-AF08-4531-9A47-02BA92B5AED1}">
    <text>total handle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y.apps.factset.com/viewer/?_app_id=central_doc_viewer&amp;_dd2=%26os%3D530%257C523%26oe%3D521%257C541%26ov%3D103%26brh%3Dfalse&amp;_doc_docfn=U2FsdGVkX18YG3lWWqPx6ubokFXkKEbfCYpyHfQYFSSBz0mx1sg0z3+fmaTo44RQz2HTHr03gBmwdEZ7QM3e2UcbZMba2NBffA7kLzfsveqNrc+EXrc9i6jYYShXn6Z7vl6IgwcftDcr4yvi/JOeeQ==&amp;center_on_screen=true&amp;float_window=true&amp;height=800&amp;positioning_strategy=center_on_screen&amp;width=950" TargetMode="External"/><Relationship Id="rId21" Type="http://schemas.openxmlformats.org/officeDocument/2006/relationships/hyperlink" Target="https://my.apps.factset.com/viewer/?_app_id=central_doc_viewer&amp;_dd2=%26os%3D672%257C525%26oe%3D663%257C541%26ov%3D79%26brh%3Dfalse&amp;_doc_docfn=U2FsdGVkX1/RUxhfJt8G8Uh2+Sm+abxeleu8+tq4ASzqqRPWL3nH8s1GMkt/rtOeY1g/X1KzA34Q7dEYLAD6sfYp/SpUKMkf9yxo2C6tKwe3aRUknbV7HJiM7dVWEJIFIn2T+3bApxCOY8MKVr3eeg==&amp;center_on_screen=true&amp;float_window=true&amp;height=800&amp;positioning_strategy=center_on_screen&amp;width=950" TargetMode="External"/><Relationship Id="rId42" Type="http://schemas.openxmlformats.org/officeDocument/2006/relationships/hyperlink" Target="https://my.apps.factset.com/viewer/?_app_id=central_doc_viewer&amp;_dd2=%26os%3D669%257C528%26oe%3D661%257C541%26ov%3D79%26brh%3Dfalse&amp;_doc_docfn=U2FsdGVkX1/VEIOTGDmsHrXLtk5dh4JKdR7vJgCZojEsvJ5tlq6+dJbm1trNmaWmtPUVMcst4hycrbaryAcTG02fe/ty5WnJp4sZF7NKHD4=&amp;center_on_screen=true&amp;float_window=true&amp;height=800&amp;positioning_strategy=center_on_screen&amp;width=950" TargetMode="External"/><Relationship Id="rId63" Type="http://schemas.openxmlformats.org/officeDocument/2006/relationships/hyperlink" Target="https://my.apps.factset.com/viewer/?_app_id=central_doc_viewer&amp;_dd2=%26os%3D617%257C453%26oe%3D608%257C470%26ov%3D79%26brh%3Dfalse&amp;_doc_docfn=U2FsdGVkX19eWeqcibzs3saKTX+vwq5oMK65W9Ds60KtIVku4mspsphqdC9PBGNwoK/GApXedXmdxFYrFL5k7PYOSycYy+/ihBGZp3+6RFWFjobHY5NjiKSz4EXbRLhJ47mr6luFVAHVzeJl9g0iBQ==&amp;center_on_screen=true&amp;float_window=true&amp;height=800&amp;positioning_strategy=center_on_screen&amp;width=950" TargetMode="External"/><Relationship Id="rId84" Type="http://schemas.openxmlformats.org/officeDocument/2006/relationships/hyperlink" Target="https://my.apps.factset.com/viewer/?_app_id=central_doc_viewer&amp;_dd2=%26os%3D600%257C525%26oe%3D591%257C541%26ov%3D103%26brh%3Dfalse&amp;_doc_docfn=U2FsdGVkX1+dDcxYOR/1mymIFFYtiAXO3Rby99bQk9pFGmUKMR7rV+OJF5QeY3CNB2m0QdyQMvlkH/Ugs9AFaq/hbs0+gSVZO2VFYVaywDQA2Ll7X3aCajtr++DjWyOdb+iTXAS4nYXXtIz9f4HJEQ==&amp;center_on_screen=true&amp;float_window=true&amp;height=800&amp;positioning_strategy=center_on_screen&amp;width=950" TargetMode="External"/><Relationship Id="rId138" Type="http://schemas.openxmlformats.org/officeDocument/2006/relationships/hyperlink" Target="https://my.apps.factset.com/viewer/?_app_id=central_doc_viewer&amp;_dd2=%26os%3D467%257C525%26oe%3D458%257C541%26ov%3D65%26brh%3Dfalse&amp;_doc_docfn=U2FsdGVkX191Ay8gdKE0IeziSwoBngEBZQC10lVx6O+DNyN3mOixZqZsYyqaQZWbn8ywO64aG+1xsU9SHXMxRPOL9IjgUgBfFORb9b5plee1rzdn6Av3MwFDlE6/tazSCOJn+XwmB7zGYl1435SEgw==&amp;center_on_screen=true&amp;float_window=true&amp;height=800&amp;positioning_strategy=center_on_screen&amp;width=950" TargetMode="External"/><Relationship Id="rId159" Type="http://schemas.openxmlformats.org/officeDocument/2006/relationships/hyperlink" Target="https://my.apps.factset.com/viewer/?_app_id=central_doc_viewer&amp;_dd2=%26os%3D441%257C527%26oe%3D432%257C535%26ov%3D118%26brh%3Dfalse&amp;_doc_docfn=U2FsdGVkX19dvhOiAOCccx7zTRoUhMpPt5eeIzeuSCfDxrCaOXn8f5c8YobUMNe6ZDPF7fzT+Y77wZ4c3O2jDecgGvqnr+sRY7E2VB2sNb6pzxdqsd8ygjvpoRW7QFcHF37n4vd7RjiZXMl2QUg2aA==&amp;center_on_screen=true&amp;float_window=true&amp;height=800&amp;positioning_strategy=center_on_screen&amp;width=950" TargetMode="External"/><Relationship Id="rId170" Type="http://schemas.openxmlformats.org/officeDocument/2006/relationships/hyperlink" Target="https://my.apps.factset.com/viewer/?_app_id=central_doc_viewer&amp;_dd2=%26os%3D466%257C539%26oe%3D458%257C541%26ov%3D79%26brh%3Dfalse&amp;_doc_docfn=U2FsdGVkX18TOv7Xl9bPFDJvFgplADc1P8XfKG/wMaB2Y1KqNQQtyNUkGBGpe/RypfIfYe4KZKBV7HuT4qsnGu6H7r0xvBGjGvLJLE+Smhc=&amp;center_on_screen=true&amp;float_window=true&amp;height=800&amp;positioning_strategy=center_on_screen&amp;width=950" TargetMode="External"/><Relationship Id="rId191" Type="http://schemas.openxmlformats.org/officeDocument/2006/relationships/hyperlink" Target="https://my.apps.factset.com/viewer/?_app_id=central_doc_viewer&amp;_dd2=%26os%3D399%257C530%26oe%3D390%257C541%26ov%3D103%26brh%3Dfalse&amp;_doc_docfn=U2FsdGVkX18EeM2M1G8tPqJ3752QMrOiNiM20Y3hJ5im4pXdtFnXIH2LAGJOvpnBgAQORvGcghfg5lhnk2PPOszdD99IpZbrCoK5+BtXGJ7pX06EbGSCzXnhebETAkaPdtUOczQbrTs2Ea92JYa/9A==&amp;center_on_screen=true&amp;float_window=true&amp;height=800&amp;positioning_strategy=center_on_screen&amp;width=950" TargetMode="External"/><Relationship Id="rId205" Type="http://schemas.openxmlformats.org/officeDocument/2006/relationships/hyperlink" Target="https://my.apps.factset.com/viewer/?_app_id=central_doc_viewer&amp;_dd2=%26os%3D296%257C521%26oe%3D286%257C535%26ov%3D22%26brh%3Dfalse&amp;_doc_docfn=U2FsdGVkX18k5wUbcCYEzTi2fUa7sStBOTJYCD0psNP9oBmWcFJ7x27Lfjalm+P3rRoBCgZ/pDRX0VEqrVSmSxW2O+hM5NkJX0i9HDO0ujxB4qHsiURnwLPd3GmU3LgW78NurwNOcR66SmHhF8d0fA==&amp;center_on_screen=true&amp;float_window=true&amp;height=800&amp;positioning_strategy=center_on_screen&amp;width=950" TargetMode="External"/><Relationship Id="rId107" Type="http://schemas.openxmlformats.org/officeDocument/2006/relationships/hyperlink" Target="https://my.apps.factset.com/viewer/?_app_id=central_doc_viewer&amp;_dd2=%26os%3D451%257C522%26oe%3D441%257C535%26ov%3D22%26brh%3Dfalse&amp;_doc_docfn=U2FsdGVkX192nWX/FdjEk7PqGgWRdpzKv3MD9Y8LgpygqDZ/mZqdVNjLnDglZtzpYjZZN4usWn6V41npp4veI9s+U166XLR5Q7YRTno4WAukLvBVZoedV8ydegGYaqAW4HADWY/M4/LCjGTNDXVyGg==&amp;center_on_screen=true&amp;float_window=true&amp;height=800&amp;positioning_strategy=center_on_screen&amp;width=950" TargetMode="External"/><Relationship Id="rId11" Type="http://schemas.openxmlformats.org/officeDocument/2006/relationships/hyperlink" Target="https://my.apps.factset.com/viewer/?_app_id=central_doc_viewer&amp;_dd2=%26os%3D694%257C525%26oe%3D685%257C541%26ov%3D79%26brh%3Dfalse&amp;_doc_docfn=U2FsdGVkX1/7GSBJ0xl72T2lKM2XhRNrCH0deG7TPd0112TFGh0nBbZHb5HSLoUwHYfVFe8NuOUbJ1DRqWHe+fLzc9bCsZ3PVx2N/+slxTECuxI6nugxFQOyPDlNVPB/IfWAMIx4yy7J6skw06em7w==&amp;center_on_screen=true&amp;float_window=true&amp;height=800&amp;positioning_strategy=center_on_screen&amp;width=950" TargetMode="External"/><Relationship Id="rId32" Type="http://schemas.openxmlformats.org/officeDocument/2006/relationships/hyperlink" Target="https://my.apps.factset.com/viewer/?_app_id=central_doc_viewer&amp;_dd2=%26os%3D681%257C532%26oe%3D672%257C541%26ov%3D103%26brh%3Dfalse&amp;_doc_docfn=U2FsdGVkX1+Vl3NvHhTdDbPVBfqihoyjJwT1uZP4I4sOdgEW1yUMzbxyuIySnPdbT71a8jSmOQz9zW/BIstnXcFr/vY7Or8VKHIMypcAfF8vT8SvbdORbK2Q/KCHZPVbwFaEjpbZn2ZG/nQpp3kf0g==&amp;center_on_screen=true&amp;float_window=true&amp;height=800&amp;positioning_strategy=center_on_screen&amp;width=950" TargetMode="External"/><Relationship Id="rId53" Type="http://schemas.openxmlformats.org/officeDocument/2006/relationships/hyperlink" Target="https://my.apps.factset.com/viewer/?_app_id=central_doc_viewer&amp;_dd2=%26os%3D592%257C530%26oe%3D582%257C535%26ov%3D22%26brh%3Dfalse&amp;_doc_docfn=U2FsdGVkX1/sol19AhMS1V6WYRcWpvTlrBb3hRLxxeIKCvAZTLajnpeJ9fIPRRhsSx7mQWxwWZbOpyTtZOiQ6hWDU6a288ahbdBMy1FSq+MpZJvMidqZYi2kFAmHpBtLMLvUcaxyZgXn8yeAKqr2DQ==&amp;center_on_screen=true&amp;float_window=true&amp;height=800&amp;positioning_strategy=center_on_screen&amp;width=950" TargetMode="External"/><Relationship Id="rId74" Type="http://schemas.openxmlformats.org/officeDocument/2006/relationships/hyperlink" Target="https://my.apps.factset.com/viewer/?_app_id=central_doc_viewer&amp;_dd2=%26os%3D602%257C520%26oe%3D593%257C535%26ov%3D118%26brh%3Dfalse&amp;_doc_docfn=U2FsdGVkX1+orFABVJdlSIG9Z4IEQMO7d05x0ociXUQlKrfpGSW+1GDPCN9Y042nDq0+lWHIo5L7n1UFR7pRM3J/WZWZnwGl0mpYZt1d11H17VjfRcenAiY+NlJqhIhLNggPlAlOYYT6HbgCI93QQw==&amp;center_on_screen=true&amp;float_window=true&amp;height=800&amp;positioning_strategy=center_on_screen&amp;width=950" TargetMode="External"/><Relationship Id="rId128" Type="http://schemas.openxmlformats.org/officeDocument/2006/relationships/hyperlink" Target="https://my.apps.factset.com/viewer/?_app_id=central_doc_viewer&amp;_dd2=%26os%3D500%257C468%26oe%3D491%257C470%26ov%3D79%26brh%3Dfalse&amp;_doc_docfn=U2FsdGVkX18lSCD+OY+hENgaZHDcvMriQfE0yAjN5L9WOqBdpoK22XGgMJ6VkcyIJ26WYpwDHW+bLJUpaqF0quDVvpR5q2FHuFZ92XTeZMtK0vqUvYFiL5IE3A2V9z8EOX4mm+GHG/MqrXxS78lE1Q==&amp;center_on_screen=true&amp;float_window=true&amp;height=800&amp;positioning_strategy=center_on_screen&amp;width=950" TargetMode="External"/><Relationship Id="rId149" Type="http://schemas.openxmlformats.org/officeDocument/2006/relationships/hyperlink" Target="https://my.apps.factset.com/viewer/?_app_id=central_doc_viewer&amp;_dd2=%26os%3D474%257C534%26oe%3D465%257C535%26ov%3D118%26brh%3Dfalse&amp;_doc_docfn=U2FsdGVkX1+c8HCfw8LHiCjJpkgLv8GWdMno15TEw+jIyP4RQgE2OYnU0uP1jD3SlqOevQgVKDvb10HDgDeaoM9FBup4TNdyq1+4BZBcWLmZvRAfQVddpfd0aKZz9XorRCCCJ1h8+m4fnZP80WwjDw==&amp;center_on_screen=true&amp;float_window=true&amp;height=800&amp;positioning_strategy=center_on_screen&amp;width=950" TargetMode="External"/><Relationship Id="rId5" Type="http://schemas.openxmlformats.org/officeDocument/2006/relationships/hyperlink" Target="https://my.apps.factset.com/viewer/?_app_id=central_doc_viewer&amp;_dd2=%26os%3D587%257C451%26oe%3D578%257C471%26ov%3D79%26brh%3Dfalse&amp;_doc_docfn=U2FsdGVkX187OEuBoaa0kV7RqnbskgR+A+fmp64QaUPqVtUSIvs/0E62ufi6P6NfAFBkk5AT/JIwUrWwblOrm4pa4eP82ipTZl9dWpnK9wo=&amp;center_on_screen=true&amp;float_window=true&amp;height=800&amp;positioning_strategy=center_on_screen&amp;width=950" TargetMode="External"/><Relationship Id="rId95" Type="http://schemas.openxmlformats.org/officeDocument/2006/relationships/hyperlink" Target="https://my.apps.factset.com/viewer/?_app_id=central_doc_viewer&amp;_dd2=%26os%3D527%257C523%26oe%3D518%257C541%26ov%3D79%26brh%3Dfalse&amp;_doc_docfn=U2FsdGVkX184BbuqkTg+O6HQqY6Sk9C4B+uG2v1GEubXqSRjuOjqkNY1OvdbayvvucIjrlPiE9U51TwGupDhkXW74Mx0e/zeGFstOOwu1QA=&amp;center_on_screen=true&amp;float_window=true&amp;height=800&amp;positioning_strategy=center_on_screen&amp;width=950" TargetMode="External"/><Relationship Id="rId160" Type="http://schemas.openxmlformats.org/officeDocument/2006/relationships/hyperlink" Target="https://my.apps.factset.com/viewer/?_app_id=central_doc_viewer&amp;_dd2=%26os%3D460%257C528%26oe%3D451%257C541%26ov%3D103%26brh%3Dfalse&amp;_doc_docfn=U2FsdGVkX19yw6Zd0TWXTX2aF/QvZrBmonfTA/bslr9vIwPFivtJ3ev3H7VlTpDirAsybam0sHDX7bwETc1mlNcGsIY5PqBRDAOPiOLVT+QnHKf4QEFMGmZoLiKZuWdmRuzQE+jp9sMVrg3Wn6iutA==&amp;center_on_screen=true&amp;float_window=true&amp;height=800&amp;positioning_strategy=center_on_screen&amp;width=950" TargetMode="External"/><Relationship Id="rId181" Type="http://schemas.openxmlformats.org/officeDocument/2006/relationships/hyperlink" Target="https://my.apps.factset.com/viewer/?_app_id=central_doc_viewer&amp;_dd2=%26os%3D403%257C518%26oe%3D394%257C535%26ov%3D118%26brh%3Dfalse&amp;_doc_docfn=U2FsdGVkX1+NwggotUt0uKrTRE/wTggkaMkB/aqhHFNwtpQ2eAjEQPdfIELXTJKJW48WYTNlBgqo+zKcPJ34V8pUUqfeUkRVT8LsYsGBMDNjZ0lly57EatJHJ4+b0shE9TDXWB8NOhHVh/IWRZeA+A==&amp;center_on_screen=true&amp;float_window=true&amp;height=800&amp;positioning_strategy=center_on_screen&amp;width=950" TargetMode="External"/><Relationship Id="rId216" Type="http://schemas.openxmlformats.org/officeDocument/2006/relationships/hyperlink" Target="https://my.apps.factset.com/viewer/?_app_id=central_doc_viewer&amp;_dd2=%26os%3D333%257C526%26oe%3D324%257C541%26ov%3D79%26brh%3Dfalse&amp;_doc_docfn=U2FsdGVkX19B1AIOMj2v4aBZXmNx2SJUpV0dNjSzKjoMtWk3xRl72nmar6Ojv/mgXEAcogxAjsgG/Y3WYcVg9uOF73yPf4vb7Er8bE35hJ9OS0Iq3IWdid7PnjEyyNzth11xS2KEpFOZ1sZ3FliFNQ==&amp;center_on_screen=true&amp;float_window=true&amp;height=800&amp;positioning_strategy=center_on_screen&amp;width=950" TargetMode="External"/><Relationship Id="rId22" Type="http://schemas.openxmlformats.org/officeDocument/2006/relationships/hyperlink" Target="https://my.apps.factset.com/viewer/?_app_id=central_doc_viewer&amp;_dd2=%26os%3D672%257C520%26oe%3D663%257C535%26ov%3D118%26brh%3Dfalse&amp;_doc_docfn=U2FsdGVkX1/13HrfFybXOZG/KuEnUur31WeN8+F5Ua7eibpS3o7Mcvpo0SzxEAK/TGKlDz0tuWbW9skzAt7h57pbSzvSfh0WVaxRx9WTn+hhEuDSdTH2XdS0l6aUZ7+tATGQI9CD14J9nZXo6h3arw==&amp;center_on_screen=true&amp;float_window=true&amp;height=800&amp;positioning_strategy=center_on_screen&amp;width=950" TargetMode="External"/><Relationship Id="rId43" Type="http://schemas.openxmlformats.org/officeDocument/2006/relationships/hyperlink" Target="https://my.apps.factset.com/viewer/?_app_id=central_doc_viewer&amp;_dd2=%26os%3D669%257C530%26oe%3D661%257C541%26ov%3D65%26brh%3Dfalse&amp;_doc_docfn=U2FsdGVkX1/0mxIlHapTagEvm4+D/96+p5wwNk6f/MQfeDKMjDSaWg7WtGEYwPArR/Tcv7QVH2wQ3VpMMIqCfjd8RC7PJ/4TE56lakFP3k6dB5qNgqmW8Q9yJLy1kGRmPB9yI7Vr1dZhlTkF/mxm3A==&amp;center_on_screen=true&amp;float_window=true&amp;height=800&amp;positioning_strategy=center_on_screen&amp;width=950" TargetMode="External"/><Relationship Id="rId64" Type="http://schemas.openxmlformats.org/officeDocument/2006/relationships/hyperlink" Target="https://my.apps.factset.com/viewer/?_app_id=central_doc_viewer&amp;_dd2=%26os%3D617%257C524%26oe%3D608%257C541%26ov%3D79%26brh%3Dfalse&amp;_doc_docfn=U2FsdGVkX19786F3H7XshF3tVnSfgl31ytY68o8GWzqp6y3vzssm8B1CvOK+HRd5c4119csABki3GGefiZ+bEEAzhdYNrKzh47en/YaKio77Tvf2jNU8SlcvgzFxoOu/r1KhjwNXxzdZGPSb43GLoQ==&amp;center_on_screen=true&amp;float_window=true&amp;height=800&amp;positioning_strategy=center_on_screen&amp;width=950" TargetMode="External"/><Relationship Id="rId118" Type="http://schemas.openxmlformats.org/officeDocument/2006/relationships/hyperlink" Target="https://my.apps.factset.com/viewer/?_app_id=central_doc_viewer&amp;_dd2=%26os%3D522%257C453%26oe%3D513%257C470%26ov%3D79%26brh%3Dfalse&amp;_doc_docfn=U2FsdGVkX19VMbEz5b0U4JtIyDXCYj2MF8PFVrcH7JA54gXwZY/q6vh/5urte+i0IQiGslCvLe5QJc4/PwxOHHzVYYfuTrEInoB1+ecktwXO4qZfeW86UPW+7k3pwAiwreg3eDO3LRAQaFtikWKOhQ==&amp;center_on_screen=true&amp;float_window=true&amp;height=800&amp;positioning_strategy=center_on_screen&amp;width=950" TargetMode="External"/><Relationship Id="rId139" Type="http://schemas.openxmlformats.org/officeDocument/2006/relationships/hyperlink" Target="https://my.apps.factset.com/viewer/?_app_id=central_doc_viewer&amp;_dd2=%26os%3D467%257C522%26oe%3D458%257C541%26ov%3D55%26brh%3Dfalse&amp;_doc_docfn=U2FsdGVkX1++7Jyf8iQUKfli3TPbGSpHJHn6DDAFJu7oFrktRaM30mwZklsbd2cO+0BVaaJkmpW/PjfvZjKfd+dpOq24IvP3HKX1UanbyvM=&amp;center_on_screen=true&amp;float_window=true&amp;height=800&amp;positioning_strategy=center_on_screen&amp;width=950" TargetMode="External"/><Relationship Id="rId85" Type="http://schemas.openxmlformats.org/officeDocument/2006/relationships/hyperlink" Target="https://my.apps.factset.com/viewer/?_app_id=central_doc_viewer&amp;_dd2=%26os%3D597%257C451%26oe%3D589%257C471%26ov%3D79%26brh%3Dfalse&amp;_doc_docfn=U2FsdGVkX19eNcf/vtHaeEWalcT3G8kCcV3vLjWDVRSDilXeb0KV4LqiBni63fZVTx7NvH7hVpj2UP0TuxV/XJA5+6yfKodtTsnzModwYvo=&amp;center_on_screen=true&amp;float_window=true&amp;height=800&amp;positioning_strategy=center_on_screen&amp;width=950" TargetMode="External"/><Relationship Id="rId150" Type="http://schemas.openxmlformats.org/officeDocument/2006/relationships/hyperlink" Target="https://my.apps.factset.com/viewer/?_app_id=central_doc_viewer&amp;_dd2=%26os%3D441%257C455%26oe%3D432%257C470%26ov%3D79%26brh%3Dfalse&amp;_doc_docfn=U2FsdGVkX1+lfteWO+nBOGhhu1DEFGgdcO3vRxg5nJ8oeCkCzOuZS3YIYGCKSQOn9Kc57ajuwmkXn+pFvQmcy3+wzHxB2D6FVPVL2YdFU7Z8hN7Zdg19J0sE9uVQ0OXLYciF5B72HDtCEOom+d/0Kw==&amp;center_on_screen=true&amp;float_window=true&amp;height=800&amp;positioning_strategy=center_on_screen&amp;width=950" TargetMode="External"/><Relationship Id="rId171" Type="http://schemas.openxmlformats.org/officeDocument/2006/relationships/hyperlink" Target="https://my.apps.factset.com/viewer/?_app_id=central_doc_viewer&amp;_dd2=%26os%3D477%257C530%26oe%3D469%257C541%26ov%3D65%26brh%3Dfalse&amp;_doc_docfn=U2FsdGVkX1+HFDA4beecc4GXNniGvNdR/y7k8fBn3MZByT2zNmz409z+osnoNHe/xs8kJRY5SGRBWOL2aRifdvfgKXtjyrKxGJ57wjFHcURp3zklTP9L6Prwr2VlLR8wdC6gYaQdHeAh0HwAzyHhaA==&amp;center_on_screen=true&amp;float_window=true&amp;height=800&amp;positioning_strategy=center_on_screen&amp;width=950" TargetMode="External"/><Relationship Id="rId192" Type="http://schemas.openxmlformats.org/officeDocument/2006/relationships/hyperlink" Target="https://my.apps.factset.com/viewer/?_app_id=central_doc_viewer&amp;_dd2=%26os%3D417%257C451%26oe%3D409%257C471%26ov%3D79%26brh%3Dfalse&amp;_doc_docfn=U2FsdGVkX1/ikkNjf7KZSBnu7pxQw1+45Fxxfxh2fxMh1KmagQdqfa7gPNFCRP0rzhuf9OK1rY2c2X27FtXGHQxCDgZD05bm7NOoB0giokk=&amp;center_on_screen=true&amp;float_window=true&amp;height=800&amp;positioning_strategy=center_on_screen&amp;width=950" TargetMode="External"/><Relationship Id="rId206" Type="http://schemas.openxmlformats.org/officeDocument/2006/relationships/hyperlink" Target="https://my.apps.factset.com/viewer/?_app_id=central_doc_viewer&amp;_dd2=%26os%3D347%257C454%26oe%3D338%257C470%26ov%3D79%26brh%3Dfalse&amp;_doc_docfn=U2FsdGVkX1/tdUsrA5LY0F7C3OO1AzrENTl4YjTR1jAZlz670Fth50xBnUbbvh0G1RCbu1DiyrnsGp3MyTRUgJODPwbBb6aRGU02/gtJPdQnS1eGq+tjbSLiCFUHljt8zob/MhoG1/FZTJtr+2nzIw==&amp;center_on_screen=true&amp;float_window=true&amp;height=800&amp;positioning_strategy=center_on_screen&amp;width=950" TargetMode="External"/><Relationship Id="rId12" Type="http://schemas.openxmlformats.org/officeDocument/2006/relationships/hyperlink" Target="https://my.apps.factset.com/viewer/?_app_id=central_doc_viewer&amp;_dd2=%26os%3D694%257C520%26oe%3D685%257C535%26ov%3D118%26brh%3Dfalse&amp;_doc_docfn=U2FsdGVkX19zlK1I4CsaHOij/7vvKCZBrSSdX9BtUUjUHIqsg/zJr9ujWFaM1xkoR2TH5YeZpkaGTLpfUbFHHd3zp1uDn86RldQ93fW2E2IUkK9hBbfKnFrMcfjGBjNuVYSWkBPUJ33vMFAYprLi6g==&amp;center_on_screen=true&amp;float_window=true&amp;height=800&amp;positioning_strategy=center_on_screen&amp;width=950" TargetMode="External"/><Relationship Id="rId33" Type="http://schemas.openxmlformats.org/officeDocument/2006/relationships/hyperlink" Target="https://my.apps.factset.com/viewer/?_app_id=central_doc_viewer&amp;_dd2=%26os%3D680%257C460%26oe%3D672%257C471%26ov%3D79%26brh%3Dfalse&amp;_doc_docfn=U2FsdGVkX1/+bp7DiilX1YsQt0y9xF9xCJS/lFf4UTqUFEbmnkgPZE0ArDLaOrE5CCDH35cK+o+kuyi20RX49QSJYnBiVAvZw/kd+taFuVQ=&amp;center_on_screen=true&amp;float_window=true&amp;height=800&amp;positioning_strategy=center_on_screen&amp;width=950" TargetMode="External"/><Relationship Id="rId108" Type="http://schemas.openxmlformats.org/officeDocument/2006/relationships/hyperlink" Target="https://my.apps.factset.com/viewer/?_app_id=central_doc_viewer&amp;_dd2=%26os%3D533%257C453%26oe%3D524%257C470%26ov%3D79%26brh%3Dfalse&amp;_doc_docfn=U2FsdGVkX19hNyF5Key5QaRnu8k0XrP2OI3xu+YsiRZmfEhH/3Rcg1YxYtQmY4u22hWbKO9o0ULGzNFPrXEg3ME/nXvNMRkc+FMXgIf6pG8GUYGCs49PP/z63sx5Sa2zTnMNW8analU7mAnnq8zdkw==&amp;center_on_screen=true&amp;float_window=true&amp;height=800&amp;positioning_strategy=center_on_screen&amp;width=950" TargetMode="External"/><Relationship Id="rId129" Type="http://schemas.openxmlformats.org/officeDocument/2006/relationships/hyperlink" Target="https://my.apps.factset.com/viewer/?_app_id=central_doc_viewer&amp;_dd2=%26os%3D500%257C529%26oe%3D491%257C541%26ov%3D79%26brh%3Dfalse&amp;_doc_docfn=U2FsdGVkX18lMmtG4nH7+0yYUbZ40cgcpo04MSkbOjRyi02BqcLsWZRQmKTt05VevX9mK6o+Unt3bDPz7GOjikdeVdUcvv8Bxq2X7boHm48PqSG6dH7AUENoBYQWV8P+8rwFRmdKrLj4BwW1ZqBClQ==&amp;center_on_screen=true&amp;float_window=true&amp;height=800&amp;positioning_strategy=center_on_screen&amp;width=950" TargetMode="External"/><Relationship Id="rId54" Type="http://schemas.openxmlformats.org/officeDocument/2006/relationships/hyperlink" Target="https://my.apps.factset.com/viewer/?_app_id=central_doc_viewer&amp;_dd2=%26os%3D629%257C456%26oe%3D620%257C470%26ov%3D79%26brh%3Dfalse&amp;_doc_docfn=U2FsdGVkX1+zMmSsgdLGQb9oaF1ZFf32vzZPvJWPjhbaJtkkLvERf/7KkU/ZAy2soMfE1AR4pRXlL/kP/n9fNCEz7ooDxAvTRIcNrXzuC3ekBIHEzMAbvj+SsE+rpAQRPaR669mUlWkokxnKcyepnw==&amp;center_on_screen=true&amp;float_window=true&amp;height=800&amp;positioning_strategy=center_on_screen&amp;width=950" TargetMode="External"/><Relationship Id="rId75" Type="http://schemas.openxmlformats.org/officeDocument/2006/relationships/hyperlink" Target="https://my.apps.factset.com/viewer/?_app_id=central_doc_viewer&amp;_dd2=%26os%3D611%257C524%26oe%3D602%257C541%26ov%3D103%26brh%3Dfalse&amp;_doc_docfn=U2FsdGVkX1+o8gMpcGeOrg+vwoTnleVvAAv1yYcQOdqa9OoTPbt8MhMM+6jwUHv4KbfJs5OMOMkxGHfLSq8GGKIUmQ2MpAR47OIONsqDkNhcNk/gdjLCreu1pk/wFWWiCFy8I0ZhdaQmNCIG7eE8Sg==&amp;center_on_screen=true&amp;float_window=true&amp;height=800&amp;positioning_strategy=center_on_screen&amp;width=950" TargetMode="External"/><Relationship Id="rId96" Type="http://schemas.openxmlformats.org/officeDocument/2006/relationships/hyperlink" Target="https://my.apps.factset.com/viewer/?_app_id=central_doc_viewer&amp;_dd2=%26os%3D527%257C523%26oe%3D518%257C541%26ov%3D65%26brh%3Dfalse&amp;_doc_docfn=U2FsdGVkX1+9WXmmR33HNDuW98C6UQNrGwLKHvO2s8+nrd4qk/vM/32EZrWq4qQ2BU+Ctt3QpdK970aZGXBspZA/8Pz9lJcT50jSubEMdUBPyrn+fnoHasSvG40eQBlogL+8Qnk8Jwwm3spigcvAZg==&amp;center_on_screen=true&amp;float_window=true&amp;height=800&amp;positioning_strategy=center_on_screen&amp;width=950" TargetMode="External"/><Relationship Id="rId140" Type="http://schemas.openxmlformats.org/officeDocument/2006/relationships/hyperlink" Target="https://my.apps.factset.com/viewer/?_app_id=central_doc_viewer&amp;_dd2=%26os%3D338%257C516%26oe%3D328%257C535%26ov%3D22%26brh%3Dfalse&amp;_doc_docfn=U2FsdGVkX18Ex+p/4IFqInB+NG+hvgWAxd83uEqQu3/jNuuSgoQdW7ehjeoBT3d0p6E4qvEbl2QUJ9QHMX4e+eRyHzRCRgtbQlu/LqkRVdiosseaAZxLSboYrL5iv8xv03TI9M2rL8/idRWMNjeoTw==&amp;center_on_screen=true&amp;float_window=true&amp;height=800&amp;positioning_strategy=center_on_screen&amp;width=950" TargetMode="External"/><Relationship Id="rId161" Type="http://schemas.openxmlformats.org/officeDocument/2006/relationships/hyperlink" Target="https://my.apps.factset.com/viewer/?_app_id=central_doc_viewer&amp;_dd2=%26os%3D489%257C468%26oe%3D481%257C471%26ov%3D79%26brh%3Dfalse&amp;_doc_docfn=U2FsdGVkX19bfG7iBIuTiEceiLTD8rdyZPGVY9D8hRqIddYPqQH/3OH0MNI5cX++GgMsc64EF+vjffblDgmXpwGcUyvlIbKvYmmTVe3DJBw=&amp;center_on_screen=true&amp;float_window=true&amp;height=800&amp;positioning_strategy=center_on_screen&amp;width=950" TargetMode="External"/><Relationship Id="rId182" Type="http://schemas.openxmlformats.org/officeDocument/2006/relationships/hyperlink" Target="https://my.apps.factset.com/viewer/?_app_id=central_doc_viewer&amp;_dd2=%26os%3D422%257C526%26oe%3D413%257C541%26ov%3D103%26brh%3Dfalse&amp;_doc_docfn=U2FsdGVkX19zImMtS08Vkq9Dnh3J63o5fI8tAHAIqyYckCbBWrecKwz2l/8p+xfrj3GYqsiCOp5pCBMzlYpzMsjUTCcTjeJ3A/ACTwRSf6cPnrY0z4Ecfw3UDUXxr9cjwju4R5U5Lcl+YQZfaSQpaw==&amp;center_on_screen=true&amp;float_window=true&amp;height=800&amp;positioning_strategy=center_on_screen&amp;width=950" TargetMode="External"/><Relationship Id="rId217" Type="http://schemas.openxmlformats.org/officeDocument/2006/relationships/hyperlink" Target="https://my.apps.factset.com/viewer/?_app_id=central_doc_viewer&amp;_dd2=%26os%3D355%257C520%26oe%3D346%257C535%26ov%3D118%26brh%3Dfalse&amp;_doc_docfn=U2FsdGVkX1/MiAmDaiuLqfUKczgKLrM0uYEAVmzfPK5G4UNWWkV05sr7gczT/8WT3YzFfWLktTiat+tr/+hURJk0qFqV0LHpy4n1fmS8hNoevUlu39uo6W/awDLH1s/HZfyRKNIi85fIxuroTv3fzg==&amp;center_on_screen=true&amp;float_window=true&amp;height=800&amp;positioning_strategy=center_on_screen&amp;width=950" TargetMode="External"/><Relationship Id="rId6" Type="http://schemas.openxmlformats.org/officeDocument/2006/relationships/hyperlink" Target="https://my.apps.factset.com/viewer/?_app_id=central_doc_viewer&amp;_dd2=%26os%3D587%257C522%26oe%3D578%257C541%26ov%3D79%26brh%3Dfalse&amp;_doc_docfn=U2FsdGVkX19rPW1XZzUicisXt7o+Uyf4oqzlHITg+OIOu0YfXsSeKOv+8pHfXc97kzK0I1gH7aBDYWs4w69T2XBYXxgJ67ehH43R5IG/drY=&amp;center_on_screen=true&amp;float_window=true&amp;height=800&amp;positioning_strategy=center_on_screen&amp;width=950" TargetMode="External"/><Relationship Id="rId23" Type="http://schemas.openxmlformats.org/officeDocument/2006/relationships/hyperlink" Target="https://my.apps.factset.com/viewer/?_app_id=central_doc_viewer&amp;_dd2=%26os%3D692%257C525%26oe%3D683%257C541%26ov%3D103%26brh%3Dfalse&amp;_doc_docfn=U2FsdGVkX1+rkttyULS31pKbc8i+q1noMrzcwW6ntkxIKdWe2YTVIggPlfGXYVDs9x9VOQJ5ubc12DxhB5/XvEMD7gGUoDg+v/VpsSssCA9n+7MuSpamG8vBIG3TqopidO4sHFzEkygO4Mjey0ad0g==&amp;center_on_screen=true&amp;float_window=true&amp;height=800&amp;positioning_strategy=center_on_screen&amp;width=950" TargetMode="External"/><Relationship Id="rId119" Type="http://schemas.openxmlformats.org/officeDocument/2006/relationships/hyperlink" Target="https://my.apps.factset.com/viewer/?_app_id=central_doc_viewer&amp;_dd2=%26os%3D522%257C526%26oe%3D513%257C541%26ov%3D79%26brh%3Dfalse&amp;_doc_docfn=U2FsdGVkX1/0l0jmdn5PgX2nDrIZBh//AQgZjJWjiZUq6HYr5swgkLPiHD9bsq7OKqSrri5wgqTBmDCGwCnR/DyH6nmRTf/ugOLvOeDHObaogowg63jQcYrz0pCoYdK1+4FE8JCttx9YJaVkZLEVCw==&amp;center_on_screen=true&amp;float_window=true&amp;height=800&amp;positioning_strategy=center_on_screen&amp;width=950" TargetMode="External"/><Relationship Id="rId44" Type="http://schemas.openxmlformats.org/officeDocument/2006/relationships/hyperlink" Target="https://my.apps.factset.com/viewer/?_app_id=central_doc_viewer&amp;_dd2=%26os%3D669%257C539%26oe%3D661%257C541%26ov%3D55%26brh%3Dfalse&amp;_doc_docfn=U2FsdGVkX18HT1KPu2VKKFHRl0xEjeMmrAJa0b8pXEixYHpYyO7zqJzx8c72NuvtpHqfqAJ24DMHP4X4XJC7GlnqEVH8fZEahsMRS4LCJ8Q=&amp;center_on_screen=true&amp;float_window=true&amp;height=800&amp;positioning_strategy=center_on_screen&amp;width=950" TargetMode="External"/><Relationship Id="rId65" Type="http://schemas.openxmlformats.org/officeDocument/2006/relationships/hyperlink" Target="https://my.apps.factset.com/viewer/?_app_id=central_doc_viewer&amp;_dd2=%26os%3D628%257C518%26oe%3D619%257C535%26ov%3D118%26brh%3Dfalse&amp;_doc_docfn=U2FsdGVkX1/beEgpzpuYsOZG9TL8XKM9+qXjVNk0nPCkGt/7QwhSYzmGU9WTdfQ7tMl8zMC3viSWNHx53lMLA/1tBPEHIFBXmz3v7ROwnVH/KHCWlOkDqOzXJVqD+OWysk5T+rNN/CsH7HyGpFmnrg==&amp;center_on_screen=true&amp;float_window=true&amp;height=800&amp;positioning_strategy=center_on_screen&amp;width=950" TargetMode="External"/><Relationship Id="rId86" Type="http://schemas.openxmlformats.org/officeDocument/2006/relationships/hyperlink" Target="https://my.apps.factset.com/viewer/?_app_id=central_doc_viewer&amp;_dd2=%26os%3D597%257C525%26oe%3D589%257C541%26ov%3D79%26brh%3Dfalse&amp;_doc_docfn=U2FsdGVkX1+10pjwKX7IU5ruXIG6XLPo4bcDmyKAqwQrC4He6fh0XOmDVfkJI6RR8FpE/hr38v5l7VObOq6MuJ57cF08PTcgfJ6bP0oKdhc=&amp;center_on_screen=true&amp;float_window=true&amp;height=800&amp;positioning_strategy=center_on_screen&amp;width=950" TargetMode="External"/><Relationship Id="rId130" Type="http://schemas.openxmlformats.org/officeDocument/2006/relationships/hyperlink" Target="https://my.apps.factset.com/viewer/?_app_id=central_doc_viewer&amp;_dd2=%26os%3D522%257C520%26oe%3D513%257C535%26ov%3D118%26brh%3Dfalse&amp;_doc_docfn=U2FsdGVkX187mlDb3hFxJnjQL93hXAN4dHUnGq2mz2YEVqIwYzc7EIBLjLOkbleVqKDRgaYTbezFuDQNw8yV1H7APBWMCV0/Cxr39MOVXKJ2GV3usj6BcMgBskAtfQJHSPsPfOeMOGDf7lNk8NvbsA==&amp;center_on_screen=true&amp;float_window=true&amp;height=800&amp;positioning_strategy=center_on_screen&amp;width=950" TargetMode="External"/><Relationship Id="rId151" Type="http://schemas.openxmlformats.org/officeDocument/2006/relationships/hyperlink" Target="https://my.apps.factset.com/viewer/?_app_id=central_doc_viewer&amp;_dd2=%26os%3D441%257C526%26oe%3D432%257C541%26ov%3D79%26brh%3Dfalse&amp;_doc_docfn=U2FsdGVkX1++KrRnhE8nhJ/lhwIyZh2OiyBFo6lDmyp/p9GmyUPn94zjpbWydWaJvywubjQ/k98xPLFzAxFzJQlQKmErqNpJmtTlpl2nqwFeCVeIcLxCVj/kaXcYQJz75agzBzUU8LSq9W+4FFKJfQ==&amp;center_on_screen=true&amp;float_window=true&amp;height=800&amp;positioning_strategy=center_on_screen&amp;width=950" TargetMode="External"/><Relationship Id="rId172" Type="http://schemas.openxmlformats.org/officeDocument/2006/relationships/hyperlink" Target="https://my.apps.factset.com/viewer/?_app_id=central_doc_viewer&amp;_dd2=%26os%3D477%257C539%26oe%3D469%257C541%26ov%3D55%26brh%3Dfalse&amp;_doc_docfn=U2FsdGVkX18D2+iN8KgKBCNhScrXLhp4cPi8OMIao4ZRW5Trv2tTUrRVXarilbRDwW6rfQBEtz6UAXWBcZMkP1mxLQpte0hE8uSC2EVO/gE=&amp;center_on_screen=true&amp;float_window=true&amp;height=800&amp;positioning_strategy=center_on_screen&amp;width=950" TargetMode="External"/><Relationship Id="rId193" Type="http://schemas.openxmlformats.org/officeDocument/2006/relationships/hyperlink" Target="https://my.apps.factset.com/viewer/?_app_id=central_doc_viewer&amp;_dd2=%26os%3D417%257C523%26oe%3D409%257C541%26ov%3D79%26brh%3Dfalse&amp;_doc_docfn=U2FsdGVkX1/qJfd+KYjBqUIBjW1tMFzG8bfDG4qH8yLSlKtNlnA0ElLRjw69dFpIfELMHX5sbH0eZ194VEutTai04nTnH1UplavebvXVctA=&amp;center_on_screen=true&amp;float_window=true&amp;height=800&amp;positioning_strategy=center_on_screen&amp;width=950" TargetMode="External"/><Relationship Id="rId207" Type="http://schemas.openxmlformats.org/officeDocument/2006/relationships/hyperlink" Target="https://my.apps.factset.com/viewer/?_app_id=central_doc_viewer&amp;_dd2=%26os%3D347%257C524%26oe%3D338%257C541%26ov%3D79%26brh%3Dfalse&amp;_doc_docfn=U2FsdGVkX1/qO9XmEx71MDNE56XadhC2NZ6ckTvuJXabb0OhTTyQWZMxRXB/J43012a81lKdPjFXyoNj/iO6M5355q5PGoGwrVnyAnuq0BPq3oqaGspqUobwDHIrUpjk2s4bhyX5Ls3lDEW32fo9vg==&amp;center_on_screen=true&amp;float_window=true&amp;height=800&amp;positioning_strategy=center_on_screen&amp;width=950" TargetMode="External"/><Relationship Id="rId13" Type="http://schemas.openxmlformats.org/officeDocument/2006/relationships/hyperlink" Target="https://my.apps.factset.com/viewer/?_app_id=central_doc_viewer&amp;_dd2=%26os%3D714%257C526%26oe%3D705%257C541%26ov%3D103%26brh%3Dfalse&amp;_doc_docfn=U2FsdGVkX18SoKQVkBDa10D3Dt4GHTzfcuYB17IQ9zkLm/fV1oDTMCfKq9H6JcGry+RAgtVRSgNE++jADR9MjPeHWGcEKIn8jWUK8Yi8YmscvA7a6cIQ+tUTPu4aWNEy9PkoX0TMYs7TIEaDOJD59A==&amp;center_on_screen=true&amp;float_window=true&amp;height=800&amp;positioning_strategy=center_on_screen&amp;width=950" TargetMode="External"/><Relationship Id="rId109" Type="http://schemas.openxmlformats.org/officeDocument/2006/relationships/hyperlink" Target="https://my.apps.factset.com/viewer/?_app_id=central_doc_viewer&amp;_dd2=%26os%3D533%257C524%26oe%3D524%257C541%26ov%3D79%26brh%3Dfalse&amp;_doc_docfn=U2FsdGVkX18AJZCGG4wrFOj3nT/LmLdB1dja58ojN4unpW6JCA6CM4dw0A6q0LT4wUt8A2vHbrg1HAybdfkVtujRJ6nY/omgvTRTccYykXM5D7ldA2vOyMNNNZFM5z7iL8TYCALAmrMQkO8zj6X2lQ==&amp;center_on_screen=true&amp;float_window=true&amp;height=800&amp;positioning_strategy=center_on_screen&amp;width=950" TargetMode="External"/><Relationship Id="rId34" Type="http://schemas.openxmlformats.org/officeDocument/2006/relationships/hyperlink" Target="https://my.apps.factset.com/viewer/?_app_id=central_doc_viewer&amp;_dd2=%26os%3D680%257C531%26oe%3D672%257C541%26ov%3D79%26brh%3Dfalse&amp;_doc_docfn=U2FsdGVkX19mw3Ql5BOnmj9HUwDDcup/fHzrMM+wnRM58S7aOFdLtkw3iA+Iw7j6EwCLHB0hXUOSWBHsQ+ashWxDIO+S6YdX2mke7Yb7xxA=&amp;center_on_screen=true&amp;float_window=true&amp;height=800&amp;positioning_strategy=center_on_screen&amp;width=950" TargetMode="External"/><Relationship Id="rId55" Type="http://schemas.openxmlformats.org/officeDocument/2006/relationships/hyperlink" Target="https://my.apps.factset.com/viewer/?_app_id=central_doc_viewer&amp;_dd2=%26os%3D629%257C527%26oe%3D620%257C541%26ov%3D79%26brh%3Dfalse&amp;_doc_docfn=U2FsdGVkX1/AkLuHT6Fs1v/A3beC5ITNSUUB/u7DWyXT9Y7hHOfIXy2yJJOo4QTef89KPAx2HQsJxHb2JpAkxHm3lS/5x9qYjuji6ly28AhfD8JQyWKufUuWhnNelz3TajONQXEALlXpKKY7VH/65Q==&amp;center_on_screen=true&amp;float_window=true&amp;height=800&amp;positioning_strategy=center_on_screen&amp;width=950" TargetMode="External"/><Relationship Id="rId76" Type="http://schemas.openxmlformats.org/officeDocument/2006/relationships/hyperlink" Target="https://my.apps.factset.com/viewer/?_app_id=central_doc_viewer&amp;_dd2=%26os%3D609%257C452%26oe%3D601%257C471%26ov%3D79%26brh%3Dfalse&amp;_doc_docfn=U2FsdGVkX1+z/hvJuEwZvMaoLrGEcQnlC9/cPhzjj7Wv161UH4jb8hvou/sZ5dbiY3DWvgJoW/fcEEDulgik3lQdbIQ5+3TX+BIpoJGPfuM=&amp;center_on_screen=true&amp;float_window=true&amp;height=800&amp;positioning_strategy=center_on_screen&amp;width=950" TargetMode="External"/><Relationship Id="rId97" Type="http://schemas.openxmlformats.org/officeDocument/2006/relationships/hyperlink" Target="https://my.apps.factset.com/viewer/?_app_id=central_doc_viewer&amp;_dd2=%26os%3D527%257C523%26oe%3D518%257C541%26ov%3D55%26brh%3Dfalse&amp;_doc_docfn=U2FsdGVkX1907cqTT7q+4jXvQmok/usMNE6TMQMECUoPLOoCFRnxp22s3w1YPmv5D51W2iJ9RZAeOuLNUbxOr2E41zxCHnn3UZ66J+D7lgo=&amp;center_on_screen=true&amp;float_window=true&amp;height=800&amp;positioning_strategy=center_on_screen&amp;width=950" TargetMode="External"/><Relationship Id="rId120" Type="http://schemas.openxmlformats.org/officeDocument/2006/relationships/hyperlink" Target="https://my.apps.factset.com/viewer/?_app_id=central_doc_viewer&amp;_dd2=%26os%3D533%257C534%26oe%3D524%257C535%26ov%3D118%26brh%3Dfalse&amp;_doc_docfn=U2FsdGVkX1/wcQAoWx7vg6LprYENGZb9/zSQ1bVP3nA6cCTxIg7UPE5E05qrBfMecwpBbYGiqw9O4mVsxwQkH+p0y2EVTixgKnVne4PBg3f51hFf1LhD46naZ4ZdPJrG6Lb4m8zgXaFV4/d6vx0gwA==&amp;center_on_screen=true&amp;float_window=true&amp;height=800&amp;positioning_strategy=center_on_screen&amp;width=950" TargetMode="External"/><Relationship Id="rId141" Type="http://schemas.openxmlformats.org/officeDocument/2006/relationships/hyperlink" Target="https://my.apps.factset.com/viewer/?_app_id=central_doc_viewer&amp;_dd2=%26os%3D463%257C468%26oe%3D454%257C470%26ov%3D79%26brh%3Dfalse&amp;_doc_docfn=U2FsdGVkX1+k86fqyFuB+T07474R6jkanSSv9sTvwJ7qwWvW7V7QhWrn8pAurDkkwb5F0AUkcVG4lYIJjiQHtxdRB/3Ai9giX7qmM1PewCeNYtG6qlHl9bOh/5tA+09IvF8egt8/yOLeo3O0YR1iLg==&amp;center_on_screen=true&amp;float_window=true&amp;height=800&amp;positioning_strategy=center_on_screen&amp;width=950" TargetMode="External"/><Relationship Id="rId7" Type="http://schemas.openxmlformats.org/officeDocument/2006/relationships/hyperlink" Target="https://my.apps.factset.com/viewer/?_app_id=central_doc_viewer&amp;_dd2=%26os%3D587%257C525%26oe%3D578%257C541%26ov%3D65%26brh%3Dfalse&amp;_doc_docfn=U2FsdGVkX1/qI8q9KXd3ODw/ChSq5jV5VHb2VA8TqB+WegCunOgkk6k8jLRpkuKwLoVFp4HLCDRCeykyZzR4TwIXsTNfUkJblNog9oNlp362DU2VWDIj/VQI7SkQItOJih+j24eqOvsE/43iFHg3fg==&amp;center_on_screen=true&amp;float_window=true&amp;height=800&amp;positioning_strategy=center_on_screen&amp;width=950" TargetMode="External"/><Relationship Id="rId162" Type="http://schemas.openxmlformats.org/officeDocument/2006/relationships/hyperlink" Target="https://my.apps.factset.com/viewer/?_app_id=central_doc_viewer&amp;_dd2=%26os%3D489%257C522%26oe%3D481%257C541%26ov%3D79%26brh%3Dfalse&amp;_doc_docfn=U2FsdGVkX1/Y/8x2dotuggc60dgV5uctazPSYym4RE/BSQScq2bayIw1lT2Uolx5qjPkIVGFeMjkxGbCJ4O7UTQRzKMgZ5WpbWnYPIOdlwk=&amp;center_on_screen=true&amp;float_window=true&amp;height=800&amp;positioning_strategy=center_on_screen&amp;width=950" TargetMode="External"/><Relationship Id="rId183" Type="http://schemas.openxmlformats.org/officeDocument/2006/relationships/hyperlink" Target="https://my.apps.factset.com/viewer/?_app_id=central_doc_viewer&amp;_dd2=%26os%3D440%257C451%26oe%3D431%257C471%26ov%3D79%26brh%3Dfalse&amp;_doc_docfn=U2FsdGVkX1+ftPjE5hEbLdip9hX3HMeKNj8w1tRfB3gJi11fRlhl2IpdhsnaRrjQXP1YrdiG0b+2gq9RbMwuFbXJK9WlDis1HiggbHT7Ip8=&amp;center_on_screen=true&amp;float_window=true&amp;height=800&amp;positioning_strategy=center_on_screen&amp;width=950" TargetMode="External"/><Relationship Id="rId218" Type="http://schemas.openxmlformats.org/officeDocument/2006/relationships/hyperlink" Target="https://my.apps.factset.com/viewer/?_app_id=central_doc_viewer&amp;_dd2=%26os%3D374%257C526%26oe%3D365%257C541%26ov%3D103%26brh%3Dfalse&amp;_doc_docfn=U2FsdGVkX18OMaOWXgfZCYY+CDz4SVVT8uV3I0nh0GAf7KsaDNyf9JYuL/V1GNsLpg5AayZgoWDmSUSputHlLTsOU65/RnYRX0YtRbHjvUwH/cDemmOLm0+NyRdsqf/qU3LujcCXIFfUJjXFamEKsw==&amp;center_on_screen=true&amp;float_window=true&amp;height=800&amp;positioning_strategy=center_on_screen&amp;width=950" TargetMode="External"/><Relationship Id="rId24" Type="http://schemas.openxmlformats.org/officeDocument/2006/relationships/hyperlink" Target="https://my.apps.factset.com/viewer/?_app_id=central_doc_viewer&amp;_dd2=%26os%3D691%257C455%26oe%3D683%257C471%26ov%3D79%26brh%3Dfalse&amp;_doc_docfn=U2FsdGVkX18GoHTG18W2makkiDpIBbYOHwEL53r/0oml4JMN881+KxhedpyqjRqeIFIBFqMa7l4X2AQPSY+h4xTZzKb8R514qkhYHtq7PEo=&amp;center_on_screen=true&amp;float_window=true&amp;height=800&amp;positioning_strategy=center_on_screen&amp;width=950" TargetMode="External"/><Relationship Id="rId45" Type="http://schemas.openxmlformats.org/officeDocument/2006/relationships/hyperlink" Target="https://my.apps.factset.com/viewer/?_app_id=central_doc_viewer&amp;_dd2=%26os%3D606%257C527%26oe%3D596%257C535%26ov%3D22%26brh%3Dfalse&amp;_doc_docfn=U2FsdGVkX1+VdpJZF9CQGbLaaoluDREhsE2EIdDaliIe622a636nUcpX6X/nr/lNoX4SOI8c3PqwKD8Az7PPfiir+MK4mQlQzDvqLwk241uSYXGH0AOPJLgfivIP/mh8zTpwxv+e2a/WdviPZ8BAKw==&amp;center_on_screen=true&amp;float_window=true&amp;height=800&amp;positioning_strategy=center_on_screen&amp;width=950" TargetMode="External"/><Relationship Id="rId66" Type="http://schemas.openxmlformats.org/officeDocument/2006/relationships/hyperlink" Target="https://my.apps.factset.com/viewer/?_app_id=central_doc_viewer&amp;_dd2=%26os%3D637%257C524%26oe%3D628%257C541%26ov%3D103%26brh%3Dfalse&amp;_doc_docfn=U2FsdGVkX1+o0jY9/Z3Lq30abFe+IoAy5E1lHl4LtnHuKbpz1yv4t1/25ErgIkAbzlDM6gEv2E2M/tgN6ppa5hD3V3xS6Z8X21yxptPL40ogS6EVeDSp4ry/9oxK5IgldhuxFzXIRi6O1ndPto4YCg==&amp;center_on_screen=true&amp;float_window=true&amp;height=800&amp;positioning_strategy=center_on_screen&amp;width=950" TargetMode="External"/><Relationship Id="rId87" Type="http://schemas.openxmlformats.org/officeDocument/2006/relationships/hyperlink" Target="https://my.apps.factset.com/viewer/?_app_id=central_doc_viewer&amp;_dd2=%26os%3D597%257C525%26oe%3D589%257C541%26ov%3D65%26brh%3Dfalse&amp;_doc_docfn=U2FsdGVkX1/PSq8sxfUBEQK3jG54p4XTfirw8YSwJR7l2coU5xBgejZxX2ACcgK/I2A7egj4gKRHCdv7JNpXdVkKqCsQLqIHpjS4Nn0VYWW9ZR6ao4u5I0S9kENVFgIzs9Xj1O9dwgm+NgEPfzyGnA==&amp;center_on_screen=true&amp;float_window=true&amp;height=800&amp;positioning_strategy=center_on_screen&amp;width=950" TargetMode="External"/><Relationship Id="rId110" Type="http://schemas.openxmlformats.org/officeDocument/2006/relationships/hyperlink" Target="https://my.apps.factset.com/viewer/?_app_id=central_doc_viewer&amp;_dd2=%26os%3D544%257C520%26oe%3D535%257C535%26ov%3D118%26brh%3Dfalse&amp;_doc_docfn=U2FsdGVkX1+saUwAQyeZGYZzapDMq/o3zplN+f9gBQh8FAHqfzeAo3RGpouwoAVyIHFegldZwJXXB8TkM1CFiAKxYCoje0WJ08pt4MbwyHLaBhELZH8UYkQwqlqzPKiBrmWrO4mKJ5gH/6nt+55A+A==&amp;center_on_screen=true&amp;float_window=true&amp;height=800&amp;positioning_strategy=center_on_screen&amp;width=950" TargetMode="External"/><Relationship Id="rId131" Type="http://schemas.openxmlformats.org/officeDocument/2006/relationships/hyperlink" Target="https://my.apps.factset.com/viewer/?_app_id=central_doc_viewer&amp;_dd2=%26os%3D519%257C528%26oe%3D510%257C541%26ov%3D103%26brh%3Dfalse&amp;_doc_docfn=U2FsdGVkX18jhrAzs/m5WrDwR56xOvm289Wu/o3TmL3wkVivnwR+UFZc5XH+PpmxuxzHqS0jggnHCOBMmc4bL+R31k67RrFDq/2YzjX4IwkExug7E+0fe4UOXgAekYZBMNG8q2BHMlNyLQcSeXHuWQ==&amp;center_on_screen=true&amp;float_window=true&amp;height=800&amp;positioning_strategy=center_on_screen&amp;width=950" TargetMode="External"/><Relationship Id="rId152" Type="http://schemas.openxmlformats.org/officeDocument/2006/relationships/hyperlink" Target="https://my.apps.factset.com/viewer/?_app_id=central_doc_viewer&amp;_dd2=%26os%3D463%257C534%26oe%3D454%257C535%26ov%3D118%26brh%3Dfalse&amp;_doc_docfn=U2FsdGVkX1/159mEjpaA06fq74wlfxEsjG2SDEMZqfX6SALv4rSen0Y2mKfjXEbq8sMeiP498iGJLzosxJzhskA6jnGDyR6SHXcPcXnVznVZsQg5TPw3j5SGi6I9fylMOfan2bBapz6L4Kd6HcIyrQ==&amp;center_on_screen=true&amp;float_window=true&amp;height=800&amp;positioning_strategy=center_on_screen&amp;width=950" TargetMode="External"/><Relationship Id="rId173" Type="http://schemas.openxmlformats.org/officeDocument/2006/relationships/hyperlink" Target="https://my.apps.factset.com/viewer/?_app_id=central_doc_viewer&amp;_dd2=%26os%3D352%257C525%26oe%3D343%257C535%26ov%3D22%26brh%3Dfalse&amp;_doc_docfn=U2FsdGVkX19oecsKTOtACzjhcgnZ2qqQaGGqWty2IgOD7zclq6xQ0n80BpiarX3urxkcz2K+rJEsKz0aIM2C9FfEAYzLR2ROmdq+yuS1W0tqbyT46ypKKR1ZQ45XAT6T/XU8TOQeR2LS3ex6twmt8g==&amp;center_on_screen=true&amp;float_window=true&amp;height=800&amp;positioning_strategy=center_on_screen&amp;width=950" TargetMode="External"/><Relationship Id="rId194" Type="http://schemas.openxmlformats.org/officeDocument/2006/relationships/hyperlink" Target="https://my.apps.factset.com/viewer/?_app_id=central_doc_viewer&amp;_dd2=%26os%3D429%257C534%26oe%3D421%257C541%26ov%3D65%26brh%3Dfalse&amp;_doc_docfn=U2FsdGVkX1/+t09P7eDOI+h8r7Y9lRjrQ9l/BiKDsB2i2+gGK2jQ8oflMAKCC2EzxDrWUjEgTOJYcx9N+i451+4IWnSGdTLc1mlxB/oNh9s8pRSzO4AK5fvfQghgCnRlsSGEEiRFG/fWLwB5DKetnQ==&amp;center_on_screen=true&amp;float_window=true&amp;height=800&amp;positioning_strategy=center_on_screen&amp;width=950" TargetMode="External"/><Relationship Id="rId208" Type="http://schemas.openxmlformats.org/officeDocument/2006/relationships/hyperlink" Target="https://my.apps.factset.com/viewer/?_app_id=central_doc_viewer&amp;_dd2=%26os%3D369%257C518%26oe%3D360%257C535%26ov%3D118%26brh%3Dfalse&amp;_doc_docfn=U2FsdGVkX19vDCEPfQlupSC//tKZmseHWwe9Vybgnz4qS9QSTLg2gnJRME81IZQYuE95I+HbHGb+OYLbGBR66vHlgDPWmteVZNKxwawIwKOv4F/V6FciKJQb14Rw8jXYmU37nlfKfXfsQAQxdCYshA==&amp;center_on_screen=true&amp;float_window=true&amp;height=800&amp;positioning_strategy=center_on_screen&amp;width=950" TargetMode="External"/><Relationship Id="rId14" Type="http://schemas.openxmlformats.org/officeDocument/2006/relationships/hyperlink" Target="https://my.apps.factset.com/viewer/?_app_id=central_doc_viewer&amp;_dd2=%26os%3D713%257C451%26oe%3D705%257C471%26ov%3D79%26brh%3Dfalse&amp;_doc_docfn=U2FsdGVkX1+opWNyxvIDvz4vSsljxCkTZ2u7DpJYplrR0+BfZ0xAqOleGL7thhIQyRVWc68aVxo8McNmZdh8DNiGt23RkAWRm/gT3oMuuNE=&amp;center_on_screen=true&amp;float_window=true&amp;height=800&amp;positioning_strategy=center_on_screen&amp;width=950" TargetMode="External"/><Relationship Id="rId35" Type="http://schemas.openxmlformats.org/officeDocument/2006/relationships/hyperlink" Target="https://my.apps.factset.com/viewer/?_app_id=central_doc_viewer&amp;_dd2=%26os%3D680%257C534%26oe%3D672%257C541%26ov%3D65%26brh%3Dfalse&amp;_doc_docfn=U2FsdGVkX18l2L51ILSwAI/4Dj/J8Iwdq9scjm2K1tYbLu437MjwNhDjDSb1M9XRSWPSq9YsL+8LJRHYV3ONhTl05eErGrpWqNEI/PR3f2vLux0XtS40c/FhhplIitbDRuYIKmq/Lkns37aZvUDF8A==&amp;center_on_screen=true&amp;float_window=true&amp;height=800&amp;positioning_strategy=center_on_screen&amp;width=950" TargetMode="External"/><Relationship Id="rId56" Type="http://schemas.openxmlformats.org/officeDocument/2006/relationships/hyperlink" Target="https://my.apps.factset.com/viewer/?_app_id=central_doc_viewer&amp;_dd2=%26os%3D639%257C521%26oe%3D630%257C535%26ov%3D118%26brh%3Dfalse&amp;_doc_docfn=U2FsdGVkX19Ihctr0RXi/y29gOeWVTztMN85bBwv1VfnKWoSQS/HBaZsHiG71mdpHjHcaF5n8wZhNyDMiPDVxAEbnhrdCM4dgadW6gz4tO6hwIZs9WmZJ5MxUOBzMjsuN+Dp2k3x6i5pfu66pmDCKg==&amp;center_on_screen=true&amp;float_window=true&amp;height=800&amp;positioning_strategy=center_on_screen&amp;width=950" TargetMode="External"/><Relationship Id="rId77" Type="http://schemas.openxmlformats.org/officeDocument/2006/relationships/hyperlink" Target="https://my.apps.factset.com/viewer/?_app_id=central_doc_viewer&amp;_dd2=%26os%3D609%257C525%26oe%3D601%257C541%26ov%3D79%26brh%3Dfalse&amp;_doc_docfn=U2FsdGVkX1+f7fLdUZ7uzkU6dAVdd/7O2uFTNClVGD/o1mjvFNtqb6Af5KRL/nokPPkIx9TxvXVAOnmHEWUVuUAfTTHJlB7O9kVrd+ynXTc=&amp;center_on_screen=true&amp;float_window=true&amp;height=800&amp;positioning_strategy=center_on_screen&amp;width=950" TargetMode="External"/><Relationship Id="rId100" Type="http://schemas.openxmlformats.org/officeDocument/2006/relationships/hyperlink" Target="https://my.apps.factset.com/viewer/?_app_id=central_doc_viewer&amp;_dd2=%26os%3D544%257C530%26oe%3D535%257C541%26ov%3D79%26brh%3Dfalse&amp;_doc_docfn=U2FsdGVkX19Y2BmvVVkvspnNRT1iyOPTLyvs71lCnhcVqAqPydUO12kCMxNT8i5zatSTLPvl4b6od0NJSc6h9Fi5SkY69dmVJ2I+QhHLwqAu1IsHUzq3dVTrdF21cm17/dv8TihmHWezVn/YxWPzbA==&amp;center_on_screen=true&amp;float_window=true&amp;height=800&amp;positioning_strategy=center_on_screen&amp;width=950" TargetMode="External"/><Relationship Id="rId8" Type="http://schemas.openxmlformats.org/officeDocument/2006/relationships/hyperlink" Target="https://my.apps.factset.com/viewer/?_app_id=central_doc_viewer&amp;_dd2=%26os%3D587%257C525%26oe%3D578%257C541%26ov%3D55%26brh%3Dfalse&amp;_doc_docfn=U2FsdGVkX1+zxGaR8+eC7g5XrxnTZXQuUDSK4pt5MWTPhMOHbLaPwqqN3UG7+naTKbE42rD7YNxacoEVyszCcWc7/ex4pNCwnER2T+cl7ms=&amp;center_on_screen=true&amp;float_window=true&amp;height=800&amp;positioning_strategy=center_on_screen&amp;width=950" TargetMode="External"/><Relationship Id="rId51" Type="http://schemas.openxmlformats.org/officeDocument/2006/relationships/hyperlink" Target="https://my.apps.factset.com/viewer/?_app_id=central_doc_viewer&amp;_dd2=%26os%3D657%257C538%26oe%3D649%257C541%26ov%3D65%26brh%3Dfalse&amp;_doc_docfn=U2FsdGVkX19WUjgZXpfyaMC1t8sUFc6XaIaD545xlaA4HktJX1GoSKGMZg5vL3pUoT9F06bzfoUr8Y1JNVlb+F0HeYKMsYIfTe4V7Rff7wgrfPbpGc8NZGSqD8EI+zYVnymPDpmiepejimLZsWNRrA==&amp;center_on_screen=true&amp;float_window=true&amp;height=800&amp;positioning_strategy=center_on_screen&amp;width=950" TargetMode="External"/><Relationship Id="rId72" Type="http://schemas.openxmlformats.org/officeDocument/2006/relationships/hyperlink" Target="https://my.apps.factset.com/viewer/?_app_id=central_doc_viewer&amp;_dd2=%26os%3D591%257C457%26oe%3D582%257C470%26ov%3D79%26brh%3Dfalse&amp;_doc_docfn=U2FsdGVkX1+bNDHvbZ5rpBKrN39P1AxN5Q9Hrx1Rvj0Fi5BKRY5OvUo9VHNCu4jC0lDiNe7THGWxUOF9Scx81NOZrJV/+J+1dXlTzQhDUHw6tQrzW1tcjSROfjshUiR5+FrFis0vF/MnIKkEax/MWg==&amp;center_on_screen=true&amp;float_window=true&amp;height=800&amp;positioning_strategy=center_on_screen&amp;width=950" TargetMode="External"/><Relationship Id="rId93" Type="http://schemas.openxmlformats.org/officeDocument/2006/relationships/hyperlink" Target="https://my.apps.factset.com/viewer/?_app_id=central_doc_viewer&amp;_dd2=%26os%3D508%257C519%26oe%3D499%257C541%26ov%3D103%26brh%3Dfalse&amp;_doc_docfn=U2FsdGVkX1+YX4Lqc3Z2AV5NMwL86i/FIlYqct5T8D7vlKJuColwI6VDxuFhStCXZxFHYvuxmMLtvyJVdSrURb5ROnFijWkuKBsmASabVlupbE0EfTDS+MStf2wAcaa07ePZhUUbQs4M1wFrkxGotQ==&amp;center_on_screen=true&amp;float_window=true&amp;height=800&amp;positioning_strategy=center_on_screen&amp;width=950" TargetMode="External"/><Relationship Id="rId98" Type="http://schemas.openxmlformats.org/officeDocument/2006/relationships/hyperlink" Target="https://my.apps.factset.com/viewer/?_app_id=central_doc_viewer&amp;_dd2=%26os%3D423%257C518%26oe%3D413%257C535%26ov%3D22%26brh%3Dfalse&amp;_doc_docfn=U2FsdGVkX1/XuLWwyhj8EXSAb7LllpPmk+ZDPlsGkEo2mMBGnP16pfvIK31qr7p7sREo0YEn/GI0PTGRgjvFrRBNlW1UELs1a9vLz3OotdWpx6KmrBgMEiFm4Z7vPM4HYnGkb76HJMz2jIWI2vuqcg==&amp;center_on_screen=true&amp;float_window=true&amp;height=800&amp;positioning_strategy=center_on_screen&amp;width=950" TargetMode="External"/><Relationship Id="rId121" Type="http://schemas.openxmlformats.org/officeDocument/2006/relationships/hyperlink" Target="https://my.apps.factset.com/viewer/?_app_id=central_doc_viewer&amp;_dd2=%26os%3D541%257C524%26oe%3D532%257C541%26ov%3D103%26brh%3Dfalse&amp;_doc_docfn=U2FsdGVkX18pKYzroR4sSMQuRcSCLQC84ztF7ITpr3U4FQCANMz0TrOWQudDCYtOC58CIDHNVdJxQ3wNc0SdoECTaTQmM1glVmHFQT/fDySJ/7n8+J3Z1GmaDjcDllmVhCPwIiPVby6BEOb94ZfNGA==&amp;center_on_screen=true&amp;float_window=true&amp;height=800&amp;positioning_strategy=center_on_screen&amp;width=950" TargetMode="External"/><Relationship Id="rId142" Type="http://schemas.openxmlformats.org/officeDocument/2006/relationships/hyperlink" Target="https://my.apps.factset.com/viewer/?_app_id=central_doc_viewer&amp;_dd2=%26os%3D463%257C524%26oe%3D454%257C541%26ov%3D79%26brh%3Dfalse&amp;_doc_docfn=U2FsdGVkX1/kdyaORO9Eg/s4clbqMsRCS38lpTgWxbRFzmLqCwdNCedItowh8TDDfJArnjvPmwrHKPyLlO5/bz8R8o7RaeUfVGNLlx7TxzWlNDrc1QsByuS3qc/2GAAVz0csTYQm7vvkwKMWaUkZ7w==&amp;center_on_screen=true&amp;float_window=true&amp;height=800&amp;positioning_strategy=center_on_screen&amp;width=950" TargetMode="External"/><Relationship Id="rId163" Type="http://schemas.openxmlformats.org/officeDocument/2006/relationships/hyperlink" Target="https://my.apps.factset.com/viewer/?_app_id=central_doc_viewer&amp;_dd2=%26os%3D499%257C539%26oe%3D492%257C541%26ov%3D65%26brh%3Dfalse&amp;_doc_docfn=U2FsdGVkX1+3bDW/JfYvgaOQ+pSdXDwpNVaE+HGJsKr7jwmZ7zy+DZpI6tjXkPwxrV8dHIkuf0xjPojoiMGxGGoAi0UlPJVQsAG39iuLM43GQuHCFYs9JrJTx41MjodtV005k8fyqxkp4KCL6MpRJA==&amp;center_on_screen=true&amp;float_window=true&amp;height=800&amp;positioning_strategy=center_on_screen&amp;width=950" TargetMode="External"/><Relationship Id="rId184" Type="http://schemas.openxmlformats.org/officeDocument/2006/relationships/hyperlink" Target="https://my.apps.factset.com/viewer/?_app_id=central_doc_viewer&amp;_dd2=%26os%3D440%257C522%26oe%3D431%257C541%26ov%3D79%26brh%3Dfalse&amp;_doc_docfn=U2FsdGVkX1/1sL+k3/wN7j/kE4eMI0YEjukdrhfrgeJoGvlsLSNTDASavliW6SzAVWeZMDQclcQHojEdf7Awl8IKecTL07l5oePL8xM4hFk=&amp;center_on_screen=true&amp;float_window=true&amp;height=800&amp;positioning_strategy=center_on_screen&amp;width=950" TargetMode="External"/><Relationship Id="rId189" Type="http://schemas.openxmlformats.org/officeDocument/2006/relationships/hyperlink" Target="https://my.apps.factset.com/viewer/?_app_id=central_doc_viewer&amp;_dd2=%26os%3D359%257C527%26oe%3D350%257C541%26ov%3D79%26brh%3Dfalse&amp;_doc_docfn=U2FsdGVkX1+s1JZyz89KFLDuQXYuxp7UKQ+40yfh5U9zXSRCtgOGR8ZMBwy51jot2BdA3mgOyzh/xVxyzkwt/pQGxjQ/xzEtN/pQ3rCULSDbh0MQ1od/uYqq+ZoYPayZCWH54kNEue+ZhS9TGFjCeA==&amp;center_on_screen=true&amp;float_window=true&amp;height=800&amp;positioning_strategy=center_on_screen&amp;width=950" TargetMode="External"/><Relationship Id="rId219" Type="http://schemas.openxmlformats.org/officeDocument/2006/relationships/hyperlink" Target="https://my.apps.factset.com/viewer/?_app_id=central_doc_viewer&amp;_dd2=%26os%3D392%257C455%26oe%3D384%257C471%26ov%3D79%26brh%3Dfalse&amp;_doc_docfn=U2FsdGVkX1+VYbVY2OI64On/HvUb4OhfKrDxIew9Be2VL42iGU1bhh8DxgLnO/8dIRRJ5twCX37NFW6UQtOXM2Z6OGSdwX5kvnTw0K1uxTM=&amp;center_on_screen=true&amp;float_window=true&amp;height=800&amp;positioning_strategy=center_on_screen&amp;width=950" TargetMode="External"/><Relationship Id="rId3" Type="http://schemas.openxmlformats.org/officeDocument/2006/relationships/hyperlink" Target="https://my.apps.factset.com/viewer/?_app_id=central_doc_viewer&amp;_dd2=%26os%3D581%257C518%26oe%3D572%257C535%26ov%3D118%26brh%3Dfalse&amp;_doc_docfn=U2FsdGVkX188TVCD/xdF6Wz6y50RQfQ7prtOKg9BSmVnZhTLRtlzoycjn5Hg+wKJuZo9ZmNiR3+wOKuXKVvxRB6qkr/D93WjvCZkyJFOkBfVRfePFMZc/9JtuIaVmfTnDuWv31fTOxHkRJFyv0DpDg==&amp;center_on_screen=true&amp;float_window=true&amp;height=800&amp;positioning_strategy=center_on_screen&amp;width=950" TargetMode="External"/><Relationship Id="rId214" Type="http://schemas.openxmlformats.org/officeDocument/2006/relationships/hyperlink" Target="https://my.apps.factset.com/viewer/?_app_id=central_doc_viewer&amp;_dd2=%26os%3D268%257C514%26oe%3D258%257C535%26ov%3D22%26brh%3Dfalse&amp;_doc_docfn=U2FsdGVkX1+9LgaJwrSuPrudmuVOfQUEKTXbp689Xks7HZO88g+unb5ZuN1vxgvFD44NFU0lmsNvpNOEA/yCNaL4/Q5fI9B+4yw8tzFmh7jw5mpxbvBtlFPM+CAz6TV2O3y4KK7QJLWeE7fAvicPzA==&amp;center_on_screen=true&amp;float_window=true&amp;height=800&amp;positioning_strategy=center_on_screen&amp;width=950" TargetMode="External"/><Relationship Id="rId25" Type="http://schemas.openxmlformats.org/officeDocument/2006/relationships/hyperlink" Target="https://my.apps.factset.com/viewer/?_app_id=central_doc_viewer&amp;_dd2=%26os%3D691%257C525%26oe%3D683%257C541%26ov%3D79%26brh%3Dfalse&amp;_doc_docfn=U2FsdGVkX1/RNNTXA6Oz7/QfwDtrAhweCysIusdtYbhCVtF7LOGR7O9lHbTfAdubiuu909gAwYOekopYjnanbFeUE8m7FkvOQDIV4yF4/No=&amp;center_on_screen=true&amp;float_window=true&amp;height=800&amp;positioning_strategy=center_on_screen&amp;width=950" TargetMode="External"/><Relationship Id="rId46" Type="http://schemas.openxmlformats.org/officeDocument/2006/relationships/hyperlink" Target="https://my.apps.factset.com/viewer/?_app_id=central_doc_viewer&amp;_dd2=%26os%3D639%257C467%26oe%3D630%257C470%26ov%3D79%26brh%3Dfalse&amp;_doc_docfn=U2FsdGVkX19BZs+jYTvdRpFUP8bTeA+gzwilkSLPY/EnZ9h/yWcXmDIFD/fruwXtUr0iwWtQatGrG8q8quQ9dnDTYGZtNGL1U1COb3cSc8D5NqZV84T2JBRqdUcOAjDWZ0Gju2zavWpYubPDygasgg==&amp;center_on_screen=true&amp;float_window=true&amp;height=800&amp;positioning_strategy=center_on_screen&amp;width=950" TargetMode="External"/><Relationship Id="rId67" Type="http://schemas.openxmlformats.org/officeDocument/2006/relationships/hyperlink" Target="https://my.apps.factset.com/viewer/?_app_id=central_doc_viewer&amp;_dd2=%26os%3D635%257C451%26oe%3D627%257C471%26ov%3D79%26brh%3Dfalse&amp;_doc_docfn=U2FsdGVkX1+5ioE/xpHaSwAUGdAP4IMjyxCNzrq8bflSNvlqC8exu2JqX1DXzA0PJ1CKxOCmt13wKmOnhAhSQJ59HMp/zjI7/32WigW9kg8=&amp;center_on_screen=true&amp;float_window=true&amp;height=800&amp;positioning_strategy=center_on_screen&amp;width=950" TargetMode="External"/><Relationship Id="rId116" Type="http://schemas.openxmlformats.org/officeDocument/2006/relationships/hyperlink" Target="https://my.apps.factset.com/viewer/?_app_id=central_doc_viewer&amp;_dd2=%26os%3D437%257C517%26oe%3D427%257C535%26ov%3D22%26brh%3Dfalse&amp;_doc_docfn=U2FsdGVkX1/TmmhDuVI+pf1dnnlrXVdhRwjlDPG1pSusAXscblsqXkX6DuGs7OfF9oLtlPaKslVX0lGwN5/wIbLTOrExNm0FOEHfovhG+4yAk8zlDmZbXFiPPpJzLcDOYgve9SCWHMnSX6kIovY7sA==&amp;center_on_screen=true&amp;float_window=true&amp;height=800&amp;positioning_strategy=center_on_screen&amp;width=950" TargetMode="External"/><Relationship Id="rId137" Type="http://schemas.openxmlformats.org/officeDocument/2006/relationships/hyperlink" Target="https://my.apps.factset.com/viewer/?_app_id=central_doc_viewer&amp;_dd2=%26os%3D455%257C522%26oe%3D447%257C541%26ov%3D79%26brh%3Dfalse&amp;_doc_docfn=U2FsdGVkX1+cRmmxmoOG6/T/hhIYXLYbbbjOXD11fE/d5EUU8Knn8KzBLstPh/wkjuDzJCrVjm5tjLaqrtomdYfjlNA+MXdinE3gnb8h71o=&amp;center_on_screen=true&amp;float_window=true&amp;height=800&amp;positioning_strategy=center_on_screen&amp;width=950" TargetMode="External"/><Relationship Id="rId158" Type="http://schemas.openxmlformats.org/officeDocument/2006/relationships/hyperlink" Target="https://my.apps.factset.com/viewer/?_app_id=central_doc_viewer&amp;_dd2=%26os%3D419%257C533%26oe%3D410%257C541%26ov%3D79%26brh%3Dfalse&amp;_doc_docfn=U2FsdGVkX1/hsxUwhQdxIUPkWjt8PT8PBXdoWzTR1rphd878YfWHKGpISGMSOfU92bbAgSRYz/sC6r5rUXewVazsayvT7JvVw/QY9yKJ6wpKEi+LBU4/bQ+ROgpptf/HYjW12beaVTY6dHX7mnAYoA==&amp;center_on_screen=true&amp;float_window=true&amp;height=800&amp;positioning_strategy=center_on_screen&amp;width=950" TargetMode="External"/><Relationship Id="rId20" Type="http://schemas.openxmlformats.org/officeDocument/2006/relationships/hyperlink" Target="https://my.apps.factset.com/viewer/?_app_id=central_doc_viewer&amp;_dd2=%26os%3D672%257C454%26oe%3D663%257C470%26ov%3D79%26brh%3Dfalse&amp;_doc_docfn=U2FsdGVkX1/uvAXhMutr4OCVAceelW/E2ZBZqIF1IMz7nHX3wNQH+wd3MAsyGXaHv8DoLW0WewfiKU5lKORQ01qjSQJpf7YR/PpfpPtc8Hs4g4oPt+bAY/jtXFTOKjANXnBqf65Aw7p4UkknkhKTEg==&amp;center_on_screen=true&amp;float_window=true&amp;height=800&amp;positioning_strategy=center_on_screen&amp;width=950" TargetMode="External"/><Relationship Id="rId41" Type="http://schemas.openxmlformats.org/officeDocument/2006/relationships/hyperlink" Target="https://my.apps.factset.com/viewer/?_app_id=central_doc_viewer&amp;_dd2=%26os%3D669%257C461%26oe%3D661%257C471%26ov%3D79%26brh%3Dfalse&amp;_doc_docfn=U2FsdGVkX1/rvNL/Meeb/NE1LBdVsl5W8ftG+ijZcCAXI0dtcu3bMMeLrXX1F0n8SZemqsZKERLtSqq1V7/Tg3ksyIgJGLjINSgpDxpxZ1o=&amp;center_on_screen=true&amp;float_window=true&amp;height=800&amp;positioning_strategy=center_on_screen&amp;width=950" TargetMode="External"/><Relationship Id="rId62" Type="http://schemas.openxmlformats.org/officeDocument/2006/relationships/hyperlink" Target="https://my.apps.factset.com/viewer/?_app_id=central_doc_viewer&amp;_dd2=%26os%3D578%257C523%26oe%3D568%257C535%26ov%3D22%26brh%3Dfalse&amp;_doc_docfn=U2FsdGVkX1+U+SerDUagv9+GrUsILWhOoafGqXgLhR4rC/COi73zTmthZf2adYSMlYNsuwuGV69lqfvbv8RfUVJ3P66l7+g1lnTnVmP9hLDSNkZHvowa2XMsYH4fDkN6Q4aKIov+1NCO5e+K/fIEXQ==&amp;center_on_screen=true&amp;float_window=true&amp;height=800&amp;positioning_strategy=center_on_screen&amp;width=950" TargetMode="External"/><Relationship Id="rId83" Type="http://schemas.openxmlformats.org/officeDocument/2006/relationships/hyperlink" Target="https://my.apps.factset.com/viewer/?_app_id=central_doc_viewer&amp;_dd2=%26os%3D591%257C523%26oe%3D582%257C535%26ov%3D118%26brh%3Dfalse&amp;_doc_docfn=U2FsdGVkX19GgCw86cUxIKZyMSO3AfRXhJ6AtWK0g37quUfAzaY8Bbih9KJT0pT8gL5GUJ5xMm7p6bjrDB8DszUOBXC/PAvO2ulldL0pkov9EZrsCi/q7a6ytWB7ST7s0HkiOUzD4bYPRRXpsDkioQ==&amp;center_on_screen=true&amp;float_window=true&amp;height=800&amp;positioning_strategy=center_on_screen&amp;width=950" TargetMode="External"/><Relationship Id="rId88" Type="http://schemas.openxmlformats.org/officeDocument/2006/relationships/hyperlink" Target="https://my.apps.factset.com/viewer/?_app_id=central_doc_viewer&amp;_dd2=%26os%3D597%257C525%26oe%3D589%257C541%26ov%3D55%26brh%3Dfalse&amp;_doc_docfn=U2FsdGVkX1+TjEiIlgaX9Fm7M+mhBu+KqSX1E00R50sa2718Zfy3Ol/ALyfRnAQ4UhB9YdlhRNzYwW1xCWuNbe52cIKDtE2JD2SXi2e24bo=&amp;center_on_screen=true&amp;float_window=true&amp;height=800&amp;positioning_strategy=center_on_screen&amp;width=950" TargetMode="External"/><Relationship Id="rId111" Type="http://schemas.openxmlformats.org/officeDocument/2006/relationships/hyperlink" Target="https://my.apps.factset.com/viewer/?_app_id=central_doc_viewer&amp;_dd2=%26os%3D552%257C525%26oe%3D543%257C527%26ov%3D103%26brh%3Dfalse&amp;_doc_docfn=U2FsdGVkX19p3SdOj48KNKFGS9Q8NC+KKaodNpTgwp6BB13iy4s7XYofRGvFJRKP7cCgakb5YsLyGlPaxviiehJ+2mVjeg/dW2UzPrrqLa9cNDOGn0xpnPhQ0wGaILHp4g9OcuezcumsjvD9ZKMRJQ==&amp;center_on_screen=true&amp;float_window=true&amp;height=800&amp;positioning_strategy=center_on_screen&amp;width=950" TargetMode="External"/><Relationship Id="rId132" Type="http://schemas.openxmlformats.org/officeDocument/2006/relationships/hyperlink" Target="https://my.apps.factset.com/viewer/?_app_id=central_doc_viewer&amp;_dd2=%26os%3D396%257C454%26oe%3D387%257C470%26ov%3D79%26brh%3Dfalse&amp;_doc_docfn=U2FsdGVkX1/Gh1F4oAY9zZ2EZzNTT3GT17wR+manePBm7qrH8oV+FhCq0E894RjazgGbxtzB/ILOWllkx9jkXeJaVFoH2p+PeEtAOrEKmACRw4u5tDmMa38aHUKFUsK3IWaKVf6Ffeei3129YbfAlA==&amp;center_on_screen=true&amp;float_window=true&amp;height=800&amp;positioning_strategy=center_on_screen&amp;width=950" TargetMode="External"/><Relationship Id="rId153" Type="http://schemas.openxmlformats.org/officeDocument/2006/relationships/hyperlink" Target="https://my.apps.factset.com/viewer/?_app_id=central_doc_viewer&amp;_dd2=%26os%3D430%257C456%26oe%3D421%257C470%26ov%3D79%26brh%3Dfalse&amp;_doc_docfn=U2FsdGVkX18f622f/qHu+xiNeJZsS+jUZnF1Gx0p2vDmZfDgXKKmesJNa4S+hGzN7E5AiuweW47MriIMUE2QF3UICdefpIrGQzsHCpj5V/6ulDJibhzbWkva0TloAHbS+DudT12ZW9zTxzkY4etZEg==&amp;center_on_screen=true&amp;float_window=true&amp;height=800&amp;positioning_strategy=center_on_screen&amp;width=950" TargetMode="External"/><Relationship Id="rId174" Type="http://schemas.openxmlformats.org/officeDocument/2006/relationships/hyperlink" Target="https://my.apps.factset.com/viewer/?_app_id=central_doc_viewer&amp;_dd2=%26os%3D408%257C453%26oe%3D399%257C470%26ov%3D79%26brh%3Dfalse&amp;_doc_docfn=U2FsdGVkX18WKszq+ZYSd1gJkCwyBdkk7xV83wMs87u/Sbe6kVh8vxTqdshgaZxBUVpE6O1i+kDjtfy5bhpxSK0+BLcALe3wqSsnKEHn+Z2WyW5otBE86/EmUyQ2eQzDyi64NxoY1qPy2DnYSSUHkA==&amp;center_on_screen=true&amp;float_window=true&amp;height=800&amp;positioning_strategy=center_on_screen&amp;width=950" TargetMode="External"/><Relationship Id="rId179" Type="http://schemas.openxmlformats.org/officeDocument/2006/relationships/hyperlink" Target="https://my.apps.factset.com/viewer/?_app_id=central_doc_viewer&amp;_dd2=%26os%3D381%257C452%26oe%3D372%257C470%26ov%3D79%26brh%3Dfalse&amp;_doc_docfn=U2FsdGVkX1/0+yJiWMV4WTEe6T/JZ2wt4aM3b6qqbOnh2cMuuo+I4Ac0AeBwyEJWyMS42+AxfUB/5bu5k0H0s1hRW4UNMPwKa/Ez5pJ2g9nlZnTO1VR73KJWovvRd3UYzUa4X3TvIJ+qUHTH8Y522g==&amp;center_on_screen=true&amp;float_window=true&amp;height=800&amp;positioning_strategy=center_on_screen&amp;width=950" TargetMode="External"/><Relationship Id="rId195" Type="http://schemas.openxmlformats.org/officeDocument/2006/relationships/hyperlink" Target="https://my.apps.factset.com/viewer/?_app_id=central_doc_viewer&amp;_dd2=%26os%3D429%257C530%26oe%3D421%257C541%26ov%3D55%26brh%3Dfalse&amp;_doc_docfn=U2FsdGVkX1/f53VnUBPTIXHrl0Q69aKqTjZBHuhbDYQmq3kaiV1z4LJvh7dogiNGWt9FJNBJDQHW9azdhKZthzDf6LIFz3poDJ69eXzGeaw=&amp;center_on_screen=true&amp;float_window=true&amp;height=800&amp;positioning_strategy=center_on_screen&amp;width=950" TargetMode="External"/><Relationship Id="rId209" Type="http://schemas.openxmlformats.org/officeDocument/2006/relationships/hyperlink" Target="https://my.apps.factset.com/viewer/?_app_id=central_doc_viewer&amp;_dd2=%26os%3D388%257C524%26oe%3D379%257C541%26ov%3D103%26brh%3Dfalse&amp;_doc_docfn=U2FsdGVkX19WTK/OXwwfnmGDws9/hxir+P5aWSm3aVRRJS89Ush25PQzj8OTB80vCuAe05snmpvohyCg7aW2M9pGfWZGFogseg7k8AQTsPFs6jLMLXH2TJQ2PFkSpvsRMkFxbR+Ql2i5t9pG4s7ipg==&amp;center_on_screen=true&amp;float_window=true&amp;height=800&amp;positioning_strategy=center_on_screen&amp;width=950" TargetMode="External"/><Relationship Id="rId190" Type="http://schemas.openxmlformats.org/officeDocument/2006/relationships/hyperlink" Target="https://my.apps.factset.com/viewer/?_app_id=central_doc_viewer&amp;_dd2=%26os%3D381%257C524%26oe%3D371%257C535%26ov%3D118%26brh%3Dfalse&amp;_doc_docfn=U2FsdGVkX18/qcyzZlZW68GfUEy+hOzibAYMgqeIlkHYEu5xD8h12fHbjnOkkXqKtIvk+n22DMdcctTHnMUY3Xws6yKaE+2/11dpUC1Axhd7aBLEa3kMWNss2Ex/JvU5vFuVEOYgia9jXNejckXqqA==&amp;center_on_screen=true&amp;float_window=true&amp;height=800&amp;positioning_strategy=center_on_screen&amp;width=950" TargetMode="External"/><Relationship Id="rId204" Type="http://schemas.openxmlformats.org/officeDocument/2006/relationships/hyperlink" Target="https://my.apps.factset.com/viewer/?_app_id=central_doc_viewer&amp;_dd2=%26os%3D439%257C525%26oe%3D432%257C541%26ov%3D55%26brh%3Dfalse&amp;_doc_docfn=U2FsdGVkX19Zi1od99kT5zz8Qdja488hDSLdcZxRfyXtiS40G3GvswnUjttQVrTnxfOrjT+pNF/k+hF6QDTxmSt0lOSURa6MH8Gl2iH12GQ=&amp;center_on_screen=true&amp;float_window=true&amp;height=800&amp;positioning_strategy=center_on_screen&amp;width=950" TargetMode="External"/><Relationship Id="rId220" Type="http://schemas.openxmlformats.org/officeDocument/2006/relationships/hyperlink" Target="https://my.apps.factset.com/viewer/?_app_id=central_doc_viewer&amp;_dd2=%26os%3D392%257C525%26oe%3D384%257C541%26ov%3D79%26brh%3Dfalse&amp;_doc_docfn=U2FsdGVkX1/u/TZDbupD3xSMdvo+qYxM33agfgffhmdQzhMh2CZKhi5vGyfG1m3CIjzs8ffJY33Fbwr86kxIC7X3GQM2xdt8rLGz0cvFP4s=&amp;center_on_screen=true&amp;float_window=true&amp;height=800&amp;positioning_strategy=center_on_screen&amp;width=950" TargetMode="External"/><Relationship Id="rId15" Type="http://schemas.openxmlformats.org/officeDocument/2006/relationships/hyperlink" Target="https://my.apps.factset.com/viewer/?_app_id=central_doc_viewer&amp;_dd2=%26os%3D713%257C522%26oe%3D705%257C541%26ov%3D79%26brh%3Dfalse&amp;_doc_docfn=U2FsdGVkX18rAQ1U7+27dxLQy8c67Ngs02kx6INhxT4j8gCM8rU7zPxbOYgy1w85yAEEiRMqGomGd1Zt/ija9o9BMnpffY1GM3d4FIpABN8=&amp;center_on_screen=true&amp;float_window=true&amp;height=800&amp;positioning_strategy=center_on_screen&amp;width=950" TargetMode="External"/><Relationship Id="rId36" Type="http://schemas.openxmlformats.org/officeDocument/2006/relationships/hyperlink" Target="https://my.apps.factset.com/viewer/?_app_id=central_doc_viewer&amp;_dd2=%26os%3D680%257C534%26oe%3D672%257C541%26ov%3D55%26brh%3Dfalse&amp;_doc_docfn=U2FsdGVkX1/YtwShdCHp2tvAoW0NqrblsoiPaV8+cTO5JhR51CU6TpNiYmaNzWkZLzgRwAazRW3WMT7R4PV7OsbVGOKHLh+YH4oi5Q4IwjA=&amp;center_on_screen=true&amp;float_window=true&amp;height=800&amp;positioning_strategy=center_on_screen&amp;width=950" TargetMode="External"/><Relationship Id="rId57" Type="http://schemas.openxmlformats.org/officeDocument/2006/relationships/hyperlink" Target="https://my.apps.factset.com/viewer/?_app_id=central_doc_viewer&amp;_dd2=%26os%3D649%257C527%26oe%3D640%257C541%26ov%3D103%26brh%3Dfalse&amp;_doc_docfn=U2FsdGVkX19On0j1KQQ6oB0v2YfCKnyHwD/xCuDXAkyDlbKgba2Oy8qk0tQiDs7Z07C9QeNJA8w0O68iG8fIwwtmtjeLEHTt9VwDoWNydOgThDBMHAEpEe0eATxnlh5s7jCNIcJZH+mwMJPT8GDgxg==&amp;center_on_screen=true&amp;float_window=true&amp;height=800&amp;positioning_strategy=center_on_screen&amp;width=950" TargetMode="External"/><Relationship Id="rId106" Type="http://schemas.openxmlformats.org/officeDocument/2006/relationships/hyperlink" Target="https://my.apps.factset.com/viewer/?_app_id=central_doc_viewer&amp;_dd2=%26os%3D559%257C527%26oe%3D552%257C541%26ov%3D55%26brh%3Dfalse&amp;_doc_docfn=U2FsdGVkX1+nx4A7EAXTLcGe4ufI+xbF4iYrTpPgyDekFFPvnPT/Q4mRvZKIpjKcSZHqVVa7ZsldRi8tn422+pGksgOiRAzas1IYa9eTJZg=&amp;center_on_screen=true&amp;float_window=true&amp;height=800&amp;positioning_strategy=center_on_screen&amp;width=950" TargetMode="External"/><Relationship Id="rId127" Type="http://schemas.openxmlformats.org/officeDocument/2006/relationships/hyperlink" Target="https://my.apps.factset.com/viewer/?_app_id=central_doc_viewer&amp;_dd2=%26os%3D511%257C539%26oe%3D502%257C541%26ov%3D79%26brh%3Dfalse&amp;_doc_docfn=U2FsdGVkX1/XSxdg9AAfaCx9HMtmc7aUXPSGmgAbHr0DYv83Qd7GkC+P8sCrJtYbhhFLb+X67hromUeHGwePUHklBg5e7427JAOGlkLxOv2ldQHLqL3f9bg3D5FrlPaOGcuE+a74h+bGB46/L2oaJA==&amp;center_on_screen=true&amp;float_window=true&amp;height=800&amp;positioning_strategy=center_on_screen&amp;width=950" TargetMode="External"/><Relationship Id="rId10" Type="http://schemas.openxmlformats.org/officeDocument/2006/relationships/hyperlink" Target="https://my.apps.factset.com/viewer/?_app_id=central_doc_viewer&amp;_dd2=%26os%3D694%257C455%26oe%3D685%257C470%26ov%3D79%26brh%3Dfalse&amp;_doc_docfn=U2FsdGVkX1+qjMjbbaWpNuhNHyy9QbVhXtl59AQcwQD0xEZP0kkpZAsvQPOWFi+q1EXecjz1Vk84t6HnkJ2WLRNigX/pep8gmlMXhshWEoxTLtCn/aybDQP3wOwuu03/FycThX7IPN0f+x1Lfgcf/A==&amp;center_on_screen=true&amp;float_window=true&amp;height=800&amp;positioning_strategy=center_on_screen&amp;width=950" TargetMode="External"/><Relationship Id="rId31" Type="http://schemas.openxmlformats.org/officeDocument/2006/relationships/hyperlink" Target="https://my.apps.factset.com/viewer/?_app_id=central_doc_viewer&amp;_dd2=%26os%3D661%257C523%26oe%3D652%257C535%26ov%3D118%26brh%3Dfalse&amp;_doc_docfn=U2FsdGVkX1/3Bd934ONShlgVOAfJQCceud9+uf1Pic4wUtM47eW3o1FZHMZW8V2Yej5pR9EFmmad/54fHI75a5FnQP7exgv57HOtviI4tM/xLCs8BSK7OXDRDlkiuHzazm8IkGmVE4YK9iwmAgavgA==&amp;center_on_screen=true&amp;float_window=true&amp;height=800&amp;positioning_strategy=center_on_screen&amp;width=950" TargetMode="External"/><Relationship Id="rId52" Type="http://schemas.openxmlformats.org/officeDocument/2006/relationships/hyperlink" Target="https://my.apps.factset.com/viewer/?_app_id=central_doc_viewer&amp;_dd2=%26os%3D657%257C538%26oe%3D649%257C541%26ov%3D55%26brh%3Dfalse&amp;_doc_docfn=U2FsdGVkX18xBdAVOs82fa/YgVPhNyc8swt1h1XHx0GV7NvR6c5NyFpHIS4bhvJ9PrGjI861clwzWH6LUEoLSIAYoMWhbnjuduYYKOi0sdY=&amp;center_on_screen=true&amp;float_window=true&amp;height=800&amp;positioning_strategy=center_on_screen&amp;width=950" TargetMode="External"/><Relationship Id="rId73" Type="http://schemas.openxmlformats.org/officeDocument/2006/relationships/hyperlink" Target="https://my.apps.factset.com/viewer/?_app_id=central_doc_viewer&amp;_dd2=%26os%3D591%257C528%26oe%3D582%257C541%26ov%3D79%26brh%3Dfalse&amp;_doc_docfn=U2FsdGVkX19FYx2afENMqUCZQWOkbo+g7hnWkXM+go3ImA14s5mmxXugfgpPQYAkWwV+KdBvs25C5KXW6gFxbCsOmS2Tx8qsodt8AHulWrX/n0U8FSuzxTLrdSyq7juXoJyWLexzpPXxcL7n8fpKOw==&amp;center_on_screen=true&amp;float_window=true&amp;height=800&amp;positioning_strategy=center_on_screen&amp;width=950" TargetMode="External"/><Relationship Id="rId78" Type="http://schemas.openxmlformats.org/officeDocument/2006/relationships/hyperlink" Target="https://my.apps.factset.com/viewer/?_app_id=central_doc_viewer&amp;_dd2=%26os%3D609%257C523%26oe%3D601%257C541%26ov%3D65%26brh%3Dfalse&amp;_doc_docfn=U2FsdGVkX18fYlgvwUVpnAsnlcy5kC58k/HbbbP2c4HGLXhqSwI0RD0ee6OaUsgBD+AzRUyCIIBYqihxM9eB4uhhvdsECFYyLyBUIxr1tqzlCtEtB8YFBTg03JeK3qjbhyQkUFDMxmU2Gm4KAiB5Gw==&amp;center_on_screen=true&amp;float_window=true&amp;height=800&amp;positioning_strategy=center_on_screen&amp;width=950" TargetMode="External"/><Relationship Id="rId94" Type="http://schemas.openxmlformats.org/officeDocument/2006/relationships/hyperlink" Target="https://my.apps.factset.com/viewer/?_app_id=central_doc_viewer&amp;_dd2=%26os%3D527%257C448%26oe%3D518%257C471%26ov%3D79%26brh%3Dfalse&amp;_doc_docfn=U2FsdGVkX18PfFq8n3HlURqNU6Pfo9JCixbuRQzlPPswwajzfqFOMV5ZESG5g4VKMe7ddCF1m0365toGROyWBqyAZ+ExmgT9AcUi4XFSx3w=&amp;center_on_screen=true&amp;float_window=true&amp;height=800&amp;positioning_strategy=center_on_screen&amp;width=950" TargetMode="External"/><Relationship Id="rId99" Type="http://schemas.openxmlformats.org/officeDocument/2006/relationships/hyperlink" Target="https://my.apps.factset.com/viewer/?_app_id=central_doc_viewer&amp;_dd2=%26os%3D544%257C459%26oe%3D535%257C470%26ov%3D79%26brh%3Dfalse&amp;_doc_docfn=U2FsdGVkX1+ZZbtrpaGut/rLVqihBtbPWW2TRR5qYafPhzZypjIMn6cZHF6ueAnDVCQdXXLTzN20YjL4EW/pCWqaE5SjtAdroGgOwg88ViBq0/flHieASk/35YSsNzqCeU8CXV/bPwXMK3o32DRliw==&amp;center_on_screen=true&amp;float_window=true&amp;height=800&amp;positioning_strategy=center_on_screen&amp;width=950" TargetMode="External"/><Relationship Id="rId101" Type="http://schemas.openxmlformats.org/officeDocument/2006/relationships/hyperlink" Target="https://my.apps.factset.com/viewer/?_app_id=central_doc_viewer&amp;_dd2=%26os%3D555%257C522%26oe%3D546%257C535%26ov%3D118%26brh%3Dfalse&amp;_doc_docfn=U2FsdGVkX19ePBnLwVgK8mIgufATZczE9bflVNubgtnPXzc+lldvE1gL3e8bxZQW9+BumDC6zt07ejIqPcfl+2HS12scHTuRu05AcBbnkFskfiJ5FAdLIHboSC4MKUdd5wnPilIdonaSN/+DShX7aw==&amp;center_on_screen=true&amp;float_window=true&amp;height=800&amp;positioning_strategy=center_on_screen&amp;width=950" TargetMode="External"/><Relationship Id="rId122" Type="http://schemas.openxmlformats.org/officeDocument/2006/relationships/hyperlink" Target="https://my.apps.factset.com/viewer/?_app_id=central_doc_viewer&amp;_dd2=%26os%3D537%257C447%26oe%3D529%257C471%26ov%3D79%26brh%3Dfalse&amp;_doc_docfn=U2FsdGVkX18GQ8xz+aLwAg0ic4HbdzKaX7n+XoEgzXh80U+JEy75bpWL2MnMepQ3/i+4R9PYPns475p2Hvk2vVLtHLtjFTWc6ehkn6S3X1Y=&amp;center_on_screen=true&amp;float_window=true&amp;height=800&amp;positioning_strategy=center_on_screen&amp;width=950" TargetMode="External"/><Relationship Id="rId143" Type="http://schemas.openxmlformats.org/officeDocument/2006/relationships/hyperlink" Target="https://my.apps.factset.com/viewer/?_app_id=central_doc_viewer&amp;_dd2=%26os%3D485%257C518%26oe%3D476%257C535%26ov%3D118%26brh%3Dfalse&amp;_doc_docfn=U2FsdGVkX1/BJym8cYYkDkp3F9erNEQm6T3X7M+9/546MXi2RVy9KuZ9uh4RCLPqi3PE6Pa9spBW8sQ/mMe3ovPHlBH1LQQT2SlEPcmajP7b9EHE2wS9jbTnus7GZQOmmhocIy9J2G8hhVI29rUk+w==&amp;center_on_screen=true&amp;float_window=true&amp;height=800&amp;positioning_strategy=center_on_screen&amp;width=950" TargetMode="External"/><Relationship Id="rId148" Type="http://schemas.openxmlformats.org/officeDocument/2006/relationships/hyperlink" Target="https://my.apps.factset.com/viewer/?_app_id=central_doc_viewer&amp;_dd2=%26os%3D452%257C525%26oe%3D443%257C541%26ov%3D79%26brh%3Dfalse&amp;_doc_docfn=U2FsdGVkX1/xBDKGE/3kEwZnYUdj6Ti3y1R4308oDmfV7Vc+ldhJPLsiuMdIGvpWyIECqa+Up54tXdCMuAQQD0wuWtxncz4QwXVbfF2dwjwtpfPK7EECJNEr5UxDQ+/4P7AEjvkzBDbB2ODvuKOO6Q==&amp;center_on_screen=true&amp;float_window=true&amp;height=800&amp;positioning_strategy=center_on_screen&amp;width=950" TargetMode="External"/><Relationship Id="rId164" Type="http://schemas.openxmlformats.org/officeDocument/2006/relationships/hyperlink" Target="https://my.apps.factset.com/viewer/?_app_id=central_doc_viewer&amp;_dd2=%26os%3D499%257C522%26oe%3D492%257C541%26ov%3D55%26brh%3Dfalse&amp;_doc_docfn=U2FsdGVkX1+miYhfg1wKKiD7fLL+bbhv69WqFfcg9EHZZn1kCPm/4OQiMY6aB/omqtOUrZVBBxjrstmqTQu4jK4IZ3qkf8EgAClQVwnLrUk=&amp;center_on_screen=true&amp;float_window=true&amp;height=800&amp;positioning_strategy=center_on_screen&amp;width=950" TargetMode="External"/><Relationship Id="rId169" Type="http://schemas.openxmlformats.org/officeDocument/2006/relationships/hyperlink" Target="https://my.apps.factset.com/viewer/?_app_id=central_doc_viewer&amp;_dd2=%26os%3D466%257C460%26oe%3D458%257C471%26ov%3D79%26brh%3Dfalse&amp;_doc_docfn=U2FsdGVkX1/WPcOSHOmmTXBg/JM7kJI2sdaMTryAVI2VI+Lr8RoPAgcm966a+U865QZ1nUBbTfh19UR9q6ExGJfu1wm3abYCfKSCm/BDpYo=&amp;center_on_screen=true&amp;float_window=true&amp;height=800&amp;positioning_strategy=center_on_screen&amp;width=950" TargetMode="External"/><Relationship Id="rId185" Type="http://schemas.openxmlformats.org/officeDocument/2006/relationships/hyperlink" Target="https://my.apps.factset.com/viewer/?_app_id=central_doc_viewer&amp;_dd2=%26os%3D451%257C526%26oe%3D443%257C541%26ov%3D65%26brh%3Dfalse&amp;_doc_docfn=U2FsdGVkX19lpAQ+1VSRIL4ys1nf1ASaHlX7a5j+q98zkZH97D6cxvLVIsDJdU6QAVf0lU+Jz4182hRnPcfWHn71nxLDwgXmt3gCviXfjIMcfJR/Mk9oEleeFwArLib5aftKJRzwZlWgxv6zMYiqdQ==&amp;center_on_screen=true&amp;float_window=true&amp;height=800&amp;positioning_strategy=center_on_screen&amp;width=950" TargetMode="External"/><Relationship Id="rId4" Type="http://schemas.openxmlformats.org/officeDocument/2006/relationships/hyperlink" Target="https://my.apps.factset.com/viewer/?_app_id=central_doc_viewer&amp;_dd2=%26os%3D589%257C524%26oe%3D580%257C541%26ov%3D103%26brh%3Dfalse&amp;_doc_docfn=U2FsdGVkX1/Ss033TsoZmMV9CqW0qRsaIw6wYxeojnE0mx+UfgjhmMjzjwI3XuNdANgOZwd6c+GR6EZ6cFc71ryNNgYDXczlKbfqz3LFdfGUyNiejKNul1JuusuxSlZgO3NIS/WIWPsL5liLiQ1irQ==&amp;center_on_screen=true&amp;float_window=true&amp;height=800&amp;positioning_strategy=center_on_screen&amp;width=950" TargetMode="External"/><Relationship Id="rId9" Type="http://schemas.openxmlformats.org/officeDocument/2006/relationships/hyperlink" Target="https://my.apps.factset.com/viewer/?_app_id=central_doc_viewer&amp;_dd2=%26os%3D493%257C522%26oe%3D483%257C535%26ov%3D22%26brh%3Dfalse&amp;_doc_docfn=U2FsdGVkX1/Xi/Cy8AfBJXqOpWoQB6lVeNhHjUs8D1aN1jjMj0M9j19/jFy7abMfHLL5lraLGRghoxlDRjCghshSeUClXzi8TMO+EC8ONDHTNtNz8lAfFduDBptrWokXbaM0jr0e6qwVIqSQuEYtfQ==&amp;center_on_screen=true&amp;float_window=true&amp;height=800&amp;positioning_strategy=center_on_screen&amp;width=950" TargetMode="External"/><Relationship Id="rId180" Type="http://schemas.openxmlformats.org/officeDocument/2006/relationships/hyperlink" Target="https://my.apps.factset.com/viewer/?_app_id=central_doc_viewer&amp;_dd2=%26os%3D381%257C523%26oe%3D372%257C541%26ov%3D79%26brh%3Dfalse&amp;_doc_docfn=U2FsdGVkX19DkuQV5b/Z6lNRLQeXWMpxBbqQf3+5Fb+rEDDYn54jiqVmFQpMc5eLqvcaKR95Jgvj5ss4uQjJD46ESU93vknGMxLnON7DKLGDY2zo8yCDowWBoboRjfIlt5DMEnGItl78FXeh2wg+XQ==&amp;center_on_screen=true&amp;float_window=true&amp;height=800&amp;positioning_strategy=center_on_screen&amp;width=950" TargetMode="External"/><Relationship Id="rId210" Type="http://schemas.openxmlformats.org/officeDocument/2006/relationships/hyperlink" Target="https://my.apps.factset.com/viewer/?_app_id=central_doc_viewer&amp;_dd2=%26os%3D406%257C451%26oe%3D398%257C471%26ov%3D79%26brh%3Dfalse&amp;_doc_docfn=U2FsdGVkX19Qlcuxq0zRUDbxSsV2fl4KuRxu1yWjFNhMSf2OxgcBylQYzWSjuVkr0H+IC5kOanCZbvvvkGWhtlvDnq0kltMsu9kYSFLXbO8=&amp;center_on_screen=true&amp;float_window=true&amp;height=800&amp;positioning_strategy=center_on_screen&amp;width=950" TargetMode="External"/><Relationship Id="rId215" Type="http://schemas.openxmlformats.org/officeDocument/2006/relationships/hyperlink" Target="https://my.apps.factset.com/viewer/?_app_id=central_doc_viewer&amp;_dd2=%26os%3D333%257C455%26oe%3D324%257C470%26ov%3D79%26brh%3Dfalse&amp;_doc_docfn=U2FsdGVkX19w7uXfCw/WFQTqEZ4qtLG6nfIp35fnj+JA2+bSQSwPoBQ//ogqzL2oyvrP+i5Z2NdvXZQJWaA6ws8Gm7pWHNJFLGTO3Shd4DeFHZfYY7oh4Y5tTvS1wThZtLFnC1G/Oa9pZVf03zRmyg==&amp;center_on_screen=true&amp;float_window=true&amp;height=800&amp;positioning_strategy=center_on_screen&amp;width=950" TargetMode="External"/><Relationship Id="rId26" Type="http://schemas.openxmlformats.org/officeDocument/2006/relationships/hyperlink" Target="https://my.apps.factset.com/viewer/?_app_id=central_doc_viewer&amp;_dd2=%26os%3D691%257C530%26oe%3D683%257C541%26ov%3D65%26brh%3Dfalse&amp;_doc_docfn=U2FsdGVkX1/YyTOiaxYiptQ455PqqmExGkaAxqLOCGoK8thmFUaOAY2X3t9sNwTAJJrVh3q5W17HA3aOT1IEl0i873lS2qDUBQss30Fgm8eixtbIjtF3nXPnA/rKSYGPlm28CssupcMoCWHUOLBTXA==&amp;center_on_screen=true&amp;float_window=true&amp;height=800&amp;positioning_strategy=center_on_screen&amp;width=950" TargetMode="External"/><Relationship Id="rId47" Type="http://schemas.openxmlformats.org/officeDocument/2006/relationships/hyperlink" Target="https://my.apps.factset.com/viewer/?_app_id=central_doc_viewer&amp;_dd2=%26os%3D639%257C539%26oe%3D630%257C541%26ov%3D79%26brh%3Dfalse&amp;_doc_docfn=U2FsdGVkX188p66XqqMvWSgHq+pmOb4F9FNWtmeWUPX5Hsy/GAMQOaPyc6R3X7+60FgvklvLKWP4N/Pe3UiPBxiv/hHm/5oXJs05K1xBCYlXcFqQAkm08BNp5VPuPALqVu8eo3OKGuDbC9ht00+0JA==&amp;center_on_screen=true&amp;float_window=true&amp;height=800&amp;positioning_strategy=center_on_screen&amp;width=950" TargetMode="External"/><Relationship Id="rId68" Type="http://schemas.openxmlformats.org/officeDocument/2006/relationships/hyperlink" Target="https://my.apps.factset.com/viewer/?_app_id=central_doc_viewer&amp;_dd2=%26os%3D635%257C522%26oe%3D627%257C541%26ov%3D79%26brh%3Dfalse&amp;_doc_docfn=U2FsdGVkX19vVH4pEWBdCr3BKdR/kTukCMMQ6S9ADVySV48FRgHmYujJHmcvd7McUhT1rz6zdwT6bx9wfkGCZ3HkuXZfLp2ntQekV/eB+SQ=&amp;center_on_screen=true&amp;float_window=true&amp;height=800&amp;positioning_strategy=center_on_screen&amp;width=950" TargetMode="External"/><Relationship Id="rId89" Type="http://schemas.openxmlformats.org/officeDocument/2006/relationships/hyperlink" Target="https://my.apps.factset.com/viewer/?_app_id=central_doc_viewer&amp;_dd2=%26os%3D507%257C514%26oe%3D498%257C535%26ov%3D22%26brh%3Dfalse&amp;_doc_docfn=U2FsdGVkX1/r+54yqymUla4oSs4jlZ5n4CX5YeV0Lf9QGqfOcZf9v3dlenTO/KxnF8MCtdVD6pb3DI4KEX2Gb94pcLDMf24KX6ep7g3OBHKiRCKZ16hRvPttEimCjMWfCN+TLi78yXHso1JFaYFSSQ==&amp;center_on_screen=true&amp;float_window=true&amp;height=800&amp;positioning_strategy=center_on_screen&amp;width=950" TargetMode="External"/><Relationship Id="rId112" Type="http://schemas.openxmlformats.org/officeDocument/2006/relationships/hyperlink" Target="https://my.apps.factset.com/viewer/?_app_id=central_doc_viewer&amp;_dd2=%26os%3D549%257C452%26oe%3D541%257C471%26ov%3D79%26brh%3Dfalse&amp;_doc_docfn=U2FsdGVkX19KRu5MuyVR13ikbtjTP+xBKCm9YZw//4amfQZN8RPUzbnLUM01JE27/F0txMRUV5PP7rFR+Bl2svoRT2UKi6k94MFMKHRRkMo=&amp;center_on_screen=true&amp;float_window=true&amp;height=800&amp;positioning_strategy=center_on_screen&amp;width=950" TargetMode="External"/><Relationship Id="rId133" Type="http://schemas.openxmlformats.org/officeDocument/2006/relationships/hyperlink" Target="https://my.apps.factset.com/viewer/?_app_id=central_doc_viewer&amp;_dd2=%26os%3D396%257C522%26oe%3D387%257C541%26ov%3D79%26brh%3Dfalse&amp;_doc_docfn=U2FsdGVkX1/hcyNLNYCoHm3snCYdwJm4xXrNr1EoyxHJ6uqDtVCQaSSOtaCuAXA1GmiQ9U2vYEUvmN7Ru6ZEUxfh+ZhSeWjBviGt3nR+cfp8QR2dKKlo8GIBenJU48whpOF/Q74k83glQY1Ko80Kjg==&amp;center_on_screen=true&amp;float_window=true&amp;height=800&amp;positioning_strategy=center_on_screen&amp;width=950" TargetMode="External"/><Relationship Id="rId154" Type="http://schemas.openxmlformats.org/officeDocument/2006/relationships/hyperlink" Target="https://my.apps.factset.com/viewer/?_app_id=central_doc_viewer&amp;_dd2=%26os%3D430%257C526%26oe%3D421%257C541%26ov%3D79%26brh%3Dfalse&amp;_doc_docfn=U2FsdGVkX18hnALIqPYXcU4z5DcGtzC15sD9odE9GLWpaRne3v6jwqXyltCnxSdHlcVxp24oGv3ueb+GXEx7yfF1N22PXXYB2pHHrEZzsQCzo0H5drZWImFeaUCEi8VIGIvxhImlzdFsRYpo//YGvA==&amp;center_on_screen=true&amp;float_window=true&amp;height=800&amp;positioning_strategy=center_on_screen&amp;width=950" TargetMode="External"/><Relationship Id="rId175" Type="http://schemas.openxmlformats.org/officeDocument/2006/relationships/hyperlink" Target="https://my.apps.factset.com/viewer/?_app_id=central_doc_viewer&amp;_dd2=%26os%3D408%257C524%26oe%3D399%257C541%26ov%3D79%26brh%3Dfalse&amp;_doc_docfn=U2FsdGVkX1+JYpI31ocDM/kluQ7NPRK/jJmxEs515UeI/rbcyRcqlHxVGLG29svY2SKdY24aWDSa9VECfnvXI/LoepCtL+6SHtrumwmpYqLD9u5U6KLu/6ciT5IZomIWopyvciyqxUSD6s3wQ3MUiw==&amp;center_on_screen=true&amp;float_window=true&amp;height=800&amp;positioning_strategy=center_on_screen&amp;width=950" TargetMode="External"/><Relationship Id="rId196" Type="http://schemas.openxmlformats.org/officeDocument/2006/relationships/hyperlink" Target="https://my.apps.factset.com/viewer/?_app_id=central_doc_viewer&amp;_dd2=%26os%3D282%257C520%26oe%3D272%257C535%26ov%3D22%26brh%3Dfalse&amp;_doc_docfn=U2FsdGVkX1+6BO9b1YjWij2qwiWYcNmNBqBLDp/8mTaH3mjf9WToEcmW/lauRxQxj1nAA6TEn3457uCDH5iOV6dNT68JH5t5TdfNyq6N0M6A55Lln/1Jn/3k4Fw0wTSj99JMpyT8wSYyCXPf1o76rg==&amp;center_on_screen=true&amp;float_window=true&amp;height=800&amp;positioning_strategy=center_on_screen&amp;width=950" TargetMode="External"/><Relationship Id="rId200" Type="http://schemas.openxmlformats.org/officeDocument/2006/relationships/hyperlink" Target="https://my.apps.factset.com/viewer/?_app_id=central_doc_viewer&amp;_dd2=%26os%3D410%257C525%26oe%3D401%257C541%26ov%3D103%26brh%3Dfalse&amp;_doc_docfn=U2FsdGVkX19qZnEtWxKB8ITMkd8rl8ChoAjVKCBfEV9DxZ1iMfImY0JVflf8faHeQG9Zk/IAjthNB1YR0YN6t4UXa6K9SdH49AtgUqd+xL+BSVlwKazn9TSJ61JzTrEGOV9RQ0PJURlcFhoHMRqp4A==&amp;center_on_screen=true&amp;float_window=true&amp;height=800&amp;positioning_strategy=center_on_screen&amp;width=950" TargetMode="External"/><Relationship Id="rId16" Type="http://schemas.openxmlformats.org/officeDocument/2006/relationships/hyperlink" Target="https://my.apps.factset.com/viewer/?_app_id=central_doc_viewer&amp;_dd2=%26os%3D713%257C530%26oe%3D705%257C541%26ov%3D65%26brh%3Dfalse&amp;_doc_docfn=U2FsdGVkX19wq3FMxl3Tho0rFy4BhyNBl218d5eymXvmPC9x0DpV29Yos8lB6DMFg6fVf6C2uSYi7u/XtF4Bp3mo1CrlLGiTOcWZCtC1qfunO5DiRMIRidkTs/QIkFzHYb7KLrss2qrkSbXdq/7TnQ==&amp;center_on_screen=true&amp;float_window=true&amp;height=800&amp;positioning_strategy=center_on_screen&amp;width=950" TargetMode="External"/><Relationship Id="rId221" Type="http://schemas.openxmlformats.org/officeDocument/2006/relationships/hyperlink" Target="https://my.apps.factset.com/viewer/?_app_id=central_doc_viewer&amp;_dd2=%26os%3D402%257C525%26oe%3D394%257C541%26ov%3D65%26brh%3Dfalse&amp;_doc_docfn=U2FsdGVkX1+oPfn/CO2pPRO1PLM1f8uiZ/A84Sn0G7yz0Q3saEvd29dUKxepx2MGwBL1bto/mPXIe9LKTvta2zhlnqgB6//zxOqjCJ/F7dtP27uuXW6OcC7/X3Nl6HBzck67ZMDAN8rBLtMzQXwGFA==&amp;center_on_screen=true&amp;float_window=true&amp;height=800&amp;positioning_strategy=center_on_screen&amp;width=950" TargetMode="External"/><Relationship Id="rId37" Type="http://schemas.openxmlformats.org/officeDocument/2006/relationships/hyperlink" Target="https://my.apps.factset.com/viewer/?_app_id=central_doc_viewer&amp;_dd2=%26os%3D650%257C456%26oe%3D641%257C470%26ov%3D79%26brh%3Dfalse&amp;_doc_docfn=U2FsdGVkX181sj1ccjN/ajE/naTWVUg8c2CrjoxHhOAxJ88hv61G3Qvt0my7EDRlP3dcah1aEYhKeJETmEZSHZwdukNnycuSX5NQdP6AUz1DeNglO6eOWYlIZg9wYqXYymDeg3ruL/2sXE+lLVmakg==&amp;center_on_screen=true&amp;float_window=true&amp;height=800&amp;positioning_strategy=center_on_screen&amp;width=950" TargetMode="External"/><Relationship Id="rId58" Type="http://schemas.openxmlformats.org/officeDocument/2006/relationships/hyperlink" Target="https://my.apps.factset.com/viewer/?_app_id=central_doc_viewer&amp;_dd2=%26os%3D646%257C457%26oe%3D638%257C471%26ov%3D79%26brh%3Dfalse&amp;_doc_docfn=U2FsdGVkX1/iK4PYJ0CUFhlMBdb3mvPhz/a+5haZqHIsoVTPgQbYUOIXN+BzAllJLbezUrSVg5JaNL9aUahHP31LN+QBA60uXhppW6KXg6I=&amp;center_on_screen=true&amp;float_window=true&amp;height=800&amp;positioning_strategy=center_on_screen&amp;width=950" TargetMode="External"/><Relationship Id="rId79" Type="http://schemas.openxmlformats.org/officeDocument/2006/relationships/hyperlink" Target="https://my.apps.factset.com/viewer/?_app_id=central_doc_viewer&amp;_dd2=%26os%3D609%257C523%26oe%3D601%257C541%26ov%3D55%26brh%3Dfalse&amp;_doc_docfn=U2FsdGVkX1/xqno5Qp+kvK1XeEgK2T3d4QELXOuTshaHShvyZlcao/F0C4yL/xVQ+dsZIpFaR76+cFf1sbdSFBP3XagmqGCOPsZjPdY1NGg=&amp;center_on_screen=true&amp;float_window=true&amp;height=800&amp;positioning_strategy=center_on_screen&amp;width=950" TargetMode="External"/><Relationship Id="rId102" Type="http://schemas.openxmlformats.org/officeDocument/2006/relationships/hyperlink" Target="https://my.apps.factset.com/viewer/?_app_id=central_doc_viewer&amp;_dd2=%26os%3D563%257C527%26oe%3D554%257C541%26ov%3D103%26brh%3Dfalse&amp;_doc_docfn=U2FsdGVkX1+yHIlHabxuhM8q3xc4MLAMhGP3SbFRtexaSCIAY5c8cn2zJD/y54dU/EsWmiIfvAMYKUZn90x0NTsT0tRSXQn4WL43OOGh98vfqfFUxHHbvAqiZveq9DCWYhfVhjqYdt7XnXLHjSTPJQ==&amp;center_on_screen=true&amp;float_window=true&amp;height=800&amp;positioning_strategy=center_on_screen&amp;width=950" TargetMode="External"/><Relationship Id="rId123" Type="http://schemas.openxmlformats.org/officeDocument/2006/relationships/hyperlink" Target="https://my.apps.factset.com/viewer/?_app_id=central_doc_viewer&amp;_dd2=%26os%3D537%257C539%26oe%3D529%257C541%26ov%3D79%26brh%3Dfalse&amp;_doc_docfn=U2FsdGVkX18IE/kjcRo/XxmgcPWM62KhTR9r1hDfPmfLoAPk0KMizWT2j5RN9cm5Xh+4BIwjxEwSSje3+7RYYO4cRnqsYQYbvISpHbs8Km8=&amp;center_on_screen=true&amp;float_window=true&amp;height=800&amp;positioning_strategy=center_on_screen&amp;width=950" TargetMode="External"/><Relationship Id="rId144" Type="http://schemas.openxmlformats.org/officeDocument/2006/relationships/hyperlink" Target="https://my.apps.factset.com/viewer/?_app_id=central_doc_viewer&amp;_dd2=%26os%3D482%257C525%26oe%3D473%257C541%26ov%3D103%26brh%3Dfalse&amp;_doc_docfn=U2FsdGVkX1/WVOhDoIHGwDblGcr8S365FQXeRLPeGdpuF8DRzERiK1twoF+X6fHh/istqNnrTIlIIuwGM4tbRu9G1Cpl4hRlB4YC/C4Tx3u5Uyr5zs1B1534Wa0cuyLyYjkPnkulOLMJi88gNE7d0g==&amp;center_on_screen=true&amp;float_window=true&amp;height=800&amp;positioning_strategy=center_on_screen&amp;width=950" TargetMode="External"/><Relationship Id="rId90" Type="http://schemas.openxmlformats.org/officeDocument/2006/relationships/hyperlink" Target="https://my.apps.factset.com/viewer/?_app_id=central_doc_viewer&amp;_dd2=%26os%3D489%257C451%26oe%3D480%257C470%26ov%3D79%26brh%3Dfalse&amp;_doc_docfn=U2FsdGVkX19zeDFCO4MGe71ilv5mj6CjKKpBRozwGpXozf9oLvfwXfLLuVv3bbljdl4JgQtpFrf3qbiiptUiXJIBKMvSpFt6htN1L4kOWQRI9NghNCXX6fre976OciO03xRdweQxxM7RnhL/WsQ4kA==&amp;center_on_screen=true&amp;float_window=true&amp;height=800&amp;positioning_strategy=center_on_screen&amp;width=950" TargetMode="External"/><Relationship Id="rId165" Type="http://schemas.openxmlformats.org/officeDocument/2006/relationships/hyperlink" Target="https://my.apps.factset.com/viewer/?_app_id=central_doc_viewer&amp;_dd2=%26os%3D380%257C517%26oe%3D371%257C535%26ov%3D22%26brh%3Dfalse&amp;_doc_docfn=U2FsdGVkX1/AcYAlIkuCYwEJ/HMwgaX2zYgcUh0Rma8jFAXJVapEOuJBlvAelfm99w3yleySvt5sWFTpe6KN2DUN1dodo/BfvE33jQP5Osg9aUWvzqR06uQueUpELcZZH0wVIZRHJDUY5YMtoVY7ow==&amp;center_on_screen=true&amp;float_window=true&amp;height=800&amp;positioning_strategy=center_on_screen&amp;width=950" TargetMode="External"/><Relationship Id="rId186" Type="http://schemas.openxmlformats.org/officeDocument/2006/relationships/hyperlink" Target="https://my.apps.factset.com/viewer/?_app_id=central_doc_viewer&amp;_dd2=%26os%3D451%257C522%26oe%3D443%257C541%26ov%3D55%26brh%3Dfalse&amp;_doc_docfn=U2FsdGVkX18JsiPgKxycKErqXy6ePIvhkcLZA58pyHv6NVtCpnGFr3llWXqFlsMmW94GF6VCJkCnWLHEUrE4mgCxjwgNwRIU6P221eHZAxY=&amp;center_on_screen=true&amp;float_window=true&amp;height=800&amp;positioning_strategy=center_on_screen&amp;width=950" TargetMode="External"/><Relationship Id="rId211" Type="http://schemas.openxmlformats.org/officeDocument/2006/relationships/hyperlink" Target="https://my.apps.factset.com/viewer/?_app_id=central_doc_viewer&amp;_dd2=%26os%3D406%257C522%26oe%3D398%257C541%26ov%3D79%26brh%3Dfalse&amp;_doc_docfn=U2FsdGVkX1+sZw8TK/EQEoQx9dBVRpUc1F3GJe4LU9pxdu6+CeA1EoxNVaMgZDWkVbG7QmLViRD0TFScrfcfx1rNEuNDGKC6Lo5XRN2lKt0=&amp;center_on_screen=true&amp;float_window=true&amp;height=800&amp;positioning_strategy=center_on_screen&amp;width=950" TargetMode="External"/><Relationship Id="rId27" Type="http://schemas.openxmlformats.org/officeDocument/2006/relationships/hyperlink" Target="https://my.apps.factset.com/viewer/?_app_id=central_doc_viewer&amp;_dd2=%26os%3D691%257C531%26oe%3D683%257C541%26ov%3D55%26brh%3Dfalse&amp;_doc_docfn=U2FsdGVkX1/2TJDH4pwqXTe/GHDOZWN3fGPwaZuZypufXJ5GCNWRpM8/cCWs8e67H1YiKFZj45gAuAUkb8T6/1M1ob2MYu7WyaMQqAUs6nM=&amp;center_on_screen=true&amp;float_window=true&amp;height=800&amp;positioning_strategy=center_on_screen&amp;width=950" TargetMode="External"/><Relationship Id="rId48" Type="http://schemas.openxmlformats.org/officeDocument/2006/relationships/hyperlink" Target="https://my.apps.factset.com/viewer/?_app_id=central_doc_viewer&amp;_dd2=%26os%3D659%257C535%26oe%3D650%257C541%26ov%3D103%26brh%3Dfalse&amp;_doc_docfn=U2FsdGVkX1+mcJy8YIFqCLu0q47YxRUpmUQMCmFxoLscrhMAoP2nrzCLuDUI7c+rbkRvCtdPbyIk0cP6IPnSmZ0WrDIvqWBy5x7Iwp1TQzT+XHlzTqk/N/PxyMGyLc6skWBSklGuF2D5pHSgurz4fQ==&amp;center_on_screen=true&amp;float_window=true&amp;height=800&amp;positioning_strategy=center_on_screen&amp;width=950" TargetMode="External"/><Relationship Id="rId69" Type="http://schemas.openxmlformats.org/officeDocument/2006/relationships/hyperlink" Target="https://my.apps.factset.com/viewer/?_app_id=central_doc_viewer&amp;_dd2=%26os%3D635%257C525%26oe%3D627%257C541%26ov%3D65%26brh%3Dfalse&amp;_doc_docfn=U2FsdGVkX18Y3m5dj0BUaHOX8bDymYzHsCU+NFpb881Db10UOjNwDqS/cv0LIvuqsDU5AGBy/zmJwkiGTqgFLwIAPp6WS41o7f72h44ZR3emyfxohKstNt+o0wrvWuILu9RcObiHdjFgrmDa2FtC7A==&amp;center_on_screen=true&amp;float_window=true&amp;height=800&amp;positioning_strategy=center_on_screen&amp;width=950" TargetMode="External"/><Relationship Id="rId113" Type="http://schemas.openxmlformats.org/officeDocument/2006/relationships/hyperlink" Target="https://my.apps.factset.com/viewer/?_app_id=central_doc_viewer&amp;_dd2=%26os%3D549%257C523%26oe%3D541%257C541%26ov%3D79%26brh%3Dfalse&amp;_doc_docfn=U2FsdGVkX19SlGQJaYe7AMyqVAtEp4Nw4t4k9Dug8ULPeHga3wXKZda6iM2vgW5A8qsBJp+0vXQfLuxK0MCsQKPiHdruL4Ds9/jyc45Jksc=&amp;center_on_screen=true&amp;float_window=true&amp;height=800&amp;positioning_strategy=center_on_screen&amp;width=950" TargetMode="External"/><Relationship Id="rId134" Type="http://schemas.openxmlformats.org/officeDocument/2006/relationships/hyperlink" Target="https://my.apps.factset.com/viewer/?_app_id=central_doc_viewer&amp;_dd2=%26os%3D418%257C516%26oe%3D409%257C535%26ov%3D118%26brh%3Dfalse&amp;_doc_docfn=U2FsdGVkX1+pSHNHpJEpkCtcyuXSM1dLVv4R/AzCAPoQ2LMppV9UNEd/84wjcpfY8doQgKjb7RQccA9esDzRtNxMsboPKqalfO4tLo8DVPpY7xXmwPwzXu5TMqPAjLEOEAniAKqrpUHDXtDVsEUHBA==&amp;center_on_screen=true&amp;float_window=true&amp;height=800&amp;positioning_strategy=center_on_screen&amp;width=950" TargetMode="External"/><Relationship Id="rId80" Type="http://schemas.openxmlformats.org/officeDocument/2006/relationships/hyperlink" Target="https://my.apps.factset.com/viewer/?_app_id=central_doc_viewer&amp;_dd2=%26os%3D521%257C516%26oe%3D512%257C535%26ov%3D22%26brh%3Dfalse&amp;_doc_docfn=U2FsdGVkX1+6NG5ltynFC6AguJr1VQXENuKCCLfC4OxiFvr7CDibGMo+S+2oSLpwx/IUXqAH5M6ACdv6l4HfheCt839t9d/mjTo9MGrWX3zSB6OxxxTXRzSGumk/JicIzDxtiBL5K/cQLwsohr3eAw==&amp;center_on_screen=true&amp;float_window=true&amp;height=800&amp;positioning_strategy=center_on_screen&amp;width=950" TargetMode="External"/><Relationship Id="rId155" Type="http://schemas.openxmlformats.org/officeDocument/2006/relationships/hyperlink" Target="https://my.apps.factset.com/viewer/?_app_id=central_doc_viewer&amp;_dd2=%26os%3D452%257C521%26oe%3D443%257C535%26ov%3D118%26brh%3Dfalse&amp;_doc_docfn=U2FsdGVkX18Ov/HVrEQlippAPTBUWD5T3dTGWmP0A+sPM8l1ebCS3CQn6rOt+in0KOqAStJ+9PbGAVzS0eDGjVYGxRUGqFz4CyDkj5gb7tHZ5yLZsOqUNH3eGCBS7/0gNWBqnj330wq8DYupqHlElA==&amp;center_on_screen=true&amp;float_window=true&amp;height=800&amp;positioning_strategy=center_on_screen&amp;width=950" TargetMode="External"/><Relationship Id="rId176" Type="http://schemas.openxmlformats.org/officeDocument/2006/relationships/hyperlink" Target="https://my.apps.factset.com/viewer/?_app_id=central_doc_viewer&amp;_dd2=%26os%3D430%257C518%26oe%3D421%257C535%26ov%3D118%26brh%3Dfalse&amp;_doc_docfn=U2FsdGVkX1/Icw+eHoPemINFO52xWF/yvTBeQ1NjMAzn3/ks9UtLRVwA7rjiw+N5aj7VZqc+S/PjTmpYAEaf/oh8VvMJHKaHeC4zHGEmbsLTrftYfzZ1FsiLEmagMBseCmWUDbIa+sXY96XVqnFdOQ==&amp;center_on_screen=true&amp;float_window=true&amp;height=800&amp;positioning_strategy=center_on_screen&amp;width=950" TargetMode="External"/><Relationship Id="rId197" Type="http://schemas.openxmlformats.org/officeDocument/2006/relationships/hyperlink" Target="https://my.apps.factset.com/viewer/?_app_id=central_doc_viewer&amp;_dd2=%26os%3D370%257C454%26oe%3D361%257C470%26ov%3D79%26brh%3Dfalse&amp;_doc_docfn=U2FsdGVkX18b7MB8mK2AU1YOC0WQbycw1dQeQ5txqB1aN9Xpbt+YSZ8wRl+h7+H3IiRIy3V9vpvsIuHORScsIPoLqp5QCDdVr4YJurwEBQeUCwYYBXxgySr4wtf8N1HLhwlAjSCrNRovmPCj89xP9w==&amp;center_on_screen=true&amp;float_window=true&amp;height=800&amp;positioning_strategy=center_on_screen&amp;width=950" TargetMode="External"/><Relationship Id="rId201" Type="http://schemas.openxmlformats.org/officeDocument/2006/relationships/hyperlink" Target="https://my.apps.factset.com/viewer/?_app_id=central_doc_viewer&amp;_dd2=%26os%3D429%257C451%26oe%3D421%257C471%26ov%3D79%26brh%3Dfalse&amp;_doc_docfn=U2FsdGVkX19hah8X+Zpo04hCwTMBFHRXLiIBDVK0IwQf10kXvAEa7JRPDwzNuzd3nc/XtN7XWuPOu2L/pm/1ISBPQ9cNpD+qjKR4WwQtQDc=&amp;center_on_screen=true&amp;float_window=true&amp;height=800&amp;positioning_strategy=center_on_screen&amp;width=950" TargetMode="External"/><Relationship Id="rId17" Type="http://schemas.openxmlformats.org/officeDocument/2006/relationships/hyperlink" Target="https://my.apps.factset.com/viewer/?_app_id=central_doc_viewer&amp;_dd2=%26os%3D713%257C525%26oe%3D705%257C541%26ov%3D55%26brh%3Dfalse&amp;_doc_docfn=U2FsdGVkX19wPnCaCcG8f3hi6hE2CEYXBlEpIZIw1kU5PphoT8Bm2Hsa/xJbWJcTWXQGR3WU4E9YRZ3R8YvXJfy9qwP4lxejtlRKRdGNiYc=&amp;center_on_screen=true&amp;float_window=true&amp;height=800&amp;positioning_strategy=center_on_screen&amp;width=950" TargetMode="External"/><Relationship Id="rId38" Type="http://schemas.openxmlformats.org/officeDocument/2006/relationships/hyperlink" Target="https://my.apps.factset.com/viewer/?_app_id=central_doc_viewer&amp;_dd2=%26os%3D650%257C527%26oe%3D641%257C541%26ov%3D79%26brh%3Dfalse&amp;_doc_docfn=U2FsdGVkX187no0hrju5JQDcofEPIAPRtEGQsaJTgLC2GB1OfAt5Zlet2BKgIjESJ7dien60ngjtxdxinxEq07zteu4lNNKqAf4FxMxzJQb6xQ1RTgbk2Jsh2HwxNE0QX4HBPbE9QH44HA5L3L3rgA==&amp;center_on_screen=true&amp;float_window=true&amp;height=800&amp;positioning_strategy=center_on_screen&amp;width=950" TargetMode="External"/><Relationship Id="rId59" Type="http://schemas.openxmlformats.org/officeDocument/2006/relationships/hyperlink" Target="https://my.apps.factset.com/viewer/?_app_id=central_doc_viewer&amp;_dd2=%26os%3D646%257C536%26oe%3D638%257C541%26ov%3D79%26brh%3Dfalse&amp;_doc_docfn=U2FsdGVkX1+NkWp6LigN8k1pV/U841Vqr5uWr+qeSYaXmVQm9IU7uuMb/XHckaLBEWAaCdugu17MEs0L5+jKgLuGCnlvq8hPxUQPngySl2M=&amp;center_on_screen=true&amp;float_window=true&amp;height=800&amp;positioning_strategy=center_on_screen&amp;width=950" TargetMode="External"/><Relationship Id="rId103" Type="http://schemas.openxmlformats.org/officeDocument/2006/relationships/hyperlink" Target="https://my.apps.factset.com/viewer/?_app_id=central_doc_viewer&amp;_dd2=%26os%3D559%257C452%26oe%3D552%257C471%26ov%3D79%26brh%3Dfalse&amp;_doc_docfn=U2FsdGVkX1+Yi1m5ATctTyQ6h/c4wFBPgxvxHS1cxohzapj7KESHUuOuGC6iyyyx7cB3I49SaFxGoVP/GhP5bmkp/MbvqoBUZMkH4ZEBKMQ=&amp;center_on_screen=true&amp;float_window=true&amp;height=800&amp;positioning_strategy=center_on_screen&amp;width=950" TargetMode="External"/><Relationship Id="rId124" Type="http://schemas.openxmlformats.org/officeDocument/2006/relationships/hyperlink" Target="https://my.apps.factset.com/viewer/?_app_id=central_doc_viewer&amp;_dd2=%26os%3D537%257C526%26oe%3D529%257C541%26ov%3D65%26brh%3Dfalse&amp;_doc_docfn=U2FsdGVkX18BgK4ekH2xHUsiu1ihrFQC3qYRaM9tyPnWVpOdCATr0SX2b/Mn2hNpNILrM2xALYc5qJfbeC5V6qNlWFPcHf7DlRGhTF1M4jenjdqdbsJdg9J6tdPBd7PJcBZmYjp2hJJ5VPX7l2gfIA==&amp;center_on_screen=true&amp;float_window=true&amp;height=800&amp;positioning_strategy=center_on_screen&amp;width=950" TargetMode="External"/><Relationship Id="rId70" Type="http://schemas.openxmlformats.org/officeDocument/2006/relationships/hyperlink" Target="https://my.apps.factset.com/viewer/?_app_id=central_doc_viewer&amp;_dd2=%26os%3D635%257C525%26oe%3D627%257C541%26ov%3D55%26brh%3Dfalse&amp;_doc_docfn=U2FsdGVkX18H18TowkA33gyo7HW152bZ0b+f60fdp1+a3fFkOQwq18mzoLQpOt+IjkREsWfF3JFaVTRnI3Hlg5d92mZ+7IUfQO4+yf1v5iw=&amp;center_on_screen=true&amp;float_window=true&amp;height=800&amp;positioning_strategy=center_on_screen&amp;width=950" TargetMode="External"/><Relationship Id="rId91" Type="http://schemas.openxmlformats.org/officeDocument/2006/relationships/hyperlink" Target="https://my.apps.factset.com/viewer/?_app_id=central_doc_viewer&amp;_dd2=%26os%3D489%257C522%26oe%3D480%257C541%26ov%3D79%26brh%3Dfalse&amp;_doc_docfn=U2FsdGVkX195wSZsF10ol7ZtBCnx3ZSBsBkZLCjElOx7ojK2qC8DfiyTO6wJP6iUPCI+k8856Jq1mDvF9Zj/u7B+Bq/pmLzokffC4Ks95kgRt6Sp/CaGfZCYS9eWYP8gv+GY+Hk0hapoOJJtUL5Ehw==&amp;center_on_screen=true&amp;float_window=true&amp;height=800&amp;positioning_strategy=center_on_screen&amp;width=950" TargetMode="External"/><Relationship Id="rId145" Type="http://schemas.openxmlformats.org/officeDocument/2006/relationships/hyperlink" Target="https://my.apps.factset.com/viewer/?_app_id=central_doc_viewer&amp;_dd2=%26os%3D499%257C451%26oe%3D492%257C471%26ov%3D79%26brh%3Dfalse&amp;_doc_docfn=U2FsdGVkX18IvsJWORVaqWns9si/Vg9+d6JtIveEL1L3g9nEIlaUBus+xDagSte9XgcjSHLoDxt0lZvbk5d9yKO3MURuXJlUKIR40WDzUOg=&amp;center_on_screen=true&amp;float_window=true&amp;height=800&amp;positioning_strategy=center_on_screen&amp;width=950" TargetMode="External"/><Relationship Id="rId166" Type="http://schemas.openxmlformats.org/officeDocument/2006/relationships/hyperlink" Target="https://my.apps.factset.com/viewer/?_app_id=central_doc_viewer&amp;_dd2=%26os%3D489%257C531%26oe%3D481%257C541%26ov%3D65%26brh%3Dfalse&amp;_doc_docfn=U2FsdGVkX18MiOwODLyNZBcUKiMlCs1e/WRrI3mbQwzTpdMG4Jragz/s6Cd9Rg6Cj464tsIANV/P5GQMS1w6RRYnMmw+hM21LItS5pbrRLkZt3SlaEnkIh0H/FRUS6ZFRwUOvHwvCDxvUeuoTNriXg==&amp;center_on_screen=true&amp;float_window=true&amp;height=800&amp;positioning_strategy=center_on_screen&amp;width=950" TargetMode="External"/><Relationship Id="rId187" Type="http://schemas.openxmlformats.org/officeDocument/2006/relationships/hyperlink" Target="https://my.apps.factset.com/viewer/?_app_id=central_doc_viewer&amp;_dd2=%26os%3D310%257C515%26oe%3D300%257C535%26ov%3D22%26brh%3Dfalse&amp;_doc_docfn=U2FsdGVkX18KUYOb9M3NTDkazniSRx3c/bGXItq3esqaHAwGPe6KfT7Bam/ZSTNyUau8ZpXT1L4577J/4+iCoOg3GiCsHG+DJ0G44AHaFXfHBHrHLAwpLJjqhPt5qwWc48XPrjJxhb2wIlXslRbK1A==&amp;center_on_screen=true&amp;float_window=true&amp;height=800&amp;positioning_strategy=center_on_screen&amp;width=950" TargetMode="External"/><Relationship Id="rId1" Type="http://schemas.openxmlformats.org/officeDocument/2006/relationships/hyperlink" Target="https://my.apps.factset.com/viewer/?_app_id=central_doc_viewer&amp;_dd2=%26os%3D570%257C453%26oe%3D561%257C470%26ov%3D79%26brh%3Dfalse&amp;_doc_docfn=U2FsdGVkX1+b3BfcyqmWGdUm+Q1CwBwaLRKeimwDjXROKrgYEqeLVTlaOBo26/+558v0k3yP7rwViOrYzLxJ4AP7F4i2GwAG1smX/nJt3uJyZ/wg/qo9vXkpnY6RumG2Mi/Nxiaz6AcvVqIeA+ofhQ==&amp;center_on_screen=true&amp;float_window=true&amp;height=800&amp;positioning_strategy=center_on_screen&amp;width=950" TargetMode="External"/><Relationship Id="rId212" Type="http://schemas.openxmlformats.org/officeDocument/2006/relationships/hyperlink" Target="https://my.apps.factset.com/viewer/?_app_id=central_doc_viewer&amp;_dd2=%26os%3D417%257C522%26oe%3D409%257C541%26ov%3D65%26brh%3Dfalse&amp;_doc_docfn=U2FsdGVkX19B0z2WY9GNo3nCxijDe+AE6HF++MlpBBhTNelm43tN6zVy2DpRq95A8j3E2ke0+RRZ2sc3Q35nc9lE+llF0yoNaoNlX0Mli707HFwdEyqPA5xgIrZ8+rnpxfRHIKzAQrhe0qvQ9Lr/kQ==&amp;center_on_screen=true&amp;float_window=true&amp;height=800&amp;positioning_strategy=center_on_screen&amp;width=950" TargetMode="External"/><Relationship Id="rId28" Type="http://schemas.openxmlformats.org/officeDocument/2006/relationships/hyperlink" Target="https://my.apps.factset.com/viewer/?_app_id=central_doc_viewer&amp;_dd2=%26os%3D629%257C523%26oe%3D619%257C535%26ov%3D22%26brh%3Dfalse&amp;_doc_docfn=U2FsdGVkX19PiZoOUfAfjM5ytxrhd4uOg6BThUj+MSrKnJHGjOZxVbEw+fKGXlZdtaQe6fueoFoqyoiv/B5AwC5PpcLJhZEd4r4Tq9W9oGoP9BuF4pxKim+XK8AeQaT0KlqhoY/WyJF9RRA88qOaFA==&amp;center_on_screen=true&amp;float_window=true&amp;height=800&amp;positioning_strategy=center_on_screen&amp;width=950" TargetMode="External"/><Relationship Id="rId49" Type="http://schemas.openxmlformats.org/officeDocument/2006/relationships/hyperlink" Target="https://my.apps.factset.com/viewer/?_app_id=central_doc_viewer&amp;_dd2=%26os%3D657%257C463%26oe%3D649%257C471%26ov%3D79%26brh%3Dfalse&amp;_doc_docfn=U2FsdGVkX19ulxnx43+j+2+KD7l41DQaY1dIGGyFdlGWHwi5mCbFiFtk7jOei+E9wuyujiyuINn6ALDHY8Kf5qc4OEPARt+rFLrjwbJ21HY=&amp;center_on_screen=true&amp;float_window=true&amp;height=800&amp;positioning_strategy=center_on_screen&amp;width=950" TargetMode="External"/><Relationship Id="rId114" Type="http://schemas.openxmlformats.org/officeDocument/2006/relationships/hyperlink" Target="https://my.apps.factset.com/viewer/?_app_id=central_doc_viewer&amp;_dd2=%26os%3D549%257C523%26oe%3D541%257C541%26ov%3D65%26brh%3Dfalse&amp;_doc_docfn=U2FsdGVkX195cBehWcSkFKbaYUTdGv8IfqSCxE9/iM7H88KXJAuXcljNpzifUqY+Ipj5uWzWQ070HGriDavDtcsHifxsntDzCyRFTivPbPySxwz97nv3D2nb+4QyEZHsidiRBFsIgie2HP06byAezQ==&amp;center_on_screen=true&amp;float_window=true&amp;height=800&amp;positioning_strategy=center_on_screen&amp;width=950" TargetMode="External"/><Relationship Id="rId60" Type="http://schemas.openxmlformats.org/officeDocument/2006/relationships/hyperlink" Target="https://my.apps.factset.com/viewer/?_app_id=central_doc_viewer&amp;_dd2=%26os%3D646%257C539%26oe%3D638%257C541%26ov%3D65%26brh%3Dfalse&amp;_doc_docfn=U2FsdGVkX194FYL3uFE62gvSrLJ5S0PPULYTA6D/9/wy9V6+VlnuNso0/PGjWUwGNXEQlL1TeJkVVLNGbpvHO/gpdHJvy9u/lVMmPZOr50VBjYFL4JI8LeVBd9mmgViZb4bdlJVwO+hyYRmH9DQ/TA==&amp;center_on_screen=true&amp;float_window=true&amp;height=800&amp;positioning_strategy=center_on_screen&amp;width=950" TargetMode="External"/><Relationship Id="rId81" Type="http://schemas.openxmlformats.org/officeDocument/2006/relationships/hyperlink" Target="https://my.apps.factset.com/viewer/?_app_id=central_doc_viewer&amp;_dd2=%26os%3D580%257C457%26oe%3D571%257C470%26ov%3D79%26brh%3Dfalse&amp;_doc_docfn=U2FsdGVkX19jdQA51bTUYTbVyScC0ECZ2xWnM9TDVhS6fLSujdPlj3HNju7B8wNrljeqx20SCuXocX/E7iaP9kv8PZ+ncVTadLj8al9zITQh6fzwWRyXkJRP9DCQ/bZzaXhCFk3cjk1bdTUDAtfUaQ==&amp;center_on_screen=true&amp;float_window=true&amp;height=800&amp;positioning_strategy=center_on_screen&amp;width=950" TargetMode="External"/><Relationship Id="rId135" Type="http://schemas.openxmlformats.org/officeDocument/2006/relationships/hyperlink" Target="https://my.apps.factset.com/viewer/?_app_id=central_doc_viewer&amp;_dd2=%26os%3D437%257C524%26oe%3D428%257C541%26ov%3D103%26brh%3Dfalse&amp;_doc_docfn=U2FsdGVkX18Pb66uEPcTgJy2itq0nCdfXyx4pwQrcIyC0pn0H4wgozBDjBhkIBWO9moLYwhKwdbZEeB3VMtIbNv46fCgaB7OtAQTc2kWLRlr9kci4tfJUf2N5pRwo1BhddhmNOvADh6AGp1pgVxtBQ==&amp;center_on_screen=true&amp;float_window=true&amp;height=800&amp;positioning_strategy=center_on_screen&amp;width=950" TargetMode="External"/><Relationship Id="rId156" Type="http://schemas.openxmlformats.org/officeDocument/2006/relationships/hyperlink" Target="https://my.apps.factset.com/viewer/?_app_id=central_doc_viewer&amp;_dd2=%26os%3D471%257C539%26oe%3D462%257C541%26ov%3D103%26brh%3Dfalse&amp;_doc_docfn=U2FsdGVkX19a+sEEecdRUZ0qlEaTjRYhiMu43l9bAbxywwj6MCtkhkO7bvBHY2/27X99KAp97VMXTKuGCqyMDs98dWjln599PElwJm82EfQ8mfw+hOv8rf7aVKF7EOrmOZtkdjNNRdg/IbQTFzeLrg==&amp;center_on_screen=true&amp;float_window=true&amp;height=800&amp;positioning_strategy=center_on_screen&amp;width=950" TargetMode="External"/><Relationship Id="rId177" Type="http://schemas.openxmlformats.org/officeDocument/2006/relationships/hyperlink" Target="https://my.apps.factset.com/viewer/?_app_id=central_doc_viewer&amp;_dd2=%26os%3D449%257C524%26oe%3D439%257C541%26ov%3D103%26brh%3Dfalse&amp;_doc_docfn=U2FsdGVkX18A+EVuVv4MPE+2tKJ1FSH9+96DClG0AJHMMmDlvOkPg/zH2bwWAk8WihkOgLPwes4lZQqaaMmisB2J5JNDCKATRQo08WESvKmK9AMoORo4pJXeDcPqRKWYSfQbvZt63HN/fjB5zuLt3A==&amp;center_on_screen=true&amp;float_window=true&amp;height=800&amp;positioning_strategy=center_on_screen&amp;width=950" TargetMode="External"/><Relationship Id="rId198" Type="http://schemas.openxmlformats.org/officeDocument/2006/relationships/hyperlink" Target="https://my.apps.factset.com/viewer/?_app_id=central_doc_viewer&amp;_dd2=%26os%3D370%257C525%26oe%3D361%257C541%26ov%3D79%26brh%3Dfalse&amp;_doc_docfn=U2FsdGVkX1/ZHCXUiFLP+shuSn2HIxW1LCahoNUQTa4Hb35LCvGgcrCE+vhdyU+ySOh83ecKUzwjcIXJBG6n5dkAgeBP33HpxoGnlkosElLXWFcr6facGAdnk/DZB5q8xGC3Y4TGjOUcc0AU21xYow==&amp;center_on_screen=true&amp;float_window=true&amp;height=800&amp;positioning_strategy=center_on_screen&amp;width=950" TargetMode="External"/><Relationship Id="rId202" Type="http://schemas.openxmlformats.org/officeDocument/2006/relationships/hyperlink" Target="https://my.apps.factset.com/viewer/?_app_id=central_doc_viewer&amp;_dd2=%26os%3D429%257C522%26oe%3D421%257C541%26ov%3D79%26brh%3Dfalse&amp;_doc_docfn=U2FsdGVkX1/csuvxLinJUgwuLqtGP/ukYSnnqoMdqaXaQxwmJHHyiDCUE8QDHe4z/LjyX7CQR0I8bIGZq+xtxltMcjftiv2Yqlk372xSSCU=&amp;center_on_screen=true&amp;float_window=true&amp;height=800&amp;positioning_strategy=center_on_screen&amp;width=950" TargetMode="External"/><Relationship Id="rId18" Type="http://schemas.openxmlformats.org/officeDocument/2006/relationships/hyperlink" Target="https://my.apps.factset.com/viewer/?_app_id=central_doc_viewer&amp;_dd2=%26os%3D657%257C518%26oe%3D647%257C535%26ov%3D22%26brh%3Dfalse&amp;_doc_docfn=U2FsdGVkX18JrXPgJvRjR2U4ndvYb5Q9b+OWCuzjcFoNqEtYtlCJggeVHC/mR9i/pkw9XO3pUKl1IaBW69JD4Oivf3D0AJhL2cnMHz0TpvulirV0DvmjlBMmJcZf/+agWbYHbthLhwGmCl62GdMvww==&amp;center_on_screen=true&amp;float_window=true&amp;height=800&amp;positioning_strategy=center_on_screen&amp;width=950" TargetMode="External"/><Relationship Id="rId39" Type="http://schemas.openxmlformats.org/officeDocument/2006/relationships/hyperlink" Target="https://my.apps.factset.com/viewer/?_app_id=central_doc_viewer&amp;_dd2=%26os%3D650%257C520%26oe%3D641%257C535%26ov%3D118%26brh%3Dfalse&amp;_doc_docfn=U2FsdGVkX19TIX2l9MfGWHp9rzwumoANoobE+CLKGntW+gyx0hTlR3Mae2KxkeFYnBNazZUiRuivkjKgabbRfQmCJdCyzPz5jxR2Y4/UNfqT6olNcxr2HmMVjxRRfxG6dsT+ZVAoKvZvkHGeNFPgGg==&amp;center_on_screen=true&amp;float_window=true&amp;height=800&amp;positioning_strategy=center_on_screen&amp;width=950" TargetMode="External"/><Relationship Id="rId50" Type="http://schemas.openxmlformats.org/officeDocument/2006/relationships/hyperlink" Target="https://my.apps.factset.com/viewer/?_app_id=central_doc_viewer&amp;_dd2=%26os%3D657%257C534%26oe%3D649%257C541%26ov%3D79%26brh%3Dfalse&amp;_doc_docfn=U2FsdGVkX1/2bJtQanfAvhDLvWmLko1XXtjDKYzkTEIvt2DUQKBDLkDZ0NAjrOQ3MvbgGK87GNkQ9Cpd680QETccEoa0Yy/glm36lqlwTBQ=&amp;center_on_screen=true&amp;float_window=true&amp;height=800&amp;positioning_strategy=center_on_screen&amp;width=950" TargetMode="External"/><Relationship Id="rId104" Type="http://schemas.openxmlformats.org/officeDocument/2006/relationships/hyperlink" Target="https://my.apps.factset.com/viewer/?_app_id=central_doc_viewer&amp;_dd2=%26os%3D559%257C528%26oe%3D552%257C541%26ov%3D79%26brh%3Dfalse&amp;_doc_docfn=U2FsdGVkX18h31JS/Wu0pNzpi3a/Sw3j+JwhOXNzGlQoNhWaY5itjfRR+nmo1h6A9OkPOy2mCyMg9KfjfWkKhW1IHdwGN81ONyusGHctAp0=&amp;center_on_screen=true&amp;float_window=true&amp;height=800&amp;positioning_strategy=center_on_screen&amp;width=950" TargetMode="External"/><Relationship Id="rId125" Type="http://schemas.openxmlformats.org/officeDocument/2006/relationships/hyperlink" Target="https://my.apps.factset.com/viewer/?_app_id=central_doc_viewer&amp;_dd2=%26os%3D537%257C539%26oe%3D529%257C541%26ov%3D55%26brh%3Dfalse&amp;_doc_docfn=U2FsdGVkX18JZC9Zu54LvGmWP8bvqAiFeYm2vGnePlaquK9qMWvK9YakH1bSUxyf/Em98ABOr870CEyr2VeyxSoNEvYU6RzVFJwgNqE+xU4=&amp;center_on_screen=true&amp;float_window=true&amp;height=800&amp;positioning_strategy=center_on_screen&amp;width=950" TargetMode="External"/><Relationship Id="rId146" Type="http://schemas.openxmlformats.org/officeDocument/2006/relationships/hyperlink" Target="https://my.apps.factset.com/viewer/?_app_id=central_doc_viewer&amp;_dd2=%26os%3D499%257C539%26oe%3D492%257C541%26ov%3D79%26brh%3Dfalse&amp;_doc_docfn=U2FsdGVkX1/UHGg8Z2M2nzAUFDRgiUqb+Pb6/tJAhb+Mg5ReDjiSQDpnBHK8RBOWHVaQtejATin/IzDMIsDHS+9MADLLTKGCrrcCQcl+vWU=&amp;center_on_screen=true&amp;float_window=true&amp;height=800&amp;positioning_strategy=center_on_screen&amp;width=950" TargetMode="External"/><Relationship Id="rId167" Type="http://schemas.openxmlformats.org/officeDocument/2006/relationships/hyperlink" Target="https://my.apps.factset.com/viewer/?_app_id=central_doc_viewer&amp;_dd2=%26os%3D489%257C531%26oe%3D481%257C541%26ov%3D55%26brh%3Dfalse&amp;_doc_docfn=U2FsdGVkX1+e/P8x6uMbFqyVSt6hVApODaRQSkUWPL931XICcnCtyYKg5QcW/0Ppzbw9Co1AMXikdZyPqLbnjK8QZOxveXdoAdy1u7u5UJs=&amp;center_on_screen=true&amp;float_window=true&amp;height=800&amp;positioning_strategy=center_on_screen&amp;width=950" TargetMode="External"/><Relationship Id="rId188" Type="http://schemas.openxmlformats.org/officeDocument/2006/relationships/hyperlink" Target="https://my.apps.factset.com/viewer/?_app_id=central_doc_viewer&amp;_dd2=%26os%3D359%257C460%26oe%3D350%257C470%26ov%3D79%26brh%3Dfalse&amp;_doc_docfn=U2FsdGVkX1+vGre+FOqP5yJ/vxbBzS3dJ3MpgxsilrXrEdkEiQnPIrjbDma7FGW6SPrtdsPOWDX+xX5InR2npsQabzbjsVsd9R8DIYi3t0JNXj2PxdbGmy40Lb8L1C9gBdSDZIP9vw8QMRxVZ73s2Q==&amp;center_on_screen=true&amp;float_window=true&amp;height=800&amp;positioning_strategy=center_on_screen&amp;width=950" TargetMode="External"/><Relationship Id="rId71" Type="http://schemas.openxmlformats.org/officeDocument/2006/relationships/hyperlink" Target="https://my.apps.factset.com/viewer/?_app_id=central_doc_viewer&amp;_dd2=%26os%3D564%257C520%26oe%3D554%257C535%26ov%3D22%26brh%3Dfalse&amp;_doc_docfn=U2FsdGVkX19lg/8iirAnPn9UmWhYLIArQUWH+grGfObGhspGXP2Bc8xu4d9SBggq/us2tbInj7VOW/w62+v/FkCBBIp+3nbrLGcrsy7T/Hd3j6RZtfAArF3DSREHOh3PWcd5NKhK+bbmeuEGK0imLQ==&amp;center_on_screen=true&amp;float_window=true&amp;height=800&amp;positioning_strategy=center_on_screen&amp;width=950" TargetMode="External"/><Relationship Id="rId92" Type="http://schemas.openxmlformats.org/officeDocument/2006/relationships/hyperlink" Target="https://my.apps.factset.com/viewer/?_app_id=central_doc_viewer&amp;_dd2=%26os%3D511%257C522%26oe%3D502%257C535%26ov%3D118%26brh%3Dfalse&amp;_doc_docfn=U2FsdGVkX1+v3rDUWum2Crr7BgMKZBJcS7nGhG2uiaTgq/75HVWUr146Ukn/F5cRMHBYjDwUW8xDP5jHzJFQ2WA4pVB+Om1AP8nZiRPkNb+80/84JM7B0PWG6CxkY6cJ12rl2RZJ/WjhUUaGaXDEOQ==&amp;center_on_screen=true&amp;float_window=true&amp;height=800&amp;positioning_strategy=center_on_screen&amp;width=950" TargetMode="External"/><Relationship Id="rId213" Type="http://schemas.openxmlformats.org/officeDocument/2006/relationships/hyperlink" Target="https://my.apps.factset.com/viewer/?_app_id=central_doc_viewer&amp;_dd2=%26os%3D417%257C522%26oe%3D409%257C541%26ov%3D55%26brh%3Dfalse&amp;_doc_docfn=U2FsdGVkX1/eOVLZR5b4gaX1y6wGh5dju+DDndR1SbMqNuMHs4ffzO1q/KKHhrzGsNmCcDe3rgwZJ3XR9X6RJlt/dtwkKLXDjEcArSwNLjE=&amp;center_on_screen=true&amp;float_window=true&amp;height=800&amp;positioning_strategy=center_on_screen&amp;width=950" TargetMode="External"/><Relationship Id="rId2" Type="http://schemas.openxmlformats.org/officeDocument/2006/relationships/hyperlink" Target="https://my.apps.factset.com/viewer/?_app_id=central_doc_viewer&amp;_dd2=%26os%3D570%257C524%26oe%3D561%257C541%26ov%3D79%26brh%3Dfalse&amp;_doc_docfn=U2FsdGVkX1/eTL737GgZdhZKNFeeyhYUr0WX1yG5nyaZJLSdmS/LX1vuvEmqRZ9pjrPFst81XqWHoMIpHIWivuiT7BhwvSzq3oGfsT1tqrz5kV40Y7NaSNR8LoSBuC96KXzSrBhHEIkfkIe3VBlsIQ==&amp;center_on_screen=true&amp;float_window=true&amp;height=800&amp;positioning_strategy=center_on_screen&amp;width=950" TargetMode="External"/><Relationship Id="rId29" Type="http://schemas.openxmlformats.org/officeDocument/2006/relationships/hyperlink" Target="https://my.apps.factset.com/viewer/?_app_id=central_doc_viewer&amp;_dd2=%26os%3D661%257C458%26oe%3D652%257C470%26ov%3D79%26brh%3Dfalse&amp;_doc_docfn=U2FsdGVkX19Nm2d79Uh18LuAkj/sV4zseO1U1atALzvve5coUr9xdewOwKy//GhAG/5EKaAEii2eWvlE9hmtPrE9T6YGpGqdMXX9fclMruIct1cDxcJ+VZBMQOhJ7/Ax6EBnaKT4qqr2z09IjnmfzA==&amp;center_on_screen=true&amp;float_window=true&amp;height=800&amp;positioning_strategy=center_on_screen&amp;width=950" TargetMode="External"/><Relationship Id="rId40" Type="http://schemas.openxmlformats.org/officeDocument/2006/relationships/hyperlink" Target="https://my.apps.factset.com/viewer/?_app_id=central_doc_viewer&amp;_dd2=%26os%3D670%257C527%26oe%3D661%257C541%26ov%3D103%26brh%3Dfalse&amp;_doc_docfn=U2FsdGVkX19i7Rwe+/XXN6PjoZHGsRFTA/H7xMyZudKU/s1C98sI6JVSBF2mzOD8Ed5Cb0OyfA+LKbhnaI8P4zxhSKyTdOSbrNDSCFVRN/NWMsWdH2+d31Z6V1uLhqrnL1qk7ET9gdmFXR72y9Avpg==&amp;center_on_screen=true&amp;float_window=true&amp;height=800&amp;positioning_strategy=center_on_screen&amp;width=950" TargetMode="External"/><Relationship Id="rId115" Type="http://schemas.openxmlformats.org/officeDocument/2006/relationships/hyperlink" Target="https://my.apps.factset.com/viewer/?_app_id=central_doc_viewer&amp;_dd2=%26os%3D549%257C523%26oe%3D541%257C541%26ov%3D55%26brh%3Dfalse&amp;_doc_docfn=U2FsdGVkX197JTdn29VVsQ/efRy1K1NEYZRRoDMEeDPlouaOmD82GiRwlYNjcbzgyVEQh7TNqtun/131ZplbsDz8m+KHYBJBm/GUslZnvFQ=&amp;center_on_screen=true&amp;float_window=true&amp;height=800&amp;positioning_strategy=center_on_screen&amp;width=950" TargetMode="External"/><Relationship Id="rId136" Type="http://schemas.openxmlformats.org/officeDocument/2006/relationships/hyperlink" Target="https://my.apps.factset.com/viewer/?_app_id=central_doc_viewer&amp;_dd2=%26os%3D455%257C455%26oe%3D447%257C471%26ov%3D79%26brh%3Dfalse&amp;_doc_docfn=U2FsdGVkX180H/gRiXfSwfihJLhOVG6oFsNfP0jr0d0geUeEnTMw1l3dTzw4pgf4664taRFw6ivKZFZMaxPGPHkhTSsQ+hgXTbMOMF8TPhA=&amp;center_on_screen=true&amp;float_window=true&amp;height=800&amp;positioning_strategy=center_on_screen&amp;width=950" TargetMode="External"/><Relationship Id="rId157" Type="http://schemas.openxmlformats.org/officeDocument/2006/relationships/hyperlink" Target="https://my.apps.factset.com/viewer/?_app_id=central_doc_viewer&amp;_dd2=%26os%3D419%257C461%26oe%3D410%257C470%26ov%3D79%26brh%3Dfalse&amp;_doc_docfn=U2FsdGVkX1+mSA7wJthkq0tB+Yw1R94gnaXn3MuWqxdTDYdeh3/spAXiFnRQQ/qbmjuPpyOXd0nuvC5MOXKQzhOWcveCnjqbcco9ZmmoKR8zm5fCt1L5sqKqT1ylzwEkxRK9LOBLmRjOwxWJ9CuZ+w==&amp;center_on_screen=true&amp;float_window=true&amp;height=800&amp;positioning_strategy=center_on_screen&amp;width=950" TargetMode="External"/><Relationship Id="rId178" Type="http://schemas.openxmlformats.org/officeDocument/2006/relationships/hyperlink" Target="https://my.apps.factset.com/viewer/?_app_id=central_doc_viewer&amp;_dd2=%26os%3D477%257C449%26oe%3D469%257C471%26ov%3D79%26brh%3Dfalse&amp;_doc_docfn=U2FsdGVkX1+u6P6cHKP6ceT1P+ZiU29v+yG8aDbkfsu6rieN2C5QR4RiMwQ+xVEppF8oRww9me43rG5h4ADZ8pWtLRjUgs0l1ENrOM5FHMM=&amp;center_on_screen=true&amp;float_window=true&amp;height=800&amp;positioning_strategy=center_on_screen&amp;width=950" TargetMode="External"/><Relationship Id="rId61" Type="http://schemas.openxmlformats.org/officeDocument/2006/relationships/hyperlink" Target="https://my.apps.factset.com/viewer/?_app_id=central_doc_viewer&amp;_dd2=%26os%3D646%257C534%26oe%3D638%257C541%26ov%3D55%26brh%3Dfalse&amp;_doc_docfn=U2FsdGVkX1+Ca72GOfrMYqXJ4s0Ay/+lF3ZgxgR5g74HD3o/LzzM0nXpagYfu52ijpbUu3H62OG4CH7hUNfCaRdieoIwnUyZfT1ViCypN74=&amp;center_on_screen=true&amp;float_window=true&amp;height=800&amp;positioning_strategy=center_on_screen&amp;width=950" TargetMode="External"/><Relationship Id="rId82" Type="http://schemas.openxmlformats.org/officeDocument/2006/relationships/hyperlink" Target="https://my.apps.factset.com/viewer/?_app_id=central_doc_viewer&amp;_dd2=%26os%3D580%257C526%26oe%3D571%257C541%26ov%3D79%26brh%3Dfalse&amp;_doc_docfn=U2FsdGVkX18Y4T6dHmMcKxJn6oW3Lr+CuUQ+HGasysyJg2MjAQUR7U3l+WsW+hdlD8ZOWOnHqpaRtd1qxZsgFthdQUVEHIO5cnRVPNOuCV9DbnKrv8xYLrKC+tozd/j3MQgoc8rqgHkjE7PlKuQWUw==&amp;center_on_screen=true&amp;float_window=true&amp;height=800&amp;positioning_strategy=center_on_screen&amp;width=950" TargetMode="External"/><Relationship Id="rId199" Type="http://schemas.openxmlformats.org/officeDocument/2006/relationships/hyperlink" Target="https://my.apps.factset.com/viewer/?_app_id=central_doc_viewer&amp;_dd2=%26os%3D391%257C519%26oe%3D382%257C535%26ov%3D118%26brh%3Dfalse&amp;_doc_docfn=U2FsdGVkX1/NkYNZ0GJ8oQ0TnIJNw3xu/dbf3XcGeqkAstC9KTD871CkwRAe9o6V4PHTeTVK+O8NRPJtwOpknRxwwgOhJ6t45zJLplIf2UQzoUzNBojD1/u2LFGP5KmrT4qzMtv7WeQW64juTeUbRw==&amp;center_on_screen=true&amp;float_window=true&amp;height=800&amp;positioning_strategy=center_on_screen&amp;width=950" TargetMode="External"/><Relationship Id="rId203" Type="http://schemas.openxmlformats.org/officeDocument/2006/relationships/hyperlink" Target="https://my.apps.factset.com/viewer/?_app_id=central_doc_viewer&amp;_dd2=%26os%3D439%257C522%26oe%3D432%257C541%26ov%3D65%26brh%3Dfalse&amp;_doc_docfn=U2FsdGVkX18QR37thJU9YcBdEwMuGuCPqZTqNiZ0MiC2Wjg3m6DrC4KX0T5ehD6jNWUVFz7aGu9T+T2hjdNyWEpNtM5qib4M+eEydXLZLdPgnz52m+JAFcFq8Qrscyvqv5xFN5Hn75EDAwY+ioFCFw==&amp;center_on_screen=true&amp;float_window=true&amp;height=800&amp;positioning_strategy=center_on_screen&amp;width=950" TargetMode="External"/><Relationship Id="rId19" Type="http://schemas.openxmlformats.org/officeDocument/2006/relationships/hyperlink" Target="https://my.apps.factset.com/viewer/?_app_id=central_doc_viewer&amp;_dd2=%26os%3D629%257C523%26oe%3D619%257C535%26ov%3D22%26brh%3Dfalse&amp;_doc_docfn=U2FsdGVkX18tMV82TARFOSnveEJGDyAVHnmEVnFWEhkbkBaEasDR7cii60z2PNjCigS/mmYX/00AblqFaxmNJ59FmkYx4Y4nwGYihoYUEjhPt5CahiVVriMSBQB3o7poO4Irw/l+R8l2xV8mDxh1sA==&amp;center_on_screen=true&amp;float_window=true&amp;height=800&amp;positioning_strategy=center_on_screen&amp;width=950" TargetMode="External"/><Relationship Id="rId30" Type="http://schemas.openxmlformats.org/officeDocument/2006/relationships/hyperlink" Target="https://my.apps.factset.com/viewer/?_app_id=central_doc_viewer&amp;_dd2=%26os%3D661%257C532%26oe%3D652%257C541%26ov%3D79%26brh%3Dfalse&amp;_doc_docfn=U2FsdGVkX1+APIw4M0MakcmwvX2Wf0zZcasm9DrA2WZXFlcPJce4ovSPCFillDfBZUpAChbma0ABgsLJRudOUaiNfmMy/s60FO1AxMdA/4PTXij8b7jaFY5+XPjUPqGpQlW3COBtoUgqbp2YMjH1sQ==&amp;center_on_screen=true&amp;float_window=true&amp;height=800&amp;positioning_strategy=center_on_screen&amp;width=950" TargetMode="External"/><Relationship Id="rId105" Type="http://schemas.openxmlformats.org/officeDocument/2006/relationships/hyperlink" Target="https://my.apps.factset.com/viewer/?_app_id=central_doc_viewer&amp;_dd2=%26os%3D559%257C526%26oe%3D552%257C541%26ov%3D65%26brh%3Dfalse&amp;_doc_docfn=U2FsdGVkX1/NCB/0XC8jUYNxXn0WXFnclSs/rx1injJa2gZlDmN5AMOZwJ7nq7s1nEwF3WLbQ5bveL2Lh3ozpqeqzj1OA2QtKWh76O3KgDvItTY/7y7kb9xWzkalAgJfeSSSAJJ/d6kQVZiTUtHlJg==&amp;center_on_screen=true&amp;float_window=true&amp;height=800&amp;positioning_strategy=center_on_screen&amp;width=950" TargetMode="External"/><Relationship Id="rId126" Type="http://schemas.openxmlformats.org/officeDocument/2006/relationships/hyperlink" Target="https://my.apps.factset.com/viewer/?_app_id=central_doc_viewer&amp;_dd2=%26os%3D511%257C456%26oe%3D502%257C470%26ov%3D79%26brh%3Dfalse&amp;_doc_docfn=U2FsdGVkX1+19ARIA04dMUtIG2Q/L+44m1fKoJvgh8SeevMotnOfJCrEOU4whdBcQEE5ZTOwxNLb+By6Xwkjc1Um6mZocZOy46zXjl2c7l5SfXkuNplHOWGaUj2gtAigdZspKUZQOONMd74H15HxiQ==&amp;center_on_screen=true&amp;float_window=true&amp;height=800&amp;positioning_strategy=center_on_screen&amp;width=950" TargetMode="External"/><Relationship Id="rId147" Type="http://schemas.openxmlformats.org/officeDocument/2006/relationships/hyperlink" Target="https://my.apps.factset.com/viewer/?_app_id=central_doc_viewer&amp;_dd2=%26os%3D452%257C455%26oe%3D443%257C470%26ov%3D79%26brh%3Dfalse&amp;_doc_docfn=U2FsdGVkX1+zm86SkNpao8JRaw/STChuW/RR//7YjCL/96ppQiafoPEcReY0ySNMLr+ccVux6OP8U99TyiNofW3YAefXy67PE3MB/AGTuanTuIbmi8z1WrT5N0V7dR1t540huHXfSdTqwdfgqLMk/A==&amp;center_on_screen=true&amp;float_window=true&amp;height=800&amp;positioning_strategy=center_on_screen&amp;width=950" TargetMode="External"/><Relationship Id="rId168" Type="http://schemas.openxmlformats.org/officeDocument/2006/relationships/hyperlink" Target="https://my.apps.factset.com/viewer/?_app_id=central_doc_viewer&amp;_dd2=%26os%3D366%257C530%26oe%3D357%257C535%26ov%3D22%26brh%3Dfalse&amp;_doc_docfn=U2FsdGVkX1/4R1+aiFXuKqK7MZ3nssX9E4NUI2rqthLZ2ngIAELnN8pivPoLT1wvOde3tpkXSz3DcjLVujtbl4ZOef7SPsDLvdORabbm9UyE7hNx32Z43G16wy111UwJY+Jn2a5fwSw7ekcKpF9lqQ==&amp;center_on_screen=true&amp;float_window=true&amp;height=800&amp;positioning_strategy=center_on_screen&amp;width=950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liverypdf.ssrn.com/delivery.php?ID=523068119001022122015110071086090024031014039074069003068002071098006068064115101024025103012043047102119064065110102094103070044001045019044071019019011078122062050077064092016078121015100077001100068127092000102119098100073100000021072069029093&amp;EXT=pdf&amp;INDEX=TRUE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hyperlink" Target="https://www.legalsportsreport.com/sports-betting/revenue/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1A93-D1FE-48BD-919F-89F0E2A85092}">
  <sheetPr>
    <outlinePr summaryBelow="0" summaryRight="0"/>
  </sheetPr>
  <dimension ref="A1:L45"/>
  <sheetViews>
    <sheetView zoomScale="70" zoomScaleNormal="70" workbookViewId="0">
      <selection activeCell="N23" sqref="N23"/>
    </sheetView>
  </sheetViews>
  <sheetFormatPr defaultColWidth="9.109375" defaultRowHeight="15" customHeight="1" outlineLevelRow="2" x14ac:dyDescent="0.25"/>
  <cols>
    <col min="1" max="1" width="89.88671875" style="99" customWidth="1"/>
    <col min="2" max="10" width="10.5546875" style="99" customWidth="1"/>
    <col min="11" max="16384" width="9.109375" style="99"/>
  </cols>
  <sheetData>
    <row r="1" spans="1:10" ht="15" customHeight="1" x14ac:dyDescent="0.25">
      <c r="A1" s="200" t="s">
        <v>0</v>
      </c>
    </row>
    <row r="2" spans="1:10" ht="15" customHeight="1" x14ac:dyDescent="0.25">
      <c r="A2" s="199" t="s">
        <v>1</v>
      </c>
    </row>
    <row r="3" spans="1:10" ht="15" customHeight="1" x14ac:dyDescent="0.25">
      <c r="A3" s="198"/>
      <c r="B3" s="198"/>
      <c r="C3" s="198"/>
      <c r="D3" s="198"/>
      <c r="E3" s="198"/>
      <c r="F3" s="198"/>
      <c r="G3" s="198"/>
      <c r="H3" s="198"/>
      <c r="I3" s="198"/>
      <c r="J3" s="198"/>
    </row>
    <row r="5" spans="1:10" ht="15" customHeight="1" x14ac:dyDescent="0.25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</row>
    <row r="6" spans="1:10" ht="15" customHeight="1" x14ac:dyDescent="0.25">
      <c r="A6" s="1" t="s">
        <v>3</v>
      </c>
      <c r="B6" s="1"/>
      <c r="C6" s="1"/>
      <c r="D6" s="1"/>
      <c r="E6" s="1"/>
      <c r="F6" s="1"/>
      <c r="G6" s="1"/>
      <c r="H6" s="1"/>
      <c r="I6" s="1"/>
      <c r="J6" s="1"/>
    </row>
    <row r="7" spans="1:10" ht="15" customHeight="1" x14ac:dyDescent="0.25">
      <c r="A7" s="1" t="s">
        <v>4</v>
      </c>
      <c r="B7" s="1"/>
      <c r="C7" s="1"/>
      <c r="D7" s="1"/>
      <c r="E7" s="1"/>
      <c r="F7" s="1"/>
      <c r="G7" s="1"/>
      <c r="H7" s="1"/>
      <c r="I7" s="1"/>
      <c r="J7" s="1"/>
    </row>
    <row r="8" spans="1:10" ht="15" customHeight="1" x14ac:dyDescent="0.25">
      <c r="A8" s="1"/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1" t="s">
        <v>10</v>
      </c>
      <c r="H8" s="1" t="s">
        <v>11</v>
      </c>
      <c r="I8" s="1" t="s">
        <v>12</v>
      </c>
      <c r="J8" s="1" t="s">
        <v>13</v>
      </c>
    </row>
    <row r="9" spans="1:10" ht="15" customHeight="1" x14ac:dyDescent="0.25">
      <c r="A9" s="1"/>
      <c r="B9" s="1"/>
      <c r="C9" s="1" t="s">
        <v>14</v>
      </c>
      <c r="D9" s="1" t="s">
        <v>14</v>
      </c>
      <c r="E9" s="1" t="s">
        <v>14</v>
      </c>
      <c r="F9" s="1"/>
      <c r="G9" s="1" t="s">
        <v>14</v>
      </c>
      <c r="H9" s="1" t="s">
        <v>14</v>
      </c>
      <c r="I9" s="1" t="s">
        <v>14</v>
      </c>
      <c r="J9" s="1"/>
    </row>
    <row r="10" spans="1:10" ht="15" customHeight="1" x14ac:dyDescent="0.25">
      <c r="A10" s="195" t="s">
        <v>15</v>
      </c>
      <c r="B10" s="192">
        <v>45855.999000000003</v>
      </c>
      <c r="C10" s="192">
        <v>69239.998000000007</v>
      </c>
      <c r="D10" s="192">
        <v>37023.998</v>
      </c>
      <c r="E10" s="192">
        <v>36493.999000000003</v>
      </c>
      <c r="F10" s="192">
        <v>34075.000999999997</v>
      </c>
      <c r="G10" s="192">
        <v>27150.999</v>
      </c>
      <c r="H10" s="192">
        <v>6393</v>
      </c>
      <c r="I10" s="192">
        <v>4794</v>
      </c>
      <c r="J10" s="192">
        <v>621</v>
      </c>
    </row>
    <row r="11" spans="1:10" ht="15" customHeight="1" outlineLevel="1" x14ac:dyDescent="0.25">
      <c r="A11" s="194" t="s">
        <v>16</v>
      </c>
      <c r="B11" s="187">
        <v>18042.999</v>
      </c>
      <c r="C11" s="187">
        <v>22775.999</v>
      </c>
      <c r="D11" s="187">
        <v>12672</v>
      </c>
      <c r="E11" s="187">
        <v>19174.999</v>
      </c>
      <c r="F11" s="187">
        <v>19914</v>
      </c>
      <c r="G11" s="187">
        <v>14602</v>
      </c>
      <c r="H11" s="187">
        <v>505</v>
      </c>
      <c r="I11" s="187">
        <v>1925</v>
      </c>
      <c r="J11" s="188">
        <v>-435</v>
      </c>
    </row>
    <row r="12" spans="1:10" ht="15" customHeight="1" outlineLevel="1" x14ac:dyDescent="0.25">
      <c r="A12" s="193" t="s">
        <v>17</v>
      </c>
      <c r="B12" s="191">
        <v>27181</v>
      </c>
      <c r="C12" s="191">
        <v>30052</v>
      </c>
      <c r="D12" s="191">
        <v>30761</v>
      </c>
      <c r="E12" s="191">
        <v>23007</v>
      </c>
      <c r="F12" s="191">
        <v>6252</v>
      </c>
      <c r="G12" s="191">
        <v>2060</v>
      </c>
      <c r="H12" s="191">
        <v>685</v>
      </c>
      <c r="I12" s="191">
        <v>351</v>
      </c>
      <c r="J12" s="192">
        <v>143</v>
      </c>
    </row>
    <row r="13" spans="1:10" ht="15" customHeight="1" outlineLevel="2" x14ac:dyDescent="0.25">
      <c r="A13" s="189" t="s">
        <v>18</v>
      </c>
      <c r="B13" s="187">
        <v>24688.999</v>
      </c>
      <c r="C13" s="187">
        <v>29089.001</v>
      </c>
      <c r="D13" s="187">
        <v>25562</v>
      </c>
      <c r="E13" s="187">
        <v>22430</v>
      </c>
      <c r="F13" s="187">
        <v>6033</v>
      </c>
      <c r="G13" s="187">
        <v>1399</v>
      </c>
      <c r="H13" s="187">
        <v>688</v>
      </c>
      <c r="I13" s="187">
        <v>292</v>
      </c>
      <c r="J13" s="187">
        <v>143</v>
      </c>
    </row>
    <row r="14" spans="1:10" ht="15" customHeight="1" outlineLevel="2" x14ac:dyDescent="0.25">
      <c r="A14" s="190" t="s">
        <v>19</v>
      </c>
      <c r="B14" s="179">
        <v>2492</v>
      </c>
      <c r="C14" s="179">
        <v>963</v>
      </c>
      <c r="D14" s="179">
        <v>5199</v>
      </c>
      <c r="E14" s="179">
        <v>577</v>
      </c>
      <c r="F14" s="179">
        <v>219</v>
      </c>
      <c r="G14" s="179">
        <v>661</v>
      </c>
      <c r="H14" s="186">
        <v>-3</v>
      </c>
      <c r="I14" s="179">
        <v>59</v>
      </c>
      <c r="J14" s="178"/>
    </row>
    <row r="15" spans="1:10" ht="15" customHeight="1" outlineLevel="1" x14ac:dyDescent="0.25">
      <c r="A15" s="194" t="s">
        <v>20</v>
      </c>
      <c r="B15" s="188">
        <v>-4916</v>
      </c>
      <c r="C15" s="188">
        <v>-1695</v>
      </c>
      <c r="D15" s="188">
        <v>-4538</v>
      </c>
      <c r="E15" s="188">
        <v>-1078</v>
      </c>
      <c r="F15" s="188">
        <v>-37</v>
      </c>
      <c r="G15" s="188">
        <v>-454</v>
      </c>
      <c r="H15" s="188">
        <v>-11</v>
      </c>
      <c r="I15" s="187">
        <v>0</v>
      </c>
      <c r="J15" s="188">
        <v>-2</v>
      </c>
    </row>
    <row r="16" spans="1:10" ht="15" customHeight="1" outlineLevel="1" x14ac:dyDescent="0.25">
      <c r="A16" s="180" t="s">
        <v>21</v>
      </c>
      <c r="B16" s="179">
        <v>1</v>
      </c>
      <c r="C16" s="179">
        <v>0</v>
      </c>
      <c r="D16" s="178"/>
      <c r="E16" s="179">
        <v>10</v>
      </c>
      <c r="F16" s="179">
        <v>13</v>
      </c>
      <c r="G16" s="179">
        <v>20</v>
      </c>
      <c r="H16" s="179">
        <v>7</v>
      </c>
      <c r="I16" s="179">
        <v>3</v>
      </c>
      <c r="J16" s="179">
        <v>2</v>
      </c>
    </row>
    <row r="17" spans="1:12" ht="15" customHeight="1" outlineLevel="1" x14ac:dyDescent="0.25">
      <c r="A17" s="194" t="s">
        <v>22</v>
      </c>
      <c r="B17" s="188">
        <v>-3399</v>
      </c>
      <c r="C17" s="188">
        <v>-1206</v>
      </c>
      <c r="D17" s="188">
        <v>-1860</v>
      </c>
      <c r="E17" s="188">
        <v>-1746</v>
      </c>
      <c r="F17" s="188">
        <v>-130</v>
      </c>
      <c r="G17" s="188">
        <v>-3</v>
      </c>
      <c r="H17" s="187">
        <v>0</v>
      </c>
      <c r="I17" s="188">
        <v>-1</v>
      </c>
      <c r="J17" s="188">
        <v>-23</v>
      </c>
    </row>
    <row r="18" spans="1:12" ht="15" customHeight="1" outlineLevel="1" x14ac:dyDescent="0.25">
      <c r="A18" s="180" t="s">
        <v>23</v>
      </c>
      <c r="B18" s="179">
        <v>36910</v>
      </c>
      <c r="C18" s="179">
        <v>49926.998</v>
      </c>
      <c r="D18" s="179">
        <v>37035</v>
      </c>
      <c r="E18" s="179">
        <v>39368</v>
      </c>
      <c r="F18" s="179">
        <v>26011.999</v>
      </c>
      <c r="G18" s="179">
        <v>16225</v>
      </c>
      <c r="H18" s="179">
        <v>1186</v>
      </c>
      <c r="I18" s="179">
        <v>2278</v>
      </c>
      <c r="J18" s="186">
        <v>-315</v>
      </c>
    </row>
    <row r="19" spans="1:12" ht="15" customHeight="1" outlineLevel="1" x14ac:dyDescent="0.25">
      <c r="A19" s="197" t="s">
        <v>24</v>
      </c>
      <c r="B19" s="196">
        <v>8946</v>
      </c>
      <c r="C19" s="196">
        <v>19313</v>
      </c>
      <c r="D19" s="196">
        <v>-11</v>
      </c>
      <c r="E19" s="196">
        <v>-2874</v>
      </c>
      <c r="F19" s="196">
        <v>8063.0010000000002</v>
      </c>
      <c r="G19" s="196">
        <v>10926</v>
      </c>
      <c r="H19" s="196">
        <v>5206</v>
      </c>
      <c r="I19" s="196">
        <v>2516</v>
      </c>
      <c r="J19" s="196">
        <v>936</v>
      </c>
      <c r="L19" s="216"/>
    </row>
    <row r="20" spans="1:12" ht="15" customHeight="1" outlineLevel="2" x14ac:dyDescent="0.25">
      <c r="A20" s="190" t="s">
        <v>25</v>
      </c>
      <c r="B20" s="179">
        <v>4188</v>
      </c>
      <c r="C20" s="179">
        <v>8720</v>
      </c>
      <c r="D20" s="186">
        <v>-2644</v>
      </c>
      <c r="E20" s="186">
        <v>-15712</v>
      </c>
      <c r="F20" s="186">
        <v>-9095</v>
      </c>
      <c r="G20" s="179">
        <v>1040</v>
      </c>
      <c r="H20" s="186">
        <v>-2167</v>
      </c>
      <c r="I20" s="186">
        <v>-1431</v>
      </c>
      <c r="J20" s="186">
        <v>-1710</v>
      </c>
    </row>
    <row r="21" spans="1:12" ht="15" customHeight="1" outlineLevel="2" x14ac:dyDescent="0.25">
      <c r="A21" s="189" t="s">
        <v>26</v>
      </c>
      <c r="B21" s="187">
        <v>4758</v>
      </c>
      <c r="C21" s="187">
        <v>10593</v>
      </c>
      <c r="D21" s="187">
        <v>2633</v>
      </c>
      <c r="E21" s="187">
        <v>12838</v>
      </c>
      <c r="F21" s="187">
        <v>17158.001</v>
      </c>
      <c r="G21" s="187">
        <v>9886</v>
      </c>
      <c r="H21" s="187">
        <v>7373</v>
      </c>
      <c r="I21" s="187">
        <v>3947</v>
      </c>
      <c r="J21" s="187">
        <v>2646</v>
      </c>
    </row>
    <row r="22" spans="1:12" ht="15" customHeight="1" x14ac:dyDescent="0.25">
      <c r="A22" s="195" t="s">
        <v>27</v>
      </c>
      <c r="B22" s="192">
        <v>-28243.999</v>
      </c>
      <c r="C22" s="192">
        <v>-11609</v>
      </c>
      <c r="D22" s="192">
        <v>1953</v>
      </c>
      <c r="E22" s="192">
        <v>-103292.999</v>
      </c>
      <c r="F22" s="192">
        <v>-50102.000999999997</v>
      </c>
      <c r="G22" s="192">
        <v>-3887</v>
      </c>
      <c r="H22" s="192">
        <v>-2289</v>
      </c>
      <c r="I22" s="192">
        <v>-1561</v>
      </c>
      <c r="J22" s="192">
        <v>-542</v>
      </c>
    </row>
    <row r="23" spans="1:12" ht="15" customHeight="1" outlineLevel="1" x14ac:dyDescent="0.25">
      <c r="A23" s="194" t="s">
        <v>28</v>
      </c>
      <c r="B23" s="188">
        <v>-901</v>
      </c>
      <c r="C23" s="188">
        <v>-399</v>
      </c>
      <c r="D23" s="188">
        <v>-1117</v>
      </c>
      <c r="E23" s="188">
        <v>-2475</v>
      </c>
      <c r="F23" s="188">
        <v>-1855</v>
      </c>
      <c r="G23" s="188">
        <v>-953</v>
      </c>
      <c r="H23" s="188">
        <v>-600</v>
      </c>
      <c r="I23" s="188">
        <v>-331</v>
      </c>
      <c r="J23" s="188">
        <v>-96</v>
      </c>
    </row>
    <row r="24" spans="1:12" ht="15" customHeight="1" outlineLevel="1" x14ac:dyDescent="0.25">
      <c r="A24" s="180" t="s">
        <v>29</v>
      </c>
      <c r="B24" s="186">
        <v>-15831</v>
      </c>
      <c r="C24" s="186">
        <v>-10492</v>
      </c>
      <c r="D24" s="186">
        <v>-8080</v>
      </c>
      <c r="E24" s="186">
        <v>-8633</v>
      </c>
      <c r="F24" s="186">
        <v>-4312</v>
      </c>
      <c r="G24" s="186">
        <v>-2934</v>
      </c>
      <c r="H24" s="186">
        <v>-1533</v>
      </c>
      <c r="I24" s="186">
        <v>-1230</v>
      </c>
      <c r="J24" s="186">
        <v>-446</v>
      </c>
    </row>
    <row r="25" spans="1:12" ht="15" customHeight="1" outlineLevel="1" x14ac:dyDescent="0.25">
      <c r="A25" s="194" t="s">
        <v>30</v>
      </c>
      <c r="B25" s="185"/>
      <c r="C25" s="185"/>
      <c r="D25" s="185"/>
      <c r="E25" s="188">
        <v>-73472</v>
      </c>
      <c r="F25" s="185"/>
      <c r="G25" s="185"/>
      <c r="H25" s="185"/>
      <c r="I25" s="185"/>
      <c r="J25" s="185"/>
    </row>
    <row r="26" spans="1:12" ht="15" customHeight="1" outlineLevel="1" x14ac:dyDescent="0.25">
      <c r="A26" s="180" t="s">
        <v>31</v>
      </c>
      <c r="B26" s="186">
        <v>-10391</v>
      </c>
      <c r="C26" s="186">
        <v>-3579</v>
      </c>
      <c r="D26" s="179">
        <v>0</v>
      </c>
      <c r="E26" s="186">
        <v>-20212.999</v>
      </c>
      <c r="F26" s="186">
        <v>-43935.000999999997</v>
      </c>
      <c r="G26" s="179">
        <v>0</v>
      </c>
      <c r="H26" s="186">
        <v>-156</v>
      </c>
      <c r="I26" s="179">
        <v>0</v>
      </c>
      <c r="J26" s="178"/>
    </row>
    <row r="27" spans="1:12" ht="15" customHeight="1" outlineLevel="1" x14ac:dyDescent="0.25">
      <c r="A27" s="194" t="s">
        <v>32</v>
      </c>
      <c r="B27" s="188">
        <v>-1121</v>
      </c>
      <c r="C27" s="187">
        <v>0</v>
      </c>
      <c r="D27" s="185"/>
      <c r="E27" s="185"/>
      <c r="F27" s="185"/>
      <c r="G27" s="185"/>
      <c r="H27" s="185"/>
      <c r="I27" s="185"/>
      <c r="J27" s="185"/>
    </row>
    <row r="28" spans="1:12" ht="15" customHeight="1" outlineLevel="1" x14ac:dyDescent="0.25">
      <c r="A28" s="180" t="s">
        <v>33</v>
      </c>
      <c r="B28" s="179">
        <v>0</v>
      </c>
      <c r="C28" s="179">
        <v>2861</v>
      </c>
      <c r="D28" s="179">
        <v>11150</v>
      </c>
      <c r="E28" s="179">
        <v>1500</v>
      </c>
      <c r="F28" s="178"/>
      <c r="G28" s="178"/>
      <c r="H28" s="178"/>
      <c r="I28" s="178"/>
      <c r="J28" s="178"/>
    </row>
    <row r="29" spans="1:12" ht="15" customHeight="1" x14ac:dyDescent="0.25">
      <c r="A29" s="182" t="s">
        <v>34</v>
      </c>
      <c r="B29" s="181">
        <v>-5173</v>
      </c>
      <c r="C29" s="181">
        <v>-43977.000999999997</v>
      </c>
      <c r="D29" s="181">
        <v>-44522.999000000003</v>
      </c>
      <c r="E29" s="181">
        <v>71638</v>
      </c>
      <c r="F29" s="181">
        <v>9937</v>
      </c>
      <c r="G29" s="181">
        <v>15353</v>
      </c>
      <c r="H29" s="181">
        <v>1004</v>
      </c>
      <c r="I29" s="181">
        <v>11456</v>
      </c>
      <c r="J29" s="181">
        <v>1910</v>
      </c>
    </row>
    <row r="30" spans="1:12" ht="15" customHeight="1" outlineLevel="1" x14ac:dyDescent="0.25">
      <c r="A30" s="180" t="s">
        <v>35</v>
      </c>
      <c r="B30" s="179">
        <v>0</v>
      </c>
      <c r="C30" s="186">
        <v>-70343.001999999993</v>
      </c>
      <c r="D30" s="186">
        <v>-30000</v>
      </c>
      <c r="E30" s="179">
        <v>79474.998000000007</v>
      </c>
      <c r="F30" s="179">
        <v>20000</v>
      </c>
      <c r="G30" s="179">
        <v>0</v>
      </c>
      <c r="H30" s="178"/>
      <c r="I30" s="178"/>
      <c r="J30" s="178"/>
    </row>
    <row r="31" spans="1:12" ht="15" customHeight="1" outlineLevel="1" x14ac:dyDescent="0.25">
      <c r="A31" s="194" t="s">
        <v>36</v>
      </c>
      <c r="B31" s="187">
        <v>19896.999</v>
      </c>
      <c r="C31" s="187">
        <v>48298</v>
      </c>
      <c r="D31" s="187">
        <v>0</v>
      </c>
      <c r="E31" s="185"/>
      <c r="F31" s="185"/>
      <c r="G31" s="185"/>
      <c r="H31" s="185"/>
      <c r="I31" s="185"/>
      <c r="J31" s="185"/>
    </row>
    <row r="32" spans="1:12" ht="15" customHeight="1" outlineLevel="1" x14ac:dyDescent="0.25">
      <c r="A32" s="180" t="s">
        <v>37</v>
      </c>
      <c r="B32" s="186">
        <v>-9538</v>
      </c>
      <c r="C32" s="186">
        <v>-4891</v>
      </c>
      <c r="D32" s="179">
        <v>0</v>
      </c>
      <c r="E32" s="178"/>
      <c r="F32" s="178"/>
      <c r="G32" s="178"/>
      <c r="H32" s="178"/>
      <c r="I32" s="178"/>
      <c r="J32" s="178"/>
    </row>
    <row r="33" spans="1:10" ht="15" customHeight="1" outlineLevel="1" x14ac:dyDescent="0.25">
      <c r="A33" s="194" t="s">
        <v>38</v>
      </c>
      <c r="B33" s="188">
        <v>-3037</v>
      </c>
      <c r="C33" s="188">
        <v>-3244</v>
      </c>
      <c r="D33" s="188">
        <v>-3175</v>
      </c>
      <c r="E33" s="187">
        <v>0</v>
      </c>
      <c r="F33" s="185"/>
      <c r="G33" s="185"/>
      <c r="H33" s="185"/>
      <c r="I33" s="185"/>
      <c r="J33" s="185"/>
    </row>
    <row r="34" spans="1:10" ht="15" customHeight="1" outlineLevel="1" x14ac:dyDescent="0.25">
      <c r="A34" s="193" t="s">
        <v>39</v>
      </c>
      <c r="B34" s="192">
        <v>200</v>
      </c>
      <c r="C34" s="192">
        <v>416</v>
      </c>
      <c r="D34" s="192">
        <v>186</v>
      </c>
      <c r="E34" s="192">
        <v>3832</v>
      </c>
      <c r="F34" s="191">
        <v>170</v>
      </c>
      <c r="G34" s="191">
        <v>15353</v>
      </c>
      <c r="H34" s="191">
        <v>1004</v>
      </c>
      <c r="I34" s="191">
        <v>11456</v>
      </c>
      <c r="J34" s="191">
        <v>1910</v>
      </c>
    </row>
    <row r="35" spans="1:10" ht="15" customHeight="1" outlineLevel="2" x14ac:dyDescent="0.25">
      <c r="A35" s="189" t="s">
        <v>40</v>
      </c>
      <c r="B35" s="185"/>
      <c r="C35" s="185"/>
      <c r="D35" s="185"/>
      <c r="E35" s="185"/>
      <c r="F35" s="187">
        <v>0</v>
      </c>
      <c r="G35" s="187">
        <v>15353</v>
      </c>
      <c r="H35" s="187">
        <v>0</v>
      </c>
      <c r="I35" s="187">
        <v>10824</v>
      </c>
      <c r="J35" s="187">
        <v>1886</v>
      </c>
    </row>
    <row r="36" spans="1:10" ht="15" customHeight="1" outlineLevel="2" x14ac:dyDescent="0.25">
      <c r="A36" s="190" t="s">
        <v>41</v>
      </c>
      <c r="B36" s="178"/>
      <c r="C36" s="178"/>
      <c r="D36" s="178"/>
      <c r="E36" s="178"/>
      <c r="F36" s="178"/>
      <c r="G36" s="178"/>
      <c r="H36" s="179">
        <v>870</v>
      </c>
      <c r="I36" s="179">
        <v>632</v>
      </c>
      <c r="J36" s="179">
        <v>0</v>
      </c>
    </row>
    <row r="37" spans="1:10" ht="15" customHeight="1" outlineLevel="2" x14ac:dyDescent="0.25">
      <c r="A37" s="189" t="s">
        <v>42</v>
      </c>
      <c r="B37" s="185"/>
      <c r="C37" s="185"/>
      <c r="D37" s="185"/>
      <c r="E37" s="185"/>
      <c r="F37" s="187">
        <v>170</v>
      </c>
      <c r="G37" s="187">
        <v>0</v>
      </c>
      <c r="H37" s="187">
        <v>134</v>
      </c>
      <c r="I37" s="187">
        <v>0</v>
      </c>
      <c r="J37" s="187">
        <v>24</v>
      </c>
    </row>
    <row r="38" spans="1:10" ht="15" customHeight="1" outlineLevel="1" x14ac:dyDescent="0.25">
      <c r="A38" s="180" t="s">
        <v>43</v>
      </c>
      <c r="B38" s="186">
        <v>-12695</v>
      </c>
      <c r="C38" s="186">
        <v>-14213</v>
      </c>
      <c r="D38" s="186">
        <v>-11534</v>
      </c>
      <c r="E38" s="186">
        <v>-11669</v>
      </c>
      <c r="F38" s="186">
        <v>-10233</v>
      </c>
      <c r="G38" s="178"/>
      <c r="H38" s="178"/>
      <c r="I38" s="178"/>
      <c r="J38" s="178"/>
    </row>
    <row r="39" spans="1:10" ht="15" customHeight="1" x14ac:dyDescent="0.25">
      <c r="A39" s="185" t="s">
        <v>44</v>
      </c>
      <c r="B39" s="187">
        <v>12439</v>
      </c>
      <c r="C39" s="187">
        <v>13654</v>
      </c>
      <c r="D39" s="188">
        <v>-5546</v>
      </c>
      <c r="E39" s="187">
        <v>4839</v>
      </c>
      <c r="F39" s="188">
        <v>-6090</v>
      </c>
      <c r="G39" s="187">
        <v>38617.000999999997</v>
      </c>
      <c r="H39" s="187">
        <v>5107</v>
      </c>
      <c r="I39" s="187">
        <v>14689</v>
      </c>
      <c r="J39" s="187">
        <v>1989</v>
      </c>
    </row>
    <row r="40" spans="1:10" ht="15" customHeight="1" x14ac:dyDescent="0.25">
      <c r="A40" s="178" t="s">
        <v>45</v>
      </c>
      <c r="B40" s="186">
        <v>-618</v>
      </c>
      <c r="C40" s="186">
        <v>-1052</v>
      </c>
      <c r="D40" s="186">
        <v>-454</v>
      </c>
      <c r="E40" s="186">
        <v>-859</v>
      </c>
      <c r="F40" s="186">
        <v>-1370</v>
      </c>
      <c r="G40" s="186">
        <v>-1004</v>
      </c>
      <c r="H40" s="179">
        <v>15</v>
      </c>
      <c r="I40" s="186">
        <v>-59</v>
      </c>
      <c r="J40" s="186">
        <v>-108</v>
      </c>
    </row>
    <row r="41" spans="1:10" ht="15" customHeight="1" x14ac:dyDescent="0.25">
      <c r="A41" s="185" t="s">
        <v>46</v>
      </c>
      <c r="B41" s="183">
        <v>11821</v>
      </c>
      <c r="C41" s="183">
        <v>12602</v>
      </c>
      <c r="D41" s="184">
        <v>-6000</v>
      </c>
      <c r="E41" s="183">
        <v>3980</v>
      </c>
      <c r="F41" s="184">
        <v>-7460</v>
      </c>
      <c r="G41" s="183">
        <v>37612.999000000003</v>
      </c>
      <c r="H41" s="183">
        <v>5122</v>
      </c>
      <c r="I41" s="183">
        <v>14630</v>
      </c>
      <c r="J41" s="183">
        <v>1881</v>
      </c>
    </row>
    <row r="42" spans="1:10" ht="15" customHeight="1" x14ac:dyDescent="0.25">
      <c r="A42" s="178" t="s">
        <v>47</v>
      </c>
      <c r="B42" s="179">
        <v>63340</v>
      </c>
      <c r="C42" s="179">
        <v>50737.999000000003</v>
      </c>
      <c r="D42" s="179">
        <v>56737.999000000003</v>
      </c>
      <c r="E42" s="179">
        <v>52757.999000000003</v>
      </c>
      <c r="F42" s="179">
        <v>60217.999000000003</v>
      </c>
      <c r="G42" s="179">
        <v>22605</v>
      </c>
      <c r="H42" s="179">
        <v>17483</v>
      </c>
      <c r="I42" s="179">
        <v>2853</v>
      </c>
      <c r="J42" s="179">
        <v>556</v>
      </c>
    </row>
    <row r="43" spans="1:10" ht="15" customHeight="1" x14ac:dyDescent="0.25">
      <c r="A43" s="182" t="s">
        <v>48</v>
      </c>
      <c r="B43" s="181">
        <v>75161.002999999997</v>
      </c>
      <c r="C43" s="181">
        <v>63340</v>
      </c>
      <c r="D43" s="181">
        <v>50737.999000000003</v>
      </c>
      <c r="E43" s="181">
        <v>56737.999000000003</v>
      </c>
      <c r="F43" s="181">
        <v>52757.999000000003</v>
      </c>
      <c r="G43" s="181">
        <v>60217.999000000003</v>
      </c>
      <c r="H43" s="181">
        <v>22605</v>
      </c>
      <c r="I43" s="181">
        <v>17483</v>
      </c>
      <c r="J43" s="181">
        <v>2437</v>
      </c>
    </row>
    <row r="44" spans="1:10" ht="15" customHeight="1" outlineLevel="1" x14ac:dyDescent="0.25">
      <c r="A44" s="180" t="s">
        <v>49</v>
      </c>
      <c r="B44" s="179">
        <v>19945</v>
      </c>
      <c r="C44" s="179">
        <v>15801</v>
      </c>
      <c r="D44" s="179">
        <v>13352</v>
      </c>
      <c r="E44" s="179">
        <v>11992</v>
      </c>
      <c r="F44" s="179">
        <v>7097</v>
      </c>
      <c r="G44" s="179">
        <v>4067</v>
      </c>
      <c r="H44" s="179">
        <v>3246</v>
      </c>
      <c r="I44" s="178"/>
      <c r="J44" s="178"/>
    </row>
    <row r="45" spans="1:10" ht="15" customHeight="1" x14ac:dyDescent="0.25">
      <c r="A45" s="177" t="s">
        <v>50</v>
      </c>
    </row>
  </sheetData>
  <hyperlinks>
    <hyperlink ref="B10" r:id="rId1" display="https://my.apps.factset.com/viewer/?_app_id=central_doc_viewer&amp;_dd2=%26os%3D570%257C453%26oe%3D561%257C470%26ov%3D79%26brh%3Dfalse&amp;_doc_docfn=U2FsdGVkX1+b3BfcyqmWGdUm+Q1CwBwaLRKeimwDjXROKrgYEqeLVTlaOBo26/+558v0k3yP7rwViOrYzLxJ4AP7F4i2GwAG1smX/nJt3uJyZ/wg/qo9vXkpnY6RumG2Mi/Nxiaz6AcvVqIeA+ofhQ==&amp;center_on_screen=true&amp;float_window=true&amp;height=800&amp;positioning_strategy=center_on_screen&amp;width=950" xr:uid="{A806AF90-8B16-49FB-9AF8-2C3D1252B29A}"/>
    <hyperlink ref="C10" r:id="rId2" display="https://my.apps.factset.com/viewer/?_app_id=central_doc_viewer&amp;_dd2=%26os%3D570%257C524%26oe%3D561%257C541%26ov%3D79%26brh%3Dfalse&amp;_doc_docfn=U2FsdGVkX1/eTL737GgZdhZKNFeeyhYUr0WX1yG5nyaZJLSdmS/LX1vuvEmqRZ9pjrPFst81XqWHoMIpHIWivuiT7BhwvSzq3oGfsT1tqrz5kV40Y7NaSNR8LoSBuC96KXzSrBhHEIkfkIe3VBlsIQ==&amp;center_on_screen=true&amp;float_window=true&amp;height=800&amp;positioning_strategy=center_on_screen&amp;width=950" xr:uid="{E6BE1284-2AEF-46E6-B185-E3F0E461D9C1}"/>
    <hyperlink ref="D10" r:id="rId3" display="https://my.apps.factset.com/viewer/?_app_id=central_doc_viewer&amp;_dd2=%26os%3D581%257C518%26oe%3D572%257C535%26ov%3D118%26brh%3Dfalse&amp;_doc_docfn=U2FsdGVkX188TVCD/xdF6Wz6y50RQfQ7prtOKg9BSmVnZhTLRtlzoycjn5Hg+wKJuZo9ZmNiR3+wOKuXKVvxRB6qkr/D93WjvCZkyJFOkBfVRfePFMZc/9JtuIaVmfTnDuWv31fTOxHkRJFyv0DpDg==&amp;center_on_screen=true&amp;float_window=true&amp;height=800&amp;positioning_strategy=center_on_screen&amp;width=950" xr:uid="{803C4A59-C9FF-472B-BA98-B4DF1AF0D41E}"/>
    <hyperlink ref="E10" r:id="rId4" display="https://my.apps.factset.com/viewer/?_app_id=central_doc_viewer&amp;_dd2=%26os%3D589%257C524%26oe%3D580%257C541%26ov%3D103%26brh%3Dfalse&amp;_doc_docfn=U2FsdGVkX1/Ss033TsoZmMV9CqW0qRsaIw6wYxeojnE0mx+UfgjhmMjzjwI3XuNdANgOZwd6c+GR6EZ6cFc71ryNNgYDXczlKbfqz3LFdfGUyNiejKNul1JuusuxSlZgO3NIS/WIWPsL5liLiQ1irQ==&amp;center_on_screen=true&amp;float_window=true&amp;height=800&amp;positioning_strategy=center_on_screen&amp;width=950" xr:uid="{84A15F98-4967-4FA6-88C5-79354D512BF8}"/>
    <hyperlink ref="F10" r:id="rId5" display="https://my.apps.factset.com/viewer/?_app_id=central_doc_viewer&amp;_dd2=%26os%3D587%257C451%26oe%3D578%257C471%26ov%3D79%26brh%3Dfalse&amp;_doc_docfn=U2FsdGVkX187OEuBoaa0kV7RqnbskgR+A+fmp64QaUPqVtUSIvs/0E62ufi6P6NfAFBkk5AT/JIwUrWwblOrm4pa4eP82ipTZl9dWpnK9wo=&amp;center_on_screen=true&amp;float_window=true&amp;height=800&amp;positioning_strategy=center_on_screen&amp;width=950" xr:uid="{D458BA03-B681-4200-A384-7AC322034D70}"/>
    <hyperlink ref="G10" r:id="rId6" display="https://my.apps.factset.com/viewer/?_app_id=central_doc_viewer&amp;_dd2=%26os%3D587%257C522%26oe%3D578%257C541%26ov%3D79%26brh%3Dfalse&amp;_doc_docfn=U2FsdGVkX19rPW1XZzUicisXt7o+Uyf4oqzlHITg+OIOu0YfXsSeKOv+8pHfXc97kzK0I1gH7aBDYWs4w69T2XBYXxgJ67ehH43R5IG/drY=&amp;center_on_screen=true&amp;float_window=true&amp;height=800&amp;positioning_strategy=center_on_screen&amp;width=950" xr:uid="{6584D63A-CCFC-4D37-8C59-99660B5B5271}"/>
    <hyperlink ref="H10" r:id="rId7" display="https://my.apps.factset.com/viewer/?_app_id=central_doc_viewer&amp;_dd2=%26os%3D587%257C525%26oe%3D578%257C541%26ov%3D65%26brh%3Dfalse&amp;_doc_docfn=U2FsdGVkX1/qI8q9KXd3ODw/ChSq5jV5VHb2VA8TqB+WegCunOgkk6k8jLRpkuKwLoVFp4HLCDRCeykyZzR4TwIXsTNfUkJblNog9oNlp362DU2VWDIj/VQI7SkQItOJih+j24eqOvsE/43iFHg3fg==&amp;center_on_screen=true&amp;float_window=true&amp;height=800&amp;positioning_strategy=center_on_screen&amp;width=950" xr:uid="{78A197F5-160F-4731-A12A-0DB7117E68C6}"/>
    <hyperlink ref="I10" r:id="rId8" display="https://my.apps.factset.com/viewer/?_app_id=central_doc_viewer&amp;_dd2=%26os%3D587%257C525%26oe%3D578%257C541%26ov%3D55%26brh%3Dfalse&amp;_doc_docfn=U2FsdGVkX1+zxGaR8+eC7g5XrxnTZXQuUDSK4pt5MWTPhMOHbLaPwqqN3UG7+naTKbE42rD7YNxacoEVyszCcWc7/ex4pNCwnER2T+cl7ms=&amp;center_on_screen=true&amp;float_window=true&amp;height=800&amp;positioning_strategy=center_on_screen&amp;width=950" xr:uid="{E9358304-80A2-4C68-A80B-F6DBE13ADD84}"/>
    <hyperlink ref="J10" r:id="rId9" display="https://my.apps.factset.com/viewer/?_app_id=central_doc_viewer&amp;_dd2=%26os%3D493%257C522%26oe%3D483%257C535%26ov%3D22%26brh%3Dfalse&amp;_doc_docfn=U2FsdGVkX1/Xi/Cy8AfBJXqOpWoQB6lVeNhHjUs8D1aN1jjMj0M9j19/jFy7abMfHLL5lraLGRghoxlDRjCghshSeUClXzi8TMO+EC8ONDHTNtNz8lAfFduDBptrWokXbaM0jr0e6qwVIqSQuEYtfQ==&amp;center_on_screen=true&amp;float_window=true&amp;height=800&amp;positioning_strategy=center_on_screen&amp;width=950" xr:uid="{8AF65373-B798-4CF6-99C0-A60D1BA1EA8A}"/>
    <hyperlink ref="B11" r:id="rId10" display="https://my.apps.factset.com/viewer/?_app_id=central_doc_viewer&amp;_dd2=%26os%3D694%257C455%26oe%3D685%257C470%26ov%3D79%26brh%3Dfalse&amp;_doc_docfn=U2FsdGVkX1+qjMjbbaWpNuhNHyy9QbVhXtl59AQcwQD0xEZP0kkpZAsvQPOWFi+q1EXecjz1Vk84t6HnkJ2WLRNigX/pep8gmlMXhshWEoxTLtCn/aybDQP3wOwuu03/FycThX7IPN0f+x1Lfgcf/A==&amp;center_on_screen=true&amp;float_window=true&amp;height=800&amp;positioning_strategy=center_on_screen&amp;width=950" xr:uid="{BA1FEBE2-9D98-4800-8149-711F194A623A}"/>
    <hyperlink ref="C11" r:id="rId11" display="https://my.apps.factset.com/viewer/?_app_id=central_doc_viewer&amp;_dd2=%26os%3D694%257C525%26oe%3D685%257C541%26ov%3D79%26brh%3Dfalse&amp;_doc_docfn=U2FsdGVkX1/7GSBJ0xl72T2lKM2XhRNrCH0deG7TPd0112TFGh0nBbZHb5HSLoUwHYfVFe8NuOUbJ1DRqWHe+fLzc9bCsZ3PVx2N/+slxTECuxI6nugxFQOyPDlNVPB/IfWAMIx4yy7J6skw06em7w==&amp;center_on_screen=true&amp;float_window=true&amp;height=800&amp;positioning_strategy=center_on_screen&amp;width=950" xr:uid="{89E1E69A-A3D9-451E-B4B5-838B4054086D}"/>
    <hyperlink ref="D11" r:id="rId12" display="https://my.apps.factset.com/viewer/?_app_id=central_doc_viewer&amp;_dd2=%26os%3D694%257C520%26oe%3D685%257C535%26ov%3D118%26brh%3Dfalse&amp;_doc_docfn=U2FsdGVkX19zlK1I4CsaHOij/7vvKCZBrSSdX9BtUUjUHIqsg/zJr9ujWFaM1xkoR2TH5YeZpkaGTLpfUbFHHd3zp1uDn86RldQ93fW2E2IUkK9hBbfKnFrMcfjGBjNuVYSWkBPUJ33vMFAYprLi6g==&amp;center_on_screen=true&amp;float_window=true&amp;height=800&amp;positioning_strategy=center_on_screen&amp;width=950" xr:uid="{FF72C9E4-5911-466D-939C-6FFDA9F2876E}"/>
    <hyperlink ref="E11" r:id="rId13" display="https://my.apps.factset.com/viewer/?_app_id=central_doc_viewer&amp;_dd2=%26os%3D714%257C526%26oe%3D705%257C541%26ov%3D103%26brh%3Dfalse&amp;_doc_docfn=U2FsdGVkX18SoKQVkBDa10D3Dt4GHTzfcuYB17IQ9zkLm/fV1oDTMCfKq9H6JcGry+RAgtVRSgNE++jADR9MjPeHWGcEKIn8jWUK8Yi8YmscvA7a6cIQ+tUTPu4aWNEy9PkoX0TMYs7TIEaDOJD59A==&amp;center_on_screen=true&amp;float_window=true&amp;height=800&amp;positioning_strategy=center_on_screen&amp;width=950" xr:uid="{F6ED61C4-DE61-496C-B4BB-A75A4D78B3C9}"/>
    <hyperlink ref="F11" r:id="rId14" display="https://my.apps.factset.com/viewer/?_app_id=central_doc_viewer&amp;_dd2=%26os%3D713%257C451%26oe%3D705%257C471%26ov%3D79%26brh%3Dfalse&amp;_doc_docfn=U2FsdGVkX1+opWNyxvIDvz4vSsljxCkTZ2u7DpJYplrR0+BfZ0xAqOleGL7thhIQyRVWc68aVxo8McNmZdh8DNiGt23RkAWRm/gT3oMuuNE=&amp;center_on_screen=true&amp;float_window=true&amp;height=800&amp;positioning_strategy=center_on_screen&amp;width=950" xr:uid="{7A758287-BF1D-451B-91D8-B2D2F5E96E61}"/>
    <hyperlink ref="G11" r:id="rId15" display="https://my.apps.factset.com/viewer/?_app_id=central_doc_viewer&amp;_dd2=%26os%3D713%257C522%26oe%3D705%257C541%26ov%3D79%26brh%3Dfalse&amp;_doc_docfn=U2FsdGVkX18rAQ1U7+27dxLQy8c67Ngs02kx6INhxT4j8gCM8rU7zPxbOYgy1w85yAEEiRMqGomGd1Zt/ija9o9BMnpffY1GM3d4FIpABN8=&amp;center_on_screen=true&amp;float_window=true&amp;height=800&amp;positioning_strategy=center_on_screen&amp;width=950" xr:uid="{D5A7A4F3-B537-49CE-A54C-AB8A0C4A7440}"/>
    <hyperlink ref="H11" r:id="rId16" display="https://my.apps.factset.com/viewer/?_app_id=central_doc_viewer&amp;_dd2=%26os%3D713%257C530%26oe%3D705%257C541%26ov%3D65%26brh%3Dfalse&amp;_doc_docfn=U2FsdGVkX19wq3FMxl3Tho0rFy4BhyNBl218d5eymXvmPC9x0DpV29Yos8lB6DMFg6fVf6C2uSYi7u/XtF4Bp3mo1CrlLGiTOcWZCtC1qfunO5DiRMIRidkTs/QIkFzHYb7KLrss2qrkSbXdq/7TnQ==&amp;center_on_screen=true&amp;float_window=true&amp;height=800&amp;positioning_strategy=center_on_screen&amp;width=950" xr:uid="{ECD5912A-36DE-4E17-8DDB-87EA2E7B4137}"/>
    <hyperlink ref="I11" r:id="rId17" display="https://my.apps.factset.com/viewer/?_app_id=central_doc_viewer&amp;_dd2=%26os%3D713%257C525%26oe%3D705%257C541%26ov%3D55%26brh%3Dfalse&amp;_doc_docfn=U2FsdGVkX19wPnCaCcG8f3hi6hE2CEYXBlEpIZIw1kU5PphoT8Bm2Hsa/xJbWJcTWXQGR3WU4E9YRZ3R8YvXJfy9qwP4lxejtlRKRdGNiYc=&amp;center_on_screen=true&amp;float_window=true&amp;height=800&amp;positioning_strategy=center_on_screen&amp;width=950" xr:uid="{3E19922B-2774-4B59-A2FE-67DC67580D03}"/>
    <hyperlink ref="J11" r:id="rId18" display="https://my.apps.factset.com/viewer/?_app_id=central_doc_viewer&amp;_dd2=%26os%3D657%257C518%26oe%3D647%257C535%26ov%3D22%26brh%3Dfalse&amp;_doc_docfn=U2FsdGVkX18JrXPgJvRjR2U4ndvYb5Q9b+OWCuzjcFoNqEtYtlCJggeVHC/mR9i/pkw9XO3pUKl1IaBW69JD4Oivf3D0AJhL2cnMHz0TpvulirV0DvmjlBMmJcZf/+agWbYHbthLhwGmCl62GdMvww==&amp;center_on_screen=true&amp;float_window=true&amp;height=800&amp;positioning_strategy=center_on_screen&amp;width=950" xr:uid="{A1A02C30-74E0-4B22-8A47-92803E5F0387}"/>
    <hyperlink ref="J12" r:id="rId19" display="https://my.apps.factset.com/viewer/?_app_id=central_doc_viewer&amp;_dd2=%26os%3D629%257C523%26oe%3D619%257C535%26ov%3D22%26brh%3Dfalse&amp;_doc_docfn=U2FsdGVkX18tMV82TARFOSnveEJGDyAVHnmEVnFWEhkbkBaEasDR7cii60z2PNjCigS/mmYX/00AblqFaxmNJ59FmkYx4Y4nwGYihoYUEjhPt5CahiVVriMSBQB3o7poO4Irw/l+R8l2xV8mDxh1sA==&amp;center_on_screen=true&amp;float_window=true&amp;height=800&amp;positioning_strategy=center_on_screen&amp;width=950" xr:uid="{1D78ADA0-C525-4014-A60F-1C61EBA49985}"/>
    <hyperlink ref="B13" r:id="rId20" display="https://my.apps.factset.com/viewer/?_app_id=central_doc_viewer&amp;_dd2=%26os%3D672%257C454%26oe%3D663%257C470%26ov%3D79%26brh%3Dfalse&amp;_doc_docfn=U2FsdGVkX1/uvAXhMutr4OCVAceelW/E2ZBZqIF1IMz7nHX3wNQH+wd3MAsyGXaHv8DoLW0WewfiKU5lKORQ01qjSQJpf7YR/PpfpPtc8Hs4g4oPt+bAY/jtXFTOKjANXnBqf65Aw7p4UkknkhKTEg==&amp;center_on_screen=true&amp;float_window=true&amp;height=800&amp;positioning_strategy=center_on_screen&amp;width=950" xr:uid="{4B014370-92B5-4A58-9998-D677B0B76931}"/>
    <hyperlink ref="C13" r:id="rId21" display="https://my.apps.factset.com/viewer/?_app_id=central_doc_viewer&amp;_dd2=%26os%3D672%257C525%26oe%3D663%257C541%26ov%3D79%26brh%3Dfalse&amp;_doc_docfn=U2FsdGVkX1/RUxhfJt8G8Uh2+Sm+abxeleu8+tq4ASzqqRPWL3nH8s1GMkt/rtOeY1g/X1KzA34Q7dEYLAD6sfYp/SpUKMkf9yxo2C6tKwe3aRUknbV7HJiM7dVWEJIFIn2T+3bApxCOY8MKVr3eeg==&amp;center_on_screen=true&amp;float_window=true&amp;height=800&amp;positioning_strategy=center_on_screen&amp;width=950" xr:uid="{C997993D-9649-41A5-A922-2102DFDD65C7}"/>
    <hyperlink ref="D13" r:id="rId22" display="https://my.apps.factset.com/viewer/?_app_id=central_doc_viewer&amp;_dd2=%26os%3D672%257C520%26oe%3D663%257C535%26ov%3D118%26brh%3Dfalse&amp;_doc_docfn=U2FsdGVkX1/13HrfFybXOZG/KuEnUur31WeN8+F5Ua7eibpS3o7Mcvpo0SzxEAK/TGKlDz0tuWbW9skzAt7h57pbSzvSfh0WVaxRx9WTn+hhEuDSdTH2XdS0l6aUZ7+tATGQI9CD14J9nZXo6h3arw==&amp;center_on_screen=true&amp;float_window=true&amp;height=800&amp;positioning_strategy=center_on_screen&amp;width=950" xr:uid="{FCEA0E76-B8D1-4ABB-83C7-AB12C4926A40}"/>
    <hyperlink ref="E13" r:id="rId23" display="https://my.apps.factset.com/viewer/?_app_id=central_doc_viewer&amp;_dd2=%26os%3D692%257C525%26oe%3D683%257C541%26ov%3D103%26brh%3Dfalse&amp;_doc_docfn=U2FsdGVkX1+rkttyULS31pKbc8i+q1noMrzcwW6ntkxIKdWe2YTVIggPlfGXYVDs9x9VOQJ5ubc12DxhB5/XvEMD7gGUoDg+v/VpsSssCA9n+7MuSpamG8vBIG3TqopidO4sHFzEkygO4Mjey0ad0g==&amp;center_on_screen=true&amp;float_window=true&amp;height=800&amp;positioning_strategy=center_on_screen&amp;width=950" xr:uid="{C847A1DE-BC64-46A6-AAC7-940F3F03734A}"/>
    <hyperlink ref="F13" r:id="rId24" display="https://my.apps.factset.com/viewer/?_app_id=central_doc_viewer&amp;_dd2=%26os%3D691%257C455%26oe%3D683%257C471%26ov%3D79%26brh%3Dfalse&amp;_doc_docfn=U2FsdGVkX18GoHTG18W2makkiDpIBbYOHwEL53r/0oml4JMN881+KxhedpyqjRqeIFIBFqMa7l4X2AQPSY+h4xTZzKb8R514qkhYHtq7PEo=&amp;center_on_screen=true&amp;float_window=true&amp;height=800&amp;positioning_strategy=center_on_screen&amp;width=950" xr:uid="{CFB6CA32-47FB-4ADC-BC51-F8A088A71709}"/>
    <hyperlink ref="G13" r:id="rId25" display="https://my.apps.factset.com/viewer/?_app_id=central_doc_viewer&amp;_dd2=%26os%3D691%257C525%26oe%3D683%257C541%26ov%3D79%26brh%3Dfalse&amp;_doc_docfn=U2FsdGVkX1/RNNTXA6Oz7/QfwDtrAhweCysIusdtYbhCVtF7LOGR7O9lHbTfAdubiuu909gAwYOekopYjnanbFeUE8m7FkvOQDIV4yF4/No=&amp;center_on_screen=true&amp;float_window=true&amp;height=800&amp;positioning_strategy=center_on_screen&amp;width=950" xr:uid="{600E0909-9831-45BC-A310-A0D00B30F8FB}"/>
    <hyperlink ref="H13" r:id="rId26" display="https://my.apps.factset.com/viewer/?_app_id=central_doc_viewer&amp;_dd2=%26os%3D691%257C530%26oe%3D683%257C541%26ov%3D65%26brh%3Dfalse&amp;_doc_docfn=U2FsdGVkX1/YyTOiaxYiptQ455PqqmExGkaAxqLOCGoK8thmFUaOAY2X3t9sNwTAJJrVh3q5W17HA3aOT1IEl0i873lS2qDUBQss30Fgm8eixtbIjtF3nXPnA/rKSYGPlm28CssupcMoCWHUOLBTXA==&amp;center_on_screen=true&amp;float_window=true&amp;height=800&amp;positioning_strategy=center_on_screen&amp;width=950" xr:uid="{E6675F50-9A35-4AAE-ACB0-657D605B2814}"/>
    <hyperlink ref="I13" r:id="rId27" display="https://my.apps.factset.com/viewer/?_app_id=central_doc_viewer&amp;_dd2=%26os%3D691%257C531%26oe%3D683%257C541%26ov%3D55%26brh%3Dfalse&amp;_doc_docfn=U2FsdGVkX1/2TJDH4pwqXTe/GHDOZWN3fGPwaZuZypufXJ5GCNWRpM8/cCWs8e67H1YiKFZj45gAuAUkb8T6/1M1ob2MYu7WyaMQqAUs6nM=&amp;center_on_screen=true&amp;float_window=true&amp;height=800&amp;positioning_strategy=center_on_screen&amp;width=950" xr:uid="{C9B63868-565D-4F21-9438-AFA63C29E5D0}"/>
    <hyperlink ref="J13" r:id="rId28" display="https://my.apps.factset.com/viewer/?_app_id=central_doc_viewer&amp;_dd2=%26os%3D629%257C523%26oe%3D619%257C535%26ov%3D22%26brh%3Dfalse&amp;_doc_docfn=U2FsdGVkX19PiZoOUfAfjM5ytxrhd4uOg6BThUj+MSrKnJHGjOZxVbEw+fKGXlZdtaQe6fueoFoqyoiv/B5AwC5PpcLJhZEd4r4Tq9W9oGoP9BuF4pxKim+XK8AeQaT0KlqhoY/WyJF9RRA88qOaFA==&amp;center_on_screen=true&amp;float_window=true&amp;height=800&amp;positioning_strategy=center_on_screen&amp;width=950" xr:uid="{577E28A8-E620-4506-BCF5-35F7C0C91CEF}"/>
    <hyperlink ref="B14" r:id="rId29" display="https://my.apps.factset.com/viewer/?_app_id=central_doc_viewer&amp;_dd2=%26os%3D661%257C458%26oe%3D652%257C470%26ov%3D79%26brh%3Dfalse&amp;_doc_docfn=U2FsdGVkX19Nm2d79Uh18LuAkj/sV4zseO1U1atALzvve5coUr9xdewOwKy//GhAG/5EKaAEii2eWvlE9hmtPrE9T6YGpGqdMXX9fclMruIct1cDxcJ+VZBMQOhJ7/Ax6EBnaKT4qqr2z09IjnmfzA==&amp;center_on_screen=true&amp;float_window=true&amp;height=800&amp;positioning_strategy=center_on_screen&amp;width=950" xr:uid="{61B8B706-CDB4-4DF3-A6A3-1D77DCCF72E1}"/>
    <hyperlink ref="C14" r:id="rId30" display="https://my.apps.factset.com/viewer/?_app_id=central_doc_viewer&amp;_dd2=%26os%3D661%257C532%26oe%3D652%257C541%26ov%3D79%26brh%3Dfalse&amp;_doc_docfn=U2FsdGVkX1+APIw4M0MakcmwvX2Wf0zZcasm9DrA2WZXFlcPJce4ovSPCFillDfBZUpAChbma0ABgsLJRudOUaiNfmMy/s60FO1AxMdA/4PTXij8b7jaFY5+XPjUPqGpQlW3COBtoUgqbp2YMjH1sQ==&amp;center_on_screen=true&amp;float_window=true&amp;height=800&amp;positioning_strategy=center_on_screen&amp;width=950" xr:uid="{31CD3C1F-1E48-4A5D-86F9-D9365AE9AD3D}"/>
    <hyperlink ref="D14" r:id="rId31" display="https://my.apps.factset.com/viewer/?_app_id=central_doc_viewer&amp;_dd2=%26os%3D661%257C523%26oe%3D652%257C535%26ov%3D118%26brh%3Dfalse&amp;_doc_docfn=U2FsdGVkX1/3Bd934ONShlgVOAfJQCceud9+uf1Pic4wUtM47eW3o1FZHMZW8V2Yej5pR9EFmmad/54fHI75a5FnQP7exgv57HOtviI4tM/xLCs8BSK7OXDRDlkiuHzazm8IkGmVE4YK9iwmAgavgA==&amp;center_on_screen=true&amp;float_window=true&amp;height=800&amp;positioning_strategy=center_on_screen&amp;width=950" xr:uid="{37C1F151-EE21-4676-8827-396A325E61C4}"/>
    <hyperlink ref="E14" r:id="rId32" display="https://my.apps.factset.com/viewer/?_app_id=central_doc_viewer&amp;_dd2=%26os%3D681%257C532%26oe%3D672%257C541%26ov%3D103%26brh%3Dfalse&amp;_doc_docfn=U2FsdGVkX1+Vl3NvHhTdDbPVBfqihoyjJwT1uZP4I4sOdgEW1yUMzbxyuIySnPdbT71a8jSmOQz9zW/BIstnXcFr/vY7Or8VKHIMypcAfF8vT8SvbdORbK2Q/KCHZPVbwFaEjpbZn2ZG/nQpp3kf0g==&amp;center_on_screen=true&amp;float_window=true&amp;height=800&amp;positioning_strategy=center_on_screen&amp;width=950" xr:uid="{3901581B-24A1-429B-A971-D239BBF97428}"/>
    <hyperlink ref="F14" r:id="rId33" display="https://my.apps.factset.com/viewer/?_app_id=central_doc_viewer&amp;_dd2=%26os%3D680%257C460%26oe%3D672%257C471%26ov%3D79%26brh%3Dfalse&amp;_doc_docfn=U2FsdGVkX1/+bp7DiilX1YsQt0y9xF9xCJS/lFf4UTqUFEbmnkgPZE0ArDLaOrE5CCDH35cK+o+kuyi20RX49QSJYnBiVAvZw/kd+taFuVQ=&amp;center_on_screen=true&amp;float_window=true&amp;height=800&amp;positioning_strategy=center_on_screen&amp;width=950" xr:uid="{77657856-E83D-49B7-8D4F-9365E18F4EDE}"/>
    <hyperlink ref="G14" r:id="rId34" display="https://my.apps.factset.com/viewer/?_app_id=central_doc_viewer&amp;_dd2=%26os%3D680%257C531%26oe%3D672%257C541%26ov%3D79%26brh%3Dfalse&amp;_doc_docfn=U2FsdGVkX19mw3Ql5BOnmj9HUwDDcup/fHzrMM+wnRM58S7aOFdLtkw3iA+Iw7j6EwCLHB0hXUOSWBHsQ+ashWxDIO+S6YdX2mke7Yb7xxA=&amp;center_on_screen=true&amp;float_window=true&amp;height=800&amp;positioning_strategy=center_on_screen&amp;width=950" xr:uid="{DF35E045-8F6B-453C-A37E-D6E960CFF483}"/>
    <hyperlink ref="H14" r:id="rId35" display="https://my.apps.factset.com/viewer/?_app_id=central_doc_viewer&amp;_dd2=%26os%3D680%257C534%26oe%3D672%257C541%26ov%3D65%26brh%3Dfalse&amp;_doc_docfn=U2FsdGVkX18l2L51ILSwAI/4Dj/J8Iwdq9scjm2K1tYbLu437MjwNhDjDSb1M9XRSWPSq9YsL+8LJRHYV3ONhTl05eErGrpWqNEI/PR3f2vLux0XtS40c/FhhplIitbDRuYIKmq/Lkns37aZvUDF8A==&amp;center_on_screen=true&amp;float_window=true&amp;height=800&amp;positioning_strategy=center_on_screen&amp;width=950" xr:uid="{E9D2BBB5-E08B-4AD6-866D-A9D6D008D1DE}"/>
    <hyperlink ref="I14" r:id="rId36" display="https://my.apps.factset.com/viewer/?_app_id=central_doc_viewer&amp;_dd2=%26os%3D680%257C534%26oe%3D672%257C541%26ov%3D55%26brh%3Dfalse&amp;_doc_docfn=U2FsdGVkX1/YtwShdCHp2tvAoW0NqrblsoiPaV8+cTO5JhR51CU6TpNiYmaNzWkZLzgRwAazRW3WMT7R4PV7OsbVGOKHLh+YH4oi5Q4IwjA=&amp;center_on_screen=true&amp;float_window=true&amp;height=800&amp;positioning_strategy=center_on_screen&amp;width=950" xr:uid="{264FD97B-6495-47CD-8683-993CB5BC93FE}"/>
    <hyperlink ref="B15" r:id="rId37" display="https://my.apps.factset.com/viewer/?_app_id=central_doc_viewer&amp;_dd2=%26os%3D650%257C456%26oe%3D641%257C470%26ov%3D79%26brh%3Dfalse&amp;_doc_docfn=U2FsdGVkX181sj1ccjN/ajE/naTWVUg8c2CrjoxHhOAxJ88hv61G3Qvt0my7EDRlP3dcah1aEYhKeJETmEZSHZwdukNnycuSX5NQdP6AUz1DeNglO6eOWYlIZg9wYqXYymDeg3ruL/2sXE+lLVmakg==&amp;center_on_screen=true&amp;float_window=true&amp;height=800&amp;positioning_strategy=center_on_screen&amp;width=950" xr:uid="{B078BC98-359B-4B64-9CCB-E74EE368C689}"/>
    <hyperlink ref="C15" r:id="rId38" display="https://my.apps.factset.com/viewer/?_app_id=central_doc_viewer&amp;_dd2=%26os%3D650%257C527%26oe%3D641%257C541%26ov%3D79%26brh%3Dfalse&amp;_doc_docfn=U2FsdGVkX187no0hrju5JQDcofEPIAPRtEGQsaJTgLC2GB1OfAt5Zlet2BKgIjESJ7dien60ngjtxdxinxEq07zteu4lNNKqAf4FxMxzJQb6xQ1RTgbk2Jsh2HwxNE0QX4HBPbE9QH44HA5L3L3rgA==&amp;center_on_screen=true&amp;float_window=true&amp;height=800&amp;positioning_strategy=center_on_screen&amp;width=950" xr:uid="{0EAAAF2A-F4D8-4DCB-A64A-28B2E43BE1F1}"/>
    <hyperlink ref="D15" r:id="rId39" display="https://my.apps.factset.com/viewer/?_app_id=central_doc_viewer&amp;_dd2=%26os%3D650%257C520%26oe%3D641%257C535%26ov%3D118%26brh%3Dfalse&amp;_doc_docfn=U2FsdGVkX19TIX2l9MfGWHp9rzwumoANoobE+CLKGntW+gyx0hTlR3Mae2KxkeFYnBNazZUiRuivkjKgabbRfQmCJdCyzPz5jxR2Y4/UNfqT6olNcxr2HmMVjxRRfxG6dsT+ZVAoKvZvkHGeNFPgGg==&amp;center_on_screen=true&amp;float_window=true&amp;height=800&amp;positioning_strategy=center_on_screen&amp;width=950" xr:uid="{067012CF-14D4-4C9A-A61F-4799EDD09F39}"/>
    <hyperlink ref="E15" r:id="rId40" display="https://my.apps.factset.com/viewer/?_app_id=central_doc_viewer&amp;_dd2=%26os%3D670%257C527%26oe%3D661%257C541%26ov%3D103%26brh%3Dfalse&amp;_doc_docfn=U2FsdGVkX19i7Rwe+/XXN6PjoZHGsRFTA/H7xMyZudKU/s1C98sI6JVSBF2mzOD8Ed5Cb0OyfA+LKbhnaI8P4zxhSKyTdOSbrNDSCFVRN/NWMsWdH2+d31Z6V1uLhqrnL1qk7ET9gdmFXR72y9Avpg==&amp;center_on_screen=true&amp;float_window=true&amp;height=800&amp;positioning_strategy=center_on_screen&amp;width=950" xr:uid="{ADA0BE19-1E13-4C91-8AE9-B15A8303FAC2}"/>
    <hyperlink ref="F15" r:id="rId41" display="https://my.apps.factset.com/viewer/?_app_id=central_doc_viewer&amp;_dd2=%26os%3D669%257C461%26oe%3D661%257C471%26ov%3D79%26brh%3Dfalse&amp;_doc_docfn=U2FsdGVkX1/rvNL/Meeb/NE1LBdVsl5W8ftG+ijZcCAXI0dtcu3bMMeLrXX1F0n8SZemqsZKERLtSqq1V7/Tg3ksyIgJGLjINSgpDxpxZ1o=&amp;center_on_screen=true&amp;float_window=true&amp;height=800&amp;positioning_strategy=center_on_screen&amp;width=950" xr:uid="{7E5EF6FE-7F44-46E1-BBA2-4A0273AD47B4}"/>
    <hyperlink ref="G15" r:id="rId42" display="https://my.apps.factset.com/viewer/?_app_id=central_doc_viewer&amp;_dd2=%26os%3D669%257C528%26oe%3D661%257C541%26ov%3D79%26brh%3Dfalse&amp;_doc_docfn=U2FsdGVkX1/VEIOTGDmsHrXLtk5dh4JKdR7vJgCZojEsvJ5tlq6+dJbm1trNmaWmtPUVMcst4hycrbaryAcTG02fe/ty5WnJp4sZF7NKHD4=&amp;center_on_screen=true&amp;float_window=true&amp;height=800&amp;positioning_strategy=center_on_screen&amp;width=950" xr:uid="{26285C3E-8E90-4E45-81D8-415C8449B2FC}"/>
    <hyperlink ref="H15" r:id="rId43" display="https://my.apps.factset.com/viewer/?_app_id=central_doc_viewer&amp;_dd2=%26os%3D669%257C530%26oe%3D661%257C541%26ov%3D65%26brh%3Dfalse&amp;_doc_docfn=U2FsdGVkX1/0mxIlHapTagEvm4+D/96+p5wwNk6f/MQfeDKMjDSaWg7WtGEYwPArR/Tcv7QVH2wQ3VpMMIqCfjd8RC7PJ/4TE56lakFP3k6dB5qNgqmW8Q9yJLy1kGRmPB9yI7Vr1dZhlTkF/mxm3A==&amp;center_on_screen=true&amp;float_window=true&amp;height=800&amp;positioning_strategy=center_on_screen&amp;width=950" xr:uid="{D9CE07DB-80C5-4A6E-AAB5-248784104C77}"/>
    <hyperlink ref="I15" r:id="rId44" display="https://my.apps.factset.com/viewer/?_app_id=central_doc_viewer&amp;_dd2=%26os%3D669%257C539%26oe%3D661%257C541%26ov%3D55%26brh%3Dfalse&amp;_doc_docfn=U2FsdGVkX18HT1KPu2VKKFHRl0xEjeMmrAJa0b8pXEixYHpYyO7zqJzx8c72NuvtpHqfqAJ24DMHP4X4XJC7GlnqEVH8fZEahsMRS4LCJ8Q=&amp;center_on_screen=true&amp;float_window=true&amp;height=800&amp;positioning_strategy=center_on_screen&amp;width=950" xr:uid="{44CFDFEF-5E49-4746-91C2-4F094D7DE7F4}"/>
    <hyperlink ref="J15" r:id="rId45" display="https://my.apps.factset.com/viewer/?_app_id=central_doc_viewer&amp;_dd2=%26os%3D606%257C527%26oe%3D596%257C535%26ov%3D22%26brh%3Dfalse&amp;_doc_docfn=U2FsdGVkX1+VdpJZF9CQGbLaaoluDREhsE2EIdDaliIe622a636nUcpX6X/nr/lNoX4SOI8c3PqwKD8Az7PPfiir+MK4mQlQzDvqLwk241uSYXGH0AOPJLgfivIP/mh8zTpwxv+e2a/WdviPZ8BAKw==&amp;center_on_screen=true&amp;float_window=true&amp;height=800&amp;positioning_strategy=center_on_screen&amp;width=950" xr:uid="{3FCA64AC-AB4B-476E-8D63-080CCF83F94C}"/>
    <hyperlink ref="B16" r:id="rId46" display="https://my.apps.factset.com/viewer/?_app_id=central_doc_viewer&amp;_dd2=%26os%3D639%257C467%26oe%3D630%257C470%26ov%3D79%26brh%3Dfalse&amp;_doc_docfn=U2FsdGVkX19BZs+jYTvdRpFUP8bTeA+gzwilkSLPY/EnZ9h/yWcXmDIFD/fruwXtUr0iwWtQatGrG8q8quQ9dnDTYGZtNGL1U1COb3cSc8D5NqZV84T2JBRqdUcOAjDWZ0Gju2zavWpYubPDygasgg==&amp;center_on_screen=true&amp;float_window=true&amp;height=800&amp;positioning_strategy=center_on_screen&amp;width=950" xr:uid="{6E20713E-C98B-486B-86B1-B758184B5BB8}"/>
    <hyperlink ref="C16" r:id="rId47" display="https://my.apps.factset.com/viewer/?_app_id=central_doc_viewer&amp;_dd2=%26os%3D639%257C539%26oe%3D630%257C541%26ov%3D79%26brh%3Dfalse&amp;_doc_docfn=U2FsdGVkX188p66XqqMvWSgHq+pmOb4F9FNWtmeWUPX5Hsy/GAMQOaPyc6R3X7+60FgvklvLKWP4N/Pe3UiPBxiv/hHm/5oXJs05K1xBCYlXcFqQAkm08BNp5VPuPALqVu8eo3OKGuDbC9ht00+0JA==&amp;center_on_screen=true&amp;float_window=true&amp;height=800&amp;positioning_strategy=center_on_screen&amp;width=950" xr:uid="{69DB2475-0A36-4C3D-8235-46C6593C1CC2}"/>
    <hyperlink ref="E16" r:id="rId48" display="https://my.apps.factset.com/viewer/?_app_id=central_doc_viewer&amp;_dd2=%26os%3D659%257C535%26oe%3D650%257C541%26ov%3D103%26brh%3Dfalse&amp;_doc_docfn=U2FsdGVkX1+mcJy8YIFqCLu0q47YxRUpmUQMCmFxoLscrhMAoP2nrzCLuDUI7c+rbkRvCtdPbyIk0cP6IPnSmZ0WrDIvqWBy5x7Iwp1TQzT+XHlzTqk/N/PxyMGyLc6skWBSklGuF2D5pHSgurz4fQ==&amp;center_on_screen=true&amp;float_window=true&amp;height=800&amp;positioning_strategy=center_on_screen&amp;width=950" xr:uid="{42D9DBB9-B88C-4877-91CE-F9062762F949}"/>
    <hyperlink ref="F16" r:id="rId49" display="https://my.apps.factset.com/viewer/?_app_id=central_doc_viewer&amp;_dd2=%26os%3D657%257C463%26oe%3D649%257C471%26ov%3D79%26brh%3Dfalse&amp;_doc_docfn=U2FsdGVkX19ulxnx43+j+2+KD7l41DQaY1dIGGyFdlGWHwi5mCbFiFtk7jOei+E9wuyujiyuINn6ALDHY8Kf5qc4OEPARt+rFLrjwbJ21HY=&amp;center_on_screen=true&amp;float_window=true&amp;height=800&amp;positioning_strategy=center_on_screen&amp;width=950" xr:uid="{C1893DF2-F8AE-43F3-8DB3-D23B645DF3B6}"/>
    <hyperlink ref="G16" r:id="rId50" display="https://my.apps.factset.com/viewer/?_app_id=central_doc_viewer&amp;_dd2=%26os%3D657%257C534%26oe%3D649%257C541%26ov%3D79%26brh%3Dfalse&amp;_doc_docfn=U2FsdGVkX1/2bJtQanfAvhDLvWmLko1XXtjDKYzkTEIvt2DUQKBDLkDZ0NAjrOQ3MvbgGK87GNkQ9Cpd680QETccEoa0Yy/glm36lqlwTBQ=&amp;center_on_screen=true&amp;float_window=true&amp;height=800&amp;positioning_strategy=center_on_screen&amp;width=950" xr:uid="{BE3CD4C0-1AF3-4870-96CB-4F0CC15F76EE}"/>
    <hyperlink ref="H16" r:id="rId51" display="https://my.apps.factset.com/viewer/?_app_id=central_doc_viewer&amp;_dd2=%26os%3D657%257C538%26oe%3D649%257C541%26ov%3D65%26brh%3Dfalse&amp;_doc_docfn=U2FsdGVkX19WUjgZXpfyaMC1t8sUFc6XaIaD545xlaA4HktJX1GoSKGMZg5vL3pUoT9F06bzfoUr8Y1JNVlb+F0HeYKMsYIfTe4V7Rff7wgrfPbpGc8NZGSqD8EI+zYVnymPDpmiepejimLZsWNRrA==&amp;center_on_screen=true&amp;float_window=true&amp;height=800&amp;positioning_strategy=center_on_screen&amp;width=950" xr:uid="{B652A8C4-C4E5-448B-BDEA-41737B18990C}"/>
    <hyperlink ref="I16" r:id="rId52" display="https://my.apps.factset.com/viewer/?_app_id=central_doc_viewer&amp;_dd2=%26os%3D657%257C538%26oe%3D649%257C541%26ov%3D55%26brh%3Dfalse&amp;_doc_docfn=U2FsdGVkX18xBdAVOs82fa/YgVPhNyc8swt1h1XHx0GV7NvR6c5NyFpHIS4bhvJ9PrGjI861clwzWH6LUEoLSIAYoMWhbnjuduYYKOi0sdY=&amp;center_on_screen=true&amp;float_window=true&amp;height=800&amp;positioning_strategy=center_on_screen&amp;width=950" xr:uid="{77CA0BE8-F1F0-4840-854F-75AA637B828E}"/>
    <hyperlink ref="J16" r:id="rId53" display="https://my.apps.factset.com/viewer/?_app_id=central_doc_viewer&amp;_dd2=%26os%3D592%257C530%26oe%3D582%257C535%26ov%3D22%26brh%3Dfalse&amp;_doc_docfn=U2FsdGVkX1/sol19AhMS1V6WYRcWpvTlrBb3hRLxxeIKCvAZTLajnpeJ9fIPRRhsSx7mQWxwWZbOpyTtZOiQ6hWDU6a288ahbdBMy1FSq+MpZJvMidqZYi2kFAmHpBtLMLvUcaxyZgXn8yeAKqr2DQ==&amp;center_on_screen=true&amp;float_window=true&amp;height=800&amp;positioning_strategy=center_on_screen&amp;width=950" xr:uid="{50A75529-05AB-4C4C-8D16-A15792627875}"/>
    <hyperlink ref="B17" r:id="rId54" display="https://my.apps.factset.com/viewer/?_app_id=central_doc_viewer&amp;_dd2=%26os%3D629%257C456%26oe%3D620%257C470%26ov%3D79%26brh%3Dfalse&amp;_doc_docfn=U2FsdGVkX1+zMmSsgdLGQb9oaF1ZFf32vzZPvJWPjhbaJtkkLvERf/7KkU/ZAy2soMfE1AR4pRXlL/kP/n9fNCEz7ooDxAvTRIcNrXzuC3ekBIHEzMAbvj+SsE+rpAQRPaR669mUlWkokxnKcyepnw==&amp;center_on_screen=true&amp;float_window=true&amp;height=800&amp;positioning_strategy=center_on_screen&amp;width=950" xr:uid="{438A7464-A30F-4755-86CA-C7943286AE14}"/>
    <hyperlink ref="C17" r:id="rId55" display="https://my.apps.factset.com/viewer/?_app_id=central_doc_viewer&amp;_dd2=%26os%3D629%257C527%26oe%3D620%257C541%26ov%3D79%26brh%3Dfalse&amp;_doc_docfn=U2FsdGVkX1/AkLuHT6Fs1v/A3beC5ITNSUUB/u7DWyXT9Y7hHOfIXy2yJJOo4QTef89KPAx2HQsJxHb2JpAkxHm3lS/5x9qYjuji6ly28AhfD8JQyWKufUuWhnNelz3TajONQXEALlXpKKY7VH/65Q==&amp;center_on_screen=true&amp;float_window=true&amp;height=800&amp;positioning_strategy=center_on_screen&amp;width=950" xr:uid="{7D7BDF9E-1914-44BF-BAA0-786375DBA93B}"/>
    <hyperlink ref="D17" r:id="rId56" display="https://my.apps.factset.com/viewer/?_app_id=central_doc_viewer&amp;_dd2=%26os%3D639%257C521%26oe%3D630%257C535%26ov%3D118%26brh%3Dfalse&amp;_doc_docfn=U2FsdGVkX19Ihctr0RXi/y29gOeWVTztMN85bBwv1VfnKWoSQS/HBaZsHiG71mdpHjHcaF5n8wZhNyDMiPDVxAEbnhrdCM4dgadW6gz4tO6hwIZs9WmZJ5MxUOBzMjsuN+Dp2k3x6i5pfu66pmDCKg==&amp;center_on_screen=true&amp;float_window=true&amp;height=800&amp;positioning_strategy=center_on_screen&amp;width=950" xr:uid="{BE43C142-D2AE-4F6E-9224-EAC5B06AB698}"/>
    <hyperlink ref="E17" r:id="rId57" display="https://my.apps.factset.com/viewer/?_app_id=central_doc_viewer&amp;_dd2=%26os%3D649%257C527%26oe%3D640%257C541%26ov%3D103%26brh%3Dfalse&amp;_doc_docfn=U2FsdGVkX19On0j1KQQ6oB0v2YfCKnyHwD/xCuDXAkyDlbKgba2Oy8qk0tQiDs7Z07C9QeNJA8w0O68iG8fIwwtmtjeLEHTt9VwDoWNydOgThDBMHAEpEe0eATxnlh5s7jCNIcJZH+mwMJPT8GDgxg==&amp;center_on_screen=true&amp;float_window=true&amp;height=800&amp;positioning_strategy=center_on_screen&amp;width=950" xr:uid="{DE714C44-DA97-4B6E-B4BA-A50F1A9D6681}"/>
    <hyperlink ref="F17" r:id="rId58" display="https://my.apps.factset.com/viewer/?_app_id=central_doc_viewer&amp;_dd2=%26os%3D646%257C457%26oe%3D638%257C471%26ov%3D79%26brh%3Dfalse&amp;_doc_docfn=U2FsdGVkX1/iK4PYJ0CUFhlMBdb3mvPhz/a+5haZqHIsoVTPgQbYUOIXN+BzAllJLbezUrSVg5JaNL9aUahHP31LN+QBA60uXhppW6KXg6I=&amp;center_on_screen=true&amp;float_window=true&amp;height=800&amp;positioning_strategy=center_on_screen&amp;width=950" xr:uid="{B1A6B761-926D-4EFF-BF88-85857B939BED}"/>
    <hyperlink ref="G17" r:id="rId59" display="https://my.apps.factset.com/viewer/?_app_id=central_doc_viewer&amp;_dd2=%26os%3D646%257C536%26oe%3D638%257C541%26ov%3D79%26brh%3Dfalse&amp;_doc_docfn=U2FsdGVkX1+NkWp6LigN8k1pV/U841Vqr5uWr+qeSYaXmVQm9IU7uuMb/XHckaLBEWAaCdugu17MEs0L5+jKgLuGCnlvq8hPxUQPngySl2M=&amp;center_on_screen=true&amp;float_window=true&amp;height=800&amp;positioning_strategy=center_on_screen&amp;width=950" xr:uid="{CA28EE19-818E-40A0-BBB7-4C89E9CD1F56}"/>
    <hyperlink ref="H17" r:id="rId60" display="https://my.apps.factset.com/viewer/?_app_id=central_doc_viewer&amp;_dd2=%26os%3D646%257C539%26oe%3D638%257C541%26ov%3D65%26brh%3Dfalse&amp;_doc_docfn=U2FsdGVkX194FYL3uFE62gvSrLJ5S0PPULYTA6D/9/wy9V6+VlnuNso0/PGjWUwGNXEQlL1TeJkVVLNGbpvHO/gpdHJvy9u/lVMmPZOr50VBjYFL4JI8LeVBd9mmgViZb4bdlJVwO+hyYRmH9DQ/TA==&amp;center_on_screen=true&amp;float_window=true&amp;height=800&amp;positioning_strategy=center_on_screen&amp;width=950" xr:uid="{EDF46E86-712F-46A8-87B3-3EED5593FBE1}"/>
    <hyperlink ref="I17" r:id="rId61" display="https://my.apps.factset.com/viewer/?_app_id=central_doc_viewer&amp;_dd2=%26os%3D646%257C534%26oe%3D638%257C541%26ov%3D55%26brh%3Dfalse&amp;_doc_docfn=U2FsdGVkX1+Ca72GOfrMYqXJ4s0Ay/+lF3ZgxgR5g74HD3o/LzzM0nXpagYfu52ijpbUu3H62OG4CH7hUNfCaRdieoIwnUyZfT1ViCypN74=&amp;center_on_screen=true&amp;float_window=true&amp;height=800&amp;positioning_strategy=center_on_screen&amp;width=950" xr:uid="{DE994473-CA22-4C93-AF54-C1706EAF50D0}"/>
    <hyperlink ref="J17" r:id="rId62" display="https://my.apps.factset.com/viewer/?_app_id=central_doc_viewer&amp;_dd2=%26os%3D578%257C523%26oe%3D568%257C535%26ov%3D22%26brh%3Dfalse&amp;_doc_docfn=U2FsdGVkX1+U+SerDUagv9+GrUsILWhOoafGqXgLhR4rC/COi73zTmthZf2adYSMlYNsuwuGV69lqfvbv8RfUVJ3P66l7+g1lnTnVmP9hLDSNkZHvowa2XMsYH4fDkN6Q4aKIov+1NCO5e+K/fIEXQ==&amp;center_on_screen=true&amp;float_window=true&amp;height=800&amp;positioning_strategy=center_on_screen&amp;width=950" xr:uid="{CE3F449D-BE77-4833-8603-C14C6E565F41}"/>
    <hyperlink ref="B18" r:id="rId63" display="https://my.apps.factset.com/viewer/?_app_id=central_doc_viewer&amp;_dd2=%26os%3D617%257C453%26oe%3D608%257C470%26ov%3D79%26brh%3Dfalse&amp;_doc_docfn=U2FsdGVkX19eWeqcibzs3saKTX+vwq5oMK65W9Ds60KtIVku4mspsphqdC9PBGNwoK/GApXedXmdxFYrFL5k7PYOSycYy+/ihBGZp3+6RFWFjobHY5NjiKSz4EXbRLhJ47mr6luFVAHVzeJl9g0iBQ==&amp;center_on_screen=true&amp;float_window=true&amp;height=800&amp;positioning_strategy=center_on_screen&amp;width=950" xr:uid="{3C4B16C0-CF48-4C3D-B1A4-CF2A22268B1F}"/>
    <hyperlink ref="C18" r:id="rId64" display="https://my.apps.factset.com/viewer/?_app_id=central_doc_viewer&amp;_dd2=%26os%3D617%257C524%26oe%3D608%257C541%26ov%3D79%26brh%3Dfalse&amp;_doc_docfn=U2FsdGVkX19786F3H7XshF3tVnSfgl31ytY68o8GWzqp6y3vzssm8B1CvOK+HRd5c4119csABki3GGefiZ+bEEAzhdYNrKzh47en/YaKio77Tvf2jNU8SlcvgzFxoOu/r1KhjwNXxzdZGPSb43GLoQ==&amp;center_on_screen=true&amp;float_window=true&amp;height=800&amp;positioning_strategy=center_on_screen&amp;width=950" xr:uid="{E67D3FD1-9441-4AD9-9058-33FB772B1E3B}"/>
    <hyperlink ref="D18" r:id="rId65" display="https://my.apps.factset.com/viewer/?_app_id=central_doc_viewer&amp;_dd2=%26os%3D628%257C518%26oe%3D619%257C535%26ov%3D118%26brh%3Dfalse&amp;_doc_docfn=U2FsdGVkX1/beEgpzpuYsOZG9TL8XKM9+qXjVNk0nPCkGt/7QwhSYzmGU9WTdfQ7tMl8zMC3viSWNHx53lMLA/1tBPEHIFBXmz3v7ROwnVH/KHCWlOkDqOzXJVqD+OWysk5T+rNN/CsH7HyGpFmnrg==&amp;center_on_screen=true&amp;float_window=true&amp;height=800&amp;positioning_strategy=center_on_screen&amp;width=950" xr:uid="{D497794C-D263-41B2-9442-A1366C923B8E}"/>
    <hyperlink ref="E18" r:id="rId66" display="https://my.apps.factset.com/viewer/?_app_id=central_doc_viewer&amp;_dd2=%26os%3D637%257C524%26oe%3D628%257C541%26ov%3D103%26brh%3Dfalse&amp;_doc_docfn=U2FsdGVkX1+o0jY9/Z3Lq30abFe+IoAy5E1lHl4LtnHuKbpz1yv4t1/25ErgIkAbzlDM6gEv2E2M/tgN6ppa5hD3V3xS6Z8X21yxptPL40ogS6EVeDSp4ry/9oxK5IgldhuxFzXIRi6O1ndPto4YCg==&amp;center_on_screen=true&amp;float_window=true&amp;height=800&amp;positioning_strategy=center_on_screen&amp;width=950" xr:uid="{E5FE8869-76A4-46E9-8AB2-5796E0845E41}"/>
    <hyperlink ref="F18" r:id="rId67" display="https://my.apps.factset.com/viewer/?_app_id=central_doc_viewer&amp;_dd2=%26os%3D635%257C451%26oe%3D627%257C471%26ov%3D79%26brh%3Dfalse&amp;_doc_docfn=U2FsdGVkX1+5ioE/xpHaSwAUGdAP4IMjyxCNzrq8bflSNvlqC8exu2JqX1DXzA0PJ1CKxOCmt13wKmOnhAhSQJ59HMp/zjI7/32WigW9kg8=&amp;center_on_screen=true&amp;float_window=true&amp;height=800&amp;positioning_strategy=center_on_screen&amp;width=950" xr:uid="{6FFA8B64-D7FB-46B1-BF90-7CD45DC762DE}"/>
    <hyperlink ref="G18" r:id="rId68" display="https://my.apps.factset.com/viewer/?_app_id=central_doc_viewer&amp;_dd2=%26os%3D635%257C522%26oe%3D627%257C541%26ov%3D79%26brh%3Dfalse&amp;_doc_docfn=U2FsdGVkX19vVH4pEWBdCr3BKdR/kTukCMMQ6S9ADVySV48FRgHmYujJHmcvd7McUhT1rz6zdwT6bx9wfkGCZ3HkuXZfLp2ntQekV/eB+SQ=&amp;center_on_screen=true&amp;float_window=true&amp;height=800&amp;positioning_strategy=center_on_screen&amp;width=950" xr:uid="{39702810-B850-4610-B093-020792977B72}"/>
    <hyperlink ref="H18" r:id="rId69" display="https://my.apps.factset.com/viewer/?_app_id=central_doc_viewer&amp;_dd2=%26os%3D635%257C525%26oe%3D627%257C541%26ov%3D65%26brh%3Dfalse&amp;_doc_docfn=U2FsdGVkX18Y3m5dj0BUaHOX8bDymYzHsCU+NFpb881Db10UOjNwDqS/cv0LIvuqsDU5AGBy/zmJwkiGTqgFLwIAPp6WS41o7f72h44ZR3emyfxohKstNt+o0wrvWuILu9RcObiHdjFgrmDa2FtC7A==&amp;center_on_screen=true&amp;float_window=true&amp;height=800&amp;positioning_strategy=center_on_screen&amp;width=950" xr:uid="{A9CD93C4-DC71-4E48-8F0F-CF6B0C0E69D3}"/>
    <hyperlink ref="I18" r:id="rId70" display="https://my.apps.factset.com/viewer/?_app_id=central_doc_viewer&amp;_dd2=%26os%3D635%257C525%26oe%3D627%257C541%26ov%3D55%26brh%3Dfalse&amp;_doc_docfn=U2FsdGVkX18H18TowkA33gyo7HW152bZ0b+f60fdp1+a3fFkOQwq18mzoLQpOt+IjkREsWfF3JFaVTRnI3Hlg5d92mZ+7IUfQO4+yf1v5iw=&amp;center_on_screen=true&amp;float_window=true&amp;height=800&amp;positioning_strategy=center_on_screen&amp;width=950" xr:uid="{E5AC2BC4-EC15-4003-8E16-E5D0FB7C3EE6}"/>
    <hyperlink ref="J18" r:id="rId71" display="https://my.apps.factset.com/viewer/?_app_id=central_doc_viewer&amp;_dd2=%26os%3D564%257C520%26oe%3D554%257C535%26ov%3D22%26brh%3Dfalse&amp;_doc_docfn=U2FsdGVkX19lg/8iirAnPn9UmWhYLIArQUWH+grGfObGhspGXP2Bc8xu4d9SBggq/us2tbInj7VOW/w62+v/FkCBBIp+3nbrLGcrsy7T/Hd3j6RZtfAArF3DSREHOh3PWcd5NKhK+bbmeuEGK0imLQ==&amp;center_on_screen=true&amp;float_window=true&amp;height=800&amp;positioning_strategy=center_on_screen&amp;width=950" xr:uid="{24672564-15A5-4BF6-951E-6B47A7B9B26D}"/>
    <hyperlink ref="B20" r:id="rId72" display="https://my.apps.factset.com/viewer/?_app_id=central_doc_viewer&amp;_dd2=%26os%3D591%257C457%26oe%3D582%257C470%26ov%3D79%26brh%3Dfalse&amp;_doc_docfn=U2FsdGVkX1+bNDHvbZ5rpBKrN39P1AxN5Q9Hrx1Rvj0Fi5BKRY5OvUo9VHNCu4jC0lDiNe7THGWxUOF9Scx81NOZrJV/+J+1dXlTzQhDUHw6tQrzW1tcjSROfjshUiR5+FrFis0vF/MnIKkEax/MWg==&amp;center_on_screen=true&amp;float_window=true&amp;height=800&amp;positioning_strategy=center_on_screen&amp;width=950" xr:uid="{3F32EA96-95FA-43C4-9C70-E919F7C3BD77}"/>
    <hyperlink ref="C20" r:id="rId73" display="https://my.apps.factset.com/viewer/?_app_id=central_doc_viewer&amp;_dd2=%26os%3D591%257C528%26oe%3D582%257C541%26ov%3D79%26brh%3Dfalse&amp;_doc_docfn=U2FsdGVkX19FYx2afENMqUCZQWOkbo+g7hnWkXM+go3ImA14s5mmxXugfgpPQYAkWwV+KdBvs25C5KXW6gFxbCsOmS2Tx8qsodt8AHulWrX/n0U8FSuzxTLrdSyq7juXoJyWLexzpPXxcL7n8fpKOw==&amp;center_on_screen=true&amp;float_window=true&amp;height=800&amp;positioning_strategy=center_on_screen&amp;width=950" xr:uid="{EFAC8D6F-A695-4898-BBD0-E36A3F5AB18A}"/>
    <hyperlink ref="D20" r:id="rId74" display="https://my.apps.factset.com/viewer/?_app_id=central_doc_viewer&amp;_dd2=%26os%3D602%257C520%26oe%3D593%257C535%26ov%3D118%26brh%3Dfalse&amp;_doc_docfn=U2FsdGVkX1+orFABVJdlSIG9Z4IEQMO7d05x0ociXUQlKrfpGSW+1GDPCN9Y042nDq0+lWHIo5L7n1UFR7pRM3J/WZWZnwGl0mpYZt1d11H17VjfRcenAiY+NlJqhIhLNggPlAlOYYT6HbgCI93QQw==&amp;center_on_screen=true&amp;float_window=true&amp;height=800&amp;positioning_strategy=center_on_screen&amp;width=950" xr:uid="{C0365619-E1DC-46E1-947D-BB338C7B7E9E}"/>
    <hyperlink ref="E20" r:id="rId75" display="https://my.apps.factset.com/viewer/?_app_id=central_doc_viewer&amp;_dd2=%26os%3D611%257C524%26oe%3D602%257C541%26ov%3D103%26brh%3Dfalse&amp;_doc_docfn=U2FsdGVkX1+o8gMpcGeOrg+vwoTnleVvAAv1yYcQOdqa9OoTPbt8MhMM+6jwUHv4KbfJs5OMOMkxGHfLSq8GGKIUmQ2MpAR47OIONsqDkNhcNk/gdjLCreu1pk/wFWWiCFy8I0ZhdaQmNCIG7eE8Sg==&amp;center_on_screen=true&amp;float_window=true&amp;height=800&amp;positioning_strategy=center_on_screen&amp;width=950" xr:uid="{C1193415-EF95-4440-94FC-DDA8D633BE10}"/>
    <hyperlink ref="F20" r:id="rId76" display="https://my.apps.factset.com/viewer/?_app_id=central_doc_viewer&amp;_dd2=%26os%3D609%257C452%26oe%3D601%257C471%26ov%3D79%26brh%3Dfalse&amp;_doc_docfn=U2FsdGVkX1+z/hvJuEwZvMaoLrGEcQnlC9/cPhzjj7Wv161UH4jb8hvou/sZ5dbiY3DWvgJoW/fcEEDulgik3lQdbIQ5+3TX+BIpoJGPfuM=&amp;center_on_screen=true&amp;float_window=true&amp;height=800&amp;positioning_strategy=center_on_screen&amp;width=950" xr:uid="{199B2295-46A4-4A3A-8F90-9DD2B8F7DEFE}"/>
    <hyperlink ref="G20" r:id="rId77" display="https://my.apps.factset.com/viewer/?_app_id=central_doc_viewer&amp;_dd2=%26os%3D609%257C525%26oe%3D601%257C541%26ov%3D79%26brh%3Dfalse&amp;_doc_docfn=U2FsdGVkX1+f7fLdUZ7uzkU6dAVdd/7O2uFTNClVGD/o1mjvFNtqb6Af5KRL/nokPPkIx9TxvXVAOnmHEWUVuUAfTTHJlB7O9kVrd+ynXTc=&amp;center_on_screen=true&amp;float_window=true&amp;height=800&amp;positioning_strategy=center_on_screen&amp;width=950" xr:uid="{C5F890D7-6B76-4351-9AE3-292B05C36364}"/>
    <hyperlink ref="H20" r:id="rId78" display="https://my.apps.factset.com/viewer/?_app_id=central_doc_viewer&amp;_dd2=%26os%3D609%257C523%26oe%3D601%257C541%26ov%3D65%26brh%3Dfalse&amp;_doc_docfn=U2FsdGVkX18fYlgvwUVpnAsnlcy5kC58k/HbbbP2c4HGLXhqSwI0RD0ee6OaUsgBD+AzRUyCIIBYqihxM9eB4uhhvdsECFYyLyBUIxr1tqzlCtEtB8YFBTg03JeK3qjbhyQkUFDMxmU2Gm4KAiB5Gw==&amp;center_on_screen=true&amp;float_window=true&amp;height=800&amp;positioning_strategy=center_on_screen&amp;width=950" xr:uid="{A7B2599C-1D24-4957-B6CA-4A45F26322CD}"/>
    <hyperlink ref="I20" r:id="rId79" display="https://my.apps.factset.com/viewer/?_app_id=central_doc_viewer&amp;_dd2=%26os%3D609%257C523%26oe%3D601%257C541%26ov%3D55%26brh%3Dfalse&amp;_doc_docfn=U2FsdGVkX1/xqno5Qp+kvK1XeEgK2T3d4QELXOuTshaHShvyZlcao/F0C4yL/xVQ+dsZIpFaR76+cFf1sbdSFBP3XagmqGCOPsZjPdY1NGg=&amp;center_on_screen=true&amp;float_window=true&amp;height=800&amp;positioning_strategy=center_on_screen&amp;width=950" xr:uid="{8AB9C30B-F837-424E-B2A1-F598D77B0F64}"/>
    <hyperlink ref="J20" r:id="rId80" display="https://my.apps.factset.com/viewer/?_app_id=central_doc_viewer&amp;_dd2=%26os%3D521%257C516%26oe%3D512%257C535%26ov%3D22%26brh%3Dfalse&amp;_doc_docfn=U2FsdGVkX1+6NG5ltynFC6AguJr1VQXENuKCCLfC4OxiFvr7CDibGMo+S+2oSLpwx/IUXqAH5M6ACdv6l4HfheCt839t9d/mjTo9MGrWX3zSB6OxxxTXRzSGumk/JicIzDxtiBL5K/cQLwsohr3eAw==&amp;center_on_screen=true&amp;float_window=true&amp;height=800&amp;positioning_strategy=center_on_screen&amp;width=950" xr:uid="{C4FEFA76-D5FD-43DD-A97D-5512591AAD2F}"/>
    <hyperlink ref="B21" r:id="rId81" display="https://my.apps.factset.com/viewer/?_app_id=central_doc_viewer&amp;_dd2=%26os%3D580%257C457%26oe%3D571%257C470%26ov%3D79%26brh%3Dfalse&amp;_doc_docfn=U2FsdGVkX19jdQA51bTUYTbVyScC0ECZ2xWnM9TDVhS6fLSujdPlj3HNju7B8wNrljeqx20SCuXocX/E7iaP9kv8PZ+ncVTadLj8al9zITQh6fzwWRyXkJRP9DCQ/bZzaXhCFk3cjk1bdTUDAtfUaQ==&amp;center_on_screen=true&amp;float_window=true&amp;height=800&amp;positioning_strategy=center_on_screen&amp;width=950" xr:uid="{FACAF3FD-CCF1-46E0-A0B9-82ACB0A6832B}"/>
    <hyperlink ref="C21" r:id="rId82" display="https://my.apps.factset.com/viewer/?_app_id=central_doc_viewer&amp;_dd2=%26os%3D580%257C526%26oe%3D571%257C541%26ov%3D79%26brh%3Dfalse&amp;_doc_docfn=U2FsdGVkX18Y4T6dHmMcKxJn6oW3Lr+CuUQ+HGasysyJg2MjAQUR7U3l+WsW+hdlD8ZOWOnHqpaRtd1qxZsgFthdQUVEHIO5cnRVPNOuCV9DbnKrv8xYLrKC+tozd/j3MQgoc8rqgHkjE7PlKuQWUw==&amp;center_on_screen=true&amp;float_window=true&amp;height=800&amp;positioning_strategy=center_on_screen&amp;width=950" xr:uid="{C7CAAF06-3A64-434F-A5AE-1A26A4E4F1FA}"/>
    <hyperlink ref="D21" r:id="rId83" display="https://my.apps.factset.com/viewer/?_app_id=central_doc_viewer&amp;_dd2=%26os%3D591%257C523%26oe%3D582%257C535%26ov%3D118%26brh%3Dfalse&amp;_doc_docfn=U2FsdGVkX19GgCw86cUxIKZyMSO3AfRXhJ6AtWK0g37quUfAzaY8Bbih9KJT0pT8gL5GUJ5xMm7p6bjrDB8DszUOBXC/PAvO2ulldL0pkov9EZrsCi/q7a6ytWB7ST7s0HkiOUzD4bYPRRXpsDkioQ==&amp;center_on_screen=true&amp;float_window=true&amp;height=800&amp;positioning_strategy=center_on_screen&amp;width=950" xr:uid="{0C176D21-6EF6-4CF4-8256-4EB0B284DC1B}"/>
    <hyperlink ref="E21" r:id="rId84" display="https://my.apps.factset.com/viewer/?_app_id=central_doc_viewer&amp;_dd2=%26os%3D600%257C525%26oe%3D591%257C541%26ov%3D103%26brh%3Dfalse&amp;_doc_docfn=U2FsdGVkX1+dDcxYOR/1mymIFFYtiAXO3Rby99bQk9pFGmUKMR7rV+OJF5QeY3CNB2m0QdyQMvlkH/Ugs9AFaq/hbs0+gSVZO2VFYVaywDQA2Ll7X3aCajtr++DjWyOdb+iTXAS4nYXXtIz9f4HJEQ==&amp;center_on_screen=true&amp;float_window=true&amp;height=800&amp;positioning_strategy=center_on_screen&amp;width=950" xr:uid="{DF5A4029-33EF-451C-BB30-8E7BBC9736C0}"/>
    <hyperlink ref="F21" r:id="rId85" display="https://my.apps.factset.com/viewer/?_app_id=central_doc_viewer&amp;_dd2=%26os%3D597%257C451%26oe%3D589%257C471%26ov%3D79%26brh%3Dfalse&amp;_doc_docfn=U2FsdGVkX19eNcf/vtHaeEWalcT3G8kCcV3vLjWDVRSDilXeb0KV4LqiBni63fZVTx7NvH7hVpj2UP0TuxV/XJA5+6yfKodtTsnzModwYvo=&amp;center_on_screen=true&amp;float_window=true&amp;height=800&amp;positioning_strategy=center_on_screen&amp;width=950" xr:uid="{DE7499D6-C75C-4E17-931B-3FCFD7D15511}"/>
    <hyperlink ref="G21" r:id="rId86" display="https://my.apps.factset.com/viewer/?_app_id=central_doc_viewer&amp;_dd2=%26os%3D597%257C525%26oe%3D589%257C541%26ov%3D79%26brh%3Dfalse&amp;_doc_docfn=U2FsdGVkX1+10pjwKX7IU5ruXIG6XLPo4bcDmyKAqwQrC4He6fh0XOmDVfkJI6RR8FpE/hr38v5l7VObOq6MuJ57cF08PTcgfJ6bP0oKdhc=&amp;center_on_screen=true&amp;float_window=true&amp;height=800&amp;positioning_strategy=center_on_screen&amp;width=950" xr:uid="{1348D6AB-6CC6-4539-B935-3EC3F998015E}"/>
    <hyperlink ref="H21" r:id="rId87" display="https://my.apps.factset.com/viewer/?_app_id=central_doc_viewer&amp;_dd2=%26os%3D597%257C525%26oe%3D589%257C541%26ov%3D65%26brh%3Dfalse&amp;_doc_docfn=U2FsdGVkX1/PSq8sxfUBEQK3jG54p4XTfirw8YSwJR7l2coU5xBgejZxX2ACcgK/I2A7egj4gKRHCdv7JNpXdVkKqCsQLqIHpjS4Nn0VYWW9ZR6ao4u5I0S9kENVFgIzs9Xj1O9dwgm+NgEPfzyGnA==&amp;center_on_screen=true&amp;float_window=true&amp;height=800&amp;positioning_strategy=center_on_screen&amp;width=950" xr:uid="{F0EDEA34-D8E2-4ED1-B5BE-AC6D6EF559DA}"/>
    <hyperlink ref="I21" r:id="rId88" display="https://my.apps.factset.com/viewer/?_app_id=central_doc_viewer&amp;_dd2=%26os%3D597%257C525%26oe%3D589%257C541%26ov%3D55%26brh%3Dfalse&amp;_doc_docfn=U2FsdGVkX1+TjEiIlgaX9Fm7M+mhBu+KqSX1E00R50sa2718Zfy3Ol/ALyfRnAQ4UhB9YdlhRNzYwW1xCWuNbe52cIKDtE2JD2SXi2e24bo=&amp;center_on_screen=true&amp;float_window=true&amp;height=800&amp;positioning_strategy=center_on_screen&amp;width=950" xr:uid="{D35DF5AB-DB5D-4734-9337-9AEA185E07ED}"/>
    <hyperlink ref="J21" r:id="rId89" display="https://my.apps.factset.com/viewer/?_app_id=central_doc_viewer&amp;_dd2=%26os%3D507%257C514%26oe%3D498%257C535%26ov%3D22%26brh%3Dfalse&amp;_doc_docfn=U2FsdGVkX1/r+54yqymUla4oSs4jlZ5n4CX5YeV0Lf9QGqfOcZf9v3dlenTO/KxnF8MCtdVD6pb3DI4KEX2Gb94pcLDMf24KX6ep7g3OBHKiRCKZ16hRvPttEimCjMWfCN+TLi78yXHso1JFaYFSSQ==&amp;center_on_screen=true&amp;float_window=true&amp;height=800&amp;positioning_strategy=center_on_screen&amp;width=950" xr:uid="{96E88E50-799B-422F-8547-A27510243638}"/>
    <hyperlink ref="B22" r:id="rId90" display="https://my.apps.factset.com/viewer/?_app_id=central_doc_viewer&amp;_dd2=%26os%3D489%257C451%26oe%3D480%257C470%26ov%3D79%26brh%3Dfalse&amp;_doc_docfn=U2FsdGVkX19zeDFCO4MGe71ilv5mj6CjKKpBRozwGpXozf9oLvfwXfLLuVv3bbljdl4JgQtpFrf3qbiiptUiXJIBKMvSpFt6htN1L4kOWQRI9NghNCXX6fre976OciO03xRdweQxxM7RnhL/WsQ4kA==&amp;center_on_screen=true&amp;float_window=true&amp;height=800&amp;positioning_strategy=center_on_screen&amp;width=950" xr:uid="{D34C92A5-F87A-49B2-A6CB-7EC97CEC4CE2}"/>
    <hyperlink ref="C22" r:id="rId91" display="https://my.apps.factset.com/viewer/?_app_id=central_doc_viewer&amp;_dd2=%26os%3D489%257C522%26oe%3D480%257C541%26ov%3D79%26brh%3Dfalse&amp;_doc_docfn=U2FsdGVkX195wSZsF10ol7ZtBCnx3ZSBsBkZLCjElOx7ojK2qC8DfiyTO6wJP6iUPCI+k8856Jq1mDvF9Zj/u7B+Bq/pmLzokffC4Ks95kgRt6Sp/CaGfZCYS9eWYP8gv+GY+Hk0hapoOJJtUL5Ehw==&amp;center_on_screen=true&amp;float_window=true&amp;height=800&amp;positioning_strategy=center_on_screen&amp;width=950" xr:uid="{02D8F32C-EA25-42CE-B9B7-F567972A2196}"/>
    <hyperlink ref="D22" r:id="rId92" display="https://my.apps.factset.com/viewer/?_app_id=central_doc_viewer&amp;_dd2=%26os%3D511%257C522%26oe%3D502%257C535%26ov%3D118%26brh%3Dfalse&amp;_doc_docfn=U2FsdGVkX1+v3rDUWum2Crr7BgMKZBJcS7nGhG2uiaTgq/75HVWUr146Ukn/F5cRMHBYjDwUW8xDP5jHzJFQ2WA4pVB+Om1AP8nZiRPkNb+80/84JM7B0PWG6CxkY6cJ12rl2RZJ/WjhUUaGaXDEOQ==&amp;center_on_screen=true&amp;float_window=true&amp;height=800&amp;positioning_strategy=center_on_screen&amp;width=950" xr:uid="{526ABA8A-B987-4A35-8B63-BFC6E12E261A}"/>
    <hyperlink ref="E22" r:id="rId93" display="https://my.apps.factset.com/viewer/?_app_id=central_doc_viewer&amp;_dd2=%26os%3D508%257C519%26oe%3D499%257C541%26ov%3D103%26brh%3Dfalse&amp;_doc_docfn=U2FsdGVkX1+YX4Lqc3Z2AV5NMwL86i/FIlYqct5T8D7vlKJuColwI6VDxuFhStCXZxFHYvuxmMLtvyJVdSrURb5ROnFijWkuKBsmASabVlupbE0EfTDS+MStf2wAcaa07ePZhUUbQs4M1wFrkxGotQ==&amp;center_on_screen=true&amp;float_window=true&amp;height=800&amp;positioning_strategy=center_on_screen&amp;width=950" xr:uid="{B554BA85-609E-4A76-A970-571239A2E841}"/>
    <hyperlink ref="F22" r:id="rId94" display="https://my.apps.factset.com/viewer/?_app_id=central_doc_viewer&amp;_dd2=%26os%3D527%257C448%26oe%3D518%257C471%26ov%3D79%26brh%3Dfalse&amp;_doc_docfn=U2FsdGVkX18PfFq8n3HlURqNU6Pfo9JCixbuRQzlPPswwajzfqFOMV5ZESG5g4VKMe7ddCF1m0365toGROyWBqyAZ+ExmgT9AcUi4XFSx3w=&amp;center_on_screen=true&amp;float_window=true&amp;height=800&amp;positioning_strategy=center_on_screen&amp;width=950" xr:uid="{010CF48E-F6CA-4638-9F42-2486283BAFBE}"/>
    <hyperlink ref="G22" r:id="rId95" display="https://my.apps.factset.com/viewer/?_app_id=central_doc_viewer&amp;_dd2=%26os%3D527%257C523%26oe%3D518%257C541%26ov%3D79%26brh%3Dfalse&amp;_doc_docfn=U2FsdGVkX184BbuqkTg+O6HQqY6Sk9C4B+uG2v1GEubXqSRjuOjqkNY1OvdbayvvucIjrlPiE9U51TwGupDhkXW74Mx0e/zeGFstOOwu1QA=&amp;center_on_screen=true&amp;float_window=true&amp;height=800&amp;positioning_strategy=center_on_screen&amp;width=950" xr:uid="{71B4CF1A-0642-450E-BF0C-63F7C678DAB9}"/>
    <hyperlink ref="H22" r:id="rId96" display="https://my.apps.factset.com/viewer/?_app_id=central_doc_viewer&amp;_dd2=%26os%3D527%257C523%26oe%3D518%257C541%26ov%3D65%26brh%3Dfalse&amp;_doc_docfn=U2FsdGVkX1+9WXmmR33HNDuW98C6UQNrGwLKHvO2s8+nrd4qk/vM/32EZrWq4qQ2BU+Ctt3QpdK970aZGXBspZA/8Pz9lJcT50jSubEMdUBPyrn+fnoHasSvG40eQBlogL+8Qnk8Jwwm3spigcvAZg==&amp;center_on_screen=true&amp;float_window=true&amp;height=800&amp;positioning_strategy=center_on_screen&amp;width=950" xr:uid="{6782979C-A2BB-4B87-A090-9BF7752A2CDF}"/>
    <hyperlink ref="I22" r:id="rId97" display="https://my.apps.factset.com/viewer/?_app_id=central_doc_viewer&amp;_dd2=%26os%3D527%257C523%26oe%3D518%257C541%26ov%3D55%26brh%3Dfalse&amp;_doc_docfn=U2FsdGVkX1907cqTT7q+4jXvQmok/usMNE6TMQMECUoPLOoCFRnxp22s3w1YPmv5D51W2iJ9RZAeOuLNUbxOr2E41zxCHnn3UZ66J+D7lgo=&amp;center_on_screen=true&amp;float_window=true&amp;height=800&amp;positioning_strategy=center_on_screen&amp;width=950" xr:uid="{97ECBA98-1E9F-4289-9B9E-FA93D6648DB5}"/>
    <hyperlink ref="J22" r:id="rId98" display="https://my.apps.factset.com/viewer/?_app_id=central_doc_viewer&amp;_dd2=%26os%3D423%257C518%26oe%3D413%257C535%26ov%3D22%26brh%3Dfalse&amp;_doc_docfn=U2FsdGVkX1/XuLWwyhj8EXSAb7LllpPmk+ZDPlsGkEo2mMBGnP16pfvIK31qr7p7sREo0YEn/GI0PTGRgjvFrRBNlW1UELs1a9vLz3OotdWpx6KmrBgMEiFm4Z7vPM4HYnGkb76HJMz2jIWI2vuqcg==&amp;center_on_screen=true&amp;float_window=true&amp;height=800&amp;positioning_strategy=center_on_screen&amp;width=950" xr:uid="{6868612B-C9E3-4F5A-BF07-64827BD9C023}"/>
    <hyperlink ref="B23" r:id="rId99" display="https://my.apps.factset.com/viewer/?_app_id=central_doc_viewer&amp;_dd2=%26os%3D544%257C459%26oe%3D535%257C470%26ov%3D79%26brh%3Dfalse&amp;_doc_docfn=U2FsdGVkX1+ZZbtrpaGut/rLVqihBtbPWW2TRR5qYafPhzZypjIMn6cZHF6ueAnDVCQdXXLTzN20YjL4EW/pCWqaE5SjtAdroGgOwg88ViBq0/flHieASk/35YSsNzqCeU8CXV/bPwXMK3o32DRliw==&amp;center_on_screen=true&amp;float_window=true&amp;height=800&amp;positioning_strategy=center_on_screen&amp;width=950" xr:uid="{0D3F328A-A33D-4526-8596-E5287ADB251D}"/>
    <hyperlink ref="C23" r:id="rId100" display="https://my.apps.factset.com/viewer/?_app_id=central_doc_viewer&amp;_dd2=%26os%3D544%257C530%26oe%3D535%257C541%26ov%3D79%26brh%3Dfalse&amp;_doc_docfn=U2FsdGVkX19Y2BmvVVkvspnNRT1iyOPTLyvs71lCnhcVqAqPydUO12kCMxNT8i5zatSTLPvl4b6od0NJSc6h9Fi5SkY69dmVJ2I+QhHLwqAu1IsHUzq3dVTrdF21cm17/dv8TihmHWezVn/YxWPzbA==&amp;center_on_screen=true&amp;float_window=true&amp;height=800&amp;positioning_strategy=center_on_screen&amp;width=950" xr:uid="{056AB95E-DDA6-41D8-9870-84720E6BD504}"/>
    <hyperlink ref="D23" r:id="rId101" display="https://my.apps.factset.com/viewer/?_app_id=central_doc_viewer&amp;_dd2=%26os%3D555%257C522%26oe%3D546%257C535%26ov%3D118%26brh%3Dfalse&amp;_doc_docfn=U2FsdGVkX19ePBnLwVgK8mIgufATZczE9bflVNubgtnPXzc+lldvE1gL3e8bxZQW9+BumDC6zt07ejIqPcfl+2HS12scHTuRu05AcBbnkFskfiJ5FAdLIHboSC4MKUdd5wnPilIdonaSN/+DShX7aw==&amp;center_on_screen=true&amp;float_window=true&amp;height=800&amp;positioning_strategy=center_on_screen&amp;width=950" xr:uid="{D14600FC-3100-4AA3-AE8E-B8E6DB3DFE2D}"/>
    <hyperlink ref="E23" r:id="rId102" display="https://my.apps.factset.com/viewer/?_app_id=central_doc_viewer&amp;_dd2=%26os%3D563%257C527%26oe%3D554%257C541%26ov%3D103%26brh%3Dfalse&amp;_doc_docfn=U2FsdGVkX1+yHIlHabxuhM8q3xc4MLAMhGP3SbFRtexaSCIAY5c8cn2zJD/y54dU/EsWmiIfvAMYKUZn90x0NTsT0tRSXQn4WL43OOGh98vfqfFUxHHbvAqiZveq9DCWYhfVhjqYdt7XnXLHjSTPJQ==&amp;center_on_screen=true&amp;float_window=true&amp;height=800&amp;positioning_strategy=center_on_screen&amp;width=950" xr:uid="{E606C84B-BA45-4FAD-8AA4-22A833E5797B}"/>
    <hyperlink ref="F23" r:id="rId103" display="https://my.apps.factset.com/viewer/?_app_id=central_doc_viewer&amp;_dd2=%26os%3D559%257C452%26oe%3D552%257C471%26ov%3D79%26brh%3Dfalse&amp;_doc_docfn=U2FsdGVkX1+Yi1m5ATctTyQ6h/c4wFBPgxvxHS1cxohzapj7KESHUuOuGC6iyyyx7cB3I49SaFxGoVP/GhP5bmkp/MbvqoBUZMkH4ZEBKMQ=&amp;center_on_screen=true&amp;float_window=true&amp;height=800&amp;positioning_strategy=center_on_screen&amp;width=950" xr:uid="{74E2CFEE-CE36-40A9-BB79-D407033602B6}"/>
    <hyperlink ref="G23" r:id="rId104" display="https://my.apps.factset.com/viewer/?_app_id=central_doc_viewer&amp;_dd2=%26os%3D559%257C528%26oe%3D552%257C541%26ov%3D79%26brh%3Dfalse&amp;_doc_docfn=U2FsdGVkX18h31JS/Wu0pNzpi3a/Sw3j+JwhOXNzGlQoNhWaY5itjfRR+nmo1h6A9OkPOy2mCyMg9KfjfWkKhW1IHdwGN81ONyusGHctAp0=&amp;center_on_screen=true&amp;float_window=true&amp;height=800&amp;positioning_strategy=center_on_screen&amp;width=950" xr:uid="{86798B34-6AE6-4FFF-A7F3-727856BA14F6}"/>
    <hyperlink ref="H23" r:id="rId105" display="https://my.apps.factset.com/viewer/?_app_id=central_doc_viewer&amp;_dd2=%26os%3D559%257C526%26oe%3D552%257C541%26ov%3D65%26brh%3Dfalse&amp;_doc_docfn=U2FsdGVkX1/NCB/0XC8jUYNxXn0WXFnclSs/rx1injJa2gZlDmN5AMOZwJ7nq7s1nEwF3WLbQ5bveL2Lh3ozpqeqzj1OA2QtKWh76O3KgDvItTY/7y7kb9xWzkalAgJfeSSSAJJ/d6kQVZiTUtHlJg==&amp;center_on_screen=true&amp;float_window=true&amp;height=800&amp;positioning_strategy=center_on_screen&amp;width=950" xr:uid="{FCBFEC11-5271-4A60-BA83-FFABBDD724E7}"/>
    <hyperlink ref="I23" r:id="rId106" display="https://my.apps.factset.com/viewer/?_app_id=central_doc_viewer&amp;_dd2=%26os%3D559%257C527%26oe%3D552%257C541%26ov%3D55%26brh%3Dfalse&amp;_doc_docfn=U2FsdGVkX1+nx4A7EAXTLcGe4ufI+xbF4iYrTpPgyDekFFPvnPT/Q4mRvZKIpjKcSZHqVVa7ZsldRi8tn422+pGksgOiRAzas1IYa9eTJZg=&amp;center_on_screen=true&amp;float_window=true&amp;height=800&amp;positioning_strategy=center_on_screen&amp;width=950" xr:uid="{D2CC0298-6809-4551-AD33-AC9EC8E7AE99}"/>
    <hyperlink ref="J23" r:id="rId107" display="https://my.apps.factset.com/viewer/?_app_id=central_doc_viewer&amp;_dd2=%26os%3D451%257C522%26oe%3D441%257C535%26ov%3D22%26brh%3Dfalse&amp;_doc_docfn=U2FsdGVkX192nWX/FdjEk7PqGgWRdpzKv3MD9Y8LgpygqDZ/mZqdVNjLnDglZtzpYjZZN4usWn6V41npp4veI9s+U166XLR5Q7YRTno4WAukLvBVZoedV8ydegGYaqAW4HADWY/M4/LCjGTNDXVyGg==&amp;center_on_screen=true&amp;float_window=true&amp;height=800&amp;positioning_strategy=center_on_screen&amp;width=950" xr:uid="{9DF4E343-894E-4B04-ADE3-62CBACD93F17}"/>
    <hyperlink ref="B24" r:id="rId108" display="https://my.apps.factset.com/viewer/?_app_id=central_doc_viewer&amp;_dd2=%26os%3D533%257C453%26oe%3D524%257C470%26ov%3D79%26brh%3Dfalse&amp;_doc_docfn=U2FsdGVkX19hNyF5Key5QaRnu8k0XrP2OI3xu+YsiRZmfEhH/3Rcg1YxYtQmY4u22hWbKO9o0ULGzNFPrXEg3ME/nXvNMRkc+FMXgIf6pG8GUYGCs49PP/z63sx5Sa2zTnMNW8analU7mAnnq8zdkw==&amp;center_on_screen=true&amp;float_window=true&amp;height=800&amp;positioning_strategy=center_on_screen&amp;width=950" xr:uid="{45234D3A-475A-468A-A602-F668706C61F9}"/>
    <hyperlink ref="C24" r:id="rId109" display="https://my.apps.factset.com/viewer/?_app_id=central_doc_viewer&amp;_dd2=%26os%3D533%257C524%26oe%3D524%257C541%26ov%3D79%26brh%3Dfalse&amp;_doc_docfn=U2FsdGVkX18AJZCGG4wrFOj3nT/LmLdB1dja58ojN4unpW6JCA6CM4dw0A6q0LT4wUt8A2vHbrg1HAybdfkVtujRJ6nY/omgvTRTccYykXM5D7ldA2vOyMNNNZFM5z7iL8TYCALAmrMQkO8zj6X2lQ==&amp;center_on_screen=true&amp;float_window=true&amp;height=800&amp;positioning_strategy=center_on_screen&amp;width=950" xr:uid="{CE84817E-66A1-4625-92E6-6E20D9C3C7DF}"/>
    <hyperlink ref="D24" r:id="rId110" display="https://my.apps.factset.com/viewer/?_app_id=central_doc_viewer&amp;_dd2=%26os%3D544%257C520%26oe%3D535%257C535%26ov%3D118%26brh%3Dfalse&amp;_doc_docfn=U2FsdGVkX1+saUwAQyeZGYZzapDMq/o3zplN+f9gBQh8FAHqfzeAo3RGpouwoAVyIHFegldZwJXXB8TkM1CFiAKxYCoje0WJ08pt4MbwyHLaBhELZH8UYkQwqlqzPKiBrmWrO4mKJ5gH/6nt+55A+A==&amp;center_on_screen=true&amp;float_window=true&amp;height=800&amp;positioning_strategy=center_on_screen&amp;width=950" xr:uid="{D43665F6-BA0A-47B2-826B-6850EE9AD595}"/>
    <hyperlink ref="E24" r:id="rId111" display="https://my.apps.factset.com/viewer/?_app_id=central_doc_viewer&amp;_dd2=%26os%3D552%257C525%26oe%3D543%257C527%26ov%3D103%26brh%3Dfalse&amp;_doc_docfn=U2FsdGVkX19p3SdOj48KNKFGS9Q8NC+KKaodNpTgwp6BB13iy4s7XYofRGvFJRKP7cCgakb5YsLyGlPaxviiehJ+2mVjeg/dW2UzPrrqLa9cNDOGn0xpnPhQ0wGaILHp4g9OcuezcumsjvD9ZKMRJQ==&amp;center_on_screen=true&amp;float_window=true&amp;height=800&amp;positioning_strategy=center_on_screen&amp;width=950" xr:uid="{8F501B23-DF6D-483C-8143-F352C75EF675}"/>
    <hyperlink ref="F24" r:id="rId112" display="https://my.apps.factset.com/viewer/?_app_id=central_doc_viewer&amp;_dd2=%26os%3D549%257C452%26oe%3D541%257C471%26ov%3D79%26brh%3Dfalse&amp;_doc_docfn=U2FsdGVkX19KRu5MuyVR13ikbtjTP+xBKCm9YZw//4amfQZN8RPUzbnLUM01JE27/F0txMRUV5PP7rFR+Bl2svoRT2UKi6k94MFMKHRRkMo=&amp;center_on_screen=true&amp;float_window=true&amp;height=800&amp;positioning_strategy=center_on_screen&amp;width=950" xr:uid="{07EF0BB0-0A6C-41BF-9866-0B1EA483F421}"/>
    <hyperlink ref="G24" r:id="rId113" display="https://my.apps.factset.com/viewer/?_app_id=central_doc_viewer&amp;_dd2=%26os%3D549%257C523%26oe%3D541%257C541%26ov%3D79%26brh%3Dfalse&amp;_doc_docfn=U2FsdGVkX19SlGQJaYe7AMyqVAtEp4Nw4t4k9Dug8ULPeHga3wXKZda6iM2vgW5A8qsBJp+0vXQfLuxK0MCsQKPiHdruL4Ds9/jyc45Jksc=&amp;center_on_screen=true&amp;float_window=true&amp;height=800&amp;positioning_strategy=center_on_screen&amp;width=950" xr:uid="{3599E43E-B3B8-4BB2-A1E7-CA020FE8F54A}"/>
    <hyperlink ref="H24" r:id="rId114" display="https://my.apps.factset.com/viewer/?_app_id=central_doc_viewer&amp;_dd2=%26os%3D549%257C523%26oe%3D541%257C541%26ov%3D65%26brh%3Dfalse&amp;_doc_docfn=U2FsdGVkX195cBehWcSkFKbaYUTdGv8IfqSCxE9/iM7H88KXJAuXcljNpzifUqY+Ipj5uWzWQ070HGriDavDtcsHifxsntDzCyRFTivPbPySxwz97nv3D2nb+4QyEZHsidiRBFsIgie2HP06byAezQ==&amp;center_on_screen=true&amp;float_window=true&amp;height=800&amp;positioning_strategy=center_on_screen&amp;width=950" xr:uid="{A7C71252-DE57-4D87-B6B9-E6E48460A931}"/>
    <hyperlink ref="I24" r:id="rId115" display="https://my.apps.factset.com/viewer/?_app_id=central_doc_viewer&amp;_dd2=%26os%3D549%257C523%26oe%3D541%257C541%26ov%3D55%26brh%3Dfalse&amp;_doc_docfn=U2FsdGVkX197JTdn29VVsQ/efRy1K1NEYZRRoDMEeDPlouaOmD82GiRwlYNjcbzgyVEQh7TNqtun/131ZplbsDz8m+KHYBJBm/GUslZnvFQ=&amp;center_on_screen=true&amp;float_window=true&amp;height=800&amp;positioning_strategy=center_on_screen&amp;width=950" xr:uid="{9DB7CDF5-DA06-4FA4-B1EB-D72A791FB21B}"/>
    <hyperlink ref="J24" r:id="rId116" display="https://my.apps.factset.com/viewer/?_app_id=central_doc_viewer&amp;_dd2=%26os%3D437%257C517%26oe%3D427%257C535%26ov%3D22%26brh%3Dfalse&amp;_doc_docfn=U2FsdGVkX1/TmmhDuVI+pf1dnnlrXVdhRwjlDPG1pSusAXscblsqXkX6DuGs7OfF9oLtlPaKslVX0lGwN5/wIbLTOrExNm0FOEHfovhG+4yAk8zlDmZbXFiPPpJzLcDOYgve9SCWHMnSX6kIovY7sA==&amp;center_on_screen=true&amp;float_window=true&amp;height=800&amp;positioning_strategy=center_on_screen&amp;width=950" xr:uid="{3A789098-F33F-43A1-ACE5-C419FBBFA007}"/>
    <hyperlink ref="E25" r:id="rId117" display="https://my.apps.factset.com/viewer/?_app_id=central_doc_viewer&amp;_dd2=%26os%3D530%257C523%26oe%3D521%257C541%26ov%3D103%26brh%3Dfalse&amp;_doc_docfn=U2FsdGVkX18YG3lWWqPx6ubokFXkKEbfCYpyHfQYFSSBz0mx1sg0z3+fmaTo44RQz2HTHr03gBmwdEZ7QM3e2UcbZMba2NBffA7kLzfsveqNrc+EXrc9i6jYYShXn6Z7vl6IgwcftDcr4yvi/JOeeQ==&amp;center_on_screen=true&amp;float_window=true&amp;height=800&amp;positioning_strategy=center_on_screen&amp;width=950" xr:uid="{E6332427-C09E-4A8F-B941-97556F119FF2}"/>
    <hyperlink ref="B26" r:id="rId118" display="https://my.apps.factset.com/viewer/?_app_id=central_doc_viewer&amp;_dd2=%26os%3D522%257C453%26oe%3D513%257C470%26ov%3D79%26brh%3Dfalse&amp;_doc_docfn=U2FsdGVkX19VMbEz5b0U4JtIyDXCYj2MF8PFVrcH7JA54gXwZY/q6vh/5urte+i0IQiGslCvLe5QJc4/PwxOHHzVYYfuTrEInoB1+ecktwXO4qZfeW86UPW+7k3pwAiwreg3eDO3LRAQaFtikWKOhQ==&amp;center_on_screen=true&amp;float_window=true&amp;height=800&amp;positioning_strategy=center_on_screen&amp;width=950" xr:uid="{A9CB723F-BBEC-4568-B7DD-7AAD2F9CD7EB}"/>
    <hyperlink ref="C26" r:id="rId119" display="https://my.apps.factset.com/viewer/?_app_id=central_doc_viewer&amp;_dd2=%26os%3D522%257C526%26oe%3D513%257C541%26ov%3D79%26brh%3Dfalse&amp;_doc_docfn=U2FsdGVkX1/0l0jmdn5PgX2nDrIZBh//AQgZjJWjiZUq6HYr5swgkLPiHD9bsq7OKqSrri5wgqTBmDCGwCnR/DyH6nmRTf/ugOLvOeDHObaogowg63jQcYrz0pCoYdK1+4FE8JCttx9YJaVkZLEVCw==&amp;center_on_screen=true&amp;float_window=true&amp;height=800&amp;positioning_strategy=center_on_screen&amp;width=950" xr:uid="{AEDB3BDA-A78F-4CC9-8976-A09AF639CB6B}"/>
    <hyperlink ref="D26" r:id="rId120" display="https://my.apps.factset.com/viewer/?_app_id=central_doc_viewer&amp;_dd2=%26os%3D533%257C534%26oe%3D524%257C535%26ov%3D118%26brh%3Dfalse&amp;_doc_docfn=U2FsdGVkX1/wcQAoWx7vg6LprYENGZb9/zSQ1bVP3nA6cCTxIg7UPE5E05qrBfMecwpBbYGiqw9O4mVsxwQkH+p0y2EVTixgKnVne4PBg3f51hFf1LhD46naZ4ZdPJrG6Lb4m8zgXaFV4/d6vx0gwA==&amp;center_on_screen=true&amp;float_window=true&amp;height=800&amp;positioning_strategy=center_on_screen&amp;width=950" xr:uid="{01CBF77E-4025-49D3-B28B-EB407B2BDC45}"/>
    <hyperlink ref="E26" r:id="rId121" display="https://my.apps.factset.com/viewer/?_app_id=central_doc_viewer&amp;_dd2=%26os%3D541%257C524%26oe%3D532%257C541%26ov%3D103%26brh%3Dfalse&amp;_doc_docfn=U2FsdGVkX18pKYzroR4sSMQuRcSCLQC84ztF7ITpr3U4FQCANMz0TrOWQudDCYtOC58CIDHNVdJxQ3wNc0SdoECTaTQmM1glVmHFQT/fDySJ/7n8+J3Z1GmaDjcDllmVhCPwIiPVby6BEOb94ZfNGA==&amp;center_on_screen=true&amp;float_window=true&amp;height=800&amp;positioning_strategy=center_on_screen&amp;width=950" xr:uid="{478D999D-1D3F-4C5C-8072-E30251AF6D4A}"/>
    <hyperlink ref="F26" r:id="rId122" display="https://my.apps.factset.com/viewer/?_app_id=central_doc_viewer&amp;_dd2=%26os%3D537%257C447%26oe%3D529%257C471%26ov%3D79%26brh%3Dfalse&amp;_doc_docfn=U2FsdGVkX18GQ8xz+aLwAg0ic4HbdzKaX7n+XoEgzXh80U+JEy75bpWL2MnMepQ3/i+4R9PYPns475p2Hvk2vVLtHLtjFTWc6ehkn6S3X1Y=&amp;center_on_screen=true&amp;float_window=true&amp;height=800&amp;positioning_strategy=center_on_screen&amp;width=950" xr:uid="{DBECABC7-24E7-4A43-9565-82A58777FCF0}"/>
    <hyperlink ref="G26" r:id="rId123" display="https://my.apps.factset.com/viewer/?_app_id=central_doc_viewer&amp;_dd2=%26os%3D537%257C539%26oe%3D529%257C541%26ov%3D79%26brh%3Dfalse&amp;_doc_docfn=U2FsdGVkX18IE/kjcRo/XxmgcPWM62KhTR9r1hDfPmfLoAPk0KMizWT2j5RN9cm5Xh+4BIwjxEwSSje3+7RYYO4cRnqsYQYbvISpHbs8Km8=&amp;center_on_screen=true&amp;float_window=true&amp;height=800&amp;positioning_strategy=center_on_screen&amp;width=950" xr:uid="{6B4865C7-6E60-4270-9348-4D20C96902AF}"/>
    <hyperlink ref="H26" r:id="rId124" display="https://my.apps.factset.com/viewer/?_app_id=central_doc_viewer&amp;_dd2=%26os%3D537%257C526%26oe%3D529%257C541%26ov%3D65%26brh%3Dfalse&amp;_doc_docfn=U2FsdGVkX18BgK4ekH2xHUsiu1ihrFQC3qYRaM9tyPnWVpOdCATr0SX2b/Mn2hNpNILrM2xALYc5qJfbeC5V6qNlWFPcHf7DlRGhTF1M4jenjdqdbsJdg9J6tdPBd7PJcBZmYjp2hJJ5VPX7l2gfIA==&amp;center_on_screen=true&amp;float_window=true&amp;height=800&amp;positioning_strategy=center_on_screen&amp;width=950" xr:uid="{1E098A56-698D-463E-8F96-709F41E2FF23}"/>
    <hyperlink ref="I26" r:id="rId125" display="https://my.apps.factset.com/viewer/?_app_id=central_doc_viewer&amp;_dd2=%26os%3D537%257C539%26oe%3D529%257C541%26ov%3D55%26brh%3Dfalse&amp;_doc_docfn=U2FsdGVkX18JZC9Zu54LvGmWP8bvqAiFeYm2vGnePlaquK9qMWvK9YakH1bSUxyf/Em98ABOr870CEyr2VeyxSoNEvYU6RzVFJwgNqE+xU4=&amp;center_on_screen=true&amp;float_window=true&amp;height=800&amp;positioning_strategy=center_on_screen&amp;width=950" xr:uid="{2843FD9C-8807-4E1B-90BF-BCFA0DA7C87A}"/>
    <hyperlink ref="B27" r:id="rId126" display="https://my.apps.factset.com/viewer/?_app_id=central_doc_viewer&amp;_dd2=%26os%3D511%257C456%26oe%3D502%257C470%26ov%3D79%26brh%3Dfalse&amp;_doc_docfn=U2FsdGVkX1+19ARIA04dMUtIG2Q/L+44m1fKoJvgh8SeevMotnOfJCrEOU4whdBcQEE5ZTOwxNLb+By6Xwkjc1Um6mZocZOy46zXjl2c7l5SfXkuNplHOWGaUj2gtAigdZspKUZQOONMd74H15HxiQ==&amp;center_on_screen=true&amp;float_window=true&amp;height=800&amp;positioning_strategy=center_on_screen&amp;width=950" xr:uid="{671B2FE0-F29A-45A3-9B8A-C032D2BC8F91}"/>
    <hyperlink ref="C27" r:id="rId127" display="https://my.apps.factset.com/viewer/?_app_id=central_doc_viewer&amp;_dd2=%26os%3D511%257C539%26oe%3D502%257C541%26ov%3D79%26brh%3Dfalse&amp;_doc_docfn=U2FsdGVkX1/XSxdg9AAfaCx9HMtmc7aUXPSGmgAbHr0DYv83Qd7GkC+P8sCrJtYbhhFLb+X67hromUeHGwePUHklBg5e7427JAOGlkLxOv2ldQHLqL3f9bg3D5FrlPaOGcuE+a74h+bGB46/L2oaJA==&amp;center_on_screen=true&amp;float_window=true&amp;height=800&amp;positioning_strategy=center_on_screen&amp;width=950" xr:uid="{8CC2D11A-600B-40D2-9191-DAF2CB30B776}"/>
    <hyperlink ref="B28" r:id="rId128" display="https://my.apps.factset.com/viewer/?_app_id=central_doc_viewer&amp;_dd2=%26os%3D500%257C468%26oe%3D491%257C470%26ov%3D79%26brh%3Dfalse&amp;_doc_docfn=U2FsdGVkX18lSCD+OY+hENgaZHDcvMriQfE0yAjN5L9WOqBdpoK22XGgMJ6VkcyIJ26WYpwDHW+bLJUpaqF0quDVvpR5q2FHuFZ92XTeZMtK0vqUvYFiL5IE3A2V9z8EOX4mm+GHG/MqrXxS78lE1Q==&amp;center_on_screen=true&amp;float_window=true&amp;height=800&amp;positioning_strategy=center_on_screen&amp;width=950" xr:uid="{68C42944-7CA8-4FC9-946F-60A33CABEAEC}"/>
    <hyperlink ref="C28" r:id="rId129" display="https://my.apps.factset.com/viewer/?_app_id=central_doc_viewer&amp;_dd2=%26os%3D500%257C529%26oe%3D491%257C541%26ov%3D79%26brh%3Dfalse&amp;_doc_docfn=U2FsdGVkX18lMmtG4nH7+0yYUbZ40cgcpo04MSkbOjRyi02BqcLsWZRQmKTt05VevX9mK6o+Unt3bDPz7GOjikdeVdUcvv8Bxq2X7boHm48PqSG6dH7AUENoBYQWV8P+8rwFRmdKrLj4BwW1ZqBClQ==&amp;center_on_screen=true&amp;float_window=true&amp;height=800&amp;positioning_strategy=center_on_screen&amp;width=950" xr:uid="{767E944A-0F6B-408E-A4D5-4D8037CADAE9}"/>
    <hyperlink ref="D28" r:id="rId130" display="https://my.apps.factset.com/viewer/?_app_id=central_doc_viewer&amp;_dd2=%26os%3D522%257C520%26oe%3D513%257C535%26ov%3D118%26brh%3Dfalse&amp;_doc_docfn=U2FsdGVkX187mlDb3hFxJnjQL93hXAN4dHUnGq2mz2YEVqIwYzc7EIBLjLOkbleVqKDRgaYTbezFuDQNw8yV1H7APBWMCV0/Cxr39MOVXKJ2GV3usj6BcMgBskAtfQJHSPsPfOeMOGDf7lNk8NvbsA==&amp;center_on_screen=true&amp;float_window=true&amp;height=800&amp;positioning_strategy=center_on_screen&amp;width=950" xr:uid="{B9AC19C8-9909-4EE8-9882-6977F42DC240}"/>
    <hyperlink ref="E28" r:id="rId131" display="https://my.apps.factset.com/viewer/?_app_id=central_doc_viewer&amp;_dd2=%26os%3D519%257C528%26oe%3D510%257C541%26ov%3D103%26brh%3Dfalse&amp;_doc_docfn=U2FsdGVkX18jhrAzs/m5WrDwR56xOvm289Wu/o3TmL3wkVivnwR+UFZc5XH+PpmxuxzHqS0jggnHCOBMmc4bL+R31k67RrFDq/2YzjX4IwkExug7E+0fe4UOXgAekYZBMNG8q2BHMlNyLQcSeXHuWQ==&amp;center_on_screen=true&amp;float_window=true&amp;height=800&amp;positioning_strategy=center_on_screen&amp;width=950" xr:uid="{08FC4A33-48BF-42DD-A37F-9F1EF4C9A420}"/>
    <hyperlink ref="B29" r:id="rId132" display="https://my.apps.factset.com/viewer/?_app_id=central_doc_viewer&amp;_dd2=%26os%3D396%257C454%26oe%3D387%257C470%26ov%3D79%26brh%3Dfalse&amp;_doc_docfn=U2FsdGVkX1/Gh1F4oAY9zZ2EZzNTT3GT17wR+manePBm7qrH8oV+FhCq0E894RjazgGbxtzB/ILOWllkx9jkXeJaVFoH2p+PeEtAOrEKmACRw4u5tDmMa38aHUKFUsK3IWaKVf6Ffeei3129YbfAlA==&amp;center_on_screen=true&amp;float_window=true&amp;height=800&amp;positioning_strategy=center_on_screen&amp;width=950" xr:uid="{C8DC39B5-D677-487B-90FF-DA52DB0B89E8}"/>
    <hyperlink ref="C29" r:id="rId133" display="https://my.apps.factset.com/viewer/?_app_id=central_doc_viewer&amp;_dd2=%26os%3D396%257C522%26oe%3D387%257C541%26ov%3D79%26brh%3Dfalse&amp;_doc_docfn=U2FsdGVkX1/hcyNLNYCoHm3snCYdwJm4xXrNr1EoyxHJ6uqDtVCQaSSOtaCuAXA1GmiQ9U2vYEUvmN7Ru6ZEUxfh+ZhSeWjBviGt3nR+cfp8QR2dKKlo8GIBenJU48whpOF/Q74k83glQY1Ko80Kjg==&amp;center_on_screen=true&amp;float_window=true&amp;height=800&amp;positioning_strategy=center_on_screen&amp;width=950" xr:uid="{74A1D82C-C4E8-45FA-BF9F-334A2691E285}"/>
    <hyperlink ref="D29" r:id="rId134" display="https://my.apps.factset.com/viewer/?_app_id=central_doc_viewer&amp;_dd2=%26os%3D418%257C516%26oe%3D409%257C535%26ov%3D118%26brh%3Dfalse&amp;_doc_docfn=U2FsdGVkX1+pSHNHpJEpkCtcyuXSM1dLVv4R/AzCAPoQ2LMppV9UNEd/84wjcpfY8doQgKjb7RQccA9esDzRtNxMsboPKqalfO4tLo8DVPpY7xXmwPwzXu5TMqPAjLEOEAniAKqrpUHDXtDVsEUHBA==&amp;center_on_screen=true&amp;float_window=true&amp;height=800&amp;positioning_strategy=center_on_screen&amp;width=950" xr:uid="{7887BE83-9DB4-4DC5-BD97-AC0B47D35363}"/>
    <hyperlink ref="E29" r:id="rId135" display="https://my.apps.factset.com/viewer/?_app_id=central_doc_viewer&amp;_dd2=%26os%3D437%257C524%26oe%3D428%257C541%26ov%3D103%26brh%3Dfalse&amp;_doc_docfn=U2FsdGVkX18Pb66uEPcTgJy2itq0nCdfXyx4pwQrcIyC0pn0H4wgozBDjBhkIBWO9moLYwhKwdbZEeB3VMtIbNv46fCgaB7OtAQTc2kWLRlr9kci4tfJUf2N5pRwo1BhddhmNOvADh6AGp1pgVxtBQ==&amp;center_on_screen=true&amp;float_window=true&amp;height=800&amp;positioning_strategy=center_on_screen&amp;width=950" xr:uid="{0FDB4C2B-1198-4866-9C16-23757EF62C5F}"/>
    <hyperlink ref="F29" r:id="rId136" display="https://my.apps.factset.com/viewer/?_app_id=central_doc_viewer&amp;_dd2=%26os%3D455%257C455%26oe%3D447%257C471%26ov%3D79%26brh%3Dfalse&amp;_doc_docfn=U2FsdGVkX180H/gRiXfSwfihJLhOVG6oFsNfP0jr0d0geUeEnTMw1l3dTzw4pgf4664taRFw6ivKZFZMaxPGPHkhTSsQ+hgXTbMOMF8TPhA=&amp;center_on_screen=true&amp;float_window=true&amp;height=800&amp;positioning_strategy=center_on_screen&amp;width=950" xr:uid="{6248F444-FE47-4550-A306-EB7EEFC8C731}"/>
    <hyperlink ref="G29" r:id="rId137" display="https://my.apps.factset.com/viewer/?_app_id=central_doc_viewer&amp;_dd2=%26os%3D455%257C522%26oe%3D447%257C541%26ov%3D79%26brh%3Dfalse&amp;_doc_docfn=U2FsdGVkX1+cRmmxmoOG6/T/hhIYXLYbbbjOXD11fE/d5EUU8Knn8KzBLstPh/wkjuDzJCrVjm5tjLaqrtomdYfjlNA+MXdinE3gnb8h71o=&amp;center_on_screen=true&amp;float_window=true&amp;height=800&amp;positioning_strategy=center_on_screen&amp;width=950" xr:uid="{ECBDE216-8821-414C-9D9F-DF85CFE676C9}"/>
    <hyperlink ref="H29" r:id="rId138" display="https://my.apps.factset.com/viewer/?_app_id=central_doc_viewer&amp;_dd2=%26os%3D467%257C525%26oe%3D458%257C541%26ov%3D65%26brh%3Dfalse&amp;_doc_docfn=U2FsdGVkX191Ay8gdKE0IeziSwoBngEBZQC10lVx6O+DNyN3mOixZqZsYyqaQZWbn8ywO64aG+1xsU9SHXMxRPOL9IjgUgBfFORb9b5plee1rzdn6Av3MwFDlE6/tazSCOJn+XwmB7zGYl1435SEgw==&amp;center_on_screen=true&amp;float_window=true&amp;height=800&amp;positioning_strategy=center_on_screen&amp;width=950" xr:uid="{E55B0E1F-2C49-49A6-A645-7CA940774368}"/>
    <hyperlink ref="I29" r:id="rId139" display="https://my.apps.factset.com/viewer/?_app_id=central_doc_viewer&amp;_dd2=%26os%3D467%257C522%26oe%3D458%257C541%26ov%3D55%26brh%3Dfalse&amp;_doc_docfn=U2FsdGVkX1++7Jyf8iQUKfli3TPbGSpHJHn6DDAFJu7oFrktRaM30mwZklsbd2cO+0BVaaJkmpW/PjfvZjKfd+dpOq24IvP3HKX1UanbyvM=&amp;center_on_screen=true&amp;float_window=true&amp;height=800&amp;positioning_strategy=center_on_screen&amp;width=950" xr:uid="{AE284652-3795-4F23-89F2-820318913920}"/>
    <hyperlink ref="J29" r:id="rId140" display="https://my.apps.factset.com/viewer/?_app_id=central_doc_viewer&amp;_dd2=%26os%3D338%257C516%26oe%3D328%257C535%26ov%3D22%26brh%3Dfalse&amp;_doc_docfn=U2FsdGVkX18Ex+p/4IFqInB+NG+hvgWAxd83uEqQu3/jNuuSgoQdW7ehjeoBT3d0p6E4qvEbl2QUJ9QHMX4e+eRyHzRCRgtbQlu/LqkRVdiosseaAZxLSboYrL5iv8xv03TI9M2rL8/idRWMNjeoTw==&amp;center_on_screen=true&amp;float_window=true&amp;height=800&amp;positioning_strategy=center_on_screen&amp;width=950" xr:uid="{C913A8AA-ECB6-4004-993C-C1683A63AC3C}"/>
    <hyperlink ref="B30" r:id="rId141" display="https://my.apps.factset.com/viewer/?_app_id=central_doc_viewer&amp;_dd2=%26os%3D463%257C468%26oe%3D454%257C470%26ov%3D79%26brh%3Dfalse&amp;_doc_docfn=U2FsdGVkX1+k86fqyFuB+T07474R6jkanSSv9sTvwJ7qwWvW7V7QhWrn8pAurDkkwb5F0AUkcVG4lYIJjiQHtxdRB/3Ai9giX7qmM1PewCeNYtG6qlHl9bOh/5tA+09IvF8egt8/yOLeo3O0YR1iLg==&amp;center_on_screen=true&amp;float_window=true&amp;height=800&amp;positioning_strategy=center_on_screen&amp;width=950" xr:uid="{64CBF0A9-E4D0-4EDC-A892-9850FE16FB0B}"/>
    <hyperlink ref="C30" r:id="rId142" display="https://my.apps.factset.com/viewer/?_app_id=central_doc_viewer&amp;_dd2=%26os%3D463%257C524%26oe%3D454%257C541%26ov%3D79%26brh%3Dfalse&amp;_doc_docfn=U2FsdGVkX1/kdyaORO9Eg/s4clbqMsRCS38lpTgWxbRFzmLqCwdNCedItowh8TDDfJArnjvPmwrHKPyLlO5/bz8R8o7RaeUfVGNLlx7TxzWlNDrc1QsByuS3qc/2GAAVz0csTYQm7vvkwKMWaUkZ7w==&amp;center_on_screen=true&amp;float_window=true&amp;height=800&amp;positioning_strategy=center_on_screen&amp;width=950" xr:uid="{DBD035DD-4F81-4E12-A1BB-B8A486D07F72}"/>
    <hyperlink ref="D30" r:id="rId143" display="https://my.apps.factset.com/viewer/?_app_id=central_doc_viewer&amp;_dd2=%26os%3D485%257C518%26oe%3D476%257C535%26ov%3D118%26brh%3Dfalse&amp;_doc_docfn=U2FsdGVkX1/BJym8cYYkDkp3F9erNEQm6T3X7M+9/546MXi2RVy9KuZ9uh4RCLPqi3PE6Pa9spBW8sQ/mMe3ovPHlBH1LQQT2SlEPcmajP7b9EHE2wS9jbTnus7GZQOmmhocIy9J2G8hhVI29rUk+w==&amp;center_on_screen=true&amp;float_window=true&amp;height=800&amp;positioning_strategy=center_on_screen&amp;width=950" xr:uid="{170864EA-BD88-493D-8D00-4878A25D4CAD}"/>
    <hyperlink ref="E30" r:id="rId144" display="https://my.apps.factset.com/viewer/?_app_id=central_doc_viewer&amp;_dd2=%26os%3D482%257C525%26oe%3D473%257C541%26ov%3D103%26brh%3Dfalse&amp;_doc_docfn=U2FsdGVkX1/WVOhDoIHGwDblGcr8S365FQXeRLPeGdpuF8DRzERiK1twoF+X6fHh/istqNnrTIlIIuwGM4tbRu9G1Cpl4hRlB4YC/C4Tx3u5Uyr5zs1B1534Wa0cuyLyYjkPnkulOLMJi88gNE7d0g==&amp;center_on_screen=true&amp;float_window=true&amp;height=800&amp;positioning_strategy=center_on_screen&amp;width=950" xr:uid="{EDFD99AD-6F46-46B9-9922-6AB38C13C4A8}"/>
    <hyperlink ref="F30" r:id="rId145" display="https://my.apps.factset.com/viewer/?_app_id=central_doc_viewer&amp;_dd2=%26os%3D499%257C451%26oe%3D492%257C471%26ov%3D79%26brh%3Dfalse&amp;_doc_docfn=U2FsdGVkX18IvsJWORVaqWns9si/Vg9+d6JtIveEL1L3g9nEIlaUBus+xDagSte9XgcjSHLoDxt0lZvbk5d9yKO3MURuXJlUKIR40WDzUOg=&amp;center_on_screen=true&amp;float_window=true&amp;height=800&amp;positioning_strategy=center_on_screen&amp;width=950" xr:uid="{AB70D673-44FD-43AA-9FD8-49FCAA8D86C7}"/>
    <hyperlink ref="G30" r:id="rId146" display="https://my.apps.factset.com/viewer/?_app_id=central_doc_viewer&amp;_dd2=%26os%3D499%257C539%26oe%3D492%257C541%26ov%3D79%26brh%3Dfalse&amp;_doc_docfn=U2FsdGVkX1/UHGg8Z2M2nzAUFDRgiUqb+Pb6/tJAhb+Mg5ReDjiSQDpnBHK8RBOWHVaQtejATin/IzDMIsDHS+9MADLLTKGCrrcCQcl+vWU=&amp;center_on_screen=true&amp;float_window=true&amp;height=800&amp;positioning_strategy=center_on_screen&amp;width=950" xr:uid="{51D0A76D-7200-4FAF-9335-A355E4A46510}"/>
    <hyperlink ref="B31" r:id="rId147" display="https://my.apps.factset.com/viewer/?_app_id=central_doc_viewer&amp;_dd2=%26os%3D452%257C455%26oe%3D443%257C470%26ov%3D79%26brh%3Dfalse&amp;_doc_docfn=U2FsdGVkX1+zm86SkNpao8JRaw/STChuW/RR//7YjCL/96ppQiafoPEcReY0ySNMLr+ccVux6OP8U99TyiNofW3YAefXy67PE3MB/AGTuanTuIbmi8z1WrT5N0V7dR1t540huHXfSdTqwdfgqLMk/A==&amp;center_on_screen=true&amp;float_window=true&amp;height=800&amp;positioning_strategy=center_on_screen&amp;width=950" xr:uid="{2C0CB155-2F7E-444C-A584-2C30A9BEE6B7}"/>
    <hyperlink ref="C31" r:id="rId148" display="https://my.apps.factset.com/viewer/?_app_id=central_doc_viewer&amp;_dd2=%26os%3D452%257C525%26oe%3D443%257C541%26ov%3D79%26brh%3Dfalse&amp;_doc_docfn=U2FsdGVkX1/xBDKGE/3kEwZnYUdj6Ti3y1R4308oDmfV7Vc+ldhJPLsiuMdIGvpWyIECqa+Up54tXdCMuAQQD0wuWtxncz4QwXVbfF2dwjwtpfPK7EECJNEr5UxDQ+/4P7AEjvkzBDbB2ODvuKOO6Q==&amp;center_on_screen=true&amp;float_window=true&amp;height=800&amp;positioning_strategy=center_on_screen&amp;width=950" xr:uid="{0D5D57D8-9033-4E7A-8433-B4932873592E}"/>
    <hyperlink ref="D31" r:id="rId149" display="https://my.apps.factset.com/viewer/?_app_id=central_doc_viewer&amp;_dd2=%26os%3D474%257C534%26oe%3D465%257C535%26ov%3D118%26brh%3Dfalse&amp;_doc_docfn=U2FsdGVkX1+c8HCfw8LHiCjJpkgLv8GWdMno15TEw+jIyP4RQgE2OYnU0uP1jD3SlqOevQgVKDvb10HDgDeaoM9FBup4TNdyq1+4BZBcWLmZvRAfQVddpfd0aKZz9XorRCCCJ1h8+m4fnZP80WwjDw==&amp;center_on_screen=true&amp;float_window=true&amp;height=800&amp;positioning_strategy=center_on_screen&amp;width=950" xr:uid="{D6F38DD7-2E8F-4F49-A0FC-45D1CE49A2E8}"/>
    <hyperlink ref="B32" r:id="rId150" display="https://my.apps.factset.com/viewer/?_app_id=central_doc_viewer&amp;_dd2=%26os%3D441%257C455%26oe%3D432%257C470%26ov%3D79%26brh%3Dfalse&amp;_doc_docfn=U2FsdGVkX1+lfteWO+nBOGhhu1DEFGgdcO3vRxg5nJ8oeCkCzOuZS3YIYGCKSQOn9Kc57ajuwmkXn+pFvQmcy3+wzHxB2D6FVPVL2YdFU7Z8hN7Zdg19J0sE9uVQ0OXLYciF5B72HDtCEOom+d/0Kw==&amp;center_on_screen=true&amp;float_window=true&amp;height=800&amp;positioning_strategy=center_on_screen&amp;width=950" xr:uid="{41B18A78-E360-43F8-9004-CDC08A73D401}"/>
    <hyperlink ref="C32" r:id="rId151" display="https://my.apps.factset.com/viewer/?_app_id=central_doc_viewer&amp;_dd2=%26os%3D441%257C526%26oe%3D432%257C541%26ov%3D79%26brh%3Dfalse&amp;_doc_docfn=U2FsdGVkX1++KrRnhE8nhJ/lhwIyZh2OiyBFo6lDmyp/p9GmyUPn94zjpbWydWaJvywubjQ/k98xPLFzAxFzJQlQKmErqNpJmtTlpl2nqwFeCVeIcLxCVj/kaXcYQJz75agzBzUU8LSq9W+4FFKJfQ==&amp;center_on_screen=true&amp;float_window=true&amp;height=800&amp;positioning_strategy=center_on_screen&amp;width=950" xr:uid="{AD79FC30-3EAF-4F98-9F9D-D6C43D17E499}"/>
    <hyperlink ref="D32" r:id="rId152" display="https://my.apps.factset.com/viewer/?_app_id=central_doc_viewer&amp;_dd2=%26os%3D463%257C534%26oe%3D454%257C535%26ov%3D118%26brh%3Dfalse&amp;_doc_docfn=U2FsdGVkX1/159mEjpaA06fq74wlfxEsjG2SDEMZqfX6SALv4rSen0Y2mKfjXEbq8sMeiP498iGJLzosxJzhskA6jnGDyR6SHXcPcXnVznVZsQg5TPw3j5SGi6I9fylMOfan2bBapz6L4Kd6HcIyrQ==&amp;center_on_screen=true&amp;float_window=true&amp;height=800&amp;positioning_strategy=center_on_screen&amp;width=950" xr:uid="{0B75DB0B-EC4F-49D7-BFB2-2C3F4C065720}"/>
    <hyperlink ref="B33" r:id="rId153" display="https://my.apps.factset.com/viewer/?_app_id=central_doc_viewer&amp;_dd2=%26os%3D430%257C456%26oe%3D421%257C470%26ov%3D79%26brh%3Dfalse&amp;_doc_docfn=U2FsdGVkX18f622f/qHu+xiNeJZsS+jUZnF1Gx0p2vDmZfDgXKKmesJNa4S+hGzN7E5AiuweW47MriIMUE2QF3UICdefpIrGQzsHCpj5V/6ulDJibhzbWkva0TloAHbS+DudT12ZW9zTxzkY4etZEg==&amp;center_on_screen=true&amp;float_window=true&amp;height=800&amp;positioning_strategy=center_on_screen&amp;width=950" xr:uid="{0E4E5E8A-975F-4CAA-A756-FBD174143B7B}"/>
    <hyperlink ref="C33" r:id="rId154" display="https://my.apps.factset.com/viewer/?_app_id=central_doc_viewer&amp;_dd2=%26os%3D430%257C526%26oe%3D421%257C541%26ov%3D79%26brh%3Dfalse&amp;_doc_docfn=U2FsdGVkX18hnALIqPYXcU4z5DcGtzC15sD9odE9GLWpaRne3v6jwqXyltCnxSdHlcVxp24oGv3ueb+GXEx7yfF1N22PXXYB2pHHrEZzsQCzo0H5drZWImFeaUCEi8VIGIvxhImlzdFsRYpo//YGvA==&amp;center_on_screen=true&amp;float_window=true&amp;height=800&amp;positioning_strategy=center_on_screen&amp;width=950" xr:uid="{73D24B5A-6AF5-40D1-950A-AC311BF81212}"/>
    <hyperlink ref="D33" r:id="rId155" display="https://my.apps.factset.com/viewer/?_app_id=central_doc_viewer&amp;_dd2=%26os%3D452%257C521%26oe%3D443%257C535%26ov%3D118%26brh%3Dfalse&amp;_doc_docfn=U2FsdGVkX18Ov/HVrEQlippAPTBUWD5T3dTGWmP0A+sPM8l1ebCS3CQn6rOt+in0KOqAStJ+9PbGAVzS0eDGjVYGxRUGqFz4CyDkj5gb7tHZ5yLZsOqUNH3eGCBS7/0gNWBqnj330wq8DYupqHlElA==&amp;center_on_screen=true&amp;float_window=true&amp;height=800&amp;positioning_strategy=center_on_screen&amp;width=950" xr:uid="{BF31AD53-7774-4C8C-AF3F-D4C41A08AB34}"/>
    <hyperlink ref="E33" r:id="rId156" display="https://my.apps.factset.com/viewer/?_app_id=central_doc_viewer&amp;_dd2=%26os%3D471%257C539%26oe%3D462%257C541%26ov%3D103%26brh%3Dfalse&amp;_doc_docfn=U2FsdGVkX19a+sEEecdRUZ0qlEaTjRYhiMu43l9bAbxywwj6MCtkhkO7bvBHY2/27X99KAp97VMXTKuGCqyMDs98dWjln599PElwJm82EfQ8mfw+hOv8rf7aVKF7EOrmOZtkdjNNRdg/IbQTFzeLrg==&amp;center_on_screen=true&amp;float_window=true&amp;height=800&amp;positioning_strategy=center_on_screen&amp;width=950" xr:uid="{03523754-280B-4512-8033-C88107D9D274}"/>
    <hyperlink ref="B34" r:id="rId157" display="https://my.apps.factset.com/viewer/?_app_id=central_doc_viewer&amp;_dd2=%26os%3D419%257C461%26oe%3D410%257C470%26ov%3D79%26brh%3Dfalse&amp;_doc_docfn=U2FsdGVkX1+mSA7wJthkq0tB+Yw1R94gnaXn3MuWqxdTDYdeh3/spAXiFnRQQ/qbmjuPpyOXd0nuvC5MOXKQzhOWcveCnjqbcco9ZmmoKR8zm5fCt1L5sqKqT1ylzwEkxRK9LOBLmRjOwxWJ9CuZ+w==&amp;center_on_screen=true&amp;float_window=true&amp;height=800&amp;positioning_strategy=center_on_screen&amp;width=950" xr:uid="{979378DD-6FB9-4C50-A005-D4147BAA89E8}"/>
    <hyperlink ref="C34" r:id="rId158" display="https://my.apps.factset.com/viewer/?_app_id=central_doc_viewer&amp;_dd2=%26os%3D419%257C533%26oe%3D410%257C541%26ov%3D79%26brh%3Dfalse&amp;_doc_docfn=U2FsdGVkX1/hsxUwhQdxIUPkWjt8PT8PBXdoWzTR1rphd878YfWHKGpISGMSOfU92bbAgSRYz/sC6r5rUXewVazsayvT7JvVw/QY9yKJ6wpKEi+LBU4/bQ+ROgpptf/HYjW12beaVTY6dHX7mnAYoA==&amp;center_on_screen=true&amp;float_window=true&amp;height=800&amp;positioning_strategy=center_on_screen&amp;width=950" xr:uid="{76851748-587F-414A-8892-0EA4817F23EC}"/>
    <hyperlink ref="D34" r:id="rId159" display="https://my.apps.factset.com/viewer/?_app_id=central_doc_viewer&amp;_dd2=%26os%3D441%257C527%26oe%3D432%257C535%26ov%3D118%26brh%3Dfalse&amp;_doc_docfn=U2FsdGVkX19dvhOiAOCccx7zTRoUhMpPt5eeIzeuSCfDxrCaOXn8f5c8YobUMNe6ZDPF7fzT+Y77wZ4c3O2jDecgGvqnr+sRY7E2VB2sNb6pzxdqsd8ygjvpoRW7QFcHF37n4vd7RjiZXMl2QUg2aA==&amp;center_on_screen=true&amp;float_window=true&amp;height=800&amp;positioning_strategy=center_on_screen&amp;width=950" xr:uid="{9C13A597-397C-41E5-82E1-B8CFA5D69811}"/>
    <hyperlink ref="E34" r:id="rId160" display="https://my.apps.factset.com/viewer/?_app_id=central_doc_viewer&amp;_dd2=%26os%3D460%257C528%26oe%3D451%257C541%26ov%3D103%26brh%3Dfalse&amp;_doc_docfn=U2FsdGVkX19yw6Zd0TWXTX2aF/QvZrBmonfTA/bslr9vIwPFivtJ3ev3H7VlTpDirAsybam0sHDX7bwETc1mlNcGsIY5PqBRDAOPiOLVT+QnHKf4QEFMGmZoLiKZuWdmRuzQE+jp9sMVrg3Wn6iutA==&amp;center_on_screen=true&amp;float_window=true&amp;height=800&amp;positioning_strategy=center_on_screen&amp;width=950" xr:uid="{B961F0AF-E54D-439C-85CA-22FAE3935BCA}"/>
    <hyperlink ref="F35" r:id="rId161" display="https://my.apps.factset.com/viewer/?_app_id=central_doc_viewer&amp;_dd2=%26os%3D489%257C468%26oe%3D481%257C471%26ov%3D79%26brh%3Dfalse&amp;_doc_docfn=U2FsdGVkX19bfG7iBIuTiEceiLTD8rdyZPGVY9D8hRqIddYPqQH/3OH0MNI5cX++GgMsc64EF+vjffblDgmXpwGcUyvlIbKvYmmTVe3DJBw=&amp;center_on_screen=true&amp;float_window=true&amp;height=800&amp;positioning_strategy=center_on_screen&amp;width=950" xr:uid="{74A0FB51-886D-4D38-9B0E-13B7EF1232FF}"/>
    <hyperlink ref="G35" r:id="rId162" display="https://my.apps.factset.com/viewer/?_app_id=central_doc_viewer&amp;_dd2=%26os%3D489%257C522%26oe%3D481%257C541%26ov%3D79%26brh%3Dfalse&amp;_doc_docfn=U2FsdGVkX1/Y/8x2dotuggc60dgV5uctazPSYym4RE/BSQScq2bayIw1lT2Uolx5qjPkIVGFeMjkxGbCJ4O7UTQRzKMgZ5WpbWnYPIOdlwk=&amp;center_on_screen=true&amp;float_window=true&amp;height=800&amp;positioning_strategy=center_on_screen&amp;width=950" xr:uid="{65D46EC8-D890-4EFA-BCA8-55DB05B52DC7}"/>
    <hyperlink ref="H35" r:id="rId163" display="https://my.apps.factset.com/viewer/?_app_id=central_doc_viewer&amp;_dd2=%26os%3D499%257C539%26oe%3D492%257C541%26ov%3D65%26brh%3Dfalse&amp;_doc_docfn=U2FsdGVkX1+3bDW/JfYvgaOQ+pSdXDwpNVaE+HGJsKr7jwmZ7zy+DZpI6tjXkPwxrV8dHIkuf0xjPojoiMGxGGoAi0UlPJVQsAG39iuLM43GQuHCFYs9JrJTx41MjodtV005k8fyqxkp4KCL6MpRJA==&amp;center_on_screen=true&amp;float_window=true&amp;height=800&amp;positioning_strategy=center_on_screen&amp;width=950" xr:uid="{7FBFB016-7A0B-4AE5-B70B-D42E24C99EFA}"/>
    <hyperlink ref="I35" r:id="rId164" display="https://my.apps.factset.com/viewer/?_app_id=central_doc_viewer&amp;_dd2=%26os%3D499%257C522%26oe%3D492%257C541%26ov%3D55%26brh%3Dfalse&amp;_doc_docfn=U2FsdGVkX1+miYhfg1wKKiD7fLL+bbhv69WqFfcg9EHZZn1kCPm/4OQiMY6aB/omqtOUrZVBBxjrstmqTQu4jK4IZ3qkf8EgAClQVwnLrUk=&amp;center_on_screen=true&amp;float_window=true&amp;height=800&amp;positioning_strategy=center_on_screen&amp;width=950" xr:uid="{6704D2EE-C81B-4686-9AEA-0BD5029044A9}"/>
    <hyperlink ref="J35" r:id="rId165" display="https://my.apps.factset.com/viewer/?_app_id=central_doc_viewer&amp;_dd2=%26os%3D380%257C517%26oe%3D371%257C535%26ov%3D22%26brh%3Dfalse&amp;_doc_docfn=U2FsdGVkX1/AcYAlIkuCYwEJ/HMwgaX2zYgcUh0Rma8jFAXJVapEOuJBlvAelfm99w3yleySvt5sWFTpe6KN2DUN1dodo/BfvE33jQP5Osg9aUWvzqR06uQueUpELcZZH0wVIZRHJDUY5YMtoVY7ow==&amp;center_on_screen=true&amp;float_window=true&amp;height=800&amp;positioning_strategy=center_on_screen&amp;width=950" xr:uid="{7770F036-AF1B-47F3-8D89-5A97E9F280C2}"/>
    <hyperlink ref="H36" r:id="rId166" display="https://my.apps.factset.com/viewer/?_app_id=central_doc_viewer&amp;_dd2=%26os%3D489%257C531%26oe%3D481%257C541%26ov%3D65%26brh%3Dfalse&amp;_doc_docfn=U2FsdGVkX18MiOwODLyNZBcUKiMlCs1e/WRrI3mbQwzTpdMG4Jragz/s6Cd9Rg6Cj464tsIANV/P5GQMS1w6RRYnMmw+hM21LItS5pbrRLkZt3SlaEnkIh0H/FRUS6ZFRwUOvHwvCDxvUeuoTNriXg==&amp;center_on_screen=true&amp;float_window=true&amp;height=800&amp;positioning_strategy=center_on_screen&amp;width=950" xr:uid="{6D968377-2740-4381-AA80-1D88E15AB971}"/>
    <hyperlink ref="I36" r:id="rId167" display="https://my.apps.factset.com/viewer/?_app_id=central_doc_viewer&amp;_dd2=%26os%3D489%257C531%26oe%3D481%257C541%26ov%3D55%26brh%3Dfalse&amp;_doc_docfn=U2FsdGVkX1+e/P8x6uMbFqyVSt6hVApODaRQSkUWPL931XICcnCtyYKg5QcW/0Ppzbw9Co1AMXikdZyPqLbnjK8QZOxveXdoAdy1u7u5UJs=&amp;center_on_screen=true&amp;float_window=true&amp;height=800&amp;positioning_strategy=center_on_screen&amp;width=950" xr:uid="{FBB5E3AD-B21B-43BC-9C54-40B546B14990}"/>
    <hyperlink ref="J36" r:id="rId168" display="https://my.apps.factset.com/viewer/?_app_id=central_doc_viewer&amp;_dd2=%26os%3D366%257C530%26oe%3D357%257C535%26ov%3D22%26brh%3Dfalse&amp;_doc_docfn=U2FsdGVkX1/4R1+aiFXuKqK7MZ3nssX9E4NUI2rqthLZ2ngIAELnN8pivPoLT1wvOde3tpkXSz3DcjLVujtbl4ZOef7SPsDLvdORabbm9UyE7hNx32Z43G16wy111UwJY+Jn2a5fwSw7ekcKpF9lqQ==&amp;center_on_screen=true&amp;float_window=true&amp;height=800&amp;positioning_strategy=center_on_screen&amp;width=950" xr:uid="{AE05E8A4-48D4-42C4-8672-E6E64F10812E}"/>
    <hyperlink ref="F37" r:id="rId169" display="https://my.apps.factset.com/viewer/?_app_id=central_doc_viewer&amp;_dd2=%26os%3D466%257C460%26oe%3D458%257C471%26ov%3D79%26brh%3Dfalse&amp;_doc_docfn=U2FsdGVkX1/WPcOSHOmmTXBg/JM7kJI2sdaMTryAVI2VI+Lr8RoPAgcm966a+U865QZ1nUBbTfh19UR9q6ExGJfu1wm3abYCfKSCm/BDpYo=&amp;center_on_screen=true&amp;float_window=true&amp;height=800&amp;positioning_strategy=center_on_screen&amp;width=950" xr:uid="{DBF747D2-061C-4FC1-9C06-EB4F3FEC2CF6}"/>
    <hyperlink ref="G37" r:id="rId170" display="https://my.apps.factset.com/viewer/?_app_id=central_doc_viewer&amp;_dd2=%26os%3D466%257C539%26oe%3D458%257C541%26ov%3D79%26brh%3Dfalse&amp;_doc_docfn=U2FsdGVkX18TOv7Xl9bPFDJvFgplADc1P8XfKG/wMaB2Y1KqNQQtyNUkGBGpe/RypfIfYe4KZKBV7HuT4qsnGu6H7r0xvBGjGvLJLE+Smhc=&amp;center_on_screen=true&amp;float_window=true&amp;height=800&amp;positioning_strategy=center_on_screen&amp;width=950" xr:uid="{26B39843-D01B-4C58-90D3-F067E88B04DF}"/>
    <hyperlink ref="H37" r:id="rId171" display="https://my.apps.factset.com/viewer/?_app_id=central_doc_viewer&amp;_dd2=%26os%3D477%257C530%26oe%3D469%257C541%26ov%3D65%26brh%3Dfalse&amp;_doc_docfn=U2FsdGVkX1+HFDA4beecc4GXNniGvNdR/y7k8fBn3MZByT2zNmz409z+osnoNHe/xs8kJRY5SGRBWOL2aRifdvfgKXtjyrKxGJ57wjFHcURp3zklTP9L6Prwr2VlLR8wdC6gYaQdHeAh0HwAzyHhaA==&amp;center_on_screen=true&amp;float_window=true&amp;height=800&amp;positioning_strategy=center_on_screen&amp;width=950" xr:uid="{30C51297-36F6-43AE-825E-5105F81C44BD}"/>
    <hyperlink ref="I37" r:id="rId172" display="https://my.apps.factset.com/viewer/?_app_id=central_doc_viewer&amp;_dd2=%26os%3D477%257C539%26oe%3D469%257C541%26ov%3D55%26brh%3Dfalse&amp;_doc_docfn=U2FsdGVkX18D2+iN8KgKBCNhScrXLhp4cPi8OMIao4ZRW5Trv2tTUrRVXarilbRDwW6rfQBEtz6UAXWBcZMkP1mxLQpte0hE8uSC2EVO/gE=&amp;center_on_screen=true&amp;float_window=true&amp;height=800&amp;positioning_strategy=center_on_screen&amp;width=950" xr:uid="{4983BC4E-24FE-460C-9D2B-2300D06C69BC}"/>
    <hyperlink ref="J37" r:id="rId173" display="https://my.apps.factset.com/viewer/?_app_id=central_doc_viewer&amp;_dd2=%26os%3D352%257C525%26oe%3D343%257C535%26ov%3D22%26brh%3Dfalse&amp;_doc_docfn=U2FsdGVkX19oecsKTOtACzjhcgnZ2qqQaGGqWty2IgOD7zclq6xQ0n80BpiarX3urxkcz2K+rJEsKz0aIM2C9FfEAYzLR2ROmdq+yuS1W0tqbyT46ypKKR1ZQ45XAT6T/XU8TOQeR2LS3ex6twmt8g==&amp;center_on_screen=true&amp;float_window=true&amp;height=800&amp;positioning_strategy=center_on_screen&amp;width=950" xr:uid="{30193921-D7C3-42DC-B362-6F33F798E831}"/>
    <hyperlink ref="B38" r:id="rId174" display="https://my.apps.factset.com/viewer/?_app_id=central_doc_viewer&amp;_dd2=%26os%3D408%257C453%26oe%3D399%257C470%26ov%3D79%26brh%3Dfalse&amp;_doc_docfn=U2FsdGVkX18WKszq+ZYSd1gJkCwyBdkk7xV83wMs87u/Sbe6kVh8vxTqdshgaZxBUVpE6O1i+kDjtfy5bhpxSK0+BLcALe3wqSsnKEHn+Z2WyW5otBE86/EmUyQ2eQzDyi64NxoY1qPy2DnYSSUHkA==&amp;center_on_screen=true&amp;float_window=true&amp;height=800&amp;positioning_strategy=center_on_screen&amp;width=950" xr:uid="{A366589E-EBC4-4633-A5E5-0EAA8986E87F}"/>
    <hyperlink ref="C38" r:id="rId175" display="https://my.apps.factset.com/viewer/?_app_id=central_doc_viewer&amp;_dd2=%26os%3D408%257C524%26oe%3D399%257C541%26ov%3D79%26brh%3Dfalse&amp;_doc_docfn=U2FsdGVkX1+JYpI31ocDM/kluQ7NPRK/jJmxEs515UeI/rbcyRcqlHxVGLG29svY2SKdY24aWDSa9VECfnvXI/LoepCtL+6SHtrumwmpYqLD9u5U6KLu/6ciT5IZomIWopyvciyqxUSD6s3wQ3MUiw==&amp;center_on_screen=true&amp;float_window=true&amp;height=800&amp;positioning_strategy=center_on_screen&amp;width=950" xr:uid="{B1747723-B276-4DE8-9ED0-B18A9CEFB874}"/>
    <hyperlink ref="D38" r:id="rId176" display="https://my.apps.factset.com/viewer/?_app_id=central_doc_viewer&amp;_dd2=%26os%3D430%257C518%26oe%3D421%257C535%26ov%3D118%26brh%3Dfalse&amp;_doc_docfn=U2FsdGVkX1/Icw+eHoPemINFO52xWF/yvTBeQ1NjMAzn3/ks9UtLRVwA7rjiw+N5aj7VZqc+S/PjTmpYAEaf/oh8VvMJHKaHeC4zHGEmbsLTrftYfzZ1FsiLEmagMBseCmWUDbIa+sXY96XVqnFdOQ==&amp;center_on_screen=true&amp;float_window=true&amp;height=800&amp;positioning_strategy=center_on_screen&amp;width=950" xr:uid="{F16691D2-B83E-444E-B428-BEE34F447E26}"/>
    <hyperlink ref="E38" r:id="rId177" display="https://my.apps.factset.com/viewer/?_app_id=central_doc_viewer&amp;_dd2=%26os%3D449%257C524%26oe%3D439%257C541%26ov%3D103%26brh%3Dfalse&amp;_doc_docfn=U2FsdGVkX18A+EVuVv4MPE+2tKJ1FSH9+96DClG0AJHMMmDlvOkPg/zH2bwWAk8WihkOgLPwes4lZQqaaMmisB2J5JNDCKATRQo08WESvKmK9AMoORo4pJXeDcPqRKWYSfQbvZt63HN/fjB5zuLt3A==&amp;center_on_screen=true&amp;float_window=true&amp;height=800&amp;positioning_strategy=center_on_screen&amp;width=950" xr:uid="{3DE4503E-0E89-4C2E-9525-251B30223100}"/>
    <hyperlink ref="F38" r:id="rId178" display="https://my.apps.factset.com/viewer/?_app_id=central_doc_viewer&amp;_dd2=%26os%3D477%257C449%26oe%3D469%257C471%26ov%3D79%26brh%3Dfalse&amp;_doc_docfn=U2FsdGVkX1+u6P6cHKP6ceT1P+ZiU29v+yG8aDbkfsu6rieN2C5QR4RiMwQ+xVEppF8oRww9me43rG5h4ADZ8pWtLRjUgs0l1ENrOM5FHMM=&amp;center_on_screen=true&amp;float_window=true&amp;height=800&amp;positioning_strategy=center_on_screen&amp;width=950" xr:uid="{ED19C9E1-DD3F-4EBF-8CDD-81643664AA50}"/>
    <hyperlink ref="B39" r:id="rId179" display="https://my.apps.factset.com/viewer/?_app_id=central_doc_viewer&amp;_dd2=%26os%3D381%257C452%26oe%3D372%257C470%26ov%3D79%26brh%3Dfalse&amp;_doc_docfn=U2FsdGVkX1/0+yJiWMV4WTEe6T/JZ2wt4aM3b6qqbOnh2cMuuo+I4Ac0AeBwyEJWyMS42+AxfUB/5bu5k0H0s1hRW4UNMPwKa/Ez5pJ2g9nlZnTO1VR73KJWovvRd3UYzUa4X3TvIJ+qUHTH8Y522g==&amp;center_on_screen=true&amp;float_window=true&amp;height=800&amp;positioning_strategy=center_on_screen&amp;width=950" xr:uid="{502DD037-ED80-4993-96A9-3609648CFC48}"/>
    <hyperlink ref="C39" r:id="rId180" display="https://my.apps.factset.com/viewer/?_app_id=central_doc_viewer&amp;_dd2=%26os%3D381%257C523%26oe%3D372%257C541%26ov%3D79%26brh%3Dfalse&amp;_doc_docfn=U2FsdGVkX19DkuQV5b/Z6lNRLQeXWMpxBbqQf3+5Fb+rEDDYn54jiqVmFQpMc5eLqvcaKR95Jgvj5ss4uQjJD46ESU93vknGMxLnON7DKLGDY2zo8yCDowWBoboRjfIlt5DMEnGItl78FXeh2wg+XQ==&amp;center_on_screen=true&amp;float_window=true&amp;height=800&amp;positioning_strategy=center_on_screen&amp;width=950" xr:uid="{15D18DA4-27F8-4B84-A3A7-8F2C2C61863D}"/>
    <hyperlink ref="D39" r:id="rId181" display="https://my.apps.factset.com/viewer/?_app_id=central_doc_viewer&amp;_dd2=%26os%3D403%257C518%26oe%3D394%257C535%26ov%3D118%26brh%3Dfalse&amp;_doc_docfn=U2FsdGVkX1+NwggotUt0uKrTRE/wTggkaMkB/aqhHFNwtpQ2eAjEQPdfIELXTJKJW48WYTNlBgqo+zKcPJ34V8pUUqfeUkRVT8LsYsGBMDNjZ0lly57EatJHJ4+b0shE9TDXWB8NOhHVh/IWRZeA+A==&amp;center_on_screen=true&amp;float_window=true&amp;height=800&amp;positioning_strategy=center_on_screen&amp;width=950" xr:uid="{63F9793C-CC5E-493E-8DDB-83A83994EF91}"/>
    <hyperlink ref="E39" r:id="rId182" display="https://my.apps.factset.com/viewer/?_app_id=central_doc_viewer&amp;_dd2=%26os%3D422%257C526%26oe%3D413%257C541%26ov%3D103%26brh%3Dfalse&amp;_doc_docfn=U2FsdGVkX19zImMtS08Vkq9Dnh3J63o5fI8tAHAIqyYckCbBWrecKwz2l/8p+xfrj3GYqsiCOp5pCBMzlYpzMsjUTCcTjeJ3A/ACTwRSf6cPnrY0z4Ecfw3UDUXxr9cjwju4R5U5Lcl+YQZfaSQpaw==&amp;center_on_screen=true&amp;float_window=true&amp;height=800&amp;positioning_strategy=center_on_screen&amp;width=950" xr:uid="{D01FA70D-673E-4B07-B8BC-8C41F83BCD03}"/>
    <hyperlink ref="F39" r:id="rId183" display="https://my.apps.factset.com/viewer/?_app_id=central_doc_viewer&amp;_dd2=%26os%3D440%257C451%26oe%3D431%257C471%26ov%3D79%26brh%3Dfalse&amp;_doc_docfn=U2FsdGVkX1+ftPjE5hEbLdip9hX3HMeKNj8w1tRfB3gJi11fRlhl2IpdhsnaRrjQXP1YrdiG0b+2gq9RbMwuFbXJK9WlDis1HiggbHT7Ip8=&amp;center_on_screen=true&amp;float_window=true&amp;height=800&amp;positioning_strategy=center_on_screen&amp;width=950" xr:uid="{7C118FA1-A3FC-4F95-979C-C3E353161649}"/>
    <hyperlink ref="G39" r:id="rId184" display="https://my.apps.factset.com/viewer/?_app_id=central_doc_viewer&amp;_dd2=%26os%3D440%257C522%26oe%3D431%257C541%26ov%3D79%26brh%3Dfalse&amp;_doc_docfn=U2FsdGVkX1/1sL+k3/wN7j/kE4eMI0YEjukdrhfrgeJoGvlsLSNTDASavliW6SzAVWeZMDQclcQHojEdf7Awl8IKecTL07l5oePL8xM4hFk=&amp;center_on_screen=true&amp;float_window=true&amp;height=800&amp;positioning_strategy=center_on_screen&amp;width=950" xr:uid="{269F4484-76C7-467F-863C-631EC3AE449D}"/>
    <hyperlink ref="H39" r:id="rId185" display="https://my.apps.factset.com/viewer/?_app_id=central_doc_viewer&amp;_dd2=%26os%3D451%257C526%26oe%3D443%257C541%26ov%3D65%26brh%3Dfalse&amp;_doc_docfn=U2FsdGVkX19lpAQ+1VSRIL4ys1nf1ASaHlX7a5j+q98zkZH97D6cxvLVIsDJdU6QAVf0lU+Jz4182hRnPcfWHn71nxLDwgXmt3gCviXfjIMcfJR/Mk9oEleeFwArLib5aftKJRzwZlWgxv6zMYiqdQ==&amp;center_on_screen=true&amp;float_window=true&amp;height=800&amp;positioning_strategy=center_on_screen&amp;width=950" xr:uid="{C3A6AF00-E674-482A-B319-22CF2C5BBC53}"/>
    <hyperlink ref="I39" r:id="rId186" display="https://my.apps.factset.com/viewer/?_app_id=central_doc_viewer&amp;_dd2=%26os%3D451%257C522%26oe%3D443%257C541%26ov%3D55%26brh%3Dfalse&amp;_doc_docfn=U2FsdGVkX18JsiPgKxycKErqXy6ePIvhkcLZA58pyHv6NVtCpnGFr3llWXqFlsMmW94GF6VCJkCnWLHEUrE4mgCxjwgNwRIU6P221eHZAxY=&amp;center_on_screen=true&amp;float_window=true&amp;height=800&amp;positioning_strategy=center_on_screen&amp;width=950" xr:uid="{0F4A8182-2BD6-45CF-AB91-B629E0BE0D72}"/>
    <hyperlink ref="J39" r:id="rId187" display="https://my.apps.factset.com/viewer/?_app_id=central_doc_viewer&amp;_dd2=%26os%3D310%257C515%26oe%3D300%257C535%26ov%3D22%26brh%3Dfalse&amp;_doc_docfn=U2FsdGVkX18KUYOb9M3NTDkazniSRx3c/bGXItq3esqaHAwGPe6KfT7Bam/ZSTNyUau8ZpXT1L4577J/4+iCoOg3GiCsHG+DJ0G44AHaFXfHBHrHLAwpLJjqhPt5qwWc48XPrjJxhb2wIlXslRbK1A==&amp;center_on_screen=true&amp;float_window=true&amp;height=800&amp;positioning_strategy=center_on_screen&amp;width=950" xr:uid="{3E1C0F89-9642-400E-BF8B-8D75EED86193}"/>
    <hyperlink ref="B40" r:id="rId188" display="https://my.apps.factset.com/viewer/?_app_id=central_doc_viewer&amp;_dd2=%26os%3D359%257C460%26oe%3D350%257C470%26ov%3D79%26brh%3Dfalse&amp;_doc_docfn=U2FsdGVkX1+vGre+FOqP5yJ/vxbBzS3dJ3MpgxsilrXrEdkEiQnPIrjbDma7FGW6SPrtdsPOWDX+xX5InR2npsQabzbjsVsd9R8DIYi3t0JNXj2PxdbGmy40Lb8L1C9gBdSDZIP9vw8QMRxVZ73s2Q==&amp;center_on_screen=true&amp;float_window=true&amp;height=800&amp;positioning_strategy=center_on_screen&amp;width=950" xr:uid="{353095ED-6400-45B4-BB7F-AFBB5BA8116E}"/>
    <hyperlink ref="C40" r:id="rId189" display="https://my.apps.factset.com/viewer/?_app_id=central_doc_viewer&amp;_dd2=%26os%3D359%257C527%26oe%3D350%257C541%26ov%3D79%26brh%3Dfalse&amp;_doc_docfn=U2FsdGVkX1+s1JZyz89KFLDuQXYuxp7UKQ+40yfh5U9zXSRCtgOGR8ZMBwy51jot2BdA3mgOyzh/xVxyzkwt/pQGxjQ/xzEtN/pQ3rCULSDbh0MQ1od/uYqq+ZoYPayZCWH54kNEue+ZhS9TGFjCeA==&amp;center_on_screen=true&amp;float_window=true&amp;height=800&amp;positioning_strategy=center_on_screen&amp;width=950" xr:uid="{317371F5-AE33-44D2-9674-FC0390B387E5}"/>
    <hyperlink ref="D40" r:id="rId190" display="https://my.apps.factset.com/viewer/?_app_id=central_doc_viewer&amp;_dd2=%26os%3D381%257C524%26oe%3D371%257C535%26ov%3D118%26brh%3Dfalse&amp;_doc_docfn=U2FsdGVkX18/qcyzZlZW68GfUEy+hOzibAYMgqeIlkHYEu5xD8h12fHbjnOkkXqKtIvk+n22DMdcctTHnMUY3Xws6yKaE+2/11dpUC1Axhd7aBLEa3kMWNss2Ex/JvU5vFuVEOYgia9jXNejckXqqA==&amp;center_on_screen=true&amp;float_window=true&amp;height=800&amp;positioning_strategy=center_on_screen&amp;width=950" xr:uid="{A418018C-0050-412D-8BCF-9E5082E1731B}"/>
    <hyperlink ref="E40" r:id="rId191" display="https://my.apps.factset.com/viewer/?_app_id=central_doc_viewer&amp;_dd2=%26os%3D399%257C530%26oe%3D390%257C541%26ov%3D103%26brh%3Dfalse&amp;_doc_docfn=U2FsdGVkX18EeM2M1G8tPqJ3752QMrOiNiM20Y3hJ5im4pXdtFnXIH2LAGJOvpnBgAQORvGcghfg5lhnk2PPOszdD99IpZbrCoK5+BtXGJ7pX06EbGSCzXnhebETAkaPdtUOczQbrTs2Ea92JYa/9A==&amp;center_on_screen=true&amp;float_window=true&amp;height=800&amp;positioning_strategy=center_on_screen&amp;width=950" xr:uid="{1E2FACCC-D071-429D-91BA-D7C501FFF539}"/>
    <hyperlink ref="F40" r:id="rId192" display="https://my.apps.factset.com/viewer/?_app_id=central_doc_viewer&amp;_dd2=%26os%3D417%257C451%26oe%3D409%257C471%26ov%3D79%26brh%3Dfalse&amp;_doc_docfn=U2FsdGVkX1/ikkNjf7KZSBnu7pxQw1+45Fxxfxh2fxMh1KmagQdqfa7gPNFCRP0rzhuf9OK1rY2c2X27FtXGHQxCDgZD05bm7NOoB0giokk=&amp;center_on_screen=true&amp;float_window=true&amp;height=800&amp;positioning_strategy=center_on_screen&amp;width=950" xr:uid="{F30E2515-FDA7-4520-A641-E389BFC5CD79}"/>
    <hyperlink ref="G40" r:id="rId193" display="https://my.apps.factset.com/viewer/?_app_id=central_doc_viewer&amp;_dd2=%26os%3D417%257C523%26oe%3D409%257C541%26ov%3D79%26brh%3Dfalse&amp;_doc_docfn=U2FsdGVkX1/qJfd+KYjBqUIBjW1tMFzG8bfDG4qH8yLSlKtNlnA0ElLRjw69dFpIfELMHX5sbH0eZ194VEutTai04nTnH1UplavebvXVctA=&amp;center_on_screen=true&amp;float_window=true&amp;height=800&amp;positioning_strategy=center_on_screen&amp;width=950" xr:uid="{4423EFAF-A477-4209-A101-FDF427C441B5}"/>
    <hyperlink ref="H40" r:id="rId194" display="https://my.apps.factset.com/viewer/?_app_id=central_doc_viewer&amp;_dd2=%26os%3D429%257C534%26oe%3D421%257C541%26ov%3D65%26brh%3Dfalse&amp;_doc_docfn=U2FsdGVkX1/+t09P7eDOI+h8r7Y9lRjrQ9l/BiKDsB2i2+gGK2jQ8oflMAKCC2EzxDrWUjEgTOJYcx9N+i451+4IWnSGdTLc1mlxB/oNh9s8pRSzO4AK5fvfQghgCnRlsSGEEiRFG/fWLwB5DKetnQ==&amp;center_on_screen=true&amp;float_window=true&amp;height=800&amp;positioning_strategy=center_on_screen&amp;width=950" xr:uid="{2B243AD3-FF7D-4494-83FD-AD3DFC464EF3}"/>
    <hyperlink ref="I40" r:id="rId195" display="https://my.apps.factset.com/viewer/?_app_id=central_doc_viewer&amp;_dd2=%26os%3D429%257C530%26oe%3D421%257C541%26ov%3D55%26brh%3Dfalse&amp;_doc_docfn=U2FsdGVkX1/f53VnUBPTIXHrl0Q69aKqTjZBHuhbDYQmq3kaiV1z4LJvh7dogiNGWt9FJNBJDQHW9azdhKZthzDf6LIFz3poDJ69eXzGeaw=&amp;center_on_screen=true&amp;float_window=true&amp;height=800&amp;positioning_strategy=center_on_screen&amp;width=950" xr:uid="{2C6B34A1-464D-42CB-996D-1E347FEB0039}"/>
    <hyperlink ref="J40" r:id="rId196" display="https://my.apps.factset.com/viewer/?_app_id=central_doc_viewer&amp;_dd2=%26os%3D282%257C520%26oe%3D272%257C535%26ov%3D22%26brh%3Dfalse&amp;_doc_docfn=U2FsdGVkX1+6BO9b1YjWij2qwiWYcNmNBqBLDp/8mTaH3mjf9WToEcmW/lauRxQxj1nAA6TEn3457uCDH5iOV6dNT68JH5t5TdfNyq6N0M6A55Lln/1Jn/3k4Fw0wTSj99JMpyT8wSYyCXPf1o76rg==&amp;center_on_screen=true&amp;float_window=true&amp;height=800&amp;positioning_strategy=center_on_screen&amp;width=950" xr:uid="{6466B279-40E1-456F-B725-417F199516AB}"/>
    <hyperlink ref="B42" r:id="rId197" display="https://my.apps.factset.com/viewer/?_app_id=central_doc_viewer&amp;_dd2=%26os%3D370%257C454%26oe%3D361%257C470%26ov%3D79%26brh%3Dfalse&amp;_doc_docfn=U2FsdGVkX18b7MB8mK2AU1YOC0WQbycw1dQeQ5txqB1aN9Xpbt+YSZ8wRl+h7+H3IiRIy3V9vpvsIuHORScsIPoLqp5QCDdVr4YJurwEBQeUCwYYBXxgySr4wtf8N1HLhwlAjSCrNRovmPCj89xP9w==&amp;center_on_screen=true&amp;float_window=true&amp;height=800&amp;positioning_strategy=center_on_screen&amp;width=950" xr:uid="{9568E0AD-C510-44C5-948E-08497FB284AF}"/>
    <hyperlink ref="C42" r:id="rId198" display="https://my.apps.factset.com/viewer/?_app_id=central_doc_viewer&amp;_dd2=%26os%3D370%257C525%26oe%3D361%257C541%26ov%3D79%26brh%3Dfalse&amp;_doc_docfn=U2FsdGVkX1/ZHCXUiFLP+shuSn2HIxW1LCahoNUQTa4Hb35LCvGgcrCE+vhdyU+ySOh83ecKUzwjcIXJBG6n5dkAgeBP33HpxoGnlkosElLXWFcr6facGAdnk/DZB5q8xGC3Y4TGjOUcc0AU21xYow==&amp;center_on_screen=true&amp;float_window=true&amp;height=800&amp;positioning_strategy=center_on_screen&amp;width=950" xr:uid="{85F980CC-3371-4C0D-9B2F-88BF37E972C2}"/>
    <hyperlink ref="D42" r:id="rId199" display="https://my.apps.factset.com/viewer/?_app_id=central_doc_viewer&amp;_dd2=%26os%3D391%257C519%26oe%3D382%257C535%26ov%3D118%26brh%3Dfalse&amp;_doc_docfn=U2FsdGVkX1/NkYNZ0GJ8oQ0TnIJNw3xu/dbf3XcGeqkAstC9KTD871CkwRAe9o6V4PHTeTVK+O8NRPJtwOpknRxwwgOhJ6t45zJLplIf2UQzoUzNBojD1/u2LFGP5KmrT4qzMtv7WeQW64juTeUbRw==&amp;center_on_screen=true&amp;float_window=true&amp;height=800&amp;positioning_strategy=center_on_screen&amp;width=950" xr:uid="{27940FCA-C368-4FEA-91BD-86F7D9AC9A37}"/>
    <hyperlink ref="E42" r:id="rId200" display="https://my.apps.factset.com/viewer/?_app_id=central_doc_viewer&amp;_dd2=%26os%3D410%257C525%26oe%3D401%257C541%26ov%3D103%26brh%3Dfalse&amp;_doc_docfn=U2FsdGVkX19qZnEtWxKB8ITMkd8rl8ChoAjVKCBfEV9DxZ1iMfImY0JVflf8faHeQG9Zk/IAjthNB1YR0YN6t4UXa6K9SdH49AtgUqd+xL+BSVlwKazn9TSJ61JzTrEGOV9RQ0PJURlcFhoHMRqp4A==&amp;center_on_screen=true&amp;float_window=true&amp;height=800&amp;positioning_strategy=center_on_screen&amp;width=950" xr:uid="{CF5BF911-1C63-457E-99A3-769BA757449C}"/>
    <hyperlink ref="F42" r:id="rId201" display="https://my.apps.factset.com/viewer/?_app_id=central_doc_viewer&amp;_dd2=%26os%3D429%257C451%26oe%3D421%257C471%26ov%3D79%26brh%3Dfalse&amp;_doc_docfn=U2FsdGVkX19hah8X+Zpo04hCwTMBFHRXLiIBDVK0IwQf10kXvAEa7JRPDwzNuzd3nc/XtN7XWuPOu2L/pm/1ISBPQ9cNpD+qjKR4WwQtQDc=&amp;center_on_screen=true&amp;float_window=true&amp;height=800&amp;positioning_strategy=center_on_screen&amp;width=950" xr:uid="{B79C75BE-19FF-4980-8BCC-B8A5F414746A}"/>
    <hyperlink ref="G42" r:id="rId202" display="https://my.apps.factset.com/viewer/?_app_id=central_doc_viewer&amp;_dd2=%26os%3D429%257C522%26oe%3D421%257C541%26ov%3D79%26brh%3Dfalse&amp;_doc_docfn=U2FsdGVkX1/csuvxLinJUgwuLqtGP/ukYSnnqoMdqaXaQxwmJHHyiDCUE8QDHe4z/LjyX7CQR0I8bIGZq+xtxltMcjftiv2Yqlk372xSSCU=&amp;center_on_screen=true&amp;float_window=true&amp;height=800&amp;positioning_strategy=center_on_screen&amp;width=950" xr:uid="{03AD8787-D339-4741-96BB-C85CCF835600}"/>
    <hyperlink ref="H42" r:id="rId203" display="https://my.apps.factset.com/viewer/?_app_id=central_doc_viewer&amp;_dd2=%26os%3D439%257C522%26oe%3D432%257C541%26ov%3D65%26brh%3Dfalse&amp;_doc_docfn=U2FsdGVkX18QR37thJU9YcBdEwMuGuCPqZTqNiZ0MiC2Wjg3m6DrC4KX0T5ehD6jNWUVFz7aGu9T+T2hjdNyWEpNtM5qib4M+eEydXLZLdPgnz52m+JAFcFq8Qrscyvqv5xFN5Hn75EDAwY+ioFCFw==&amp;center_on_screen=true&amp;float_window=true&amp;height=800&amp;positioning_strategy=center_on_screen&amp;width=950" xr:uid="{8B088AD1-04B4-483B-91A1-5C44511836E5}"/>
    <hyperlink ref="I42" r:id="rId204" display="https://my.apps.factset.com/viewer/?_app_id=central_doc_viewer&amp;_dd2=%26os%3D439%257C525%26oe%3D432%257C541%26ov%3D55%26brh%3Dfalse&amp;_doc_docfn=U2FsdGVkX19Zi1od99kT5zz8Qdja488hDSLdcZxRfyXtiS40G3GvswnUjttQVrTnxfOrjT+pNF/k+hF6QDTxmSt0lOSURa6MH8Gl2iH12GQ=&amp;center_on_screen=true&amp;float_window=true&amp;height=800&amp;positioning_strategy=center_on_screen&amp;width=950" xr:uid="{9F861DDE-2B6C-4641-BF29-A4EFEF1E3517}"/>
    <hyperlink ref="J42" r:id="rId205" display="https://my.apps.factset.com/viewer/?_app_id=central_doc_viewer&amp;_dd2=%26os%3D296%257C521%26oe%3D286%257C535%26ov%3D22%26brh%3Dfalse&amp;_doc_docfn=U2FsdGVkX18k5wUbcCYEzTi2fUa7sStBOTJYCD0psNP9oBmWcFJ7x27Lfjalm+P3rRoBCgZ/pDRX0VEqrVSmSxW2O+hM5NkJX0i9HDO0ujxB4qHsiURnwLPd3GmU3LgW78NurwNOcR66SmHhF8d0fA==&amp;center_on_screen=true&amp;float_window=true&amp;height=800&amp;positioning_strategy=center_on_screen&amp;width=950" xr:uid="{241215D6-A48D-4CF1-9421-A54F5EE8AF57}"/>
    <hyperlink ref="B43" r:id="rId206" display="https://my.apps.factset.com/viewer/?_app_id=central_doc_viewer&amp;_dd2=%26os%3D347%257C454%26oe%3D338%257C470%26ov%3D79%26brh%3Dfalse&amp;_doc_docfn=U2FsdGVkX1/tdUsrA5LY0F7C3OO1AzrENTl4YjTR1jAZlz670Fth50xBnUbbvh0G1RCbu1DiyrnsGp3MyTRUgJODPwbBb6aRGU02/gtJPdQnS1eGq+tjbSLiCFUHljt8zob/MhoG1/FZTJtr+2nzIw==&amp;center_on_screen=true&amp;float_window=true&amp;height=800&amp;positioning_strategy=center_on_screen&amp;width=950" xr:uid="{2563DCD3-F2DE-46AC-8720-F0B9E81A8798}"/>
    <hyperlink ref="C43" r:id="rId207" display="https://my.apps.factset.com/viewer/?_app_id=central_doc_viewer&amp;_dd2=%26os%3D347%257C524%26oe%3D338%257C541%26ov%3D79%26brh%3Dfalse&amp;_doc_docfn=U2FsdGVkX1/qO9XmEx71MDNE56XadhC2NZ6ckTvuJXabb0OhTTyQWZMxRXB/J43012a81lKdPjFXyoNj/iO6M5355q5PGoGwrVnyAnuq0BPq3oqaGspqUobwDHIrUpjk2s4bhyX5Ls3lDEW32fo9vg==&amp;center_on_screen=true&amp;float_window=true&amp;height=800&amp;positioning_strategy=center_on_screen&amp;width=950" xr:uid="{F3E9A0FB-147E-49FF-90E5-A47244076479}"/>
    <hyperlink ref="D43" r:id="rId208" display="https://my.apps.factset.com/viewer/?_app_id=central_doc_viewer&amp;_dd2=%26os%3D369%257C518%26oe%3D360%257C535%26ov%3D118%26brh%3Dfalse&amp;_doc_docfn=U2FsdGVkX19vDCEPfQlupSC//tKZmseHWwe9Vybgnz4qS9QSTLg2gnJRME81IZQYuE95I+HbHGb+OYLbGBR66vHlgDPWmteVZNKxwawIwKOv4F/V6FciKJQb14Rw8jXYmU37nlfKfXfsQAQxdCYshA==&amp;center_on_screen=true&amp;float_window=true&amp;height=800&amp;positioning_strategy=center_on_screen&amp;width=950" xr:uid="{0713C952-28FB-4F0E-87FC-24F89F303DA9}"/>
    <hyperlink ref="E43" r:id="rId209" display="https://my.apps.factset.com/viewer/?_app_id=central_doc_viewer&amp;_dd2=%26os%3D388%257C524%26oe%3D379%257C541%26ov%3D103%26brh%3Dfalse&amp;_doc_docfn=U2FsdGVkX19WTK/OXwwfnmGDws9/hxir+P5aWSm3aVRRJS89Ush25PQzj8OTB80vCuAe05snmpvohyCg7aW2M9pGfWZGFogseg7k8AQTsPFs6jLMLXH2TJQ2PFkSpvsRMkFxbR+Ql2i5t9pG4s7ipg==&amp;center_on_screen=true&amp;float_window=true&amp;height=800&amp;positioning_strategy=center_on_screen&amp;width=950" xr:uid="{A511DC05-DFD9-4254-9B33-B00BCE667907}"/>
    <hyperlink ref="F43" r:id="rId210" display="https://my.apps.factset.com/viewer/?_app_id=central_doc_viewer&amp;_dd2=%26os%3D406%257C451%26oe%3D398%257C471%26ov%3D79%26brh%3Dfalse&amp;_doc_docfn=U2FsdGVkX19Qlcuxq0zRUDbxSsV2fl4KuRxu1yWjFNhMSf2OxgcBylQYzWSjuVkr0H+IC5kOanCZbvvvkGWhtlvDnq0kltMsu9kYSFLXbO8=&amp;center_on_screen=true&amp;float_window=true&amp;height=800&amp;positioning_strategy=center_on_screen&amp;width=950" xr:uid="{24C9691A-8CE6-4147-99CF-173A0E6D65AA}"/>
    <hyperlink ref="G43" r:id="rId211" display="https://my.apps.factset.com/viewer/?_app_id=central_doc_viewer&amp;_dd2=%26os%3D406%257C522%26oe%3D398%257C541%26ov%3D79%26brh%3Dfalse&amp;_doc_docfn=U2FsdGVkX1+sZw8TK/EQEoQx9dBVRpUc1F3GJe4LU9pxdu6+CeA1EoxNVaMgZDWkVbG7QmLViRD0TFScrfcfx1rNEuNDGKC6Lo5XRN2lKt0=&amp;center_on_screen=true&amp;float_window=true&amp;height=800&amp;positioning_strategy=center_on_screen&amp;width=950" xr:uid="{7BA303FA-94C5-4BF8-A6CD-AEB4A5244B8B}"/>
    <hyperlink ref="H43" r:id="rId212" display="https://my.apps.factset.com/viewer/?_app_id=central_doc_viewer&amp;_dd2=%26os%3D417%257C522%26oe%3D409%257C541%26ov%3D65%26brh%3Dfalse&amp;_doc_docfn=U2FsdGVkX19B0z2WY9GNo3nCxijDe+AE6HF++MlpBBhTNelm43tN6zVy2DpRq95A8j3E2ke0+RRZ2sc3Q35nc9lE+llF0yoNaoNlX0Mli707HFwdEyqPA5xgIrZ8+rnpxfRHIKzAQrhe0qvQ9Lr/kQ==&amp;center_on_screen=true&amp;float_window=true&amp;height=800&amp;positioning_strategy=center_on_screen&amp;width=950" xr:uid="{CCCDD5B4-7141-4F38-9CAA-F24ED8B848E4}"/>
    <hyperlink ref="I43" r:id="rId213" display="https://my.apps.factset.com/viewer/?_app_id=central_doc_viewer&amp;_dd2=%26os%3D417%257C522%26oe%3D409%257C541%26ov%3D55%26brh%3Dfalse&amp;_doc_docfn=U2FsdGVkX1/eOVLZR5b4gaX1y6wGh5dju+DDndR1SbMqNuMHs4ffzO1q/KKHhrzGsNmCcDe3rgwZJ3XR9X6RJlt/dtwkKLXDjEcArSwNLjE=&amp;center_on_screen=true&amp;float_window=true&amp;height=800&amp;positioning_strategy=center_on_screen&amp;width=950" xr:uid="{772A5FB4-2BDF-4CFA-9A02-BB1F53CBF3FD}"/>
    <hyperlink ref="J43" r:id="rId214" display="https://my.apps.factset.com/viewer/?_app_id=central_doc_viewer&amp;_dd2=%26os%3D268%257C514%26oe%3D258%257C535%26ov%3D22%26brh%3Dfalse&amp;_doc_docfn=U2FsdGVkX1+9LgaJwrSuPrudmuVOfQUEKTXbp689Xks7HZO88g+unb5ZuN1vxgvFD44NFU0lmsNvpNOEA/yCNaL4/Q5fI9B+4yw8tzFmh7jw5mpxbvBtlFPM+CAz6TV2O3y4KK7QJLWeE7fAvicPzA==&amp;center_on_screen=true&amp;float_window=true&amp;height=800&amp;positioning_strategy=center_on_screen&amp;width=950" xr:uid="{773CD86A-90AD-4EDC-B6D4-2B2CC58654E8}"/>
    <hyperlink ref="B44" r:id="rId215" display="https://my.apps.factset.com/viewer/?_app_id=central_doc_viewer&amp;_dd2=%26os%3D333%257C455%26oe%3D324%257C470%26ov%3D79%26brh%3Dfalse&amp;_doc_docfn=U2FsdGVkX19w7uXfCw/WFQTqEZ4qtLG6nfIp35fnj+JA2+bSQSwPoBQ//ogqzL2oyvrP+i5Z2NdvXZQJWaA6ws8Gm7pWHNJFLGTO3Shd4DeFHZfYY7oh4Y5tTvS1wThZtLFnC1G/Oa9pZVf03zRmyg==&amp;center_on_screen=true&amp;float_window=true&amp;height=800&amp;positioning_strategy=center_on_screen&amp;width=950" xr:uid="{E3A7E9DF-F1E5-4186-8290-65C7F5DF56F0}"/>
    <hyperlink ref="C44" r:id="rId216" display="https://my.apps.factset.com/viewer/?_app_id=central_doc_viewer&amp;_dd2=%26os%3D333%257C526%26oe%3D324%257C541%26ov%3D79%26brh%3Dfalse&amp;_doc_docfn=U2FsdGVkX19B1AIOMj2v4aBZXmNx2SJUpV0dNjSzKjoMtWk3xRl72nmar6Ojv/mgXEAcogxAjsgG/Y3WYcVg9uOF73yPf4vb7Er8bE35hJ9OS0Iq3IWdid7PnjEyyNzth11xS2KEpFOZ1sZ3FliFNQ==&amp;center_on_screen=true&amp;float_window=true&amp;height=800&amp;positioning_strategy=center_on_screen&amp;width=950" xr:uid="{741E292E-B618-4814-B1EF-0DD4DDBCD728}"/>
    <hyperlink ref="D44" r:id="rId217" display="https://my.apps.factset.com/viewer/?_app_id=central_doc_viewer&amp;_dd2=%26os%3D355%257C520%26oe%3D346%257C535%26ov%3D118%26brh%3Dfalse&amp;_doc_docfn=U2FsdGVkX1/MiAmDaiuLqfUKczgKLrM0uYEAVmzfPK5G4UNWWkV05sr7gczT/8WT3YzFfWLktTiat+tr/+hURJk0qFqV0LHpy4n1fmS8hNoevUlu39uo6W/awDLH1s/HZfyRKNIi85fIxuroTv3fzg==&amp;center_on_screen=true&amp;float_window=true&amp;height=800&amp;positioning_strategy=center_on_screen&amp;width=950" xr:uid="{3D9906FB-FED2-4F22-8AB7-4ED6A7B09C11}"/>
    <hyperlink ref="E44" r:id="rId218" display="https://my.apps.factset.com/viewer/?_app_id=central_doc_viewer&amp;_dd2=%26os%3D374%257C526%26oe%3D365%257C541%26ov%3D103%26brh%3Dfalse&amp;_doc_docfn=U2FsdGVkX18OMaOWXgfZCYY+CDz4SVVT8uV3I0nh0GAf7KsaDNyf9JYuL/V1GNsLpg5AayZgoWDmSUSputHlLTsOU65/RnYRX0YtRbHjvUwH/cDemmOLm0+NyRdsqf/qU3LujcCXIFfUJjXFamEKsw==&amp;center_on_screen=true&amp;float_window=true&amp;height=800&amp;positioning_strategy=center_on_screen&amp;width=950" xr:uid="{8F7627AE-CB9C-403A-A98A-7316BD297DCE}"/>
    <hyperlink ref="F44" r:id="rId219" display="https://my.apps.factset.com/viewer/?_app_id=central_doc_viewer&amp;_dd2=%26os%3D392%257C455%26oe%3D384%257C471%26ov%3D79%26brh%3Dfalse&amp;_doc_docfn=U2FsdGVkX1+VYbVY2OI64On/HvUb4OhfKrDxIew9Be2VL42iGU1bhh8DxgLnO/8dIRRJ5twCX37NFW6UQtOXM2Z6OGSdwX5kvnTw0K1uxTM=&amp;center_on_screen=true&amp;float_window=true&amp;height=800&amp;positioning_strategy=center_on_screen&amp;width=950" xr:uid="{EF405A8F-8A8C-4650-98BB-7CD0E6F3F88C}"/>
    <hyperlink ref="G44" r:id="rId220" display="https://my.apps.factset.com/viewer/?_app_id=central_doc_viewer&amp;_dd2=%26os%3D392%257C525%26oe%3D384%257C541%26ov%3D79%26brh%3Dfalse&amp;_doc_docfn=U2FsdGVkX1/u/TZDbupD3xSMdvo+qYxM33agfgffhmdQzhMh2CZKhi5vGyfG1m3CIjzs8ffJY33Fbwr86kxIC7X3GQM2xdt8rLGz0cvFP4s=&amp;center_on_screen=true&amp;float_window=true&amp;height=800&amp;positioning_strategy=center_on_screen&amp;width=950" xr:uid="{1534C3D2-6DB1-4F14-A49E-9F05A6DC824B}"/>
    <hyperlink ref="H44" r:id="rId221" display="https://my.apps.factset.com/viewer/?_app_id=central_doc_viewer&amp;_dd2=%26os%3D402%257C525%26oe%3D394%257C541%26ov%3D65%26brh%3Dfalse&amp;_doc_docfn=U2FsdGVkX1+oPfn/CO2pPRO1PLM1f8uiZ/A84Sn0G7yz0Q3saEvd29dUKxepx2MGwBL1bto/mPXIe9LKTvta2zhlnqgB6//zxOqjCJ/F7dtP27uuXW6OcC7/X3Nl6HBzck67ZMDAN8rBLtMzQXwGFA==&amp;center_on_screen=true&amp;float_window=true&amp;height=800&amp;positioning_strategy=center_on_screen&amp;width=950" xr:uid="{887454F0-6DE5-43DB-A54C-E6350B59DC7E}"/>
  </hyperlink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45CC-2580-4D9C-A381-11EF100D0D41}">
  <dimension ref="A1:U50"/>
  <sheetViews>
    <sheetView topLeftCell="G1" workbookViewId="0">
      <selection activeCell="K15" sqref="K15"/>
    </sheetView>
  </sheetViews>
  <sheetFormatPr defaultRowHeight="14.4" x14ac:dyDescent="0.3"/>
  <cols>
    <col min="1" max="1" width="45" bestFit="1" customWidth="1"/>
    <col min="2" max="2" width="14.109375" bestFit="1" customWidth="1"/>
    <col min="3" max="3" width="11.88671875" bestFit="1" customWidth="1"/>
    <col min="4" max="4" width="11.5546875" bestFit="1" customWidth="1"/>
    <col min="5" max="8" width="12.88671875" bestFit="1" customWidth="1"/>
    <col min="9" max="11" width="14.109375" bestFit="1" customWidth="1"/>
    <col min="12" max="12" width="10.6640625" customWidth="1"/>
    <col min="15" max="15" width="3.6640625" customWidth="1"/>
    <col min="16" max="16" width="6" bestFit="1" customWidth="1"/>
    <col min="17" max="21" width="7.21875" bestFit="1" customWidth="1"/>
  </cols>
  <sheetData>
    <row r="1" spans="1:21" x14ac:dyDescent="0.3">
      <c r="A1" t="s">
        <v>51</v>
      </c>
      <c r="B1" s="202" t="s">
        <v>52</v>
      </c>
      <c r="C1">
        <v>2021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</row>
    <row r="2" spans="1:21" x14ac:dyDescent="0.3">
      <c r="B2" s="202" t="s">
        <v>59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 t="s">
        <v>60</v>
      </c>
    </row>
    <row r="3" spans="1:21" x14ac:dyDescent="0.3">
      <c r="A3" s="176" t="s">
        <v>61</v>
      </c>
      <c r="B3" s="204"/>
      <c r="C3" s="109"/>
      <c r="D3" s="109"/>
      <c r="E3" s="109"/>
      <c r="F3" s="109"/>
      <c r="G3" s="109"/>
      <c r="H3" s="109"/>
      <c r="I3" s="109"/>
      <c r="N3" s="257">
        <f>K12</f>
        <v>5.0650245695760194</v>
      </c>
    </row>
    <row r="4" spans="1:21" ht="17.399999999999999" x14ac:dyDescent="0.3">
      <c r="A4" t="s">
        <v>16</v>
      </c>
      <c r="B4" s="202"/>
      <c r="C4" s="175">
        <f>'LEO-SE (2)'!B11</f>
        <v>18042.999</v>
      </c>
      <c r="D4" s="175">
        <f>'[1]Income statement'!G29</f>
        <v>15860.185658320241</v>
      </c>
      <c r="E4" s="175">
        <f>'[1]Income statement'!H29</f>
        <v>18754.161573052384</v>
      </c>
      <c r="F4" s="175">
        <f>'[1]Income statement'!I29</f>
        <v>22159.32978605587</v>
      </c>
      <c r="G4" s="175">
        <f>'[1]Income statement'!J29</f>
        <v>29583.02802913935</v>
      </c>
      <c r="H4" s="175">
        <f>'[1]Income statement'!K29</f>
        <v>34802.588905552577</v>
      </c>
      <c r="I4" s="218"/>
      <c r="Q4" s="330" t="s">
        <v>78</v>
      </c>
      <c r="R4" s="330"/>
      <c r="S4" s="330"/>
      <c r="T4" s="330"/>
      <c r="U4" s="330"/>
    </row>
    <row r="5" spans="1:21" x14ac:dyDescent="0.3">
      <c r="A5" t="s">
        <v>62</v>
      </c>
      <c r="B5" s="202"/>
      <c r="C5" s="60">
        <f>WACC!$C$8</f>
        <v>0.20599999999999999</v>
      </c>
      <c r="D5" s="60">
        <f>WACC!$C$8</f>
        <v>0.20599999999999999</v>
      </c>
      <c r="E5" s="60">
        <f>WACC!$C$8</f>
        <v>0.20599999999999999</v>
      </c>
      <c r="F5" s="60">
        <f>WACC!$C$8</f>
        <v>0.20599999999999999</v>
      </c>
      <c r="G5" s="60">
        <f>WACC!$C$8</f>
        <v>0.20599999999999999</v>
      </c>
      <c r="H5" s="60">
        <f>WACC!$C$8</f>
        <v>0.20599999999999999</v>
      </c>
      <c r="K5" s="205"/>
      <c r="Q5" s="260">
        <v>1.4999999999999999E-2</v>
      </c>
      <c r="R5" s="224">
        <v>0.02</v>
      </c>
      <c r="S5" s="224">
        <v>2.5000000000000001E-2</v>
      </c>
      <c r="T5" s="224">
        <v>0.03</v>
      </c>
      <c r="U5" s="261">
        <v>3.5000000000000003E-2</v>
      </c>
    </row>
    <row r="6" spans="1:21" x14ac:dyDescent="0.3">
      <c r="A6" t="s">
        <v>63</v>
      </c>
      <c r="C6" s="175">
        <f>C4*(1-C5)</f>
        <v>14326.141206</v>
      </c>
      <c r="D6" s="175">
        <f t="shared" ref="D6:H6" si="0">D4*(1-D5)</f>
        <v>12592.987412706272</v>
      </c>
      <c r="E6" s="175">
        <f t="shared" si="0"/>
        <v>14890.804289003594</v>
      </c>
      <c r="F6" s="175">
        <f t="shared" si="0"/>
        <v>17594.507850128361</v>
      </c>
      <c r="G6" s="175">
        <f t="shared" si="0"/>
        <v>23488.924255136644</v>
      </c>
      <c r="H6" s="175">
        <f t="shared" si="0"/>
        <v>27633.255591008747</v>
      </c>
      <c r="K6">
        <f>(H4/C4)^(1/6)-1</f>
        <v>0.11570780465488562</v>
      </c>
      <c r="O6" s="331" t="s">
        <v>73</v>
      </c>
      <c r="P6" s="262">
        <v>5.8799999999999998E-2</v>
      </c>
      <c r="Q6" s="256">
        <f t="dataTable" ref="Q6:U10" dt2D="1" dtr="1" r1="B17" r2="B18"/>
        <v>5.089321233690649</v>
      </c>
      <c r="R6" s="274">
        <v>5.6681177967356184</v>
      </c>
      <c r="S6" s="271">
        <v>6.4181559464802831</v>
      </c>
      <c r="T6" s="268">
        <v>7.4286240093307354</v>
      </c>
      <c r="U6" s="265">
        <v>8.86365848514356</v>
      </c>
    </row>
    <row r="7" spans="1:21" x14ac:dyDescent="0.3">
      <c r="A7" t="str">
        <f>'LEO-SE (2)'!A17</f>
        <v>Interest paid</v>
      </c>
      <c r="B7" s="202"/>
      <c r="C7" s="175">
        <f>'LEO-SE (2)'!B17</f>
        <v>-3399</v>
      </c>
      <c r="D7" s="175">
        <f>-'[1]Income statement'!G32</f>
        <v>-4497.9120439244743</v>
      </c>
      <c r="E7" s="175">
        <f>-'[1]Income statement'!H32</f>
        <v>-5171.9613046163549</v>
      </c>
      <c r="F7" s="175">
        <f>-'[1]Income statement'!I32</f>
        <v>-5947.022412894933</v>
      </c>
      <c r="G7" s="175">
        <f>-'[1]Income statement'!J32</f>
        <v>-6838.2328282129565</v>
      </c>
      <c r="H7" s="175">
        <f>-'[1]Income statement'!K32</f>
        <v>-7862.998483317725</v>
      </c>
      <c r="O7" s="331"/>
      <c r="P7" s="263">
        <v>6.3100000000000003E-2</v>
      </c>
      <c r="Q7" s="282">
        <v>4.6157369159292134</v>
      </c>
      <c r="R7" s="258">
        <v>5.0825775938509956</v>
      </c>
      <c r="S7" s="273">
        <v>5.6719486334320344</v>
      </c>
      <c r="T7" s="270">
        <v>6.4393773888985857</v>
      </c>
      <c r="U7" s="267">
        <v>7.4799124630365075</v>
      </c>
    </row>
    <row r="8" spans="1:21" x14ac:dyDescent="0.3">
      <c r="A8" t="s">
        <v>64</v>
      </c>
      <c r="B8" s="202"/>
      <c r="C8" s="175">
        <f>'[1]Income statement'!F27</f>
        <v>25308</v>
      </c>
      <c r="D8" s="175">
        <f>'[1]Income statement'!G27</f>
        <v>26987.472263546846</v>
      </c>
      <c r="E8" s="175">
        <f>'[1]Income statement'!H27</f>
        <v>31031.767827698128</v>
      </c>
      <c r="F8" s="175">
        <f>'[1]Income statement'!I27</f>
        <v>35682.134477369596</v>
      </c>
      <c r="G8" s="175">
        <f>'[1]Income statement'!J27</f>
        <v>37610.280555171266</v>
      </c>
      <c r="H8" s="175">
        <f>'[1]Income statement'!K27</f>
        <v>43246.491658247483</v>
      </c>
      <c r="K8" s="205"/>
      <c r="O8" s="331"/>
      <c r="P8" s="263">
        <v>6.7500000000000004E-2</v>
      </c>
      <c r="Q8" s="279">
        <v>4.2117324444992521</v>
      </c>
      <c r="R8" s="281">
        <v>4.5934683951914907</v>
      </c>
      <c r="S8" s="258">
        <v>5.0650245695760194</v>
      </c>
      <c r="T8" s="273">
        <v>5.6623290571297566</v>
      </c>
      <c r="U8" s="269">
        <v>6.443419540853875</v>
      </c>
    </row>
    <row r="9" spans="1:21" x14ac:dyDescent="0.3">
      <c r="A9" t="s">
        <v>65</v>
      </c>
      <c r="B9" s="202"/>
      <c r="C9" s="175">
        <f>'LEO-SE (2)'!B19</f>
        <v>8946</v>
      </c>
      <c r="D9" s="230">
        <f>'[1]Cash flow statement'!G12</f>
        <v>6687.4</v>
      </c>
      <c r="E9" s="230">
        <f>'[1]Cash flow statement'!H12</f>
        <v>7689.5621103150606</v>
      </c>
      <c r="F9" s="230">
        <f>'[1]Cash flow statement'!I12</f>
        <v>8841.9064880810201</v>
      </c>
      <c r="G9" s="230">
        <f>'[1]Cash flow statement'!J12</f>
        <v>10166.939186185471</v>
      </c>
      <c r="H9" s="230">
        <f>'[1]Cash flow statement'!K12</f>
        <v>11690.538975381949</v>
      </c>
      <c r="K9" s="205"/>
      <c r="O9" s="331"/>
      <c r="P9" s="263">
        <v>7.1800000000000003E-2</v>
      </c>
      <c r="Q9" s="276">
        <v>3.8776396105060509</v>
      </c>
      <c r="R9" s="278">
        <v>4.1960259338918595</v>
      </c>
      <c r="S9" s="281">
        <v>4.5824435229583962</v>
      </c>
      <c r="T9" s="258">
        <v>5.0613055113231473</v>
      </c>
      <c r="U9" s="272">
        <v>5.6702930400044078</v>
      </c>
    </row>
    <row r="10" spans="1:21" x14ac:dyDescent="0.3">
      <c r="A10" t="s">
        <v>66</v>
      </c>
      <c r="B10" s="202"/>
      <c r="C10" s="175">
        <f>SUM('[1]Cash flow statement'!F18:F19)</f>
        <v>-16732</v>
      </c>
      <c r="D10" s="175">
        <f>SUM('[1]Cash flow statement'!G18:G19)</f>
        <v>-19422.348805176749</v>
      </c>
      <c r="E10" s="175">
        <f>SUM('[1]Cash flow statement'!H18:H19)</f>
        <v>-22437.87098096123</v>
      </c>
      <c r="F10" s="175">
        <f>SUM('[1]Cash flow statement'!I18:I19)</f>
        <v>-25946.998727284721</v>
      </c>
      <c r="G10" s="175">
        <f>SUM('[1]Cash flow statement'!J18:J19)</f>
        <v>-30030.529479902696</v>
      </c>
      <c r="H10" s="175">
        <f>SUM('[1]Cash flow statement'!K18:K19)</f>
        <v>-34782.486266043452</v>
      </c>
      <c r="K10" s="205"/>
      <c r="O10" s="331"/>
      <c r="P10" s="264">
        <v>7.6100000000000001E-2</v>
      </c>
      <c r="Q10" s="266">
        <v>3.5908007525728078</v>
      </c>
      <c r="R10" s="275">
        <v>3.8597515975725627</v>
      </c>
      <c r="S10" s="277">
        <v>4.1813347018677662</v>
      </c>
      <c r="T10" s="280">
        <v>4.5726755294374186</v>
      </c>
      <c r="U10" s="259">
        <v>5.0592331033743827</v>
      </c>
    </row>
    <row r="11" spans="1:21" x14ac:dyDescent="0.3">
      <c r="A11" s="66" t="s">
        <v>67</v>
      </c>
      <c r="B11" s="203"/>
      <c r="C11" s="201">
        <f>C6+C8-C9+C10</f>
        <v>13956.141206</v>
      </c>
      <c r="D11" s="201">
        <f>D6+D8-D9+D10</f>
        <v>13470.710871076364</v>
      </c>
      <c r="E11" s="201">
        <f t="shared" ref="E11:H11" si="1">E6+E8-E9+E10</f>
        <v>15795.139025425426</v>
      </c>
      <c r="F11" s="201">
        <f t="shared" si="1"/>
        <v>18487.737112132221</v>
      </c>
      <c r="G11" s="201">
        <f t="shared" si="1"/>
        <v>20901.736144219751</v>
      </c>
      <c r="H11" s="201">
        <f t="shared" si="1"/>
        <v>24406.722007830838</v>
      </c>
      <c r="I11" s="201">
        <f>(H11*(1+$B17))/(B18-B17)</f>
        <v>588632.70724768483</v>
      </c>
    </row>
    <row r="12" spans="1:21" x14ac:dyDescent="0.3">
      <c r="A12" t="s">
        <v>68</v>
      </c>
      <c r="C12" s="205">
        <f>C11/((1+$B$18)^C2)</f>
        <v>13956.141206</v>
      </c>
      <c r="D12" s="205">
        <f t="shared" ref="D12:H12" si="2">D11/((1+$B$18)^D2)</f>
        <v>12618.932900305728</v>
      </c>
      <c r="E12" s="205">
        <f t="shared" si="2"/>
        <v>13860.780479616893</v>
      </c>
      <c r="F12" s="205">
        <f t="shared" si="2"/>
        <v>15197.778337009348</v>
      </c>
      <c r="G12" s="205">
        <f t="shared" si="2"/>
        <v>16095.735484086734</v>
      </c>
      <c r="H12" s="205">
        <f t="shared" si="2"/>
        <v>17606.378583079375</v>
      </c>
      <c r="I12" s="205">
        <f>I11/((1+$B$18)^H2)</f>
        <v>424624.42465073784</v>
      </c>
      <c r="J12" s="205">
        <f>SUM(D12:I12)</f>
        <v>500004.03043483594</v>
      </c>
      <c r="K12" s="205">
        <f>J12/B15</f>
        <v>5.0650245695760194</v>
      </c>
      <c r="L12" s="169">
        <f>K12*10.4</f>
        <v>52.676255523590605</v>
      </c>
    </row>
    <row r="14" spans="1:21" x14ac:dyDescent="0.3">
      <c r="A14" t="s">
        <v>69</v>
      </c>
      <c r="B14" s="205">
        <f>3.82</f>
        <v>3.82</v>
      </c>
      <c r="E14">
        <f>(H11/C11)^(1/6)-1</f>
        <v>9.763349145719924E-2</v>
      </c>
      <c r="K14" s="60">
        <f>(6.45-B14)/B14</f>
        <v>0.68848167539267024</v>
      </c>
    </row>
    <row r="15" spans="1:21" x14ac:dyDescent="0.3">
      <c r="A15" t="s">
        <v>70</v>
      </c>
      <c r="B15" s="175">
        <v>98717</v>
      </c>
    </row>
    <row r="16" spans="1:21" x14ac:dyDescent="0.3">
      <c r="A16" t="s">
        <v>71</v>
      </c>
      <c r="B16" s="110">
        <f>'[1]Revenue Projection'!$C$29</f>
        <v>0.14985825736684832</v>
      </c>
    </row>
    <row r="17" spans="1:8" x14ac:dyDescent="0.3">
      <c r="A17" t="s">
        <v>72</v>
      </c>
      <c r="B17" s="110">
        <v>2.5000000000000001E-2</v>
      </c>
    </row>
    <row r="18" spans="1:8" x14ac:dyDescent="0.3">
      <c r="A18" t="s">
        <v>73</v>
      </c>
      <c r="B18" s="110">
        <v>6.7500000000000004E-2</v>
      </c>
    </row>
    <row r="19" spans="1:8" x14ac:dyDescent="0.3">
      <c r="A19" t="s">
        <v>74</v>
      </c>
      <c r="B19" s="205">
        <f>J12</f>
        <v>500004.03043483594</v>
      </c>
    </row>
    <row r="20" spans="1:8" x14ac:dyDescent="0.3">
      <c r="A20" s="172" t="s">
        <v>75</v>
      </c>
    </row>
    <row r="21" spans="1:8" x14ac:dyDescent="0.3">
      <c r="B21" s="110">
        <v>0.1234</v>
      </c>
    </row>
    <row r="22" spans="1:8" x14ac:dyDescent="0.3">
      <c r="E22" s="208"/>
    </row>
    <row r="23" spans="1:8" x14ac:dyDescent="0.3">
      <c r="A23" s="56" t="s">
        <v>76</v>
      </c>
    </row>
    <row r="24" spans="1:8" x14ac:dyDescent="0.3">
      <c r="A24" t="str">
        <f>'LEO-SE (2)'!A20</f>
        <v>Increase / decrease in operating receivables</v>
      </c>
      <c r="B24" s="175">
        <f>'LEO-SE (2)'!B20</f>
        <v>4188</v>
      </c>
    </row>
    <row r="25" spans="1:8" x14ac:dyDescent="0.3">
      <c r="A25" t="str">
        <f>'LEO-SE (2)'!A23</f>
        <v>Acquisition of property, plant and equipment</v>
      </c>
      <c r="B25" s="175">
        <f>'LEO-SE (2)'!B23</f>
        <v>-901</v>
      </c>
    </row>
    <row r="26" spans="1:8" x14ac:dyDescent="0.3">
      <c r="A26" t="str">
        <f>'LEO-SE (2)'!A24</f>
        <v>Acquisition of intangible assets</v>
      </c>
      <c r="B26" s="175">
        <f>'LEO-SE (2)'!B24</f>
        <v>-15831</v>
      </c>
    </row>
    <row r="27" spans="1:8" x14ac:dyDescent="0.3">
      <c r="A27" s="175" t="str">
        <f>'LEO-SE (2)'!A41</f>
        <v>Net increase / decrease in cash and cash equivalents</v>
      </c>
      <c r="B27" s="175">
        <f>'LEO-SE (2)'!B41</f>
        <v>11821</v>
      </c>
      <c r="D27" s="175">
        <f>B24+B25+B26+B27</f>
        <v>-723</v>
      </c>
    </row>
    <row r="29" spans="1:8" x14ac:dyDescent="0.3">
      <c r="F29" s="205"/>
    </row>
    <row r="31" spans="1:8" x14ac:dyDescent="0.3">
      <c r="F31" s="205"/>
    </row>
    <row r="32" spans="1:8" x14ac:dyDescent="0.3">
      <c r="H32" t="s">
        <v>77</v>
      </c>
    </row>
    <row r="33" spans="1:7" x14ac:dyDescent="0.3">
      <c r="D33">
        <f>(Q10-B14)/B14</f>
        <v>-5.999980299141152E-2</v>
      </c>
    </row>
    <row r="43" spans="1:7" x14ac:dyDescent="0.3">
      <c r="C43" s="4"/>
      <c r="D43" s="4"/>
      <c r="E43" s="4"/>
      <c r="F43" s="4"/>
      <c r="G43" s="4"/>
    </row>
    <row r="44" spans="1:7" ht="24.6" customHeight="1" thickBot="1" x14ac:dyDescent="0.4">
      <c r="C44" s="332" t="s">
        <v>79</v>
      </c>
      <c r="D44" s="332"/>
      <c r="E44" s="332"/>
      <c r="F44" s="332"/>
      <c r="G44" s="332"/>
    </row>
    <row r="45" spans="1:7" ht="15" thickBot="1" x14ac:dyDescent="0.35">
      <c r="B45" s="229">
        <f>K12</f>
        <v>5.0650245695760194</v>
      </c>
      <c r="C45" s="224">
        <v>0.10340000000000001</v>
      </c>
      <c r="D45" s="224">
        <v>0.1134</v>
      </c>
      <c r="E45" s="224">
        <v>0.1234</v>
      </c>
      <c r="F45" s="224">
        <v>0.13339999999999999</v>
      </c>
      <c r="G45" s="224">
        <v>0.1434</v>
      </c>
    </row>
    <row r="46" spans="1:7" x14ac:dyDescent="0.3">
      <c r="A46" s="333" t="s">
        <v>73</v>
      </c>
      <c r="B46" s="225">
        <v>7.4200000000000002E-2</v>
      </c>
      <c r="C46" s="226"/>
      <c r="D46" s="227"/>
      <c r="E46" s="227"/>
      <c r="F46" s="227"/>
      <c r="G46" s="227"/>
    </row>
    <row r="47" spans="1:7" x14ac:dyDescent="0.3">
      <c r="A47" s="333"/>
      <c r="B47" s="225">
        <v>7.7950000000000005E-2</v>
      </c>
      <c r="C47" s="228"/>
      <c r="D47" s="227"/>
      <c r="E47" s="227"/>
      <c r="F47" s="227"/>
      <c r="G47" s="227"/>
    </row>
    <row r="48" spans="1:7" x14ac:dyDescent="0.3">
      <c r="A48" s="333"/>
      <c r="B48" s="225">
        <v>8.1699999999999995E-2</v>
      </c>
      <c r="C48" s="228"/>
      <c r="D48" s="227"/>
      <c r="E48" s="227"/>
      <c r="F48" s="227"/>
      <c r="G48" s="227"/>
    </row>
    <row r="49" spans="1:7" x14ac:dyDescent="0.3">
      <c r="A49" s="333"/>
      <c r="B49" s="225">
        <v>8.5449999999999998E-2</v>
      </c>
      <c r="C49" s="228"/>
      <c r="D49" s="227"/>
      <c r="E49" s="227"/>
      <c r="F49" s="227"/>
      <c r="G49" s="227"/>
    </row>
    <row r="50" spans="1:7" x14ac:dyDescent="0.3">
      <c r="A50" s="333"/>
      <c r="B50" s="225">
        <v>8.9200000000000002E-2</v>
      </c>
      <c r="C50" s="228"/>
      <c r="D50" s="227"/>
      <c r="E50" s="227"/>
      <c r="F50" s="227"/>
      <c r="G50" s="227"/>
    </row>
  </sheetData>
  <mergeCells count="4">
    <mergeCell ref="Q4:U4"/>
    <mergeCell ref="O6:O10"/>
    <mergeCell ref="C44:G44"/>
    <mergeCell ref="A46:A5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4BD60-01C4-4C65-880D-AD1B3D36CF2F}">
  <dimension ref="A1:K1527"/>
  <sheetViews>
    <sheetView topLeftCell="A27" zoomScale="90" zoomScaleNormal="90" workbookViewId="0">
      <selection activeCell="J1527" sqref="J1527"/>
    </sheetView>
  </sheetViews>
  <sheetFormatPr defaultRowHeight="14.4" x14ac:dyDescent="0.3"/>
  <cols>
    <col min="1" max="1" width="10.109375" bestFit="1" customWidth="1"/>
    <col min="2" max="2" width="30.88671875" bestFit="1" customWidth="1"/>
    <col min="3" max="3" width="30.88671875" customWidth="1"/>
    <col min="4" max="4" width="57.88671875" bestFit="1" customWidth="1"/>
    <col min="5" max="5" width="57.88671875" customWidth="1"/>
    <col min="6" max="6" width="21.88671875" bestFit="1" customWidth="1"/>
    <col min="7" max="7" width="21.88671875" customWidth="1"/>
    <col min="8" max="8" width="20.5546875" bestFit="1" customWidth="1"/>
    <col min="9" max="9" width="16.88671875" bestFit="1" customWidth="1"/>
    <col min="10" max="10" width="17.109375" bestFit="1" customWidth="1"/>
    <col min="11" max="11" width="19.109375" bestFit="1" customWidth="1"/>
  </cols>
  <sheetData>
    <row r="1" spans="1:11" x14ac:dyDescent="0.3">
      <c r="A1" s="1" t="s">
        <v>80</v>
      </c>
      <c r="B1" s="1" t="s">
        <v>81</v>
      </c>
      <c r="C1" s="1" t="s">
        <v>82</v>
      </c>
      <c r="D1" s="1" t="s">
        <v>83</v>
      </c>
      <c r="E1" s="1" t="s">
        <v>84</v>
      </c>
      <c r="F1" s="1" t="s">
        <v>0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</row>
    <row r="2" spans="1:11" x14ac:dyDescent="0.3">
      <c r="A2" s="101">
        <v>42446</v>
      </c>
      <c r="B2" s="3">
        <f>'Raw data'!B2</f>
        <v>84.269210000000001</v>
      </c>
      <c r="C2" s="3"/>
      <c r="D2" s="3">
        <f>'Raw data'!C2</f>
        <v>88.9</v>
      </c>
      <c r="E2" s="3"/>
      <c r="F2" s="3">
        <f>'Raw data'!D2</f>
        <v>36.700000000000003</v>
      </c>
      <c r="G2" s="3"/>
      <c r="H2" s="62">
        <f>'Raw data'!E2</f>
        <v>1390.8555696712499</v>
      </c>
      <c r="J2" s="62">
        <f>'Sweden Small Cap'!C17</f>
        <v>1151.7162066400001</v>
      </c>
    </row>
    <row r="3" spans="1:11" x14ac:dyDescent="0.3">
      <c r="A3" s="101">
        <v>42447</v>
      </c>
      <c r="B3" s="3">
        <f>'Raw data'!B3</f>
        <v>87.292000000000002</v>
      </c>
      <c r="C3" s="3">
        <f t="shared" ref="C3:C66" si="0">(B3-B2)/B2</f>
        <v>3.5870634126034889E-2</v>
      </c>
      <c r="D3" s="3">
        <f>'Raw data'!C3</f>
        <v>89.7</v>
      </c>
      <c r="E3" s="3">
        <f t="shared" ref="E3:E66" si="1">(D3-D2)/D2</f>
        <v>8.998875140607392E-3</v>
      </c>
      <c r="F3" s="3">
        <f>'Raw data'!D3</f>
        <v>38</v>
      </c>
      <c r="G3" s="3">
        <f t="shared" ref="G3:G66" si="2">(F3-F2)/F2</f>
        <v>3.5422343324250601E-2</v>
      </c>
      <c r="H3" s="62">
        <f>'Raw data'!E3</f>
        <v>1391.3784941981701</v>
      </c>
      <c r="I3" s="67">
        <f>(H3-H2)/H2</f>
        <v>3.7597327740059998E-4</v>
      </c>
      <c r="J3" s="62">
        <f>'Sweden Small Cap'!C18</f>
        <v>1153.9296943100001</v>
      </c>
      <c r="K3">
        <f>(J3-J2)/J2</f>
        <v>1.9219037270106199E-3</v>
      </c>
    </row>
    <row r="4" spans="1:11" x14ac:dyDescent="0.3">
      <c r="A4" s="101">
        <v>42450</v>
      </c>
      <c r="B4" s="3">
        <f>'Raw data'!B4</f>
        <v>88.324160000000006</v>
      </c>
      <c r="C4" s="3">
        <f t="shared" si="0"/>
        <v>1.182422215094172E-2</v>
      </c>
      <c r="D4" s="3">
        <f>'Raw data'!C4</f>
        <v>92.65</v>
      </c>
      <c r="E4" s="3">
        <f t="shared" si="1"/>
        <v>3.2887402452619875E-2</v>
      </c>
      <c r="F4" s="3">
        <f>'Raw data'!D4</f>
        <v>37.700000000000003</v>
      </c>
      <c r="G4" s="3">
        <f t="shared" si="2"/>
        <v>-7.8947368421051888E-3</v>
      </c>
      <c r="H4" s="62">
        <f>'Raw data'!E4</f>
        <v>1377.5610423709099</v>
      </c>
      <c r="I4" s="67">
        <f t="shared" ref="I4:I66" si="3">(H4-H3)/H3</f>
        <v>-9.9307642635535435E-3</v>
      </c>
      <c r="J4" s="62">
        <f>'Sweden Small Cap'!C19</f>
        <v>1152.93579032</v>
      </c>
      <c r="K4">
        <f t="shared" ref="K4:K67" si="4">(J4-J3)/J3</f>
        <v>-8.6132109685793884E-4</v>
      </c>
    </row>
    <row r="5" spans="1:11" x14ac:dyDescent="0.3">
      <c r="A5" s="101">
        <v>42451</v>
      </c>
      <c r="B5" s="3">
        <f>'Raw data'!B5</f>
        <v>85.964920000000006</v>
      </c>
      <c r="C5" s="3">
        <f t="shared" si="0"/>
        <v>-2.6711151286352451E-2</v>
      </c>
      <c r="D5" s="3">
        <f>'Raw data'!C5</f>
        <v>91.7</v>
      </c>
      <c r="E5" s="3">
        <f t="shared" si="1"/>
        <v>-1.0253642741500301E-2</v>
      </c>
      <c r="F5" s="3">
        <f>'Raw data'!D5</f>
        <v>37.299999999999997</v>
      </c>
      <c r="G5" s="3">
        <f t="shared" si="2"/>
        <v>-1.0610079575596967E-2</v>
      </c>
      <c r="H5" s="62">
        <f>'Raw data'!E5</f>
        <v>1382.4381868743801</v>
      </c>
      <c r="I5" s="67">
        <f t="shared" si="3"/>
        <v>3.5404198822842335E-3</v>
      </c>
      <c r="J5" s="62">
        <f>'Sweden Small Cap'!C20</f>
        <v>1151.7297165</v>
      </c>
      <c r="K5">
        <f t="shared" si="4"/>
        <v>-1.0460893226892367E-3</v>
      </c>
    </row>
    <row r="6" spans="1:11" x14ac:dyDescent="0.3">
      <c r="A6" s="101">
        <v>42452</v>
      </c>
      <c r="B6" s="3">
        <f>'Raw data'!B6</f>
        <v>85.596279999999993</v>
      </c>
      <c r="C6" s="3">
        <f t="shared" si="0"/>
        <v>-4.2882608394216315E-3</v>
      </c>
      <c r="D6" s="3">
        <f>'Raw data'!C6</f>
        <v>92.1</v>
      </c>
      <c r="E6" s="3">
        <f t="shared" si="1"/>
        <v>4.3620501635767877E-3</v>
      </c>
      <c r="F6" s="3">
        <f>'Raw data'!D6</f>
        <v>38</v>
      </c>
      <c r="G6" s="3">
        <f t="shared" si="2"/>
        <v>1.876675603217166E-2</v>
      </c>
      <c r="H6" s="62">
        <f>'Raw data'!E6</f>
        <v>1368.2058474339799</v>
      </c>
      <c r="I6" s="67">
        <f t="shared" si="3"/>
        <v>-1.0295100045361725E-2</v>
      </c>
      <c r="J6" s="62">
        <f>'Sweden Small Cap'!C21</f>
        <v>1158.8494987700001</v>
      </c>
      <c r="K6">
        <f t="shared" si="4"/>
        <v>6.1818169384709864E-3</v>
      </c>
    </row>
    <row r="7" spans="1:11" x14ac:dyDescent="0.3">
      <c r="A7" s="101">
        <v>42453</v>
      </c>
      <c r="B7" s="3">
        <f>'Raw data'!B7</f>
        <v>86.99709</v>
      </c>
      <c r="C7" s="3">
        <f t="shared" si="0"/>
        <v>1.6365314006636818E-2</v>
      </c>
      <c r="D7" s="3">
        <f>'Raw data'!C7</f>
        <v>92</v>
      </c>
      <c r="E7" s="3">
        <f t="shared" si="1"/>
        <v>-1.0857763300759426E-3</v>
      </c>
      <c r="F7" s="3">
        <f>'Raw data'!D7</f>
        <v>37.700000000000003</v>
      </c>
      <c r="G7" s="3">
        <f t="shared" si="2"/>
        <v>-7.8947368421051888E-3</v>
      </c>
      <c r="H7" s="62">
        <f>'Raw data'!E7</f>
        <v>1345.3405200811001</v>
      </c>
      <c r="I7" s="67">
        <f t="shared" si="3"/>
        <v>-1.671190588445658E-2</v>
      </c>
      <c r="J7" s="62">
        <f>'Sweden Small Cap'!C22</f>
        <v>1153.9021144999999</v>
      </c>
      <c r="K7">
        <f t="shared" si="4"/>
        <v>-4.269220701438192E-3</v>
      </c>
    </row>
    <row r="8" spans="1:11" x14ac:dyDescent="0.3">
      <c r="A8" s="101">
        <v>42458</v>
      </c>
      <c r="B8" s="3">
        <f>'Raw data'!B8</f>
        <v>86.333550000000002</v>
      </c>
      <c r="C8" s="3">
        <f t="shared" si="0"/>
        <v>-7.6271516667971032E-3</v>
      </c>
      <c r="D8" s="3">
        <f>'Raw data'!C8</f>
        <v>92.55</v>
      </c>
      <c r="E8" s="3">
        <f t="shared" si="1"/>
        <v>5.9782608695651863E-3</v>
      </c>
      <c r="F8" s="3">
        <f>'Raw data'!D8</f>
        <v>37.5</v>
      </c>
      <c r="G8" s="3">
        <f t="shared" si="2"/>
        <v>-5.3050397877984837E-3</v>
      </c>
      <c r="H8" s="62">
        <f>'Raw data'!E8</f>
        <v>1348.69978032994</v>
      </c>
      <c r="I8" s="67">
        <f t="shared" si="3"/>
        <v>2.4969590960045342E-3</v>
      </c>
      <c r="J8" s="62">
        <f>'Sweden Small Cap'!C23</f>
        <v>1153.9021144999999</v>
      </c>
      <c r="K8">
        <f t="shared" si="4"/>
        <v>0</v>
      </c>
    </row>
    <row r="9" spans="1:11" x14ac:dyDescent="0.3">
      <c r="A9" s="101">
        <v>42459</v>
      </c>
      <c r="B9" s="3">
        <f>'Raw data'!B9</f>
        <v>90.683400000000006</v>
      </c>
      <c r="C9" s="3">
        <f t="shared" si="0"/>
        <v>5.038423648743743E-2</v>
      </c>
      <c r="D9" s="3">
        <f>'Raw data'!C9</f>
        <v>93.05</v>
      </c>
      <c r="E9" s="3">
        <f t="shared" si="1"/>
        <v>5.4024851431658562E-3</v>
      </c>
      <c r="F9" s="3">
        <f>'Raw data'!D9</f>
        <v>37</v>
      </c>
      <c r="G9" s="3">
        <f t="shared" si="2"/>
        <v>-1.3333333333333334E-2</v>
      </c>
      <c r="H9" s="62">
        <f>'Raw data'!E9</f>
        <v>1376.8245028568199</v>
      </c>
      <c r="I9" s="67">
        <f t="shared" si="3"/>
        <v>2.0853212061767771E-2</v>
      </c>
      <c r="J9" s="62">
        <f>'Sweden Small Cap'!C24</f>
        <v>1150.24848417</v>
      </c>
      <c r="K9">
        <f t="shared" si="4"/>
        <v>-3.1663260549471346E-3</v>
      </c>
    </row>
    <row r="10" spans="1:11" x14ac:dyDescent="0.3">
      <c r="A10" s="101">
        <v>42460</v>
      </c>
      <c r="B10" s="3">
        <f>'Raw data'!B10</f>
        <v>92.895189999999999</v>
      </c>
      <c r="C10" s="3">
        <f t="shared" si="0"/>
        <v>2.4390241212834909E-2</v>
      </c>
      <c r="D10" s="3">
        <f>'Raw data'!C10</f>
        <v>92.15</v>
      </c>
      <c r="E10" s="3">
        <f t="shared" si="1"/>
        <v>-9.6722192369692803E-3</v>
      </c>
      <c r="F10" s="3">
        <f>'Raw data'!D10</f>
        <v>37.1</v>
      </c>
      <c r="G10" s="3">
        <f t="shared" si="2"/>
        <v>2.702702702702741E-3</v>
      </c>
      <c r="H10" s="62">
        <f>'Raw data'!E10</f>
        <v>1365.7018498274199</v>
      </c>
      <c r="I10" s="67">
        <f t="shared" si="3"/>
        <v>-8.0784827741816247E-3</v>
      </c>
      <c r="J10" s="62">
        <f>'Sweden Small Cap'!C25</f>
        <v>1171.06629793</v>
      </c>
      <c r="K10">
        <f t="shared" si="4"/>
        <v>1.809853613936455E-2</v>
      </c>
    </row>
    <row r="11" spans="1:11" x14ac:dyDescent="0.3">
      <c r="A11" s="101">
        <v>42461</v>
      </c>
      <c r="B11" s="3">
        <f>'Raw data'!B11</f>
        <v>93.411280000000005</v>
      </c>
      <c r="C11" s="3">
        <f t="shared" si="0"/>
        <v>5.5556159581567734E-3</v>
      </c>
      <c r="D11" s="3">
        <f>'Raw data'!C11</f>
        <v>91.1</v>
      </c>
      <c r="E11" s="3">
        <f t="shared" si="1"/>
        <v>-1.1394465545306688E-2</v>
      </c>
      <c r="F11" s="3">
        <f>'Raw data'!D11</f>
        <v>37.4</v>
      </c>
      <c r="G11" s="3">
        <f t="shared" si="2"/>
        <v>8.0862533692721596E-3</v>
      </c>
      <c r="H11" s="62">
        <f>'Raw data'!E11</f>
        <v>1358.2212371339201</v>
      </c>
      <c r="I11" s="67">
        <f t="shared" si="3"/>
        <v>-5.4774859494003646E-3</v>
      </c>
      <c r="J11" s="62">
        <f>'Sweden Small Cap'!C26</f>
        <v>1174.43892196</v>
      </c>
      <c r="K11">
        <f t="shared" si="4"/>
        <v>2.879959944165001E-3</v>
      </c>
    </row>
    <row r="12" spans="1:11" x14ac:dyDescent="0.3">
      <c r="A12" s="101">
        <v>42464</v>
      </c>
      <c r="B12" s="3">
        <f>'Raw data'!B12</f>
        <v>92.30538</v>
      </c>
      <c r="C12" s="3">
        <f t="shared" si="0"/>
        <v>-1.1839041280667661E-2</v>
      </c>
      <c r="D12" s="3">
        <f>'Raw data'!C12</f>
        <v>90.65</v>
      </c>
      <c r="E12" s="3">
        <f t="shared" si="1"/>
        <v>-4.9396267837539922E-3</v>
      </c>
      <c r="F12" s="3">
        <f>'Raw data'!D12</f>
        <v>38</v>
      </c>
      <c r="G12" s="3">
        <f t="shared" si="2"/>
        <v>1.6042780748663141E-2</v>
      </c>
      <c r="H12" s="62">
        <f>'Raw data'!E12</f>
        <v>1361.8571655599601</v>
      </c>
      <c r="I12" s="67">
        <f t="shared" si="3"/>
        <v>2.6769780405675402E-3</v>
      </c>
      <c r="J12" s="62">
        <f>'Sweden Small Cap'!C27</f>
        <v>1172.64719292</v>
      </c>
      <c r="K12">
        <f t="shared" si="4"/>
        <v>-1.5256042749416713E-3</v>
      </c>
    </row>
    <row r="13" spans="1:11" x14ac:dyDescent="0.3">
      <c r="A13" s="101">
        <v>42465</v>
      </c>
      <c r="B13" s="3">
        <f>'Raw data'!B13</f>
        <v>89.798680000000004</v>
      </c>
      <c r="C13" s="3">
        <f t="shared" si="0"/>
        <v>-2.7156596939419946E-2</v>
      </c>
      <c r="D13" s="3">
        <f>'Raw data'!C13</f>
        <v>90.4</v>
      </c>
      <c r="E13" s="3">
        <f t="shared" si="1"/>
        <v>-2.7578599007170436E-3</v>
      </c>
      <c r="F13" s="3">
        <f>'Raw data'!D13</f>
        <v>37.200000000000003</v>
      </c>
      <c r="G13" s="3">
        <f t="shared" si="2"/>
        <v>-2.1052631578947295E-2</v>
      </c>
      <c r="H13" s="62">
        <f>'Raw data'!E13</f>
        <v>1333.8456856016101</v>
      </c>
      <c r="I13" s="67">
        <f t="shared" si="3"/>
        <v>-2.0568588738035864E-2</v>
      </c>
      <c r="J13" s="62">
        <f>'Sweden Small Cap'!C28</f>
        <v>1171.0009671600001</v>
      </c>
      <c r="K13">
        <f t="shared" si="4"/>
        <v>-1.4038542623383806E-3</v>
      </c>
    </row>
    <row r="14" spans="1:11" x14ac:dyDescent="0.3">
      <c r="A14" s="101">
        <v>42466</v>
      </c>
      <c r="B14" s="3">
        <f>'Raw data'!B14</f>
        <v>92.157920000000004</v>
      </c>
      <c r="C14" s="3">
        <f t="shared" si="0"/>
        <v>2.627254654522761E-2</v>
      </c>
      <c r="D14" s="3">
        <f>'Raw data'!C14</f>
        <v>92.15</v>
      </c>
      <c r="E14" s="3">
        <f t="shared" si="1"/>
        <v>1.9358407079646017E-2</v>
      </c>
      <c r="F14" s="3">
        <f>'Raw data'!D14</f>
        <v>36.4</v>
      </c>
      <c r="G14" s="3">
        <f t="shared" si="2"/>
        <v>-2.1505376344086134E-2</v>
      </c>
      <c r="H14" s="62">
        <f>'Raw data'!E14</f>
        <v>1349.0173660902999</v>
      </c>
      <c r="I14" s="67">
        <f t="shared" si="3"/>
        <v>1.1374389595785135E-2</v>
      </c>
      <c r="J14" s="62">
        <f>'Sweden Small Cap'!C29</f>
        <v>1162.0605667100001</v>
      </c>
      <c r="K14">
        <f t="shared" si="4"/>
        <v>-7.6348360938444859E-3</v>
      </c>
    </row>
    <row r="15" spans="1:11" x14ac:dyDescent="0.3">
      <c r="A15" s="101">
        <v>42467</v>
      </c>
      <c r="B15" s="3">
        <f>'Raw data'!B15</f>
        <v>89.94614</v>
      </c>
      <c r="C15" s="3">
        <f t="shared" si="0"/>
        <v>-2.399989062253146E-2</v>
      </c>
      <c r="D15" s="3">
        <f>'Raw data'!C15</f>
        <v>91.6</v>
      </c>
      <c r="E15" s="3">
        <f t="shared" si="1"/>
        <v>-5.968529571351181E-3</v>
      </c>
      <c r="F15" s="3">
        <f>'Raw data'!D15</f>
        <v>35.799999999999997</v>
      </c>
      <c r="G15" s="3">
        <f t="shared" si="2"/>
        <v>-1.6483516483516522E-2</v>
      </c>
      <c r="H15" s="62">
        <f>'Raw data'!E15</f>
        <v>1330.84182959539</v>
      </c>
      <c r="I15" s="67">
        <f t="shared" si="3"/>
        <v>-1.3473167174701362E-2</v>
      </c>
      <c r="J15" s="62">
        <f>'Sweden Small Cap'!C30</f>
        <v>1170.6108124100001</v>
      </c>
      <c r="K15">
        <f t="shared" si="4"/>
        <v>7.3578313772467725E-3</v>
      </c>
    </row>
    <row r="16" spans="1:11" x14ac:dyDescent="0.3">
      <c r="A16" s="101">
        <v>42468</v>
      </c>
      <c r="B16" s="3">
        <f>'Raw data'!B16</f>
        <v>91.641846000000001</v>
      </c>
      <c r="C16" s="3">
        <f t="shared" si="0"/>
        <v>1.8852459927685628E-2</v>
      </c>
      <c r="D16" s="3">
        <f>'Raw data'!C16</f>
        <v>93.1</v>
      </c>
      <c r="E16" s="3">
        <f t="shared" si="1"/>
        <v>1.6375545851528384E-2</v>
      </c>
      <c r="F16" s="3">
        <f>'Raw data'!D16</f>
        <v>35.799999999999997</v>
      </c>
      <c r="G16" s="3">
        <f t="shared" si="2"/>
        <v>0</v>
      </c>
      <c r="H16" s="62">
        <f>'Raw data'!E16</f>
        <v>1364.94488252667</v>
      </c>
      <c r="I16" s="67">
        <f t="shared" si="3"/>
        <v>2.5625173610336692E-2</v>
      </c>
      <c r="J16" s="62">
        <f>'Sweden Small Cap'!C31</f>
        <v>1156.2576191799999</v>
      </c>
      <c r="K16">
        <f t="shared" si="4"/>
        <v>-1.2261285371566418E-2</v>
      </c>
    </row>
    <row r="17" spans="1:11" x14ac:dyDescent="0.3">
      <c r="A17" s="101">
        <v>42471</v>
      </c>
      <c r="B17" s="3">
        <f>'Raw data'!B17</f>
        <v>91.494384999999994</v>
      </c>
      <c r="C17" s="3">
        <f t="shared" si="0"/>
        <v>-1.6091011523273653E-3</v>
      </c>
      <c r="D17" s="3">
        <f>'Raw data'!C17</f>
        <v>92.75</v>
      </c>
      <c r="E17" s="3">
        <f t="shared" si="1"/>
        <v>-3.7593984962405406E-3</v>
      </c>
      <c r="F17" s="3">
        <f>'Raw data'!D17</f>
        <v>35.4</v>
      </c>
      <c r="G17" s="3">
        <f t="shared" si="2"/>
        <v>-1.117318435754186E-2</v>
      </c>
      <c r="H17" s="62">
        <f>'Raw data'!E17</f>
        <v>1368.61512974934</v>
      </c>
      <c r="I17" s="67">
        <f t="shared" si="3"/>
        <v>2.6889343809077212E-3</v>
      </c>
      <c r="J17" s="62">
        <f>'Sweden Small Cap'!C32</f>
        <v>1170.1031671799999</v>
      </c>
      <c r="K17">
        <f t="shared" si="4"/>
        <v>1.1974449093636293E-2</v>
      </c>
    </row>
    <row r="18" spans="1:11" x14ac:dyDescent="0.3">
      <c r="A18" s="101">
        <v>42472</v>
      </c>
      <c r="B18" s="3">
        <f>'Raw data'!B18</f>
        <v>92.379109999999997</v>
      </c>
      <c r="C18" s="3">
        <f t="shared" si="0"/>
        <v>9.6697190762034535E-3</v>
      </c>
      <c r="D18" s="3">
        <f>'Raw data'!C18</f>
        <v>93.3</v>
      </c>
      <c r="E18" s="3">
        <f t="shared" si="1"/>
        <v>5.9299191374662767E-3</v>
      </c>
      <c r="F18" s="3">
        <f>'Raw data'!D18</f>
        <v>34.700000000000003</v>
      </c>
      <c r="G18" s="3">
        <f t="shared" si="2"/>
        <v>-1.9774011299434908E-2</v>
      </c>
      <c r="H18" s="62">
        <f>'Raw data'!E18</f>
        <v>1366.6005386803799</v>
      </c>
      <c r="I18" s="67">
        <f t="shared" si="3"/>
        <v>-1.4719923995937512E-3</v>
      </c>
      <c r="J18" s="62">
        <f>'Sweden Small Cap'!C33</f>
        <v>1172.3828933299999</v>
      </c>
      <c r="K18">
        <f t="shared" si="4"/>
        <v>1.9483120924236347E-3</v>
      </c>
    </row>
    <row r="19" spans="1:11" x14ac:dyDescent="0.3">
      <c r="A19" s="101">
        <v>42473</v>
      </c>
      <c r="B19" s="3">
        <f>'Raw data'!B19</f>
        <v>92.379109999999997</v>
      </c>
      <c r="C19" s="3">
        <f t="shared" si="0"/>
        <v>0</v>
      </c>
      <c r="D19" s="3">
        <f>'Raw data'!C19</f>
        <v>93.5</v>
      </c>
      <c r="E19" s="3">
        <f t="shared" si="1"/>
        <v>2.1436227224008878E-3</v>
      </c>
      <c r="F19" s="3">
        <f>'Raw data'!D19</f>
        <v>35.4</v>
      </c>
      <c r="G19" s="3">
        <f t="shared" si="2"/>
        <v>2.0172910662824083E-2</v>
      </c>
      <c r="H19" s="62">
        <f>'Raw data'!E19</f>
        <v>1392.59050014523</v>
      </c>
      <c r="I19" s="67">
        <f t="shared" si="3"/>
        <v>1.9017965183846994E-2</v>
      </c>
      <c r="J19" s="62">
        <f>'Sweden Small Cap'!C34</f>
        <v>1170.2906405599999</v>
      </c>
      <c r="K19">
        <f t="shared" si="4"/>
        <v>-1.7846155738908724E-3</v>
      </c>
    </row>
    <row r="20" spans="1:11" x14ac:dyDescent="0.3">
      <c r="A20" s="101">
        <v>42474</v>
      </c>
      <c r="B20" s="3">
        <f>'Raw data'!B20</f>
        <v>92.157920000000004</v>
      </c>
      <c r="C20" s="3">
        <f t="shared" si="0"/>
        <v>-2.3943724939544547E-3</v>
      </c>
      <c r="D20" s="3">
        <f>'Raw data'!C20</f>
        <v>93.5</v>
      </c>
      <c r="E20" s="3">
        <f t="shared" si="1"/>
        <v>0</v>
      </c>
      <c r="F20" s="3">
        <f>'Raw data'!D20</f>
        <v>35.6</v>
      </c>
      <c r="G20" s="3">
        <f t="shared" si="2"/>
        <v>5.6497175141243744E-3</v>
      </c>
      <c r="H20" s="62">
        <f>'Raw data'!E20</f>
        <v>1384.1108189342301</v>
      </c>
      <c r="I20" s="67">
        <f t="shared" si="3"/>
        <v>-6.0891419337669736E-3</v>
      </c>
      <c r="J20" s="62">
        <f>'Sweden Small Cap'!C35</f>
        <v>1173.4876656599999</v>
      </c>
      <c r="K20">
        <f t="shared" si="4"/>
        <v>2.7318214716903137E-3</v>
      </c>
    </row>
    <row r="21" spans="1:11" x14ac:dyDescent="0.3">
      <c r="A21" s="101">
        <v>42475</v>
      </c>
      <c r="B21" s="3">
        <f>'Raw data'!B21</f>
        <v>93.706183999999993</v>
      </c>
      <c r="C21" s="3">
        <f t="shared" si="0"/>
        <v>1.6800118752680063E-2</v>
      </c>
      <c r="D21" s="3">
        <f>'Raw data'!C21</f>
        <v>93.5</v>
      </c>
      <c r="E21" s="3">
        <f t="shared" si="1"/>
        <v>0</v>
      </c>
      <c r="F21" s="3">
        <f>'Raw data'!D21</f>
        <v>35.1</v>
      </c>
      <c r="G21" s="3">
        <f t="shared" si="2"/>
        <v>-1.4044943820224719E-2</v>
      </c>
      <c r="H21" s="62">
        <f>'Raw data'!E21</f>
        <v>1381.3337027263101</v>
      </c>
      <c r="I21" s="67">
        <f t="shared" si="3"/>
        <v>-2.0064261979097927E-3</v>
      </c>
      <c r="J21" s="62">
        <f>'Sweden Small Cap'!C36</f>
        <v>1162.80443066</v>
      </c>
      <c r="K21">
        <f t="shared" si="4"/>
        <v>-9.103832373041125E-3</v>
      </c>
    </row>
    <row r="22" spans="1:11" x14ac:dyDescent="0.3">
      <c r="A22" s="101">
        <v>42478</v>
      </c>
      <c r="B22" s="3">
        <f>'Raw data'!B22</f>
        <v>93.927369999999996</v>
      </c>
      <c r="C22" s="3">
        <f t="shared" si="0"/>
        <v>2.3604205246475839E-3</v>
      </c>
      <c r="D22" s="3">
        <f>'Raw data'!C22</f>
        <v>94.6</v>
      </c>
      <c r="E22" s="3">
        <f t="shared" si="1"/>
        <v>1.176470588235288E-2</v>
      </c>
      <c r="F22" s="3">
        <f>'Raw data'!D22</f>
        <v>34.700000000000003</v>
      </c>
      <c r="G22" s="3">
        <f t="shared" si="2"/>
        <v>-1.1396011396011355E-2</v>
      </c>
      <c r="H22" s="62">
        <f>'Raw data'!E22</f>
        <v>1381.88774028991</v>
      </c>
      <c r="I22" s="67">
        <f t="shared" si="3"/>
        <v>4.0108886252929649E-4</v>
      </c>
      <c r="J22" s="62">
        <f>'Sweden Small Cap'!C37</f>
        <v>1161.3758877600001</v>
      </c>
      <c r="K22">
        <f t="shared" si="4"/>
        <v>-1.2285323845808533E-3</v>
      </c>
    </row>
    <row r="23" spans="1:11" x14ac:dyDescent="0.3">
      <c r="A23" s="101">
        <v>42479</v>
      </c>
      <c r="B23" s="3">
        <f>'Raw data'!B23</f>
        <v>95.475623999999996</v>
      </c>
      <c r="C23" s="3">
        <f t="shared" si="0"/>
        <v>1.6483523386207875E-2</v>
      </c>
      <c r="D23" s="3">
        <f>'Raw data'!C23</f>
        <v>96</v>
      </c>
      <c r="E23" s="3">
        <f t="shared" si="1"/>
        <v>1.4799154334038117E-2</v>
      </c>
      <c r="F23" s="3">
        <f>'Raw data'!D23</f>
        <v>34.4</v>
      </c>
      <c r="G23" s="3">
        <f t="shared" si="2"/>
        <v>-8.6455331412104968E-3</v>
      </c>
      <c r="H23" s="62">
        <f>'Raw data'!E23</f>
        <v>1410.86647668961</v>
      </c>
      <c r="I23" s="67">
        <f t="shared" si="3"/>
        <v>2.0970398357843784E-2</v>
      </c>
      <c r="J23" s="62">
        <f>'Sweden Small Cap'!C38</f>
        <v>1163.04342081</v>
      </c>
      <c r="K23">
        <f t="shared" si="4"/>
        <v>1.435825444263548E-3</v>
      </c>
    </row>
    <row r="24" spans="1:11" x14ac:dyDescent="0.3">
      <c r="A24" s="101">
        <v>42480</v>
      </c>
      <c r="B24" s="3">
        <f>'Raw data'!B24</f>
        <v>86.112365999999994</v>
      </c>
      <c r="C24" s="3">
        <f t="shared" si="0"/>
        <v>-9.8069618272408482E-2</v>
      </c>
      <c r="D24" s="3">
        <f>'Raw data'!C24</f>
        <v>93.15</v>
      </c>
      <c r="E24" s="3">
        <f t="shared" si="1"/>
        <v>-2.968749999999994E-2</v>
      </c>
      <c r="F24" s="3">
        <f>'Raw data'!D24</f>
        <v>34.700000000000003</v>
      </c>
      <c r="G24" s="3">
        <f t="shared" si="2"/>
        <v>8.7209302325582643E-3</v>
      </c>
      <c r="H24" s="62">
        <f>'Raw data'!E24</f>
        <v>1419.6709642088599</v>
      </c>
      <c r="I24" s="67">
        <f t="shared" si="3"/>
        <v>6.2404824728052163E-3</v>
      </c>
      <c r="J24" s="62">
        <f>'Sweden Small Cap'!C39</f>
        <v>1177.19779728</v>
      </c>
      <c r="K24">
        <f t="shared" si="4"/>
        <v>1.2170118687522597E-2</v>
      </c>
    </row>
    <row r="25" spans="1:11" x14ac:dyDescent="0.3">
      <c r="A25" s="101">
        <v>42481</v>
      </c>
      <c r="B25" s="3">
        <f>'Raw data'!B25</f>
        <v>83.015860000000004</v>
      </c>
      <c r="C25" s="3">
        <f t="shared" si="0"/>
        <v>-3.5958900490551976E-2</v>
      </c>
      <c r="D25" s="3">
        <f>'Raw data'!C25</f>
        <v>91.55</v>
      </c>
      <c r="E25" s="3">
        <f t="shared" si="1"/>
        <v>-1.7176596886741904E-2</v>
      </c>
      <c r="F25" s="3">
        <f>'Raw data'!D25</f>
        <v>35</v>
      </c>
      <c r="G25" s="3">
        <f t="shared" si="2"/>
        <v>8.6455331412102921E-3</v>
      </c>
      <c r="H25" s="62">
        <f>'Raw data'!E25</f>
        <v>1409.4898201184999</v>
      </c>
      <c r="I25" s="67">
        <f t="shared" si="3"/>
        <v>-7.171481524265496E-3</v>
      </c>
      <c r="J25" s="62">
        <f>'Sweden Small Cap'!C40</f>
        <v>1175.6015248000001</v>
      </c>
      <c r="K25">
        <f t="shared" si="4"/>
        <v>-1.3559934309155413E-3</v>
      </c>
    </row>
    <row r="26" spans="1:11" x14ac:dyDescent="0.3">
      <c r="A26" s="101">
        <v>42482</v>
      </c>
      <c r="B26" s="3">
        <f>'Raw data'!B26</f>
        <v>83.679400000000001</v>
      </c>
      <c r="C26" s="3">
        <f t="shared" si="0"/>
        <v>7.9929305074957664E-3</v>
      </c>
      <c r="D26" s="3">
        <f>'Raw data'!C26</f>
        <v>88.7</v>
      </c>
      <c r="E26" s="3">
        <f t="shared" si="1"/>
        <v>-3.1130529765155592E-2</v>
      </c>
      <c r="F26" s="3">
        <f>'Raw data'!D26</f>
        <v>34.700000000000003</v>
      </c>
      <c r="G26" s="3">
        <f t="shared" si="2"/>
        <v>-8.5714285714284903E-3</v>
      </c>
      <c r="H26" s="62">
        <f>'Raw data'!E26</f>
        <v>1396.3730345634399</v>
      </c>
      <c r="I26" s="67">
        <f t="shared" si="3"/>
        <v>-9.3060519968546068E-3</v>
      </c>
      <c r="J26" s="62">
        <f>'Sweden Small Cap'!C41</f>
        <v>1171.07892636</v>
      </c>
      <c r="K26">
        <f t="shared" si="4"/>
        <v>-3.847050505288812E-3</v>
      </c>
    </row>
    <row r="27" spans="1:11" x14ac:dyDescent="0.3">
      <c r="A27" s="101">
        <v>42485</v>
      </c>
      <c r="B27" s="3">
        <f>'Raw data'!B27</f>
        <v>83.310770000000005</v>
      </c>
      <c r="C27" s="3">
        <f t="shared" si="0"/>
        <v>-4.4052658121353167E-3</v>
      </c>
      <c r="D27" s="3">
        <f>'Raw data'!C27</f>
        <v>92.3</v>
      </c>
      <c r="E27" s="3">
        <f t="shared" si="1"/>
        <v>4.0586245772266001E-2</v>
      </c>
      <c r="F27" s="3">
        <f>'Raw data'!D27</f>
        <v>34</v>
      </c>
      <c r="G27" s="3">
        <f t="shared" si="2"/>
        <v>-2.0172910662824287E-2</v>
      </c>
      <c r="H27" s="62">
        <f>'Raw data'!E27</f>
        <v>1389.5714292509399</v>
      </c>
      <c r="I27" s="67">
        <f t="shared" si="3"/>
        <v>-4.8709085209644081E-3</v>
      </c>
      <c r="J27" s="62">
        <f>'Sweden Small Cap'!C42</f>
        <v>1154.6761974599999</v>
      </c>
      <c r="K27">
        <f t="shared" si="4"/>
        <v>-1.4006510176887697E-2</v>
      </c>
    </row>
    <row r="28" spans="1:11" x14ac:dyDescent="0.3">
      <c r="A28" s="101">
        <v>42486</v>
      </c>
      <c r="B28" s="3">
        <f>'Raw data'!B28</f>
        <v>82.720955000000004</v>
      </c>
      <c r="C28" s="3">
        <f t="shared" si="0"/>
        <v>-7.0796968987323185E-3</v>
      </c>
      <c r="D28" s="3">
        <f>'Raw data'!C28</f>
        <v>93.15</v>
      </c>
      <c r="E28" s="3">
        <f t="shared" si="1"/>
        <v>9.2091007583966263E-3</v>
      </c>
      <c r="F28" s="3">
        <f>'Raw data'!D28</f>
        <v>34</v>
      </c>
      <c r="G28" s="3">
        <f t="shared" si="2"/>
        <v>0</v>
      </c>
      <c r="H28" s="62">
        <f>'Raw data'!E28</f>
        <v>1389.79682852872</v>
      </c>
      <c r="I28" s="67">
        <f t="shared" si="3"/>
        <v>1.6220776639137851E-4</v>
      </c>
      <c r="J28" s="62">
        <f>'Sweden Small Cap'!C43</f>
        <v>1156.7368383400001</v>
      </c>
      <c r="K28">
        <f t="shared" si="4"/>
        <v>1.7846049693698209E-3</v>
      </c>
    </row>
    <row r="29" spans="1:11" x14ac:dyDescent="0.3">
      <c r="A29" s="101">
        <v>42487</v>
      </c>
      <c r="B29" s="3">
        <f>'Raw data'!B29</f>
        <v>82.352320000000006</v>
      </c>
      <c r="C29" s="3">
        <f t="shared" si="0"/>
        <v>-4.4563677970110181E-3</v>
      </c>
      <c r="D29" s="3">
        <f>'Raw data'!C29</f>
        <v>97.45</v>
      </c>
      <c r="E29" s="3">
        <f t="shared" si="1"/>
        <v>4.6162104133118595E-2</v>
      </c>
      <c r="F29" s="3">
        <f>'Raw data'!D29</f>
        <v>34.799999999999997</v>
      </c>
      <c r="G29" s="3">
        <f t="shared" si="2"/>
        <v>2.3529411764705799E-2</v>
      </c>
      <c r="H29" s="62">
        <f>'Raw data'!E29</f>
        <v>1386.7781336671101</v>
      </c>
      <c r="I29" s="67">
        <f t="shared" si="3"/>
        <v>-2.1720404016215672E-3</v>
      </c>
      <c r="J29" s="62">
        <f>'Sweden Small Cap'!C44</f>
        <v>1163.3822306899999</v>
      </c>
      <c r="K29">
        <f t="shared" si="4"/>
        <v>5.7449474502225158E-3</v>
      </c>
    </row>
    <row r="30" spans="1:11" x14ac:dyDescent="0.3">
      <c r="A30" s="101">
        <v>42488</v>
      </c>
      <c r="B30" s="3">
        <f>'Raw data'!B30</f>
        <v>82.131150000000005</v>
      </c>
      <c r="C30" s="3">
        <f t="shared" si="0"/>
        <v>-2.6856559718050534E-3</v>
      </c>
      <c r="D30" s="3">
        <f>'Raw data'!C30</f>
        <v>95.25</v>
      </c>
      <c r="E30" s="3">
        <f t="shared" si="1"/>
        <v>-2.2575679835813267E-2</v>
      </c>
      <c r="F30" s="3">
        <f>'Raw data'!D30</f>
        <v>35.700000000000003</v>
      </c>
      <c r="G30" s="3">
        <f t="shared" si="2"/>
        <v>2.5862068965517408E-2</v>
      </c>
      <c r="H30" s="62">
        <f>'Raw data'!E30</f>
        <v>1389.61227189335</v>
      </c>
      <c r="I30" s="67">
        <f t="shared" si="3"/>
        <v>2.0436854010277114E-3</v>
      </c>
      <c r="J30" s="62">
        <f>'Sweden Small Cap'!C45</f>
        <v>1166.79480227</v>
      </c>
      <c r="K30">
        <f t="shared" si="4"/>
        <v>2.933319325305567E-3</v>
      </c>
    </row>
    <row r="31" spans="1:11" x14ac:dyDescent="0.3">
      <c r="A31" s="101">
        <v>42489</v>
      </c>
      <c r="B31" s="3">
        <f>'Raw data'!B31</f>
        <v>80.066800000000001</v>
      </c>
      <c r="C31" s="3">
        <f t="shared" si="0"/>
        <v>-2.513479964666274E-2</v>
      </c>
      <c r="D31" s="3">
        <f>'Raw data'!C31</f>
        <v>90.6</v>
      </c>
      <c r="E31" s="3">
        <f t="shared" si="1"/>
        <v>-4.8818897637795337E-2</v>
      </c>
      <c r="F31" s="3">
        <f>'Raw data'!D31</f>
        <v>36.200000000000003</v>
      </c>
      <c r="G31" s="3">
        <f t="shared" si="2"/>
        <v>1.4005602240896357E-2</v>
      </c>
      <c r="H31" s="62">
        <f>'Raw data'!E31</f>
        <v>1360.7105690006299</v>
      </c>
      <c r="I31" s="67">
        <f t="shared" si="3"/>
        <v>-2.0798393535587777E-2</v>
      </c>
      <c r="J31" s="62">
        <f>'Sweden Small Cap'!C46</f>
        <v>1163.5141749100001</v>
      </c>
      <c r="K31">
        <f t="shared" si="4"/>
        <v>-2.8116575027738069E-3</v>
      </c>
    </row>
    <row r="32" spans="1:11" x14ac:dyDescent="0.3">
      <c r="A32" s="101">
        <v>42492</v>
      </c>
      <c r="B32" s="3">
        <f>'Raw data'!B32</f>
        <v>82.057429999999997</v>
      </c>
      <c r="C32" s="3">
        <f t="shared" si="0"/>
        <v>2.4862115133863171E-2</v>
      </c>
      <c r="D32" s="3">
        <f>'Raw data'!C32</f>
        <v>92.85</v>
      </c>
      <c r="E32" s="3">
        <f t="shared" si="1"/>
        <v>2.4834437086092717E-2</v>
      </c>
      <c r="F32" s="3">
        <f>'Raw data'!D32</f>
        <v>36.799999999999997</v>
      </c>
      <c r="G32" s="3">
        <f t="shared" si="2"/>
        <v>1.6574585635358959E-2</v>
      </c>
      <c r="H32" s="62">
        <f>'Raw data'!E32</f>
        <v>1352.9144806910101</v>
      </c>
      <c r="I32" s="67">
        <f t="shared" si="3"/>
        <v>-5.7294243810758413E-3</v>
      </c>
      <c r="J32" s="62">
        <f>'Sweden Small Cap'!C47</f>
        <v>1146.94155615</v>
      </c>
      <c r="K32">
        <f t="shared" si="4"/>
        <v>-1.4243589908375624E-2</v>
      </c>
    </row>
    <row r="33" spans="1:11" x14ac:dyDescent="0.3">
      <c r="A33" s="101">
        <v>42493</v>
      </c>
      <c r="B33" s="3">
        <f>'Raw data'!B33</f>
        <v>83.753129999999999</v>
      </c>
      <c r="C33" s="3">
        <f t="shared" si="0"/>
        <v>2.0664795375629024E-2</v>
      </c>
      <c r="D33" s="3">
        <f>'Raw data'!C33</f>
        <v>93.35</v>
      </c>
      <c r="E33" s="3">
        <f t="shared" si="1"/>
        <v>5.3850296176628978E-3</v>
      </c>
      <c r="F33" s="3">
        <f>'Raw data'!D33</f>
        <v>36.700000000000003</v>
      </c>
      <c r="G33" s="3">
        <f t="shared" si="2"/>
        <v>-2.7173913043476716E-3</v>
      </c>
      <c r="H33" s="62">
        <f>'Raw data'!E33</f>
        <v>1335.3897955724999</v>
      </c>
      <c r="I33" s="67">
        <f t="shared" si="3"/>
        <v>-1.2953283720904041E-2</v>
      </c>
      <c r="J33" s="62">
        <f>'Sweden Small Cap'!C48</f>
        <v>1142.1305670900001</v>
      </c>
      <c r="K33">
        <f t="shared" si="4"/>
        <v>-4.1946244202269445E-3</v>
      </c>
    </row>
    <row r="34" spans="1:11" x14ac:dyDescent="0.3">
      <c r="A34" s="101">
        <v>42494</v>
      </c>
      <c r="B34" s="3">
        <f>'Raw data'!B34</f>
        <v>82.426050000000004</v>
      </c>
      <c r="C34" s="3">
        <f t="shared" si="0"/>
        <v>-1.5845139160769219E-2</v>
      </c>
      <c r="D34" s="3">
        <f>'Raw data'!C34</f>
        <v>93.85</v>
      </c>
      <c r="E34" s="3">
        <f t="shared" si="1"/>
        <v>5.3561863952865567E-3</v>
      </c>
      <c r="F34" s="3">
        <f>'Raw data'!D34</f>
        <v>36.6</v>
      </c>
      <c r="G34" s="3">
        <f t="shared" si="2"/>
        <v>-2.724795640327014E-3</v>
      </c>
      <c r="H34" s="62">
        <f>'Raw data'!E34</f>
        <v>1319.1698424766</v>
      </c>
      <c r="I34" s="67">
        <f t="shared" si="3"/>
        <v>-1.2146231122685917E-2</v>
      </c>
      <c r="J34" s="62">
        <f>'Sweden Small Cap'!C49</f>
        <v>1141.8400102000001</v>
      </c>
      <c r="K34">
        <f t="shared" si="4"/>
        <v>-2.543990138888961E-4</v>
      </c>
    </row>
    <row r="35" spans="1:11" x14ac:dyDescent="0.3">
      <c r="A35" s="101">
        <v>42496</v>
      </c>
      <c r="B35" s="3">
        <f>'Raw data'!B35</f>
        <v>83.679400000000001</v>
      </c>
      <c r="C35" s="3">
        <f t="shared" si="0"/>
        <v>1.5205751094465857E-2</v>
      </c>
      <c r="D35" s="3">
        <f>'Raw data'!C35</f>
        <v>93.3</v>
      </c>
      <c r="E35" s="3">
        <f t="shared" si="1"/>
        <v>-5.8604155567394478E-3</v>
      </c>
      <c r="F35" s="3">
        <f>'Raw data'!D35</f>
        <v>36.1</v>
      </c>
      <c r="G35" s="3">
        <f t="shared" si="2"/>
        <v>-1.3661202185792349E-2</v>
      </c>
      <c r="H35" s="62">
        <f>'Raw data'!E35</f>
        <v>1309.1714009884099</v>
      </c>
      <c r="I35" s="67">
        <f t="shared" si="3"/>
        <v>-7.5793435888582075E-3</v>
      </c>
      <c r="J35" s="62">
        <f>'Sweden Small Cap'!C50</f>
        <v>1141.68186758</v>
      </c>
      <c r="K35">
        <f t="shared" si="4"/>
        <v>-1.3849805453246947E-4</v>
      </c>
    </row>
    <row r="36" spans="1:11" x14ac:dyDescent="0.3">
      <c r="A36" s="101">
        <v>42499</v>
      </c>
      <c r="B36" s="3">
        <f>'Raw data'!B36</f>
        <v>83.015860000000004</v>
      </c>
      <c r="C36" s="3">
        <f t="shared" si="0"/>
        <v>-7.9295501640785845E-3</v>
      </c>
      <c r="D36" s="3">
        <f>'Raw data'!C36</f>
        <v>95.6</v>
      </c>
      <c r="E36" s="3">
        <f t="shared" si="1"/>
        <v>2.4651661307609832E-2</v>
      </c>
      <c r="F36" s="3">
        <f>'Raw data'!D36</f>
        <v>36.700000000000003</v>
      </c>
      <c r="G36" s="3">
        <f t="shared" si="2"/>
        <v>1.6620498614958488E-2</v>
      </c>
      <c r="H36" s="62">
        <f>'Raw data'!E36</f>
        <v>1328.19992032449</v>
      </c>
      <c r="I36" s="67">
        <f t="shared" si="3"/>
        <v>1.4534780794717757E-2</v>
      </c>
      <c r="J36" s="62">
        <f>'Sweden Small Cap'!C51</f>
        <v>1141.68186758</v>
      </c>
      <c r="K36">
        <f t="shared" si="4"/>
        <v>0</v>
      </c>
    </row>
    <row r="37" spans="1:11" x14ac:dyDescent="0.3">
      <c r="A37" s="101">
        <v>42500</v>
      </c>
      <c r="B37" s="3">
        <f>'Raw data'!B37</f>
        <v>83.605675000000005</v>
      </c>
      <c r="C37" s="3">
        <f t="shared" si="0"/>
        <v>7.104847194259043E-3</v>
      </c>
      <c r="D37" s="3">
        <f>'Raw data'!C37</f>
        <v>95.45</v>
      </c>
      <c r="E37" s="3">
        <f t="shared" si="1"/>
        <v>-1.5690376569036765E-3</v>
      </c>
      <c r="F37" s="3">
        <f>'Raw data'!D37</f>
        <v>37</v>
      </c>
      <c r="G37" s="3">
        <f t="shared" si="2"/>
        <v>8.1743869209808476E-3</v>
      </c>
      <c r="H37" s="62">
        <f>'Raw data'!E37</f>
        <v>1332.57877687737</v>
      </c>
      <c r="I37" s="67">
        <f t="shared" si="3"/>
        <v>3.2968354280658754E-3</v>
      </c>
      <c r="J37" s="62">
        <f>'Sweden Small Cap'!C52</f>
        <v>1143.0041219499999</v>
      </c>
      <c r="K37">
        <f t="shared" si="4"/>
        <v>1.1581635896544789E-3</v>
      </c>
    </row>
    <row r="38" spans="1:11" x14ac:dyDescent="0.3">
      <c r="A38" s="101">
        <v>42501</v>
      </c>
      <c r="B38" s="3">
        <f>'Raw data'!B38</f>
        <v>82.720955000000004</v>
      </c>
      <c r="C38" s="3">
        <f t="shared" si="0"/>
        <v>-1.0582056780236526E-2</v>
      </c>
      <c r="D38" s="3">
        <f>'Raw data'!C38</f>
        <v>95.05</v>
      </c>
      <c r="E38" s="3">
        <f t="shared" si="1"/>
        <v>-4.1906757464641765E-3</v>
      </c>
      <c r="F38" s="3">
        <f>'Raw data'!D38</f>
        <v>37.9</v>
      </c>
      <c r="G38" s="3">
        <f t="shared" si="2"/>
        <v>2.4324324324324288E-2</v>
      </c>
      <c r="H38" s="62">
        <f>'Raw data'!E38</f>
        <v>1326.13200710817</v>
      </c>
      <c r="I38" s="67">
        <f t="shared" si="3"/>
        <v>-4.8378151303795731E-3</v>
      </c>
      <c r="J38" s="62">
        <f>'Sweden Small Cap'!C53</f>
        <v>1147.13796604</v>
      </c>
      <c r="K38">
        <f t="shared" si="4"/>
        <v>3.6166484535048522E-3</v>
      </c>
    </row>
    <row r="39" spans="1:11" x14ac:dyDescent="0.3">
      <c r="A39" s="101">
        <v>42502</v>
      </c>
      <c r="B39" s="3">
        <f>'Raw data'!B39</f>
        <v>82.426050000000004</v>
      </c>
      <c r="C39" s="3">
        <f t="shared" si="0"/>
        <v>-3.5650579711029684E-3</v>
      </c>
      <c r="D39" s="3">
        <f>'Raw data'!C39</f>
        <v>95.35</v>
      </c>
      <c r="E39" s="3">
        <f t="shared" si="1"/>
        <v>3.156233561283505E-3</v>
      </c>
      <c r="F39" s="3">
        <f>'Raw data'!D39</f>
        <v>38.799999999999997</v>
      </c>
      <c r="G39" s="3">
        <f t="shared" si="2"/>
        <v>2.3746701846965663E-2</v>
      </c>
      <c r="H39" s="62">
        <f>'Raw data'!E39</f>
        <v>1312.2789895441899</v>
      </c>
      <c r="I39" s="67">
        <f t="shared" si="3"/>
        <v>-1.0446182951415719E-2</v>
      </c>
      <c r="J39" s="62">
        <f>'Sweden Small Cap'!C54</f>
        <v>1148.9610635900001</v>
      </c>
      <c r="K39">
        <f t="shared" si="4"/>
        <v>1.5892574424099277E-3</v>
      </c>
    </row>
    <row r="40" spans="1:11" x14ac:dyDescent="0.3">
      <c r="A40" s="101">
        <v>42503</v>
      </c>
      <c r="B40" s="3">
        <f>'Raw data'!B40</f>
        <v>83.384500000000003</v>
      </c>
      <c r="C40" s="3">
        <f t="shared" si="0"/>
        <v>1.1627998672749685E-2</v>
      </c>
      <c r="D40" s="3">
        <f>'Raw data'!C40</f>
        <v>95.65</v>
      </c>
      <c r="E40" s="3">
        <f t="shared" si="1"/>
        <v>3.1463030938648283E-3</v>
      </c>
      <c r="F40" s="3">
        <f>'Raw data'!D40</f>
        <v>39.6</v>
      </c>
      <c r="G40" s="3">
        <f t="shared" si="2"/>
        <v>2.0618556701031038E-2</v>
      </c>
      <c r="H40" s="62">
        <f>'Raw data'!E40</f>
        <v>1323.1805536527199</v>
      </c>
      <c r="I40" s="67">
        <f t="shared" si="3"/>
        <v>8.3073524725992796E-3</v>
      </c>
      <c r="J40" s="62">
        <f>'Sweden Small Cap'!C55</f>
        <v>1148.2362421400001</v>
      </c>
      <c r="K40">
        <f t="shared" si="4"/>
        <v>-6.3084944561592562E-4</v>
      </c>
    </row>
    <row r="41" spans="1:11" x14ac:dyDescent="0.3">
      <c r="A41" s="101">
        <v>42506</v>
      </c>
      <c r="B41" s="3">
        <f>'Raw data'!B41</f>
        <v>81.61506</v>
      </c>
      <c r="C41" s="3">
        <f t="shared" si="0"/>
        <v>-2.1220250766029694E-2</v>
      </c>
      <c r="D41" s="3">
        <f>'Raw data'!C41</f>
        <v>95.45</v>
      </c>
      <c r="E41" s="3">
        <f t="shared" si="1"/>
        <v>-2.0909566126503169E-3</v>
      </c>
      <c r="F41" s="3">
        <f>'Raw data'!D41</f>
        <v>38.5</v>
      </c>
      <c r="G41" s="3">
        <f t="shared" si="2"/>
        <v>-2.7777777777777814E-2</v>
      </c>
      <c r="H41" s="62">
        <f>'Raw data'!E41</f>
        <v>1336.1444043669401</v>
      </c>
      <c r="I41" s="67">
        <f t="shared" si="3"/>
        <v>9.7974918679334042E-3</v>
      </c>
      <c r="J41" s="62">
        <f>'Sweden Small Cap'!C56</f>
        <v>1144.73381758</v>
      </c>
      <c r="K41">
        <f t="shared" si="4"/>
        <v>-3.0502647725806336E-3</v>
      </c>
    </row>
    <row r="42" spans="1:11" x14ac:dyDescent="0.3">
      <c r="A42" s="101">
        <v>42507</v>
      </c>
      <c r="B42" s="3">
        <f>'Raw data'!B42</f>
        <v>82.20487</v>
      </c>
      <c r="C42" s="3">
        <f t="shared" si="0"/>
        <v>7.226729968709206E-3</v>
      </c>
      <c r="D42" s="3">
        <f>'Raw data'!C42</f>
        <v>94.95</v>
      </c>
      <c r="E42" s="3">
        <f t="shared" si="1"/>
        <v>-5.2383446830801469E-3</v>
      </c>
      <c r="F42" s="3">
        <f>'Raw data'!D42</f>
        <v>37.6</v>
      </c>
      <c r="G42" s="3">
        <f t="shared" si="2"/>
        <v>-2.3376623376623339E-2</v>
      </c>
      <c r="H42" s="62">
        <f>'Raw data'!E42</f>
        <v>1331.7053260472001</v>
      </c>
      <c r="I42" s="67">
        <f t="shared" si="3"/>
        <v>-3.3223043147370267E-3</v>
      </c>
      <c r="J42" s="62">
        <f>'Sweden Small Cap'!C57</f>
        <v>1157.0274349700001</v>
      </c>
      <c r="K42">
        <f t="shared" si="4"/>
        <v>1.0739280347276772E-2</v>
      </c>
    </row>
    <row r="43" spans="1:11" x14ac:dyDescent="0.3">
      <c r="A43" s="101">
        <v>42508</v>
      </c>
      <c r="B43" s="3">
        <f>'Raw data'!B43</f>
        <v>81.172713999999999</v>
      </c>
      <c r="C43" s="3">
        <f t="shared" si="0"/>
        <v>-1.2555898452244989E-2</v>
      </c>
      <c r="D43" s="3">
        <f>'Raw data'!C43</f>
        <v>92.9</v>
      </c>
      <c r="E43" s="3">
        <f t="shared" si="1"/>
        <v>-2.1590310689836724E-2</v>
      </c>
      <c r="F43" s="3">
        <f>'Raw data'!D43</f>
        <v>36.4</v>
      </c>
      <c r="G43" s="3">
        <f t="shared" si="2"/>
        <v>-3.191489361702135E-2</v>
      </c>
      <c r="H43" s="62">
        <f>'Raw data'!E43</f>
        <v>1340.9253670773601</v>
      </c>
      <c r="I43" s="67">
        <f t="shared" si="3"/>
        <v>6.9234843848880344E-3</v>
      </c>
      <c r="J43" s="62">
        <f>'Sweden Small Cap'!C58</f>
        <v>1161.9409987199999</v>
      </c>
      <c r="K43">
        <f t="shared" si="4"/>
        <v>4.2467132597657619E-3</v>
      </c>
    </row>
    <row r="44" spans="1:11" x14ac:dyDescent="0.3">
      <c r="A44" s="101">
        <v>42509</v>
      </c>
      <c r="B44" s="3">
        <f>'Raw data'!B44</f>
        <v>81.025260000000003</v>
      </c>
      <c r="C44" s="3">
        <f t="shared" si="0"/>
        <v>-1.8165463828152427E-3</v>
      </c>
      <c r="D44" s="3">
        <f>'Raw data'!C44</f>
        <v>93.35</v>
      </c>
      <c r="E44" s="3">
        <f t="shared" si="1"/>
        <v>4.8439181916037528E-3</v>
      </c>
      <c r="F44" s="3">
        <f>'Raw data'!D44</f>
        <v>36.6</v>
      </c>
      <c r="G44" s="3">
        <f t="shared" si="2"/>
        <v>5.494505494505573E-3</v>
      </c>
      <c r="H44" s="62">
        <f>'Raw data'!E44</f>
        <v>1321.7980739693601</v>
      </c>
      <c r="I44" s="67">
        <f t="shared" si="3"/>
        <v>-1.4264248837121537E-2</v>
      </c>
      <c r="J44" s="62">
        <f>'Sweden Small Cap'!C59</f>
        <v>1164.5269176100001</v>
      </c>
      <c r="K44">
        <f t="shared" si="4"/>
        <v>2.2255165217930956E-3</v>
      </c>
    </row>
    <row r="45" spans="1:11" x14ac:dyDescent="0.3">
      <c r="A45" s="101">
        <v>42510</v>
      </c>
      <c r="B45" s="3">
        <f>'Raw data'!B45</f>
        <v>82.794685000000001</v>
      </c>
      <c r="C45" s="3">
        <f t="shared" si="0"/>
        <v>2.183794288349088E-2</v>
      </c>
      <c r="D45" s="3">
        <f>'Raw data'!C45</f>
        <v>93.8</v>
      </c>
      <c r="E45" s="3">
        <f t="shared" si="1"/>
        <v>4.8205677557579315E-3</v>
      </c>
      <c r="F45" s="3">
        <f>'Raw data'!D45</f>
        <v>36.5</v>
      </c>
      <c r="G45" s="3">
        <f t="shared" si="2"/>
        <v>-2.7322404371585085E-3</v>
      </c>
      <c r="H45" s="62">
        <f>'Raw data'!E45</f>
        <v>1342.6809752274701</v>
      </c>
      <c r="I45" s="67">
        <f t="shared" si="3"/>
        <v>1.5798858894837571E-2</v>
      </c>
      <c r="J45" s="62">
        <f>'Sweden Small Cap'!C60</f>
        <v>1165.06457413</v>
      </c>
      <c r="K45">
        <f t="shared" si="4"/>
        <v>4.6169522736613013E-4</v>
      </c>
    </row>
    <row r="46" spans="1:11" x14ac:dyDescent="0.3">
      <c r="A46" s="101">
        <v>42513</v>
      </c>
      <c r="B46" s="3">
        <f>'Raw data'!B46</f>
        <v>82.426050000000004</v>
      </c>
      <c r="C46" s="3">
        <f t="shared" si="0"/>
        <v>-4.4523993297395552E-3</v>
      </c>
      <c r="D46" s="3">
        <f>'Raw data'!C46</f>
        <v>94.35</v>
      </c>
      <c r="E46" s="3">
        <f t="shared" si="1"/>
        <v>5.8635394456289678E-3</v>
      </c>
      <c r="F46" s="3">
        <f>'Raw data'!D46</f>
        <v>36</v>
      </c>
      <c r="G46" s="3">
        <f t="shared" si="2"/>
        <v>-1.3698630136986301E-2</v>
      </c>
      <c r="H46" s="62">
        <f>'Raw data'!E46</f>
        <v>1338.96818231477</v>
      </c>
      <c r="I46" s="67">
        <f t="shared" si="3"/>
        <v>-2.7652085500586036E-3</v>
      </c>
      <c r="J46" s="62">
        <f>'Sweden Small Cap'!C61</f>
        <v>1154.47450065</v>
      </c>
      <c r="K46">
        <f t="shared" si="4"/>
        <v>-9.089688001120479E-3</v>
      </c>
    </row>
    <row r="47" spans="1:11" x14ac:dyDescent="0.3">
      <c r="A47" s="101">
        <v>42514</v>
      </c>
      <c r="B47" s="3">
        <f>'Raw data'!B47</f>
        <v>82.647229999999993</v>
      </c>
      <c r="C47" s="3">
        <f t="shared" si="0"/>
        <v>2.6833749767214334E-3</v>
      </c>
      <c r="D47" s="3">
        <f>'Raw data'!C47</f>
        <v>93.8</v>
      </c>
      <c r="E47" s="3">
        <f t="shared" si="1"/>
        <v>-5.8293587705352109E-3</v>
      </c>
      <c r="F47" s="3">
        <f>'Raw data'!D47</f>
        <v>36.1</v>
      </c>
      <c r="G47" s="3">
        <f t="shared" si="2"/>
        <v>2.7777777777778173E-3</v>
      </c>
      <c r="H47" s="62">
        <f>'Raw data'!E47</f>
        <v>1357.09779951461</v>
      </c>
      <c r="I47" s="67">
        <f t="shared" si="3"/>
        <v>1.3539991046312951E-2</v>
      </c>
      <c r="J47" s="62">
        <f>'Sweden Small Cap'!C62</f>
        <v>1171.5683850200001</v>
      </c>
      <c r="K47">
        <f t="shared" si="4"/>
        <v>1.4806636578266349E-2</v>
      </c>
    </row>
    <row r="48" spans="1:11" x14ac:dyDescent="0.3">
      <c r="A48" s="101">
        <v>42515</v>
      </c>
      <c r="B48" s="3">
        <f>'Raw data'!B48</f>
        <v>84.048029999999997</v>
      </c>
      <c r="C48" s="3">
        <f t="shared" si="0"/>
        <v>1.6949146390024251E-2</v>
      </c>
      <c r="D48" s="3">
        <f>'Raw data'!C48</f>
        <v>94.15</v>
      </c>
      <c r="E48" s="3">
        <f t="shared" si="1"/>
        <v>3.7313432835821806E-3</v>
      </c>
      <c r="F48" s="3">
        <f>'Raw data'!D48</f>
        <v>36.5</v>
      </c>
      <c r="G48" s="3">
        <f t="shared" si="2"/>
        <v>1.1080332409972259E-2</v>
      </c>
      <c r="H48" s="62">
        <f>'Raw data'!E48</f>
        <v>1367.0671831229999</v>
      </c>
      <c r="I48" s="67">
        <f t="shared" si="3"/>
        <v>7.3461054995120588E-3</v>
      </c>
      <c r="J48" s="62">
        <f>'Sweden Small Cap'!C63</f>
        <v>1182.43189033</v>
      </c>
      <c r="K48">
        <f t="shared" si="4"/>
        <v>9.2726173298150957E-3</v>
      </c>
    </row>
    <row r="49" spans="1:11" x14ac:dyDescent="0.3">
      <c r="A49" s="101">
        <v>42516</v>
      </c>
      <c r="B49" s="3">
        <f>'Raw data'!B49</f>
        <v>84.055719999999994</v>
      </c>
      <c r="C49" s="3">
        <f t="shared" si="0"/>
        <v>9.1495303340204928E-5</v>
      </c>
      <c r="D49" s="3">
        <f>'Raw data'!C49</f>
        <v>94.85</v>
      </c>
      <c r="E49" s="3">
        <f t="shared" si="1"/>
        <v>7.4349442379180947E-3</v>
      </c>
      <c r="F49" s="3">
        <f>'Raw data'!D49</f>
        <v>36.4</v>
      </c>
      <c r="G49" s="3">
        <f t="shared" si="2"/>
        <v>-2.7397260273972993E-3</v>
      </c>
      <c r="H49" s="62">
        <f>'Raw data'!E49</f>
        <v>1376.1473530266201</v>
      </c>
      <c r="I49" s="67">
        <f t="shared" si="3"/>
        <v>6.6420802252577672E-3</v>
      </c>
      <c r="J49" s="62">
        <f>'Sweden Small Cap'!C64</f>
        <v>1188.60624816</v>
      </c>
      <c r="K49">
        <f t="shared" si="4"/>
        <v>5.2217450159237387E-3</v>
      </c>
    </row>
    <row r="50" spans="1:11" x14ac:dyDescent="0.3">
      <c r="A50" s="101">
        <v>42517</v>
      </c>
      <c r="B50" s="3">
        <f>'Raw data'!B50</f>
        <v>82.904269999999997</v>
      </c>
      <c r="C50" s="3">
        <f t="shared" si="0"/>
        <v>-1.3698651323193676E-2</v>
      </c>
      <c r="D50" s="3">
        <f>'Raw data'!C50</f>
        <v>94.5</v>
      </c>
      <c r="E50" s="3">
        <f t="shared" si="1"/>
        <v>-3.6900369003689442E-3</v>
      </c>
      <c r="F50" s="3">
        <f>'Raw data'!D50</f>
        <v>36.5</v>
      </c>
      <c r="G50" s="3">
        <f t="shared" si="2"/>
        <v>2.7472527472527865E-3</v>
      </c>
      <c r="H50" s="62">
        <f>'Raw data'!E50</f>
        <v>1376.4985452343899</v>
      </c>
      <c r="I50" s="67">
        <f t="shared" si="3"/>
        <v>2.5519956638177965E-4</v>
      </c>
      <c r="J50" s="62">
        <f>'Sweden Small Cap'!C65</f>
        <v>1190.0177747600001</v>
      </c>
      <c r="K50">
        <f t="shared" si="4"/>
        <v>1.187547686363927E-3</v>
      </c>
    </row>
    <row r="51" spans="1:11" x14ac:dyDescent="0.3">
      <c r="A51" s="101">
        <v>42520</v>
      </c>
      <c r="B51" s="3">
        <f>'Raw data'!B51</f>
        <v>82.827500000000001</v>
      </c>
      <c r="C51" s="3">
        <f t="shared" si="0"/>
        <v>-9.2600779187846695E-4</v>
      </c>
      <c r="D51" s="3">
        <f>'Raw data'!C51</f>
        <v>94.25</v>
      </c>
      <c r="E51" s="3">
        <f t="shared" si="1"/>
        <v>-2.6455026455026454E-3</v>
      </c>
      <c r="F51" s="3">
        <f>'Raw data'!D51</f>
        <v>36.299999999999997</v>
      </c>
      <c r="G51" s="3">
        <f t="shared" si="2"/>
        <v>-5.4794520547945987E-3</v>
      </c>
      <c r="H51" s="62">
        <f>'Raw data'!E51</f>
        <v>1379.80495507097</v>
      </c>
      <c r="I51" s="67">
        <f t="shared" si="3"/>
        <v>2.4020438292705008E-3</v>
      </c>
      <c r="J51" s="62">
        <f>'Sweden Small Cap'!C66</f>
        <v>1196.7874273699999</v>
      </c>
      <c r="K51">
        <f t="shared" si="4"/>
        <v>5.6886987350799473E-3</v>
      </c>
    </row>
    <row r="52" spans="1:11" x14ac:dyDescent="0.3">
      <c r="A52" s="101">
        <v>42521</v>
      </c>
      <c r="B52" s="3">
        <f>'Raw data'!B52</f>
        <v>84.439539999999994</v>
      </c>
      <c r="C52" s="3">
        <f t="shared" si="0"/>
        <v>1.9462618091817249E-2</v>
      </c>
      <c r="D52" s="3">
        <f>'Raw data'!C52</f>
        <v>95.3</v>
      </c>
      <c r="E52" s="3">
        <f t="shared" si="1"/>
        <v>1.1140583554376627E-2</v>
      </c>
      <c r="F52" s="3">
        <f>'Raw data'!D52</f>
        <v>36.1</v>
      </c>
      <c r="G52" s="3">
        <f t="shared" si="2"/>
        <v>-5.50964187327812E-3</v>
      </c>
      <c r="H52" s="62">
        <f>'Raw data'!E52</f>
        <v>1369.47854859633</v>
      </c>
      <c r="I52" s="67">
        <f t="shared" si="3"/>
        <v>-7.4839610023786415E-3</v>
      </c>
      <c r="J52" s="62">
        <f>'Sweden Small Cap'!C67</f>
        <v>1199.2556898800001</v>
      </c>
      <c r="K52">
        <f t="shared" si="4"/>
        <v>2.0624067846570621E-3</v>
      </c>
    </row>
    <row r="53" spans="1:11" x14ac:dyDescent="0.3">
      <c r="A53" s="101">
        <v>42522</v>
      </c>
      <c r="B53" s="3">
        <f>'Raw data'!B53</f>
        <v>83.441604999999996</v>
      </c>
      <c r="C53" s="3">
        <f t="shared" si="0"/>
        <v>-1.1818337712403435E-2</v>
      </c>
      <c r="D53" s="3">
        <f>'Raw data'!C53</f>
        <v>95</v>
      </c>
      <c r="E53" s="3">
        <f t="shared" si="1"/>
        <v>-3.1479538300104633E-3</v>
      </c>
      <c r="F53" s="3">
        <f>'Raw data'!D53</f>
        <v>35.6</v>
      </c>
      <c r="G53" s="3">
        <f t="shared" si="2"/>
        <v>-1.3850415512465374E-2</v>
      </c>
      <c r="H53" s="62">
        <f>'Raw data'!E53</f>
        <v>1356.75356174282</v>
      </c>
      <c r="I53" s="67">
        <f t="shared" si="3"/>
        <v>-9.2918482487752037E-3</v>
      </c>
      <c r="J53" s="62">
        <f>'Sweden Small Cap'!C68</f>
        <v>1204.46422706</v>
      </c>
      <c r="K53">
        <f t="shared" si="4"/>
        <v>4.3431415201549478E-3</v>
      </c>
    </row>
    <row r="54" spans="1:11" x14ac:dyDescent="0.3">
      <c r="A54" s="101">
        <v>42523</v>
      </c>
      <c r="B54" s="3">
        <f>'Raw data'!B54</f>
        <v>82.981020000000001</v>
      </c>
      <c r="C54" s="3">
        <f t="shared" si="0"/>
        <v>-5.5198482819211678E-3</v>
      </c>
      <c r="D54" s="3">
        <f>'Raw data'!C54</f>
        <v>95.35</v>
      </c>
      <c r="E54" s="3">
        <f t="shared" si="1"/>
        <v>3.6842105263157295E-3</v>
      </c>
      <c r="F54" s="3">
        <f>'Raw data'!D54</f>
        <v>35.799999999999997</v>
      </c>
      <c r="G54" s="3">
        <f t="shared" si="2"/>
        <v>5.6179775280897678E-3</v>
      </c>
      <c r="H54" s="62">
        <f>'Raw data'!E54</f>
        <v>1359.1369799051799</v>
      </c>
      <c r="I54" s="67">
        <f t="shared" si="3"/>
        <v>1.7567067664803525E-3</v>
      </c>
      <c r="J54" s="62">
        <f>'Sweden Small Cap'!C69</f>
        <v>1192.3347670799999</v>
      </c>
      <c r="K54">
        <f t="shared" si="4"/>
        <v>-1.0070419450818498E-2</v>
      </c>
    </row>
    <row r="55" spans="1:11" x14ac:dyDescent="0.3">
      <c r="A55" s="101">
        <v>42524</v>
      </c>
      <c r="B55" s="3">
        <f>'Raw data'!B55</f>
        <v>82.290149999999997</v>
      </c>
      <c r="C55" s="3">
        <f t="shared" si="0"/>
        <v>-8.3256388027045693E-3</v>
      </c>
      <c r="D55" s="3">
        <f>'Raw data'!C55</f>
        <v>94.5</v>
      </c>
      <c r="E55" s="3">
        <f t="shared" si="1"/>
        <v>-8.9145254326166157E-3</v>
      </c>
      <c r="F55" s="3">
        <f>'Raw data'!D55</f>
        <v>35</v>
      </c>
      <c r="G55" s="3">
        <f t="shared" si="2"/>
        <v>-2.234636871508372E-2</v>
      </c>
      <c r="H55" s="62">
        <f>'Raw data'!E55</f>
        <v>1345.4383553759101</v>
      </c>
      <c r="I55" s="67">
        <f t="shared" si="3"/>
        <v>-1.007891384886426E-2</v>
      </c>
      <c r="J55" s="62">
        <f>'Sweden Small Cap'!C70</f>
        <v>1188.6110578400001</v>
      </c>
      <c r="K55">
        <f t="shared" si="4"/>
        <v>-3.1230400578850116E-3</v>
      </c>
    </row>
    <row r="56" spans="1:11" x14ac:dyDescent="0.3">
      <c r="A56" s="101">
        <v>42528</v>
      </c>
      <c r="B56" s="3">
        <f>'Raw data'!B56</f>
        <v>82.750749999999996</v>
      </c>
      <c r="C56" s="3">
        <f t="shared" si="0"/>
        <v>5.5972677167315833E-3</v>
      </c>
      <c r="D56" s="3">
        <f>'Raw data'!C56</f>
        <v>96.1</v>
      </c>
      <c r="E56" s="3">
        <f t="shared" si="1"/>
        <v>1.693121693121687E-2</v>
      </c>
      <c r="F56" s="3">
        <f>'Raw data'!D56</f>
        <v>34.6</v>
      </c>
      <c r="G56" s="3">
        <f t="shared" si="2"/>
        <v>-1.1428571428571389E-2</v>
      </c>
      <c r="H56" s="62">
        <f>'Raw data'!E56</f>
        <v>1367.1545975940201</v>
      </c>
      <c r="I56" s="67">
        <f t="shared" si="3"/>
        <v>1.6140644520307695E-2</v>
      </c>
      <c r="J56" s="62">
        <f>'Sweden Small Cap'!C71</f>
        <v>1181.1474319700001</v>
      </c>
      <c r="K56">
        <f t="shared" si="4"/>
        <v>-6.2792835560214616E-3</v>
      </c>
    </row>
    <row r="57" spans="1:11" x14ac:dyDescent="0.3">
      <c r="A57" s="101">
        <v>42529</v>
      </c>
      <c r="B57" s="3">
        <f>'Raw data'!B57</f>
        <v>81.983109999999996</v>
      </c>
      <c r="C57" s="3">
        <f t="shared" si="0"/>
        <v>-9.2765322368679459E-3</v>
      </c>
      <c r="D57" s="3">
        <f>'Raw data'!C57</f>
        <v>95.4</v>
      </c>
      <c r="E57" s="3">
        <f t="shared" si="1"/>
        <v>-7.2840790842870831E-3</v>
      </c>
      <c r="F57" s="3">
        <f>'Raw data'!D57</f>
        <v>34.799999999999997</v>
      </c>
      <c r="G57" s="3">
        <f t="shared" si="2"/>
        <v>5.7803468208091251E-3</v>
      </c>
      <c r="H57" s="62">
        <f>'Raw data'!E57</f>
        <v>1361.48508492515</v>
      </c>
      <c r="I57" s="67">
        <f t="shared" si="3"/>
        <v>-4.1469433514304431E-3</v>
      </c>
      <c r="J57" s="62">
        <f>'Sweden Small Cap'!C72</f>
        <v>1181.1474319700001</v>
      </c>
      <c r="K57">
        <f t="shared" si="4"/>
        <v>0</v>
      </c>
    </row>
    <row r="58" spans="1:11" x14ac:dyDescent="0.3">
      <c r="A58" s="101">
        <v>42530</v>
      </c>
      <c r="B58" s="3">
        <f>'Raw data'!B58</f>
        <v>80.754890000000003</v>
      </c>
      <c r="C58" s="3">
        <f t="shared" si="0"/>
        <v>-1.4981378481494459E-2</v>
      </c>
      <c r="D58" s="3">
        <f>'Raw data'!C58</f>
        <v>95.2</v>
      </c>
      <c r="E58" s="3">
        <f t="shared" si="1"/>
        <v>-2.0964360587002392E-3</v>
      </c>
      <c r="F58" s="3">
        <f>'Raw data'!D58</f>
        <v>34.5</v>
      </c>
      <c r="G58" s="3">
        <f t="shared" si="2"/>
        <v>-8.6206896551723321E-3</v>
      </c>
      <c r="H58" s="62">
        <f>'Raw data'!E58</f>
        <v>1343.9994294768601</v>
      </c>
      <c r="I58" s="67">
        <f t="shared" si="3"/>
        <v>-1.2843075287344184E-2</v>
      </c>
      <c r="J58" s="62">
        <f>'Sweden Small Cap'!C73</f>
        <v>1193.0629313100001</v>
      </c>
      <c r="K58">
        <f t="shared" si="4"/>
        <v>1.0088071156474088E-2</v>
      </c>
    </row>
    <row r="59" spans="1:11" x14ac:dyDescent="0.3">
      <c r="A59" s="101">
        <v>42531</v>
      </c>
      <c r="B59" s="3">
        <f>'Raw data'!B59</f>
        <v>78.221720000000005</v>
      </c>
      <c r="C59" s="3">
        <f t="shared" si="0"/>
        <v>-3.1368626717217969E-2</v>
      </c>
      <c r="D59" s="3">
        <f>'Raw data'!C59</f>
        <v>94.1</v>
      </c>
      <c r="E59" s="3">
        <f t="shared" si="1"/>
        <v>-1.1554621848739585E-2</v>
      </c>
      <c r="F59" s="3">
        <f>'Raw data'!D59</f>
        <v>34</v>
      </c>
      <c r="G59" s="3">
        <f t="shared" si="2"/>
        <v>-1.4492753623188406E-2</v>
      </c>
      <c r="H59" s="62">
        <f>'Raw data'!E59</f>
        <v>1315.0593615359601</v>
      </c>
      <c r="I59" s="67">
        <f t="shared" si="3"/>
        <v>-2.1532797787097779E-2</v>
      </c>
      <c r="J59" s="62">
        <f>'Sweden Small Cap'!C74</f>
        <v>1196.3083457600001</v>
      </c>
      <c r="K59">
        <f t="shared" si="4"/>
        <v>2.7202374366258174E-3</v>
      </c>
    </row>
    <row r="60" spans="1:11" x14ac:dyDescent="0.3">
      <c r="A60" s="101">
        <v>42534</v>
      </c>
      <c r="B60" s="3">
        <f>'Raw data'!B60</f>
        <v>76.993499999999997</v>
      </c>
      <c r="C60" s="3">
        <f t="shared" si="0"/>
        <v>-1.5701776948908914E-2</v>
      </c>
      <c r="D60" s="3">
        <f>'Raw data'!C60</f>
        <v>91.95</v>
      </c>
      <c r="E60" s="3">
        <f t="shared" si="1"/>
        <v>-2.2848034006376108E-2</v>
      </c>
      <c r="F60" s="3">
        <f>'Raw data'!D60</f>
        <v>33.299999999999997</v>
      </c>
      <c r="G60" s="3">
        <f t="shared" si="2"/>
        <v>-2.058823529411773E-2</v>
      </c>
      <c r="H60" s="62">
        <f>'Raw data'!E60</f>
        <v>1294.5061125043401</v>
      </c>
      <c r="I60" s="67">
        <f t="shared" si="3"/>
        <v>-1.5629141643928729E-2</v>
      </c>
      <c r="J60" s="62">
        <f>'Sweden Small Cap'!C75</f>
        <v>1191.0986530499999</v>
      </c>
      <c r="K60">
        <f t="shared" si="4"/>
        <v>-4.3548076283714899E-3</v>
      </c>
    </row>
    <row r="61" spans="1:11" x14ac:dyDescent="0.3">
      <c r="A61" s="101">
        <v>42535</v>
      </c>
      <c r="B61" s="3">
        <f>'Raw data'!B61</f>
        <v>77.223785000000007</v>
      </c>
      <c r="C61" s="3">
        <f t="shared" si="0"/>
        <v>2.9909667699222556E-3</v>
      </c>
      <c r="D61" s="3">
        <f>'Raw data'!C61</f>
        <v>90.1</v>
      </c>
      <c r="E61" s="3">
        <f t="shared" si="1"/>
        <v>-2.0119630233822822E-2</v>
      </c>
      <c r="F61" s="3">
        <f>'Raw data'!D61</f>
        <v>32.700000000000003</v>
      </c>
      <c r="G61" s="3">
        <f t="shared" si="2"/>
        <v>-1.8018018018017848E-2</v>
      </c>
      <c r="H61" s="62">
        <f>'Raw data'!E61</f>
        <v>1273.9697239480899</v>
      </c>
      <c r="I61" s="67">
        <f t="shared" si="3"/>
        <v>-1.5864265419744224E-2</v>
      </c>
      <c r="J61" s="62">
        <f>'Sweden Small Cap'!C76</f>
        <v>1163.0054389699999</v>
      </c>
      <c r="K61">
        <f t="shared" si="4"/>
        <v>-2.3585967466307558E-2</v>
      </c>
    </row>
    <row r="62" spans="1:11" x14ac:dyDescent="0.3">
      <c r="A62" s="101">
        <v>42536</v>
      </c>
      <c r="B62" s="3">
        <f>'Raw data'!B62</f>
        <v>76.648060000000001</v>
      </c>
      <c r="C62" s="3">
        <f t="shared" si="0"/>
        <v>-7.4552807791020024E-3</v>
      </c>
      <c r="D62" s="3">
        <f>'Raw data'!C62</f>
        <v>89.75</v>
      </c>
      <c r="E62" s="3">
        <f t="shared" si="1"/>
        <v>-3.8845726970032669E-3</v>
      </c>
      <c r="F62" s="3">
        <f>'Raw data'!D62</f>
        <v>33.5</v>
      </c>
      <c r="G62" s="3">
        <f t="shared" si="2"/>
        <v>2.4464831804281256E-2</v>
      </c>
      <c r="H62" s="62">
        <f>'Raw data'!E62</f>
        <v>1304.0864319811501</v>
      </c>
      <c r="I62" s="67">
        <f t="shared" si="3"/>
        <v>2.3640050047443125E-2</v>
      </c>
      <c r="J62" s="62">
        <f>'Sweden Small Cap'!C77</f>
        <v>1138.02129833</v>
      </c>
      <c r="K62">
        <f t="shared" si="4"/>
        <v>-2.1482393635344231E-2</v>
      </c>
    </row>
    <row r="63" spans="1:11" x14ac:dyDescent="0.3">
      <c r="A63" s="101">
        <v>42537</v>
      </c>
      <c r="B63" s="3">
        <f>'Raw data'!B63</f>
        <v>73.692689999999999</v>
      </c>
      <c r="C63" s="3">
        <f t="shared" si="0"/>
        <v>-3.8557662124781789E-2</v>
      </c>
      <c r="D63" s="3">
        <f>'Raw data'!C63</f>
        <v>87.2</v>
      </c>
      <c r="E63" s="3">
        <f t="shared" si="1"/>
        <v>-2.8412256267409439E-2</v>
      </c>
      <c r="F63" s="3">
        <f>'Raw data'!D63</f>
        <v>32</v>
      </c>
      <c r="G63" s="3">
        <f t="shared" si="2"/>
        <v>-4.4776119402985072E-2</v>
      </c>
      <c r="H63" s="62">
        <f>'Raw data'!E63</f>
        <v>1278.7124017267499</v>
      </c>
      <c r="I63" s="67">
        <f t="shared" si="3"/>
        <v>-1.9457322484256117E-2</v>
      </c>
      <c r="J63" s="62">
        <f>'Sweden Small Cap'!C78</f>
        <v>1115.1070938600001</v>
      </c>
      <c r="K63">
        <f t="shared" si="4"/>
        <v>-2.0135127966080794E-2</v>
      </c>
    </row>
    <row r="64" spans="1:11" x14ac:dyDescent="0.3">
      <c r="A64" s="101">
        <v>42538</v>
      </c>
      <c r="B64" s="3">
        <f>'Raw data'!B64</f>
        <v>75.611755000000002</v>
      </c>
      <c r="C64" s="3">
        <f t="shared" si="0"/>
        <v>2.6041456757787011E-2</v>
      </c>
      <c r="D64" s="3">
        <f>'Raw data'!C64</f>
        <v>86.15</v>
      </c>
      <c r="E64" s="3">
        <f t="shared" si="1"/>
        <v>-1.2041284403669692E-2</v>
      </c>
      <c r="F64" s="3">
        <f>'Raw data'!D64</f>
        <v>31.8</v>
      </c>
      <c r="G64" s="3">
        <f t="shared" si="2"/>
        <v>-6.2499999999999778E-3</v>
      </c>
      <c r="H64" s="62">
        <f>'Raw data'!E64</f>
        <v>1298.37970751834</v>
      </c>
      <c r="I64" s="67">
        <f t="shared" si="3"/>
        <v>1.5380554505478834E-2</v>
      </c>
      <c r="J64" s="62">
        <f>'Sweden Small Cap'!C79</f>
        <v>1116.18426641</v>
      </c>
      <c r="K64">
        <f t="shared" si="4"/>
        <v>9.6598125501219689E-4</v>
      </c>
    </row>
    <row r="65" spans="1:11" x14ac:dyDescent="0.3">
      <c r="A65" s="101">
        <v>42541</v>
      </c>
      <c r="B65" s="3">
        <f>'Raw data'!B65</f>
        <v>77.761129999999994</v>
      </c>
      <c r="C65" s="3">
        <f t="shared" si="0"/>
        <v>2.8426466228696743E-2</v>
      </c>
      <c r="D65" s="3">
        <f>'Raw data'!C65</f>
        <v>88.2</v>
      </c>
      <c r="E65" s="3">
        <f t="shared" si="1"/>
        <v>2.3795705165409135E-2</v>
      </c>
      <c r="F65" s="3">
        <f>'Raw data'!D65</f>
        <v>32.799999999999997</v>
      </c>
      <c r="G65" s="3">
        <f t="shared" si="2"/>
        <v>3.1446540880503034E-2</v>
      </c>
      <c r="H65" s="62">
        <f>'Raw data'!E65</f>
        <v>1340.28842425425</v>
      </c>
      <c r="I65" s="67">
        <f t="shared" si="3"/>
        <v>3.2277704660073854E-2</v>
      </c>
      <c r="J65" s="62">
        <f>'Sweden Small Cap'!C80</f>
        <v>1094.26136901</v>
      </c>
      <c r="K65">
        <f t="shared" si="4"/>
        <v>-1.9640930319248229E-2</v>
      </c>
    </row>
    <row r="66" spans="1:11" x14ac:dyDescent="0.3">
      <c r="A66" s="101">
        <v>42542</v>
      </c>
      <c r="B66" s="3">
        <f>'Raw data'!B66</f>
        <v>76.763210000000001</v>
      </c>
      <c r="C66" s="3">
        <f t="shared" si="0"/>
        <v>-1.2833146843416415E-2</v>
      </c>
      <c r="D66" s="3">
        <f>'Raw data'!C66</f>
        <v>89.6</v>
      </c>
      <c r="E66" s="3">
        <f t="shared" si="1"/>
        <v>1.5873015873015775E-2</v>
      </c>
      <c r="F66" s="3">
        <f>'Raw data'!D66</f>
        <v>32.6</v>
      </c>
      <c r="G66" s="3">
        <f t="shared" si="2"/>
        <v>-6.0975609756096271E-3</v>
      </c>
      <c r="H66" s="62">
        <f>'Raw data'!E66</f>
        <v>1344.58960831434</v>
      </c>
      <c r="I66" s="67">
        <f t="shared" si="3"/>
        <v>3.2091481074181709E-3</v>
      </c>
      <c r="J66" s="62">
        <f>'Sweden Small Cap'!C81</f>
        <v>1110.9704014399999</v>
      </c>
      <c r="K66">
        <f t="shared" si="4"/>
        <v>1.5269690499187569E-2</v>
      </c>
    </row>
    <row r="67" spans="1:11" x14ac:dyDescent="0.3">
      <c r="A67" s="101">
        <v>42543</v>
      </c>
      <c r="B67" s="3">
        <f>'Raw data'!B67</f>
        <v>77.914659999999998</v>
      </c>
      <c r="C67" s="3">
        <f t="shared" ref="C67:C130" si="5">(B67-B66)/B66</f>
        <v>1.5000024100086447E-2</v>
      </c>
      <c r="D67" s="3">
        <f>'Raw data'!C67</f>
        <v>88.95</v>
      </c>
      <c r="E67" s="3">
        <f t="shared" ref="E67:E130" si="6">(D67-D66)/D66</f>
        <v>-7.2544642857141914E-3</v>
      </c>
      <c r="F67" s="3">
        <f>'Raw data'!D67</f>
        <v>32.799999999999997</v>
      </c>
      <c r="G67" s="3">
        <f t="shared" ref="G67:G130" si="7">(F67-F66)/F66</f>
        <v>6.1349693251532434E-3</v>
      </c>
      <c r="H67" s="62">
        <f>'Raw data'!E67</f>
        <v>1354.5988402246201</v>
      </c>
      <c r="I67" s="67">
        <f t="shared" ref="I67:I130" si="8">(H67-H66)/H66</f>
        <v>7.4440794785170456E-3</v>
      </c>
      <c r="J67" s="62">
        <f>'Sweden Small Cap'!C82</f>
        <v>1142.01484856</v>
      </c>
      <c r="K67">
        <f t="shared" si="4"/>
        <v>2.7943541141835452E-2</v>
      </c>
    </row>
    <row r="68" spans="1:11" x14ac:dyDescent="0.3">
      <c r="A68" s="101">
        <v>42544</v>
      </c>
      <c r="B68" s="3">
        <f>'Raw data'!B68</f>
        <v>79.142870000000002</v>
      </c>
      <c r="C68" s="3">
        <f t="shared" si="5"/>
        <v>1.5763528968746117E-2</v>
      </c>
      <c r="D68" s="3">
        <f>'Raw data'!C68</f>
        <v>89.5</v>
      </c>
      <c r="E68" s="3">
        <f t="shared" si="6"/>
        <v>6.1832490163012607E-3</v>
      </c>
      <c r="F68" s="3">
        <f>'Raw data'!D68</f>
        <v>33.299999999999997</v>
      </c>
      <c r="G68" s="3">
        <f t="shared" si="7"/>
        <v>1.5243902439024392E-2</v>
      </c>
      <c r="H68" s="62">
        <f>'Raw data'!E68</f>
        <v>1360.7298414898701</v>
      </c>
      <c r="I68" s="67">
        <f t="shared" si="8"/>
        <v>4.5260641624596115E-3</v>
      </c>
      <c r="J68" s="62">
        <f>'Sweden Small Cap'!C83</f>
        <v>1148.9846993799999</v>
      </c>
      <c r="K68">
        <f t="shared" ref="K68:K131" si="9">(J68-J67)/J67</f>
        <v>6.1031175109399049E-3</v>
      </c>
    </row>
    <row r="69" spans="1:11" x14ac:dyDescent="0.3">
      <c r="A69" s="101">
        <v>42548</v>
      </c>
      <c r="B69" s="3">
        <f>'Raw data'!B69</f>
        <v>72.003900000000002</v>
      </c>
      <c r="C69" s="3">
        <f t="shared" si="5"/>
        <v>-9.020357740375097E-2</v>
      </c>
      <c r="D69" s="3">
        <f>'Raw data'!C69</f>
        <v>83.3</v>
      </c>
      <c r="E69" s="3">
        <f t="shared" si="6"/>
        <v>-6.9273743016759814E-2</v>
      </c>
      <c r="F69" s="3">
        <f>'Raw data'!D69</f>
        <v>30.7</v>
      </c>
      <c r="G69" s="3">
        <f t="shared" si="7"/>
        <v>-7.8078078078078025E-2</v>
      </c>
      <c r="H69" s="62">
        <f>'Raw data'!E69</f>
        <v>1246.09848364705</v>
      </c>
      <c r="I69" s="67">
        <f t="shared" si="8"/>
        <v>-8.4242554508328862E-2</v>
      </c>
      <c r="J69" s="62">
        <f>'Sweden Small Cap'!C84</f>
        <v>1148.40200226</v>
      </c>
      <c r="K69">
        <f t="shared" si="9"/>
        <v>-5.0714088735415543E-4</v>
      </c>
    </row>
    <row r="70" spans="1:11" x14ac:dyDescent="0.3">
      <c r="A70" s="101">
        <v>42549</v>
      </c>
      <c r="B70" s="3">
        <f>'Raw data'!B70</f>
        <v>52.966614</v>
      </c>
      <c r="C70" s="3">
        <f t="shared" si="5"/>
        <v>-0.2643924287434431</v>
      </c>
      <c r="D70" s="3">
        <f>'Raw data'!C70</f>
        <v>78.599999999999994</v>
      </c>
      <c r="E70" s="3">
        <f t="shared" si="6"/>
        <v>-5.6422569027611079E-2</v>
      </c>
      <c r="F70" s="3">
        <f>'Raw data'!D70</f>
        <v>30.7</v>
      </c>
      <c r="G70" s="3">
        <f t="shared" si="7"/>
        <v>0</v>
      </c>
      <c r="H70" s="62">
        <f>'Raw data'!E70</f>
        <v>1278.5201804040701</v>
      </c>
      <c r="I70" s="67">
        <f t="shared" si="8"/>
        <v>2.6018566896999232E-2</v>
      </c>
      <c r="J70" s="62">
        <f>'Sweden Small Cap'!C85</f>
        <v>1161.2193503599999</v>
      </c>
      <c r="K70">
        <f t="shared" si="9"/>
        <v>1.1161029042770707E-2</v>
      </c>
    </row>
    <row r="71" spans="1:11" x14ac:dyDescent="0.3">
      <c r="A71" s="101">
        <v>42550</v>
      </c>
      <c r="B71" s="3">
        <f>'Raw data'!B71</f>
        <v>51.201056999999999</v>
      </c>
      <c r="C71" s="3">
        <f t="shared" si="5"/>
        <v>-3.3333393748748996E-2</v>
      </c>
      <c r="D71" s="3">
        <f>'Raw data'!C71</f>
        <v>79.099999999999994</v>
      </c>
      <c r="E71" s="3">
        <f t="shared" si="6"/>
        <v>6.3613231552162855E-3</v>
      </c>
      <c r="F71" s="3">
        <f>'Raw data'!D71</f>
        <v>31.5</v>
      </c>
      <c r="G71" s="3">
        <f t="shared" si="7"/>
        <v>2.605863192182413E-2</v>
      </c>
      <c r="H71" s="62">
        <f>'Raw data'!E71</f>
        <v>1309.5684996079999</v>
      </c>
      <c r="I71" s="67">
        <f t="shared" si="8"/>
        <v>2.4284574995223917E-2</v>
      </c>
      <c r="J71" s="62">
        <f>'Sweden Small Cap'!C86</f>
        <v>1161.2193503599999</v>
      </c>
      <c r="K71">
        <f t="shared" si="9"/>
        <v>0</v>
      </c>
    </row>
    <row r="72" spans="1:11" x14ac:dyDescent="0.3">
      <c r="A72" s="101">
        <v>42551</v>
      </c>
      <c r="B72" s="3">
        <f>'Raw data'!B72</f>
        <v>53.811010000000003</v>
      </c>
      <c r="C72" s="3">
        <f t="shared" si="5"/>
        <v>5.0974592184688777E-2</v>
      </c>
      <c r="D72" s="3">
        <f>'Raw data'!C72</f>
        <v>77.3</v>
      </c>
      <c r="E72" s="3">
        <f t="shared" si="6"/>
        <v>-2.2756005056889978E-2</v>
      </c>
      <c r="F72" s="3">
        <f>'Raw data'!D72</f>
        <v>32.200000000000003</v>
      </c>
      <c r="G72" s="3">
        <f t="shared" si="7"/>
        <v>2.2222222222222313E-2</v>
      </c>
      <c r="H72" s="62">
        <f>'Raw data'!E72</f>
        <v>1323.57498244003</v>
      </c>
      <c r="I72" s="67">
        <f t="shared" si="8"/>
        <v>1.0695494612326674E-2</v>
      </c>
      <c r="J72" s="62">
        <f>'Sweden Small Cap'!C87</f>
        <v>1089.1393517900001</v>
      </c>
      <c r="K72">
        <f t="shared" si="9"/>
        <v>-6.207268122741294E-2</v>
      </c>
    </row>
    <row r="73" spans="1:11" x14ac:dyDescent="0.3">
      <c r="A73" s="101">
        <v>42552</v>
      </c>
      <c r="B73" s="3">
        <f>'Raw data'!B73</f>
        <v>51.815162999999998</v>
      </c>
      <c r="C73" s="3">
        <f t="shared" si="5"/>
        <v>-3.7089937542521587E-2</v>
      </c>
      <c r="D73" s="3">
        <f>'Raw data'!C73</f>
        <v>79.05</v>
      </c>
      <c r="E73" s="3">
        <f t="shared" si="6"/>
        <v>2.2639068564036222E-2</v>
      </c>
      <c r="F73" s="3">
        <f>'Raw data'!D73</f>
        <v>32.9</v>
      </c>
      <c r="G73" s="3">
        <f t="shared" si="7"/>
        <v>2.1739130434782473E-2</v>
      </c>
      <c r="H73" s="62">
        <f>'Raw data'!E73</f>
        <v>1340.2637624726899</v>
      </c>
      <c r="I73" s="67">
        <f t="shared" si="8"/>
        <v>1.260886633101352E-2</v>
      </c>
      <c r="J73" s="62">
        <f>'Sweden Small Cap'!C88</f>
        <v>1101.3856345199999</v>
      </c>
      <c r="K73">
        <f t="shared" si="9"/>
        <v>1.1243999870056193E-2</v>
      </c>
    </row>
    <row r="74" spans="1:11" x14ac:dyDescent="0.3">
      <c r="A74" s="101">
        <v>42555</v>
      </c>
      <c r="B74" s="3">
        <f>'Raw data'!B74</f>
        <v>50.855620000000002</v>
      </c>
      <c r="C74" s="3">
        <f t="shared" si="5"/>
        <v>-1.8518575344441096E-2</v>
      </c>
      <c r="D74" s="3">
        <f>'Raw data'!C74</f>
        <v>77.75</v>
      </c>
      <c r="E74" s="3">
        <f t="shared" si="6"/>
        <v>-1.6445287792536335E-2</v>
      </c>
      <c r="F74" s="3">
        <f>'Raw data'!D74</f>
        <v>33.1</v>
      </c>
      <c r="G74" s="3">
        <f t="shared" si="7"/>
        <v>6.079027355623187E-3</v>
      </c>
      <c r="H74" s="62">
        <f>'Raw data'!E74</f>
        <v>1325.5361324436601</v>
      </c>
      <c r="I74" s="67">
        <f t="shared" si="8"/>
        <v>-1.0988605706878461E-2</v>
      </c>
      <c r="J74" s="62">
        <f>'Sweden Small Cap'!C89</f>
        <v>1132.87404421</v>
      </c>
      <c r="K74">
        <f t="shared" si="9"/>
        <v>2.8589813325214777E-2</v>
      </c>
    </row>
    <row r="75" spans="1:11" x14ac:dyDescent="0.3">
      <c r="A75" s="101">
        <v>42556</v>
      </c>
      <c r="B75" s="3">
        <f>'Raw data'!B75</f>
        <v>49.512267999999999</v>
      </c>
      <c r="C75" s="3">
        <f t="shared" si="5"/>
        <v>-2.6415015685582105E-2</v>
      </c>
      <c r="D75" s="3">
        <f>'Raw data'!C75</f>
        <v>77.900000000000006</v>
      </c>
      <c r="E75" s="3">
        <f t="shared" si="6"/>
        <v>1.9292604501608447E-3</v>
      </c>
      <c r="F75" s="3">
        <f>'Raw data'!D75</f>
        <v>32.6</v>
      </c>
      <c r="G75" s="3">
        <f t="shared" si="7"/>
        <v>-1.5105740181268881E-2</v>
      </c>
      <c r="H75" s="62">
        <f>'Raw data'!E75</f>
        <v>1303.00767266398</v>
      </c>
      <c r="I75" s="67">
        <f t="shared" si="8"/>
        <v>-1.6995734200129526E-2</v>
      </c>
      <c r="J75" s="62">
        <f>'Sweden Small Cap'!C90</f>
        <v>1145.8461689400001</v>
      </c>
      <c r="K75">
        <f t="shared" si="9"/>
        <v>1.1450632836279812E-2</v>
      </c>
    </row>
    <row r="76" spans="1:11" x14ac:dyDescent="0.3">
      <c r="A76" s="101">
        <v>42557</v>
      </c>
      <c r="B76" s="3">
        <f>'Raw data'!B76</f>
        <v>49.896087999999999</v>
      </c>
      <c r="C76" s="3">
        <f t="shared" si="5"/>
        <v>7.7520181462905329E-3</v>
      </c>
      <c r="D76" s="3">
        <f>'Raw data'!C76</f>
        <v>74.849999999999994</v>
      </c>
      <c r="E76" s="3">
        <f t="shared" si="6"/>
        <v>-3.9152759948652263E-2</v>
      </c>
      <c r="F76" s="3">
        <f>'Raw data'!D76</f>
        <v>33</v>
      </c>
      <c r="G76" s="3">
        <f t="shared" si="7"/>
        <v>1.2269938650306704E-2</v>
      </c>
      <c r="H76" s="62">
        <f>'Raw data'!E76</f>
        <v>1284.5809878422201</v>
      </c>
      <c r="I76" s="67">
        <f t="shared" si="8"/>
        <v>-1.4141654886871677E-2</v>
      </c>
      <c r="J76" s="62">
        <f>'Sweden Small Cap'!C91</f>
        <v>1166.24558372</v>
      </c>
      <c r="K76">
        <f t="shared" si="9"/>
        <v>1.7802926198087318E-2</v>
      </c>
    </row>
    <row r="77" spans="1:11" x14ac:dyDescent="0.3">
      <c r="A77" s="101">
        <v>42558</v>
      </c>
      <c r="B77" s="3">
        <f>'Raw data'!B77</f>
        <v>50.126376999999998</v>
      </c>
      <c r="C77" s="3">
        <f t="shared" si="5"/>
        <v>4.6153718503943453E-3</v>
      </c>
      <c r="D77" s="3">
        <f>'Raw data'!C77</f>
        <v>75.650000000000006</v>
      </c>
      <c r="E77" s="3">
        <f t="shared" si="6"/>
        <v>1.0688042752171162E-2</v>
      </c>
      <c r="F77" s="3">
        <f>'Raw data'!D77</f>
        <v>32.700000000000003</v>
      </c>
      <c r="G77" s="3">
        <f t="shared" si="7"/>
        <v>-9.0909090909090055E-3</v>
      </c>
      <c r="H77" s="62">
        <f>'Raw data'!E77</f>
        <v>1305.3324452285699</v>
      </c>
      <c r="I77" s="67">
        <f t="shared" si="8"/>
        <v>1.6154261648545123E-2</v>
      </c>
      <c r="J77" s="62">
        <f>'Sweden Small Cap'!C92</f>
        <v>1148.8146438599999</v>
      </c>
      <c r="K77">
        <f t="shared" si="9"/>
        <v>-1.4946200099982558E-2</v>
      </c>
    </row>
    <row r="78" spans="1:11" x14ac:dyDescent="0.3">
      <c r="A78" s="101">
        <v>42559</v>
      </c>
      <c r="B78" s="3">
        <f>'Raw data'!B78</f>
        <v>51.776783000000002</v>
      </c>
      <c r="C78" s="3">
        <f t="shared" si="5"/>
        <v>3.2924900995737312E-2</v>
      </c>
      <c r="D78" s="3">
        <f>'Raw data'!C78</f>
        <v>78.400000000000006</v>
      </c>
      <c r="E78" s="3">
        <f t="shared" si="6"/>
        <v>3.6351619299405155E-2</v>
      </c>
      <c r="F78" s="3">
        <f>'Raw data'!D78</f>
        <v>33.1</v>
      </c>
      <c r="G78" s="3">
        <f t="shared" si="7"/>
        <v>1.2232415902140628E-2</v>
      </c>
      <c r="H78" s="62">
        <f>'Raw data'!E78</f>
        <v>1326.2136397658901</v>
      </c>
      <c r="I78" s="67">
        <f t="shared" si="8"/>
        <v>1.5996840202392885E-2</v>
      </c>
      <c r="J78" s="62">
        <f>'Sweden Small Cap'!C93</f>
        <v>1135.2038069</v>
      </c>
      <c r="K78">
        <f t="shared" si="9"/>
        <v>-1.1847722374314196E-2</v>
      </c>
    </row>
    <row r="79" spans="1:11" x14ac:dyDescent="0.3">
      <c r="A79" s="101">
        <v>42562</v>
      </c>
      <c r="B79" s="3">
        <f>'Raw data'!B79</f>
        <v>52.045456000000001</v>
      </c>
      <c r="C79" s="3">
        <f t="shared" si="5"/>
        <v>5.1890632139119132E-3</v>
      </c>
      <c r="D79" s="3">
        <f>'Raw data'!C79</f>
        <v>79.2</v>
      </c>
      <c r="E79" s="3">
        <f t="shared" si="6"/>
        <v>1.0204081632653024E-2</v>
      </c>
      <c r="F79" s="3">
        <f>'Raw data'!D79</f>
        <v>32.6</v>
      </c>
      <c r="G79" s="3">
        <f t="shared" si="7"/>
        <v>-1.5105740181268881E-2</v>
      </c>
      <c r="H79" s="62">
        <f>'Raw data'!E79</f>
        <v>1350.0854201259699</v>
      </c>
      <c r="I79" s="67">
        <f t="shared" si="8"/>
        <v>1.7999950870882145E-2</v>
      </c>
      <c r="J79" s="62">
        <f>'Sweden Small Cap'!C94</f>
        <v>1144.2160091999999</v>
      </c>
      <c r="K79">
        <f t="shared" si="9"/>
        <v>7.9388408012921532E-3</v>
      </c>
    </row>
    <row r="80" spans="1:11" x14ac:dyDescent="0.3">
      <c r="A80" s="101">
        <v>42563</v>
      </c>
      <c r="B80" s="3">
        <f>'Raw data'!B80</f>
        <v>53.388812999999999</v>
      </c>
      <c r="C80" s="3">
        <f t="shared" si="5"/>
        <v>2.5811225479511552E-2</v>
      </c>
      <c r="D80" s="3">
        <f>'Raw data'!C80</f>
        <v>79.599999999999994</v>
      </c>
      <c r="E80" s="3">
        <f t="shared" si="6"/>
        <v>5.0505050505049425E-3</v>
      </c>
      <c r="F80" s="3">
        <f>'Raw data'!D80</f>
        <v>32.700000000000003</v>
      </c>
      <c r="G80" s="3">
        <f t="shared" si="7"/>
        <v>3.0674846625767306E-3</v>
      </c>
      <c r="H80" s="62">
        <f>'Raw data'!E80</f>
        <v>1354.51141529084</v>
      </c>
      <c r="I80" s="67">
        <f t="shared" si="8"/>
        <v>3.278307504762999E-3</v>
      </c>
      <c r="J80" s="62">
        <f>'Sweden Small Cap'!C95</f>
        <v>1162.46390038</v>
      </c>
      <c r="K80">
        <f t="shared" si="9"/>
        <v>1.5947942550426714E-2</v>
      </c>
    </row>
    <row r="81" spans="1:11" x14ac:dyDescent="0.3">
      <c r="A81" s="101">
        <v>42564</v>
      </c>
      <c r="B81" s="3">
        <f>'Raw data'!B81</f>
        <v>52.928229999999999</v>
      </c>
      <c r="C81" s="3">
        <f t="shared" si="5"/>
        <v>-8.6269571117829451E-3</v>
      </c>
      <c r="D81" s="3">
        <f>'Raw data'!C81</f>
        <v>81.150000000000006</v>
      </c>
      <c r="E81" s="3">
        <f t="shared" si="6"/>
        <v>1.9472361809045369E-2</v>
      </c>
      <c r="F81" s="3">
        <f>'Raw data'!D81</f>
        <v>32.700000000000003</v>
      </c>
      <c r="G81" s="3">
        <f t="shared" si="7"/>
        <v>0</v>
      </c>
      <c r="H81" s="62">
        <f>'Raw data'!E81</f>
        <v>1356.34731835246</v>
      </c>
      <c r="I81" s="67">
        <f t="shared" si="8"/>
        <v>1.3553987370610661E-3</v>
      </c>
      <c r="J81" s="62">
        <f>'Sweden Small Cap'!C96</f>
        <v>1188.89694996</v>
      </c>
      <c r="K81">
        <f t="shared" si="9"/>
        <v>2.2738813283887129E-2</v>
      </c>
    </row>
    <row r="82" spans="1:11" x14ac:dyDescent="0.3">
      <c r="A82" s="101">
        <v>42565</v>
      </c>
      <c r="B82" s="3">
        <f>'Raw data'!B82</f>
        <v>55.346269999999997</v>
      </c>
      <c r="C82" s="3">
        <f t="shared" si="5"/>
        <v>4.5685260965650995E-2</v>
      </c>
      <c r="D82" s="3">
        <f>'Raw data'!C82</f>
        <v>81.150000000000006</v>
      </c>
      <c r="E82" s="3">
        <f t="shared" si="6"/>
        <v>0</v>
      </c>
      <c r="F82" s="3">
        <f>'Raw data'!D82</f>
        <v>33</v>
      </c>
      <c r="G82" s="3">
        <f t="shared" si="7"/>
        <v>9.1743119266054166E-3</v>
      </c>
      <c r="H82" s="62">
        <f>'Raw data'!E82</f>
        <v>1364.92180381759</v>
      </c>
      <c r="I82" s="67">
        <f t="shared" si="8"/>
        <v>6.3217476446558998E-3</v>
      </c>
      <c r="J82" s="62">
        <f>'Sweden Small Cap'!C97</f>
        <v>1190.73977315</v>
      </c>
      <c r="K82">
        <f t="shared" si="9"/>
        <v>1.550027687481233E-3</v>
      </c>
    </row>
    <row r="83" spans="1:11" x14ac:dyDescent="0.3">
      <c r="A83" s="101">
        <v>42566</v>
      </c>
      <c r="B83" s="3">
        <f>'Raw data'!B83</f>
        <v>54.962449999999997</v>
      </c>
      <c r="C83" s="3">
        <f t="shared" si="5"/>
        <v>-6.9348846814789884E-3</v>
      </c>
      <c r="D83" s="3">
        <f>'Raw data'!C83</f>
        <v>81.849999999999994</v>
      </c>
      <c r="E83" s="3">
        <f t="shared" si="6"/>
        <v>8.6260012322857491E-3</v>
      </c>
      <c r="F83" s="3">
        <f>'Raw data'!D83</f>
        <v>33.1</v>
      </c>
      <c r="G83" s="3">
        <f t="shared" si="7"/>
        <v>3.0303030303030732E-3</v>
      </c>
      <c r="H83" s="62">
        <f>'Raw data'!E83</f>
        <v>1372.79726231989</v>
      </c>
      <c r="I83" s="67">
        <f t="shared" si="8"/>
        <v>5.7698972060325603E-3</v>
      </c>
      <c r="J83" s="62">
        <f>'Sweden Small Cap'!C98</f>
        <v>1194.3703777400001</v>
      </c>
      <c r="K83">
        <f t="shared" si="9"/>
        <v>3.049032770943413E-3</v>
      </c>
    </row>
    <row r="84" spans="1:11" x14ac:dyDescent="0.3">
      <c r="A84" s="101">
        <v>42569</v>
      </c>
      <c r="B84" s="3">
        <f>'Raw data'!B84</f>
        <v>53.849395999999999</v>
      </c>
      <c r="C84" s="3">
        <f t="shared" si="5"/>
        <v>-2.0251171481620603E-2</v>
      </c>
      <c r="D84" s="3">
        <f>'Raw data'!C84</f>
        <v>82.4</v>
      </c>
      <c r="E84" s="3">
        <f t="shared" si="6"/>
        <v>6.7196090409286672E-3</v>
      </c>
      <c r="F84" s="3">
        <f>'Raw data'!D84</f>
        <v>33.6</v>
      </c>
      <c r="G84" s="3">
        <f t="shared" si="7"/>
        <v>1.5105740181268881E-2</v>
      </c>
      <c r="H84" s="62">
        <f>'Raw data'!E84</f>
        <v>1368.2469501018199</v>
      </c>
      <c r="I84" s="67">
        <f t="shared" si="8"/>
        <v>-3.3146279811051655E-3</v>
      </c>
      <c r="J84" s="62">
        <f>'Sweden Small Cap'!C99</f>
        <v>1195.80887026</v>
      </c>
      <c r="K84">
        <f t="shared" si="9"/>
        <v>1.2043940027396565E-3</v>
      </c>
    </row>
    <row r="85" spans="1:11" x14ac:dyDescent="0.3">
      <c r="A85" s="101">
        <v>42570</v>
      </c>
      <c r="B85" s="3">
        <f>'Raw data'!B85</f>
        <v>53.887770000000003</v>
      </c>
      <c r="C85" s="3">
        <f t="shared" si="5"/>
        <v>7.1261709230693274E-4</v>
      </c>
      <c r="D85" s="3">
        <f>'Raw data'!C85</f>
        <v>84.95</v>
      </c>
      <c r="E85" s="3">
        <f t="shared" si="6"/>
        <v>3.0946601941747535E-2</v>
      </c>
      <c r="F85" s="3">
        <f>'Raw data'!D85</f>
        <v>33.6</v>
      </c>
      <c r="G85" s="3">
        <f t="shared" si="7"/>
        <v>0</v>
      </c>
      <c r="H85" s="62">
        <f>'Raw data'!E85</f>
        <v>1371.90068074177</v>
      </c>
      <c r="I85" s="67">
        <f t="shared" si="8"/>
        <v>2.6703736775573511E-3</v>
      </c>
      <c r="J85" s="62">
        <f>'Sweden Small Cap'!C100</f>
        <v>1194.84406623</v>
      </c>
      <c r="K85">
        <f t="shared" si="9"/>
        <v>-8.068212688456828E-4</v>
      </c>
    </row>
    <row r="86" spans="1:11" x14ac:dyDescent="0.3">
      <c r="A86" s="101">
        <v>42571</v>
      </c>
      <c r="B86" s="3">
        <f>'Raw data'!B86</f>
        <v>55.653328000000002</v>
      </c>
      <c r="C86" s="3">
        <f t="shared" si="5"/>
        <v>3.2763612225928045E-2</v>
      </c>
      <c r="D86" s="3">
        <f>'Raw data'!C86</f>
        <v>86.9</v>
      </c>
      <c r="E86" s="3">
        <f t="shared" si="6"/>
        <v>2.2954679223072427E-2</v>
      </c>
      <c r="F86" s="3">
        <f>'Raw data'!D86</f>
        <v>34.299999999999997</v>
      </c>
      <c r="G86" s="3">
        <f t="shared" si="7"/>
        <v>2.0833333333333207E-2</v>
      </c>
      <c r="H86" s="62">
        <f>'Raw data'!E86</f>
        <v>1386.5865284224501</v>
      </c>
      <c r="I86" s="67">
        <f t="shared" si="8"/>
        <v>1.0704745530660184E-2</v>
      </c>
      <c r="J86" s="62">
        <f>'Sweden Small Cap'!C101</f>
        <v>1202.14283127</v>
      </c>
      <c r="K86">
        <f t="shared" si="9"/>
        <v>6.1085502671735818E-3</v>
      </c>
    </row>
    <row r="87" spans="1:11" x14ac:dyDescent="0.3">
      <c r="A87" s="101">
        <v>42572</v>
      </c>
      <c r="B87" s="3">
        <f>'Raw data'!B87</f>
        <v>63.137740000000001</v>
      </c>
      <c r="C87" s="3">
        <f t="shared" si="5"/>
        <v>0.13448273928919396</v>
      </c>
      <c r="D87" s="3">
        <f>'Raw data'!C87</f>
        <v>87.3</v>
      </c>
      <c r="E87" s="3">
        <f t="shared" si="6"/>
        <v>4.6029919447639987E-3</v>
      </c>
      <c r="F87" s="3">
        <f>'Raw data'!D87</f>
        <v>34.200000000000003</v>
      </c>
      <c r="G87" s="3">
        <f t="shared" si="7"/>
        <v>-2.9154518950435665E-3</v>
      </c>
      <c r="H87" s="62">
        <f>'Raw data'!E87</f>
        <v>1381.70458872175</v>
      </c>
      <c r="I87" s="67">
        <f t="shared" si="8"/>
        <v>-3.5208330678463671E-3</v>
      </c>
      <c r="J87" s="62">
        <f>'Sweden Small Cap'!C102</f>
        <v>1201.2090073500001</v>
      </c>
      <c r="K87">
        <f t="shared" si="9"/>
        <v>-7.7679947482892683E-4</v>
      </c>
    </row>
    <row r="88" spans="1:11" x14ac:dyDescent="0.3">
      <c r="A88" s="101">
        <v>42573</v>
      </c>
      <c r="B88" s="3">
        <f>'Raw data'!B88</f>
        <v>62.6004</v>
      </c>
      <c r="C88" s="3">
        <f t="shared" si="5"/>
        <v>-8.5105992073837358E-3</v>
      </c>
      <c r="D88" s="3">
        <f>'Raw data'!C88</f>
        <v>90.35</v>
      </c>
      <c r="E88" s="3">
        <f t="shared" si="6"/>
        <v>3.4936998854524594E-2</v>
      </c>
      <c r="F88" s="3">
        <f>'Raw data'!D88</f>
        <v>34.6</v>
      </c>
      <c r="G88" s="3">
        <f t="shared" si="7"/>
        <v>1.1695906432748496E-2</v>
      </c>
      <c r="H88" s="62">
        <f>'Raw data'!E88</f>
        <v>1377.4688904663201</v>
      </c>
      <c r="I88" s="67">
        <f t="shared" si="8"/>
        <v>-3.0655599539902404E-3</v>
      </c>
      <c r="J88" s="62">
        <f>'Sweden Small Cap'!C103</f>
        <v>1213.53878732</v>
      </c>
      <c r="K88">
        <f t="shared" si="9"/>
        <v>1.0264475120113151E-2</v>
      </c>
    </row>
    <row r="89" spans="1:11" x14ac:dyDescent="0.3">
      <c r="A89" s="101">
        <v>42576</v>
      </c>
      <c r="B89" s="3">
        <f>'Raw data'!B89</f>
        <v>63.713467000000001</v>
      </c>
      <c r="C89" s="3">
        <f t="shared" si="5"/>
        <v>1.7780509389716374E-2</v>
      </c>
      <c r="D89" s="3">
        <f>'Raw data'!C89</f>
        <v>90.3</v>
      </c>
      <c r="E89" s="3">
        <f t="shared" si="6"/>
        <v>-5.5340343110124146E-4</v>
      </c>
      <c r="F89" s="3">
        <f>'Raw data'!D89</f>
        <v>35.1</v>
      </c>
      <c r="G89" s="3">
        <f t="shared" si="7"/>
        <v>1.4450867052023121E-2</v>
      </c>
      <c r="H89" s="62">
        <f>'Raw data'!E89</f>
        <v>1385.9710840762</v>
      </c>
      <c r="I89" s="67">
        <f t="shared" si="8"/>
        <v>6.1723307645819969E-3</v>
      </c>
      <c r="J89" s="62">
        <f>'Sweden Small Cap'!C104</f>
        <v>1204.67439595</v>
      </c>
      <c r="K89">
        <f t="shared" si="9"/>
        <v>-7.3045801771003099E-3</v>
      </c>
    </row>
    <row r="90" spans="1:11" x14ac:dyDescent="0.3">
      <c r="A90" s="101">
        <v>42577</v>
      </c>
      <c r="B90" s="3">
        <f>'Raw data'!B90</f>
        <v>62.216583</v>
      </c>
      <c r="C90" s="3">
        <f t="shared" si="5"/>
        <v>-2.3493996959857818E-2</v>
      </c>
      <c r="D90" s="3">
        <f>'Raw data'!C90</f>
        <v>91.1</v>
      </c>
      <c r="E90" s="3">
        <f t="shared" si="6"/>
        <v>8.8593576965669673E-3</v>
      </c>
      <c r="F90" s="3">
        <f>'Raw data'!D90</f>
        <v>35.6</v>
      </c>
      <c r="G90" s="3">
        <f t="shared" si="7"/>
        <v>1.4245014245014245E-2</v>
      </c>
      <c r="H90" s="62">
        <f>'Raw data'!E90</f>
        <v>1382.7319817539501</v>
      </c>
      <c r="I90" s="67">
        <f t="shared" si="8"/>
        <v>-2.3370634203446392E-3</v>
      </c>
      <c r="J90" s="62">
        <f>'Sweden Small Cap'!C105</f>
        <v>1207.5609420000001</v>
      </c>
      <c r="K90">
        <f t="shared" si="9"/>
        <v>2.3961213583557498E-3</v>
      </c>
    </row>
    <row r="91" spans="1:11" x14ac:dyDescent="0.3">
      <c r="A91" s="101">
        <v>42578</v>
      </c>
      <c r="B91" s="3">
        <f>'Raw data'!B91</f>
        <v>62.216583</v>
      </c>
      <c r="C91" s="3">
        <f t="shared" si="5"/>
        <v>0</v>
      </c>
      <c r="D91" s="3">
        <f>'Raw data'!C91</f>
        <v>85.75</v>
      </c>
      <c r="E91" s="3">
        <f t="shared" si="6"/>
        <v>-5.8726673984632216E-2</v>
      </c>
      <c r="F91" s="3">
        <f>'Raw data'!D91</f>
        <v>35.4</v>
      </c>
      <c r="G91" s="3">
        <f t="shared" si="7"/>
        <v>-5.6179775280899673E-3</v>
      </c>
      <c r="H91" s="62">
        <f>'Raw data'!E91</f>
        <v>1387.50909169231</v>
      </c>
      <c r="I91" s="67">
        <f t="shared" si="8"/>
        <v>3.4548343434569963E-3</v>
      </c>
      <c r="J91" s="62">
        <f>'Sweden Small Cap'!C106</f>
        <v>1218.26699887</v>
      </c>
      <c r="K91">
        <f t="shared" si="9"/>
        <v>8.8658522295928018E-3</v>
      </c>
    </row>
    <row r="92" spans="1:11" x14ac:dyDescent="0.3">
      <c r="A92" s="101">
        <v>42579</v>
      </c>
      <c r="B92" s="3">
        <f>'Raw data'!B92</f>
        <v>61.29542</v>
      </c>
      <c r="C92" s="3">
        <f t="shared" si="5"/>
        <v>-1.480574720730002E-2</v>
      </c>
      <c r="D92" s="3">
        <f>'Raw data'!C92</f>
        <v>86.5</v>
      </c>
      <c r="E92" s="3">
        <f t="shared" si="6"/>
        <v>8.7463556851311956E-3</v>
      </c>
      <c r="F92" s="3">
        <f>'Raw data'!D92</f>
        <v>35</v>
      </c>
      <c r="G92" s="3">
        <f t="shared" si="7"/>
        <v>-1.1299435028248548E-2</v>
      </c>
      <c r="H92" s="62">
        <f>'Raw data'!E92</f>
        <v>1382.08068050048</v>
      </c>
      <c r="I92" s="67">
        <f t="shared" si="8"/>
        <v>-3.9123427906401246E-3</v>
      </c>
      <c r="J92" s="62">
        <f>'Sweden Small Cap'!C107</f>
        <v>1218.22387411</v>
      </c>
      <c r="K92">
        <f t="shared" si="9"/>
        <v>-3.5398447171232066E-5</v>
      </c>
    </row>
    <row r="93" spans="1:11" x14ac:dyDescent="0.3">
      <c r="A93" s="101">
        <v>42580</v>
      </c>
      <c r="B93" s="3">
        <f>'Raw data'!B93</f>
        <v>61.67924</v>
      </c>
      <c r="C93" s="3">
        <f t="shared" si="5"/>
        <v>6.261805531310497E-3</v>
      </c>
      <c r="D93" s="3">
        <f>'Raw data'!C93</f>
        <v>87.2</v>
      </c>
      <c r="E93" s="3">
        <f t="shared" si="6"/>
        <v>8.0924855491329804E-3</v>
      </c>
      <c r="F93" s="3">
        <f>'Raw data'!D93</f>
        <v>34.799999999999997</v>
      </c>
      <c r="G93" s="3">
        <f t="shared" si="7"/>
        <v>-5.7142857142857958E-3</v>
      </c>
      <c r="H93" s="62">
        <f>'Raw data'!E93</f>
        <v>1386.6560402943001</v>
      </c>
      <c r="I93" s="67">
        <f t="shared" si="8"/>
        <v>3.3104867598346471E-3</v>
      </c>
      <c r="J93" s="62">
        <f>'Sweden Small Cap'!C108</f>
        <v>1225.2001002</v>
      </c>
      <c r="K93">
        <f t="shared" si="9"/>
        <v>5.7265550595916445E-3</v>
      </c>
    </row>
    <row r="94" spans="1:11" x14ac:dyDescent="0.3">
      <c r="A94" s="101">
        <v>42583</v>
      </c>
      <c r="B94" s="3">
        <f>'Raw data'!B94</f>
        <v>61.871139999999997</v>
      </c>
      <c r="C94" s="3">
        <f t="shared" si="5"/>
        <v>3.1112575317075379E-3</v>
      </c>
      <c r="D94" s="3">
        <f>'Raw data'!C94</f>
        <v>88.25</v>
      </c>
      <c r="E94" s="3">
        <f t="shared" si="6"/>
        <v>1.2041284403669692E-2</v>
      </c>
      <c r="F94" s="3">
        <f>'Raw data'!D94</f>
        <v>34.9</v>
      </c>
      <c r="G94" s="3">
        <f t="shared" si="7"/>
        <v>2.8735632183908458E-3</v>
      </c>
      <c r="H94" s="62">
        <f>'Raw data'!E94</f>
        <v>1379.4610128709901</v>
      </c>
      <c r="I94" s="67">
        <f t="shared" si="8"/>
        <v>-5.1887614622750378E-3</v>
      </c>
      <c r="J94" s="62">
        <f>'Sweden Small Cap'!C109</f>
        <v>1224.56094865</v>
      </c>
      <c r="K94">
        <f t="shared" si="9"/>
        <v>-5.216711538756952E-4</v>
      </c>
    </row>
    <row r="95" spans="1:11" x14ac:dyDescent="0.3">
      <c r="A95" s="101">
        <v>42584</v>
      </c>
      <c r="B95" s="3">
        <f>'Raw data'!B95</f>
        <v>59.069282999999999</v>
      </c>
      <c r="C95" s="3">
        <f t="shared" si="5"/>
        <v>-4.5285362448469486E-2</v>
      </c>
      <c r="D95" s="3">
        <f>'Raw data'!C95</f>
        <v>87</v>
      </c>
      <c r="E95" s="3">
        <f t="shared" si="6"/>
        <v>-1.4164305949008499E-2</v>
      </c>
      <c r="F95" s="3">
        <f>'Raw data'!D95</f>
        <v>35.200000000000003</v>
      </c>
      <c r="G95" s="3">
        <f t="shared" si="7"/>
        <v>8.5959885386820718E-3</v>
      </c>
      <c r="H95" s="62">
        <f>'Raw data'!E95</f>
        <v>1358.61694297858</v>
      </c>
      <c r="I95" s="67">
        <f t="shared" si="8"/>
        <v>-1.5110300108466668E-2</v>
      </c>
      <c r="J95" s="62">
        <f>'Sweden Small Cap'!C110</f>
        <v>1229.05898327</v>
      </c>
      <c r="K95">
        <f t="shared" si="9"/>
        <v>3.6731814982004724E-3</v>
      </c>
    </row>
    <row r="96" spans="1:11" x14ac:dyDescent="0.3">
      <c r="A96" s="101">
        <v>42585</v>
      </c>
      <c r="B96" s="3">
        <f>'Raw data'!B96</f>
        <v>59.453099999999999</v>
      </c>
      <c r="C96" s="3">
        <f t="shared" si="5"/>
        <v>6.4977426592430542E-3</v>
      </c>
      <c r="D96" s="3">
        <f>'Raw data'!C96</f>
        <v>86.65</v>
      </c>
      <c r="E96" s="3">
        <f t="shared" si="6"/>
        <v>-4.0229885057470613E-3</v>
      </c>
      <c r="F96" s="3">
        <f>'Raw data'!D96</f>
        <v>35.299999999999997</v>
      </c>
      <c r="G96" s="3">
        <f t="shared" si="7"/>
        <v>2.8409090909089292E-3</v>
      </c>
      <c r="H96" s="62">
        <f>'Raw data'!E96</f>
        <v>1352.3352042174499</v>
      </c>
      <c r="I96" s="67">
        <f t="shared" si="8"/>
        <v>-4.623627574788119E-3</v>
      </c>
      <c r="J96" s="62">
        <f>'Sweden Small Cap'!C111</f>
        <v>1224.5848297</v>
      </c>
      <c r="K96">
        <f t="shared" si="9"/>
        <v>-3.640308260956029E-3</v>
      </c>
    </row>
    <row r="97" spans="1:11" x14ac:dyDescent="0.3">
      <c r="A97" s="101">
        <v>42586</v>
      </c>
      <c r="B97" s="3">
        <f>'Raw data'!B97</f>
        <v>59.261195999999998</v>
      </c>
      <c r="C97" s="3">
        <f t="shared" si="5"/>
        <v>-3.2278215938277561E-3</v>
      </c>
      <c r="D97" s="3">
        <f>'Raw data'!C97</f>
        <v>85.2</v>
      </c>
      <c r="E97" s="3">
        <f t="shared" si="6"/>
        <v>-1.6733987305251042E-2</v>
      </c>
      <c r="F97" s="3">
        <f>'Raw data'!D97</f>
        <v>35.200000000000003</v>
      </c>
      <c r="G97" s="3">
        <f t="shared" si="7"/>
        <v>-2.832861189801539E-3</v>
      </c>
      <c r="H97" s="62">
        <f>'Raw data'!E97</f>
        <v>1365.8516287129401</v>
      </c>
      <c r="I97" s="67">
        <f t="shared" si="8"/>
        <v>9.9948773450082747E-3</v>
      </c>
      <c r="J97" s="62">
        <f>'Sweden Small Cap'!C112</f>
        <v>1211.8789419</v>
      </c>
      <c r="K97">
        <f t="shared" si="9"/>
        <v>-1.0375669771372824E-2</v>
      </c>
    </row>
    <row r="98" spans="1:11" x14ac:dyDescent="0.3">
      <c r="A98" s="101">
        <v>42587</v>
      </c>
      <c r="B98" s="3">
        <f>'Raw data'!B98</f>
        <v>60.451027000000003</v>
      </c>
      <c r="C98" s="3">
        <f t="shared" si="5"/>
        <v>2.0077741934199325E-2</v>
      </c>
      <c r="D98" s="3">
        <f>'Raw data'!C98</f>
        <v>86.55</v>
      </c>
      <c r="E98" s="3">
        <f t="shared" si="6"/>
        <v>1.5845070422535145E-2</v>
      </c>
      <c r="F98" s="3">
        <f>'Raw data'!D98</f>
        <v>35</v>
      </c>
      <c r="G98" s="3">
        <f t="shared" si="7"/>
        <v>-5.6818181818182618E-3</v>
      </c>
      <c r="H98" s="62">
        <f>'Raw data'!E98</f>
        <v>1378.8300158720499</v>
      </c>
      <c r="I98" s="67">
        <f t="shared" si="8"/>
        <v>9.5020475769681863E-3</v>
      </c>
      <c r="J98" s="62">
        <f>'Sweden Small Cap'!C113</f>
        <v>1203.2672853399999</v>
      </c>
      <c r="K98">
        <f t="shared" si="9"/>
        <v>-7.1060369664469611E-3</v>
      </c>
    </row>
    <row r="99" spans="1:11" x14ac:dyDescent="0.3">
      <c r="A99" s="101">
        <v>42590</v>
      </c>
      <c r="B99" s="3">
        <f>'Raw data'!B99</f>
        <v>61.909526999999997</v>
      </c>
      <c r="C99" s="3">
        <f t="shared" si="5"/>
        <v>2.4126968099317709E-2</v>
      </c>
      <c r="D99" s="3">
        <f>'Raw data'!C99</f>
        <v>87.3</v>
      </c>
      <c r="E99" s="3">
        <f t="shared" si="6"/>
        <v>8.6655112651646445E-3</v>
      </c>
      <c r="F99" s="3">
        <f>'Raw data'!D99</f>
        <v>35.200000000000003</v>
      </c>
      <c r="G99" s="3">
        <f t="shared" si="7"/>
        <v>5.7142857142857958E-3</v>
      </c>
      <c r="H99" s="62">
        <f>'Raw data'!E99</f>
        <v>1385.67804891076</v>
      </c>
      <c r="I99" s="67">
        <f t="shared" si="8"/>
        <v>4.9665534981692761E-3</v>
      </c>
      <c r="J99" s="62">
        <f>'Sweden Small Cap'!C114</f>
        <v>1217.21919183</v>
      </c>
      <c r="K99">
        <f t="shared" si="9"/>
        <v>1.1595018546571512E-2</v>
      </c>
    </row>
    <row r="100" spans="1:11" x14ac:dyDescent="0.3">
      <c r="A100" s="101">
        <v>42591</v>
      </c>
      <c r="B100" s="3">
        <f>'Raw data'!B100</f>
        <v>62.562010000000001</v>
      </c>
      <c r="C100" s="3">
        <f t="shared" si="5"/>
        <v>1.0539298741533008E-2</v>
      </c>
      <c r="D100" s="3">
        <f>'Raw data'!C100</f>
        <v>89.1</v>
      </c>
      <c r="E100" s="3">
        <f t="shared" si="6"/>
        <v>2.0618556701030896E-2</v>
      </c>
      <c r="F100" s="3">
        <f>'Raw data'!D100</f>
        <v>35.1</v>
      </c>
      <c r="G100" s="3">
        <f t="shared" si="7"/>
        <v>-2.8409090909091309E-3</v>
      </c>
      <c r="H100" s="62">
        <f>'Raw data'!E100</f>
        <v>1411.34960165709</v>
      </c>
      <c r="I100" s="67">
        <f t="shared" si="8"/>
        <v>1.8526347275624123E-2</v>
      </c>
      <c r="J100" s="62">
        <f>'Sweden Small Cap'!C115</f>
        <v>1229.34711234</v>
      </c>
      <c r="K100">
        <f t="shared" si="9"/>
        <v>9.9636290582688948E-3</v>
      </c>
    </row>
    <row r="101" spans="1:11" x14ac:dyDescent="0.3">
      <c r="A101" s="101">
        <v>42592</v>
      </c>
      <c r="B101" s="3">
        <f>'Raw data'!B101</f>
        <v>62.370113000000003</v>
      </c>
      <c r="C101" s="3">
        <f t="shared" si="5"/>
        <v>-3.0673087389615091E-3</v>
      </c>
      <c r="D101" s="3">
        <f>'Raw data'!C101</f>
        <v>89.2</v>
      </c>
      <c r="E101" s="3">
        <f t="shared" si="6"/>
        <v>1.1223344556678847E-3</v>
      </c>
      <c r="F101" s="3">
        <f>'Raw data'!D101</f>
        <v>32.6</v>
      </c>
      <c r="G101" s="3">
        <f t="shared" si="7"/>
        <v>-7.1225071225071226E-2</v>
      </c>
      <c r="H101" s="62">
        <f>'Raw data'!E101</f>
        <v>1405.9859871436599</v>
      </c>
      <c r="I101" s="67">
        <f t="shared" si="8"/>
        <v>-3.8003443704753099E-3</v>
      </c>
      <c r="J101" s="62">
        <f>'Sweden Small Cap'!C116</f>
        <v>1232.4325853099999</v>
      </c>
      <c r="K101">
        <f t="shared" si="9"/>
        <v>2.5098468439291436E-3</v>
      </c>
    </row>
    <row r="102" spans="1:11" x14ac:dyDescent="0.3">
      <c r="A102" s="101">
        <v>42593</v>
      </c>
      <c r="B102" s="3">
        <f>'Raw data'!B102</f>
        <v>63.675075999999997</v>
      </c>
      <c r="C102" s="3">
        <f t="shared" si="5"/>
        <v>2.0922889782162068E-2</v>
      </c>
      <c r="D102" s="3">
        <f>'Raw data'!C102</f>
        <v>89.55</v>
      </c>
      <c r="E102" s="3">
        <f t="shared" si="6"/>
        <v>3.9237668161434336E-3</v>
      </c>
      <c r="F102" s="3">
        <f>'Raw data'!D102</f>
        <v>32.6</v>
      </c>
      <c r="G102" s="3">
        <f t="shared" si="7"/>
        <v>0</v>
      </c>
      <c r="H102" s="62">
        <f>'Raw data'!E102</f>
        <v>1416.9002651988601</v>
      </c>
      <c r="I102" s="67">
        <f t="shared" si="8"/>
        <v>7.7627217874149156E-3</v>
      </c>
      <c r="J102" s="62">
        <f>'Sweden Small Cap'!C117</f>
        <v>1244.0368946599999</v>
      </c>
      <c r="K102">
        <f t="shared" si="9"/>
        <v>9.415776155481238E-3</v>
      </c>
    </row>
    <row r="103" spans="1:11" x14ac:dyDescent="0.3">
      <c r="A103" s="101">
        <v>42594</v>
      </c>
      <c r="B103" s="3">
        <f>'Raw data'!B103</f>
        <v>66.016360000000006</v>
      </c>
      <c r="C103" s="3">
        <f t="shared" si="5"/>
        <v>3.6769237621326264E-2</v>
      </c>
      <c r="D103" s="3">
        <f>'Raw data'!C103</f>
        <v>89.75</v>
      </c>
      <c r="E103" s="3">
        <f t="shared" si="6"/>
        <v>2.2333891680625666E-3</v>
      </c>
      <c r="F103" s="3">
        <f>'Raw data'!D103</f>
        <v>32.9</v>
      </c>
      <c r="G103" s="3">
        <f t="shared" si="7"/>
        <v>9.2024539877299735E-3</v>
      </c>
      <c r="H103" s="62">
        <f>'Raw data'!E103</f>
        <v>1414.2059758278799</v>
      </c>
      <c r="I103" s="67">
        <f t="shared" si="8"/>
        <v>-1.9015377702692761E-3</v>
      </c>
      <c r="J103" s="62">
        <f>'Sweden Small Cap'!C118</f>
        <v>1242.77122566</v>
      </c>
      <c r="K103">
        <f t="shared" si="9"/>
        <v>-1.0173886364887926E-3</v>
      </c>
    </row>
    <row r="104" spans="1:11" x14ac:dyDescent="0.3">
      <c r="A104" s="101">
        <v>42597</v>
      </c>
      <c r="B104" s="3">
        <f>'Raw data'!B104</f>
        <v>64.365949999999998</v>
      </c>
      <c r="C104" s="3">
        <f t="shared" si="5"/>
        <v>-2.5000015147760461E-2</v>
      </c>
      <c r="D104" s="3">
        <f>'Raw data'!C104</f>
        <v>89.4</v>
      </c>
      <c r="E104" s="3">
        <f t="shared" si="6"/>
        <v>-3.8997214484679031E-3</v>
      </c>
      <c r="F104" s="3">
        <f>'Raw data'!D104</f>
        <v>33.200000000000003</v>
      </c>
      <c r="G104" s="3">
        <f t="shared" si="7"/>
        <v>9.1185410334347801E-3</v>
      </c>
      <c r="H104" s="62">
        <f>'Raw data'!E104</f>
        <v>1421.5839662712599</v>
      </c>
      <c r="I104" s="67">
        <f t="shared" si="8"/>
        <v>5.2170550609227139E-3</v>
      </c>
      <c r="J104" s="62">
        <f>'Sweden Small Cap'!C119</f>
        <v>1247.82516089</v>
      </c>
      <c r="K104">
        <f t="shared" si="9"/>
        <v>4.0666657914581019E-3</v>
      </c>
    </row>
    <row r="105" spans="1:11" x14ac:dyDescent="0.3">
      <c r="A105" s="101">
        <v>42598</v>
      </c>
      <c r="B105" s="3">
        <f>'Raw data'!B105</f>
        <v>62.523636000000003</v>
      </c>
      <c r="C105" s="3">
        <f t="shared" si="5"/>
        <v>-2.8622493725331401E-2</v>
      </c>
      <c r="D105" s="3">
        <f>'Raw data'!C105</f>
        <v>86.3</v>
      </c>
      <c r="E105" s="3">
        <f t="shared" si="6"/>
        <v>-3.4675615212528058E-2</v>
      </c>
      <c r="F105" s="3">
        <f>'Raw data'!D105</f>
        <v>31.7</v>
      </c>
      <c r="G105" s="3">
        <f t="shared" si="7"/>
        <v>-4.5180722891566369E-2</v>
      </c>
      <c r="H105" s="62">
        <f>'Raw data'!E105</f>
        <v>1406.2598439557701</v>
      </c>
      <c r="I105" s="67">
        <f t="shared" si="8"/>
        <v>-1.0779611109208132E-2</v>
      </c>
      <c r="J105" s="62">
        <f>'Sweden Small Cap'!C120</f>
        <v>1248.9536979100001</v>
      </c>
      <c r="K105">
        <f t="shared" si="9"/>
        <v>9.0440316109281543E-4</v>
      </c>
    </row>
    <row r="106" spans="1:11" x14ac:dyDescent="0.3">
      <c r="A106" s="101">
        <v>42599</v>
      </c>
      <c r="B106" s="3">
        <f>'Raw data'!B106</f>
        <v>62.101433</v>
      </c>
      <c r="C106" s="3">
        <f t="shared" si="5"/>
        <v>-6.75269429308307E-3</v>
      </c>
      <c r="D106" s="3">
        <f>'Raw data'!C106</f>
        <v>83.4</v>
      </c>
      <c r="E106" s="3">
        <f t="shared" si="6"/>
        <v>-3.3603707995364905E-2</v>
      </c>
      <c r="F106" s="3">
        <f>'Raw data'!D106</f>
        <v>31.2</v>
      </c>
      <c r="G106" s="3">
        <f t="shared" si="7"/>
        <v>-1.5772870662460567E-2</v>
      </c>
      <c r="H106" s="62">
        <f>'Raw data'!E106</f>
        <v>1392.04675027964</v>
      </c>
      <c r="I106" s="67">
        <f t="shared" si="8"/>
        <v>-1.0107018085753618E-2</v>
      </c>
      <c r="J106" s="62">
        <f>'Sweden Small Cap'!C121</f>
        <v>1253.33422911</v>
      </c>
      <c r="K106">
        <f t="shared" si="9"/>
        <v>3.5073607671207781E-3</v>
      </c>
    </row>
    <row r="107" spans="1:11" x14ac:dyDescent="0.3">
      <c r="A107" s="101">
        <v>42600</v>
      </c>
      <c r="B107" s="3">
        <f>'Raw data'!B107</f>
        <v>63.099358000000002</v>
      </c>
      <c r="C107" s="3">
        <f t="shared" si="5"/>
        <v>1.6069274923172904E-2</v>
      </c>
      <c r="D107" s="3">
        <f>'Raw data'!C107</f>
        <v>83</v>
      </c>
      <c r="E107" s="3">
        <f t="shared" si="6"/>
        <v>-4.7961630695444327E-3</v>
      </c>
      <c r="F107" s="3">
        <f>'Raw data'!D107</f>
        <v>31.8</v>
      </c>
      <c r="G107" s="3">
        <f t="shared" si="7"/>
        <v>1.9230769230769277E-2</v>
      </c>
      <c r="H107" s="62">
        <f>'Raw data'!E107</f>
        <v>1403.0194875026</v>
      </c>
      <c r="I107" s="67">
        <f t="shared" si="8"/>
        <v>7.8824487904272621E-3</v>
      </c>
      <c r="J107" s="62">
        <f>'Sweden Small Cap'!C122</f>
        <v>1238.9190317600001</v>
      </c>
      <c r="K107">
        <f t="shared" si="9"/>
        <v>-1.1501479027055925E-2</v>
      </c>
    </row>
    <row r="108" spans="1:11" x14ac:dyDescent="0.3">
      <c r="A108" s="101">
        <v>42601</v>
      </c>
      <c r="B108" s="3">
        <f>'Raw data'!B108</f>
        <v>66.438559999999995</v>
      </c>
      <c r="C108" s="3">
        <f t="shared" si="5"/>
        <v>5.291974602974555E-2</v>
      </c>
      <c r="D108" s="3">
        <f>'Raw data'!C108</f>
        <v>81.150000000000006</v>
      </c>
      <c r="E108" s="3">
        <f t="shared" si="6"/>
        <v>-2.2289156626505956E-2</v>
      </c>
      <c r="F108" s="3">
        <f>'Raw data'!D108</f>
        <v>32</v>
      </c>
      <c r="G108" s="3">
        <f t="shared" si="7"/>
        <v>6.2893081761006067E-3</v>
      </c>
      <c r="H108" s="62">
        <f>'Raw data'!E108</f>
        <v>1393.61425861619</v>
      </c>
      <c r="I108" s="67">
        <f t="shared" si="8"/>
        <v>-6.7035625450587747E-3</v>
      </c>
      <c r="J108" s="62">
        <f>'Sweden Small Cap'!C123</f>
        <v>1225.67947873</v>
      </c>
      <c r="K108">
        <f t="shared" si="9"/>
        <v>-1.0686374727161956E-2</v>
      </c>
    </row>
    <row r="109" spans="1:11" x14ac:dyDescent="0.3">
      <c r="A109" s="101">
        <v>42604</v>
      </c>
      <c r="B109" s="3">
        <f>'Raw data'!B109</f>
        <v>65.786069999999995</v>
      </c>
      <c r="C109" s="3">
        <f t="shared" si="5"/>
        <v>-9.8209533740647049E-3</v>
      </c>
      <c r="D109" s="3">
        <f>'Raw data'!C109</f>
        <v>80.45</v>
      </c>
      <c r="E109" s="3">
        <f t="shared" si="6"/>
        <v>-8.6260012322859243E-3</v>
      </c>
      <c r="F109" s="3">
        <f>'Raw data'!D109</f>
        <v>32</v>
      </c>
      <c r="G109" s="3">
        <f t="shared" si="7"/>
        <v>0</v>
      </c>
      <c r="H109" s="62">
        <f>'Raw data'!E109</f>
        <v>1391.47143109845</v>
      </c>
      <c r="I109" s="67">
        <f t="shared" si="8"/>
        <v>-1.5376044730395775E-3</v>
      </c>
      <c r="J109" s="62">
        <f>'Sweden Small Cap'!C124</f>
        <v>1240.1276008899999</v>
      </c>
      <c r="K109">
        <f t="shared" si="9"/>
        <v>1.1787846994852583E-2</v>
      </c>
    </row>
    <row r="110" spans="1:11" x14ac:dyDescent="0.3">
      <c r="A110" s="101">
        <v>42605</v>
      </c>
      <c r="B110" s="3">
        <f>'Raw data'!B110</f>
        <v>67.398094</v>
      </c>
      <c r="C110" s="3">
        <f t="shared" si="5"/>
        <v>2.4504032540627604E-2</v>
      </c>
      <c r="D110" s="3">
        <f>'Raw data'!C110</f>
        <v>80.8</v>
      </c>
      <c r="E110" s="3">
        <f t="shared" si="6"/>
        <v>4.3505282784337389E-3</v>
      </c>
      <c r="F110" s="3">
        <f>'Raw data'!D110</f>
        <v>32.4</v>
      </c>
      <c r="G110" s="3">
        <f t="shared" si="7"/>
        <v>1.2499999999999956E-2</v>
      </c>
      <c r="H110" s="62">
        <f>'Raw data'!E110</f>
        <v>1406.5531468271899</v>
      </c>
      <c r="I110" s="67">
        <f t="shared" si="8"/>
        <v>1.0838681550820045E-2</v>
      </c>
      <c r="J110" s="62">
        <f>'Sweden Small Cap'!C125</f>
        <v>1234.4194807900001</v>
      </c>
      <c r="K110">
        <f t="shared" si="9"/>
        <v>-4.6028490099755256E-3</v>
      </c>
    </row>
    <row r="111" spans="1:11" x14ac:dyDescent="0.3">
      <c r="A111" s="101">
        <v>42606</v>
      </c>
      <c r="B111" s="3">
        <f>'Raw data'!B111</f>
        <v>66.054749999999999</v>
      </c>
      <c r="C111" s="3">
        <f t="shared" si="5"/>
        <v>-1.9931483522367885E-2</v>
      </c>
      <c r="D111" s="3">
        <f>'Raw data'!C111</f>
        <v>81.7</v>
      </c>
      <c r="E111" s="3">
        <f t="shared" si="6"/>
        <v>1.1138613861386209E-2</v>
      </c>
      <c r="F111" s="3">
        <f>'Raw data'!D111</f>
        <v>32</v>
      </c>
      <c r="G111" s="3">
        <f t="shared" si="7"/>
        <v>-1.2345679012345635E-2</v>
      </c>
      <c r="H111" s="62">
        <f>'Raw data'!E111</f>
        <v>1412.94410177537</v>
      </c>
      <c r="I111" s="67">
        <f t="shared" si="8"/>
        <v>4.5436995840479402E-3</v>
      </c>
      <c r="J111" s="62">
        <f>'Sweden Small Cap'!C126</f>
        <v>1234.3806218899999</v>
      </c>
      <c r="K111">
        <f t="shared" si="9"/>
        <v>-3.1479493482459819E-5</v>
      </c>
    </row>
    <row r="112" spans="1:11" x14ac:dyDescent="0.3">
      <c r="A112" s="101">
        <v>42607</v>
      </c>
      <c r="B112" s="3">
        <f>'Raw data'!B112</f>
        <v>65.747696000000005</v>
      </c>
      <c r="C112" s="3">
        <f t="shared" si="5"/>
        <v>-4.6484772101929644E-3</v>
      </c>
      <c r="D112" s="3">
        <f>'Raw data'!C112</f>
        <v>79.75</v>
      </c>
      <c r="E112" s="3">
        <f t="shared" si="6"/>
        <v>-2.3867809057527573E-2</v>
      </c>
      <c r="F112" s="3">
        <f>'Raw data'!D112</f>
        <v>31.7</v>
      </c>
      <c r="G112" s="3">
        <f t="shared" si="7"/>
        <v>-9.3750000000000222E-3</v>
      </c>
      <c r="H112" s="62">
        <f>'Raw data'!E112</f>
        <v>1405.0812720526999</v>
      </c>
      <c r="I112" s="67">
        <f t="shared" si="8"/>
        <v>-5.5648554764412888E-3</v>
      </c>
      <c r="J112" s="62">
        <f>'Sweden Small Cap'!C127</f>
        <v>1247.4271710400001</v>
      </c>
      <c r="K112">
        <f t="shared" si="9"/>
        <v>1.0569308136111335E-2</v>
      </c>
    </row>
    <row r="113" spans="1:11" x14ac:dyDescent="0.3">
      <c r="A113" s="101">
        <v>42608</v>
      </c>
      <c r="B113" s="3">
        <f>'Raw data'!B113</f>
        <v>65.786069999999995</v>
      </c>
      <c r="C113" s="3">
        <f t="shared" si="5"/>
        <v>5.8365543334005739E-4</v>
      </c>
      <c r="D113" s="3">
        <f>'Raw data'!C113</f>
        <v>80.349999999999994</v>
      </c>
      <c r="E113" s="3">
        <f t="shared" si="6"/>
        <v>7.5235109717867628E-3</v>
      </c>
      <c r="F113" s="3">
        <f>'Raw data'!D113</f>
        <v>31.4</v>
      </c>
      <c r="G113" s="3">
        <f t="shared" si="7"/>
        <v>-9.4637223974763634E-3</v>
      </c>
      <c r="H113" s="62">
        <f>'Raw data'!E113</f>
        <v>1411.65200359558</v>
      </c>
      <c r="I113" s="67">
        <f t="shared" si="8"/>
        <v>4.676406748544075E-3</v>
      </c>
      <c r="J113" s="62">
        <f>'Sweden Small Cap'!C128</f>
        <v>1251.9316371299999</v>
      </c>
      <c r="K113">
        <f t="shared" si="9"/>
        <v>3.611005271148918E-3</v>
      </c>
    </row>
    <row r="114" spans="1:11" x14ac:dyDescent="0.3">
      <c r="A114" s="101">
        <v>42611</v>
      </c>
      <c r="B114" s="3">
        <f>'Raw data'!B114</f>
        <v>64.980059999999995</v>
      </c>
      <c r="C114" s="3">
        <f t="shared" si="5"/>
        <v>-1.2251985868740914E-2</v>
      </c>
      <c r="D114" s="3">
        <f>'Raw data'!C114</f>
        <v>77.900000000000006</v>
      </c>
      <c r="E114" s="3">
        <f t="shared" si="6"/>
        <v>-3.0491599253266818E-2</v>
      </c>
      <c r="F114" s="3">
        <f>'Raw data'!D114</f>
        <v>31.6</v>
      </c>
      <c r="G114" s="3">
        <f t="shared" si="7"/>
        <v>6.3694267515924472E-3</v>
      </c>
      <c r="H114" s="62">
        <f>'Raw data'!E114</f>
        <v>1411.9828951598399</v>
      </c>
      <c r="I114" s="67">
        <f t="shared" si="8"/>
        <v>2.3440023703936636E-4</v>
      </c>
      <c r="J114" s="62">
        <f>'Sweden Small Cap'!C129</f>
        <v>1247.9518117800001</v>
      </c>
      <c r="K114">
        <f t="shared" si="9"/>
        <v>-3.1789478210834331E-3</v>
      </c>
    </row>
    <row r="115" spans="1:11" x14ac:dyDescent="0.3">
      <c r="A115" s="101">
        <v>42612</v>
      </c>
      <c r="B115" s="3">
        <f>'Raw data'!B115</f>
        <v>65.555779999999999</v>
      </c>
      <c r="C115" s="3">
        <f t="shared" si="5"/>
        <v>8.8599487288870474E-3</v>
      </c>
      <c r="D115" s="3">
        <f>'Raw data'!C115</f>
        <v>76.05</v>
      </c>
      <c r="E115" s="3">
        <f t="shared" si="6"/>
        <v>-2.3748395378690737E-2</v>
      </c>
      <c r="F115" s="3">
        <f>'Raw data'!D115</f>
        <v>31.2</v>
      </c>
      <c r="G115" s="3">
        <f t="shared" si="7"/>
        <v>-1.2658227848101333E-2</v>
      </c>
      <c r="H115" s="62">
        <f>'Raw data'!E115</f>
        <v>1418.43166192684</v>
      </c>
      <c r="I115" s="67">
        <f t="shared" si="8"/>
        <v>4.5671706003705065E-3</v>
      </c>
      <c r="J115" s="62">
        <f>'Sweden Small Cap'!C130</f>
        <v>1254.2732805600001</v>
      </c>
      <c r="K115">
        <f t="shared" si="9"/>
        <v>5.0654750610790705E-3</v>
      </c>
    </row>
    <row r="116" spans="1:11" x14ac:dyDescent="0.3">
      <c r="A116" s="101">
        <v>42613</v>
      </c>
      <c r="B116" s="3">
        <f>'Raw data'!B116</f>
        <v>65.018439999999998</v>
      </c>
      <c r="C116" s="3">
        <f t="shared" si="5"/>
        <v>-8.1966838011842801E-3</v>
      </c>
      <c r="D116" s="3">
        <f>'Raw data'!C116</f>
        <v>76.599999999999994</v>
      </c>
      <c r="E116" s="3">
        <f t="shared" si="6"/>
        <v>7.2320841551610409E-3</v>
      </c>
      <c r="F116" s="3">
        <f>'Raw data'!D116</f>
        <v>30.7</v>
      </c>
      <c r="G116" s="3">
        <f t="shared" si="7"/>
        <v>-1.6025641025641028E-2</v>
      </c>
      <c r="H116" s="62">
        <f>'Raw data'!E116</f>
        <v>1418.14321798282</v>
      </c>
      <c r="I116" s="67">
        <f t="shared" si="8"/>
        <v>-2.0335413524830297E-4</v>
      </c>
      <c r="J116" s="62">
        <f>'Sweden Small Cap'!C131</f>
        <v>1255.94100501</v>
      </c>
      <c r="K116">
        <f t="shared" si="9"/>
        <v>1.3296340405619803E-3</v>
      </c>
    </row>
    <row r="117" spans="1:11" x14ac:dyDescent="0.3">
      <c r="A117" s="101">
        <v>42614</v>
      </c>
      <c r="B117" s="3">
        <f>'Raw data'!B117</f>
        <v>65.824449999999999</v>
      </c>
      <c r="C117" s="3">
        <f t="shared" si="5"/>
        <v>1.2396637015591279E-2</v>
      </c>
      <c r="D117" s="3">
        <f>'Raw data'!C117</f>
        <v>76.099999999999994</v>
      </c>
      <c r="E117" s="3">
        <f t="shared" si="6"/>
        <v>-6.5274151436031337E-3</v>
      </c>
      <c r="F117" s="3">
        <f>'Raw data'!D117</f>
        <v>31</v>
      </c>
      <c r="G117" s="3">
        <f t="shared" si="7"/>
        <v>9.7719869706840625E-3</v>
      </c>
      <c r="H117" s="62">
        <f>'Raw data'!E117</f>
        <v>1417.58508613502</v>
      </c>
      <c r="I117" s="67">
        <f t="shared" si="8"/>
        <v>-3.9356522015733579E-4</v>
      </c>
      <c r="J117" s="62">
        <f>'Sweden Small Cap'!C132</f>
        <v>1255.99075397</v>
      </c>
      <c r="K117">
        <f t="shared" si="9"/>
        <v>3.9610905131321804E-5</v>
      </c>
    </row>
    <row r="118" spans="1:11" x14ac:dyDescent="0.3">
      <c r="A118" s="101">
        <v>42615</v>
      </c>
      <c r="B118" s="3">
        <f>'Raw data'!B118</f>
        <v>65.786069999999995</v>
      </c>
      <c r="C118" s="3">
        <f t="shared" si="5"/>
        <v>-5.8306601878183007E-4</v>
      </c>
      <c r="D118" s="3">
        <f>'Raw data'!C118</f>
        <v>74.849999999999994</v>
      </c>
      <c r="E118" s="3">
        <f t="shared" si="6"/>
        <v>-1.6425755584756899E-2</v>
      </c>
      <c r="F118" s="3">
        <f>'Raw data'!D118</f>
        <v>30.4</v>
      </c>
      <c r="G118" s="3">
        <f t="shared" si="7"/>
        <v>-1.9354838709677465E-2</v>
      </c>
      <c r="H118" s="62">
        <f>'Raw data'!E118</f>
        <v>1437.23876593151</v>
      </c>
      <c r="I118" s="67">
        <f t="shared" si="8"/>
        <v>1.3864197633508435E-2</v>
      </c>
      <c r="J118" s="62">
        <f>'Sweden Small Cap'!C133</f>
        <v>1246.76950586</v>
      </c>
      <c r="K118">
        <f t="shared" si="9"/>
        <v>-7.3418120960309927E-3</v>
      </c>
    </row>
    <row r="119" spans="1:11" x14ac:dyDescent="0.3">
      <c r="A119" s="101">
        <v>42618</v>
      </c>
      <c r="B119" s="3">
        <f>'Raw data'!B119</f>
        <v>66.937515000000005</v>
      </c>
      <c r="C119" s="3">
        <f t="shared" si="5"/>
        <v>1.7502869528458073E-2</v>
      </c>
      <c r="D119" s="3">
        <f>'Raw data'!C119</f>
        <v>76.7</v>
      </c>
      <c r="E119" s="3">
        <f t="shared" si="6"/>
        <v>2.4716098864395575E-2</v>
      </c>
      <c r="F119" s="3">
        <f>'Raw data'!D119</f>
        <v>30.5</v>
      </c>
      <c r="G119" s="3">
        <f t="shared" si="7"/>
        <v>3.2894736842105734E-3</v>
      </c>
      <c r="H119" s="62">
        <f>'Raw data'!E119</f>
        <v>1440.76436977093</v>
      </c>
      <c r="I119" s="67">
        <f t="shared" si="8"/>
        <v>2.4530397613753267E-3</v>
      </c>
      <c r="J119" s="62">
        <f>'Sweden Small Cap'!C134</f>
        <v>1248.8374853400001</v>
      </c>
      <c r="K119">
        <f t="shared" si="9"/>
        <v>1.6586702436017795E-3</v>
      </c>
    </row>
    <row r="120" spans="1:11" x14ac:dyDescent="0.3">
      <c r="A120" s="101">
        <v>42619</v>
      </c>
      <c r="B120" s="3">
        <f>'Raw data'!B120</f>
        <v>67.129424999999998</v>
      </c>
      <c r="C120" s="3">
        <f t="shared" si="5"/>
        <v>2.8670021586548727E-3</v>
      </c>
      <c r="D120" s="3">
        <f>'Raw data'!C120</f>
        <v>77.25</v>
      </c>
      <c r="E120" s="3">
        <f t="shared" si="6"/>
        <v>7.170795306388489E-3</v>
      </c>
      <c r="F120" s="3">
        <f>'Raw data'!D120</f>
        <v>30.6</v>
      </c>
      <c r="G120" s="3">
        <f t="shared" si="7"/>
        <v>3.2786885245902103E-3</v>
      </c>
      <c r="H120" s="62">
        <f>'Raw data'!E120</f>
        <v>1435.19433371683</v>
      </c>
      <c r="I120" s="67">
        <f t="shared" si="8"/>
        <v>-3.8660284575093929E-3</v>
      </c>
      <c r="J120" s="62">
        <f>'Sweden Small Cap'!C135</f>
        <v>1262.5075392000001</v>
      </c>
      <c r="K120">
        <f t="shared" si="9"/>
        <v>1.0946223203957028E-2</v>
      </c>
    </row>
    <row r="121" spans="1:11" x14ac:dyDescent="0.3">
      <c r="A121" s="101">
        <v>42620</v>
      </c>
      <c r="B121" s="3">
        <f>'Raw data'!B121</f>
        <v>67.474869999999996</v>
      </c>
      <c r="C121" s="3">
        <f t="shared" si="5"/>
        <v>5.1459549966352018E-3</v>
      </c>
      <c r="D121" s="3">
        <f>'Raw data'!C121</f>
        <v>78.900000000000006</v>
      </c>
      <c r="E121" s="3">
        <f t="shared" si="6"/>
        <v>2.1359223300970946E-2</v>
      </c>
      <c r="F121" s="3">
        <f>'Raw data'!D121</f>
        <v>30.9</v>
      </c>
      <c r="G121" s="3">
        <f t="shared" si="7"/>
        <v>9.8039215686273572E-3</v>
      </c>
      <c r="H121" s="62">
        <f>'Raw data'!E121</f>
        <v>1441.5209751910199</v>
      </c>
      <c r="I121" s="67">
        <f t="shared" si="8"/>
        <v>4.4082124110714537E-3</v>
      </c>
      <c r="J121" s="62">
        <f>'Sweden Small Cap'!C136</f>
        <v>1273.92547322</v>
      </c>
      <c r="K121">
        <f t="shared" si="9"/>
        <v>9.0438541279800437E-3</v>
      </c>
    </row>
    <row r="122" spans="1:11" x14ac:dyDescent="0.3">
      <c r="A122" s="101">
        <v>42621</v>
      </c>
      <c r="B122" s="3">
        <f>'Raw data'!B122</f>
        <v>69.931290000000004</v>
      </c>
      <c r="C122" s="3">
        <f t="shared" si="5"/>
        <v>3.640496083949489E-2</v>
      </c>
      <c r="D122" s="3">
        <f>'Raw data'!C122</f>
        <v>79.2</v>
      </c>
      <c r="E122" s="3">
        <f t="shared" si="6"/>
        <v>3.8022813688212563E-3</v>
      </c>
      <c r="F122" s="3">
        <f>'Raw data'!D122</f>
        <v>30.7</v>
      </c>
      <c r="G122" s="3">
        <f t="shared" si="7"/>
        <v>-6.4724919093850902E-3</v>
      </c>
      <c r="H122" s="62">
        <f>'Raw data'!E122</f>
        <v>1440.0287301062399</v>
      </c>
      <c r="I122" s="67">
        <f t="shared" si="8"/>
        <v>-1.0351879094803393E-3</v>
      </c>
      <c r="J122" s="62">
        <f>'Sweden Small Cap'!C137</f>
        <v>1279.4110383899999</v>
      </c>
      <c r="K122">
        <f t="shared" si="9"/>
        <v>4.3060330335765607E-3</v>
      </c>
    </row>
    <row r="123" spans="1:11" x14ac:dyDescent="0.3">
      <c r="A123" s="101">
        <v>42622</v>
      </c>
      <c r="B123" s="3">
        <f>'Raw data'!B123</f>
        <v>67.474869999999996</v>
      </c>
      <c r="C123" s="3">
        <f t="shared" si="5"/>
        <v>-3.5126193153308172E-2</v>
      </c>
      <c r="D123" s="3">
        <f>'Raw data'!C123</f>
        <v>77</v>
      </c>
      <c r="E123" s="3">
        <f t="shared" si="6"/>
        <v>-2.7777777777777814E-2</v>
      </c>
      <c r="F123" s="3">
        <f>'Raw data'!D123</f>
        <v>30.2</v>
      </c>
      <c r="G123" s="3">
        <f t="shared" si="7"/>
        <v>-1.6286644951140065E-2</v>
      </c>
      <c r="H123" s="62">
        <f>'Raw data'!E123</f>
        <v>1426.5633942111101</v>
      </c>
      <c r="I123" s="67">
        <f t="shared" si="8"/>
        <v>-9.3507411439883985E-3</v>
      </c>
      <c r="J123" s="62">
        <f>'Sweden Small Cap'!C138</f>
        <v>1272.5892704400001</v>
      </c>
      <c r="K123">
        <f t="shared" si="9"/>
        <v>-5.3319595855483024E-3</v>
      </c>
    </row>
    <row r="124" spans="1:11" x14ac:dyDescent="0.3">
      <c r="A124" s="101">
        <v>42625</v>
      </c>
      <c r="B124" s="3">
        <f>'Raw data'!B124</f>
        <v>66.515320000000003</v>
      </c>
      <c r="C124" s="3">
        <f t="shared" si="5"/>
        <v>-1.4220849925312832E-2</v>
      </c>
      <c r="D124" s="3">
        <f>'Raw data'!C124</f>
        <v>75.599999999999994</v>
      </c>
      <c r="E124" s="3">
        <f t="shared" si="6"/>
        <v>-1.8181818181818257E-2</v>
      </c>
      <c r="F124" s="3">
        <f>'Raw data'!D124</f>
        <v>29.6</v>
      </c>
      <c r="G124" s="3">
        <f t="shared" si="7"/>
        <v>-1.9867549668874104E-2</v>
      </c>
      <c r="H124" s="62">
        <f>'Raw data'!E124</f>
        <v>1417.3590786842401</v>
      </c>
      <c r="I124" s="67">
        <f t="shared" si="8"/>
        <v>-6.4520900818151117E-3</v>
      </c>
      <c r="J124" s="62">
        <f>'Sweden Small Cap'!C139</f>
        <v>1254.47833511</v>
      </c>
      <c r="K124">
        <f t="shared" si="9"/>
        <v>-1.4231563750131404E-2</v>
      </c>
    </row>
    <row r="125" spans="1:11" x14ac:dyDescent="0.3">
      <c r="A125" s="101">
        <v>42626</v>
      </c>
      <c r="B125" s="3">
        <f>'Raw data'!B125</f>
        <v>65.786069999999995</v>
      </c>
      <c r="C125" s="3">
        <f t="shared" si="5"/>
        <v>-1.0963639654744313E-2</v>
      </c>
      <c r="D125" s="3">
        <f>'Raw data'!C125</f>
        <v>74.650000000000006</v>
      </c>
      <c r="E125" s="3">
        <f t="shared" si="6"/>
        <v>-1.2566137566137416E-2</v>
      </c>
      <c r="F125" s="3">
        <f>'Raw data'!D125</f>
        <v>28.4</v>
      </c>
      <c r="G125" s="3">
        <f t="shared" si="7"/>
        <v>-4.0540540540540633E-2</v>
      </c>
      <c r="H125" s="62">
        <f>'Raw data'!E125</f>
        <v>1410.7857543043001</v>
      </c>
      <c r="I125" s="67">
        <f t="shared" si="8"/>
        <v>-4.6377269379345564E-3</v>
      </c>
      <c r="J125" s="62">
        <f>'Sweden Small Cap'!C140</f>
        <v>1239.4560855499999</v>
      </c>
      <c r="K125">
        <f t="shared" si="9"/>
        <v>-1.1974897564638175E-2</v>
      </c>
    </row>
    <row r="126" spans="1:11" x14ac:dyDescent="0.3">
      <c r="A126" s="101">
        <v>42627</v>
      </c>
      <c r="B126" s="3">
        <f>'Raw data'!B126</f>
        <v>65.862830000000002</v>
      </c>
      <c r="C126" s="3">
        <f t="shared" si="5"/>
        <v>1.1668123662046885E-3</v>
      </c>
      <c r="D126" s="3">
        <f>'Raw data'!C126</f>
        <v>75.2</v>
      </c>
      <c r="E126" s="3">
        <f t="shared" si="6"/>
        <v>7.3677160080374698E-3</v>
      </c>
      <c r="F126" s="3">
        <f>'Raw data'!D126</f>
        <v>29.1</v>
      </c>
      <c r="G126" s="3">
        <f t="shared" si="7"/>
        <v>2.4647887323943764E-2</v>
      </c>
      <c r="H126" s="62">
        <f>'Raw data'!E126</f>
        <v>1409.89100370335</v>
      </c>
      <c r="I126" s="67">
        <f t="shared" si="8"/>
        <v>-6.3422146007660423E-4</v>
      </c>
      <c r="J126" s="62">
        <f>'Sweden Small Cap'!C141</f>
        <v>1231.98331811</v>
      </c>
      <c r="K126">
        <f t="shared" si="9"/>
        <v>-6.0290699502143982E-3</v>
      </c>
    </row>
    <row r="127" spans="1:11" x14ac:dyDescent="0.3">
      <c r="A127" s="101">
        <v>42628</v>
      </c>
      <c r="B127" s="3">
        <f>'Raw data'!B127</f>
        <v>65.709305000000001</v>
      </c>
      <c r="C127" s="3">
        <f t="shared" si="5"/>
        <v>-2.3309809189796717E-3</v>
      </c>
      <c r="D127" s="3">
        <f>'Raw data'!C127</f>
        <v>74.849999999999994</v>
      </c>
      <c r="E127" s="3">
        <f t="shared" si="6"/>
        <v>-4.6542553191490496E-3</v>
      </c>
      <c r="F127" s="3">
        <f>'Raw data'!D127</f>
        <v>29.2</v>
      </c>
      <c r="G127" s="3">
        <f t="shared" si="7"/>
        <v>3.4364261168384146E-3</v>
      </c>
      <c r="H127" s="62">
        <f>'Raw data'!E127</f>
        <v>1416.8262296692501</v>
      </c>
      <c r="I127" s="67">
        <f t="shared" si="8"/>
        <v>4.9189802244878787E-3</v>
      </c>
      <c r="J127" s="62">
        <f>'Sweden Small Cap'!C142</f>
        <v>1236.7398444400001</v>
      </c>
      <c r="K127">
        <f t="shared" si="9"/>
        <v>3.8608691043780403E-3</v>
      </c>
    </row>
    <row r="128" spans="1:11" x14ac:dyDescent="0.3">
      <c r="A128" s="101">
        <v>42629</v>
      </c>
      <c r="B128" s="3">
        <f>'Raw data'!B128</f>
        <v>64.788150000000002</v>
      </c>
      <c r="C128" s="3">
        <f t="shared" si="5"/>
        <v>-1.4018638608337112E-2</v>
      </c>
      <c r="D128" s="3">
        <f>'Raw data'!C128</f>
        <v>75.5</v>
      </c>
      <c r="E128" s="3">
        <f t="shared" si="6"/>
        <v>8.6840347361390215E-3</v>
      </c>
      <c r="F128" s="3">
        <f>'Raw data'!D128</f>
        <v>28.7</v>
      </c>
      <c r="G128" s="3">
        <f t="shared" si="7"/>
        <v>-1.7123287671232876E-2</v>
      </c>
      <c r="H128" s="62">
        <f>'Raw data'!E128</f>
        <v>1405.3120038402801</v>
      </c>
      <c r="I128" s="67">
        <f t="shared" si="8"/>
        <v>-8.1267734799474415E-3</v>
      </c>
      <c r="J128" s="62">
        <f>'Sweden Small Cap'!C143</f>
        <v>1245.2953620999999</v>
      </c>
      <c r="K128">
        <f t="shared" si="9"/>
        <v>6.9177990007056149E-3</v>
      </c>
    </row>
    <row r="129" spans="1:11" x14ac:dyDescent="0.3">
      <c r="A129" s="101">
        <v>42632</v>
      </c>
      <c r="B129" s="3">
        <f>'Raw data'!B129</f>
        <v>69.086879999999994</v>
      </c>
      <c r="C129" s="3">
        <f t="shared" si="5"/>
        <v>6.6350559477311694E-2</v>
      </c>
      <c r="D129" s="3">
        <f>'Raw data'!C129</f>
        <v>76.05</v>
      </c>
      <c r="E129" s="3">
        <f t="shared" si="6"/>
        <v>7.2847682119204921E-3</v>
      </c>
      <c r="F129" s="3">
        <f>'Raw data'!D129</f>
        <v>28.4</v>
      </c>
      <c r="G129" s="3">
        <f t="shared" si="7"/>
        <v>-1.0452961672473893E-2</v>
      </c>
      <c r="H129" s="62">
        <f>'Raw data'!E129</f>
        <v>1419.0091411370699</v>
      </c>
      <c r="I129" s="67">
        <f t="shared" si="8"/>
        <v>9.746687752868988E-3</v>
      </c>
      <c r="J129" s="62">
        <f>'Sweden Small Cap'!C144</f>
        <v>1242.75837791</v>
      </c>
      <c r="K129">
        <f t="shared" si="9"/>
        <v>-2.0372549896288455E-3</v>
      </c>
    </row>
    <row r="130" spans="1:11" x14ac:dyDescent="0.3">
      <c r="A130" s="101">
        <v>42633</v>
      </c>
      <c r="B130" s="3">
        <f>'Raw data'!B130</f>
        <v>68.894980000000004</v>
      </c>
      <c r="C130" s="3">
        <f t="shared" si="5"/>
        <v>-2.7776619815511969E-3</v>
      </c>
      <c r="D130" s="3">
        <f>'Raw data'!C130</f>
        <v>75.95</v>
      </c>
      <c r="E130" s="3">
        <f t="shared" si="6"/>
        <v>-1.314924391847394E-3</v>
      </c>
      <c r="F130" s="3">
        <f>'Raw data'!D130</f>
        <v>28.8</v>
      </c>
      <c r="G130" s="3">
        <f t="shared" si="7"/>
        <v>1.4084507042253596E-2</v>
      </c>
      <c r="H130" s="62">
        <f>'Raw data'!E130</f>
        <v>1418.4416285438101</v>
      </c>
      <c r="I130" s="67">
        <f t="shared" si="8"/>
        <v>-3.9993582620974507E-4</v>
      </c>
      <c r="J130" s="62">
        <f>'Sweden Small Cap'!C145</f>
        <v>1257.27032192</v>
      </c>
      <c r="K130">
        <f t="shared" si="9"/>
        <v>1.1677204730983456E-2</v>
      </c>
    </row>
    <row r="131" spans="1:11" x14ac:dyDescent="0.3">
      <c r="A131" s="101">
        <v>42634</v>
      </c>
      <c r="B131" s="3">
        <f>'Raw data'!B131</f>
        <v>68.8566</v>
      </c>
      <c r="C131" s="3">
        <f t="shared" ref="C131:C194" si="10">(B131-B130)/B130</f>
        <v>-5.5707977562376285E-4</v>
      </c>
      <c r="D131" s="3">
        <f>'Raw data'!C131</f>
        <v>74.849999999999994</v>
      </c>
      <c r="E131" s="3">
        <f t="shared" ref="E131:E194" si="11">(D131-D130)/D130</f>
        <v>-1.448321263989478E-2</v>
      </c>
      <c r="F131" s="3">
        <f>'Raw data'!D131</f>
        <v>29.9</v>
      </c>
      <c r="G131" s="3">
        <f t="shared" ref="G131:G194" si="12">(F131-F130)/F130</f>
        <v>3.8194444444444371E-2</v>
      </c>
      <c r="H131" s="62">
        <f>'Raw data'!E131</f>
        <v>1422.6555694395499</v>
      </c>
      <c r="I131" s="67">
        <f t="shared" ref="I131:I194" si="13">(H131-H130)/H130</f>
        <v>2.9708243264588256E-3</v>
      </c>
      <c r="J131" s="62">
        <f>'Sweden Small Cap'!C146</f>
        <v>1255.7013066699999</v>
      </c>
      <c r="K131">
        <f t="shared" si="9"/>
        <v>-1.2479537794259305E-3</v>
      </c>
    </row>
    <row r="132" spans="1:11" x14ac:dyDescent="0.3">
      <c r="A132" s="101">
        <v>42635</v>
      </c>
      <c r="B132" s="3">
        <f>'Raw data'!B132</f>
        <v>70.276725999999996</v>
      </c>
      <c r="C132" s="3">
        <f t="shared" si="10"/>
        <v>2.0624399113519928E-2</v>
      </c>
      <c r="D132" s="3">
        <f>'Raw data'!C132</f>
        <v>79.400000000000006</v>
      </c>
      <c r="E132" s="3">
        <f t="shared" si="11"/>
        <v>6.0788243152972765E-2</v>
      </c>
      <c r="F132" s="3">
        <f>'Raw data'!D132</f>
        <v>30.6</v>
      </c>
      <c r="G132" s="3">
        <f t="shared" si="12"/>
        <v>2.3411371237458289E-2</v>
      </c>
      <c r="H132" s="62">
        <f>'Raw data'!E132</f>
        <v>1446.00853410173</v>
      </c>
      <c r="I132" s="67">
        <f t="shared" si="13"/>
        <v>1.6415051656796926E-2</v>
      </c>
      <c r="J132" s="62">
        <f>'Sweden Small Cap'!C147</f>
        <v>1253.8958984599999</v>
      </c>
      <c r="K132">
        <f t="shared" ref="K132:K195" si="14">(J132-J131)/J131</f>
        <v>-1.4377688391419823E-3</v>
      </c>
    </row>
    <row r="133" spans="1:11" x14ac:dyDescent="0.3">
      <c r="A133" s="101">
        <v>42636</v>
      </c>
      <c r="B133" s="3">
        <f>'Raw data'!B133</f>
        <v>70.737290000000002</v>
      </c>
      <c r="C133" s="3">
        <f t="shared" si="10"/>
        <v>6.5535779227963052E-3</v>
      </c>
      <c r="D133" s="3">
        <f>'Raw data'!C133</f>
        <v>79.150000000000006</v>
      </c>
      <c r="E133" s="3">
        <f t="shared" si="11"/>
        <v>-3.1486146095717881E-3</v>
      </c>
      <c r="F133" s="3">
        <f>'Raw data'!D133</f>
        <v>31</v>
      </c>
      <c r="G133" s="3">
        <f t="shared" si="12"/>
        <v>1.3071895424836555E-2</v>
      </c>
      <c r="H133" s="62">
        <f>'Raw data'!E133</f>
        <v>1437.5184592144401</v>
      </c>
      <c r="I133" s="67">
        <f t="shared" si="13"/>
        <v>-5.8713864317294527E-3</v>
      </c>
      <c r="J133" s="62">
        <f>'Sweden Small Cap'!C148</f>
        <v>1272.7719666400001</v>
      </c>
      <c r="K133">
        <f t="shared" si="14"/>
        <v>1.5053935660195744E-2</v>
      </c>
    </row>
    <row r="134" spans="1:11" x14ac:dyDescent="0.3">
      <c r="A134" s="101">
        <v>42639</v>
      </c>
      <c r="B134" s="3">
        <f>'Raw data'!B134</f>
        <v>70.008039999999994</v>
      </c>
      <c r="C134" s="3">
        <f t="shared" si="10"/>
        <v>-1.0309272520901034E-2</v>
      </c>
      <c r="D134" s="3">
        <f>'Raw data'!C134</f>
        <v>78.25</v>
      </c>
      <c r="E134" s="3">
        <f t="shared" si="11"/>
        <v>-1.137081490840184E-2</v>
      </c>
      <c r="F134" s="3">
        <f>'Raw data'!D134</f>
        <v>31.2</v>
      </c>
      <c r="G134" s="3">
        <f t="shared" si="12"/>
        <v>6.4516129032257839E-3</v>
      </c>
      <c r="H134" s="62">
        <f>'Raw data'!E134</f>
        <v>1418.19098710655</v>
      </c>
      <c r="I134" s="67">
        <f t="shared" si="13"/>
        <v>-1.3445025337936871E-2</v>
      </c>
      <c r="J134" s="62">
        <f>'Sweden Small Cap'!C149</f>
        <v>1267.7357827599999</v>
      </c>
      <c r="K134">
        <f t="shared" si="14"/>
        <v>-3.9568626682556802E-3</v>
      </c>
    </row>
    <row r="135" spans="1:11" x14ac:dyDescent="0.3">
      <c r="A135" s="101">
        <v>42640</v>
      </c>
      <c r="B135" s="3">
        <f>'Raw data'!B135</f>
        <v>71.005970000000005</v>
      </c>
      <c r="C135" s="3">
        <f t="shared" si="10"/>
        <v>1.4254505625354044E-2</v>
      </c>
      <c r="D135" s="3">
        <f>'Raw data'!C135</f>
        <v>79.8</v>
      </c>
      <c r="E135" s="3">
        <f t="shared" si="11"/>
        <v>1.9808306709265141E-2</v>
      </c>
      <c r="F135" s="3">
        <f>'Raw data'!D135</f>
        <v>32.1</v>
      </c>
      <c r="G135" s="3">
        <f t="shared" si="12"/>
        <v>2.8846153846153914E-2</v>
      </c>
      <c r="H135" s="62">
        <f>'Raw data'!E135</f>
        <v>1421.1957116435401</v>
      </c>
      <c r="I135" s="67">
        <f t="shared" si="13"/>
        <v>2.1187023216953905E-3</v>
      </c>
      <c r="J135" s="62">
        <f>'Sweden Small Cap'!C150</f>
        <v>1255.9204199599999</v>
      </c>
      <c r="K135">
        <f t="shared" si="14"/>
        <v>-9.3200515128449412E-3</v>
      </c>
    </row>
    <row r="136" spans="1:11" x14ac:dyDescent="0.3">
      <c r="A136" s="101">
        <v>42641</v>
      </c>
      <c r="B136" s="3">
        <f>'Raw data'!B136</f>
        <v>72.771519999999995</v>
      </c>
      <c r="C136" s="3">
        <f t="shared" si="10"/>
        <v>2.4864810663103261E-2</v>
      </c>
      <c r="D136" s="3">
        <f>'Raw data'!C136</f>
        <v>80.599999999999994</v>
      </c>
      <c r="E136" s="3">
        <f t="shared" si="11"/>
        <v>1.0025062656641569E-2</v>
      </c>
      <c r="F136" s="3">
        <f>'Raw data'!D136</f>
        <v>32.799999999999997</v>
      </c>
      <c r="G136" s="3">
        <f t="shared" si="12"/>
        <v>2.1806853582554384E-2</v>
      </c>
      <c r="H136" s="62">
        <f>'Raw data'!E136</f>
        <v>1425.2430600161699</v>
      </c>
      <c r="I136" s="67">
        <f t="shared" si="13"/>
        <v>2.8478473017268407E-3</v>
      </c>
      <c r="J136" s="62">
        <f>'Sweden Small Cap'!C151</f>
        <v>1258.8691314499999</v>
      </c>
      <c r="K136">
        <f t="shared" si="14"/>
        <v>2.3478489903794738E-3</v>
      </c>
    </row>
    <row r="137" spans="1:11" x14ac:dyDescent="0.3">
      <c r="A137" s="101">
        <v>42642</v>
      </c>
      <c r="B137" s="3">
        <f>'Raw data'!B137</f>
        <v>71.389786000000001</v>
      </c>
      <c r="C137" s="3">
        <f t="shared" si="10"/>
        <v>-1.8987290632379184E-2</v>
      </c>
      <c r="D137" s="3">
        <f>'Raw data'!C137</f>
        <v>79.400000000000006</v>
      </c>
      <c r="E137" s="3">
        <f t="shared" si="11"/>
        <v>-1.488833746898249E-2</v>
      </c>
      <c r="F137" s="3">
        <f>'Raw data'!D137</f>
        <v>32.5</v>
      </c>
      <c r="G137" s="3">
        <f t="shared" si="12"/>
        <v>-9.1463414634145486E-3</v>
      </c>
      <c r="H137" s="62">
        <f>'Raw data'!E137</f>
        <v>1434.8051267700801</v>
      </c>
      <c r="I137" s="67">
        <f t="shared" si="13"/>
        <v>6.7090779265409264E-3</v>
      </c>
      <c r="J137" s="62">
        <f>'Sweden Small Cap'!C152</f>
        <v>1269.51477798</v>
      </c>
      <c r="K137">
        <f t="shared" si="14"/>
        <v>8.4565156647681671E-3</v>
      </c>
    </row>
    <row r="138" spans="1:11" x14ac:dyDescent="0.3">
      <c r="A138" s="101">
        <v>42643</v>
      </c>
      <c r="B138" s="3">
        <f>'Raw data'!B138</f>
        <v>72.771519999999995</v>
      </c>
      <c r="C138" s="3">
        <f t="shared" si="10"/>
        <v>1.9354785571145911E-2</v>
      </c>
      <c r="D138" s="3">
        <f>'Raw data'!C138</f>
        <v>79.7</v>
      </c>
      <c r="E138" s="3">
        <f t="shared" si="11"/>
        <v>3.77833753148611E-3</v>
      </c>
      <c r="F138" s="3">
        <f>'Raw data'!D138</f>
        <v>32.700000000000003</v>
      </c>
      <c r="G138" s="3">
        <f t="shared" si="12"/>
        <v>6.1538461538462414E-3</v>
      </c>
      <c r="H138" s="62">
        <f>'Raw data'!E138</f>
        <v>1439.0833963642001</v>
      </c>
      <c r="I138" s="67">
        <f t="shared" si="13"/>
        <v>2.9817774653140179E-3</v>
      </c>
      <c r="J138" s="62">
        <f>'Sweden Small Cap'!C153</f>
        <v>1266.5566554699999</v>
      </c>
      <c r="K138">
        <f t="shared" si="14"/>
        <v>-2.3301205793814471E-3</v>
      </c>
    </row>
    <row r="139" spans="1:11" x14ac:dyDescent="0.3">
      <c r="A139" s="101">
        <v>42646</v>
      </c>
      <c r="B139" s="3">
        <f>'Raw data'!B139</f>
        <v>71.313029999999998</v>
      </c>
      <c r="C139" s="3">
        <f t="shared" si="10"/>
        <v>-2.0042043920478748E-2</v>
      </c>
      <c r="D139" s="3">
        <f>'Raw data'!C139</f>
        <v>79.8</v>
      </c>
      <c r="E139" s="3">
        <f t="shared" si="11"/>
        <v>1.2547051442910202E-3</v>
      </c>
      <c r="F139" s="3">
        <f>'Raw data'!D139</f>
        <v>32</v>
      </c>
      <c r="G139" s="3">
        <f t="shared" si="12"/>
        <v>-2.1406727828746263E-2</v>
      </c>
      <c r="H139" s="62">
        <f>'Raw data'!E139</f>
        <v>1443.46437375245</v>
      </c>
      <c r="I139" s="67">
        <f t="shared" si="13"/>
        <v>3.04428318700522E-3</v>
      </c>
      <c r="J139" s="62">
        <f>'Sweden Small Cap'!C154</f>
        <v>1269.8657428700001</v>
      </c>
      <c r="K139">
        <f t="shared" si="14"/>
        <v>2.612664333418412E-3</v>
      </c>
    </row>
    <row r="140" spans="1:11" x14ac:dyDescent="0.3">
      <c r="A140" s="101">
        <v>42647</v>
      </c>
      <c r="B140" s="3">
        <f>'Raw data'!B140</f>
        <v>72.426079999999999</v>
      </c>
      <c r="C140" s="3">
        <f t="shared" si="10"/>
        <v>1.5607947103075009E-2</v>
      </c>
      <c r="D140" s="3">
        <f>'Raw data'!C140</f>
        <v>80</v>
      </c>
      <c r="E140" s="3">
        <f t="shared" si="11"/>
        <v>2.5062656641604369E-3</v>
      </c>
      <c r="F140" s="3">
        <f>'Raw data'!D140</f>
        <v>32.799999999999997</v>
      </c>
      <c r="G140" s="3">
        <f t="shared" si="12"/>
        <v>2.4999999999999911E-2</v>
      </c>
      <c r="H140" s="62">
        <f>'Raw data'!E140</f>
        <v>1456.2202309634399</v>
      </c>
      <c r="I140" s="67">
        <f t="shared" si="13"/>
        <v>8.8369740486421659E-3</v>
      </c>
      <c r="J140" s="62">
        <f>'Sweden Small Cap'!C155</f>
        <v>1273.2634716800001</v>
      </c>
      <c r="K140">
        <f t="shared" si="14"/>
        <v>2.675659871193033E-3</v>
      </c>
    </row>
    <row r="141" spans="1:11" x14ac:dyDescent="0.3">
      <c r="A141" s="101">
        <v>42648</v>
      </c>
      <c r="B141" s="3">
        <f>'Raw data'!B141</f>
        <v>71.773600000000002</v>
      </c>
      <c r="C141" s="3">
        <f t="shared" si="10"/>
        <v>-9.0089094977941243E-3</v>
      </c>
      <c r="D141" s="3">
        <f>'Raw data'!C141</f>
        <v>78.900000000000006</v>
      </c>
      <c r="E141" s="3">
        <f t="shared" si="11"/>
        <v>-1.3749999999999929E-2</v>
      </c>
      <c r="F141" s="3">
        <f>'Raw data'!D141</f>
        <v>33.700000000000003</v>
      </c>
      <c r="G141" s="3">
        <f t="shared" si="12"/>
        <v>2.7439024390244079E-2</v>
      </c>
      <c r="H141" s="62">
        <f>'Raw data'!E141</f>
        <v>1452.4974261269399</v>
      </c>
      <c r="I141" s="67">
        <f t="shared" si="13"/>
        <v>-2.5564847660693455E-3</v>
      </c>
      <c r="J141" s="62">
        <f>'Sweden Small Cap'!C156</f>
        <v>1275.6621385599999</v>
      </c>
      <c r="K141">
        <f t="shared" si="14"/>
        <v>1.8838731600734056E-3</v>
      </c>
    </row>
    <row r="142" spans="1:11" x14ac:dyDescent="0.3">
      <c r="A142" s="101">
        <v>42649</v>
      </c>
      <c r="B142" s="3">
        <f>'Raw data'!B142</f>
        <v>72.541240000000002</v>
      </c>
      <c r="C142" s="3">
        <f t="shared" si="10"/>
        <v>1.069529743526868E-2</v>
      </c>
      <c r="D142" s="3">
        <f>'Raw data'!C142</f>
        <v>79.099999999999994</v>
      </c>
      <c r="E142" s="3">
        <f t="shared" si="11"/>
        <v>2.5348542458807177E-3</v>
      </c>
      <c r="F142" s="3">
        <f>'Raw data'!D142</f>
        <v>33.799999999999997</v>
      </c>
      <c r="G142" s="3">
        <f t="shared" si="12"/>
        <v>2.9673590504449348E-3</v>
      </c>
      <c r="H142" s="62">
        <f>'Raw data'!E142</f>
        <v>1458.3807203307899</v>
      </c>
      <c r="I142" s="67">
        <f t="shared" si="13"/>
        <v>4.0504679030913902E-3</v>
      </c>
      <c r="J142" s="62">
        <f>'Sweden Small Cap'!C157</f>
        <v>1268.4792374599999</v>
      </c>
      <c r="K142">
        <f t="shared" si="14"/>
        <v>-5.6307237495566214E-3</v>
      </c>
    </row>
    <row r="143" spans="1:11" x14ac:dyDescent="0.3">
      <c r="A143" s="101">
        <v>42650</v>
      </c>
      <c r="B143" s="3">
        <f>'Raw data'!B143</f>
        <v>71.274635000000004</v>
      </c>
      <c r="C143" s="3">
        <f t="shared" si="10"/>
        <v>-1.7460481789393155E-2</v>
      </c>
      <c r="D143" s="3">
        <f>'Raw data'!C143</f>
        <v>77.3</v>
      </c>
      <c r="E143" s="3">
        <f t="shared" si="11"/>
        <v>-2.2756005056889978E-2</v>
      </c>
      <c r="F143" s="3">
        <f>'Raw data'!D143</f>
        <v>33.6</v>
      </c>
      <c r="G143" s="3">
        <f t="shared" si="12"/>
        <v>-5.9171597633134836E-3</v>
      </c>
      <c r="H143" s="62">
        <f>'Raw data'!E143</f>
        <v>1451.6531414052299</v>
      </c>
      <c r="I143" s="67">
        <f t="shared" si="13"/>
        <v>-4.6130470814466475E-3</v>
      </c>
      <c r="J143" s="62">
        <f>'Sweden Small Cap'!C158</f>
        <v>1255.5393261700001</v>
      </c>
      <c r="K143">
        <f t="shared" si="14"/>
        <v>-1.0201121869294982E-2</v>
      </c>
    </row>
    <row r="144" spans="1:11" x14ac:dyDescent="0.3">
      <c r="A144" s="101">
        <v>42653</v>
      </c>
      <c r="B144" s="3">
        <f>'Raw data'!B144</f>
        <v>71.351394999999997</v>
      </c>
      <c r="C144" s="3">
        <f t="shared" si="10"/>
        <v>1.0769609693545685E-3</v>
      </c>
      <c r="D144" s="3">
        <f>'Raw data'!C144</f>
        <v>77.45</v>
      </c>
      <c r="E144" s="3">
        <f t="shared" si="11"/>
        <v>1.9404915912031783E-3</v>
      </c>
      <c r="F144" s="3">
        <f>'Raw data'!D144</f>
        <v>33.5</v>
      </c>
      <c r="G144" s="3">
        <f t="shared" si="12"/>
        <v>-2.9761904761905185E-3</v>
      </c>
      <c r="H144" s="62">
        <f>'Raw data'!E144</f>
        <v>1467.4457644194199</v>
      </c>
      <c r="I144" s="67">
        <f t="shared" si="13"/>
        <v>1.0879060957290668E-2</v>
      </c>
      <c r="J144" s="62">
        <f>'Sweden Small Cap'!C159</f>
        <v>1246.3594096700001</v>
      </c>
      <c r="K144">
        <f t="shared" si="14"/>
        <v>-7.3115324296556755E-3</v>
      </c>
    </row>
    <row r="145" spans="1:11" x14ac:dyDescent="0.3">
      <c r="A145" s="101">
        <v>42654</v>
      </c>
      <c r="B145" s="3">
        <f>'Raw data'!B145</f>
        <v>71.044349999999994</v>
      </c>
      <c r="C145" s="3">
        <f t="shared" si="10"/>
        <v>-4.3032795644710551E-3</v>
      </c>
      <c r="D145" s="3">
        <f>'Raw data'!C145</f>
        <v>75.849999999999994</v>
      </c>
      <c r="E145" s="3">
        <f t="shared" si="11"/>
        <v>-2.065848934796654E-2</v>
      </c>
      <c r="F145" s="3">
        <f>'Raw data'!D145</f>
        <v>33.6</v>
      </c>
      <c r="G145" s="3">
        <f t="shared" si="12"/>
        <v>2.9850746268657142E-3</v>
      </c>
      <c r="H145" s="62">
        <f>'Raw data'!E145</f>
        <v>1455.40525717882</v>
      </c>
      <c r="I145" s="67">
        <f t="shared" si="13"/>
        <v>-8.2050781926946651E-3</v>
      </c>
      <c r="J145" s="62">
        <f>'Sweden Small Cap'!C160</f>
        <v>1255.7815154299999</v>
      </c>
      <c r="K145">
        <f t="shared" si="14"/>
        <v>7.5597020304877353E-3</v>
      </c>
    </row>
    <row r="146" spans="1:11" x14ac:dyDescent="0.3">
      <c r="A146" s="101">
        <v>42655</v>
      </c>
      <c r="B146" s="3">
        <f>'Raw data'!B146</f>
        <v>63.713467000000001</v>
      </c>
      <c r="C146" s="3">
        <f t="shared" si="10"/>
        <v>-0.10318741743713601</v>
      </c>
      <c r="D146" s="3">
        <f>'Raw data'!C146</f>
        <v>73.900000000000006</v>
      </c>
      <c r="E146" s="3">
        <f t="shared" si="11"/>
        <v>-2.5708635464732878E-2</v>
      </c>
      <c r="F146" s="3">
        <f>'Raw data'!D146</f>
        <v>33.299999999999997</v>
      </c>
      <c r="G146" s="3">
        <f t="shared" si="12"/>
        <v>-8.9285714285715547E-3</v>
      </c>
      <c r="H146" s="62">
        <f>'Raw data'!E146</f>
        <v>1442.4977490152</v>
      </c>
      <c r="I146" s="67">
        <f t="shared" si="13"/>
        <v>-8.8686694650533526E-3</v>
      </c>
      <c r="J146" s="62">
        <f>'Sweden Small Cap'!C161</f>
        <v>1243.8740780200001</v>
      </c>
      <c r="K146">
        <f t="shared" si="14"/>
        <v>-9.4820932333301074E-3</v>
      </c>
    </row>
    <row r="147" spans="1:11" x14ac:dyDescent="0.3">
      <c r="A147" s="101">
        <v>42656</v>
      </c>
      <c r="B147" s="3">
        <f>'Raw data'!B147</f>
        <v>63.905372999999997</v>
      </c>
      <c r="C147" s="3">
        <f t="shared" si="10"/>
        <v>3.0120162822091586E-3</v>
      </c>
      <c r="D147" s="3">
        <f>'Raw data'!C147</f>
        <v>74</v>
      </c>
      <c r="E147" s="3">
        <f t="shared" si="11"/>
        <v>1.3531799729363234E-3</v>
      </c>
      <c r="F147" s="3">
        <f>'Raw data'!D147</f>
        <v>32.9</v>
      </c>
      <c r="G147" s="3">
        <f t="shared" si="12"/>
        <v>-1.201201201201197E-2</v>
      </c>
      <c r="H147" s="62">
        <f>'Raw data'!E147</f>
        <v>1426.69280612324</v>
      </c>
      <c r="I147" s="67">
        <f t="shared" si="13"/>
        <v>-1.0956649951620507E-2</v>
      </c>
      <c r="J147" s="62">
        <f>'Sweden Small Cap'!C162</f>
        <v>1237.60910599</v>
      </c>
      <c r="K147">
        <f t="shared" si="14"/>
        <v>-5.0366609777515977E-3</v>
      </c>
    </row>
    <row r="148" spans="1:11" x14ac:dyDescent="0.3">
      <c r="A148" s="101">
        <v>42657</v>
      </c>
      <c r="B148" s="3">
        <f>'Raw data'!B148</f>
        <v>65.363883999999999</v>
      </c>
      <c r="C148" s="3">
        <f t="shared" si="10"/>
        <v>2.2822979219603357E-2</v>
      </c>
      <c r="D148" s="3">
        <f>'Raw data'!C148</f>
        <v>74.650000000000006</v>
      </c>
      <c r="E148" s="3">
        <f t="shared" si="11"/>
        <v>8.7837837837838606E-3</v>
      </c>
      <c r="F148" s="3">
        <f>'Raw data'!D148</f>
        <v>33.4</v>
      </c>
      <c r="G148" s="3">
        <f t="shared" si="12"/>
        <v>1.5197568389057751E-2</v>
      </c>
      <c r="H148" s="62">
        <f>'Raw data'!E148</f>
        <v>1446.0016271433501</v>
      </c>
      <c r="I148" s="67">
        <f t="shared" si="13"/>
        <v>1.3533972371093751E-2</v>
      </c>
      <c r="J148" s="62">
        <f>'Sweden Small Cap'!C163</f>
        <v>1234.62432552</v>
      </c>
      <c r="K148">
        <f t="shared" si="14"/>
        <v>-2.4117311803490801E-3</v>
      </c>
    </row>
    <row r="149" spans="1:11" x14ac:dyDescent="0.3">
      <c r="A149" s="101">
        <v>42660</v>
      </c>
      <c r="B149" s="3">
        <f>'Raw data'!B149</f>
        <v>64.212424999999996</v>
      </c>
      <c r="C149" s="3">
        <f t="shared" si="10"/>
        <v>-1.7616134928579254E-2</v>
      </c>
      <c r="D149" s="3">
        <f>'Raw data'!C149</f>
        <v>73.2</v>
      </c>
      <c r="E149" s="3">
        <f t="shared" si="11"/>
        <v>-1.9423978566644375E-2</v>
      </c>
      <c r="F149" s="3">
        <f>'Raw data'!D149</f>
        <v>33.200000000000003</v>
      </c>
      <c r="G149" s="3">
        <f t="shared" si="12"/>
        <v>-5.9880239520956812E-3</v>
      </c>
      <c r="H149" s="62">
        <f>'Raw data'!E149</f>
        <v>1438.28067235447</v>
      </c>
      <c r="I149" s="67">
        <f t="shared" si="13"/>
        <v>-5.339520124976121E-3</v>
      </c>
      <c r="J149" s="62">
        <f>'Sweden Small Cap'!C164</f>
        <v>1245.1933277799999</v>
      </c>
      <c r="K149">
        <f t="shared" si="14"/>
        <v>8.560500584295935E-3</v>
      </c>
    </row>
    <row r="150" spans="1:11" x14ac:dyDescent="0.3">
      <c r="A150" s="101">
        <v>42661</v>
      </c>
      <c r="B150" s="3">
        <f>'Raw data'!B150</f>
        <v>64.903300000000002</v>
      </c>
      <c r="C150" s="3">
        <f t="shared" si="10"/>
        <v>1.0759210542196553E-2</v>
      </c>
      <c r="D150" s="3">
        <f>'Raw data'!C150</f>
        <v>75.5</v>
      </c>
      <c r="E150" s="3">
        <f t="shared" si="11"/>
        <v>3.1420765027322363E-2</v>
      </c>
      <c r="F150" s="3">
        <f>'Raw data'!D150</f>
        <v>32.9</v>
      </c>
      <c r="G150" s="3">
        <f t="shared" si="12"/>
        <v>-9.036144578313381E-3</v>
      </c>
      <c r="H150" s="62">
        <f>'Raw data'!E150</f>
        <v>1458.62843063324</v>
      </c>
      <c r="I150" s="67">
        <f t="shared" si="13"/>
        <v>1.4147279227120998E-2</v>
      </c>
      <c r="J150" s="62">
        <f>'Sweden Small Cap'!C165</f>
        <v>1231.19817801</v>
      </c>
      <c r="K150">
        <f t="shared" si="14"/>
        <v>-1.1239338870335285E-2</v>
      </c>
    </row>
    <row r="151" spans="1:11" x14ac:dyDescent="0.3">
      <c r="A151" s="101">
        <v>42662</v>
      </c>
      <c r="B151" s="3">
        <f>'Raw data'!B151</f>
        <v>65.555779999999999</v>
      </c>
      <c r="C151" s="3">
        <f t="shared" si="10"/>
        <v>1.0053109780242254E-2</v>
      </c>
      <c r="D151" s="3">
        <f>'Raw data'!C151</f>
        <v>76.900000000000006</v>
      </c>
      <c r="E151" s="3">
        <f t="shared" si="11"/>
        <v>1.8543046357615969E-2</v>
      </c>
      <c r="F151" s="3">
        <f>'Raw data'!D151</f>
        <v>32.5</v>
      </c>
      <c r="G151" s="3">
        <f t="shared" si="12"/>
        <v>-1.2158054711246157E-2</v>
      </c>
      <c r="H151" s="62">
        <f>'Raw data'!E151</f>
        <v>1455.26755098166</v>
      </c>
      <c r="I151" s="67">
        <f t="shared" si="13"/>
        <v>-2.3041369419359004E-3</v>
      </c>
      <c r="J151" s="62">
        <f>'Sweden Small Cap'!C166</f>
        <v>1248.6265652899999</v>
      </c>
      <c r="K151">
        <f t="shared" si="14"/>
        <v>1.4155631149625019E-2</v>
      </c>
    </row>
    <row r="152" spans="1:11" x14ac:dyDescent="0.3">
      <c r="A152" s="101">
        <v>42663</v>
      </c>
      <c r="B152" s="3">
        <f>'Raw data'!B152</f>
        <v>71.811989999999994</v>
      </c>
      <c r="C152" s="3">
        <f t="shared" si="10"/>
        <v>9.543338512637628E-2</v>
      </c>
      <c r="D152" s="3">
        <f>'Raw data'!C152</f>
        <v>77.849999999999994</v>
      </c>
      <c r="E152" s="3">
        <f t="shared" si="11"/>
        <v>1.2353706111833401E-2</v>
      </c>
      <c r="F152" s="3">
        <f>'Raw data'!D152</f>
        <v>33.799999999999997</v>
      </c>
      <c r="G152" s="3">
        <f t="shared" si="12"/>
        <v>3.9999999999999911E-2</v>
      </c>
      <c r="H152" s="62">
        <f>'Raw data'!E152</f>
        <v>1465.84243361616</v>
      </c>
      <c r="I152" s="67">
        <f t="shared" si="13"/>
        <v>7.266624358776258E-3</v>
      </c>
      <c r="J152" s="62">
        <f>'Sweden Small Cap'!C167</f>
        <v>1253.70697144</v>
      </c>
      <c r="K152">
        <f t="shared" si="14"/>
        <v>4.0687954999740804E-3</v>
      </c>
    </row>
    <row r="153" spans="1:11" x14ac:dyDescent="0.3">
      <c r="A153" s="101">
        <v>42664</v>
      </c>
      <c r="B153" s="3">
        <f>'Raw data'!B153</f>
        <v>70.852450000000005</v>
      </c>
      <c r="C153" s="3">
        <f t="shared" si="10"/>
        <v>-1.336183553749158E-2</v>
      </c>
      <c r="D153" s="3">
        <f>'Raw data'!C153</f>
        <v>78.45</v>
      </c>
      <c r="E153" s="3">
        <f t="shared" si="11"/>
        <v>7.7071290944124415E-3</v>
      </c>
      <c r="F153" s="3">
        <f>'Raw data'!D153</f>
        <v>34.799999999999997</v>
      </c>
      <c r="G153" s="3">
        <f t="shared" si="12"/>
        <v>2.9585798816568049E-2</v>
      </c>
      <c r="H153" s="62">
        <f>'Raw data'!E153</f>
        <v>1464.84769963388</v>
      </c>
      <c r="I153" s="67">
        <f t="shared" si="13"/>
        <v>-6.7860907793889464E-4</v>
      </c>
      <c r="J153" s="62">
        <f>'Sweden Small Cap'!C168</f>
        <v>1260.6565476999999</v>
      </c>
      <c r="K153">
        <f t="shared" si="14"/>
        <v>5.5432221550285538E-3</v>
      </c>
    </row>
    <row r="154" spans="1:11" x14ac:dyDescent="0.3">
      <c r="A154" s="101">
        <v>42667</v>
      </c>
      <c r="B154" s="3">
        <f>'Raw data'!B154</f>
        <v>70.622153999999995</v>
      </c>
      <c r="C154" s="3">
        <f t="shared" si="10"/>
        <v>-3.2503604321376298E-3</v>
      </c>
      <c r="D154" s="3">
        <f>'Raw data'!C154</f>
        <v>78.349999999999994</v>
      </c>
      <c r="E154" s="3">
        <f t="shared" si="11"/>
        <v>-1.2746972594010009E-3</v>
      </c>
      <c r="F154" s="3">
        <f>'Raw data'!D154</f>
        <v>34.700000000000003</v>
      </c>
      <c r="G154" s="3">
        <f t="shared" si="12"/>
        <v>-2.8735632183906415E-3</v>
      </c>
      <c r="H154" s="62">
        <f>'Raw data'!E154</f>
        <v>1456.7891553474601</v>
      </c>
      <c r="I154" s="67">
        <f t="shared" si="13"/>
        <v>-5.5012847331732881E-3</v>
      </c>
      <c r="J154" s="62">
        <f>'Sweden Small Cap'!C169</f>
        <v>1259.16958886</v>
      </c>
      <c r="K154">
        <f t="shared" si="14"/>
        <v>-1.1795114559257391E-3</v>
      </c>
    </row>
    <row r="155" spans="1:11" x14ac:dyDescent="0.3">
      <c r="A155" s="101">
        <v>42668</v>
      </c>
      <c r="B155" s="3">
        <f>'Raw data'!B155</f>
        <v>69.585849999999994</v>
      </c>
      <c r="C155" s="3">
        <f t="shared" si="10"/>
        <v>-1.467392229356246E-2</v>
      </c>
      <c r="D155" s="3">
        <f>'Raw data'!C155</f>
        <v>80.05</v>
      </c>
      <c r="E155" s="3">
        <f t="shared" si="11"/>
        <v>2.1697511167836667E-2</v>
      </c>
      <c r="F155" s="3">
        <f>'Raw data'!D155</f>
        <v>34.1</v>
      </c>
      <c r="G155" s="3">
        <f t="shared" si="12"/>
        <v>-1.7291066282420789E-2</v>
      </c>
      <c r="H155" s="62">
        <f>'Raw data'!E155</f>
        <v>1451.2711852226701</v>
      </c>
      <c r="I155" s="67">
        <f t="shared" si="13"/>
        <v>-3.7877616706131767E-3</v>
      </c>
      <c r="J155" s="62">
        <f>'Sweden Small Cap'!C170</f>
        <v>1261.5341489100001</v>
      </c>
      <c r="K155">
        <f t="shared" si="14"/>
        <v>1.8778725843759546E-3</v>
      </c>
    </row>
    <row r="156" spans="1:11" x14ac:dyDescent="0.3">
      <c r="A156" s="101">
        <v>42669</v>
      </c>
      <c r="B156" s="3">
        <f>'Raw data'!B156</f>
        <v>69.163650000000004</v>
      </c>
      <c r="C156" s="3">
        <f t="shared" si="10"/>
        <v>-6.0673254691864728E-3</v>
      </c>
      <c r="D156" s="3">
        <f>'Raw data'!C156</f>
        <v>78.900000000000006</v>
      </c>
      <c r="E156" s="3">
        <f t="shared" si="11"/>
        <v>-1.436602123672694E-2</v>
      </c>
      <c r="F156" s="3">
        <f>'Raw data'!D156</f>
        <v>33.5</v>
      </c>
      <c r="G156" s="3">
        <f t="shared" si="12"/>
        <v>-1.7595307917888603E-2</v>
      </c>
      <c r="H156" s="62">
        <f>'Raw data'!E156</f>
        <v>1454.21481759325</v>
      </c>
      <c r="I156" s="67">
        <f t="shared" si="13"/>
        <v>2.028313109605575E-3</v>
      </c>
      <c r="J156" s="62">
        <f>'Sweden Small Cap'!C171</f>
        <v>1255.6391372600001</v>
      </c>
      <c r="K156">
        <f t="shared" si="14"/>
        <v>-4.6728910629121418E-3</v>
      </c>
    </row>
    <row r="157" spans="1:11" x14ac:dyDescent="0.3">
      <c r="A157" s="101">
        <v>42670</v>
      </c>
      <c r="B157" s="3">
        <f>'Raw data'!B157</f>
        <v>66.89913</v>
      </c>
      <c r="C157" s="3">
        <f t="shared" si="10"/>
        <v>-3.2741476194503967E-2</v>
      </c>
      <c r="D157" s="3">
        <f>'Raw data'!C157</f>
        <v>79.349999999999994</v>
      </c>
      <c r="E157" s="3">
        <f t="shared" si="11"/>
        <v>5.7034220532317945E-3</v>
      </c>
      <c r="F157" s="3">
        <f>'Raw data'!D157</f>
        <v>34.299999999999997</v>
      </c>
      <c r="G157" s="3">
        <f t="shared" si="12"/>
        <v>2.3880597014925287E-2</v>
      </c>
      <c r="H157" s="62">
        <f>'Raw data'!E157</f>
        <v>1456.5481309696399</v>
      </c>
      <c r="I157" s="67">
        <f t="shared" si="13"/>
        <v>1.6045176738410608E-3</v>
      </c>
      <c r="J157" s="62">
        <f>'Sweden Small Cap'!C172</f>
        <v>1243.52579917</v>
      </c>
      <c r="K157">
        <f t="shared" si="14"/>
        <v>-9.647149193225419E-3</v>
      </c>
    </row>
    <row r="158" spans="1:11" x14ac:dyDescent="0.3">
      <c r="A158" s="101">
        <v>42671</v>
      </c>
      <c r="B158" s="3">
        <f>'Raw data'!B158</f>
        <v>67.705150000000003</v>
      </c>
      <c r="C158" s="3">
        <f t="shared" si="10"/>
        <v>1.2048288221386493E-2</v>
      </c>
      <c r="D158" s="3">
        <f>'Raw data'!C158</f>
        <v>80.3</v>
      </c>
      <c r="E158" s="3">
        <f t="shared" si="11"/>
        <v>1.1972274732199155E-2</v>
      </c>
      <c r="F158" s="3">
        <f>'Raw data'!D158</f>
        <v>33.5</v>
      </c>
      <c r="G158" s="3">
        <f t="shared" si="12"/>
        <v>-2.3323615160349774E-2</v>
      </c>
      <c r="H158" s="62">
        <f>'Raw data'!E158</f>
        <v>1459.3578144328501</v>
      </c>
      <c r="I158" s="67">
        <f t="shared" si="13"/>
        <v>1.929001454514045E-3</v>
      </c>
      <c r="J158" s="62">
        <f>'Sweden Small Cap'!C173</f>
        <v>1232.6115487500001</v>
      </c>
      <c r="K158">
        <f t="shared" si="14"/>
        <v>-8.7768588534992264E-3</v>
      </c>
    </row>
    <row r="159" spans="1:11" x14ac:dyDescent="0.3">
      <c r="A159" s="101">
        <v>42674</v>
      </c>
      <c r="B159" s="3">
        <f>'Raw data'!B159</f>
        <v>66.937515000000005</v>
      </c>
      <c r="C159" s="3">
        <f t="shared" si="10"/>
        <v>-1.1337911517809184E-2</v>
      </c>
      <c r="D159" s="3">
        <f>'Raw data'!C159</f>
        <v>79.7</v>
      </c>
      <c r="E159" s="3">
        <f t="shared" si="11"/>
        <v>-7.47198007471973E-3</v>
      </c>
      <c r="F159" s="3">
        <f>'Raw data'!D159</f>
        <v>33.6</v>
      </c>
      <c r="G159" s="3">
        <f t="shared" si="12"/>
        <v>2.9850746268657142E-3</v>
      </c>
      <c r="H159" s="62">
        <f>'Raw data'!E159</f>
        <v>1446.35023504931</v>
      </c>
      <c r="I159" s="67">
        <f t="shared" si="13"/>
        <v>-8.9132214559698407E-3</v>
      </c>
      <c r="J159" s="62">
        <f>'Sweden Small Cap'!C174</f>
        <v>1234.0778702099999</v>
      </c>
      <c r="K159">
        <f t="shared" si="14"/>
        <v>1.189605485594222E-3</v>
      </c>
    </row>
    <row r="160" spans="1:11" x14ac:dyDescent="0.3">
      <c r="A160" s="101">
        <v>42675</v>
      </c>
      <c r="B160" s="3">
        <f>'Raw data'!B160</f>
        <v>65.594160000000002</v>
      </c>
      <c r="C160" s="3">
        <f t="shared" si="10"/>
        <v>-2.0068791020999246E-2</v>
      </c>
      <c r="D160" s="3">
        <f>'Raw data'!C160</f>
        <v>80.349999999999994</v>
      </c>
      <c r="E160" s="3">
        <f t="shared" si="11"/>
        <v>8.1555834378919875E-3</v>
      </c>
      <c r="F160" s="3">
        <f>'Raw data'!D160</f>
        <v>32.700000000000003</v>
      </c>
      <c r="G160" s="3">
        <f t="shared" si="12"/>
        <v>-2.6785714285714243E-2</v>
      </c>
      <c r="H160" s="62">
        <f>'Raw data'!E160</f>
        <v>1431.87236130983</v>
      </c>
      <c r="I160" s="67">
        <f t="shared" si="13"/>
        <v>-1.0009936313237683E-2</v>
      </c>
      <c r="J160" s="62">
        <f>'Sweden Small Cap'!C175</f>
        <v>1230.13391308</v>
      </c>
      <c r="K160">
        <f t="shared" si="14"/>
        <v>-3.1958737979223394E-3</v>
      </c>
    </row>
    <row r="161" spans="1:11" x14ac:dyDescent="0.3">
      <c r="A161" s="101">
        <v>42676</v>
      </c>
      <c r="B161" s="3">
        <f>'Raw data'!B161</f>
        <v>66.016360000000006</v>
      </c>
      <c r="C161" s="3">
        <f t="shared" si="10"/>
        <v>6.4365486195722861E-3</v>
      </c>
      <c r="D161" s="3">
        <f>'Raw data'!C161</f>
        <v>81.650000000000006</v>
      </c>
      <c r="E161" s="3">
        <f t="shared" si="11"/>
        <v>1.6179215930305059E-2</v>
      </c>
      <c r="F161" s="3">
        <f>'Raw data'!D161</f>
        <v>33</v>
      </c>
      <c r="G161" s="3">
        <f t="shared" si="12"/>
        <v>9.1743119266054166E-3</v>
      </c>
      <c r="H161" s="62">
        <f>'Raw data'!E161</f>
        <v>1417.3735554047</v>
      </c>
      <c r="I161" s="67">
        <f t="shared" si="13"/>
        <v>-1.0125767000535545E-2</v>
      </c>
      <c r="J161" s="62">
        <f>'Sweden Small Cap'!C176</f>
        <v>1213.6306158100001</v>
      </c>
      <c r="K161">
        <f t="shared" si="14"/>
        <v>-1.3415854237104168E-2</v>
      </c>
    </row>
    <row r="162" spans="1:11" x14ac:dyDescent="0.3">
      <c r="A162" s="101">
        <v>42677</v>
      </c>
      <c r="B162" s="3">
        <f>'Raw data'!B162</f>
        <v>66.246639999999999</v>
      </c>
      <c r="C162" s="3">
        <f t="shared" si="10"/>
        <v>3.4882262517956664E-3</v>
      </c>
      <c r="D162" s="3">
        <f>'Raw data'!C162</f>
        <v>84.75</v>
      </c>
      <c r="E162" s="3">
        <f t="shared" si="11"/>
        <v>3.7966932026944199E-2</v>
      </c>
      <c r="F162" s="3">
        <f>'Raw data'!D162</f>
        <v>33.299999999999997</v>
      </c>
      <c r="G162" s="3">
        <f t="shared" si="12"/>
        <v>9.0909090909090055E-3</v>
      </c>
      <c r="H162" s="62">
        <f>'Raw data'!E162</f>
        <v>1421.0108596442101</v>
      </c>
      <c r="I162" s="67">
        <f t="shared" si="13"/>
        <v>2.5662283775793361E-3</v>
      </c>
      <c r="J162" s="62">
        <f>'Sweden Small Cap'!C177</f>
        <v>1203.99770459</v>
      </c>
      <c r="K162">
        <f t="shared" si="14"/>
        <v>-7.937267809918349E-3</v>
      </c>
    </row>
    <row r="163" spans="1:11" x14ac:dyDescent="0.3">
      <c r="A163" s="101">
        <v>42678</v>
      </c>
      <c r="B163" s="3">
        <f>'Raw data'!B163</f>
        <v>64.903300000000002</v>
      </c>
      <c r="C163" s="3">
        <f t="shared" si="10"/>
        <v>-2.0277858620452265E-2</v>
      </c>
      <c r="D163" s="3">
        <f>'Raw data'!C163</f>
        <v>82.3</v>
      </c>
      <c r="E163" s="3">
        <f t="shared" si="11"/>
        <v>-2.8908554572271421E-2</v>
      </c>
      <c r="F163" s="3">
        <f>'Raw data'!D163</f>
        <v>33</v>
      </c>
      <c r="G163" s="3">
        <f t="shared" si="12"/>
        <v>-9.0090090090089239E-3</v>
      </c>
      <c r="H163" s="62">
        <f>'Raw data'!E163</f>
        <v>1406.09969603016</v>
      </c>
      <c r="I163" s="67">
        <f t="shared" si="13"/>
        <v>-1.0493349514431958E-2</v>
      </c>
      <c r="J163" s="62">
        <f>'Sweden Small Cap'!C178</f>
        <v>1204.41923402</v>
      </c>
      <c r="K163">
        <f t="shared" si="14"/>
        <v>3.5010816747653889E-4</v>
      </c>
    </row>
    <row r="164" spans="1:11" x14ac:dyDescent="0.3">
      <c r="A164" s="101">
        <v>42681</v>
      </c>
      <c r="B164" s="3">
        <f>'Raw data'!B164</f>
        <v>66.476939999999999</v>
      </c>
      <c r="C164" s="3">
        <f t="shared" si="10"/>
        <v>2.4245916617490905E-2</v>
      </c>
      <c r="D164" s="3">
        <f>'Raw data'!C164</f>
        <v>82.55</v>
      </c>
      <c r="E164" s="3">
        <f t="shared" si="11"/>
        <v>3.0376670716889429E-3</v>
      </c>
      <c r="F164" s="3">
        <f>'Raw data'!D164</f>
        <v>33.299999999999997</v>
      </c>
      <c r="G164" s="3">
        <f t="shared" si="12"/>
        <v>9.0909090909090055E-3</v>
      </c>
      <c r="H164" s="62">
        <f>'Raw data'!E164</f>
        <v>1431.7725097693899</v>
      </c>
      <c r="I164" s="67">
        <f t="shared" si="13"/>
        <v>1.8258174588695209E-2</v>
      </c>
      <c r="J164" s="62">
        <f>'Sweden Small Cap'!C179</f>
        <v>1188.34207098</v>
      </c>
      <c r="K164">
        <f t="shared" si="14"/>
        <v>-1.3348477495115285E-2</v>
      </c>
    </row>
    <row r="165" spans="1:11" x14ac:dyDescent="0.3">
      <c r="A165" s="101">
        <v>42682</v>
      </c>
      <c r="B165" s="3">
        <f>'Raw data'!B165</f>
        <v>65.479010000000002</v>
      </c>
      <c r="C165" s="3">
        <f t="shared" si="10"/>
        <v>-1.5011671716538045E-2</v>
      </c>
      <c r="D165" s="3">
        <f>'Raw data'!C165</f>
        <v>80.849999999999994</v>
      </c>
      <c r="E165" s="3">
        <f t="shared" si="11"/>
        <v>-2.0593579648697794E-2</v>
      </c>
      <c r="F165" s="3">
        <f>'Raw data'!D165</f>
        <v>33.1</v>
      </c>
      <c r="G165" s="3">
        <f t="shared" si="12"/>
        <v>-6.0060060060058785E-3</v>
      </c>
      <c r="H165" s="62">
        <f>'Raw data'!E165</f>
        <v>1439.4343099350999</v>
      </c>
      <c r="I165" s="67">
        <f t="shared" si="13"/>
        <v>5.3512692228907767E-3</v>
      </c>
      <c r="J165" s="62">
        <f>'Sweden Small Cap'!C180</f>
        <v>1202.30491102</v>
      </c>
      <c r="K165">
        <f t="shared" si="14"/>
        <v>1.1749849122555339E-2</v>
      </c>
    </row>
    <row r="166" spans="1:11" x14ac:dyDescent="0.3">
      <c r="A166" s="101">
        <v>42683</v>
      </c>
      <c r="B166" s="3">
        <f>'Raw data'!B166</f>
        <v>63.559944000000002</v>
      </c>
      <c r="C166" s="3">
        <f t="shared" si="10"/>
        <v>-2.9308109575877837E-2</v>
      </c>
      <c r="D166" s="3">
        <f>'Raw data'!C166</f>
        <v>78.650000000000006</v>
      </c>
      <c r="E166" s="3">
        <f t="shared" si="11"/>
        <v>-2.7210884353741357E-2</v>
      </c>
      <c r="F166" s="3">
        <f>'Raw data'!D166</f>
        <v>36.5</v>
      </c>
      <c r="G166" s="3">
        <f t="shared" si="12"/>
        <v>0.10271903323262835</v>
      </c>
      <c r="H166" s="62">
        <f>'Raw data'!E166</f>
        <v>1456.7116332477101</v>
      </c>
      <c r="I166" s="67">
        <f t="shared" si="13"/>
        <v>1.2002856395294042E-2</v>
      </c>
      <c r="J166" s="62">
        <f>'Sweden Small Cap'!C181</f>
        <v>1203.3364595</v>
      </c>
      <c r="K166">
        <f t="shared" si="14"/>
        <v>8.5797576849698455E-4</v>
      </c>
    </row>
    <row r="167" spans="1:11" x14ac:dyDescent="0.3">
      <c r="A167" s="101">
        <v>42684</v>
      </c>
      <c r="B167" s="3">
        <f>'Raw data'!B167</f>
        <v>65.325485</v>
      </c>
      <c r="C167" s="3">
        <f t="shared" si="10"/>
        <v>2.7777573246445888E-2</v>
      </c>
      <c r="D167" s="3">
        <f>'Raw data'!C167</f>
        <v>78.599999999999994</v>
      </c>
      <c r="E167" s="3">
        <f t="shared" si="11"/>
        <v>-6.3572790845532572E-4</v>
      </c>
      <c r="F167" s="3">
        <f>'Raw data'!D167</f>
        <v>37.799999999999997</v>
      </c>
      <c r="G167" s="3">
        <f t="shared" si="12"/>
        <v>3.5616438356164307E-2</v>
      </c>
      <c r="H167" s="62">
        <f>'Raw data'!E167</f>
        <v>1460.51901635019</v>
      </c>
      <c r="I167" s="67">
        <f t="shared" si="13"/>
        <v>2.6136834604604639E-3</v>
      </c>
      <c r="J167" s="62">
        <f>'Sweden Small Cap'!C182</f>
        <v>1204.38504192</v>
      </c>
      <c r="K167">
        <f t="shared" si="14"/>
        <v>8.7139586914511034E-4</v>
      </c>
    </row>
    <row r="168" spans="1:11" x14ac:dyDescent="0.3">
      <c r="A168" s="101">
        <v>42685</v>
      </c>
      <c r="B168" s="3">
        <f>'Raw data'!B168</f>
        <v>65.056820000000002</v>
      </c>
      <c r="C168" s="3">
        <f t="shared" si="10"/>
        <v>-4.1127134379484297E-3</v>
      </c>
      <c r="D168" s="3">
        <f>'Raw data'!C168</f>
        <v>76.95</v>
      </c>
      <c r="E168" s="3">
        <f t="shared" si="11"/>
        <v>-2.0992366412213633E-2</v>
      </c>
      <c r="F168" s="3">
        <f>'Raw data'!D168</f>
        <v>37.5</v>
      </c>
      <c r="G168" s="3">
        <f t="shared" si="12"/>
        <v>-7.9365079365078615E-3</v>
      </c>
      <c r="H168" s="62">
        <f>'Raw data'!E168</f>
        <v>1451.5300242973101</v>
      </c>
      <c r="I168" s="67">
        <f t="shared" si="13"/>
        <v>-6.1546559491866245E-3</v>
      </c>
      <c r="J168" s="62">
        <f>'Sweden Small Cap'!C183</f>
        <v>1198.76410332</v>
      </c>
      <c r="K168">
        <f t="shared" si="14"/>
        <v>-4.667061117796089E-3</v>
      </c>
    </row>
    <row r="169" spans="1:11" x14ac:dyDescent="0.3">
      <c r="A169" s="101">
        <v>42688</v>
      </c>
      <c r="B169" s="3">
        <f>'Raw data'!B169</f>
        <v>66.208259999999996</v>
      </c>
      <c r="C169" s="3">
        <f t="shared" si="10"/>
        <v>1.7698989898368746E-2</v>
      </c>
      <c r="D169" s="3">
        <f>'Raw data'!C169</f>
        <v>77.8</v>
      </c>
      <c r="E169" s="3">
        <f t="shared" si="11"/>
        <v>1.1046133853151324E-2</v>
      </c>
      <c r="F169" s="3">
        <f>'Raw data'!D169</f>
        <v>37.799999999999997</v>
      </c>
      <c r="G169" s="3">
        <f t="shared" si="12"/>
        <v>7.9999999999999238E-3</v>
      </c>
      <c r="H169" s="62">
        <f>'Raw data'!E169</f>
        <v>1443.0849770151799</v>
      </c>
      <c r="I169" s="67">
        <f t="shared" si="13"/>
        <v>-5.8180314156563604E-3</v>
      </c>
      <c r="J169" s="62">
        <f>'Sweden Small Cap'!C184</f>
        <v>1184.6872305500001</v>
      </c>
      <c r="K169">
        <f t="shared" si="14"/>
        <v>-1.1742821403321757E-2</v>
      </c>
    </row>
    <row r="170" spans="1:11" x14ac:dyDescent="0.3">
      <c r="A170" s="101">
        <v>42689</v>
      </c>
      <c r="B170" s="3">
        <f>'Raw data'!B170</f>
        <v>67.781909999999996</v>
      </c>
      <c r="C170" s="3">
        <f t="shared" si="10"/>
        <v>2.3768182398993733E-2</v>
      </c>
      <c r="D170" s="3">
        <f>'Raw data'!C170</f>
        <v>77.650000000000006</v>
      </c>
      <c r="E170" s="3">
        <f t="shared" si="11"/>
        <v>-1.9280205655525897E-3</v>
      </c>
      <c r="F170" s="3">
        <f>'Raw data'!D170</f>
        <v>37</v>
      </c>
      <c r="G170" s="3">
        <f t="shared" si="12"/>
        <v>-2.116402116402109E-2</v>
      </c>
      <c r="H170" s="62">
        <f>'Raw data'!E170</f>
        <v>1466.46326314111</v>
      </c>
      <c r="I170" s="67">
        <f t="shared" si="13"/>
        <v>1.6200214469895488E-2</v>
      </c>
      <c r="J170" s="62">
        <f>'Sweden Small Cap'!C185</f>
        <v>1178.78873985</v>
      </c>
      <c r="K170">
        <f t="shared" si="14"/>
        <v>-4.9789434273396528E-3</v>
      </c>
    </row>
    <row r="171" spans="1:11" x14ac:dyDescent="0.3">
      <c r="A171" s="101">
        <v>42690</v>
      </c>
      <c r="B171" s="3">
        <f>'Raw data'!B171</f>
        <v>66.89913</v>
      </c>
      <c r="C171" s="3">
        <f t="shared" si="10"/>
        <v>-1.3023828924266029E-2</v>
      </c>
      <c r="D171" s="3">
        <f>'Raw data'!C171</f>
        <v>77.75</v>
      </c>
      <c r="E171" s="3">
        <f t="shared" si="11"/>
        <v>1.2878300064390767E-3</v>
      </c>
      <c r="F171" s="3">
        <f>'Raw data'!D171</f>
        <v>36.6</v>
      </c>
      <c r="G171" s="3">
        <f t="shared" si="12"/>
        <v>-1.0810810810810773E-2</v>
      </c>
      <c r="H171" s="62">
        <f>'Raw data'!E171</f>
        <v>1458.2462232844</v>
      </c>
      <c r="I171" s="67">
        <f t="shared" si="13"/>
        <v>-5.6033042649220009E-3</v>
      </c>
      <c r="J171" s="62">
        <f>'Sweden Small Cap'!C186</f>
        <v>1192.0461527499999</v>
      </c>
      <c r="K171">
        <f t="shared" si="14"/>
        <v>1.1246640260312428E-2</v>
      </c>
    </row>
    <row r="172" spans="1:11" x14ac:dyDescent="0.3">
      <c r="A172" s="101">
        <v>42691</v>
      </c>
      <c r="B172" s="3">
        <f>'Raw data'!B172</f>
        <v>68.818219999999997</v>
      </c>
      <c r="C172" s="3">
        <f t="shared" si="10"/>
        <v>2.8686322228704576E-2</v>
      </c>
      <c r="D172" s="3">
        <f>'Raw data'!C172</f>
        <v>78.400000000000006</v>
      </c>
      <c r="E172" s="3">
        <f t="shared" si="11"/>
        <v>8.360128617363417E-3</v>
      </c>
      <c r="F172" s="3">
        <f>'Raw data'!D172</f>
        <v>38</v>
      </c>
      <c r="G172" s="3">
        <f t="shared" si="12"/>
        <v>3.8251366120218538E-2</v>
      </c>
      <c r="H172" s="62">
        <f>'Raw data'!E172</f>
        <v>1472.04923464888</v>
      </c>
      <c r="I172" s="67">
        <f t="shared" si="13"/>
        <v>9.4654874767249684E-3</v>
      </c>
      <c r="J172" s="62">
        <f>'Sweden Small Cap'!C187</f>
        <v>1192.9199004699999</v>
      </c>
      <c r="K172">
        <f t="shared" si="14"/>
        <v>7.3298145208915285E-4</v>
      </c>
    </row>
    <row r="173" spans="1:11" x14ac:dyDescent="0.3">
      <c r="A173" s="101">
        <v>42692</v>
      </c>
      <c r="B173" s="3">
        <f>'Raw data'!B173</f>
        <v>69.355559999999997</v>
      </c>
      <c r="C173" s="3">
        <f t="shared" si="10"/>
        <v>7.8081066322261807E-3</v>
      </c>
      <c r="D173" s="3">
        <f>'Raw data'!C173</f>
        <v>79.95</v>
      </c>
      <c r="E173" s="3">
        <f t="shared" si="11"/>
        <v>1.9770408163265269E-2</v>
      </c>
      <c r="F173" s="3">
        <f>'Raw data'!D173</f>
        <v>37.9</v>
      </c>
      <c r="G173" s="3">
        <f t="shared" si="12"/>
        <v>-2.6315789473684583E-3</v>
      </c>
      <c r="H173" s="62">
        <f>'Raw data'!E173</f>
        <v>1476.4736552757399</v>
      </c>
      <c r="I173" s="67">
        <f t="shared" si="13"/>
        <v>3.0056200042217263E-3</v>
      </c>
      <c r="J173" s="62">
        <f>'Sweden Small Cap'!C188</f>
        <v>1202.8443521199999</v>
      </c>
      <c r="K173">
        <f t="shared" si="14"/>
        <v>8.3194618901821418E-3</v>
      </c>
    </row>
    <row r="174" spans="1:11" x14ac:dyDescent="0.3">
      <c r="A174" s="101">
        <v>42695</v>
      </c>
      <c r="B174" s="3">
        <f>'Raw data'!B174</f>
        <v>68.74145</v>
      </c>
      <c r="C174" s="3">
        <f t="shared" si="10"/>
        <v>-8.8545172153464934E-3</v>
      </c>
      <c r="D174" s="3">
        <f>'Raw data'!C174</f>
        <v>80</v>
      </c>
      <c r="E174" s="3">
        <f t="shared" si="11"/>
        <v>6.2539086929327276E-4</v>
      </c>
      <c r="F174" s="3">
        <f>'Raw data'!D174</f>
        <v>37.299999999999997</v>
      </c>
      <c r="G174" s="3">
        <f t="shared" si="12"/>
        <v>-1.5831134564643839E-2</v>
      </c>
      <c r="H174" s="62">
        <f>'Raw data'!E174</f>
        <v>1478.5820081460299</v>
      </c>
      <c r="I174" s="67">
        <f t="shared" si="13"/>
        <v>1.4279651131982062E-3</v>
      </c>
      <c r="J174" s="62">
        <f>'Sweden Small Cap'!C189</f>
        <v>1216.3490632200001</v>
      </c>
      <c r="K174">
        <f t="shared" si="14"/>
        <v>1.1227313888283399E-2</v>
      </c>
    </row>
    <row r="175" spans="1:11" x14ac:dyDescent="0.3">
      <c r="A175" s="101">
        <v>42696</v>
      </c>
      <c r="B175" s="3">
        <f>'Raw data'!B175</f>
        <v>69.547470000000004</v>
      </c>
      <c r="C175" s="3">
        <f t="shared" si="10"/>
        <v>1.1725385484303921E-2</v>
      </c>
      <c r="D175" s="3">
        <f>'Raw data'!C175</f>
        <v>79.400000000000006</v>
      </c>
      <c r="E175" s="3">
        <f t="shared" si="11"/>
        <v>-7.4999999999999286E-3</v>
      </c>
      <c r="F175" s="3">
        <f>'Raw data'!D175</f>
        <v>37.4</v>
      </c>
      <c r="G175" s="3">
        <f t="shared" si="12"/>
        <v>2.6809651474531213E-3</v>
      </c>
      <c r="H175" s="62">
        <f>'Raw data'!E175</f>
        <v>1485.04839086944</v>
      </c>
      <c r="I175" s="67">
        <f t="shared" si="13"/>
        <v>4.3733676507522225E-3</v>
      </c>
      <c r="J175" s="62">
        <f>'Sweden Small Cap'!C190</f>
        <v>1215.3503230399999</v>
      </c>
      <c r="K175">
        <f t="shared" si="14"/>
        <v>-8.2109668202991779E-4</v>
      </c>
    </row>
    <row r="176" spans="1:11" x14ac:dyDescent="0.3">
      <c r="A176" s="101">
        <v>42697</v>
      </c>
      <c r="B176" s="3">
        <f>'Raw data'!B176</f>
        <v>68.74145</v>
      </c>
      <c r="C176" s="3">
        <f t="shared" si="10"/>
        <v>-1.1589494197272794E-2</v>
      </c>
      <c r="D176" s="3">
        <f>'Raw data'!C176</f>
        <v>78.650000000000006</v>
      </c>
      <c r="E176" s="3">
        <f t="shared" si="11"/>
        <v>-9.4458438287153643E-3</v>
      </c>
      <c r="F176" s="3">
        <f>'Raw data'!D176</f>
        <v>36.700000000000003</v>
      </c>
      <c r="G176" s="3">
        <f t="shared" si="12"/>
        <v>-1.8716577540106839E-2</v>
      </c>
      <c r="H176" s="62">
        <f>'Raw data'!E176</f>
        <v>1482.6348623992701</v>
      </c>
      <c r="I176" s="67">
        <f t="shared" si="13"/>
        <v>-1.6252187369846527E-3</v>
      </c>
      <c r="J176" s="62">
        <f>'Sweden Small Cap'!C191</f>
        <v>1216.5956358799999</v>
      </c>
      <c r="K176">
        <f t="shared" si="14"/>
        <v>1.0246533994289404E-3</v>
      </c>
    </row>
    <row r="177" spans="1:11" x14ac:dyDescent="0.3">
      <c r="A177" s="101">
        <v>42698</v>
      </c>
      <c r="B177" s="3">
        <f>'Raw data'!B177</f>
        <v>69.969666000000004</v>
      </c>
      <c r="C177" s="3">
        <f t="shared" si="10"/>
        <v>1.7867182027728586E-2</v>
      </c>
      <c r="D177" s="3">
        <f>'Raw data'!C177</f>
        <v>79.55</v>
      </c>
      <c r="E177" s="3">
        <f t="shared" si="11"/>
        <v>1.1443102352193152E-2</v>
      </c>
      <c r="F177" s="3">
        <f>'Raw data'!D177</f>
        <v>37</v>
      </c>
      <c r="G177" s="3">
        <f t="shared" si="12"/>
        <v>8.1743869209808476E-3</v>
      </c>
      <c r="H177" s="62">
        <f>'Raw data'!E177</f>
        <v>1484.32989803546</v>
      </c>
      <c r="I177" s="67">
        <f t="shared" si="13"/>
        <v>1.1432589905831074E-3</v>
      </c>
      <c r="J177" s="62">
        <f>'Sweden Small Cap'!C192</f>
        <v>1218.26204401</v>
      </c>
      <c r="K177">
        <f t="shared" si="14"/>
        <v>1.3697304846853847E-3</v>
      </c>
    </row>
    <row r="178" spans="1:11" x14ac:dyDescent="0.3">
      <c r="A178" s="101">
        <v>42699</v>
      </c>
      <c r="B178" s="3">
        <f>'Raw data'!B178</f>
        <v>69.854519999999994</v>
      </c>
      <c r="C178" s="3">
        <f t="shared" si="10"/>
        <v>-1.6456559904117587E-3</v>
      </c>
      <c r="D178" s="3">
        <f>'Raw data'!C178</f>
        <v>79.5</v>
      </c>
      <c r="E178" s="3">
        <f t="shared" si="11"/>
        <v>-6.2853551225640683E-4</v>
      </c>
      <c r="F178" s="3">
        <f>'Raw data'!D178</f>
        <v>37</v>
      </c>
      <c r="G178" s="3">
        <f t="shared" si="12"/>
        <v>0</v>
      </c>
      <c r="H178" s="62">
        <f>'Raw data'!E178</f>
        <v>1491.2286358742699</v>
      </c>
      <c r="I178" s="67">
        <f t="shared" si="13"/>
        <v>4.6477119728845382E-3</v>
      </c>
      <c r="J178" s="62">
        <f>'Sweden Small Cap'!C193</f>
        <v>1222.75649004</v>
      </c>
      <c r="K178">
        <f t="shared" si="14"/>
        <v>3.6892276600904842E-3</v>
      </c>
    </row>
    <row r="179" spans="1:11" x14ac:dyDescent="0.3">
      <c r="A179" s="101">
        <v>42702</v>
      </c>
      <c r="B179" s="3">
        <f>'Raw data'!B179</f>
        <v>68.8566</v>
      </c>
      <c r="C179" s="3">
        <f t="shared" si="10"/>
        <v>-1.4285689744915484E-2</v>
      </c>
      <c r="D179" s="3">
        <f>'Raw data'!C179</f>
        <v>79</v>
      </c>
      <c r="E179" s="3">
        <f t="shared" si="11"/>
        <v>-6.2893081761006293E-3</v>
      </c>
      <c r="F179" s="3">
        <f>'Raw data'!D179</f>
        <v>36.9</v>
      </c>
      <c r="G179" s="3">
        <f t="shared" si="12"/>
        <v>-2.702702702702741E-3</v>
      </c>
      <c r="H179" s="62">
        <f>'Raw data'!E179</f>
        <v>1472.6814939498499</v>
      </c>
      <c r="I179" s="67">
        <f t="shared" si="13"/>
        <v>-1.2437490454672131E-2</v>
      </c>
      <c r="J179" s="62">
        <f>'Sweden Small Cap'!C194</f>
        <v>1216.5718554</v>
      </c>
      <c r="K179">
        <f t="shared" si="14"/>
        <v>-5.0579446442338616E-3</v>
      </c>
    </row>
    <row r="180" spans="1:11" x14ac:dyDescent="0.3">
      <c r="A180" s="101">
        <v>42703</v>
      </c>
      <c r="B180" s="3">
        <f>'Raw data'!B180</f>
        <v>69.547470000000004</v>
      </c>
      <c r="C180" s="3">
        <f t="shared" si="10"/>
        <v>1.003346084471211E-2</v>
      </c>
      <c r="D180" s="3">
        <f>'Raw data'!C180</f>
        <v>80.400000000000006</v>
      </c>
      <c r="E180" s="3">
        <f t="shared" si="11"/>
        <v>1.7721518987341846E-2</v>
      </c>
      <c r="F180" s="3">
        <f>'Raw data'!D180</f>
        <v>37.200000000000003</v>
      </c>
      <c r="G180" s="3">
        <f t="shared" si="12"/>
        <v>8.1300813008131235E-3</v>
      </c>
      <c r="H180" s="62">
        <f>'Raw data'!E180</f>
        <v>1467.1781018122499</v>
      </c>
      <c r="I180" s="67">
        <f t="shared" si="13"/>
        <v>-3.7369873663853082E-3</v>
      </c>
      <c r="J180" s="62">
        <f>'Sweden Small Cap'!C195</f>
        <v>1216.51875096</v>
      </c>
      <c r="K180">
        <f t="shared" si="14"/>
        <v>-4.3650886517105639E-5</v>
      </c>
    </row>
    <row r="181" spans="1:11" x14ac:dyDescent="0.3">
      <c r="A181" s="101">
        <v>42704</v>
      </c>
      <c r="B181" s="3">
        <f>'Raw data'!B181</f>
        <v>69.202033999999998</v>
      </c>
      <c r="C181" s="3">
        <f t="shared" si="10"/>
        <v>-4.9669096517818189E-3</v>
      </c>
      <c r="D181" s="3">
        <f>'Raw data'!C181</f>
        <v>79.2</v>
      </c>
      <c r="E181" s="3">
        <f t="shared" si="11"/>
        <v>-1.4925373134328393E-2</v>
      </c>
      <c r="F181" s="3">
        <f>'Raw data'!D181</f>
        <v>37.1</v>
      </c>
      <c r="G181" s="3">
        <f t="shared" si="12"/>
        <v>-2.6881720430107906E-3</v>
      </c>
      <c r="H181" s="62">
        <f>'Raw data'!E181</f>
        <v>1481.1408490373401</v>
      </c>
      <c r="I181" s="67">
        <f t="shared" si="13"/>
        <v>9.5167363852033324E-3</v>
      </c>
      <c r="J181" s="62">
        <f>'Sweden Small Cap'!C196</f>
        <v>1217.1343910000001</v>
      </c>
      <c r="K181">
        <f t="shared" si="14"/>
        <v>5.0606703720283165E-4</v>
      </c>
    </row>
    <row r="182" spans="1:11" x14ac:dyDescent="0.3">
      <c r="A182" s="101">
        <v>42705</v>
      </c>
      <c r="B182" s="3">
        <f>'Raw data'!B182</f>
        <v>69.048500000000004</v>
      </c>
      <c r="C182" s="3">
        <f t="shared" si="10"/>
        <v>-2.2186342095088332E-3</v>
      </c>
      <c r="D182" s="3">
        <f>'Raw data'!C182</f>
        <v>77.400000000000006</v>
      </c>
      <c r="E182" s="3">
        <f t="shared" si="11"/>
        <v>-2.272727272727269E-2</v>
      </c>
      <c r="F182" s="3">
        <f>'Raw data'!D182</f>
        <v>36.700000000000003</v>
      </c>
      <c r="G182" s="3">
        <f t="shared" si="12"/>
        <v>-1.078167115902961E-2</v>
      </c>
      <c r="H182" s="62">
        <f>'Raw data'!E182</f>
        <v>1477.9511306014799</v>
      </c>
      <c r="I182" s="67">
        <f t="shared" si="13"/>
        <v>-2.1535551044543316E-3</v>
      </c>
      <c r="J182" s="62">
        <f>'Sweden Small Cap'!C197</f>
        <v>1210.57513281</v>
      </c>
      <c r="K182">
        <f t="shared" si="14"/>
        <v>-5.389099378426845E-3</v>
      </c>
    </row>
    <row r="183" spans="1:11" x14ac:dyDescent="0.3">
      <c r="A183" s="101">
        <v>42706</v>
      </c>
      <c r="B183" s="3">
        <f>'Raw data'!B183</f>
        <v>66.553696000000002</v>
      </c>
      <c r="C183" s="3">
        <f t="shared" si="10"/>
        <v>-3.6131183153870136E-2</v>
      </c>
      <c r="D183" s="3">
        <f>'Raw data'!C183</f>
        <v>76.400000000000006</v>
      </c>
      <c r="E183" s="3">
        <f t="shared" si="11"/>
        <v>-1.2919896640826873E-2</v>
      </c>
      <c r="F183" s="3">
        <f>'Raw data'!D183</f>
        <v>36.4</v>
      </c>
      <c r="G183" s="3">
        <f t="shared" si="12"/>
        <v>-8.1743869209810419E-3</v>
      </c>
      <c r="H183" s="62">
        <f>'Raw data'!E183</f>
        <v>1470.08278175541</v>
      </c>
      <c r="I183" s="67">
        <f t="shared" si="13"/>
        <v>-5.3238220690475391E-3</v>
      </c>
      <c r="J183" s="62">
        <f>'Sweden Small Cap'!C198</f>
        <v>1198.11362261</v>
      </c>
      <c r="K183">
        <f t="shared" si="14"/>
        <v>-1.0293875912579031E-2</v>
      </c>
    </row>
    <row r="184" spans="1:11" x14ac:dyDescent="0.3">
      <c r="A184" s="101">
        <v>42709</v>
      </c>
      <c r="B184" s="3">
        <f>'Raw data'!B184</f>
        <v>66.553696000000002</v>
      </c>
      <c r="C184" s="3">
        <f t="shared" si="10"/>
        <v>0</v>
      </c>
      <c r="D184" s="3">
        <f>'Raw data'!C184</f>
        <v>76.2</v>
      </c>
      <c r="E184" s="3">
        <f t="shared" si="11"/>
        <v>-2.6178010471204559E-3</v>
      </c>
      <c r="F184" s="3">
        <f>'Raw data'!D184</f>
        <v>35.4</v>
      </c>
      <c r="G184" s="3">
        <f t="shared" si="12"/>
        <v>-2.7472527472527472E-2</v>
      </c>
      <c r="H184" s="62">
        <f>'Raw data'!E184</f>
        <v>1483.2861685601899</v>
      </c>
      <c r="I184" s="67">
        <f t="shared" si="13"/>
        <v>8.9813900064960404E-3</v>
      </c>
      <c r="J184" s="62">
        <f>'Sweden Small Cap'!C199</f>
        <v>1202.44900803</v>
      </c>
      <c r="K184">
        <f t="shared" si="14"/>
        <v>3.6185094119501426E-3</v>
      </c>
    </row>
    <row r="185" spans="1:11" x14ac:dyDescent="0.3">
      <c r="A185" s="101">
        <v>42710</v>
      </c>
      <c r="B185" s="3">
        <f>'Raw data'!B185</f>
        <v>67.014279999999999</v>
      </c>
      <c r="C185" s="3">
        <f t="shared" si="10"/>
        <v>6.9204871807569818E-3</v>
      </c>
      <c r="D185" s="3">
        <f>'Raw data'!C185</f>
        <v>76.05</v>
      </c>
      <c r="E185" s="3">
        <f t="shared" si="11"/>
        <v>-1.9685039370079486E-3</v>
      </c>
      <c r="F185" s="3">
        <f>'Raw data'!D185</f>
        <v>35.5</v>
      </c>
      <c r="G185" s="3">
        <f t="shared" si="12"/>
        <v>2.8248587570621872E-3</v>
      </c>
      <c r="H185" s="62">
        <f>'Raw data'!E185</f>
        <v>1492.1706989347699</v>
      </c>
      <c r="I185" s="67">
        <f t="shared" si="13"/>
        <v>5.9897614923518768E-3</v>
      </c>
      <c r="J185" s="62">
        <f>'Sweden Small Cap'!C200</f>
        <v>1203.5867701899999</v>
      </c>
      <c r="K185">
        <f t="shared" si="14"/>
        <v>9.4620408217059256E-4</v>
      </c>
    </row>
    <row r="186" spans="1:11" x14ac:dyDescent="0.3">
      <c r="A186" s="101">
        <v>42711</v>
      </c>
      <c r="B186" s="3">
        <f>'Raw data'!B186</f>
        <v>66.89913</v>
      </c>
      <c r="C186" s="3">
        <f t="shared" si="10"/>
        <v>-1.7182904897284558E-3</v>
      </c>
      <c r="D186" s="3">
        <f>'Raw data'!C186</f>
        <v>78.900000000000006</v>
      </c>
      <c r="E186" s="3">
        <f t="shared" si="11"/>
        <v>3.7475345167652975E-2</v>
      </c>
      <c r="F186" s="3">
        <f>'Raw data'!D186</f>
        <v>35</v>
      </c>
      <c r="G186" s="3">
        <f t="shared" si="12"/>
        <v>-1.4084507042253521E-2</v>
      </c>
      <c r="H186" s="62">
        <f>'Raw data'!E186</f>
        <v>1503.9538125858101</v>
      </c>
      <c r="I186" s="67">
        <f t="shared" si="13"/>
        <v>7.8966258079265755E-3</v>
      </c>
      <c r="J186" s="62">
        <f>'Sweden Small Cap'!C201</f>
        <v>1208.7360205</v>
      </c>
      <c r="K186">
        <f t="shared" si="14"/>
        <v>4.2782543290893786E-3</v>
      </c>
    </row>
    <row r="187" spans="1:11" x14ac:dyDescent="0.3">
      <c r="A187" s="101">
        <v>42712</v>
      </c>
      <c r="B187" s="3">
        <f>'Raw data'!B187</f>
        <v>67.014279999999999</v>
      </c>
      <c r="C187" s="3">
        <f t="shared" si="10"/>
        <v>1.7212480939587684E-3</v>
      </c>
      <c r="D187" s="3">
        <f>'Raw data'!C187</f>
        <v>79.05</v>
      </c>
      <c r="E187" s="3">
        <f t="shared" si="11"/>
        <v>1.9011406844105382E-3</v>
      </c>
      <c r="F187" s="3">
        <f>'Raw data'!D187</f>
        <v>34.5</v>
      </c>
      <c r="G187" s="3">
        <f t="shared" si="12"/>
        <v>-1.4285714285714285E-2</v>
      </c>
      <c r="H187" s="62">
        <f>'Raw data'!E187</f>
        <v>1520.1480362157399</v>
      </c>
      <c r="I187" s="67">
        <f t="shared" si="13"/>
        <v>1.0767766599219205E-2</v>
      </c>
      <c r="J187" s="62">
        <f>'Sweden Small Cap'!C202</f>
        <v>1212.9534539799999</v>
      </c>
      <c r="K187">
        <f t="shared" si="14"/>
        <v>3.4891269958641515E-3</v>
      </c>
    </row>
    <row r="188" spans="1:11" x14ac:dyDescent="0.3">
      <c r="A188" s="101">
        <v>42713</v>
      </c>
      <c r="B188" s="3">
        <f>'Raw data'!B188</f>
        <v>67.052666000000002</v>
      </c>
      <c r="C188" s="3">
        <f t="shared" si="10"/>
        <v>5.7280328909006697E-4</v>
      </c>
      <c r="D188" s="3">
        <f>'Raw data'!C188</f>
        <v>79.2</v>
      </c>
      <c r="E188" s="3">
        <f t="shared" si="11"/>
        <v>1.8975332068311916E-3</v>
      </c>
      <c r="F188" s="3">
        <f>'Raw data'!D188</f>
        <v>34</v>
      </c>
      <c r="G188" s="3">
        <f t="shared" si="12"/>
        <v>-1.4492753623188406E-2</v>
      </c>
      <c r="H188" s="62">
        <f>'Raw data'!E188</f>
        <v>1534.2729488546499</v>
      </c>
      <c r="I188" s="67">
        <f t="shared" si="13"/>
        <v>9.2918007341394257E-3</v>
      </c>
      <c r="J188" s="62">
        <f>'Sweden Small Cap'!C203</f>
        <v>1228.4719260899999</v>
      </c>
      <c r="K188">
        <f t="shared" si="14"/>
        <v>1.2793955167100607E-2</v>
      </c>
    </row>
    <row r="189" spans="1:11" x14ac:dyDescent="0.3">
      <c r="A189" s="101">
        <v>42716</v>
      </c>
      <c r="B189" s="3">
        <f>'Raw data'!B189</f>
        <v>66.822370000000006</v>
      </c>
      <c r="C189" s="3">
        <f t="shared" si="10"/>
        <v>-3.4345539668772544E-3</v>
      </c>
      <c r="D189" s="3">
        <f>'Raw data'!C189</f>
        <v>76.55</v>
      </c>
      <c r="E189" s="3">
        <f t="shared" si="11"/>
        <v>-3.3459595959596029E-2</v>
      </c>
      <c r="F189" s="3">
        <f>'Raw data'!D189</f>
        <v>33.9</v>
      </c>
      <c r="G189" s="3">
        <f t="shared" si="12"/>
        <v>-2.9411764705882769E-3</v>
      </c>
      <c r="H189" s="62">
        <f>'Raw data'!E189</f>
        <v>1537.92540271028</v>
      </c>
      <c r="I189" s="67">
        <f t="shared" si="13"/>
        <v>2.3805763233697248E-3</v>
      </c>
      <c r="J189" s="62">
        <f>'Sweden Small Cap'!C204</f>
        <v>1215.4868908599999</v>
      </c>
      <c r="K189">
        <f t="shared" si="14"/>
        <v>-1.0570070796268802E-2</v>
      </c>
    </row>
    <row r="190" spans="1:11" x14ac:dyDescent="0.3">
      <c r="A190" s="101">
        <v>42717</v>
      </c>
      <c r="B190" s="3">
        <f>'Raw data'!B190</f>
        <v>67.743530000000007</v>
      </c>
      <c r="C190" s="3">
        <f t="shared" si="10"/>
        <v>1.378520396687517E-2</v>
      </c>
      <c r="D190" s="3">
        <f>'Raw data'!C190</f>
        <v>76</v>
      </c>
      <c r="E190" s="3">
        <f t="shared" si="11"/>
        <v>-7.1848465055518902E-3</v>
      </c>
      <c r="F190" s="3">
        <f>'Raw data'!D190</f>
        <v>34</v>
      </c>
      <c r="G190" s="3">
        <f t="shared" si="12"/>
        <v>2.9498525073746733E-3</v>
      </c>
      <c r="H190" s="62">
        <f>'Raw data'!E190</f>
        <v>1550.99848301163</v>
      </c>
      <c r="I190" s="67">
        <f t="shared" si="13"/>
        <v>8.5004645077787315E-3</v>
      </c>
      <c r="J190" s="62">
        <f>'Sweden Small Cap'!C205</f>
        <v>1230.3795553699999</v>
      </c>
      <c r="K190">
        <f t="shared" si="14"/>
        <v>1.2252427090729828E-2</v>
      </c>
    </row>
    <row r="191" spans="1:11" x14ac:dyDescent="0.3">
      <c r="A191" s="101">
        <v>42718</v>
      </c>
      <c r="B191" s="3">
        <f>'Raw data'!B191</f>
        <v>66.438559999999995</v>
      </c>
      <c r="C191" s="3">
        <f t="shared" si="10"/>
        <v>-1.9263389433647929E-2</v>
      </c>
      <c r="D191" s="3">
        <f>'Raw data'!C191</f>
        <v>75.75</v>
      </c>
      <c r="E191" s="3">
        <f t="shared" si="11"/>
        <v>-3.2894736842105261E-3</v>
      </c>
      <c r="F191" s="3">
        <f>'Raw data'!D191</f>
        <v>34.299999999999997</v>
      </c>
      <c r="G191" s="3">
        <f t="shared" si="12"/>
        <v>8.8235294117646225E-3</v>
      </c>
      <c r="H191" s="62">
        <f>'Raw data'!E191</f>
        <v>1541.38807128439</v>
      </c>
      <c r="I191" s="67">
        <f t="shared" si="13"/>
        <v>-6.1962740985917336E-3</v>
      </c>
      <c r="J191" s="62">
        <f>'Sweden Small Cap'!C206</f>
        <v>1226.12484195</v>
      </c>
      <c r="K191">
        <f t="shared" si="14"/>
        <v>-3.4580495111692896E-3</v>
      </c>
    </row>
    <row r="192" spans="1:11" x14ac:dyDescent="0.3">
      <c r="A192" s="101">
        <v>42719</v>
      </c>
      <c r="B192" s="3">
        <f>'Raw data'!B192</f>
        <v>67.091049999999996</v>
      </c>
      <c r="C192" s="3">
        <f t="shared" si="10"/>
        <v>9.8209533740647049E-3</v>
      </c>
      <c r="D192" s="3">
        <f>'Raw data'!C192</f>
        <v>77.099999999999994</v>
      </c>
      <c r="E192" s="3">
        <f t="shared" si="11"/>
        <v>1.7821782178217747E-2</v>
      </c>
      <c r="F192" s="3">
        <f>'Raw data'!D192</f>
        <v>35.200000000000003</v>
      </c>
      <c r="G192" s="3">
        <f t="shared" si="12"/>
        <v>2.6239067055393753E-2</v>
      </c>
      <c r="H192" s="62">
        <f>'Raw data'!E192</f>
        <v>1550.51630921426</v>
      </c>
      <c r="I192" s="67">
        <f t="shared" si="13"/>
        <v>5.9220893815946935E-3</v>
      </c>
      <c r="J192" s="62">
        <f>'Sweden Small Cap'!C207</f>
        <v>1233.9598890499999</v>
      </c>
      <c r="K192">
        <f t="shared" si="14"/>
        <v>6.390089191520832E-3</v>
      </c>
    </row>
    <row r="193" spans="1:11" x14ac:dyDescent="0.3">
      <c r="A193" s="101">
        <v>42720</v>
      </c>
      <c r="B193" s="3">
        <f>'Raw data'!B193</f>
        <v>68.242490000000004</v>
      </c>
      <c r="C193" s="3">
        <f t="shared" si="10"/>
        <v>1.7162348778264881E-2</v>
      </c>
      <c r="D193" s="3">
        <f>'Raw data'!C193</f>
        <v>81.099999999999994</v>
      </c>
      <c r="E193" s="3">
        <f t="shared" si="11"/>
        <v>5.1880674448767837E-2</v>
      </c>
      <c r="F193" s="3">
        <f>'Raw data'!D193</f>
        <v>35.799999999999997</v>
      </c>
      <c r="G193" s="3">
        <f t="shared" si="12"/>
        <v>1.7045454545454381E-2</v>
      </c>
      <c r="H193" s="62">
        <f>'Raw data'!E193</f>
        <v>1548.1952296351401</v>
      </c>
      <c r="I193" s="67">
        <f t="shared" si="13"/>
        <v>-1.4969720507461975E-3</v>
      </c>
      <c r="J193" s="62">
        <f>'Sweden Small Cap'!C208</f>
        <v>1235.49903614</v>
      </c>
      <c r="K193">
        <f t="shared" si="14"/>
        <v>1.2473234370568558E-3</v>
      </c>
    </row>
    <row r="194" spans="1:11" x14ac:dyDescent="0.3">
      <c r="A194" s="101">
        <v>42723</v>
      </c>
      <c r="B194" s="3">
        <f>'Raw data'!B194</f>
        <v>71.005970000000005</v>
      </c>
      <c r="C194" s="3">
        <f t="shared" si="10"/>
        <v>4.0495005384475292E-2</v>
      </c>
      <c r="D194" s="3">
        <f>'Raw data'!C194</f>
        <v>83.25</v>
      </c>
      <c r="E194" s="3">
        <f t="shared" si="11"/>
        <v>2.6510480887792922E-2</v>
      </c>
      <c r="F194" s="3">
        <f>'Raw data'!D194</f>
        <v>36</v>
      </c>
      <c r="G194" s="3">
        <f t="shared" si="12"/>
        <v>5.5865921787710297E-3</v>
      </c>
      <c r="H194" s="62">
        <f>'Raw data'!E194</f>
        <v>1542.7091390836599</v>
      </c>
      <c r="I194" s="67">
        <f t="shared" si="13"/>
        <v>-3.5435392426400058E-3</v>
      </c>
      <c r="J194" s="62">
        <f>'Sweden Small Cap'!C209</f>
        <v>1243.3614357199999</v>
      </c>
      <c r="K194">
        <f t="shared" si="14"/>
        <v>6.3637440014230407E-3</v>
      </c>
    </row>
    <row r="195" spans="1:11" x14ac:dyDescent="0.3">
      <c r="A195" s="101">
        <v>42724</v>
      </c>
      <c r="B195" s="3">
        <f>'Raw data'!B195</f>
        <v>69.547470000000004</v>
      </c>
      <c r="C195" s="3">
        <f t="shared" ref="C195:C258" si="15">(B195-B194)/B194</f>
        <v>-2.0540526381091627E-2</v>
      </c>
      <c r="D195" s="3">
        <f>'Raw data'!C195</f>
        <v>82.5</v>
      </c>
      <c r="E195" s="3">
        <f t="shared" ref="E195:E258" si="16">(D195-D194)/D194</f>
        <v>-9.0090090090090089E-3</v>
      </c>
      <c r="F195" s="3">
        <f>'Raw data'!D195</f>
        <v>36.799999999999997</v>
      </c>
      <c r="G195" s="3">
        <f t="shared" ref="G195:G258" si="17">(F195-F194)/F194</f>
        <v>2.2222222222222143E-2</v>
      </c>
      <c r="H195" s="62">
        <f>'Raw data'!E195</f>
        <v>1536.72487564366</v>
      </c>
      <c r="I195" s="67">
        <f t="shared" ref="I195:I258" si="18">(H195-H194)/H194</f>
        <v>-3.8790613787084254E-3</v>
      </c>
      <c r="J195" s="62">
        <f>'Sweden Small Cap'!C210</f>
        <v>1241.8846837900001</v>
      </c>
      <c r="K195">
        <f t="shared" si="14"/>
        <v>-1.1877092915823896E-3</v>
      </c>
    </row>
    <row r="196" spans="1:11" x14ac:dyDescent="0.3">
      <c r="A196" s="101">
        <v>42725</v>
      </c>
      <c r="B196" s="3">
        <f>'Raw data'!B196</f>
        <v>68.050579999999997</v>
      </c>
      <c r="C196" s="3">
        <f t="shared" si="15"/>
        <v>-2.1523284743499765E-2</v>
      </c>
      <c r="D196" s="3">
        <f>'Raw data'!C196</f>
        <v>83.4</v>
      </c>
      <c r="E196" s="3">
        <f t="shared" si="16"/>
        <v>1.0909090909090978E-2</v>
      </c>
      <c r="F196" s="3">
        <f>'Raw data'!D196</f>
        <v>36.5</v>
      </c>
      <c r="G196" s="3">
        <f t="shared" si="17"/>
        <v>-8.1521739130434017E-3</v>
      </c>
      <c r="H196" s="62">
        <f>'Raw data'!E196</f>
        <v>1525.4671831473299</v>
      </c>
      <c r="I196" s="67">
        <f t="shared" si="18"/>
        <v>-7.3257696772916049E-3</v>
      </c>
      <c r="J196" s="62">
        <f>'Sweden Small Cap'!C211</f>
        <v>1240.3925646299999</v>
      </c>
      <c r="K196">
        <f t="shared" ref="K196:K259" si="19">(J196-J195)/J195</f>
        <v>-1.2014957422990841E-3</v>
      </c>
    </row>
    <row r="197" spans="1:11" x14ac:dyDescent="0.3">
      <c r="A197" s="101">
        <v>42726</v>
      </c>
      <c r="B197" s="3">
        <f>'Raw data'!B197</f>
        <v>68.012200000000007</v>
      </c>
      <c r="C197" s="3">
        <f t="shared" si="15"/>
        <v>-5.6399225399679802E-4</v>
      </c>
      <c r="D197" s="3">
        <f>'Raw data'!C197</f>
        <v>83.5</v>
      </c>
      <c r="E197" s="3">
        <f t="shared" si="16"/>
        <v>1.199040767386023E-3</v>
      </c>
      <c r="F197" s="3">
        <f>'Raw data'!D197</f>
        <v>36.6</v>
      </c>
      <c r="G197" s="3">
        <f t="shared" si="17"/>
        <v>2.7397260273972993E-3</v>
      </c>
      <c r="H197" s="62">
        <f>'Raw data'!E197</f>
        <v>1519.5388387811699</v>
      </c>
      <c r="I197" s="67">
        <f t="shared" si="18"/>
        <v>-3.8862483779747293E-3</v>
      </c>
      <c r="J197" s="62">
        <f>'Sweden Small Cap'!C212</f>
        <v>1236.97047896</v>
      </c>
      <c r="K197">
        <f t="shared" si="19"/>
        <v>-2.758873091939785E-3</v>
      </c>
    </row>
    <row r="198" spans="1:11" x14ac:dyDescent="0.3">
      <c r="A198" s="101">
        <v>42727</v>
      </c>
      <c r="B198" s="3">
        <f>'Raw data'!B198</f>
        <v>67.206183999999993</v>
      </c>
      <c r="C198" s="3">
        <f t="shared" si="15"/>
        <v>-1.1851050252748973E-2</v>
      </c>
      <c r="D198" s="3">
        <f>'Raw data'!C198</f>
        <v>83.7</v>
      </c>
      <c r="E198" s="3">
        <f t="shared" si="16"/>
        <v>2.3952095808383576E-3</v>
      </c>
      <c r="F198" s="3">
        <f>'Raw data'!D198</f>
        <v>36.5</v>
      </c>
      <c r="G198" s="3">
        <f t="shared" si="17"/>
        <v>-2.7322404371585085E-3</v>
      </c>
      <c r="H198" s="62">
        <f>'Raw data'!E198</f>
        <v>1525.8013640245499</v>
      </c>
      <c r="I198" s="67">
        <f t="shared" si="18"/>
        <v>4.1213327909427923E-3</v>
      </c>
      <c r="J198" s="62">
        <f>'Sweden Small Cap'!C213</f>
        <v>1245.16913219</v>
      </c>
      <c r="K198">
        <f t="shared" si="19"/>
        <v>6.6280104250289965E-3</v>
      </c>
    </row>
    <row r="199" spans="1:11" x14ac:dyDescent="0.3">
      <c r="A199" s="101">
        <v>42731</v>
      </c>
      <c r="B199" s="3">
        <f>'Raw data'!B199</f>
        <v>66.784000000000006</v>
      </c>
      <c r="C199" s="3">
        <f t="shared" si="15"/>
        <v>-6.2819219136141888E-3</v>
      </c>
      <c r="D199" s="3">
        <f>'Raw data'!C199</f>
        <v>84.45</v>
      </c>
      <c r="E199" s="3">
        <f t="shared" si="16"/>
        <v>8.9605734767025085E-3</v>
      </c>
      <c r="F199" s="3">
        <f>'Raw data'!D199</f>
        <v>36.5</v>
      </c>
      <c r="G199" s="3">
        <f t="shared" si="17"/>
        <v>0</v>
      </c>
      <c r="H199" s="62">
        <f>'Raw data'!E199</f>
        <v>1533.31070328142</v>
      </c>
      <c r="I199" s="67">
        <f t="shared" si="18"/>
        <v>4.9215706801198737E-3</v>
      </c>
      <c r="J199" s="62">
        <f>'Sweden Small Cap'!C214</f>
        <v>1254.5258761</v>
      </c>
      <c r="K199">
        <f t="shared" si="19"/>
        <v>7.5144361260733811E-3</v>
      </c>
    </row>
    <row r="200" spans="1:11" x14ac:dyDescent="0.3">
      <c r="A200" s="101">
        <v>42732</v>
      </c>
      <c r="B200" s="3">
        <f>'Raw data'!B200</f>
        <v>66.784000000000006</v>
      </c>
      <c r="C200" s="3">
        <f t="shared" si="15"/>
        <v>0</v>
      </c>
      <c r="D200" s="3">
        <f>'Raw data'!C200</f>
        <v>84.05</v>
      </c>
      <c r="E200" s="3">
        <f t="shared" si="16"/>
        <v>-4.7365304914151057E-3</v>
      </c>
      <c r="F200" s="3">
        <f>'Raw data'!D200</f>
        <v>36</v>
      </c>
      <c r="G200" s="3">
        <f t="shared" si="17"/>
        <v>-1.3698630136986301E-2</v>
      </c>
      <c r="H200" s="62">
        <f>'Raw data'!E200</f>
        <v>1527.3040214437401</v>
      </c>
      <c r="I200" s="67">
        <f t="shared" si="18"/>
        <v>-3.9174590152048806E-3</v>
      </c>
      <c r="J200" s="62">
        <f>'Sweden Small Cap'!C215</f>
        <v>1250.8449682600001</v>
      </c>
      <c r="K200">
        <f t="shared" si="19"/>
        <v>-2.9341027635419676E-3</v>
      </c>
    </row>
    <row r="201" spans="1:11" x14ac:dyDescent="0.3">
      <c r="A201" s="101">
        <v>42733</v>
      </c>
      <c r="B201" s="3">
        <f>'Raw data'!B201</f>
        <v>67.551609999999997</v>
      </c>
      <c r="C201" s="3">
        <f t="shared" si="15"/>
        <v>1.1493920699568616E-2</v>
      </c>
      <c r="D201" s="3">
        <f>'Raw data'!C201</f>
        <v>86</v>
      </c>
      <c r="E201" s="3">
        <f t="shared" si="16"/>
        <v>2.3200475907198131E-2</v>
      </c>
      <c r="F201" s="3">
        <f>'Raw data'!D201</f>
        <v>36.5</v>
      </c>
      <c r="G201" s="3">
        <f t="shared" si="17"/>
        <v>1.3888888888888888E-2</v>
      </c>
      <c r="H201" s="62">
        <f>'Raw data'!E201</f>
        <v>1518.3653212244001</v>
      </c>
      <c r="I201" s="67">
        <f t="shared" si="18"/>
        <v>-5.8526004605752302E-3</v>
      </c>
      <c r="J201" s="62">
        <f>'Sweden Small Cap'!C216</f>
        <v>1248.6013819299999</v>
      </c>
      <c r="K201">
        <f t="shared" si="19"/>
        <v>-1.793656597684652E-3</v>
      </c>
    </row>
    <row r="202" spans="1:11" x14ac:dyDescent="0.3">
      <c r="A202" s="101">
        <v>42734</v>
      </c>
      <c r="B202" s="3">
        <f>'Raw data'!B202</f>
        <v>67.474869999999996</v>
      </c>
      <c r="C202" s="3">
        <f t="shared" si="15"/>
        <v>-1.1360202961854043E-3</v>
      </c>
      <c r="D202" s="3">
        <f>'Raw data'!C202</f>
        <v>85.55</v>
      </c>
      <c r="E202" s="3">
        <f t="shared" si="16"/>
        <v>-5.2325581395349166E-3</v>
      </c>
      <c r="F202" s="3">
        <f>'Raw data'!D202</f>
        <v>36.5</v>
      </c>
      <c r="G202" s="3">
        <f t="shared" si="17"/>
        <v>0</v>
      </c>
      <c r="H202" s="62">
        <f>'Raw data'!E202</f>
        <v>1517.19708986607</v>
      </c>
      <c r="I202" s="67">
        <f t="shared" si="18"/>
        <v>-7.6940071140985328E-4</v>
      </c>
      <c r="J202" s="62">
        <f>'Sweden Small Cap'!C217</f>
        <v>1257.5321815699999</v>
      </c>
      <c r="K202">
        <f t="shared" si="19"/>
        <v>7.1526427643347889E-3</v>
      </c>
    </row>
    <row r="203" spans="1:11" x14ac:dyDescent="0.3">
      <c r="A203" s="101">
        <v>42737</v>
      </c>
      <c r="B203" s="3">
        <f>'Raw data'!B203</f>
        <v>68.204120000000003</v>
      </c>
      <c r="C203" s="3">
        <f t="shared" si="15"/>
        <v>1.0807727380578985E-2</v>
      </c>
      <c r="D203" s="3">
        <f>'Raw data'!C203</f>
        <v>86.6</v>
      </c>
      <c r="E203" s="3">
        <f t="shared" si="16"/>
        <v>1.2273524254821708E-2</v>
      </c>
      <c r="F203" s="3">
        <f>'Raw data'!D203</f>
        <v>36.6</v>
      </c>
      <c r="G203" s="3">
        <f t="shared" si="17"/>
        <v>2.7397260273972993E-3</v>
      </c>
      <c r="H203" s="62">
        <f>'Raw data'!E203</f>
        <v>1526.8265818622899</v>
      </c>
      <c r="I203" s="67">
        <f t="shared" si="18"/>
        <v>6.3468959046513729E-3</v>
      </c>
      <c r="J203" s="62">
        <f>'Sweden Small Cap'!C218</f>
        <v>1261.53529424</v>
      </c>
      <c r="K203">
        <f t="shared" si="19"/>
        <v>3.1833083309265853E-3</v>
      </c>
    </row>
    <row r="204" spans="1:11" x14ac:dyDescent="0.3">
      <c r="A204" s="101">
        <v>42738</v>
      </c>
      <c r="B204" s="3">
        <f>'Raw data'!B204</f>
        <v>69.202033999999998</v>
      </c>
      <c r="C204" s="3">
        <f t="shared" si="15"/>
        <v>1.4631286203824555E-2</v>
      </c>
      <c r="D204" s="3">
        <f>'Raw data'!C204</f>
        <v>85.2</v>
      </c>
      <c r="E204" s="3">
        <f t="shared" si="16"/>
        <v>-1.6166281755196209E-2</v>
      </c>
      <c r="F204" s="3">
        <f>'Raw data'!D204</f>
        <v>36.799999999999997</v>
      </c>
      <c r="G204" s="3">
        <f t="shared" si="17"/>
        <v>5.4644808743168228E-3</v>
      </c>
      <c r="H204" s="62">
        <f>'Raw data'!E204</f>
        <v>1534.69689963887</v>
      </c>
      <c r="I204" s="67">
        <f t="shared" si="18"/>
        <v>5.1546900414718979E-3</v>
      </c>
      <c r="J204" s="62">
        <f>'Sweden Small Cap'!C219</f>
        <v>1258.2761307000001</v>
      </c>
      <c r="K204">
        <f t="shared" si="19"/>
        <v>-2.5834897801756472E-3</v>
      </c>
    </row>
    <row r="205" spans="1:11" x14ac:dyDescent="0.3">
      <c r="A205" s="101">
        <v>42739</v>
      </c>
      <c r="B205" s="3">
        <f>'Raw data'!B205</f>
        <v>69.624219999999994</v>
      </c>
      <c r="C205" s="3">
        <f t="shared" si="15"/>
        <v>6.1007744367744515E-3</v>
      </c>
      <c r="D205" s="3">
        <f>'Raw data'!C205</f>
        <v>86.05</v>
      </c>
      <c r="E205" s="3">
        <f t="shared" si="16"/>
        <v>9.9765258215961765E-3</v>
      </c>
      <c r="F205" s="3">
        <f>'Raw data'!D205</f>
        <v>36.4</v>
      </c>
      <c r="G205" s="3">
        <f t="shared" si="17"/>
        <v>-1.0869565217391266E-2</v>
      </c>
      <c r="H205" s="62">
        <f>'Raw data'!E205</f>
        <v>1530.92556801771</v>
      </c>
      <c r="I205" s="67">
        <f t="shared" si="18"/>
        <v>-2.4573787971080472E-3</v>
      </c>
      <c r="J205" s="62">
        <f>'Sweden Small Cap'!C220</f>
        <v>1253.8675782099999</v>
      </c>
      <c r="K205">
        <f t="shared" si="19"/>
        <v>-3.5036446948632778E-3</v>
      </c>
    </row>
    <row r="206" spans="1:11" x14ac:dyDescent="0.3">
      <c r="A206" s="101">
        <v>42740</v>
      </c>
      <c r="B206" s="3">
        <f>'Raw data'!B206</f>
        <v>69.010124000000005</v>
      </c>
      <c r="C206" s="3">
        <f t="shared" si="15"/>
        <v>-8.820149080305522E-3</v>
      </c>
      <c r="D206" s="3">
        <f>'Raw data'!C206</f>
        <v>84.75</v>
      </c>
      <c r="E206" s="3">
        <f t="shared" si="16"/>
        <v>-1.5107495642068532E-2</v>
      </c>
      <c r="F206" s="3">
        <f>'Raw data'!D206</f>
        <v>36.1</v>
      </c>
      <c r="G206" s="3">
        <f t="shared" si="17"/>
        <v>-8.2417582417581639E-3</v>
      </c>
      <c r="H206" s="62">
        <f>'Raw data'!E206</f>
        <v>1522.10278065845</v>
      </c>
      <c r="I206" s="67">
        <f t="shared" si="18"/>
        <v>-5.7630413545735198E-3</v>
      </c>
      <c r="J206" s="62">
        <f>'Sweden Small Cap'!C221</f>
        <v>1253.8675782099999</v>
      </c>
      <c r="K206">
        <f t="shared" si="19"/>
        <v>0</v>
      </c>
    </row>
    <row r="207" spans="1:11" x14ac:dyDescent="0.3">
      <c r="A207" s="101">
        <v>42744</v>
      </c>
      <c r="B207" s="3">
        <f>'Raw data'!B207</f>
        <v>68.47278</v>
      </c>
      <c r="C207" s="3">
        <f t="shared" si="15"/>
        <v>-7.7864517385884489E-3</v>
      </c>
      <c r="D207" s="3">
        <f>'Raw data'!C207</f>
        <v>84.1</v>
      </c>
      <c r="E207" s="3">
        <f t="shared" si="16"/>
        <v>-7.669616519174108E-3</v>
      </c>
      <c r="F207" s="3">
        <f>'Raw data'!D207</f>
        <v>36.4</v>
      </c>
      <c r="G207" s="3">
        <f t="shared" si="17"/>
        <v>8.310249307479145E-3</v>
      </c>
      <c r="H207" s="62">
        <f>'Raw data'!E207</f>
        <v>1509.8206435987699</v>
      </c>
      <c r="I207" s="67">
        <f t="shared" si="18"/>
        <v>-8.0691903436158861E-3</v>
      </c>
      <c r="J207" s="62">
        <f>'Sweden Small Cap'!C222</f>
        <v>1246.6173998199999</v>
      </c>
      <c r="K207">
        <f t="shared" si="19"/>
        <v>-5.7822520623351673E-3</v>
      </c>
    </row>
    <row r="208" spans="1:11" x14ac:dyDescent="0.3">
      <c r="A208" s="101">
        <v>42745</v>
      </c>
      <c r="B208" s="3">
        <f>'Raw data'!B208</f>
        <v>68.779839999999993</v>
      </c>
      <c r="C208" s="3">
        <f t="shared" si="15"/>
        <v>4.4844097172627249E-3</v>
      </c>
      <c r="D208" s="3">
        <f>'Raw data'!C208</f>
        <v>83.05</v>
      </c>
      <c r="E208" s="3">
        <f t="shared" si="16"/>
        <v>-1.2485136741973808E-2</v>
      </c>
      <c r="F208" s="3">
        <f>'Raw data'!D208</f>
        <v>36.700000000000003</v>
      </c>
      <c r="G208" s="3">
        <f t="shared" si="17"/>
        <v>8.2417582417583599E-3</v>
      </c>
      <c r="H208" s="62">
        <f>'Raw data'!E208</f>
        <v>1510.0917475742699</v>
      </c>
      <c r="I208" s="67">
        <f t="shared" si="18"/>
        <v>1.7956038463864038E-4</v>
      </c>
      <c r="J208" s="62">
        <f>'Sweden Small Cap'!C223</f>
        <v>1247.7478869900001</v>
      </c>
      <c r="K208">
        <f t="shared" si="19"/>
        <v>9.0684372780564686E-4</v>
      </c>
    </row>
    <row r="209" spans="1:11" x14ac:dyDescent="0.3">
      <c r="A209" s="101">
        <v>42746</v>
      </c>
      <c r="B209" s="3">
        <f>'Raw data'!B209</f>
        <v>67.551609999999997</v>
      </c>
      <c r="C209" s="3">
        <f t="shared" si="15"/>
        <v>-1.7857412869817617E-2</v>
      </c>
      <c r="D209" s="3">
        <f>'Raw data'!C209</f>
        <v>82.35</v>
      </c>
      <c r="E209" s="3">
        <f t="shared" si="16"/>
        <v>-8.4286574352799865E-3</v>
      </c>
      <c r="F209" s="3">
        <f>'Raw data'!D209</f>
        <v>36.5</v>
      </c>
      <c r="G209" s="3">
        <f t="shared" si="17"/>
        <v>-5.449591280654028E-3</v>
      </c>
      <c r="H209" s="62">
        <f>'Raw data'!E209</f>
        <v>1511.8761518992201</v>
      </c>
      <c r="I209" s="67">
        <f t="shared" si="18"/>
        <v>1.1816529212986858E-3</v>
      </c>
      <c r="J209" s="62">
        <f>'Sweden Small Cap'!C224</f>
        <v>1247.15394324</v>
      </c>
      <c r="K209">
        <f t="shared" si="19"/>
        <v>-4.7601262738493241E-4</v>
      </c>
    </row>
    <row r="210" spans="1:11" x14ac:dyDescent="0.3">
      <c r="A210" s="101">
        <v>42747</v>
      </c>
      <c r="B210" s="3">
        <f>'Raw data'!B210</f>
        <v>66.438559999999995</v>
      </c>
      <c r="C210" s="3">
        <f t="shared" si="15"/>
        <v>-1.6477031413463E-2</v>
      </c>
      <c r="D210" s="3">
        <f>'Raw data'!C210</f>
        <v>81.099999999999994</v>
      </c>
      <c r="E210" s="3">
        <f t="shared" si="16"/>
        <v>-1.5179113539769279E-2</v>
      </c>
      <c r="F210" s="3">
        <f>'Raw data'!D210</f>
        <v>37</v>
      </c>
      <c r="G210" s="3">
        <f t="shared" si="17"/>
        <v>1.3698630136986301E-2</v>
      </c>
      <c r="H210" s="62">
        <f>'Raw data'!E210</f>
        <v>1503.30747845734</v>
      </c>
      <c r="I210" s="67">
        <f t="shared" si="18"/>
        <v>-5.6675762965875624E-3</v>
      </c>
      <c r="J210" s="62">
        <f>'Sweden Small Cap'!C225</f>
        <v>1236.6834446600001</v>
      </c>
      <c r="K210">
        <f t="shared" si="19"/>
        <v>-8.3955141518443563E-3</v>
      </c>
    </row>
    <row r="211" spans="1:11" x14ac:dyDescent="0.3">
      <c r="A211" s="101">
        <v>42748</v>
      </c>
      <c r="B211" s="3">
        <f>'Raw data'!B211</f>
        <v>66.438559999999995</v>
      </c>
      <c r="C211" s="3">
        <f t="shared" si="15"/>
        <v>0</v>
      </c>
      <c r="D211" s="3">
        <f>'Raw data'!C211</f>
        <v>80.150000000000006</v>
      </c>
      <c r="E211" s="3">
        <f t="shared" si="16"/>
        <v>-1.1713933415536235E-2</v>
      </c>
      <c r="F211" s="3">
        <f>'Raw data'!D211</f>
        <v>37</v>
      </c>
      <c r="G211" s="3">
        <f t="shared" si="17"/>
        <v>0</v>
      </c>
      <c r="H211" s="62">
        <f>'Raw data'!E211</f>
        <v>1522.4901316667799</v>
      </c>
      <c r="I211" s="67">
        <f t="shared" si="18"/>
        <v>1.2760299196492178E-2</v>
      </c>
      <c r="J211" s="62">
        <f>'Sweden Small Cap'!C226</f>
        <v>1245.7326207999999</v>
      </c>
      <c r="K211">
        <f t="shared" si="19"/>
        <v>7.3172938305871406E-3</v>
      </c>
    </row>
    <row r="212" spans="1:11" x14ac:dyDescent="0.3">
      <c r="A212" s="101">
        <v>42751</v>
      </c>
      <c r="B212" s="3">
        <f>'Raw data'!B212</f>
        <v>64.788150000000002</v>
      </c>
      <c r="C212" s="3">
        <f t="shared" si="15"/>
        <v>-2.4841146466750542E-2</v>
      </c>
      <c r="D212" s="3">
        <f>'Raw data'!C212</f>
        <v>77.900000000000006</v>
      </c>
      <c r="E212" s="3">
        <f t="shared" si="16"/>
        <v>-2.8072364316905799E-2</v>
      </c>
      <c r="F212" s="3">
        <f>'Raw data'!D212</f>
        <v>37.5</v>
      </c>
      <c r="G212" s="3">
        <f t="shared" si="17"/>
        <v>1.3513513513513514E-2</v>
      </c>
      <c r="H212" s="62">
        <f>'Raw data'!E212</f>
        <v>1512.96890861372</v>
      </c>
      <c r="I212" s="67">
        <f t="shared" si="18"/>
        <v>-6.2537174166352816E-3</v>
      </c>
      <c r="J212" s="62">
        <f>'Sweden Small Cap'!C227</f>
        <v>1236.56410033</v>
      </c>
      <c r="K212">
        <f t="shared" si="19"/>
        <v>-7.3599425084590157E-3</v>
      </c>
    </row>
    <row r="213" spans="1:11" x14ac:dyDescent="0.3">
      <c r="A213" s="101">
        <v>42752</v>
      </c>
      <c r="B213" s="3">
        <f>'Raw data'!B213</f>
        <v>64.327569999999994</v>
      </c>
      <c r="C213" s="3">
        <f t="shared" si="15"/>
        <v>-7.1090160777859427E-3</v>
      </c>
      <c r="D213" s="3">
        <f>'Raw data'!C213</f>
        <v>77.25</v>
      </c>
      <c r="E213" s="3">
        <f t="shared" si="16"/>
        <v>-8.3440308087292126E-3</v>
      </c>
      <c r="F213" s="3">
        <f>'Raw data'!D213</f>
        <v>36.6</v>
      </c>
      <c r="G213" s="3">
        <f t="shared" si="17"/>
        <v>-2.3999999999999962E-2</v>
      </c>
      <c r="H213" s="62">
        <f>'Raw data'!E213</f>
        <v>1507.3201400688299</v>
      </c>
      <c r="I213" s="67">
        <f t="shared" si="18"/>
        <v>-3.7335655166013189E-3</v>
      </c>
      <c r="J213" s="62">
        <f>'Sweden Small Cap'!C228</f>
        <v>1242.30620791</v>
      </c>
      <c r="K213">
        <f t="shared" si="19"/>
        <v>4.6435988061335849E-3</v>
      </c>
    </row>
    <row r="214" spans="1:11" x14ac:dyDescent="0.3">
      <c r="A214" s="101">
        <v>42753</v>
      </c>
      <c r="B214" s="3">
        <f>'Raw data'!B214</f>
        <v>66.246639999999999</v>
      </c>
      <c r="C214" s="3">
        <f t="shared" si="15"/>
        <v>2.9832776210884464E-2</v>
      </c>
      <c r="D214" s="3">
        <f>'Raw data'!C214</f>
        <v>77.900000000000006</v>
      </c>
      <c r="E214" s="3">
        <f t="shared" si="16"/>
        <v>8.4142394822007208E-3</v>
      </c>
      <c r="F214" s="3">
        <f>'Raw data'!D214</f>
        <v>37.6</v>
      </c>
      <c r="G214" s="3">
        <f t="shared" si="17"/>
        <v>2.7322404371584699E-2</v>
      </c>
      <c r="H214" s="62">
        <f>'Raw data'!E214</f>
        <v>1515.99220958619</v>
      </c>
      <c r="I214" s="67">
        <f t="shared" si="18"/>
        <v>5.7533030222525353E-3</v>
      </c>
      <c r="J214" s="62">
        <f>'Sweden Small Cap'!C229</f>
        <v>1238.6257385599999</v>
      </c>
      <c r="K214">
        <f t="shared" si="19"/>
        <v>-2.9626104470587187E-3</v>
      </c>
    </row>
    <row r="215" spans="1:11" x14ac:dyDescent="0.3">
      <c r="A215" s="101">
        <v>42754</v>
      </c>
      <c r="B215" s="3">
        <f>'Raw data'!B215</f>
        <v>65.095200000000006</v>
      </c>
      <c r="C215" s="3">
        <f t="shared" si="15"/>
        <v>-1.738110793241731E-2</v>
      </c>
      <c r="D215" s="3">
        <f>'Raw data'!C215</f>
        <v>77.75</v>
      </c>
      <c r="E215" s="3">
        <f t="shared" si="16"/>
        <v>-1.9255455712452591E-3</v>
      </c>
      <c r="F215" s="3">
        <f>'Raw data'!D215</f>
        <v>37.5</v>
      </c>
      <c r="G215" s="3">
        <f t="shared" si="17"/>
        <v>-2.659574468085144E-3</v>
      </c>
      <c r="H215" s="62">
        <f>'Raw data'!E215</f>
        <v>1513.9167073256799</v>
      </c>
      <c r="I215" s="67">
        <f t="shared" si="18"/>
        <v>-1.3690718510200365E-3</v>
      </c>
      <c r="J215" s="62">
        <f>'Sweden Small Cap'!C230</f>
        <v>1242.5544325000001</v>
      </c>
      <c r="K215">
        <f t="shared" si="19"/>
        <v>3.1718168109178377E-3</v>
      </c>
    </row>
    <row r="216" spans="1:11" x14ac:dyDescent="0.3">
      <c r="A216" s="101">
        <v>42755</v>
      </c>
      <c r="B216" s="3">
        <f>'Raw data'!B216</f>
        <v>63.828606000000001</v>
      </c>
      <c r="C216" s="3">
        <f t="shared" si="15"/>
        <v>-1.9457563691332152E-2</v>
      </c>
      <c r="D216" s="3">
        <f>'Raw data'!C216</f>
        <v>76.7</v>
      </c>
      <c r="E216" s="3">
        <f t="shared" si="16"/>
        <v>-1.3504823151125365E-2</v>
      </c>
      <c r="F216" s="3">
        <f>'Raw data'!D216</f>
        <v>37.6</v>
      </c>
      <c r="G216" s="3">
        <f t="shared" si="17"/>
        <v>2.6666666666667047E-3</v>
      </c>
      <c r="H216" s="62">
        <f>'Raw data'!E216</f>
        <v>1525.4887360831699</v>
      </c>
      <c r="I216" s="67">
        <f t="shared" si="18"/>
        <v>7.6437684461068351E-3</v>
      </c>
      <c r="J216" s="62">
        <f>'Sweden Small Cap'!C231</f>
        <v>1235.0561081599999</v>
      </c>
      <c r="K216">
        <f t="shared" si="19"/>
        <v>-6.0346043150107075E-3</v>
      </c>
    </row>
    <row r="217" spans="1:11" x14ac:dyDescent="0.3">
      <c r="A217" s="101">
        <v>42758</v>
      </c>
      <c r="B217" s="3">
        <f>'Raw data'!B217</f>
        <v>62.024676999999997</v>
      </c>
      <c r="C217" s="3">
        <f t="shared" si="15"/>
        <v>-2.8262077351336855E-2</v>
      </c>
      <c r="D217" s="3">
        <f>'Raw data'!C217</f>
        <v>76.2</v>
      </c>
      <c r="E217" s="3">
        <f t="shared" si="16"/>
        <v>-6.5189048239895691E-3</v>
      </c>
      <c r="F217" s="3">
        <f>'Raw data'!D217</f>
        <v>37.4</v>
      </c>
      <c r="G217" s="3">
        <f t="shared" si="17"/>
        <v>-5.3191489361702881E-3</v>
      </c>
      <c r="H217" s="62">
        <f>'Raw data'!E217</f>
        <v>1504.6879669436901</v>
      </c>
      <c r="I217" s="67">
        <f t="shared" si="18"/>
        <v>-1.3635478681335713E-2</v>
      </c>
      <c r="J217" s="62">
        <f>'Sweden Small Cap'!C232</f>
        <v>1244.1470631499999</v>
      </c>
      <c r="K217">
        <f t="shared" si="19"/>
        <v>7.3607627458673148E-3</v>
      </c>
    </row>
    <row r="218" spans="1:11" x14ac:dyDescent="0.3">
      <c r="A218" s="101">
        <v>42759</v>
      </c>
      <c r="B218" s="3">
        <f>'Raw data'!B218</f>
        <v>61.410559999999997</v>
      </c>
      <c r="C218" s="3">
        <f t="shared" si="15"/>
        <v>-9.9011720770428233E-3</v>
      </c>
      <c r="D218" s="3">
        <f>'Raw data'!C218</f>
        <v>75.3</v>
      </c>
      <c r="E218" s="3">
        <f t="shared" si="16"/>
        <v>-1.1811023622047319E-2</v>
      </c>
      <c r="F218" s="3">
        <f>'Raw data'!D218</f>
        <v>37.799999999999997</v>
      </c>
      <c r="G218" s="3">
        <f t="shared" si="17"/>
        <v>1.0695187165775364E-2</v>
      </c>
      <c r="H218" s="62">
        <f>'Raw data'!E218</f>
        <v>1522.8524853203801</v>
      </c>
      <c r="I218" s="67">
        <f t="shared" si="18"/>
        <v>1.2071950315111267E-2</v>
      </c>
      <c r="J218" s="62">
        <f>'Sweden Small Cap'!C233</f>
        <v>1248.75253312</v>
      </c>
      <c r="K218">
        <f t="shared" si="19"/>
        <v>3.7017086696645623E-3</v>
      </c>
    </row>
    <row r="219" spans="1:11" x14ac:dyDescent="0.3">
      <c r="A219" s="101">
        <v>42760</v>
      </c>
      <c r="B219" s="3">
        <f>'Raw data'!B219</f>
        <v>61.333804999999998</v>
      </c>
      <c r="C219" s="3">
        <f t="shared" si="15"/>
        <v>-1.2498664724763717E-3</v>
      </c>
      <c r="D219" s="3">
        <f>'Raw data'!C219</f>
        <v>76.5</v>
      </c>
      <c r="E219" s="3">
        <f t="shared" si="16"/>
        <v>1.5936254980079719E-2</v>
      </c>
      <c r="F219" s="3">
        <f>'Raw data'!D219</f>
        <v>37.299999999999997</v>
      </c>
      <c r="G219" s="3">
        <f t="shared" si="17"/>
        <v>-1.3227513227513229E-2</v>
      </c>
      <c r="H219" s="62">
        <f>'Raw data'!E219</f>
        <v>1545.98668952855</v>
      </c>
      <c r="I219" s="67">
        <f t="shared" si="18"/>
        <v>1.5191362545731319E-2</v>
      </c>
      <c r="J219" s="62">
        <f>'Sweden Small Cap'!C234</f>
        <v>1256.9274404400001</v>
      </c>
      <c r="K219">
        <f t="shared" si="19"/>
        <v>6.5464590486756817E-3</v>
      </c>
    </row>
    <row r="220" spans="1:11" x14ac:dyDescent="0.3">
      <c r="A220" s="101">
        <v>42761</v>
      </c>
      <c r="B220" s="3">
        <f>'Raw data'!B220</f>
        <v>60.988370000000003</v>
      </c>
      <c r="C220" s="3">
        <f t="shared" si="15"/>
        <v>-5.6320490796224832E-3</v>
      </c>
      <c r="D220" s="3">
        <f>'Raw data'!C220</f>
        <v>76.8</v>
      </c>
      <c r="E220" s="3">
        <f t="shared" si="16"/>
        <v>3.921568627450943E-3</v>
      </c>
      <c r="F220" s="3">
        <f>'Raw data'!D220</f>
        <v>36.799999999999997</v>
      </c>
      <c r="G220" s="3">
        <f t="shared" si="17"/>
        <v>-1.3404825737265416E-2</v>
      </c>
      <c r="H220" s="62">
        <f>'Raw data'!E220</f>
        <v>1553.8896012391599</v>
      </c>
      <c r="I220" s="67">
        <f t="shared" si="18"/>
        <v>5.1118885849010393E-3</v>
      </c>
      <c r="J220" s="62">
        <f>'Sweden Small Cap'!C235</f>
        <v>1253.35882941</v>
      </c>
      <c r="K220">
        <f t="shared" si="19"/>
        <v>-2.8391543657848924E-3</v>
      </c>
    </row>
    <row r="221" spans="1:11" x14ac:dyDescent="0.3">
      <c r="A221" s="101">
        <v>42762</v>
      </c>
      <c r="B221" s="3">
        <f>'Raw data'!B221</f>
        <v>59.299571999999998</v>
      </c>
      <c r="C221" s="3">
        <f t="shared" si="15"/>
        <v>-2.7690492466022711E-2</v>
      </c>
      <c r="D221" s="3">
        <f>'Raw data'!C221</f>
        <v>75.75</v>
      </c>
      <c r="E221" s="3">
        <f t="shared" si="16"/>
        <v>-1.3671874999999964E-2</v>
      </c>
      <c r="F221" s="3">
        <f>'Raw data'!D221</f>
        <v>37</v>
      </c>
      <c r="G221" s="3">
        <f t="shared" si="17"/>
        <v>5.4347826086957301E-3</v>
      </c>
      <c r="H221" s="62">
        <f>'Raw data'!E221</f>
        <v>1538.7613923813401</v>
      </c>
      <c r="I221" s="67">
        <f t="shared" si="18"/>
        <v>-9.735703775709488E-3</v>
      </c>
      <c r="J221" s="62">
        <f>'Sweden Small Cap'!C236</f>
        <v>1245.02776958</v>
      </c>
      <c r="K221">
        <f t="shared" si="19"/>
        <v>-6.6469869876942429E-3</v>
      </c>
    </row>
    <row r="222" spans="1:11" x14ac:dyDescent="0.3">
      <c r="A222" s="101">
        <v>42765</v>
      </c>
      <c r="B222" s="3">
        <f>'Raw data'!B222</f>
        <v>58.647089999999999</v>
      </c>
      <c r="C222" s="3">
        <f t="shared" si="15"/>
        <v>-1.1003148555608447E-2</v>
      </c>
      <c r="D222" s="3">
        <f>'Raw data'!C222</f>
        <v>74.099999999999994</v>
      </c>
      <c r="E222" s="3">
        <f t="shared" si="16"/>
        <v>-2.1782178217821857E-2</v>
      </c>
      <c r="F222" s="3">
        <f>'Raw data'!D222</f>
        <v>37</v>
      </c>
      <c r="G222" s="3">
        <f t="shared" si="17"/>
        <v>0</v>
      </c>
      <c r="H222" s="62">
        <f>'Raw data'!E222</f>
        <v>1528.88986015867</v>
      </c>
      <c r="I222" s="67">
        <f t="shared" si="18"/>
        <v>-6.4152455809885055E-3</v>
      </c>
      <c r="J222" s="62">
        <f>'Sweden Small Cap'!C237</f>
        <v>1247.1804119000001</v>
      </c>
      <c r="K222">
        <f t="shared" si="19"/>
        <v>1.7289914109515944E-3</v>
      </c>
    </row>
    <row r="223" spans="1:11" x14ac:dyDescent="0.3">
      <c r="A223" s="101">
        <v>42766</v>
      </c>
      <c r="B223" s="3">
        <f>'Raw data'!B223</f>
        <v>57.802692</v>
      </c>
      <c r="C223" s="3">
        <f t="shared" si="15"/>
        <v>-1.4397952225762577E-2</v>
      </c>
      <c r="D223" s="3">
        <f>'Raw data'!C223</f>
        <v>73.849999999999994</v>
      </c>
      <c r="E223" s="3">
        <f t="shared" si="16"/>
        <v>-3.3738191632928477E-3</v>
      </c>
      <c r="F223" s="3">
        <f>'Raw data'!D223</f>
        <v>37.1</v>
      </c>
      <c r="G223" s="3">
        <f t="shared" si="17"/>
        <v>2.702702702702741E-3</v>
      </c>
      <c r="H223" s="62">
        <f>'Raw data'!E223</f>
        <v>1536.75141048043</v>
      </c>
      <c r="I223" s="67">
        <f t="shared" si="18"/>
        <v>5.1419991240860847E-3</v>
      </c>
      <c r="J223" s="62">
        <f>'Sweden Small Cap'!C238</f>
        <v>1258.18240724</v>
      </c>
      <c r="K223">
        <f t="shared" si="19"/>
        <v>8.8214946570873837E-3</v>
      </c>
    </row>
    <row r="224" spans="1:11" x14ac:dyDescent="0.3">
      <c r="A224" s="101">
        <v>42767</v>
      </c>
      <c r="B224" s="3">
        <f>'Raw data'!B224</f>
        <v>58.992527000000003</v>
      </c>
      <c r="C224" s="3">
        <f t="shared" si="15"/>
        <v>2.0584421915851293E-2</v>
      </c>
      <c r="D224" s="3">
        <f>'Raw data'!C224</f>
        <v>76.5</v>
      </c>
      <c r="E224" s="3">
        <f t="shared" si="16"/>
        <v>3.5883547731889044E-2</v>
      </c>
      <c r="F224" s="3">
        <f>'Raw data'!D224</f>
        <v>37.4</v>
      </c>
      <c r="G224" s="3">
        <f t="shared" si="17"/>
        <v>8.0862533692721596E-3</v>
      </c>
      <c r="H224" s="62">
        <f>'Raw data'!E224</f>
        <v>1547.31011214045</v>
      </c>
      <c r="I224" s="67">
        <f t="shared" si="18"/>
        <v>6.8707935375956937E-3</v>
      </c>
      <c r="J224" s="62">
        <f>'Sweden Small Cap'!C239</f>
        <v>1261.8873658099999</v>
      </c>
      <c r="K224">
        <f t="shared" si="19"/>
        <v>2.9446911264061184E-3</v>
      </c>
    </row>
    <row r="225" spans="1:11" x14ac:dyDescent="0.3">
      <c r="A225" s="101">
        <v>42768</v>
      </c>
      <c r="B225" s="3">
        <f>'Raw data'!B225</f>
        <v>60.335880000000003</v>
      </c>
      <c r="C225" s="3">
        <f t="shared" si="15"/>
        <v>2.2771579186631561E-2</v>
      </c>
      <c r="D225" s="3">
        <f>'Raw data'!C225</f>
        <v>77.099999999999994</v>
      </c>
      <c r="E225" s="3">
        <f t="shared" si="16"/>
        <v>7.8431372549018861E-3</v>
      </c>
      <c r="F225" s="3">
        <f>'Raw data'!D225</f>
        <v>37.299999999999997</v>
      </c>
      <c r="G225" s="3">
        <f t="shared" si="17"/>
        <v>-2.6737967914438883E-3</v>
      </c>
      <c r="H225" s="62">
        <f>'Raw data'!E225</f>
        <v>1551.8502140005701</v>
      </c>
      <c r="I225" s="67">
        <f t="shared" si="18"/>
        <v>2.934190001408067E-3</v>
      </c>
      <c r="J225" s="62">
        <f>'Sweden Small Cap'!C240</f>
        <v>1268.02755404</v>
      </c>
      <c r="K225">
        <f t="shared" si="19"/>
        <v>4.8658766197082811E-3</v>
      </c>
    </row>
    <row r="226" spans="1:11" x14ac:dyDescent="0.3">
      <c r="A226" s="101">
        <v>42769</v>
      </c>
      <c r="B226" s="3">
        <f>'Raw data'!B226</f>
        <v>59.913691999999998</v>
      </c>
      <c r="C226" s="3">
        <f t="shared" si="15"/>
        <v>-6.9972958047517589E-3</v>
      </c>
      <c r="D226" s="3">
        <f>'Raw data'!C226</f>
        <v>75.849999999999994</v>
      </c>
      <c r="E226" s="3">
        <f t="shared" si="16"/>
        <v>-1.621271076523995E-2</v>
      </c>
      <c r="F226" s="3">
        <f>'Raw data'!D226</f>
        <v>37.799999999999997</v>
      </c>
      <c r="G226" s="3">
        <f t="shared" si="17"/>
        <v>1.3404825737265416E-2</v>
      </c>
      <c r="H226" s="62">
        <f>'Raw data'!E226</f>
        <v>1557.3131673145999</v>
      </c>
      <c r="I226" s="67">
        <f t="shared" si="18"/>
        <v>3.5202838938602869E-3</v>
      </c>
      <c r="J226" s="62">
        <f>'Sweden Small Cap'!C241</f>
        <v>1264.8114593</v>
      </c>
      <c r="K226">
        <f t="shared" si="19"/>
        <v>-2.5362972040736623E-3</v>
      </c>
    </row>
    <row r="227" spans="1:11" x14ac:dyDescent="0.3">
      <c r="A227" s="101">
        <v>42772</v>
      </c>
      <c r="B227" s="3">
        <f>'Raw data'!B227</f>
        <v>59.875300000000003</v>
      </c>
      <c r="C227" s="3">
        <f t="shared" si="15"/>
        <v>-6.4078841944833998E-4</v>
      </c>
      <c r="D227" s="3">
        <f>'Raw data'!C227</f>
        <v>75.849999999999994</v>
      </c>
      <c r="E227" s="3">
        <f t="shared" si="16"/>
        <v>0</v>
      </c>
      <c r="F227" s="3">
        <f>'Raw data'!D227</f>
        <v>38.700000000000003</v>
      </c>
      <c r="G227" s="3">
        <f t="shared" si="17"/>
        <v>2.3809523809523961E-2</v>
      </c>
      <c r="H227" s="62">
        <f>'Raw data'!E227</f>
        <v>1548.8989746938801</v>
      </c>
      <c r="I227" s="67">
        <f t="shared" si="18"/>
        <v>-5.4030189927881537E-3</v>
      </c>
      <c r="J227" s="62">
        <f>'Sweden Small Cap'!C242</f>
        <v>1270.4640558900001</v>
      </c>
      <c r="K227">
        <f t="shared" si="19"/>
        <v>4.4691218983170938E-3</v>
      </c>
    </row>
    <row r="228" spans="1:11" x14ac:dyDescent="0.3">
      <c r="A228" s="101">
        <v>42773</v>
      </c>
      <c r="B228" s="3">
        <f>'Raw data'!B228</f>
        <v>58.877377000000003</v>
      </c>
      <c r="C228" s="3">
        <f t="shared" si="15"/>
        <v>-1.6666688935170263E-2</v>
      </c>
      <c r="D228" s="3">
        <f>'Raw data'!C228</f>
        <v>75.900000000000006</v>
      </c>
      <c r="E228" s="3">
        <f t="shared" si="16"/>
        <v>6.5919578114715055E-4</v>
      </c>
      <c r="F228" s="3">
        <f>'Raw data'!D228</f>
        <v>39</v>
      </c>
      <c r="G228" s="3">
        <f t="shared" si="17"/>
        <v>7.7519379844960502E-3</v>
      </c>
      <c r="H228" s="62">
        <f>'Raw data'!E228</f>
        <v>1550.94165553569</v>
      </c>
      <c r="I228" s="67">
        <f t="shared" si="18"/>
        <v>1.3187953993020151E-3</v>
      </c>
      <c r="J228" s="62">
        <f>'Sweden Small Cap'!C243</f>
        <v>1276.51766978</v>
      </c>
      <c r="K228">
        <f t="shared" si="19"/>
        <v>4.7648840295282536E-3</v>
      </c>
    </row>
    <row r="229" spans="1:11" x14ac:dyDescent="0.3">
      <c r="A229" s="101">
        <v>42774</v>
      </c>
      <c r="B229" s="3">
        <f>'Raw data'!B229</f>
        <v>60.067214999999997</v>
      </c>
      <c r="C229" s="3">
        <f t="shared" si="15"/>
        <v>2.0208746731363296E-2</v>
      </c>
      <c r="D229" s="3">
        <f>'Raw data'!C229</f>
        <v>75.5</v>
      </c>
      <c r="E229" s="3">
        <f t="shared" si="16"/>
        <v>-5.2700922266140406E-3</v>
      </c>
      <c r="F229" s="3">
        <f>'Raw data'!D229</f>
        <v>38.9</v>
      </c>
      <c r="G229" s="3">
        <f t="shared" si="17"/>
        <v>-2.5641025641026005E-3</v>
      </c>
      <c r="H229" s="62">
        <f>'Raw data'!E229</f>
        <v>1549.2390173584099</v>
      </c>
      <c r="I229" s="67">
        <f t="shared" si="18"/>
        <v>-1.0978093026278058E-3</v>
      </c>
      <c r="J229" s="62">
        <f>'Sweden Small Cap'!C244</f>
        <v>1279.59286152</v>
      </c>
      <c r="K229">
        <f t="shared" si="19"/>
        <v>2.4090475304819141E-3</v>
      </c>
    </row>
    <row r="230" spans="1:11" x14ac:dyDescent="0.3">
      <c r="A230" s="101">
        <v>42775</v>
      </c>
      <c r="B230" s="3">
        <f>'Raw data'!B230</f>
        <v>63.329647000000001</v>
      </c>
      <c r="C230" s="3">
        <f t="shared" si="15"/>
        <v>5.431302250320752E-2</v>
      </c>
      <c r="D230" s="3">
        <f>'Raw data'!C230</f>
        <v>76.849999999999994</v>
      </c>
      <c r="E230" s="3">
        <f t="shared" si="16"/>
        <v>1.7880794701986679E-2</v>
      </c>
      <c r="F230" s="3">
        <f>'Raw data'!D230</f>
        <v>39.200000000000003</v>
      </c>
      <c r="G230" s="3">
        <f t="shared" si="17"/>
        <v>7.7120822622109069E-3</v>
      </c>
      <c r="H230" s="62">
        <f>'Raw data'!E230</f>
        <v>1557.4969916488501</v>
      </c>
      <c r="I230" s="67">
        <f t="shared" si="18"/>
        <v>5.3303423151069146E-3</v>
      </c>
      <c r="J230" s="62">
        <f>'Sweden Small Cap'!C245</f>
        <v>1286.00951001</v>
      </c>
      <c r="K230">
        <f t="shared" si="19"/>
        <v>5.0146016619518714E-3</v>
      </c>
    </row>
    <row r="231" spans="1:11" x14ac:dyDescent="0.3">
      <c r="A231" s="101">
        <v>42776</v>
      </c>
      <c r="B231" s="3">
        <f>'Raw data'!B231</f>
        <v>64.557850000000002</v>
      </c>
      <c r="C231" s="3">
        <f t="shared" si="15"/>
        <v>1.9393807769053261E-2</v>
      </c>
      <c r="D231" s="3">
        <f>'Raw data'!C231</f>
        <v>76.5</v>
      </c>
      <c r="E231" s="3">
        <f t="shared" si="16"/>
        <v>-4.5543266102796923E-3</v>
      </c>
      <c r="F231" s="3">
        <f>'Raw data'!D231</f>
        <v>39.4</v>
      </c>
      <c r="G231" s="3">
        <f t="shared" si="17"/>
        <v>5.1020408163264218E-3</v>
      </c>
      <c r="H231" s="62">
        <f>'Raw data'!E231</f>
        <v>1562.72731741443</v>
      </c>
      <c r="I231" s="67">
        <f t="shared" si="18"/>
        <v>3.3581610710161228E-3</v>
      </c>
      <c r="J231" s="62">
        <f>'Sweden Small Cap'!C246</f>
        <v>1288.2108588599999</v>
      </c>
      <c r="K231">
        <f t="shared" si="19"/>
        <v>1.7117671625793915E-3</v>
      </c>
    </row>
    <row r="232" spans="1:11" x14ac:dyDescent="0.3">
      <c r="A232" s="101">
        <v>42779</v>
      </c>
      <c r="B232" s="3">
        <f>'Raw data'!B232</f>
        <v>65.018439999999998</v>
      </c>
      <c r="C232" s="3">
        <f t="shared" si="15"/>
        <v>7.1345312769863969E-3</v>
      </c>
      <c r="D232" s="3">
        <f>'Raw data'!C232</f>
        <v>78.099999999999994</v>
      </c>
      <c r="E232" s="3">
        <f t="shared" si="16"/>
        <v>2.0915032679738488E-2</v>
      </c>
      <c r="F232" s="3">
        <f>'Raw data'!D232</f>
        <v>40.6</v>
      </c>
      <c r="G232" s="3">
        <f t="shared" si="17"/>
        <v>3.0456852791878247E-2</v>
      </c>
      <c r="H232" s="62">
        <f>'Raw data'!E232</f>
        <v>1572.1805154501301</v>
      </c>
      <c r="I232" s="67">
        <f t="shared" si="18"/>
        <v>6.0491666910517964E-3</v>
      </c>
      <c r="J232" s="62">
        <f>'Sweden Small Cap'!C247</f>
        <v>1289.48171634</v>
      </c>
      <c r="K232">
        <f t="shared" si="19"/>
        <v>9.8652908509463651E-4</v>
      </c>
    </row>
    <row r="233" spans="1:11" x14ac:dyDescent="0.3">
      <c r="A233" s="101">
        <v>42780</v>
      </c>
      <c r="B233" s="3">
        <f>'Raw data'!B233</f>
        <v>64.749759999999995</v>
      </c>
      <c r="C233" s="3">
        <f t="shared" si="15"/>
        <v>-4.1323661410517286E-3</v>
      </c>
      <c r="D233" s="3">
        <f>'Raw data'!C233</f>
        <v>86.2</v>
      </c>
      <c r="E233" s="3">
        <f t="shared" si="16"/>
        <v>0.1037131882202306</v>
      </c>
      <c r="F233" s="3">
        <f>'Raw data'!D233</f>
        <v>41.4</v>
      </c>
      <c r="G233" s="3">
        <f t="shared" si="17"/>
        <v>1.9704433497536877E-2</v>
      </c>
      <c r="H233" s="62">
        <f>'Raw data'!E233</f>
        <v>1569.75453119332</v>
      </c>
      <c r="I233" s="67">
        <f t="shared" si="18"/>
        <v>-1.5430697893591072E-3</v>
      </c>
      <c r="J233" s="62">
        <f>'Sweden Small Cap'!C248</f>
        <v>1296.14577622</v>
      </c>
      <c r="K233">
        <f t="shared" si="19"/>
        <v>5.1680142459986948E-3</v>
      </c>
    </row>
    <row r="234" spans="1:11" x14ac:dyDescent="0.3">
      <c r="A234" s="101">
        <v>42781</v>
      </c>
      <c r="B234" s="3">
        <f>'Raw data'!B234</f>
        <v>63.137740000000001</v>
      </c>
      <c r="C234" s="3">
        <f t="shared" si="15"/>
        <v>-2.4896154055242741E-2</v>
      </c>
      <c r="D234" s="3">
        <f>'Raw data'!C234</f>
        <v>83.8</v>
      </c>
      <c r="E234" s="3">
        <f t="shared" si="16"/>
        <v>-2.784222737819032E-2</v>
      </c>
      <c r="F234" s="3">
        <f>'Raw data'!D234</f>
        <v>40</v>
      </c>
      <c r="G234" s="3">
        <f t="shared" si="17"/>
        <v>-3.3816425120772917E-2</v>
      </c>
      <c r="H234" s="62">
        <f>'Raw data'!E234</f>
        <v>1574.0226286346399</v>
      </c>
      <c r="I234" s="67">
        <f t="shared" si="18"/>
        <v>2.7189585100769456E-3</v>
      </c>
      <c r="J234" s="62">
        <f>'Sweden Small Cap'!C249</f>
        <v>1297.40989904</v>
      </c>
      <c r="K234">
        <f t="shared" si="19"/>
        <v>9.7529370784713867E-4</v>
      </c>
    </row>
    <row r="235" spans="1:11" x14ac:dyDescent="0.3">
      <c r="A235" s="101">
        <v>42782</v>
      </c>
      <c r="B235" s="3">
        <f>'Raw data'!B235</f>
        <v>63.291263999999998</v>
      </c>
      <c r="C235" s="3">
        <f t="shared" si="15"/>
        <v>2.4315726220165202E-3</v>
      </c>
      <c r="D235" s="3">
        <f>'Raw data'!C235</f>
        <v>82.1</v>
      </c>
      <c r="E235" s="3">
        <f t="shared" si="16"/>
        <v>-2.0286396181384284E-2</v>
      </c>
      <c r="F235" s="3">
        <f>'Raw data'!D235</f>
        <v>39.799999999999997</v>
      </c>
      <c r="G235" s="3">
        <f t="shared" si="17"/>
        <v>-5.0000000000000712E-3</v>
      </c>
      <c r="H235" s="62">
        <f>'Raw data'!E235</f>
        <v>1576.32737521023</v>
      </c>
      <c r="I235" s="67">
        <f t="shared" si="18"/>
        <v>1.4642397978670296E-3</v>
      </c>
      <c r="J235" s="62">
        <f>'Sweden Small Cap'!C250</f>
        <v>1289.6426830800001</v>
      </c>
      <c r="K235">
        <f t="shared" si="19"/>
        <v>-5.9867093396984029E-3</v>
      </c>
    </row>
    <row r="236" spans="1:11" x14ac:dyDescent="0.3">
      <c r="A236" s="101">
        <v>42783</v>
      </c>
      <c r="B236" s="3">
        <f>'Raw data'!B236</f>
        <v>63.060977999999999</v>
      </c>
      <c r="C236" s="3">
        <f t="shared" si="15"/>
        <v>-3.6385116277658724E-3</v>
      </c>
      <c r="D236" s="3">
        <f>'Raw data'!C236</f>
        <v>81.3</v>
      </c>
      <c r="E236" s="3">
        <f t="shared" si="16"/>
        <v>-9.7442143727161663E-3</v>
      </c>
      <c r="F236" s="3">
        <f>'Raw data'!D236</f>
        <v>41.9</v>
      </c>
      <c r="G236" s="3">
        <f t="shared" si="17"/>
        <v>5.2763819095477428E-2</v>
      </c>
      <c r="H236" s="62">
        <f>'Raw data'!E236</f>
        <v>1570.58752499517</v>
      </c>
      <c r="I236" s="67">
        <f t="shared" si="18"/>
        <v>-3.6412805520772318E-3</v>
      </c>
      <c r="J236" s="62">
        <f>'Sweden Small Cap'!C251</f>
        <v>1305.1270793599999</v>
      </c>
      <c r="K236">
        <f t="shared" si="19"/>
        <v>1.2006733712487777E-2</v>
      </c>
    </row>
    <row r="237" spans="1:11" x14ac:dyDescent="0.3">
      <c r="A237" s="101">
        <v>42786</v>
      </c>
      <c r="B237" s="3">
        <f>'Raw data'!B237</f>
        <v>62.984209999999997</v>
      </c>
      <c r="C237" s="3">
        <f t="shared" si="15"/>
        <v>-1.2173613926507972E-3</v>
      </c>
      <c r="D237" s="3">
        <f>'Raw data'!C237</f>
        <v>82.9</v>
      </c>
      <c r="E237" s="3">
        <f t="shared" si="16"/>
        <v>1.9680196801968124E-2</v>
      </c>
      <c r="F237" s="3">
        <f>'Raw data'!D237</f>
        <v>41.9</v>
      </c>
      <c r="G237" s="3">
        <f t="shared" si="17"/>
        <v>0</v>
      </c>
      <c r="H237" s="62">
        <f>'Raw data'!E237</f>
        <v>1576.3274525778099</v>
      </c>
      <c r="I237" s="67">
        <f t="shared" si="18"/>
        <v>3.6546371923191897E-3</v>
      </c>
      <c r="J237" s="62">
        <f>'Sweden Small Cap'!C252</f>
        <v>1303.2943213399999</v>
      </c>
      <c r="K237">
        <f t="shared" si="19"/>
        <v>-1.4042755291682131E-3</v>
      </c>
    </row>
    <row r="238" spans="1:11" x14ac:dyDescent="0.3">
      <c r="A238" s="101">
        <v>42787</v>
      </c>
      <c r="B238" s="3">
        <f>'Raw data'!B238</f>
        <v>62.523636000000003</v>
      </c>
      <c r="C238" s="3">
        <f t="shared" si="15"/>
        <v>-7.3125311883723565E-3</v>
      </c>
      <c r="D238" s="3">
        <f>'Raw data'!C238</f>
        <v>84.1</v>
      </c>
      <c r="E238" s="3">
        <f t="shared" si="16"/>
        <v>1.4475271411338824E-2</v>
      </c>
      <c r="F238" s="3">
        <f>'Raw data'!D238</f>
        <v>42.1</v>
      </c>
      <c r="G238" s="3">
        <f t="shared" si="17"/>
        <v>4.773269689737538E-3</v>
      </c>
      <c r="H238" s="62">
        <f>'Raw data'!E238</f>
        <v>1590.0864200296101</v>
      </c>
      <c r="I238" s="67">
        <f t="shared" si="18"/>
        <v>8.7284957381790918E-3</v>
      </c>
      <c r="J238" s="62">
        <f>'Sweden Small Cap'!C253</f>
        <v>1303.92049557</v>
      </c>
      <c r="K238">
        <f t="shared" si="19"/>
        <v>4.8045496688441867E-4</v>
      </c>
    </row>
    <row r="239" spans="1:11" x14ac:dyDescent="0.3">
      <c r="A239" s="101">
        <v>42788</v>
      </c>
      <c r="B239" s="3">
        <f>'Raw data'!B239</f>
        <v>62.254955000000002</v>
      </c>
      <c r="C239" s="3">
        <f t="shared" si="15"/>
        <v>-4.2972708752894795E-3</v>
      </c>
      <c r="D239" s="3">
        <f>'Raw data'!C239</f>
        <v>83.55</v>
      </c>
      <c r="E239" s="3">
        <f t="shared" si="16"/>
        <v>-6.5398335315100739E-3</v>
      </c>
      <c r="F239" s="3">
        <f>'Raw data'!D239</f>
        <v>42.5</v>
      </c>
      <c r="G239" s="3">
        <f t="shared" si="17"/>
        <v>9.5011876484560227E-3</v>
      </c>
      <c r="H239" s="62">
        <f>'Raw data'!E239</f>
        <v>1582.1321802882001</v>
      </c>
      <c r="I239" s="67">
        <f t="shared" si="18"/>
        <v>-5.0023946127795184E-3</v>
      </c>
      <c r="J239" s="62">
        <f>'Sweden Small Cap'!C254</f>
        <v>1290.8549511900001</v>
      </c>
      <c r="K239">
        <f t="shared" si="19"/>
        <v>-1.0020200176613052E-2</v>
      </c>
    </row>
    <row r="240" spans="1:11" x14ac:dyDescent="0.3">
      <c r="A240" s="101">
        <v>42789</v>
      </c>
      <c r="B240" s="3">
        <f>'Raw data'!B240</f>
        <v>63.559944000000002</v>
      </c>
      <c r="C240" s="3">
        <f t="shared" si="15"/>
        <v>2.0962010172523599E-2</v>
      </c>
      <c r="D240" s="3">
        <f>'Raw data'!C240</f>
        <v>86.25</v>
      </c>
      <c r="E240" s="3">
        <f t="shared" si="16"/>
        <v>3.2315978456014395E-2</v>
      </c>
      <c r="F240" s="3">
        <f>'Raw data'!D240</f>
        <v>42.2</v>
      </c>
      <c r="G240" s="3">
        <f t="shared" si="17"/>
        <v>-7.0588235294116982E-3</v>
      </c>
      <c r="H240" s="62">
        <f>'Raw data'!E240</f>
        <v>1588.3035062256699</v>
      </c>
      <c r="I240" s="67">
        <f t="shared" si="18"/>
        <v>3.9006386535578269E-3</v>
      </c>
      <c r="J240" s="62">
        <f>'Sweden Small Cap'!C255</f>
        <v>1286.0612809300001</v>
      </c>
      <c r="K240">
        <f t="shared" si="19"/>
        <v>-3.713562283338542E-3</v>
      </c>
    </row>
    <row r="241" spans="1:11" x14ac:dyDescent="0.3">
      <c r="A241" s="101">
        <v>42790</v>
      </c>
      <c r="B241" s="3">
        <f>'Raw data'!B241</f>
        <v>62.562010000000001</v>
      </c>
      <c r="C241" s="3">
        <f t="shared" si="15"/>
        <v>-1.5700674626145057E-2</v>
      </c>
      <c r="D241" s="3">
        <f>'Raw data'!C241</f>
        <v>85.95</v>
      </c>
      <c r="E241" s="3">
        <f t="shared" si="16"/>
        <v>-3.4782608695651846E-3</v>
      </c>
      <c r="F241" s="3">
        <f>'Raw data'!D241</f>
        <v>42</v>
      </c>
      <c r="G241" s="3">
        <f t="shared" si="17"/>
        <v>-4.7393364928910624E-3</v>
      </c>
      <c r="H241" s="62">
        <f>'Raw data'!E241</f>
        <v>1569.8586772272899</v>
      </c>
      <c r="I241" s="67">
        <f t="shared" si="18"/>
        <v>-1.161291209525247E-2</v>
      </c>
      <c r="J241" s="62">
        <f>'Sweden Small Cap'!C256</f>
        <v>1291.6291107100001</v>
      </c>
      <c r="K241">
        <f t="shared" si="19"/>
        <v>4.3293658417067815E-3</v>
      </c>
    </row>
    <row r="242" spans="1:11" x14ac:dyDescent="0.3">
      <c r="A242" s="101">
        <v>42793</v>
      </c>
      <c r="B242" s="3">
        <f>'Raw data'!B242</f>
        <v>61.564082999999997</v>
      </c>
      <c r="C242" s="3">
        <f t="shared" si="15"/>
        <v>-1.5951006049837662E-2</v>
      </c>
      <c r="D242" s="3">
        <f>'Raw data'!C242</f>
        <v>84.8</v>
      </c>
      <c r="E242" s="3">
        <f t="shared" si="16"/>
        <v>-1.3379872018615541E-2</v>
      </c>
      <c r="F242" s="3">
        <f>'Raw data'!D242</f>
        <v>40.700000000000003</v>
      </c>
      <c r="G242" s="3">
        <f t="shared" si="17"/>
        <v>-3.0952380952380884E-2</v>
      </c>
      <c r="H242" s="62">
        <f>'Raw data'!E242</f>
        <v>1564.63204183327</v>
      </c>
      <c r="I242" s="67">
        <f t="shared" si="18"/>
        <v>-3.3293668212550772E-3</v>
      </c>
      <c r="J242" s="62">
        <f>'Sweden Small Cap'!C257</f>
        <v>1301.50628977</v>
      </c>
      <c r="K242">
        <f t="shared" si="19"/>
        <v>7.647070647525487E-3</v>
      </c>
    </row>
    <row r="243" spans="1:11" x14ac:dyDescent="0.3">
      <c r="A243" s="101">
        <v>42794</v>
      </c>
      <c r="B243" s="3">
        <f>'Raw data'!B243</f>
        <v>62.063046</v>
      </c>
      <c r="C243" s="3">
        <f t="shared" si="15"/>
        <v>8.1047743373356736E-3</v>
      </c>
      <c r="D243" s="3">
        <f>'Raw data'!C243</f>
        <v>84.6</v>
      </c>
      <c r="E243" s="3">
        <f t="shared" si="16"/>
        <v>-2.3584905660377696E-3</v>
      </c>
      <c r="F243" s="3">
        <f>'Raw data'!D243</f>
        <v>41.6</v>
      </c>
      <c r="G243" s="3">
        <f t="shared" si="17"/>
        <v>2.2113022113022077E-2</v>
      </c>
      <c r="H243" s="62">
        <f>'Raw data'!E243</f>
        <v>1570.1723854353299</v>
      </c>
      <c r="I243" s="67">
        <f t="shared" si="18"/>
        <v>3.5409882029312991E-3</v>
      </c>
      <c r="J243" s="62">
        <f>'Sweden Small Cap'!C258</f>
        <v>1293.06380537</v>
      </c>
      <c r="K243">
        <f t="shared" si="19"/>
        <v>-6.4867027277232397E-3</v>
      </c>
    </row>
    <row r="244" spans="1:11" x14ac:dyDescent="0.3">
      <c r="A244" s="101">
        <v>42795</v>
      </c>
      <c r="B244" s="3">
        <f>'Raw data'!B244</f>
        <v>61.640858000000001</v>
      </c>
      <c r="C244" s="3">
        <f t="shared" si="15"/>
        <v>-6.8025665385485342E-3</v>
      </c>
      <c r="D244" s="3">
        <f>'Raw data'!C244</f>
        <v>85.55</v>
      </c>
      <c r="E244" s="3">
        <f t="shared" si="16"/>
        <v>1.1229314420803816E-2</v>
      </c>
      <c r="F244" s="3">
        <f>'Raw data'!D244</f>
        <v>40.5</v>
      </c>
      <c r="G244" s="3">
        <f t="shared" si="17"/>
        <v>-2.6442307692307727E-2</v>
      </c>
      <c r="H244" s="62">
        <f>'Raw data'!E244</f>
        <v>1591.3727921077</v>
      </c>
      <c r="I244" s="67">
        <f t="shared" si="18"/>
        <v>1.3501961229876189E-2</v>
      </c>
      <c r="J244" s="62">
        <f>'Sweden Small Cap'!C259</f>
        <v>1285.8558350799999</v>
      </c>
      <c r="K244">
        <f t="shared" si="19"/>
        <v>-5.5743345843150757E-3</v>
      </c>
    </row>
    <row r="245" spans="1:11" x14ac:dyDescent="0.3">
      <c r="A245" s="101">
        <v>42796</v>
      </c>
      <c r="B245" s="3">
        <f>'Raw data'!B245</f>
        <v>61.794387999999998</v>
      </c>
      <c r="C245" s="3">
        <f t="shared" si="15"/>
        <v>2.4907180883172713E-3</v>
      </c>
      <c r="D245" s="3">
        <f>'Raw data'!C245</f>
        <v>86.55</v>
      </c>
      <c r="E245" s="3">
        <f t="shared" si="16"/>
        <v>1.1689070718877849E-2</v>
      </c>
      <c r="F245" s="3">
        <f>'Raw data'!D245</f>
        <v>40.5</v>
      </c>
      <c r="G245" s="3">
        <f t="shared" si="17"/>
        <v>0</v>
      </c>
      <c r="H245" s="62">
        <f>'Raw data'!E245</f>
        <v>1580.53305490767</v>
      </c>
      <c r="I245" s="67">
        <f t="shared" si="18"/>
        <v>-6.8115637352786623E-3</v>
      </c>
      <c r="J245" s="62">
        <f>'Sweden Small Cap'!C260</f>
        <v>1284.46984924</v>
      </c>
      <c r="K245">
        <f t="shared" si="19"/>
        <v>-1.0778703196642927E-3</v>
      </c>
    </row>
    <row r="246" spans="1:11" x14ac:dyDescent="0.3">
      <c r="A246" s="101">
        <v>42797</v>
      </c>
      <c r="B246" s="3">
        <f>'Raw data'!B246</f>
        <v>61.180275000000002</v>
      </c>
      <c r="C246" s="3">
        <f t="shared" si="15"/>
        <v>-9.9380060208703117E-3</v>
      </c>
      <c r="D246" s="3">
        <f>'Raw data'!C246</f>
        <v>85.75</v>
      </c>
      <c r="E246" s="3">
        <f t="shared" si="16"/>
        <v>-9.2432120161755893E-3</v>
      </c>
      <c r="F246" s="3">
        <f>'Raw data'!D246</f>
        <v>40.799999999999997</v>
      </c>
      <c r="G246" s="3">
        <f t="shared" si="17"/>
        <v>7.4074074074073374E-3</v>
      </c>
      <c r="H246" s="62">
        <f>'Raw data'!E246</f>
        <v>1581.31590167998</v>
      </c>
      <c r="I246" s="67">
        <f t="shared" si="18"/>
        <v>4.9530553624247125E-4</v>
      </c>
      <c r="J246" s="62">
        <f>'Sweden Small Cap'!C261</f>
        <v>1279.6972863200001</v>
      </c>
      <c r="K246">
        <f t="shared" si="19"/>
        <v>-3.7155896830305324E-3</v>
      </c>
    </row>
    <row r="247" spans="1:11" x14ac:dyDescent="0.3">
      <c r="A247" s="101">
        <v>42800</v>
      </c>
      <c r="B247" s="3">
        <f>'Raw data'!B247</f>
        <v>61.02675</v>
      </c>
      <c r="C247" s="3">
        <f t="shared" si="15"/>
        <v>-2.5093872167132611E-3</v>
      </c>
      <c r="D247" s="3">
        <f>'Raw data'!C247</f>
        <v>86.9</v>
      </c>
      <c r="E247" s="3">
        <f t="shared" si="16"/>
        <v>1.3411078717201232E-2</v>
      </c>
      <c r="F247" s="3">
        <f>'Raw data'!D247</f>
        <v>41.2</v>
      </c>
      <c r="G247" s="3">
        <f t="shared" si="17"/>
        <v>9.8039215686275914E-3</v>
      </c>
      <c r="H247" s="62">
        <f>'Raw data'!E247</f>
        <v>1575.52257830454</v>
      </c>
      <c r="I247" s="67">
        <f t="shared" si="18"/>
        <v>-3.6636091303990418E-3</v>
      </c>
      <c r="J247" s="62">
        <f>'Sweden Small Cap'!C262</f>
        <v>1278.2385574899999</v>
      </c>
      <c r="K247">
        <f t="shared" si="19"/>
        <v>-1.1399014795092611E-3</v>
      </c>
    </row>
    <row r="248" spans="1:11" x14ac:dyDescent="0.3">
      <c r="A248" s="101">
        <v>42801</v>
      </c>
      <c r="B248" s="3">
        <f>'Raw data'!B248</f>
        <v>61.794387999999998</v>
      </c>
      <c r="C248" s="3">
        <f t="shared" si="15"/>
        <v>1.2578713433043674E-2</v>
      </c>
      <c r="D248" s="3">
        <f>'Raw data'!C248</f>
        <v>87.3</v>
      </c>
      <c r="E248" s="3">
        <f t="shared" si="16"/>
        <v>4.6029919447639987E-3</v>
      </c>
      <c r="F248" s="3">
        <f>'Raw data'!D248</f>
        <v>40.700000000000003</v>
      </c>
      <c r="G248" s="3">
        <f t="shared" si="17"/>
        <v>-1.2135922330097087E-2</v>
      </c>
      <c r="H248" s="62">
        <f>'Raw data'!E248</f>
        <v>1575.76844099039</v>
      </c>
      <c r="I248" s="67">
        <f t="shared" si="18"/>
        <v>1.560515153737257E-4</v>
      </c>
      <c r="J248" s="62">
        <f>'Sweden Small Cap'!C263</f>
        <v>1278.2780328399999</v>
      </c>
      <c r="K248">
        <f t="shared" si="19"/>
        <v>3.0882615587414695E-5</v>
      </c>
    </row>
    <row r="249" spans="1:11" x14ac:dyDescent="0.3">
      <c r="A249" s="101">
        <v>42802</v>
      </c>
      <c r="B249" s="3">
        <f>'Raw data'!B249</f>
        <v>60.911602000000002</v>
      </c>
      <c r="C249" s="3">
        <f t="shared" si="15"/>
        <v>-1.428586039237084E-2</v>
      </c>
      <c r="D249" s="3">
        <f>'Raw data'!C249</f>
        <v>87.5</v>
      </c>
      <c r="E249" s="3">
        <f t="shared" si="16"/>
        <v>2.2909507445590246E-3</v>
      </c>
      <c r="F249" s="3">
        <f>'Raw data'!D249</f>
        <v>40.6</v>
      </c>
      <c r="G249" s="3">
        <f t="shared" si="17"/>
        <v>-2.4570024570024916E-3</v>
      </c>
      <c r="H249" s="62">
        <f>'Raw data'!E249</f>
        <v>1578.2288570169801</v>
      </c>
      <c r="I249" s="67">
        <f t="shared" si="18"/>
        <v>1.5614070967455778E-3</v>
      </c>
      <c r="J249" s="62">
        <f>'Sweden Small Cap'!C264</f>
        <v>1278.3744952699999</v>
      </c>
      <c r="K249">
        <f t="shared" si="19"/>
        <v>7.5462792539475782E-5</v>
      </c>
    </row>
    <row r="250" spans="1:11" x14ac:dyDescent="0.3">
      <c r="A250" s="101">
        <v>42803</v>
      </c>
      <c r="B250" s="3">
        <f>'Raw data'!B250</f>
        <v>62.063046</v>
      </c>
      <c r="C250" s="3">
        <f t="shared" si="15"/>
        <v>1.8903525144520053E-2</v>
      </c>
      <c r="D250" s="3">
        <f>'Raw data'!C250</f>
        <v>87.7</v>
      </c>
      <c r="E250" s="3">
        <f t="shared" si="16"/>
        <v>2.2857142857143184E-3</v>
      </c>
      <c r="F250" s="3">
        <f>'Raw data'!D250</f>
        <v>40.700000000000003</v>
      </c>
      <c r="G250" s="3">
        <f t="shared" si="17"/>
        <v>2.4630541871921529E-3</v>
      </c>
      <c r="H250" s="62">
        <f>'Raw data'!E250</f>
        <v>1583.72972368251</v>
      </c>
      <c r="I250" s="67">
        <f t="shared" si="18"/>
        <v>3.4854683090303554E-3</v>
      </c>
      <c r="J250" s="62">
        <f>'Sweden Small Cap'!C265</f>
        <v>1284.8385699600001</v>
      </c>
      <c r="K250">
        <f t="shared" si="19"/>
        <v>5.0564797044350763E-3</v>
      </c>
    </row>
    <row r="251" spans="1:11" x14ac:dyDescent="0.3">
      <c r="A251" s="101">
        <v>42804</v>
      </c>
      <c r="B251" s="3">
        <f>'Raw data'!B251</f>
        <v>62.139823999999997</v>
      </c>
      <c r="C251" s="3">
        <f t="shared" si="15"/>
        <v>1.237096870817416E-3</v>
      </c>
      <c r="D251" s="3">
        <f>'Raw data'!C251</f>
        <v>88</v>
      </c>
      <c r="E251" s="3">
        <f t="shared" si="16"/>
        <v>3.4207525655643918E-3</v>
      </c>
      <c r="F251" s="3">
        <f>'Raw data'!D251</f>
        <v>41.1</v>
      </c>
      <c r="G251" s="3">
        <f t="shared" si="17"/>
        <v>9.8280098280097931E-3</v>
      </c>
      <c r="H251" s="62">
        <f>'Raw data'!E251</f>
        <v>1587.927557278</v>
      </c>
      <c r="I251" s="67">
        <f t="shared" si="18"/>
        <v>2.6505997410525011E-3</v>
      </c>
      <c r="J251" s="62">
        <f>'Sweden Small Cap'!C266</f>
        <v>1279.5628159</v>
      </c>
      <c r="K251">
        <f t="shared" si="19"/>
        <v>-4.1061610254775434E-3</v>
      </c>
    </row>
    <row r="252" spans="1:11" x14ac:dyDescent="0.3">
      <c r="A252" s="101">
        <v>42807</v>
      </c>
      <c r="B252" s="3">
        <f>'Raw data'!B252</f>
        <v>62.293340000000001</v>
      </c>
      <c r="C252" s="3">
        <f t="shared" si="15"/>
        <v>2.4704929965685663E-3</v>
      </c>
      <c r="D252" s="3">
        <f>'Raw data'!C252</f>
        <v>88.55</v>
      </c>
      <c r="E252" s="3">
        <f t="shared" si="16"/>
        <v>6.2499999999999674E-3</v>
      </c>
      <c r="F252" s="3">
        <f>'Raw data'!D252</f>
        <v>40.6</v>
      </c>
      <c r="G252" s="3">
        <f t="shared" si="17"/>
        <v>-1.21654501216545E-2</v>
      </c>
      <c r="H252" s="62">
        <f>'Raw data'!E252</f>
        <v>1594.7099639112801</v>
      </c>
      <c r="I252" s="67">
        <f t="shared" si="18"/>
        <v>4.2712317713701963E-3</v>
      </c>
      <c r="J252" s="62">
        <f>'Sweden Small Cap'!C267</f>
        <v>1277.44630538</v>
      </c>
      <c r="K252">
        <f t="shared" si="19"/>
        <v>-1.6540887979081666E-3</v>
      </c>
    </row>
    <row r="253" spans="1:11" x14ac:dyDescent="0.3">
      <c r="A253" s="101">
        <v>42808</v>
      </c>
      <c r="B253" s="3">
        <f>'Raw data'!B253</f>
        <v>60.949986000000003</v>
      </c>
      <c r="C253" s="3">
        <f t="shared" si="15"/>
        <v>-2.1564969866762609E-2</v>
      </c>
      <c r="D253" s="3">
        <f>'Raw data'!C253</f>
        <v>87.6</v>
      </c>
      <c r="E253" s="3">
        <f t="shared" si="16"/>
        <v>-1.0728402032749891E-2</v>
      </c>
      <c r="F253" s="3">
        <f>'Raw data'!D253</f>
        <v>41</v>
      </c>
      <c r="G253" s="3">
        <f t="shared" si="17"/>
        <v>9.8522167487684383E-3</v>
      </c>
      <c r="H253" s="62">
        <f>'Raw data'!E253</f>
        <v>1586.0002018303101</v>
      </c>
      <c r="I253" s="67">
        <f t="shared" si="18"/>
        <v>-5.4616590339775116E-3</v>
      </c>
      <c r="J253" s="62">
        <f>'Sweden Small Cap'!C268</f>
        <v>1286.4285927599999</v>
      </c>
      <c r="K253">
        <f t="shared" si="19"/>
        <v>7.0314402587183036E-3</v>
      </c>
    </row>
    <row r="254" spans="1:11" x14ac:dyDescent="0.3">
      <c r="A254" s="101">
        <v>42809</v>
      </c>
      <c r="B254" s="3">
        <f>'Raw data'!B254</f>
        <v>60.335880000000003</v>
      </c>
      <c r="C254" s="3">
        <f t="shared" si="15"/>
        <v>-1.0075572453782017E-2</v>
      </c>
      <c r="D254" s="3">
        <f>'Raw data'!C254</f>
        <v>88</v>
      </c>
      <c r="E254" s="3">
        <f t="shared" si="16"/>
        <v>4.5662100456621653E-3</v>
      </c>
      <c r="F254" s="3">
        <f>'Raw data'!D254</f>
        <v>41.2</v>
      </c>
      <c r="G254" s="3">
        <f t="shared" si="17"/>
        <v>4.8780487804878743E-3</v>
      </c>
      <c r="H254" s="62">
        <f>'Raw data'!E254</f>
        <v>1588.88872946725</v>
      </c>
      <c r="I254" s="67">
        <f t="shared" si="18"/>
        <v>1.8212656174989243E-3</v>
      </c>
      <c r="J254" s="62">
        <f>'Sweden Small Cap'!C269</f>
        <v>1290.3327268800001</v>
      </c>
      <c r="K254">
        <f t="shared" si="19"/>
        <v>3.0348626748290686E-3</v>
      </c>
    </row>
    <row r="255" spans="1:11" x14ac:dyDescent="0.3">
      <c r="A255" s="101">
        <v>42810</v>
      </c>
      <c r="B255" s="3">
        <f>'Raw data'!B255</f>
        <v>59.875300000000003</v>
      </c>
      <c r="C255" s="3">
        <f t="shared" si="15"/>
        <v>-7.6336004380809595E-3</v>
      </c>
      <c r="D255" s="3">
        <f>'Raw data'!C255</f>
        <v>87</v>
      </c>
      <c r="E255" s="3">
        <f t="shared" si="16"/>
        <v>-1.1363636363636364E-2</v>
      </c>
      <c r="F255" s="3">
        <f>'Raw data'!D255</f>
        <v>40.6</v>
      </c>
      <c r="G255" s="3">
        <f t="shared" si="17"/>
        <v>-1.4563106796116538E-2</v>
      </c>
      <c r="H255" s="62">
        <f>'Raw data'!E255</f>
        <v>1593.25362060558</v>
      </c>
      <c r="I255" s="67">
        <f t="shared" si="18"/>
        <v>2.7471345584995943E-3</v>
      </c>
      <c r="J255" s="62">
        <f>'Sweden Small Cap'!C270</f>
        <v>1291.87524618</v>
      </c>
      <c r="K255">
        <f t="shared" si="19"/>
        <v>1.19544305733425E-3</v>
      </c>
    </row>
    <row r="256" spans="1:11" x14ac:dyDescent="0.3">
      <c r="A256" s="101">
        <v>42811</v>
      </c>
      <c r="B256" s="3">
        <f>'Raw data'!B256</f>
        <v>59.491486000000002</v>
      </c>
      <c r="C256" s="3">
        <f t="shared" si="15"/>
        <v>-6.4102225792605797E-3</v>
      </c>
      <c r="D256" s="3">
        <f>'Raw data'!C256</f>
        <v>86.95</v>
      </c>
      <c r="E256" s="3">
        <f t="shared" si="16"/>
        <v>-5.7471264367812828E-4</v>
      </c>
      <c r="F256" s="3">
        <f>'Raw data'!D256</f>
        <v>40.4</v>
      </c>
      <c r="G256" s="3">
        <f t="shared" si="17"/>
        <v>-4.9261083743843059E-3</v>
      </c>
      <c r="H256" s="62">
        <f>'Raw data'!E256</f>
        <v>1584.9697659332401</v>
      </c>
      <c r="I256" s="67">
        <f t="shared" si="18"/>
        <v>-5.1993320869977207E-3</v>
      </c>
      <c r="J256" s="62">
        <f>'Sweden Small Cap'!C271</f>
        <v>1269.8088983299999</v>
      </c>
      <c r="K256">
        <f t="shared" si="19"/>
        <v>-1.7080865908104488E-2</v>
      </c>
    </row>
    <row r="257" spans="1:11" x14ac:dyDescent="0.3">
      <c r="A257" s="101">
        <v>42814</v>
      </c>
      <c r="B257" s="3">
        <f>'Raw data'!B257</f>
        <v>59.645007999999997</v>
      </c>
      <c r="C257" s="3">
        <f t="shared" si="15"/>
        <v>2.5805709408569027E-3</v>
      </c>
      <c r="D257" s="3">
        <f>'Raw data'!C257</f>
        <v>86.9</v>
      </c>
      <c r="E257" s="3">
        <f t="shared" si="16"/>
        <v>-5.7504312823458486E-4</v>
      </c>
      <c r="F257" s="3">
        <f>'Raw data'!D257</f>
        <v>40.299999999999997</v>
      </c>
      <c r="G257" s="3">
        <f t="shared" si="17"/>
        <v>-2.4752475247525104E-3</v>
      </c>
      <c r="H257" s="62">
        <f>'Raw data'!E257</f>
        <v>1583.2538982036001</v>
      </c>
      <c r="I257" s="67">
        <f t="shared" si="18"/>
        <v>-1.0825870414188335E-3</v>
      </c>
      <c r="J257" s="62">
        <f>'Sweden Small Cap'!C272</f>
        <v>1259.8892722999999</v>
      </c>
      <c r="K257">
        <f t="shared" si="19"/>
        <v>-7.8119046441129051E-3</v>
      </c>
    </row>
    <row r="258" spans="1:11" x14ac:dyDescent="0.3">
      <c r="A258" s="101">
        <v>42815</v>
      </c>
      <c r="B258" s="3">
        <f>'Raw data'!B258</f>
        <v>57.380496999999998</v>
      </c>
      <c r="C258" s="3">
        <f t="shared" si="15"/>
        <v>-3.7966479944138813E-2</v>
      </c>
      <c r="D258" s="3">
        <f>'Raw data'!C258</f>
        <v>83.75</v>
      </c>
      <c r="E258" s="3">
        <f t="shared" si="16"/>
        <v>-3.6248561565017323E-2</v>
      </c>
      <c r="F258" s="3">
        <f>'Raw data'!D258</f>
        <v>39.4</v>
      </c>
      <c r="G258" s="3">
        <f t="shared" si="17"/>
        <v>-2.2332506203473913E-2</v>
      </c>
      <c r="H258" s="62">
        <f>'Raw data'!E258</f>
        <v>1570.87696451805</v>
      </c>
      <c r="I258" s="67">
        <f t="shared" si="18"/>
        <v>-7.8174029444002882E-3</v>
      </c>
      <c r="J258" s="62">
        <f>'Sweden Small Cap'!C273</f>
        <v>1268.76493919</v>
      </c>
      <c r="K258">
        <f t="shared" si="19"/>
        <v>7.0447991622287652E-3</v>
      </c>
    </row>
    <row r="259" spans="1:11" x14ac:dyDescent="0.3">
      <c r="A259" s="101">
        <v>42816</v>
      </c>
      <c r="B259" s="3">
        <f>'Raw data'!B259</f>
        <v>56.881535</v>
      </c>
      <c r="C259" s="3">
        <f t="shared" ref="C259:C322" si="20">(B259-B258)/B258</f>
        <v>-8.6956723292236169E-3</v>
      </c>
      <c r="D259" s="3">
        <f>'Raw data'!C259</f>
        <v>83.1</v>
      </c>
      <c r="E259" s="3">
        <f t="shared" ref="E259:E322" si="21">(D259-D258)/D258</f>
        <v>-7.7611940298508144E-3</v>
      </c>
      <c r="F259" s="3">
        <f>'Raw data'!D259</f>
        <v>39.4</v>
      </c>
      <c r="G259" s="3">
        <f t="shared" ref="G259:G322" si="22">(F259-F258)/F258</f>
        <v>0</v>
      </c>
      <c r="H259" s="62">
        <f>'Raw data'!E259</f>
        <v>1562.9613048302899</v>
      </c>
      <c r="I259" s="67">
        <f t="shared" ref="I259:I322" si="23">(H259-H258)/H258</f>
        <v>-5.0390067882806313E-3</v>
      </c>
      <c r="J259" s="62">
        <f>'Sweden Small Cap'!C274</f>
        <v>1264.0292261</v>
      </c>
      <c r="K259">
        <f t="shared" si="19"/>
        <v>-3.7325377961841743E-3</v>
      </c>
    </row>
    <row r="260" spans="1:11" x14ac:dyDescent="0.3">
      <c r="A260" s="101">
        <v>42817</v>
      </c>
      <c r="B260" s="3">
        <f>'Raw data'!B260</f>
        <v>58.071370000000002</v>
      </c>
      <c r="C260" s="3">
        <f t="shared" si="20"/>
        <v>2.0917772349146383E-2</v>
      </c>
      <c r="D260" s="3">
        <f>'Raw data'!C260</f>
        <v>87.55</v>
      </c>
      <c r="E260" s="3">
        <f t="shared" si="21"/>
        <v>5.3549939831528316E-2</v>
      </c>
      <c r="F260" s="3">
        <f>'Raw data'!D260</f>
        <v>37.9</v>
      </c>
      <c r="G260" s="3">
        <f t="shared" si="22"/>
        <v>-3.8071065989847719E-2</v>
      </c>
      <c r="H260" s="62">
        <f>'Raw data'!E260</f>
        <v>1581.2849363278599</v>
      </c>
      <c r="I260" s="67">
        <f t="shared" si="23"/>
        <v>1.1723662921750708E-2</v>
      </c>
      <c r="J260" s="62">
        <f>'Sweden Small Cap'!C275</f>
        <v>1255.87340182</v>
      </c>
      <c r="K260">
        <f t="shared" ref="K260:K323" si="24">(J260-J259)/J259</f>
        <v>-6.4522434383607434E-3</v>
      </c>
    </row>
    <row r="261" spans="1:11" x14ac:dyDescent="0.3">
      <c r="A261" s="101">
        <v>42818</v>
      </c>
      <c r="B261" s="3">
        <f>'Raw data'!B261</f>
        <v>57.418877000000002</v>
      </c>
      <c r="C261" s="3">
        <f t="shared" si="20"/>
        <v>-1.1236053153214739E-2</v>
      </c>
      <c r="D261" s="3">
        <f>'Raw data'!C261</f>
        <v>86.8</v>
      </c>
      <c r="E261" s="3">
        <f t="shared" si="21"/>
        <v>-8.5665334094802981E-3</v>
      </c>
      <c r="F261" s="3">
        <f>'Raw data'!D261</f>
        <v>37.6</v>
      </c>
      <c r="G261" s="3">
        <f t="shared" si="22"/>
        <v>-7.9155672823218257E-3</v>
      </c>
      <c r="H261" s="62">
        <f>'Raw data'!E261</f>
        <v>1579.6984726701501</v>
      </c>
      <c r="I261" s="67">
        <f t="shared" si="23"/>
        <v>-1.0032750083574403E-3</v>
      </c>
      <c r="J261" s="62">
        <f>'Sweden Small Cap'!C276</f>
        <v>1259.4269268800001</v>
      </c>
      <c r="K261">
        <f t="shared" si="24"/>
        <v>2.829524898648501E-3</v>
      </c>
    </row>
    <row r="262" spans="1:11" x14ac:dyDescent="0.3">
      <c r="A262" s="101">
        <v>42821</v>
      </c>
      <c r="B262" s="3">
        <f>'Raw data'!B262</f>
        <v>57.303739999999998</v>
      </c>
      <c r="C262" s="3">
        <f t="shared" si="20"/>
        <v>-2.0052116310112483E-3</v>
      </c>
      <c r="D262" s="3">
        <f>'Raw data'!C262</f>
        <v>86.4</v>
      </c>
      <c r="E262" s="3">
        <f t="shared" si="21"/>
        <v>-4.608294930875478E-3</v>
      </c>
      <c r="F262" s="3">
        <f>'Raw data'!D262</f>
        <v>37.1</v>
      </c>
      <c r="G262" s="3">
        <f t="shared" si="22"/>
        <v>-1.3297872340425532E-2</v>
      </c>
      <c r="H262" s="62">
        <f>'Raw data'!E262</f>
        <v>1574.51084497791</v>
      </c>
      <c r="I262" s="67">
        <f t="shared" si="23"/>
        <v>-3.2839353724711047E-3</v>
      </c>
      <c r="J262" s="62">
        <f>'Sweden Small Cap'!C277</f>
        <v>1267.1018131599999</v>
      </c>
      <c r="K262">
        <f t="shared" si="24"/>
        <v>6.0939512378164803E-3</v>
      </c>
    </row>
    <row r="263" spans="1:11" x14ac:dyDescent="0.3">
      <c r="A263" s="101">
        <v>42822</v>
      </c>
      <c r="B263" s="3">
        <f>'Raw data'!B263</f>
        <v>56.958300000000001</v>
      </c>
      <c r="C263" s="3">
        <f t="shared" si="20"/>
        <v>-6.0282278259673177E-3</v>
      </c>
      <c r="D263" s="3">
        <f>'Raw data'!C263</f>
        <v>86.75</v>
      </c>
      <c r="E263" s="3">
        <f t="shared" si="21"/>
        <v>4.0509259259258598E-3</v>
      </c>
      <c r="F263" s="3">
        <f>'Raw data'!D263</f>
        <v>37</v>
      </c>
      <c r="G263" s="3">
        <f t="shared" si="22"/>
        <v>-2.6954177897574507E-3</v>
      </c>
      <c r="H263" s="62">
        <f>'Raw data'!E263</f>
        <v>1580.08856826432</v>
      </c>
      <c r="I263" s="67">
        <f t="shared" si="23"/>
        <v>3.5425118246729167E-3</v>
      </c>
      <c r="J263" s="62">
        <f>'Sweden Small Cap'!C278</f>
        <v>1266.9427325700001</v>
      </c>
      <c r="K263">
        <f t="shared" si="24"/>
        <v>-1.2554680953622441E-4</v>
      </c>
    </row>
    <row r="264" spans="1:11" x14ac:dyDescent="0.3">
      <c r="A264" s="101">
        <v>42823</v>
      </c>
      <c r="B264" s="3">
        <f>'Raw data'!B264</f>
        <v>58.301654999999997</v>
      </c>
      <c r="C264" s="3">
        <f t="shared" si="20"/>
        <v>2.3584885784863584E-2</v>
      </c>
      <c r="D264" s="3">
        <f>'Raw data'!C264</f>
        <v>88.85</v>
      </c>
      <c r="E264" s="3">
        <f t="shared" si="21"/>
        <v>2.4207492795388984E-2</v>
      </c>
      <c r="F264" s="3">
        <f>'Raw data'!D264</f>
        <v>38</v>
      </c>
      <c r="G264" s="3">
        <f t="shared" si="22"/>
        <v>2.7027027027027029E-2</v>
      </c>
      <c r="H264" s="62">
        <f>'Raw data'!E264</f>
        <v>1584.4303123438699</v>
      </c>
      <c r="I264" s="67">
        <f t="shared" si="23"/>
        <v>2.7477852613788617E-3</v>
      </c>
      <c r="J264" s="62">
        <f>'Sweden Small Cap'!C279</f>
        <v>1277.4330331900001</v>
      </c>
      <c r="K264">
        <f t="shared" si="24"/>
        <v>8.2800116771816045E-3</v>
      </c>
    </row>
    <row r="265" spans="1:11" x14ac:dyDescent="0.3">
      <c r="A265" s="101">
        <v>42824</v>
      </c>
      <c r="B265" s="3">
        <f>'Raw data'!B265</f>
        <v>59.414726000000002</v>
      </c>
      <c r="C265" s="3">
        <f t="shared" si="20"/>
        <v>1.9091584964440633E-2</v>
      </c>
      <c r="D265" s="3">
        <f>'Raw data'!C265</f>
        <v>90.5</v>
      </c>
      <c r="E265" s="3">
        <f t="shared" si="21"/>
        <v>1.8570624648283688E-2</v>
      </c>
      <c r="F265" s="3">
        <f>'Raw data'!D265</f>
        <v>37.5</v>
      </c>
      <c r="G265" s="3">
        <f t="shared" si="22"/>
        <v>-1.3157894736842105E-2</v>
      </c>
      <c r="H265" s="62">
        <f>'Raw data'!E265</f>
        <v>1583.88218338252</v>
      </c>
      <c r="I265" s="67">
        <f t="shared" si="23"/>
        <v>-3.4594703034874922E-4</v>
      </c>
      <c r="J265" s="62">
        <f>'Sweden Small Cap'!C280</f>
        <v>1275.72019548</v>
      </c>
      <c r="K265">
        <f t="shared" si="24"/>
        <v>-1.3408434457990647E-3</v>
      </c>
    </row>
    <row r="266" spans="1:11" x14ac:dyDescent="0.3">
      <c r="A266" s="101">
        <v>42825</v>
      </c>
      <c r="B266" s="3">
        <f>'Raw data'!B266</f>
        <v>59.875300000000003</v>
      </c>
      <c r="C266" s="3">
        <f t="shared" si="20"/>
        <v>7.7518492637667158E-3</v>
      </c>
      <c r="D266" s="3">
        <f>'Raw data'!C266</f>
        <v>92.9</v>
      </c>
      <c r="E266" s="3">
        <f t="shared" si="21"/>
        <v>2.6519337016574648E-2</v>
      </c>
      <c r="F266" s="3">
        <f>'Raw data'!D266</f>
        <v>39.4</v>
      </c>
      <c r="G266" s="3">
        <f t="shared" si="22"/>
        <v>5.0666666666666631E-2</v>
      </c>
      <c r="H266" s="62">
        <f>'Raw data'!E266</f>
        <v>1587.6263670813901</v>
      </c>
      <c r="I266" s="67">
        <f t="shared" si="23"/>
        <v>2.3639281621780986E-3</v>
      </c>
      <c r="J266" s="62">
        <f>'Sweden Small Cap'!C281</f>
        <v>1278.9504932699999</v>
      </c>
      <c r="K266">
        <f t="shared" si="24"/>
        <v>2.5321365934670883E-3</v>
      </c>
    </row>
    <row r="267" spans="1:11" x14ac:dyDescent="0.3">
      <c r="A267" s="101">
        <v>42828</v>
      </c>
      <c r="B267" s="3">
        <f>'Raw data'!B267</f>
        <v>59.299571999999998</v>
      </c>
      <c r="C267" s="3">
        <f t="shared" si="20"/>
        <v>-9.6154507785348071E-3</v>
      </c>
      <c r="D267" s="3">
        <f>'Raw data'!C267</f>
        <v>92.75</v>
      </c>
      <c r="E267" s="3">
        <f t="shared" si="21"/>
        <v>-1.6146393972013527E-3</v>
      </c>
      <c r="F267" s="3">
        <f>'Raw data'!D267</f>
        <v>39.299999999999997</v>
      </c>
      <c r="G267" s="3">
        <f t="shared" si="22"/>
        <v>-2.5380710659898839E-3</v>
      </c>
      <c r="H267" s="62">
        <f>'Raw data'!E267</f>
        <v>1571.40885905339</v>
      </c>
      <c r="I267" s="67">
        <f t="shared" si="23"/>
        <v>-1.0214939965889793E-2</v>
      </c>
      <c r="J267" s="62">
        <f>'Sweden Small Cap'!C282</f>
        <v>1283.18692237</v>
      </c>
      <c r="K267">
        <f t="shared" si="24"/>
        <v>3.3124261824775481E-3</v>
      </c>
    </row>
    <row r="268" spans="1:11" x14ac:dyDescent="0.3">
      <c r="A268" s="101">
        <v>42829</v>
      </c>
      <c r="B268" s="3">
        <f>'Raw data'!B268</f>
        <v>58.877377000000003</v>
      </c>
      <c r="C268" s="3">
        <f t="shared" si="20"/>
        <v>-7.1196972551504254E-3</v>
      </c>
      <c r="D268" s="3">
        <f>'Raw data'!C268</f>
        <v>93.15</v>
      </c>
      <c r="E268" s="3">
        <f t="shared" si="21"/>
        <v>4.312668463611921E-3</v>
      </c>
      <c r="F268" s="3">
        <f>'Raw data'!D268</f>
        <v>38.4</v>
      </c>
      <c r="G268" s="3">
        <f t="shared" si="22"/>
        <v>-2.2900763358778591E-2</v>
      </c>
      <c r="H268" s="62">
        <f>'Raw data'!E268</f>
        <v>1567.3035461556201</v>
      </c>
      <c r="I268" s="67">
        <f t="shared" si="23"/>
        <v>-2.61250461591701E-3</v>
      </c>
      <c r="J268" s="62">
        <f>'Sweden Small Cap'!C283</f>
        <v>1288.6234075499999</v>
      </c>
      <c r="K268">
        <f t="shared" si="24"/>
        <v>4.2367055689430432E-3</v>
      </c>
    </row>
    <row r="269" spans="1:11" x14ac:dyDescent="0.3">
      <c r="A269" s="101">
        <v>42830</v>
      </c>
      <c r="B269" s="3">
        <f>'Raw data'!B269</f>
        <v>58.954149999999998</v>
      </c>
      <c r="C269" s="3">
        <f t="shared" si="20"/>
        <v>1.3039473548557667E-3</v>
      </c>
      <c r="D269" s="3">
        <f>'Raw data'!C269</f>
        <v>93.5</v>
      </c>
      <c r="E269" s="3">
        <f t="shared" si="21"/>
        <v>3.7573805689747105E-3</v>
      </c>
      <c r="F269" s="3">
        <f>'Raw data'!D269</f>
        <v>38.6</v>
      </c>
      <c r="G269" s="3">
        <f t="shared" si="22"/>
        <v>5.2083333333334076E-3</v>
      </c>
      <c r="H269" s="62">
        <f>'Raw data'!E269</f>
        <v>1558.5561319061801</v>
      </c>
      <c r="I269" s="67">
        <f t="shared" si="23"/>
        <v>-5.5811870463103345E-3</v>
      </c>
      <c r="J269" s="62">
        <f>'Sweden Small Cap'!C284</f>
        <v>1295.0945477299999</v>
      </c>
      <c r="K269">
        <f t="shared" si="24"/>
        <v>5.0217465724166068E-3</v>
      </c>
    </row>
    <row r="270" spans="1:11" x14ac:dyDescent="0.3">
      <c r="A270" s="101">
        <v>42831</v>
      </c>
      <c r="B270" s="3">
        <f>'Raw data'!B270</f>
        <v>58.877377000000003</v>
      </c>
      <c r="C270" s="3">
        <f t="shared" si="20"/>
        <v>-1.3022492903382674E-3</v>
      </c>
      <c r="D270" s="3">
        <f>'Raw data'!C270</f>
        <v>92.25</v>
      </c>
      <c r="E270" s="3">
        <f t="shared" si="21"/>
        <v>-1.3368983957219251E-2</v>
      </c>
      <c r="F270" s="3">
        <f>'Raw data'!D270</f>
        <v>39.299999999999997</v>
      </c>
      <c r="G270" s="3">
        <f t="shared" si="22"/>
        <v>1.8134715025906623E-2</v>
      </c>
      <c r="H270" s="62">
        <f>'Raw data'!E270</f>
        <v>1564.05195556434</v>
      </c>
      <c r="I270" s="67">
        <f t="shared" si="23"/>
        <v>3.5262276062128619E-3</v>
      </c>
      <c r="J270" s="62">
        <f>'Sweden Small Cap'!C285</f>
        <v>1300.2140506400001</v>
      </c>
      <c r="K270">
        <f t="shared" si="24"/>
        <v>3.9529954928568456E-3</v>
      </c>
    </row>
    <row r="271" spans="1:11" x14ac:dyDescent="0.3">
      <c r="A271" s="101">
        <v>42832</v>
      </c>
      <c r="B271" s="3">
        <f>'Raw data'!B271</f>
        <v>59.721780000000003</v>
      </c>
      <c r="C271" s="3">
        <f t="shared" si="20"/>
        <v>1.434172245818627E-2</v>
      </c>
      <c r="D271" s="3">
        <f>'Raw data'!C271</f>
        <v>92</v>
      </c>
      <c r="E271" s="3">
        <f t="shared" si="21"/>
        <v>-2.7100271002710027E-3</v>
      </c>
      <c r="F271" s="3">
        <f>'Raw data'!D271</f>
        <v>38.6</v>
      </c>
      <c r="G271" s="3">
        <f t="shared" si="22"/>
        <v>-1.781170483460549E-2</v>
      </c>
      <c r="H271" s="62">
        <f>'Raw data'!E271</f>
        <v>1569.67089681109</v>
      </c>
      <c r="I271" s="67">
        <f t="shared" si="23"/>
        <v>3.5925540879634867E-3</v>
      </c>
      <c r="J271" s="62">
        <f>'Sweden Small Cap'!C286</f>
        <v>1298.0439145400001</v>
      </c>
      <c r="K271">
        <f t="shared" si="24"/>
        <v>-1.6690606434623877E-3</v>
      </c>
    </row>
    <row r="272" spans="1:11" x14ac:dyDescent="0.3">
      <c r="A272" s="101">
        <v>42835</v>
      </c>
      <c r="B272" s="3">
        <f>'Raw data'!B272</f>
        <v>59.491486000000002</v>
      </c>
      <c r="C272" s="3">
        <f t="shared" si="20"/>
        <v>-3.8561141345753703E-3</v>
      </c>
      <c r="D272" s="3">
        <f>'Raw data'!C272</f>
        <v>93.15</v>
      </c>
      <c r="E272" s="3">
        <f t="shared" si="21"/>
        <v>1.2500000000000061E-2</v>
      </c>
      <c r="F272" s="3">
        <f>'Raw data'!D272</f>
        <v>38.200000000000003</v>
      </c>
      <c r="G272" s="3">
        <f t="shared" si="22"/>
        <v>-1.0362694300518097E-2</v>
      </c>
      <c r="H272" s="62">
        <f>'Raw data'!E272</f>
        <v>1572.4680628472099</v>
      </c>
      <c r="I272" s="67">
        <f t="shared" si="23"/>
        <v>1.7820079621802406E-3</v>
      </c>
      <c r="J272" s="62">
        <f>'Sweden Small Cap'!C287</f>
        <v>1307.50694254</v>
      </c>
      <c r="K272">
        <f t="shared" si="24"/>
        <v>7.2902217667677261E-3</v>
      </c>
    </row>
    <row r="273" spans="1:11" x14ac:dyDescent="0.3">
      <c r="A273" s="101">
        <v>42836</v>
      </c>
      <c r="B273" s="3">
        <f>'Raw data'!B273</f>
        <v>58.992527000000003</v>
      </c>
      <c r="C273" s="3">
        <f t="shared" si="20"/>
        <v>-8.3870656718845315E-3</v>
      </c>
      <c r="D273" s="3">
        <f>'Raw data'!C273</f>
        <v>92.15</v>
      </c>
      <c r="E273" s="3">
        <f t="shared" si="21"/>
        <v>-1.0735373054213633E-2</v>
      </c>
      <c r="F273" s="3">
        <f>'Raw data'!D273</f>
        <v>37.9</v>
      </c>
      <c r="G273" s="3">
        <f t="shared" si="22"/>
        <v>-7.8534031413613672E-3</v>
      </c>
      <c r="H273" s="62">
        <f>'Raw data'!E273</f>
        <v>1570.9125747288199</v>
      </c>
      <c r="I273" s="67">
        <f t="shared" si="23"/>
        <v>-9.8920172380071478E-4</v>
      </c>
      <c r="J273" s="62">
        <f>'Sweden Small Cap'!C288</f>
        <v>1305.03911649</v>
      </c>
      <c r="K273">
        <f t="shared" si="24"/>
        <v>-1.8874286397331983E-3</v>
      </c>
    </row>
    <row r="274" spans="1:11" x14ac:dyDescent="0.3">
      <c r="A274" s="101">
        <v>42837</v>
      </c>
      <c r="B274" s="3">
        <f>'Raw data'!B274</f>
        <v>59.337963000000002</v>
      </c>
      <c r="C274" s="3">
        <f t="shared" si="20"/>
        <v>5.8555891325014677E-3</v>
      </c>
      <c r="D274" s="3">
        <f>'Raw data'!C274</f>
        <v>93.3</v>
      </c>
      <c r="E274" s="3">
        <f t="shared" si="21"/>
        <v>1.2479652740097574E-2</v>
      </c>
      <c r="F274" s="3">
        <f>'Raw data'!D274</f>
        <v>38</v>
      </c>
      <c r="G274" s="3">
        <f t="shared" si="22"/>
        <v>2.6385224274406709E-3</v>
      </c>
      <c r="H274" s="62">
        <f>'Raw data'!E274</f>
        <v>1575.0176931988599</v>
      </c>
      <c r="I274" s="67">
        <f t="shared" si="23"/>
        <v>2.6132061936983645E-3</v>
      </c>
      <c r="J274" s="62">
        <f>'Sweden Small Cap'!C289</f>
        <v>1305.03911649</v>
      </c>
      <c r="K274">
        <f t="shared" si="24"/>
        <v>0</v>
      </c>
    </row>
    <row r="275" spans="1:11" x14ac:dyDescent="0.3">
      <c r="A275" s="101">
        <v>42838</v>
      </c>
      <c r="B275" s="3">
        <f>'Raw data'!B275</f>
        <v>59.568249999999999</v>
      </c>
      <c r="C275" s="3">
        <f t="shared" si="20"/>
        <v>3.8809387507959619E-3</v>
      </c>
      <c r="D275" s="3">
        <f>'Raw data'!C275</f>
        <v>93.15</v>
      </c>
      <c r="E275" s="3">
        <f t="shared" si="21"/>
        <v>-1.6077170418005518E-3</v>
      </c>
      <c r="F275" s="3">
        <f>'Raw data'!D275</f>
        <v>38.700000000000003</v>
      </c>
      <c r="G275" s="3">
        <f t="shared" si="22"/>
        <v>1.8421052631579022E-2</v>
      </c>
      <c r="H275" s="62">
        <f>'Raw data'!E275</f>
        <v>1572.8122075394499</v>
      </c>
      <c r="I275" s="67">
        <f t="shared" si="23"/>
        <v>-1.4002926246057894E-3</v>
      </c>
      <c r="J275" s="62">
        <f>'Sweden Small Cap'!C290</f>
        <v>1305.06166237</v>
      </c>
      <c r="K275">
        <f t="shared" si="24"/>
        <v>1.7276018561567141E-5</v>
      </c>
    </row>
    <row r="276" spans="1:11" x14ac:dyDescent="0.3">
      <c r="A276" s="101">
        <v>42843</v>
      </c>
      <c r="B276" s="3">
        <f>'Raw data'!B276</f>
        <v>59.606636000000002</v>
      </c>
      <c r="C276" s="3">
        <f t="shared" si="20"/>
        <v>6.4440368820643042E-4</v>
      </c>
      <c r="D276" s="3">
        <f>'Raw data'!C276</f>
        <v>93.35</v>
      </c>
      <c r="E276" s="3">
        <f t="shared" si="21"/>
        <v>2.1470746108426045E-3</v>
      </c>
      <c r="F276" s="3">
        <f>'Raw data'!D276</f>
        <v>38.5</v>
      </c>
      <c r="G276" s="3">
        <f t="shared" si="22"/>
        <v>-5.1679586563308224E-3</v>
      </c>
      <c r="H276" s="62">
        <f>'Raw data'!E276</f>
        <v>1557.2082467525399</v>
      </c>
      <c r="I276" s="67">
        <f t="shared" si="23"/>
        <v>-9.9210577792508518E-3</v>
      </c>
      <c r="J276" s="62">
        <f>'Sweden Small Cap'!C291</f>
        <v>1312.4393755000001</v>
      </c>
      <c r="K276">
        <f t="shared" si="24"/>
        <v>5.6531529066619754E-3</v>
      </c>
    </row>
    <row r="277" spans="1:11" x14ac:dyDescent="0.3">
      <c r="A277" s="101">
        <v>42844</v>
      </c>
      <c r="B277" s="3">
        <f>'Raw data'!B277</f>
        <v>60.911602000000002</v>
      </c>
      <c r="C277" s="3">
        <f t="shared" si="20"/>
        <v>2.1892965071875558E-2</v>
      </c>
      <c r="D277" s="3">
        <f>'Raw data'!C277</f>
        <v>94.05</v>
      </c>
      <c r="E277" s="3">
        <f t="shared" si="21"/>
        <v>7.4986609534012094E-3</v>
      </c>
      <c r="F277" s="3">
        <f>'Raw data'!D277</f>
        <v>39.299999999999997</v>
      </c>
      <c r="G277" s="3">
        <f t="shared" si="22"/>
        <v>2.0779220779220706E-2</v>
      </c>
      <c r="H277" s="62">
        <f>'Raw data'!E277</f>
        <v>1565.7305564134799</v>
      </c>
      <c r="I277" s="67">
        <f t="shared" si="23"/>
        <v>5.4728130798900685E-3</v>
      </c>
      <c r="J277" s="62">
        <f>'Sweden Small Cap'!C292</f>
        <v>1314.64165525</v>
      </c>
      <c r="K277">
        <f t="shared" si="24"/>
        <v>1.6780049357791372E-3</v>
      </c>
    </row>
    <row r="278" spans="1:11" x14ac:dyDescent="0.3">
      <c r="A278" s="101">
        <v>42845</v>
      </c>
      <c r="B278" s="3">
        <f>'Raw data'!B278</f>
        <v>60.949986000000003</v>
      </c>
      <c r="C278" s="3">
        <f t="shared" si="20"/>
        <v>6.3015909514250892E-4</v>
      </c>
      <c r="D278" s="3">
        <f>'Raw data'!C278</f>
        <v>94.75</v>
      </c>
      <c r="E278" s="3">
        <f t="shared" si="21"/>
        <v>7.4428495481127363E-3</v>
      </c>
      <c r="F278" s="3">
        <f>'Raw data'!D278</f>
        <v>39.4</v>
      </c>
      <c r="G278" s="3">
        <f t="shared" si="22"/>
        <v>2.5445292620865502E-3</v>
      </c>
      <c r="H278" s="62">
        <f>'Raw data'!E278</f>
        <v>1568.73899664846</v>
      </c>
      <c r="I278" s="67">
        <f t="shared" si="23"/>
        <v>1.9214290879468528E-3</v>
      </c>
      <c r="J278" s="62">
        <f>'Sweden Small Cap'!C293</f>
        <v>1311.5103314</v>
      </c>
      <c r="K278">
        <f t="shared" si="24"/>
        <v>-2.3818839434267534E-3</v>
      </c>
    </row>
    <row r="279" spans="1:11" x14ac:dyDescent="0.3">
      <c r="A279" s="101">
        <v>42846</v>
      </c>
      <c r="B279" s="3">
        <f>'Raw data'!B279</f>
        <v>59.913691999999998</v>
      </c>
      <c r="C279" s="3">
        <f t="shared" si="20"/>
        <v>-1.7002366497672453E-2</v>
      </c>
      <c r="D279" s="3">
        <f>'Raw data'!C279</f>
        <v>93.45</v>
      </c>
      <c r="E279" s="3">
        <f t="shared" si="21"/>
        <v>-1.3720316622691263E-2</v>
      </c>
      <c r="F279" s="3">
        <f>'Raw data'!D279</f>
        <v>40</v>
      </c>
      <c r="G279" s="3">
        <f t="shared" si="22"/>
        <v>1.5228426395939123E-2</v>
      </c>
      <c r="H279" s="62">
        <f>'Raw data'!E279</f>
        <v>1573.2453084354099</v>
      </c>
      <c r="I279" s="67">
        <f t="shared" si="23"/>
        <v>2.8725694947199427E-3</v>
      </c>
      <c r="J279" s="62">
        <f>'Sweden Small Cap'!C294</f>
        <v>1323.7278324700001</v>
      </c>
      <c r="K279">
        <f t="shared" si="24"/>
        <v>9.3155965130356164E-3</v>
      </c>
    </row>
    <row r="280" spans="1:11" x14ac:dyDescent="0.3">
      <c r="A280" s="101">
        <v>42849</v>
      </c>
      <c r="B280" s="3">
        <f>'Raw data'!B280</f>
        <v>60.412635999999999</v>
      </c>
      <c r="C280" s="3">
        <f t="shared" si="20"/>
        <v>8.3277124701312284E-3</v>
      </c>
      <c r="D280" s="3">
        <f>'Raw data'!C280</f>
        <v>93.85</v>
      </c>
      <c r="E280" s="3">
        <f t="shared" si="21"/>
        <v>4.2803638309255373E-3</v>
      </c>
      <c r="F280" s="3">
        <f>'Raw data'!D280</f>
        <v>40.700000000000003</v>
      </c>
      <c r="G280" s="3">
        <f t="shared" si="22"/>
        <v>1.7500000000000071E-2</v>
      </c>
      <c r="H280" s="62">
        <f>'Raw data'!E280</f>
        <v>1609.26783476481</v>
      </c>
      <c r="I280" s="67">
        <f t="shared" si="23"/>
        <v>2.2896954553911511E-2</v>
      </c>
      <c r="J280" s="62">
        <f>'Sweden Small Cap'!C295</f>
        <v>1335.8208052699999</v>
      </c>
      <c r="K280">
        <f t="shared" si="24"/>
        <v>9.1355432010786376E-3</v>
      </c>
    </row>
    <row r="281" spans="1:11" x14ac:dyDescent="0.3">
      <c r="A281" s="101">
        <v>42850</v>
      </c>
      <c r="B281" s="3">
        <f>'Raw data'!B281</f>
        <v>60.412635999999999</v>
      </c>
      <c r="C281" s="3">
        <f t="shared" si="20"/>
        <v>0</v>
      </c>
      <c r="D281" s="3">
        <f>'Raw data'!C281</f>
        <v>95</v>
      </c>
      <c r="E281" s="3">
        <f t="shared" si="21"/>
        <v>1.2253596164091697E-2</v>
      </c>
      <c r="F281" s="3">
        <f>'Raw data'!D281</f>
        <v>40.5</v>
      </c>
      <c r="G281" s="3">
        <f t="shared" si="22"/>
        <v>-4.9140049140049833E-3</v>
      </c>
      <c r="H281" s="62">
        <f>'Raw data'!E281</f>
        <v>1617.04752218932</v>
      </c>
      <c r="I281" s="67">
        <f t="shared" si="23"/>
        <v>4.8343024426676677E-3</v>
      </c>
      <c r="J281" s="62">
        <f>'Sweden Small Cap'!C296</f>
        <v>1344.8746182100001</v>
      </c>
      <c r="K281">
        <f t="shared" si="24"/>
        <v>6.7777151727848621E-3</v>
      </c>
    </row>
    <row r="282" spans="1:11" x14ac:dyDescent="0.3">
      <c r="A282" s="101">
        <v>42851</v>
      </c>
      <c r="B282" s="3">
        <f>'Raw data'!B282</f>
        <v>61.372172999999997</v>
      </c>
      <c r="C282" s="3">
        <f t="shared" si="20"/>
        <v>1.588305135369358E-2</v>
      </c>
      <c r="D282" s="3">
        <f>'Raw data'!C282</f>
        <v>91</v>
      </c>
      <c r="E282" s="3">
        <f t="shared" si="21"/>
        <v>-4.2105263157894736E-2</v>
      </c>
      <c r="F282" s="3">
        <f>'Raw data'!D282</f>
        <v>40.200000000000003</v>
      </c>
      <c r="G282" s="3">
        <f t="shared" si="22"/>
        <v>-7.4074074074073374E-3</v>
      </c>
      <c r="H282" s="62">
        <f>'Raw data'!E282</f>
        <v>1620.2801194512899</v>
      </c>
      <c r="I282" s="67">
        <f t="shared" si="23"/>
        <v>1.9990737548598904E-3</v>
      </c>
      <c r="J282" s="62">
        <f>'Sweden Small Cap'!C297</f>
        <v>1345.50456454</v>
      </c>
      <c r="K282">
        <f t="shared" si="24"/>
        <v>4.684052486903085E-4</v>
      </c>
    </row>
    <row r="283" spans="1:11" x14ac:dyDescent="0.3">
      <c r="A283" s="101">
        <v>42852</v>
      </c>
      <c r="B283" s="3">
        <f>'Raw data'!B283</f>
        <v>57.879460000000002</v>
      </c>
      <c r="C283" s="3">
        <f t="shared" si="20"/>
        <v>-5.6910368808352201E-2</v>
      </c>
      <c r="D283" s="3">
        <f>'Raw data'!C283</f>
        <v>91.25</v>
      </c>
      <c r="E283" s="3">
        <f t="shared" si="21"/>
        <v>2.7472527472527475E-3</v>
      </c>
      <c r="F283" s="3">
        <f>'Raw data'!D283</f>
        <v>40</v>
      </c>
      <c r="G283" s="3">
        <f t="shared" si="22"/>
        <v>-4.9751243781095229E-3</v>
      </c>
      <c r="H283" s="62">
        <f>'Raw data'!E283</f>
        <v>1616.5803265299101</v>
      </c>
      <c r="I283" s="67">
        <f t="shared" si="23"/>
        <v>-2.2834279560455307E-3</v>
      </c>
      <c r="J283" s="62">
        <f>'Sweden Small Cap'!C298</f>
        <v>1345.2539648300001</v>
      </c>
      <c r="K283">
        <f t="shared" si="24"/>
        <v>-1.8624961713573613E-4</v>
      </c>
    </row>
    <row r="284" spans="1:11" x14ac:dyDescent="0.3">
      <c r="A284" s="101">
        <v>42853</v>
      </c>
      <c r="B284" s="3">
        <f>'Raw data'!B284</f>
        <v>58.109740000000002</v>
      </c>
      <c r="C284" s="3">
        <f t="shared" si="20"/>
        <v>3.9786134839544197E-3</v>
      </c>
      <c r="D284" s="3">
        <f>'Raw data'!C284</f>
        <v>91.85</v>
      </c>
      <c r="E284" s="3">
        <f t="shared" si="21"/>
        <v>6.5753424657533626E-3</v>
      </c>
      <c r="F284" s="3">
        <f>'Raw data'!D284</f>
        <v>40.299999999999997</v>
      </c>
      <c r="G284" s="3">
        <f t="shared" si="22"/>
        <v>7.4999999999999286E-3</v>
      </c>
      <c r="H284" s="62">
        <f>'Raw data'!E284</f>
        <v>1626.99431617504</v>
      </c>
      <c r="I284" s="67">
        <f t="shared" si="23"/>
        <v>6.4419871219664254E-3</v>
      </c>
      <c r="J284" s="62">
        <f>'Sweden Small Cap'!C299</f>
        <v>1345.2539648300001</v>
      </c>
      <c r="K284">
        <f t="shared" si="24"/>
        <v>0</v>
      </c>
    </row>
    <row r="285" spans="1:11" x14ac:dyDescent="0.3">
      <c r="A285" s="101">
        <v>42857</v>
      </c>
      <c r="B285" s="3">
        <f>'Raw data'!B285</f>
        <v>57.879460000000002</v>
      </c>
      <c r="C285" s="3">
        <f t="shared" si="20"/>
        <v>-3.9628468480499219E-3</v>
      </c>
      <c r="D285" s="3">
        <f>'Raw data'!C285</f>
        <v>91.8</v>
      </c>
      <c r="E285" s="3">
        <f t="shared" si="21"/>
        <v>-5.4436581382686072E-4</v>
      </c>
      <c r="F285" s="3">
        <f>'Raw data'!D285</f>
        <v>39.299999999999997</v>
      </c>
      <c r="G285" s="3">
        <f t="shared" si="22"/>
        <v>-2.4813895781637719E-2</v>
      </c>
      <c r="H285" s="62">
        <f>'Raw data'!E285</f>
        <v>1636.5078961233701</v>
      </c>
      <c r="I285" s="67">
        <f t="shared" si="23"/>
        <v>5.8473344705320682E-3</v>
      </c>
      <c r="J285" s="62">
        <f>'Sweden Small Cap'!C300</f>
        <v>1358.73961235</v>
      </c>
      <c r="K285">
        <f t="shared" si="24"/>
        <v>1.0024610870932548E-2</v>
      </c>
    </row>
    <row r="286" spans="1:11" x14ac:dyDescent="0.3">
      <c r="A286" s="101">
        <v>42858</v>
      </c>
      <c r="B286" s="3">
        <f>'Raw data'!B286</f>
        <v>57.073444000000002</v>
      </c>
      <c r="C286" s="3">
        <f t="shared" si="20"/>
        <v>-1.3925769176146418E-2</v>
      </c>
      <c r="D286" s="3">
        <f>'Raw data'!C286</f>
        <v>91.6</v>
      </c>
      <c r="E286" s="3">
        <f t="shared" si="21"/>
        <v>-2.1786492374727979E-3</v>
      </c>
      <c r="F286" s="3">
        <f>'Raw data'!D286</f>
        <v>42.3</v>
      </c>
      <c r="G286" s="3">
        <f t="shared" si="22"/>
        <v>7.6335877862595422E-2</v>
      </c>
      <c r="H286" s="62">
        <f>'Raw data'!E286</f>
        <v>1633.98682613501</v>
      </c>
      <c r="I286" s="67">
        <f t="shared" si="23"/>
        <v>-1.5405180716402814E-3</v>
      </c>
      <c r="J286" s="62">
        <f>'Sweden Small Cap'!C301</f>
        <v>1351.6758987000001</v>
      </c>
      <c r="K286">
        <f t="shared" si="24"/>
        <v>-5.1987250432648756E-3</v>
      </c>
    </row>
    <row r="287" spans="1:11" x14ac:dyDescent="0.3">
      <c r="A287" s="101">
        <v>42859</v>
      </c>
      <c r="B287" s="3">
        <f>'Raw data'!B287</f>
        <v>58.531948</v>
      </c>
      <c r="C287" s="3">
        <f t="shared" si="20"/>
        <v>2.5554862257830414E-2</v>
      </c>
      <c r="D287" s="3">
        <f>'Raw data'!C287</f>
        <v>94.05</v>
      </c>
      <c r="E287" s="3">
        <f t="shared" si="21"/>
        <v>2.6746724890829725E-2</v>
      </c>
      <c r="F287" s="3">
        <f>'Raw data'!D287</f>
        <v>46.3</v>
      </c>
      <c r="G287" s="3">
        <f t="shared" si="22"/>
        <v>9.4562647754137127E-2</v>
      </c>
      <c r="H287" s="62">
        <f>'Raw data'!E287</f>
        <v>1638.3311589273101</v>
      </c>
      <c r="I287" s="67">
        <f t="shared" si="23"/>
        <v>2.6587318348067941E-3</v>
      </c>
      <c r="J287" s="62">
        <f>'Sweden Small Cap'!C302</f>
        <v>1360.63227476</v>
      </c>
      <c r="K287">
        <f t="shared" si="24"/>
        <v>6.6261269203763094E-3</v>
      </c>
    </row>
    <row r="288" spans="1:11" x14ac:dyDescent="0.3">
      <c r="A288" s="101">
        <v>42860</v>
      </c>
      <c r="B288" s="3">
        <f>'Raw data'!B288</f>
        <v>58.109740000000002</v>
      </c>
      <c r="C288" s="3">
        <f t="shared" si="20"/>
        <v>-7.2132914489707002E-3</v>
      </c>
      <c r="D288" s="3">
        <f>'Raw data'!C288</f>
        <v>93</v>
      </c>
      <c r="E288" s="3">
        <f t="shared" si="21"/>
        <v>-1.1164274322169029E-2</v>
      </c>
      <c r="F288" s="3">
        <f>'Raw data'!D288</f>
        <v>47</v>
      </c>
      <c r="G288" s="3">
        <f t="shared" si="22"/>
        <v>1.5118790496760322E-2</v>
      </c>
      <c r="H288" s="62">
        <f>'Raw data'!E288</f>
        <v>1642.0385856877599</v>
      </c>
      <c r="I288" s="67">
        <f t="shared" si="23"/>
        <v>2.2629287981541261E-3</v>
      </c>
      <c r="J288" s="62">
        <f>'Sweden Small Cap'!C303</f>
        <v>1366.2188836099999</v>
      </c>
      <c r="K288">
        <f t="shared" si="24"/>
        <v>4.1058917634342919E-3</v>
      </c>
    </row>
    <row r="289" spans="1:11" x14ac:dyDescent="0.3">
      <c r="A289" s="101">
        <v>42863</v>
      </c>
      <c r="B289" s="3">
        <f>'Raw data'!B289</f>
        <v>58.224899999999998</v>
      </c>
      <c r="C289" s="3">
        <f t="shared" si="20"/>
        <v>1.9817676004056451E-3</v>
      </c>
      <c r="D289" s="3">
        <f>'Raw data'!C289</f>
        <v>92.55</v>
      </c>
      <c r="E289" s="3">
        <f t="shared" si="21"/>
        <v>-4.8387096774193854E-3</v>
      </c>
      <c r="F289" s="3">
        <f>'Raw data'!D289</f>
        <v>49.2</v>
      </c>
      <c r="G289" s="3">
        <f t="shared" si="22"/>
        <v>4.6808510638297933E-2</v>
      </c>
      <c r="H289" s="62">
        <f>'Raw data'!E289</f>
        <v>1639.4937688843099</v>
      </c>
      <c r="I289" s="67">
        <f t="shared" si="23"/>
        <v>-1.5497911106541334E-3</v>
      </c>
      <c r="J289" s="62">
        <f>'Sweden Small Cap'!C304</f>
        <v>1366.2990266100001</v>
      </c>
      <c r="K289">
        <f t="shared" si="24"/>
        <v>5.8660439378769564E-5</v>
      </c>
    </row>
    <row r="290" spans="1:11" x14ac:dyDescent="0.3">
      <c r="A290" s="101">
        <v>42864</v>
      </c>
      <c r="B290" s="3">
        <f>'Raw data'!B290</f>
        <v>58.838996999999999</v>
      </c>
      <c r="C290" s="3">
        <f t="shared" si="20"/>
        <v>1.054698247656932E-2</v>
      </c>
      <c r="D290" s="3">
        <f>'Raw data'!C290</f>
        <v>93.15</v>
      </c>
      <c r="E290" s="3">
        <f t="shared" si="21"/>
        <v>6.48298217179912E-3</v>
      </c>
      <c r="F290" s="3">
        <f>'Raw data'!D290</f>
        <v>49.8</v>
      </c>
      <c r="G290" s="3">
        <f t="shared" si="22"/>
        <v>1.2195121951219396E-2</v>
      </c>
      <c r="H290" s="62">
        <f>'Raw data'!E290</f>
        <v>1653.10805478623</v>
      </c>
      <c r="I290" s="67">
        <f t="shared" si="23"/>
        <v>8.3039570874274965E-3</v>
      </c>
      <c r="J290" s="62">
        <f>'Sweden Small Cap'!C305</f>
        <v>1383.1566108100001</v>
      </c>
      <c r="K290">
        <f t="shared" si="24"/>
        <v>1.2338136726794208E-2</v>
      </c>
    </row>
    <row r="291" spans="1:11" x14ac:dyDescent="0.3">
      <c r="A291" s="101">
        <v>42865</v>
      </c>
      <c r="B291" s="3">
        <f>'Raw data'!B291</f>
        <v>60.489409999999999</v>
      </c>
      <c r="C291" s="3">
        <f t="shared" si="20"/>
        <v>2.8049645373798612E-2</v>
      </c>
      <c r="D291" s="3">
        <f>'Raw data'!C291</f>
        <v>94.75</v>
      </c>
      <c r="E291" s="3">
        <f t="shared" si="21"/>
        <v>1.7176596886741752E-2</v>
      </c>
      <c r="F291" s="3">
        <f>'Raw data'!D291</f>
        <v>50.75</v>
      </c>
      <c r="G291" s="3">
        <f t="shared" si="22"/>
        <v>1.9076305220883591E-2</v>
      </c>
      <c r="H291" s="62">
        <f>'Raw data'!E291</f>
        <v>1649.64687603877</v>
      </c>
      <c r="I291" s="67">
        <f t="shared" si="23"/>
        <v>-2.0937401747205399E-3</v>
      </c>
      <c r="J291" s="62">
        <f>'Sweden Small Cap'!C306</f>
        <v>1380.9181091800001</v>
      </c>
      <c r="K291">
        <f t="shared" si="24"/>
        <v>-1.6184007020644384E-3</v>
      </c>
    </row>
    <row r="292" spans="1:11" x14ac:dyDescent="0.3">
      <c r="A292" s="101">
        <v>42866</v>
      </c>
      <c r="B292" s="3">
        <f>'Raw data'!B292</f>
        <v>59.146056999999999</v>
      </c>
      <c r="C292" s="3">
        <f t="shared" si="20"/>
        <v>-2.2208069147971528E-2</v>
      </c>
      <c r="D292" s="3">
        <f>'Raw data'!C292</f>
        <v>94</v>
      </c>
      <c r="E292" s="3">
        <f t="shared" si="21"/>
        <v>-7.9155672823219003E-3</v>
      </c>
      <c r="F292" s="3">
        <f>'Raw data'!D292</f>
        <v>49.7</v>
      </c>
      <c r="G292" s="3">
        <f t="shared" si="22"/>
        <v>-2.0689655172413737E-2</v>
      </c>
      <c r="H292" s="62">
        <f>'Raw data'!E292</f>
        <v>1642.0184555766</v>
      </c>
      <c r="I292" s="67">
        <f t="shared" si="23"/>
        <v>-4.6242747905465599E-3</v>
      </c>
      <c r="J292" s="62">
        <f>'Sweden Small Cap'!C307</f>
        <v>1380.6396703</v>
      </c>
      <c r="K292">
        <f t="shared" si="24"/>
        <v>-2.0163315851177169E-4</v>
      </c>
    </row>
    <row r="293" spans="1:11" x14ac:dyDescent="0.3">
      <c r="A293" s="101">
        <v>42867</v>
      </c>
      <c r="B293" s="3">
        <f>'Raw data'!B293</f>
        <v>59.414726000000002</v>
      </c>
      <c r="C293" s="3">
        <f t="shared" si="20"/>
        <v>4.542466795377462E-3</v>
      </c>
      <c r="D293" s="3">
        <f>'Raw data'!C293</f>
        <v>94.25</v>
      </c>
      <c r="E293" s="3">
        <f t="shared" si="21"/>
        <v>2.6595744680851063E-3</v>
      </c>
      <c r="F293" s="3">
        <f>'Raw data'!D293</f>
        <v>49.9</v>
      </c>
      <c r="G293" s="3">
        <f t="shared" si="22"/>
        <v>4.0241448692152054E-3</v>
      </c>
      <c r="H293" s="62">
        <f>'Raw data'!E293</f>
        <v>1646.45304421387</v>
      </c>
      <c r="I293" s="67">
        <f t="shared" si="23"/>
        <v>2.700693541055745E-3</v>
      </c>
      <c r="J293" s="62">
        <f>'Sweden Small Cap'!C308</f>
        <v>1375.2444427400001</v>
      </c>
      <c r="K293">
        <f t="shared" si="24"/>
        <v>-3.9077738211213608E-3</v>
      </c>
    </row>
    <row r="294" spans="1:11" x14ac:dyDescent="0.3">
      <c r="A294" s="101">
        <v>42870</v>
      </c>
      <c r="B294" s="3">
        <f>'Raw data'!B294</f>
        <v>58.531948</v>
      </c>
      <c r="C294" s="3">
        <f t="shared" si="20"/>
        <v>-1.4857899033313759E-2</v>
      </c>
      <c r="D294" s="3">
        <f>'Raw data'!C294</f>
        <v>92.95</v>
      </c>
      <c r="E294" s="3">
        <f t="shared" si="21"/>
        <v>-1.3793103448275832E-2</v>
      </c>
      <c r="F294" s="3">
        <f>'Raw data'!D294</f>
        <v>49.5</v>
      </c>
      <c r="G294" s="3">
        <f t="shared" si="22"/>
        <v>-8.0160320641282281E-3</v>
      </c>
      <c r="H294" s="62">
        <f>'Raw data'!E294</f>
        <v>1649.8437828698</v>
      </c>
      <c r="I294" s="67">
        <f t="shared" si="23"/>
        <v>2.0594201989822796E-3</v>
      </c>
      <c r="J294" s="62">
        <f>'Sweden Small Cap'!C309</f>
        <v>1371.4008974599999</v>
      </c>
      <c r="K294">
        <f t="shared" si="24"/>
        <v>-2.7948088067473991E-3</v>
      </c>
    </row>
    <row r="295" spans="1:11" x14ac:dyDescent="0.3">
      <c r="A295" s="101">
        <v>42871</v>
      </c>
      <c r="B295" s="3">
        <f>'Raw data'!B295</f>
        <v>58.071370000000002</v>
      </c>
      <c r="C295" s="3">
        <f t="shared" si="20"/>
        <v>-7.8688308818971511E-3</v>
      </c>
      <c r="D295" s="3">
        <f>'Raw data'!C295</f>
        <v>92.55</v>
      </c>
      <c r="E295" s="3">
        <f t="shared" si="21"/>
        <v>-4.3033889187735954E-3</v>
      </c>
      <c r="F295" s="3">
        <f>'Raw data'!D295</f>
        <v>49.5</v>
      </c>
      <c r="G295" s="3">
        <f t="shared" si="22"/>
        <v>0</v>
      </c>
      <c r="H295" s="62">
        <f>'Raw data'!E295</f>
        <v>1653.05556415664</v>
      </c>
      <c r="I295" s="67">
        <f t="shared" si="23"/>
        <v>1.9467184227911314E-3</v>
      </c>
      <c r="J295" s="62">
        <f>'Sweden Small Cap'!C310</f>
        <v>1370.3527073400001</v>
      </c>
      <c r="K295">
        <f t="shared" si="24"/>
        <v>-7.6432071901164674E-4</v>
      </c>
    </row>
    <row r="296" spans="1:11" x14ac:dyDescent="0.3">
      <c r="A296" s="101">
        <v>42872</v>
      </c>
      <c r="B296" s="3">
        <f>'Raw data'!B296</f>
        <v>58.531948</v>
      </c>
      <c r="C296" s="3">
        <f t="shared" si="20"/>
        <v>7.931240471853826E-3</v>
      </c>
      <c r="D296" s="3">
        <f>'Raw data'!C296</f>
        <v>88.75</v>
      </c>
      <c r="E296" s="3">
        <f t="shared" si="21"/>
        <v>-4.1058887088060478E-2</v>
      </c>
      <c r="F296" s="3">
        <f>'Raw data'!D296</f>
        <v>50.75</v>
      </c>
      <c r="G296" s="3">
        <f t="shared" si="22"/>
        <v>2.5252525252525252E-2</v>
      </c>
      <c r="H296" s="62">
        <f>'Raw data'!E296</f>
        <v>1628.36602119636</v>
      </c>
      <c r="I296" s="67">
        <f t="shared" si="23"/>
        <v>-1.4935700587219053E-2</v>
      </c>
      <c r="J296" s="62">
        <f>'Sweden Small Cap'!C311</f>
        <v>1354.5651534399999</v>
      </c>
      <c r="K296">
        <f t="shared" si="24"/>
        <v>-1.1520795934825761E-2</v>
      </c>
    </row>
    <row r="297" spans="1:11" x14ac:dyDescent="0.3">
      <c r="A297" s="101">
        <v>42873</v>
      </c>
      <c r="B297" s="3">
        <f>'Raw data'!B297</f>
        <v>59.107666000000002</v>
      </c>
      <c r="C297" s="3">
        <f t="shared" si="20"/>
        <v>9.8359617212808621E-3</v>
      </c>
      <c r="D297" s="3">
        <f>'Raw data'!C297</f>
        <v>88.95</v>
      </c>
      <c r="E297" s="3">
        <f t="shared" si="21"/>
        <v>2.2535211267605956E-3</v>
      </c>
      <c r="F297" s="3">
        <f>'Raw data'!D297</f>
        <v>49.2</v>
      </c>
      <c r="G297" s="3">
        <f t="shared" si="22"/>
        <v>-3.0541871921182209E-2</v>
      </c>
      <c r="H297" s="62">
        <f>'Raw data'!E297</f>
        <v>1615.2691365763801</v>
      </c>
      <c r="I297" s="67">
        <f t="shared" si="23"/>
        <v>-8.0429611337367313E-3</v>
      </c>
      <c r="J297" s="62">
        <f>'Sweden Small Cap'!C312</f>
        <v>1332.6374053100001</v>
      </c>
      <c r="K297">
        <f t="shared" si="24"/>
        <v>-1.6188035012057549E-2</v>
      </c>
    </row>
    <row r="298" spans="1:11" x14ac:dyDescent="0.3">
      <c r="A298" s="101">
        <v>42874</v>
      </c>
      <c r="B298" s="3">
        <f>'Raw data'!B298</f>
        <v>61.67924</v>
      </c>
      <c r="C298" s="3">
        <f t="shared" si="20"/>
        <v>4.3506607078682452E-2</v>
      </c>
      <c r="D298" s="3">
        <f>'Raw data'!C298</f>
        <v>90</v>
      </c>
      <c r="E298" s="3">
        <f t="shared" si="21"/>
        <v>1.1804384485666073E-2</v>
      </c>
      <c r="F298" s="3">
        <f>'Raw data'!D298</f>
        <v>50.25</v>
      </c>
      <c r="G298" s="3">
        <f t="shared" si="22"/>
        <v>2.1341463414634089E-2</v>
      </c>
      <c r="H298" s="62">
        <f>'Raw data'!E298</f>
        <v>1629.2063925176701</v>
      </c>
      <c r="I298" s="67">
        <f t="shared" si="23"/>
        <v>8.6284419269165944E-3</v>
      </c>
      <c r="J298" s="62">
        <f>'Sweden Small Cap'!C313</f>
        <v>1344.3712957800001</v>
      </c>
      <c r="K298">
        <f t="shared" si="24"/>
        <v>8.8050135942795722E-3</v>
      </c>
    </row>
    <row r="299" spans="1:11" x14ac:dyDescent="0.3">
      <c r="A299" s="101">
        <v>42877</v>
      </c>
      <c r="B299" s="3">
        <f>'Raw data'!B299</f>
        <v>61.410559999999997</v>
      </c>
      <c r="C299" s="3">
        <f t="shared" si="20"/>
        <v>-4.3560848026013834E-3</v>
      </c>
      <c r="D299" s="3">
        <f>'Raw data'!C299</f>
        <v>89.5</v>
      </c>
      <c r="E299" s="3">
        <f t="shared" si="21"/>
        <v>-5.5555555555555558E-3</v>
      </c>
      <c r="F299" s="3">
        <f>'Raw data'!D299</f>
        <v>50.75</v>
      </c>
      <c r="G299" s="3">
        <f t="shared" si="22"/>
        <v>9.9502487562189053E-3</v>
      </c>
      <c r="H299" s="62">
        <f>'Raw data'!E299</f>
        <v>1629.2120095929299</v>
      </c>
      <c r="I299" s="67">
        <f t="shared" si="23"/>
        <v>3.4477370611872605E-6</v>
      </c>
      <c r="J299" s="62">
        <f>'Sweden Small Cap'!C314</f>
        <v>1346.63220675</v>
      </c>
      <c r="K299">
        <f t="shared" si="24"/>
        <v>1.68176081793547E-3</v>
      </c>
    </row>
    <row r="300" spans="1:11" x14ac:dyDescent="0.3">
      <c r="A300" s="101">
        <v>42878</v>
      </c>
      <c r="B300" s="3">
        <f>'Raw data'!B300</f>
        <v>61.909526999999997</v>
      </c>
      <c r="C300" s="3">
        <f t="shared" si="20"/>
        <v>8.1251009598349282E-3</v>
      </c>
      <c r="D300" s="3">
        <f>'Raw data'!C300</f>
        <v>90.1</v>
      </c>
      <c r="E300" s="3">
        <f t="shared" si="21"/>
        <v>6.7039106145250762E-3</v>
      </c>
      <c r="F300" s="3">
        <f>'Raw data'!D300</f>
        <v>52</v>
      </c>
      <c r="G300" s="3">
        <f t="shared" si="22"/>
        <v>2.4630541871921183E-2</v>
      </c>
      <c r="H300" s="62">
        <f>'Raw data'!E300</f>
        <v>1641.7053914559699</v>
      </c>
      <c r="I300" s="67">
        <f t="shared" si="23"/>
        <v>7.668358561978404E-3</v>
      </c>
      <c r="J300" s="62">
        <f>'Sweden Small Cap'!C315</f>
        <v>1353.7520027099999</v>
      </c>
      <c r="K300">
        <f t="shared" si="24"/>
        <v>5.2871124901899052E-3</v>
      </c>
    </row>
    <row r="301" spans="1:11" x14ac:dyDescent="0.3">
      <c r="A301" s="101">
        <v>42879</v>
      </c>
      <c r="B301" s="3">
        <f>'Raw data'!B301</f>
        <v>64.568969999999993</v>
      </c>
      <c r="C301" s="3">
        <f t="shared" si="20"/>
        <v>4.2956926484028803E-2</v>
      </c>
      <c r="D301" s="3">
        <f>'Raw data'!C301</f>
        <v>90.9</v>
      </c>
      <c r="E301" s="3">
        <f t="shared" si="21"/>
        <v>8.8790233074363088E-3</v>
      </c>
      <c r="F301" s="3">
        <f>'Raw data'!D301</f>
        <v>52.75</v>
      </c>
      <c r="G301" s="3">
        <f t="shared" si="22"/>
        <v>1.4423076923076924E-2</v>
      </c>
      <c r="H301" s="62">
        <f>'Raw data'!E301</f>
        <v>1638.8899307962799</v>
      </c>
      <c r="I301" s="67">
        <f t="shared" si="23"/>
        <v>-1.7149609633632437E-3</v>
      </c>
      <c r="J301" s="62">
        <f>'Sweden Small Cap'!C316</f>
        <v>1358.8083466800001</v>
      </c>
      <c r="K301">
        <f t="shared" si="24"/>
        <v>3.7350592722139361E-3</v>
      </c>
    </row>
    <row r="302" spans="1:11" x14ac:dyDescent="0.3">
      <c r="A302" s="101">
        <v>42881</v>
      </c>
      <c r="B302" s="3">
        <f>'Raw data'!B302</f>
        <v>66.037369999999996</v>
      </c>
      <c r="C302" s="3">
        <f t="shared" si="20"/>
        <v>2.2741573855057665E-2</v>
      </c>
      <c r="D302" s="3">
        <f>'Raw data'!C302</f>
        <v>90.85</v>
      </c>
      <c r="E302" s="3">
        <f t="shared" si="21"/>
        <v>-5.5005500550067514E-4</v>
      </c>
      <c r="F302" s="3">
        <f>'Raw data'!D302</f>
        <v>53.75</v>
      </c>
      <c r="G302" s="3">
        <f t="shared" si="22"/>
        <v>1.8957345971563982E-2</v>
      </c>
      <c r="H302" s="62">
        <f>'Raw data'!E302</f>
        <v>1635.7729271943299</v>
      </c>
      <c r="I302" s="67">
        <f t="shared" si="23"/>
        <v>-1.9018992937711208E-3</v>
      </c>
      <c r="J302" s="62">
        <f>'Sweden Small Cap'!C317</f>
        <v>1358.8083466800001</v>
      </c>
      <c r="K302">
        <f t="shared" si="24"/>
        <v>0</v>
      </c>
    </row>
    <row r="303" spans="1:11" x14ac:dyDescent="0.3">
      <c r="A303" s="101">
        <v>42884</v>
      </c>
      <c r="B303" s="3">
        <f>'Raw data'!B303</f>
        <v>63.222940000000001</v>
      </c>
      <c r="C303" s="3">
        <f t="shared" si="20"/>
        <v>-4.2618747536432702E-2</v>
      </c>
      <c r="D303" s="3">
        <f>'Raw data'!C303</f>
        <v>91.2</v>
      </c>
      <c r="E303" s="3">
        <f t="shared" si="21"/>
        <v>3.8525041276830881E-3</v>
      </c>
      <c r="F303" s="3">
        <f>'Raw data'!D303</f>
        <v>57.5</v>
      </c>
      <c r="G303" s="3">
        <f t="shared" si="22"/>
        <v>6.9767441860465115E-2</v>
      </c>
      <c r="H303" s="62">
        <f>'Raw data'!E303</f>
        <v>1631.9144978317599</v>
      </c>
      <c r="I303" s="67">
        <f t="shared" si="23"/>
        <v>-2.3587805485862333E-3</v>
      </c>
      <c r="J303" s="62">
        <f>'Sweden Small Cap'!C318</f>
        <v>1365.3331338</v>
      </c>
      <c r="K303">
        <f t="shared" si="24"/>
        <v>4.8018450401353897E-3</v>
      </c>
    </row>
    <row r="304" spans="1:11" x14ac:dyDescent="0.3">
      <c r="A304" s="101">
        <v>42885</v>
      </c>
      <c r="B304" s="3">
        <f>'Raw data'!B304</f>
        <v>65.38476</v>
      </c>
      <c r="C304" s="3">
        <f t="shared" si="20"/>
        <v>3.4193601246636091E-2</v>
      </c>
      <c r="D304" s="3">
        <f>'Raw data'!C304</f>
        <v>91.1</v>
      </c>
      <c r="E304" s="3">
        <f t="shared" si="21"/>
        <v>-1.0964912280702688E-3</v>
      </c>
      <c r="F304" s="3">
        <f>'Raw data'!D304</f>
        <v>58.25</v>
      </c>
      <c r="G304" s="3">
        <f t="shared" si="22"/>
        <v>1.3043478260869565E-2</v>
      </c>
      <c r="H304" s="62">
        <f>'Raw data'!E304</f>
        <v>1639.73637930973</v>
      </c>
      <c r="I304" s="67">
        <f t="shared" si="23"/>
        <v>4.7930706469992987E-3</v>
      </c>
      <c r="J304" s="62">
        <f>'Sweden Small Cap'!C319</f>
        <v>1366.98348902</v>
      </c>
      <c r="K304">
        <f t="shared" si="24"/>
        <v>1.2087564412991744E-3</v>
      </c>
    </row>
    <row r="305" spans="1:11" x14ac:dyDescent="0.3">
      <c r="A305" s="101">
        <v>42886</v>
      </c>
      <c r="B305" s="3">
        <f>'Raw data'!B305</f>
        <v>64.650540000000007</v>
      </c>
      <c r="C305" s="3">
        <f t="shared" si="20"/>
        <v>-1.1229222222426043E-2</v>
      </c>
      <c r="D305" s="3">
        <f>'Raw data'!C305</f>
        <v>93.35</v>
      </c>
      <c r="E305" s="3">
        <f t="shared" si="21"/>
        <v>2.4698133918770585E-2</v>
      </c>
      <c r="F305" s="3">
        <f>'Raw data'!D305</f>
        <v>59.25</v>
      </c>
      <c r="G305" s="3">
        <f t="shared" si="22"/>
        <v>1.7167381974248927E-2</v>
      </c>
      <c r="H305" s="62">
        <f>'Raw data'!E305</f>
        <v>1639.1091606513701</v>
      </c>
      <c r="I305" s="67">
        <f t="shared" si="23"/>
        <v>-3.8251188805356388E-4</v>
      </c>
      <c r="J305" s="62">
        <f>'Sweden Small Cap'!C320</f>
        <v>1365.51395153</v>
      </c>
      <c r="K305">
        <f t="shared" si="24"/>
        <v>-1.0750221211914674E-3</v>
      </c>
    </row>
    <row r="306" spans="1:11" x14ac:dyDescent="0.3">
      <c r="A306" s="101">
        <v>42887</v>
      </c>
      <c r="B306" s="3">
        <f>'Raw data'!B306</f>
        <v>64.283450000000002</v>
      </c>
      <c r="C306" s="3">
        <f t="shared" si="20"/>
        <v>-5.6780654887028711E-3</v>
      </c>
      <c r="D306" s="3">
        <f>'Raw data'!C306</f>
        <v>93.9</v>
      </c>
      <c r="E306" s="3">
        <f t="shared" si="21"/>
        <v>5.8918050348153337E-3</v>
      </c>
      <c r="F306" s="3">
        <f>'Raw data'!D306</f>
        <v>58.5</v>
      </c>
      <c r="G306" s="3">
        <f t="shared" si="22"/>
        <v>-1.2658227848101266E-2</v>
      </c>
      <c r="H306" s="62">
        <f>'Raw data'!E306</f>
        <v>1641.3222854513499</v>
      </c>
      <c r="I306" s="67">
        <f t="shared" si="23"/>
        <v>1.350199762839678E-3</v>
      </c>
      <c r="J306" s="62">
        <f>'Sweden Small Cap'!C321</f>
        <v>1369.60754043</v>
      </c>
      <c r="K306">
        <f t="shared" si="24"/>
        <v>2.9978374775397167E-3</v>
      </c>
    </row>
    <row r="307" spans="1:11" x14ac:dyDescent="0.3">
      <c r="A307" s="101">
        <v>42888</v>
      </c>
      <c r="B307" s="3">
        <f>'Raw data'!B307</f>
        <v>64.365030000000004</v>
      </c>
      <c r="C307" s="3">
        <f t="shared" si="20"/>
        <v>1.2690669215793867E-3</v>
      </c>
      <c r="D307" s="3">
        <f>'Raw data'!C307</f>
        <v>93.55</v>
      </c>
      <c r="E307" s="3">
        <f t="shared" si="21"/>
        <v>-3.7273695420661185E-3</v>
      </c>
      <c r="F307" s="3">
        <f>'Raw data'!D307</f>
        <v>59.5</v>
      </c>
      <c r="G307" s="3">
        <f t="shared" si="22"/>
        <v>1.7094017094017096E-2</v>
      </c>
      <c r="H307" s="62">
        <f>'Raw data'!E307</f>
        <v>1646.6653019897601</v>
      </c>
      <c r="I307" s="67">
        <f t="shared" si="23"/>
        <v>3.2553122477959446E-3</v>
      </c>
      <c r="J307" s="62">
        <f>'Sweden Small Cap'!C322</f>
        <v>1378.96906182</v>
      </c>
      <c r="K307">
        <f t="shared" si="24"/>
        <v>6.835185345913675E-3</v>
      </c>
    </row>
    <row r="308" spans="1:11" x14ac:dyDescent="0.3">
      <c r="A308" s="101">
        <v>42891</v>
      </c>
      <c r="B308" s="3">
        <f>'Raw data'!B308</f>
        <v>63.141359999999999</v>
      </c>
      <c r="C308" s="3">
        <f t="shared" si="20"/>
        <v>-1.9011410388529385E-2</v>
      </c>
      <c r="D308" s="3">
        <f>'Raw data'!C308</f>
        <v>91.8</v>
      </c>
      <c r="E308" s="3">
        <f t="shared" si="21"/>
        <v>-1.8706574024585785E-2</v>
      </c>
      <c r="F308" s="3">
        <f>'Raw data'!D308</f>
        <v>59</v>
      </c>
      <c r="G308" s="3">
        <f t="shared" si="22"/>
        <v>-8.4033613445378148E-3</v>
      </c>
      <c r="H308" s="62">
        <f>'Raw data'!E308</f>
        <v>1637.89663095584</v>
      </c>
      <c r="I308" s="67">
        <f t="shared" si="23"/>
        <v>-5.3251082799427498E-3</v>
      </c>
      <c r="J308" s="62">
        <f>'Sweden Small Cap'!C323</f>
        <v>1374.6826110300001</v>
      </c>
      <c r="K308">
        <f t="shared" si="24"/>
        <v>-3.1084459460914361E-3</v>
      </c>
    </row>
    <row r="309" spans="1:11" x14ac:dyDescent="0.3">
      <c r="A309" s="101">
        <v>42893</v>
      </c>
      <c r="B309" s="3">
        <f>'Raw data'!B309</f>
        <v>63.834769999999999</v>
      </c>
      <c r="C309" s="3">
        <f t="shared" si="20"/>
        <v>1.09818667193738E-2</v>
      </c>
      <c r="D309" s="3">
        <f>'Raw data'!C309</f>
        <v>91.45</v>
      </c>
      <c r="E309" s="3">
        <f t="shared" si="21"/>
        <v>-3.8126361655772801E-3</v>
      </c>
      <c r="F309" s="3">
        <f>'Raw data'!D309</f>
        <v>59.5</v>
      </c>
      <c r="G309" s="3">
        <f t="shared" si="22"/>
        <v>8.4745762711864406E-3</v>
      </c>
      <c r="H309" s="62">
        <f>'Raw data'!E309</f>
        <v>1640.54217467475</v>
      </c>
      <c r="I309" s="67">
        <f t="shared" si="23"/>
        <v>1.6152079862122117E-3</v>
      </c>
      <c r="J309" s="62">
        <f>'Sweden Small Cap'!C324</f>
        <v>1374.6826110300001</v>
      </c>
      <c r="K309">
        <f t="shared" si="24"/>
        <v>0</v>
      </c>
    </row>
    <row r="310" spans="1:11" x14ac:dyDescent="0.3">
      <c r="A310" s="101">
        <v>42894</v>
      </c>
      <c r="B310" s="3">
        <f>'Raw data'!B310</f>
        <v>63.916339999999998</v>
      </c>
      <c r="C310" s="3">
        <f t="shared" si="20"/>
        <v>1.277830248311371E-3</v>
      </c>
      <c r="D310" s="3">
        <f>'Raw data'!C310</f>
        <v>90.5</v>
      </c>
      <c r="E310" s="3">
        <f t="shared" si="21"/>
        <v>-1.0388190267905991E-2</v>
      </c>
      <c r="F310" s="3">
        <f>'Raw data'!D310</f>
        <v>61.5</v>
      </c>
      <c r="G310" s="3">
        <f t="shared" si="22"/>
        <v>3.3613445378151259E-2</v>
      </c>
      <c r="H310" s="62">
        <f>'Raw data'!E310</f>
        <v>1643.7690368087799</v>
      </c>
      <c r="I310" s="67">
        <f t="shared" si="23"/>
        <v>1.9669486001904785E-3</v>
      </c>
      <c r="J310" s="62">
        <f>'Sweden Small Cap'!C325</f>
        <v>1380.1622618399999</v>
      </c>
      <c r="K310">
        <f t="shared" si="24"/>
        <v>3.986120698721965E-3</v>
      </c>
    </row>
    <row r="311" spans="1:11" x14ac:dyDescent="0.3">
      <c r="A311" s="101">
        <v>42895</v>
      </c>
      <c r="B311" s="3">
        <f>'Raw data'!B311</f>
        <v>63.059775999999999</v>
      </c>
      <c r="C311" s="3">
        <f t="shared" si="20"/>
        <v>-1.3401330551780636E-2</v>
      </c>
      <c r="D311" s="3">
        <f>'Raw data'!C311</f>
        <v>91.2</v>
      </c>
      <c r="E311" s="3">
        <f t="shared" si="21"/>
        <v>7.7348066298342857E-3</v>
      </c>
      <c r="F311" s="3">
        <f>'Raw data'!D311</f>
        <v>60</v>
      </c>
      <c r="G311" s="3">
        <f t="shared" si="22"/>
        <v>-2.4390243902439025E-2</v>
      </c>
      <c r="H311" s="62">
        <f>'Raw data'!E311</f>
        <v>1654.7989153103199</v>
      </c>
      <c r="I311" s="67">
        <f t="shared" si="23"/>
        <v>6.7101145322419802E-3</v>
      </c>
      <c r="J311" s="62">
        <f>'Sweden Small Cap'!C326</f>
        <v>1370.3307801399999</v>
      </c>
      <c r="K311">
        <f t="shared" si="24"/>
        <v>-7.1234245217608972E-3</v>
      </c>
    </row>
    <row r="312" spans="1:11" x14ac:dyDescent="0.3">
      <c r="A312" s="101">
        <v>42898</v>
      </c>
      <c r="B312" s="3">
        <f>'Raw data'!B312</f>
        <v>62.692684</v>
      </c>
      <c r="C312" s="3">
        <f t="shared" si="20"/>
        <v>-5.8213337135862887E-3</v>
      </c>
      <c r="D312" s="3">
        <f>'Raw data'!C312</f>
        <v>91.2</v>
      </c>
      <c r="E312" s="3">
        <f t="shared" si="21"/>
        <v>0</v>
      </c>
      <c r="F312" s="3">
        <f>'Raw data'!D312</f>
        <v>58.75</v>
      </c>
      <c r="G312" s="3">
        <f t="shared" si="22"/>
        <v>-2.0833333333333332E-2</v>
      </c>
      <c r="H312" s="62">
        <f>'Raw data'!E312</f>
        <v>1638.7978273910601</v>
      </c>
      <c r="I312" s="67">
        <f t="shared" si="23"/>
        <v>-9.6695059268026989E-3</v>
      </c>
      <c r="J312" s="62">
        <f>'Sweden Small Cap'!C327</f>
        <v>1379.9762017099999</v>
      </c>
      <c r="K312">
        <f t="shared" si="24"/>
        <v>7.0387542261983113E-3</v>
      </c>
    </row>
    <row r="313" spans="1:11" x14ac:dyDescent="0.3">
      <c r="A313" s="101">
        <v>42899</v>
      </c>
      <c r="B313" s="3">
        <f>'Raw data'!B313</f>
        <v>64.365030000000004</v>
      </c>
      <c r="C313" s="3">
        <f t="shared" si="20"/>
        <v>2.6675297551465568E-2</v>
      </c>
      <c r="D313" s="3">
        <f>'Raw data'!C313</f>
        <v>94.1</v>
      </c>
      <c r="E313" s="3">
        <f t="shared" si="21"/>
        <v>3.1798245614034992E-2</v>
      </c>
      <c r="F313" s="3">
        <f>'Raw data'!D313</f>
        <v>62.75</v>
      </c>
      <c r="G313" s="3">
        <f t="shared" si="22"/>
        <v>6.8085106382978725E-2</v>
      </c>
      <c r="H313" s="62">
        <f>'Raw data'!E313</f>
        <v>1648.6094151837599</v>
      </c>
      <c r="I313" s="67">
        <f t="shared" si="23"/>
        <v>5.9870641934641209E-3</v>
      </c>
      <c r="J313" s="62">
        <f>'Sweden Small Cap'!C328</f>
        <v>1363.80920685</v>
      </c>
      <c r="K313">
        <f t="shared" si="24"/>
        <v>-1.1715415700623366E-2</v>
      </c>
    </row>
    <row r="314" spans="1:11" x14ac:dyDescent="0.3">
      <c r="A314" s="101">
        <v>42900</v>
      </c>
      <c r="B314" s="3">
        <f>'Raw data'!B314</f>
        <v>63.630830000000003</v>
      </c>
      <c r="C314" s="3">
        <f t="shared" si="20"/>
        <v>-1.1406815160344076E-2</v>
      </c>
      <c r="D314" s="3">
        <f>'Raw data'!C314</f>
        <v>96.3</v>
      </c>
      <c r="E314" s="3">
        <f t="shared" si="21"/>
        <v>2.3379383634431487E-2</v>
      </c>
      <c r="F314" s="3">
        <f>'Raw data'!D314</f>
        <v>62.75</v>
      </c>
      <c r="G314" s="3">
        <f t="shared" si="22"/>
        <v>0</v>
      </c>
      <c r="H314" s="62">
        <f>'Raw data'!E314</f>
        <v>1639.5948282039401</v>
      </c>
      <c r="I314" s="67">
        <f t="shared" si="23"/>
        <v>-5.467994357423343E-3</v>
      </c>
      <c r="J314" s="62">
        <f>'Sweden Small Cap'!C329</f>
        <v>1378.7070974000001</v>
      </c>
      <c r="K314">
        <f t="shared" si="24"/>
        <v>1.0923735134777263E-2</v>
      </c>
    </row>
    <row r="315" spans="1:11" x14ac:dyDescent="0.3">
      <c r="A315" s="101">
        <v>42901</v>
      </c>
      <c r="B315" s="3">
        <f>'Raw data'!B315</f>
        <v>61.672955000000002</v>
      </c>
      <c r="C315" s="3">
        <f t="shared" si="20"/>
        <v>-3.0769282751773021E-2</v>
      </c>
      <c r="D315" s="3">
        <f>'Raw data'!C315</f>
        <v>94.05</v>
      </c>
      <c r="E315" s="3">
        <f t="shared" si="21"/>
        <v>-2.336448598130841E-2</v>
      </c>
      <c r="F315" s="3">
        <f>'Raw data'!D315</f>
        <v>62.5</v>
      </c>
      <c r="G315" s="3">
        <f t="shared" si="22"/>
        <v>-3.9840637450199202E-3</v>
      </c>
      <c r="H315" s="62">
        <f>'Raw data'!E315</f>
        <v>1624.97155351117</v>
      </c>
      <c r="I315" s="67">
        <f t="shared" si="23"/>
        <v>-8.918834361528738E-3</v>
      </c>
      <c r="J315" s="62">
        <f>'Sweden Small Cap'!C330</f>
        <v>1383.7289195999999</v>
      </c>
      <c r="K315">
        <f t="shared" si="24"/>
        <v>3.6424141207876109E-3</v>
      </c>
    </row>
    <row r="316" spans="1:11" x14ac:dyDescent="0.3">
      <c r="A316" s="101">
        <v>42902</v>
      </c>
      <c r="B316" s="3">
        <f>'Raw data'!B316</f>
        <v>61.999268000000001</v>
      </c>
      <c r="C316" s="3">
        <f t="shared" si="20"/>
        <v>5.291022620855429E-3</v>
      </c>
      <c r="D316" s="3">
        <f>'Raw data'!C316</f>
        <v>95.7</v>
      </c>
      <c r="E316" s="3">
        <f t="shared" si="21"/>
        <v>1.7543859649122868E-2</v>
      </c>
      <c r="F316" s="3">
        <f>'Raw data'!D316</f>
        <v>63.25</v>
      </c>
      <c r="G316" s="3">
        <f t="shared" si="22"/>
        <v>1.2E-2</v>
      </c>
      <c r="H316" s="62">
        <f>'Raw data'!E316</f>
        <v>1635.93484206163</v>
      </c>
      <c r="I316" s="67">
        <f t="shared" si="23"/>
        <v>6.7467572135468962E-3</v>
      </c>
      <c r="J316" s="62">
        <f>'Sweden Small Cap'!C331</f>
        <v>1368.4283001700001</v>
      </c>
      <c r="K316">
        <f t="shared" si="24"/>
        <v>-1.1057526668173475E-2</v>
      </c>
    </row>
    <row r="317" spans="1:11" x14ac:dyDescent="0.3">
      <c r="A317" s="101">
        <v>42905</v>
      </c>
      <c r="B317" s="3">
        <f>'Raw data'!B317</f>
        <v>61.428215000000002</v>
      </c>
      <c r="C317" s="3">
        <f t="shared" si="20"/>
        <v>-9.2106410030518282E-3</v>
      </c>
      <c r="D317" s="3">
        <f>'Raw data'!C317</f>
        <v>94.8</v>
      </c>
      <c r="E317" s="3">
        <f t="shared" si="21"/>
        <v>-9.4043887147336018E-3</v>
      </c>
      <c r="F317" s="3">
        <f>'Raw data'!D317</f>
        <v>64.25</v>
      </c>
      <c r="G317" s="3">
        <f t="shared" si="22"/>
        <v>1.5810276679841896E-2</v>
      </c>
      <c r="H317" s="62">
        <f>'Raw data'!E317</f>
        <v>1653.3953585373899</v>
      </c>
      <c r="I317" s="67">
        <f t="shared" si="23"/>
        <v>1.0673112416724343E-2</v>
      </c>
      <c r="J317" s="62">
        <f>'Sweden Small Cap'!C332</f>
        <v>1382.4488940700001</v>
      </c>
      <c r="K317">
        <f t="shared" si="24"/>
        <v>1.0245764354813631E-2</v>
      </c>
    </row>
    <row r="318" spans="1:11" x14ac:dyDescent="0.3">
      <c r="A318" s="101">
        <v>42906</v>
      </c>
      <c r="B318" s="3">
        <f>'Raw data'!B318</f>
        <v>61.91769</v>
      </c>
      <c r="C318" s="3">
        <f t="shared" si="20"/>
        <v>7.9682439087640552E-3</v>
      </c>
      <c r="D318" s="3">
        <f>'Raw data'!C318</f>
        <v>96.25</v>
      </c>
      <c r="E318" s="3">
        <f t="shared" si="21"/>
        <v>1.529535864978906E-2</v>
      </c>
      <c r="F318" s="3">
        <f>'Raw data'!D318</f>
        <v>66.75</v>
      </c>
      <c r="G318" s="3">
        <f t="shared" si="22"/>
        <v>3.8910505836575876E-2</v>
      </c>
      <c r="H318" s="62">
        <f>'Raw data'!E318</f>
        <v>1647.66775543369</v>
      </c>
      <c r="I318" s="67">
        <f t="shared" si="23"/>
        <v>-3.4641461124982494E-3</v>
      </c>
      <c r="J318" s="62">
        <f>'Sweden Small Cap'!C333</f>
        <v>1387.47712103</v>
      </c>
      <c r="K318">
        <f t="shared" si="24"/>
        <v>3.6371883123987514E-3</v>
      </c>
    </row>
    <row r="319" spans="1:11" x14ac:dyDescent="0.3">
      <c r="A319" s="101">
        <v>42907</v>
      </c>
      <c r="B319" s="3">
        <f>'Raw data'!B319</f>
        <v>62.325572999999999</v>
      </c>
      <c r="C319" s="3">
        <f t="shared" si="20"/>
        <v>6.5875035066714892E-3</v>
      </c>
      <c r="D319" s="3">
        <f>'Raw data'!C319</f>
        <v>97.55</v>
      </c>
      <c r="E319" s="3">
        <f t="shared" si="21"/>
        <v>1.3506493506493477E-2</v>
      </c>
      <c r="F319" s="3">
        <f>'Raw data'!D319</f>
        <v>67</v>
      </c>
      <c r="G319" s="3">
        <f t="shared" si="22"/>
        <v>3.7453183520599251E-3</v>
      </c>
      <c r="H319" s="62">
        <f>'Raw data'!E319</f>
        <v>1641.70810018876</v>
      </c>
      <c r="I319" s="67">
        <f t="shared" si="23"/>
        <v>-3.6170248675900822E-3</v>
      </c>
      <c r="J319" s="62">
        <f>'Sweden Small Cap'!C334</f>
        <v>1382.36683081</v>
      </c>
      <c r="K319">
        <f t="shared" si="24"/>
        <v>-3.683152783237519E-3</v>
      </c>
    </row>
    <row r="320" spans="1:11" x14ac:dyDescent="0.3">
      <c r="A320" s="101">
        <v>42908</v>
      </c>
      <c r="B320" s="3">
        <f>'Raw data'!B320</f>
        <v>62.162419999999997</v>
      </c>
      <c r="C320" s="3">
        <f t="shared" si="20"/>
        <v>-2.6177537108243065E-3</v>
      </c>
      <c r="D320" s="3">
        <f>'Raw data'!C320</f>
        <v>98.9</v>
      </c>
      <c r="E320" s="3">
        <f t="shared" si="21"/>
        <v>1.3839056893900652E-2</v>
      </c>
      <c r="F320" s="3">
        <f>'Raw data'!D320</f>
        <v>66.75</v>
      </c>
      <c r="G320" s="3">
        <f t="shared" si="22"/>
        <v>-3.7313432835820895E-3</v>
      </c>
      <c r="H320" s="62">
        <f>'Raw data'!E320</f>
        <v>1645.3582748789299</v>
      </c>
      <c r="I320" s="67">
        <f t="shared" si="23"/>
        <v>2.2234005483375788E-3</v>
      </c>
      <c r="J320" s="62">
        <f>'Sweden Small Cap'!C335</f>
        <v>1376.73394229</v>
      </c>
      <c r="K320">
        <f t="shared" si="24"/>
        <v>-4.074814582102966E-3</v>
      </c>
    </row>
    <row r="321" spans="1:11" x14ac:dyDescent="0.3">
      <c r="A321" s="101">
        <v>42912</v>
      </c>
      <c r="B321" s="3">
        <f>'Raw data'!B321</f>
        <v>61.183480000000003</v>
      </c>
      <c r="C321" s="3">
        <f t="shared" si="20"/>
        <v>-1.574809989701164E-2</v>
      </c>
      <c r="D321" s="3">
        <f>'Raw data'!C321</f>
        <v>96.7</v>
      </c>
      <c r="E321" s="3">
        <f t="shared" si="21"/>
        <v>-2.2244691607684556E-2</v>
      </c>
      <c r="F321" s="3">
        <f>'Raw data'!D321</f>
        <v>65.5</v>
      </c>
      <c r="G321" s="3">
        <f t="shared" si="22"/>
        <v>-1.8726591760299626E-2</v>
      </c>
      <c r="H321" s="62">
        <f>'Raw data'!E321</f>
        <v>1643.52252133204</v>
      </c>
      <c r="I321" s="67">
        <f t="shared" si="23"/>
        <v>-1.1157166040478318E-3</v>
      </c>
      <c r="J321" s="62">
        <f>'Sweden Small Cap'!C336</f>
        <v>1375.5566732899999</v>
      </c>
      <c r="K321">
        <f t="shared" si="24"/>
        <v>-8.5511729161104669E-4</v>
      </c>
    </row>
    <row r="322" spans="1:11" x14ac:dyDescent="0.3">
      <c r="A322" s="101">
        <v>42913</v>
      </c>
      <c r="B322" s="3">
        <f>'Raw data'!B322</f>
        <v>60.000599999999999</v>
      </c>
      <c r="C322" s="3">
        <f t="shared" si="20"/>
        <v>-1.9333323308840952E-2</v>
      </c>
      <c r="D322" s="3">
        <f>'Raw data'!C322</f>
        <v>96.7</v>
      </c>
      <c r="E322" s="3">
        <f t="shared" si="21"/>
        <v>0</v>
      </c>
      <c r="F322" s="3">
        <f>'Raw data'!D322</f>
        <v>66.25</v>
      </c>
      <c r="G322" s="3">
        <f t="shared" si="22"/>
        <v>1.1450381679389313E-2</v>
      </c>
      <c r="H322" s="62">
        <f>'Raw data'!E322</f>
        <v>1628.54361158713</v>
      </c>
      <c r="I322" s="67">
        <f t="shared" si="23"/>
        <v>-9.1139059857664028E-3</v>
      </c>
      <c r="J322" s="62">
        <f>'Sweden Small Cap'!C337</f>
        <v>1375.5566732899999</v>
      </c>
      <c r="K322">
        <f t="shared" si="24"/>
        <v>0</v>
      </c>
    </row>
    <row r="323" spans="1:11" x14ac:dyDescent="0.3">
      <c r="A323" s="101">
        <v>42914</v>
      </c>
      <c r="B323" s="3">
        <f>'Raw data'!B323</f>
        <v>59.959816000000004</v>
      </c>
      <c r="C323" s="3">
        <f t="shared" ref="C323:C386" si="25">(B323-B322)/B322</f>
        <v>-6.7972653606789013E-4</v>
      </c>
      <c r="D323" s="3">
        <f>'Raw data'!C323</f>
        <v>98.35</v>
      </c>
      <c r="E323" s="3">
        <f t="shared" ref="E323:E386" si="26">(D323-D322)/D322</f>
        <v>1.706308169596682E-2</v>
      </c>
      <c r="F323" s="3">
        <f>'Raw data'!D323</f>
        <v>66.5</v>
      </c>
      <c r="G323" s="3">
        <f t="shared" ref="G323:G386" si="27">(F323-F322)/F322</f>
        <v>3.7735849056603774E-3</v>
      </c>
      <c r="H323" s="62">
        <f>'Raw data'!E323</f>
        <v>1630.9845854539401</v>
      </c>
      <c r="I323" s="67">
        <f t="shared" ref="I323:I386" si="28">(H323-H322)/H322</f>
        <v>1.4988692040191383E-3</v>
      </c>
      <c r="J323" s="62">
        <f>'Sweden Small Cap'!C338</f>
        <v>1371.01896455</v>
      </c>
      <c r="K323">
        <f t="shared" si="24"/>
        <v>-3.2988162742483488E-3</v>
      </c>
    </row>
    <row r="324" spans="1:11" x14ac:dyDescent="0.3">
      <c r="A324" s="101">
        <v>42915</v>
      </c>
      <c r="B324" s="3">
        <f>'Raw data'!B324</f>
        <v>59.959816000000004</v>
      </c>
      <c r="C324" s="3">
        <f t="shared" si="25"/>
        <v>0</v>
      </c>
      <c r="D324" s="3">
        <f>'Raw data'!C324</f>
        <v>95.3</v>
      </c>
      <c r="E324" s="3">
        <f t="shared" si="26"/>
        <v>-3.1011692933401093E-2</v>
      </c>
      <c r="F324" s="3">
        <f>'Raw data'!D324</f>
        <v>66.75</v>
      </c>
      <c r="G324" s="3">
        <f t="shared" si="27"/>
        <v>3.7593984962406013E-3</v>
      </c>
      <c r="H324" s="62">
        <f>'Raw data'!E324</f>
        <v>1613.2180250337699</v>
      </c>
      <c r="I324" s="67">
        <f t="shared" si="28"/>
        <v>-1.0893150418846767E-2</v>
      </c>
      <c r="J324" s="62">
        <f>'Sweden Small Cap'!C339</f>
        <v>1354.6962642399999</v>
      </c>
      <c r="K324">
        <f t="shared" ref="K324:K387" si="29">(J324-J323)/J323</f>
        <v>-1.1905524819168026E-2</v>
      </c>
    </row>
    <row r="325" spans="1:11" x14ac:dyDescent="0.3">
      <c r="A325" s="101">
        <v>42916</v>
      </c>
      <c r="B325" s="3">
        <f>'Raw data'!B325</f>
        <v>59.551920000000003</v>
      </c>
      <c r="C325" s="3">
        <f t="shared" si="25"/>
        <v>-6.8028227438189752E-3</v>
      </c>
      <c r="D325" s="3">
        <f>'Raw data'!C325</f>
        <v>95.3</v>
      </c>
      <c r="E325" s="3">
        <f t="shared" si="26"/>
        <v>0</v>
      </c>
      <c r="F325" s="3">
        <f>'Raw data'!D325</f>
        <v>62</v>
      </c>
      <c r="G325" s="3">
        <f t="shared" si="27"/>
        <v>-7.116104868913857E-2</v>
      </c>
      <c r="H325" s="62">
        <f>'Raw data'!E325</f>
        <v>1602.5311072838099</v>
      </c>
      <c r="I325" s="67">
        <f t="shared" si="28"/>
        <v>-6.6245960459909263E-3</v>
      </c>
      <c r="J325" s="62">
        <f>'Sweden Small Cap'!C340</f>
        <v>1348.13416824</v>
      </c>
      <c r="K325">
        <f t="shared" si="29"/>
        <v>-4.8439610953539417E-3</v>
      </c>
    </row>
    <row r="326" spans="1:11" x14ac:dyDescent="0.3">
      <c r="A326" s="101">
        <v>42919</v>
      </c>
      <c r="B326" s="3">
        <f>'Raw data'!B326</f>
        <v>58.328254999999999</v>
      </c>
      <c r="C326" s="3">
        <f t="shared" si="25"/>
        <v>-2.0547868145980919E-2</v>
      </c>
      <c r="D326" s="3">
        <f>'Raw data'!C326</f>
        <v>94.25</v>
      </c>
      <c r="E326" s="3">
        <f t="shared" si="26"/>
        <v>-1.1017838405036697E-2</v>
      </c>
      <c r="F326" s="3">
        <f>'Raw data'!D326</f>
        <v>60.5</v>
      </c>
      <c r="G326" s="3">
        <f t="shared" si="27"/>
        <v>-2.4193548387096774E-2</v>
      </c>
      <c r="H326" s="62">
        <f>'Raw data'!E326</f>
        <v>1627.4103351561901</v>
      </c>
      <c r="I326" s="67">
        <f t="shared" si="28"/>
        <v>1.5524957836574484E-2</v>
      </c>
      <c r="J326" s="62">
        <f>'Sweden Small Cap'!C341</f>
        <v>1325.80800172</v>
      </c>
      <c r="K326">
        <f t="shared" si="29"/>
        <v>-1.6560789753698627E-2</v>
      </c>
    </row>
    <row r="327" spans="1:11" x14ac:dyDescent="0.3">
      <c r="A327" s="101">
        <v>42920</v>
      </c>
      <c r="B327" s="3">
        <f>'Raw data'!B327</f>
        <v>58.287464</v>
      </c>
      <c r="C327" s="3">
        <f t="shared" si="25"/>
        <v>-6.9933516783587458E-4</v>
      </c>
      <c r="D327" s="3">
        <f>'Raw data'!C327</f>
        <v>92.6</v>
      </c>
      <c r="E327" s="3">
        <f t="shared" si="26"/>
        <v>-1.7506631299734808E-2</v>
      </c>
      <c r="F327" s="3">
        <f>'Raw data'!D327</f>
        <v>59.5</v>
      </c>
      <c r="G327" s="3">
        <f t="shared" si="27"/>
        <v>-1.6528925619834711E-2</v>
      </c>
      <c r="H327" s="62">
        <f>'Raw data'!E327</f>
        <v>1621.6721403982001</v>
      </c>
      <c r="I327" s="67">
        <f t="shared" si="28"/>
        <v>-3.525966766973517E-3</v>
      </c>
      <c r="J327" s="62">
        <f>'Sweden Small Cap'!C342</f>
        <v>1325.5652250600001</v>
      </c>
      <c r="K327">
        <f t="shared" si="29"/>
        <v>-1.8311600147602887E-4</v>
      </c>
    </row>
    <row r="328" spans="1:11" x14ac:dyDescent="0.3">
      <c r="A328" s="101">
        <v>42921</v>
      </c>
      <c r="B328" s="3">
        <f>'Raw data'!B328</f>
        <v>57.675629999999998</v>
      </c>
      <c r="C328" s="3">
        <f t="shared" si="25"/>
        <v>-1.0496836849858518E-2</v>
      </c>
      <c r="D328" s="3">
        <f>'Raw data'!C328</f>
        <v>90.2</v>
      </c>
      <c r="E328" s="3">
        <f t="shared" si="26"/>
        <v>-2.591792656587464E-2</v>
      </c>
      <c r="F328" s="3">
        <f>'Raw data'!D328</f>
        <v>59.25</v>
      </c>
      <c r="G328" s="3">
        <f t="shared" si="27"/>
        <v>-4.2016806722689074E-3</v>
      </c>
      <c r="H328" s="62">
        <f>'Raw data'!E328</f>
        <v>1627.20727865973</v>
      </c>
      <c r="I328" s="67">
        <f t="shared" si="28"/>
        <v>3.4132289281178555E-3</v>
      </c>
      <c r="J328" s="62">
        <f>'Sweden Small Cap'!C343</f>
        <v>1328.64588718</v>
      </c>
      <c r="K328">
        <f t="shared" si="29"/>
        <v>2.3240366160484486E-3</v>
      </c>
    </row>
    <row r="329" spans="1:11" x14ac:dyDescent="0.3">
      <c r="A329" s="101">
        <v>42922</v>
      </c>
      <c r="B329" s="3">
        <f>'Raw data'!B329</f>
        <v>57.797992999999998</v>
      </c>
      <c r="C329" s="3">
        <f t="shared" si="25"/>
        <v>2.1215719706919544E-3</v>
      </c>
      <c r="D329" s="3">
        <f>'Raw data'!C329</f>
        <v>89.45</v>
      </c>
      <c r="E329" s="3">
        <f t="shared" si="26"/>
        <v>-8.3148558758314849E-3</v>
      </c>
      <c r="F329" s="3">
        <f>'Raw data'!D329</f>
        <v>59</v>
      </c>
      <c r="G329" s="3">
        <f t="shared" si="27"/>
        <v>-4.2194092827004216E-3</v>
      </c>
      <c r="H329" s="62">
        <f>'Raw data'!E329</f>
        <v>1620.9915484779599</v>
      </c>
      <c r="I329" s="67">
        <f t="shared" si="28"/>
        <v>-3.819876092792435E-3</v>
      </c>
      <c r="J329" s="62">
        <f>'Sweden Small Cap'!C344</f>
        <v>1330.3477370799999</v>
      </c>
      <c r="K329">
        <f t="shared" si="29"/>
        <v>1.280890503949065E-3</v>
      </c>
    </row>
    <row r="330" spans="1:11" x14ac:dyDescent="0.3">
      <c r="A330" s="101">
        <v>42923</v>
      </c>
      <c r="B330" s="3">
        <f>'Raw data'!B330</f>
        <v>57.879573999999998</v>
      </c>
      <c r="C330" s="3">
        <f t="shared" si="25"/>
        <v>1.4114849974115867E-3</v>
      </c>
      <c r="D330" s="3">
        <f>'Raw data'!C330</f>
        <v>89.8</v>
      </c>
      <c r="E330" s="3">
        <f t="shared" si="26"/>
        <v>3.9128004471771305E-3</v>
      </c>
      <c r="F330" s="3">
        <f>'Raw data'!D330</f>
        <v>59</v>
      </c>
      <c r="G330" s="3">
        <f t="shared" si="27"/>
        <v>0</v>
      </c>
      <c r="H330" s="62">
        <f>'Raw data'!E330</f>
        <v>1616.9985539694401</v>
      </c>
      <c r="I330" s="67">
        <f t="shared" si="28"/>
        <v>-2.4633037181896853E-3</v>
      </c>
      <c r="J330" s="62">
        <f>'Sweden Small Cap'!C345</f>
        <v>1315.85740859</v>
      </c>
      <c r="K330">
        <f t="shared" si="29"/>
        <v>-1.0892136007841792E-2</v>
      </c>
    </row>
    <row r="331" spans="1:11" x14ac:dyDescent="0.3">
      <c r="A331" s="101">
        <v>42926</v>
      </c>
      <c r="B331" s="3">
        <f>'Raw data'!B331</f>
        <v>56.859848</v>
      </c>
      <c r="C331" s="3">
        <f t="shared" si="25"/>
        <v>-1.761806332575977E-2</v>
      </c>
      <c r="D331" s="3">
        <f>'Raw data'!C331</f>
        <v>89.5</v>
      </c>
      <c r="E331" s="3">
        <f t="shared" si="26"/>
        <v>-3.3407572383073181E-3</v>
      </c>
      <c r="F331" s="3">
        <f>'Raw data'!D331</f>
        <v>58</v>
      </c>
      <c r="G331" s="3">
        <f t="shared" si="27"/>
        <v>-1.6949152542372881E-2</v>
      </c>
      <c r="H331" s="62">
        <f>'Raw data'!E331</f>
        <v>1624.80622556648</v>
      </c>
      <c r="I331" s="67">
        <f t="shared" si="28"/>
        <v>4.828496338400207E-3</v>
      </c>
      <c r="J331" s="62">
        <f>'Sweden Small Cap'!C346</f>
        <v>1321.9358395199999</v>
      </c>
      <c r="K331">
        <f t="shared" si="29"/>
        <v>4.6193690063373039E-3</v>
      </c>
    </row>
    <row r="332" spans="1:11" x14ac:dyDescent="0.3">
      <c r="A332" s="101">
        <v>42927</v>
      </c>
      <c r="B332" s="3">
        <f>'Raw data'!B332</f>
        <v>56.859848</v>
      </c>
      <c r="C332" s="3">
        <f t="shared" si="25"/>
        <v>0</v>
      </c>
      <c r="D332" s="3">
        <f>'Raw data'!C332</f>
        <v>87.4</v>
      </c>
      <c r="E332" s="3">
        <f t="shared" si="26"/>
        <v>-2.3463687150837926E-2</v>
      </c>
      <c r="F332" s="3">
        <f>'Raw data'!D332</f>
        <v>58</v>
      </c>
      <c r="G332" s="3">
        <f t="shared" si="27"/>
        <v>0</v>
      </c>
      <c r="H332" s="62">
        <f>'Raw data'!E332</f>
        <v>1621.56977044001</v>
      </c>
      <c r="I332" s="67">
        <f t="shared" si="28"/>
        <v>-1.9919022191963961E-3</v>
      </c>
      <c r="J332" s="62">
        <f>'Sweden Small Cap'!C347</f>
        <v>1327.5112306200001</v>
      </c>
      <c r="K332">
        <f t="shared" si="29"/>
        <v>4.2175958418864011E-3</v>
      </c>
    </row>
    <row r="333" spans="1:11" x14ac:dyDescent="0.3">
      <c r="A333" s="101">
        <v>42928</v>
      </c>
      <c r="B333" s="3">
        <f>'Raw data'!B333</f>
        <v>56.982216000000001</v>
      </c>
      <c r="C333" s="3">
        <f t="shared" si="25"/>
        <v>2.1520986127152781E-3</v>
      </c>
      <c r="D333" s="3">
        <f>'Raw data'!C333</f>
        <v>89.7</v>
      </c>
      <c r="E333" s="3">
        <f t="shared" si="26"/>
        <v>2.6315789473684178E-2</v>
      </c>
      <c r="F333" s="3">
        <f>'Raw data'!D333</f>
        <v>58.5</v>
      </c>
      <c r="G333" s="3">
        <f t="shared" si="27"/>
        <v>8.6206896551724137E-3</v>
      </c>
      <c r="H333" s="62">
        <f>'Raw data'!E333</f>
        <v>1650.59249471252</v>
      </c>
      <c r="I333" s="67">
        <f t="shared" si="28"/>
        <v>1.7897918918798505E-2</v>
      </c>
      <c r="J333" s="62">
        <f>'Sweden Small Cap'!C348</f>
        <v>1316.45135366</v>
      </c>
      <c r="K333">
        <f t="shared" si="29"/>
        <v>-8.3312869261638646E-3</v>
      </c>
    </row>
    <row r="334" spans="1:11" x14ac:dyDescent="0.3">
      <c r="A334" s="101">
        <v>42929</v>
      </c>
      <c r="B334" s="3">
        <f>'Raw data'!B334</f>
        <v>57.797992999999998</v>
      </c>
      <c r="C334" s="3">
        <f t="shared" si="25"/>
        <v>1.4316343892276795E-2</v>
      </c>
      <c r="D334" s="3">
        <f>'Raw data'!C334</f>
        <v>89.2</v>
      </c>
      <c r="E334" s="3">
        <f t="shared" si="26"/>
        <v>-5.5741360089186171E-3</v>
      </c>
      <c r="F334" s="3">
        <f>'Raw data'!D334</f>
        <v>58.25</v>
      </c>
      <c r="G334" s="3">
        <f t="shared" si="27"/>
        <v>-4.2735042735042739E-3</v>
      </c>
      <c r="H334" s="62">
        <f>'Raw data'!E334</f>
        <v>1642.4853482794099</v>
      </c>
      <c r="I334" s="67">
        <f t="shared" si="28"/>
        <v>-4.9116583645450766E-3</v>
      </c>
      <c r="J334" s="62">
        <f>'Sweden Small Cap'!C349</f>
        <v>1338.93023604</v>
      </c>
      <c r="K334">
        <f t="shared" si="29"/>
        <v>1.7075361210654793E-2</v>
      </c>
    </row>
    <row r="335" spans="1:11" x14ac:dyDescent="0.3">
      <c r="A335" s="101">
        <v>42930</v>
      </c>
      <c r="B335" s="3">
        <f>'Raw data'!B335</f>
        <v>58.08352</v>
      </c>
      <c r="C335" s="3">
        <f t="shared" si="25"/>
        <v>4.940085030288195E-3</v>
      </c>
      <c r="D335" s="3">
        <f>'Raw data'!C335</f>
        <v>89.15</v>
      </c>
      <c r="E335" s="3">
        <f t="shared" si="26"/>
        <v>-5.6053811659189637E-4</v>
      </c>
      <c r="F335" s="3">
        <f>'Raw data'!D335</f>
        <v>60.75</v>
      </c>
      <c r="G335" s="3">
        <f t="shared" si="27"/>
        <v>4.2918454935622317E-2</v>
      </c>
      <c r="H335" s="62">
        <f>'Raw data'!E335</f>
        <v>1646.82660821282</v>
      </c>
      <c r="I335" s="67">
        <f t="shared" si="28"/>
        <v>2.6431042066572025E-3</v>
      </c>
      <c r="J335" s="62">
        <f>'Sweden Small Cap'!C350</f>
        <v>1336.64616555</v>
      </c>
      <c r="K335">
        <f t="shared" si="29"/>
        <v>-1.7058920834854766E-3</v>
      </c>
    </row>
    <row r="336" spans="1:11" x14ac:dyDescent="0.3">
      <c r="A336" s="101">
        <v>42933</v>
      </c>
      <c r="B336" s="3">
        <f>'Raw data'!B336</f>
        <v>58.65457</v>
      </c>
      <c r="C336" s="3">
        <f t="shared" si="25"/>
        <v>9.8315322487342299E-3</v>
      </c>
      <c r="D336" s="3">
        <f>'Raw data'!C336</f>
        <v>89.7</v>
      </c>
      <c r="E336" s="3">
        <f t="shared" si="26"/>
        <v>6.1693774537296365E-3</v>
      </c>
      <c r="F336" s="3">
        <f>'Raw data'!D336</f>
        <v>60.75</v>
      </c>
      <c r="G336" s="3">
        <f t="shared" si="27"/>
        <v>0</v>
      </c>
      <c r="H336" s="62">
        <f>'Raw data'!E336</f>
        <v>1639.32572184574</v>
      </c>
      <c r="I336" s="67">
        <f t="shared" si="28"/>
        <v>-4.5547517447633527E-3</v>
      </c>
      <c r="J336" s="62">
        <f>'Sweden Small Cap'!C351</f>
        <v>1337.6232066499999</v>
      </c>
      <c r="K336">
        <f t="shared" si="29"/>
        <v>7.3096465256227382E-4</v>
      </c>
    </row>
    <row r="337" spans="1:11" x14ac:dyDescent="0.3">
      <c r="A337" s="101">
        <v>42934</v>
      </c>
      <c r="B337" s="3">
        <f>'Raw data'!B337</f>
        <v>58.65457</v>
      </c>
      <c r="C337" s="3">
        <f t="shared" si="25"/>
        <v>0</v>
      </c>
      <c r="D337" s="3">
        <f>'Raw data'!C337</f>
        <v>90.65</v>
      </c>
      <c r="E337" s="3">
        <f t="shared" si="26"/>
        <v>1.0590858416945405E-2</v>
      </c>
      <c r="F337" s="3">
        <f>'Raw data'!D337</f>
        <v>62</v>
      </c>
      <c r="G337" s="3">
        <f t="shared" si="27"/>
        <v>2.0576131687242798E-2</v>
      </c>
      <c r="H337" s="62">
        <f>'Raw data'!E337</f>
        <v>1607.3554827452899</v>
      </c>
      <c r="I337" s="67">
        <f t="shared" si="28"/>
        <v>-1.9502066413289911E-2</v>
      </c>
      <c r="J337" s="62">
        <f>'Sweden Small Cap'!C352</f>
        <v>1345.8878304100001</v>
      </c>
      <c r="K337">
        <f t="shared" si="29"/>
        <v>6.1785887975870646E-3</v>
      </c>
    </row>
    <row r="338" spans="1:11" x14ac:dyDescent="0.3">
      <c r="A338" s="101">
        <v>42935</v>
      </c>
      <c r="B338" s="3">
        <f>'Raw data'!B338</f>
        <v>63.549250000000001</v>
      </c>
      <c r="C338" s="3">
        <f t="shared" si="25"/>
        <v>8.3449252121360729E-2</v>
      </c>
      <c r="D338" s="3">
        <f>'Raw data'!C338</f>
        <v>91.5</v>
      </c>
      <c r="E338" s="3">
        <f t="shared" si="26"/>
        <v>9.3767236624378841E-3</v>
      </c>
      <c r="F338" s="3">
        <f>'Raw data'!D338</f>
        <v>61.75</v>
      </c>
      <c r="G338" s="3">
        <f t="shared" si="27"/>
        <v>-4.0322580645161289E-3</v>
      </c>
      <c r="H338" s="62">
        <f>'Raw data'!E338</f>
        <v>1609.96400004153</v>
      </c>
      <c r="I338" s="67">
        <f t="shared" si="28"/>
        <v>1.6228627234249535E-3</v>
      </c>
      <c r="J338" s="62">
        <f>'Sweden Small Cap'!C353</f>
        <v>1337.2021535900001</v>
      </c>
      <c r="K338">
        <f t="shared" si="29"/>
        <v>-6.4534923518508175E-3</v>
      </c>
    </row>
    <row r="339" spans="1:11" x14ac:dyDescent="0.3">
      <c r="A339" s="101">
        <v>42936</v>
      </c>
      <c r="B339" s="3">
        <f>'Raw data'!B339</f>
        <v>63.549250000000001</v>
      </c>
      <c r="C339" s="3">
        <f t="shared" si="25"/>
        <v>0</v>
      </c>
      <c r="D339" s="3">
        <f>'Raw data'!C339</f>
        <v>91.7</v>
      </c>
      <c r="E339" s="3">
        <f t="shared" si="26"/>
        <v>2.1857923497268072E-3</v>
      </c>
      <c r="F339" s="3">
        <f>'Raw data'!D339</f>
        <v>60.75</v>
      </c>
      <c r="G339" s="3">
        <f t="shared" si="27"/>
        <v>-1.6194331983805668E-2</v>
      </c>
      <c r="H339" s="62">
        <f>'Raw data'!E339</f>
        <v>1597.8353437657099</v>
      </c>
      <c r="I339" s="67">
        <f t="shared" si="28"/>
        <v>-7.5334953300242634E-3</v>
      </c>
      <c r="J339" s="62">
        <f>'Sweden Small Cap'!C354</f>
        <v>1342.29745435</v>
      </c>
      <c r="K339">
        <f t="shared" si="29"/>
        <v>3.8104191997600867E-3</v>
      </c>
    </row>
    <row r="340" spans="1:11" x14ac:dyDescent="0.3">
      <c r="A340" s="101">
        <v>42937</v>
      </c>
      <c r="B340" s="3">
        <f>'Raw data'!B340</f>
        <v>63.957134000000003</v>
      </c>
      <c r="C340" s="3">
        <f t="shared" si="25"/>
        <v>6.4183920345244486E-3</v>
      </c>
      <c r="D340" s="3">
        <f>'Raw data'!C340</f>
        <v>91.65</v>
      </c>
      <c r="E340" s="3">
        <f t="shared" si="26"/>
        <v>-5.4525627044707916E-4</v>
      </c>
      <c r="F340" s="3">
        <f>'Raw data'!D340</f>
        <v>62.25</v>
      </c>
      <c r="G340" s="3">
        <f t="shared" si="27"/>
        <v>2.4691358024691357E-2</v>
      </c>
      <c r="H340" s="62">
        <f>'Raw data'!E340</f>
        <v>1581.37189201567</v>
      </c>
      <c r="I340" s="67">
        <f t="shared" si="28"/>
        <v>-1.0303597184951196E-2</v>
      </c>
      <c r="J340" s="62">
        <f>'Sweden Small Cap'!C355</f>
        <v>1334.43245138</v>
      </c>
      <c r="K340">
        <f t="shared" si="29"/>
        <v>-5.8593592236294316E-3</v>
      </c>
    </row>
    <row r="341" spans="1:11" x14ac:dyDescent="0.3">
      <c r="A341" s="101">
        <v>42940</v>
      </c>
      <c r="B341" s="3">
        <f>'Raw data'!B341</f>
        <v>63.467674000000002</v>
      </c>
      <c r="C341" s="3">
        <f t="shared" si="25"/>
        <v>-7.6529382945771315E-3</v>
      </c>
      <c r="D341" s="3">
        <f>'Raw data'!C341</f>
        <v>90.8</v>
      </c>
      <c r="E341" s="3">
        <f t="shared" si="26"/>
        <v>-9.274413529732772E-3</v>
      </c>
      <c r="F341" s="3">
        <f>'Raw data'!D341</f>
        <v>63.75</v>
      </c>
      <c r="G341" s="3">
        <f t="shared" si="27"/>
        <v>2.4096385542168676E-2</v>
      </c>
      <c r="H341" s="62">
        <f>'Raw data'!E341</f>
        <v>1566.8785024410899</v>
      </c>
      <c r="I341" s="67">
        <f t="shared" si="28"/>
        <v>-9.1650734705460805E-3</v>
      </c>
      <c r="J341" s="62">
        <f>'Sweden Small Cap'!C356</f>
        <v>1323.35721352</v>
      </c>
      <c r="K341">
        <f t="shared" si="29"/>
        <v>-8.2995867258373289E-3</v>
      </c>
    </row>
    <row r="342" spans="1:11" x14ac:dyDescent="0.3">
      <c r="A342" s="101">
        <v>42941</v>
      </c>
      <c r="B342" s="3">
        <f>'Raw data'!B342</f>
        <v>63.100566999999998</v>
      </c>
      <c r="C342" s="3">
        <f t="shared" si="25"/>
        <v>-5.784157144312619E-3</v>
      </c>
      <c r="D342" s="3">
        <f>'Raw data'!C342</f>
        <v>90.45</v>
      </c>
      <c r="E342" s="3">
        <f t="shared" si="26"/>
        <v>-3.8546255506607305E-3</v>
      </c>
      <c r="F342" s="3">
        <f>'Raw data'!D342</f>
        <v>62.75</v>
      </c>
      <c r="G342" s="3">
        <f t="shared" si="27"/>
        <v>-1.5686274509803921E-2</v>
      </c>
      <c r="H342" s="62">
        <f>'Raw data'!E342</f>
        <v>1568.9090117760099</v>
      </c>
      <c r="I342" s="67">
        <f t="shared" si="28"/>
        <v>1.295894564739131E-3</v>
      </c>
      <c r="J342" s="62">
        <f>'Sweden Small Cap'!C357</f>
        <v>1313.8160743399999</v>
      </c>
      <c r="K342">
        <f t="shared" si="29"/>
        <v>-7.2097987470983605E-3</v>
      </c>
    </row>
    <row r="343" spans="1:11" x14ac:dyDescent="0.3">
      <c r="A343" s="101">
        <v>42942</v>
      </c>
      <c r="B343" s="3">
        <f>'Raw data'!B343</f>
        <v>63.630830000000003</v>
      </c>
      <c r="C343" s="3">
        <f t="shared" si="25"/>
        <v>8.4034585616323387E-3</v>
      </c>
      <c r="D343" s="3">
        <f>'Raw data'!C343</f>
        <v>92</v>
      </c>
      <c r="E343" s="3">
        <f t="shared" si="26"/>
        <v>1.7136539524599193E-2</v>
      </c>
      <c r="F343" s="3">
        <f>'Raw data'!D343</f>
        <v>61.25</v>
      </c>
      <c r="G343" s="3">
        <f t="shared" si="27"/>
        <v>-2.3904382470119521E-2</v>
      </c>
      <c r="H343" s="62">
        <f>'Raw data'!E343</f>
        <v>1580.22030211729</v>
      </c>
      <c r="I343" s="67">
        <f t="shared" si="28"/>
        <v>7.2096534957598411E-3</v>
      </c>
      <c r="J343" s="62">
        <f>'Sweden Small Cap'!C358</f>
        <v>1312.1131898799999</v>
      </c>
      <c r="K343">
        <f t="shared" si="29"/>
        <v>-1.296136113158305E-3</v>
      </c>
    </row>
    <row r="344" spans="1:11" x14ac:dyDescent="0.3">
      <c r="A344" s="101">
        <v>42943</v>
      </c>
      <c r="B344" s="3">
        <f>'Raw data'!B344</f>
        <v>63.467674000000002</v>
      </c>
      <c r="C344" s="3">
        <f t="shared" si="25"/>
        <v>-2.5641029670680194E-3</v>
      </c>
      <c r="D344" s="3">
        <f>'Raw data'!C344</f>
        <v>92.4</v>
      </c>
      <c r="E344" s="3">
        <f t="shared" si="26"/>
        <v>4.3478260869565834E-3</v>
      </c>
      <c r="F344" s="3">
        <f>'Raw data'!D344</f>
        <v>62.25</v>
      </c>
      <c r="G344" s="3">
        <f t="shared" si="27"/>
        <v>1.6326530612244899E-2</v>
      </c>
      <c r="H344" s="62">
        <f>'Raw data'!E344</f>
        <v>1570.4758334913699</v>
      </c>
      <c r="I344" s="67">
        <f t="shared" si="28"/>
        <v>-6.1665253970371809E-3</v>
      </c>
      <c r="J344" s="62">
        <f>'Sweden Small Cap'!C359</f>
        <v>1315.5852341</v>
      </c>
      <c r="K344">
        <f t="shared" si="29"/>
        <v>2.6461468772504154E-3</v>
      </c>
    </row>
    <row r="345" spans="1:11" x14ac:dyDescent="0.3">
      <c r="A345" s="101">
        <v>42944</v>
      </c>
      <c r="B345" s="3">
        <f>'Raw data'!B345</f>
        <v>63.304510000000001</v>
      </c>
      <c r="C345" s="3">
        <f t="shared" si="25"/>
        <v>-2.5708205408630836E-3</v>
      </c>
      <c r="D345" s="3">
        <f>'Raw data'!C345</f>
        <v>91.75</v>
      </c>
      <c r="E345" s="3">
        <f t="shared" si="26"/>
        <v>-7.0346320346320957E-3</v>
      </c>
      <c r="F345" s="3">
        <f>'Raw data'!D345</f>
        <v>62</v>
      </c>
      <c r="G345" s="3">
        <f t="shared" si="27"/>
        <v>-4.0160642570281121E-3</v>
      </c>
      <c r="H345" s="62">
        <f>'Raw data'!E345</f>
        <v>1557.5607087512501</v>
      </c>
      <c r="I345" s="67">
        <f t="shared" si="28"/>
        <v>-8.2237016735290033E-3</v>
      </c>
      <c r="J345" s="62">
        <f>'Sweden Small Cap'!C360</f>
        <v>1321.3201572600001</v>
      </c>
      <c r="K345">
        <f t="shared" si="29"/>
        <v>4.3592182485412316E-3</v>
      </c>
    </row>
    <row r="346" spans="1:11" x14ac:dyDescent="0.3">
      <c r="A346" s="101">
        <v>42947</v>
      </c>
      <c r="B346" s="3">
        <f>'Raw data'!B346</f>
        <v>63.345303000000001</v>
      </c>
      <c r="C346" s="3">
        <f t="shared" si="25"/>
        <v>6.44393266767261E-4</v>
      </c>
      <c r="D346" s="3">
        <f>'Raw data'!C346</f>
        <v>89.85</v>
      </c>
      <c r="E346" s="3">
        <f t="shared" si="26"/>
        <v>-2.0708446866485077E-2</v>
      </c>
      <c r="F346" s="3">
        <f>'Raw data'!D346</f>
        <v>63.5</v>
      </c>
      <c r="G346" s="3">
        <f t="shared" si="27"/>
        <v>2.4193548387096774E-2</v>
      </c>
      <c r="H346" s="62">
        <f>'Raw data'!E346</f>
        <v>1548.1894895732801</v>
      </c>
      <c r="I346" s="67">
        <f t="shared" si="28"/>
        <v>-6.0165996261444359E-3</v>
      </c>
      <c r="J346" s="62">
        <f>'Sweden Small Cap'!C361</f>
        <v>1307.2758826500001</v>
      </c>
      <c r="K346">
        <f t="shared" si="29"/>
        <v>-1.0628971739236449E-2</v>
      </c>
    </row>
    <row r="347" spans="1:11" x14ac:dyDescent="0.3">
      <c r="A347" s="101">
        <v>42948</v>
      </c>
      <c r="B347" s="3">
        <f>'Raw data'!B347</f>
        <v>63.182136999999997</v>
      </c>
      <c r="C347" s="3">
        <f t="shared" si="25"/>
        <v>-2.5758184470284075E-3</v>
      </c>
      <c r="D347" s="3">
        <f>'Raw data'!C347</f>
        <v>89.3</v>
      </c>
      <c r="E347" s="3">
        <f t="shared" si="26"/>
        <v>-6.1213132999443209E-3</v>
      </c>
      <c r="F347" s="3">
        <f>'Raw data'!D347</f>
        <v>65</v>
      </c>
      <c r="G347" s="3">
        <f t="shared" si="27"/>
        <v>2.3622047244094488E-2</v>
      </c>
      <c r="H347" s="62">
        <f>'Raw data'!E347</f>
        <v>1566.31303825596</v>
      </c>
      <c r="I347" s="67">
        <f t="shared" si="28"/>
        <v>1.1706285829181829E-2</v>
      </c>
      <c r="J347" s="62">
        <f>'Sweden Small Cap'!C362</f>
        <v>1304.37791077</v>
      </c>
      <c r="K347">
        <f t="shared" si="29"/>
        <v>-2.2168020679197327E-3</v>
      </c>
    </row>
    <row r="348" spans="1:11" x14ac:dyDescent="0.3">
      <c r="A348" s="101">
        <v>42949</v>
      </c>
      <c r="B348" s="3">
        <f>'Raw data'!B348</f>
        <v>63.793976000000001</v>
      </c>
      <c r="C348" s="3">
        <f t="shared" si="25"/>
        <v>9.6837338692738958E-3</v>
      </c>
      <c r="D348" s="3">
        <f>'Raw data'!C348</f>
        <v>90.25</v>
      </c>
      <c r="E348" s="3">
        <f t="shared" si="26"/>
        <v>1.0638297872340458E-2</v>
      </c>
      <c r="F348" s="3">
        <f>'Raw data'!D348</f>
        <v>63</v>
      </c>
      <c r="G348" s="3">
        <f t="shared" si="27"/>
        <v>-3.0769230769230771E-2</v>
      </c>
      <c r="H348" s="62">
        <f>'Raw data'!E348</f>
        <v>1563.20455027457</v>
      </c>
      <c r="I348" s="67">
        <f t="shared" si="28"/>
        <v>-1.9845892267175416E-3</v>
      </c>
      <c r="J348" s="62">
        <f>'Sweden Small Cap'!C363</f>
        <v>1319.05439449</v>
      </c>
      <c r="K348">
        <f t="shared" si="29"/>
        <v>1.1251711332137065E-2</v>
      </c>
    </row>
    <row r="349" spans="1:11" x14ac:dyDescent="0.3">
      <c r="A349" s="101">
        <v>42950</v>
      </c>
      <c r="B349" s="3">
        <f>'Raw data'!B349</f>
        <v>63.263717999999997</v>
      </c>
      <c r="C349" s="3">
        <f t="shared" si="25"/>
        <v>-8.3120387417144753E-3</v>
      </c>
      <c r="D349" s="3">
        <f>'Raw data'!C349</f>
        <v>88.85</v>
      </c>
      <c r="E349" s="3">
        <f t="shared" si="26"/>
        <v>-1.5512465373961282E-2</v>
      </c>
      <c r="F349" s="3">
        <f>'Raw data'!D349</f>
        <v>62</v>
      </c>
      <c r="G349" s="3">
        <f t="shared" si="27"/>
        <v>-1.5873015873015872E-2</v>
      </c>
      <c r="H349" s="62">
        <f>'Raw data'!E349</f>
        <v>1559.6557540347901</v>
      </c>
      <c r="I349" s="67">
        <f t="shared" si="28"/>
        <v>-2.2702059299639149E-3</v>
      </c>
      <c r="J349" s="62">
        <f>'Sweden Small Cap'!C364</f>
        <v>1316.2970971300001</v>
      </c>
      <c r="K349">
        <f t="shared" si="29"/>
        <v>-2.0903591023371114E-3</v>
      </c>
    </row>
    <row r="350" spans="1:11" x14ac:dyDescent="0.3">
      <c r="A350" s="101">
        <v>42951</v>
      </c>
      <c r="B350" s="3">
        <f>'Raw data'!B350</f>
        <v>63.671616</v>
      </c>
      <c r="C350" s="3">
        <f t="shared" si="25"/>
        <v>6.4475818509434268E-3</v>
      </c>
      <c r="D350" s="3">
        <f>'Raw data'!C350</f>
        <v>89.35</v>
      </c>
      <c r="E350" s="3">
        <f t="shared" si="26"/>
        <v>5.6274620146314017E-3</v>
      </c>
      <c r="F350" s="3">
        <f>'Raw data'!D350</f>
        <v>62.75</v>
      </c>
      <c r="G350" s="3">
        <f t="shared" si="27"/>
        <v>1.2096774193548387E-2</v>
      </c>
      <c r="H350" s="62">
        <f>'Raw data'!E350</f>
        <v>1573.46702250669</v>
      </c>
      <c r="I350" s="67">
        <f t="shared" si="28"/>
        <v>8.8553313358864551E-3</v>
      </c>
      <c r="J350" s="62">
        <f>'Sweden Small Cap'!C365</f>
        <v>1316.5723416400001</v>
      </c>
      <c r="K350">
        <f t="shared" si="29"/>
        <v>2.0910515612328323E-4</v>
      </c>
    </row>
    <row r="351" spans="1:11" x14ac:dyDescent="0.3">
      <c r="A351" s="101">
        <v>42954</v>
      </c>
      <c r="B351" s="3">
        <f>'Raw data'!B351</f>
        <v>64.936065999999997</v>
      </c>
      <c r="C351" s="3">
        <f t="shared" si="25"/>
        <v>1.9858927406522814E-2</v>
      </c>
      <c r="D351" s="3">
        <f>'Raw data'!C351</f>
        <v>90.8</v>
      </c>
      <c r="E351" s="3">
        <f t="shared" si="26"/>
        <v>1.6228315612758847E-2</v>
      </c>
      <c r="F351" s="3">
        <f>'Raw data'!D351</f>
        <v>64.75</v>
      </c>
      <c r="G351" s="3">
        <f t="shared" si="27"/>
        <v>3.1872509960159362E-2</v>
      </c>
      <c r="H351" s="62">
        <f>'Raw data'!E351</f>
        <v>1575.4721299943201</v>
      </c>
      <c r="I351" s="67">
        <f t="shared" si="28"/>
        <v>1.2743244433783862E-3</v>
      </c>
      <c r="J351" s="62">
        <f>'Sweden Small Cap'!C366</f>
        <v>1322.88229563</v>
      </c>
      <c r="K351">
        <f t="shared" si="29"/>
        <v>4.7927134654369916E-3</v>
      </c>
    </row>
    <row r="352" spans="1:11" x14ac:dyDescent="0.3">
      <c r="A352" s="101">
        <v>42955</v>
      </c>
      <c r="B352" s="3">
        <f>'Raw data'!B352</f>
        <v>64.446600000000004</v>
      </c>
      <c r="C352" s="3">
        <f t="shared" si="25"/>
        <v>-7.5376601964152416E-3</v>
      </c>
      <c r="D352" s="3">
        <f>'Raw data'!C352</f>
        <v>89.5</v>
      </c>
      <c r="E352" s="3">
        <f t="shared" si="26"/>
        <v>-1.4317180616740057E-2</v>
      </c>
      <c r="F352" s="3">
        <f>'Raw data'!D352</f>
        <v>65</v>
      </c>
      <c r="G352" s="3">
        <f t="shared" si="27"/>
        <v>3.8610038610038611E-3</v>
      </c>
      <c r="H352" s="62">
        <f>'Raw data'!E352</f>
        <v>1581.3188775579599</v>
      </c>
      <c r="I352" s="67">
        <f t="shared" si="28"/>
        <v>3.7111082146917551E-3</v>
      </c>
      <c r="J352" s="62">
        <f>'Sweden Small Cap'!C367</f>
        <v>1325.7190530299999</v>
      </c>
      <c r="K352">
        <f t="shared" si="29"/>
        <v>2.1443762679195428E-3</v>
      </c>
    </row>
    <row r="353" spans="1:11" x14ac:dyDescent="0.3">
      <c r="A353" s="101">
        <v>42956</v>
      </c>
      <c r="B353" s="3">
        <f>'Raw data'!B353</f>
        <v>63.916339999999998</v>
      </c>
      <c r="C353" s="3">
        <f t="shared" si="25"/>
        <v>-8.2278972048177162E-3</v>
      </c>
      <c r="D353" s="3">
        <f>'Raw data'!C353</f>
        <v>89.1</v>
      </c>
      <c r="E353" s="3">
        <f t="shared" si="26"/>
        <v>-4.4692737430168236E-3</v>
      </c>
      <c r="F353" s="3">
        <f>'Raw data'!D353</f>
        <v>63</v>
      </c>
      <c r="G353" s="3">
        <f t="shared" si="27"/>
        <v>-3.0769230769230771E-2</v>
      </c>
      <c r="H353" s="62">
        <f>'Raw data'!E353</f>
        <v>1571.2007783030001</v>
      </c>
      <c r="I353" s="67">
        <f t="shared" si="28"/>
        <v>-6.3985192351496212E-3</v>
      </c>
      <c r="J353" s="62">
        <f>'Sweden Small Cap'!C368</f>
        <v>1328.4641668300001</v>
      </c>
      <c r="K353">
        <f t="shared" si="29"/>
        <v>2.0706602909010214E-3</v>
      </c>
    </row>
    <row r="354" spans="1:11" x14ac:dyDescent="0.3">
      <c r="A354" s="101">
        <v>42957</v>
      </c>
      <c r="B354" s="3">
        <f>'Raw data'!B354</f>
        <v>62.488734999999998</v>
      </c>
      <c r="C354" s="3">
        <f t="shared" si="25"/>
        <v>-2.2335524843881859E-2</v>
      </c>
      <c r="D354" s="3">
        <f>'Raw data'!C354</f>
        <v>87.35</v>
      </c>
      <c r="E354" s="3">
        <f t="shared" si="26"/>
        <v>-1.9640852974186308E-2</v>
      </c>
      <c r="F354" s="3">
        <f>'Raw data'!D354</f>
        <v>61</v>
      </c>
      <c r="G354" s="3">
        <f t="shared" si="27"/>
        <v>-3.1746031746031744E-2</v>
      </c>
      <c r="H354" s="62">
        <f>'Raw data'!E354</f>
        <v>1554.75266493396</v>
      </c>
      <c r="I354" s="67">
        <f t="shared" si="28"/>
        <v>-1.0468498740692561E-2</v>
      </c>
      <c r="J354" s="62">
        <f>'Sweden Small Cap'!C369</f>
        <v>1316.60893044</v>
      </c>
      <c r="K354">
        <f t="shared" si="29"/>
        <v>-8.9240166848378044E-3</v>
      </c>
    </row>
    <row r="355" spans="1:11" x14ac:dyDescent="0.3">
      <c r="A355" s="101">
        <v>42958</v>
      </c>
      <c r="B355" s="3">
        <f>'Raw data'!B355</f>
        <v>60.571648000000003</v>
      </c>
      <c r="C355" s="3">
        <f t="shared" si="25"/>
        <v>-3.0678921568823486E-2</v>
      </c>
      <c r="D355" s="3">
        <f>'Raw data'!C355</f>
        <v>86.65</v>
      </c>
      <c r="E355" s="3">
        <f t="shared" si="26"/>
        <v>-8.0137378362906547E-3</v>
      </c>
      <c r="F355" s="3">
        <f>'Raw data'!D355</f>
        <v>60</v>
      </c>
      <c r="G355" s="3">
        <f t="shared" si="27"/>
        <v>-1.6393442622950821E-2</v>
      </c>
      <c r="H355" s="62">
        <f>'Raw data'!E355</f>
        <v>1538.95558577934</v>
      </c>
      <c r="I355" s="67">
        <f t="shared" si="28"/>
        <v>-1.0160509456525647E-2</v>
      </c>
      <c r="J355" s="62">
        <f>'Sweden Small Cap'!C370</f>
        <v>1303.36391344</v>
      </c>
      <c r="K355">
        <f t="shared" si="29"/>
        <v>-1.0059947713990961E-2</v>
      </c>
    </row>
    <row r="356" spans="1:11" x14ac:dyDescent="0.3">
      <c r="A356" s="101">
        <v>42961</v>
      </c>
      <c r="B356" s="3">
        <f>'Raw data'!B356</f>
        <v>61.672955000000002</v>
      </c>
      <c r="C356" s="3">
        <f t="shared" si="25"/>
        <v>1.8181889322212239E-2</v>
      </c>
      <c r="D356" s="3">
        <f>'Raw data'!C356</f>
        <v>87.1</v>
      </c>
      <c r="E356" s="3">
        <f t="shared" si="26"/>
        <v>5.1933064050777682E-3</v>
      </c>
      <c r="F356" s="3">
        <f>'Raw data'!D356</f>
        <v>62</v>
      </c>
      <c r="G356" s="3">
        <f t="shared" si="27"/>
        <v>3.3333333333333333E-2</v>
      </c>
      <c r="H356" s="62">
        <f>'Raw data'!E356</f>
        <v>1554.5776211596401</v>
      </c>
      <c r="I356" s="67">
        <f t="shared" si="28"/>
        <v>1.0151063178596507E-2</v>
      </c>
      <c r="J356" s="62">
        <f>'Sweden Small Cap'!C371</f>
        <v>1284.82744983</v>
      </c>
      <c r="K356">
        <f t="shared" si="29"/>
        <v>-1.4222016904761707E-2</v>
      </c>
    </row>
    <row r="357" spans="1:11" x14ac:dyDescent="0.3">
      <c r="A357" s="101">
        <v>42962</v>
      </c>
      <c r="B357" s="3">
        <f>'Raw data'!B357</f>
        <v>61.713740000000001</v>
      </c>
      <c r="C357" s="3">
        <f t="shared" si="25"/>
        <v>6.6131094253550236E-4</v>
      </c>
      <c r="D357" s="3">
        <f>'Raw data'!C357</f>
        <v>86.3</v>
      </c>
      <c r="E357" s="3">
        <f t="shared" si="26"/>
        <v>-9.1848450057404954E-3</v>
      </c>
      <c r="F357" s="3">
        <f>'Raw data'!D357</f>
        <v>63.5</v>
      </c>
      <c r="G357" s="3">
        <f t="shared" si="27"/>
        <v>2.4193548387096774E-2</v>
      </c>
      <c r="H357" s="62">
        <f>'Raw data'!E357</f>
        <v>1543.3747166712501</v>
      </c>
      <c r="I357" s="67">
        <f t="shared" si="28"/>
        <v>-7.2063976323248347E-3</v>
      </c>
      <c r="J357" s="62">
        <f>'Sweden Small Cap'!C372</f>
        <v>1300.7612929700001</v>
      </c>
      <c r="K357">
        <f t="shared" si="29"/>
        <v>1.2401543212754676E-2</v>
      </c>
    </row>
    <row r="358" spans="1:11" x14ac:dyDescent="0.3">
      <c r="A358" s="101">
        <v>42963</v>
      </c>
      <c r="B358" s="3">
        <f>'Raw data'!B358</f>
        <v>61.999268000000001</v>
      </c>
      <c r="C358" s="3">
        <f t="shared" si="25"/>
        <v>4.6266520227100051E-3</v>
      </c>
      <c r="D358" s="3">
        <f>'Raw data'!C358</f>
        <v>86.2</v>
      </c>
      <c r="E358" s="3">
        <f t="shared" si="26"/>
        <v>-1.1587485515642446E-3</v>
      </c>
      <c r="F358" s="3">
        <f>'Raw data'!D358</f>
        <v>72</v>
      </c>
      <c r="G358" s="3">
        <f t="shared" si="27"/>
        <v>0.13385826771653545</v>
      </c>
      <c r="H358" s="62">
        <f>'Raw data'!E358</f>
        <v>1552.1629659781499</v>
      </c>
      <c r="I358" s="67">
        <f t="shared" si="28"/>
        <v>5.6941773193319731E-3</v>
      </c>
      <c r="J358" s="62">
        <f>'Sweden Small Cap'!C373</f>
        <v>1288.84350294</v>
      </c>
      <c r="K358">
        <f t="shared" si="29"/>
        <v>-9.1621653368762785E-3</v>
      </c>
    </row>
    <row r="359" spans="1:11" x14ac:dyDescent="0.3">
      <c r="A359" s="101">
        <v>42964</v>
      </c>
      <c r="B359" s="3">
        <f>'Raw data'!B359</f>
        <v>61.795319999999997</v>
      </c>
      <c r="C359" s="3">
        <f t="shared" si="25"/>
        <v>-3.2895227085584949E-3</v>
      </c>
      <c r="D359" s="3">
        <f>'Raw data'!C359</f>
        <v>86</v>
      </c>
      <c r="E359" s="3">
        <f t="shared" si="26"/>
        <v>-2.3201856148492208E-3</v>
      </c>
      <c r="F359" s="3">
        <f>'Raw data'!D359</f>
        <v>72.25</v>
      </c>
      <c r="G359" s="3">
        <f t="shared" si="27"/>
        <v>3.472222222222222E-3</v>
      </c>
      <c r="H359" s="62">
        <f>'Raw data'!E359</f>
        <v>1540.0853264488501</v>
      </c>
      <c r="I359" s="67">
        <f t="shared" si="28"/>
        <v>-7.7811671802700891E-3</v>
      </c>
      <c r="J359" s="62">
        <f>'Sweden Small Cap'!C374</f>
        <v>1295.42916586</v>
      </c>
      <c r="K359">
        <f t="shared" si="29"/>
        <v>5.1097459893131719E-3</v>
      </c>
    </row>
    <row r="360" spans="1:11" x14ac:dyDescent="0.3">
      <c r="A360" s="101">
        <v>42965</v>
      </c>
      <c r="B360" s="3">
        <f>'Raw data'!B360</f>
        <v>61.428215000000002</v>
      </c>
      <c r="C360" s="3">
        <f t="shared" si="25"/>
        <v>-5.9406602312277882E-3</v>
      </c>
      <c r="D360" s="3">
        <f>'Raw data'!C360</f>
        <v>84.75</v>
      </c>
      <c r="E360" s="3">
        <f t="shared" si="26"/>
        <v>-1.4534883720930232E-2</v>
      </c>
      <c r="F360" s="3">
        <f>'Raw data'!D360</f>
        <v>74</v>
      </c>
      <c r="G360" s="3">
        <f t="shared" si="27"/>
        <v>2.4221453287197232E-2</v>
      </c>
      <c r="H360" s="62">
        <f>'Raw data'!E360</f>
        <v>1532.1169685800801</v>
      </c>
      <c r="I360" s="67">
        <f t="shared" si="28"/>
        <v>-5.1739716832076756E-3</v>
      </c>
      <c r="J360" s="62">
        <f>'Sweden Small Cap'!C375</f>
        <v>1293.4074718300001</v>
      </c>
      <c r="K360">
        <f t="shared" si="29"/>
        <v>-1.5606364927392906E-3</v>
      </c>
    </row>
    <row r="361" spans="1:11" x14ac:dyDescent="0.3">
      <c r="A361" s="101">
        <v>42968</v>
      </c>
      <c r="B361" s="3">
        <f>'Raw data'!B361</f>
        <v>60.490074</v>
      </c>
      <c r="C361" s="3">
        <f t="shared" si="25"/>
        <v>-1.527215140469248E-2</v>
      </c>
      <c r="D361" s="3">
        <f>'Raw data'!C361</f>
        <v>84.15</v>
      </c>
      <c r="E361" s="3">
        <f t="shared" si="26"/>
        <v>-7.0796460176990482E-3</v>
      </c>
      <c r="F361" s="3">
        <f>'Raw data'!D361</f>
        <v>72.5</v>
      </c>
      <c r="G361" s="3">
        <f t="shared" si="27"/>
        <v>-2.0270270270270271E-2</v>
      </c>
      <c r="H361" s="62">
        <f>'Raw data'!E361</f>
        <v>1524.2497791657099</v>
      </c>
      <c r="I361" s="67">
        <f t="shared" si="28"/>
        <v>-5.1348490850938316E-3</v>
      </c>
      <c r="J361" s="62">
        <f>'Sweden Small Cap'!C376</f>
        <v>1280.0840358800001</v>
      </c>
      <c r="K361">
        <f t="shared" si="29"/>
        <v>-1.030103524231933E-2</v>
      </c>
    </row>
    <row r="362" spans="1:11" x14ac:dyDescent="0.3">
      <c r="A362" s="101">
        <v>42969</v>
      </c>
      <c r="B362" s="3">
        <f>'Raw data'!B362</f>
        <v>60.897964000000002</v>
      </c>
      <c r="C362" s="3">
        <f t="shared" si="25"/>
        <v>6.743089783623043E-3</v>
      </c>
      <c r="D362" s="3">
        <f>'Raw data'!C362</f>
        <v>84.9</v>
      </c>
      <c r="E362" s="3">
        <f t="shared" si="26"/>
        <v>8.9126559714794995E-3</v>
      </c>
      <c r="F362" s="3">
        <f>'Raw data'!D362</f>
        <v>73</v>
      </c>
      <c r="G362" s="3">
        <f t="shared" si="27"/>
        <v>6.8965517241379309E-3</v>
      </c>
      <c r="H362" s="62">
        <f>'Raw data'!E362</f>
        <v>1543.75956532501</v>
      </c>
      <c r="I362" s="67">
        <f t="shared" si="28"/>
        <v>1.2799599137864857E-2</v>
      </c>
      <c r="J362" s="62">
        <f>'Sweden Small Cap'!C377</f>
        <v>1277.9887479399999</v>
      </c>
      <c r="K362">
        <f t="shared" si="29"/>
        <v>-1.6368362398643196E-3</v>
      </c>
    </row>
    <row r="363" spans="1:11" x14ac:dyDescent="0.3">
      <c r="A363" s="101">
        <v>42970</v>
      </c>
      <c r="B363" s="3">
        <f>'Raw data'!B363</f>
        <v>60.857165999999999</v>
      </c>
      <c r="C363" s="3">
        <f t="shared" si="25"/>
        <v>-6.699402955409532E-4</v>
      </c>
      <c r="D363" s="3">
        <f>'Raw data'!C363</f>
        <v>84.4</v>
      </c>
      <c r="E363" s="3">
        <f t="shared" si="26"/>
        <v>-5.8892815076560653E-3</v>
      </c>
      <c r="F363" s="3">
        <f>'Raw data'!D363</f>
        <v>72</v>
      </c>
      <c r="G363" s="3">
        <f t="shared" si="27"/>
        <v>-1.3698630136986301E-2</v>
      </c>
      <c r="H363" s="62">
        <f>'Raw data'!E363</f>
        <v>1542.1361281771301</v>
      </c>
      <c r="I363" s="67">
        <f t="shared" si="28"/>
        <v>-1.0516126891418843E-3</v>
      </c>
      <c r="J363" s="62">
        <f>'Sweden Small Cap'!C378</f>
        <v>1290.40240883</v>
      </c>
      <c r="K363">
        <f t="shared" si="29"/>
        <v>9.7134352004348643E-3</v>
      </c>
    </row>
    <row r="364" spans="1:11" x14ac:dyDescent="0.3">
      <c r="A364" s="101">
        <v>42971</v>
      </c>
      <c r="B364" s="3">
        <f>'Raw data'!B364</f>
        <v>60.694015999999998</v>
      </c>
      <c r="C364" s="3">
        <f t="shared" si="25"/>
        <v>-2.6808675251161333E-3</v>
      </c>
      <c r="D364" s="3">
        <f>'Raw data'!C364</f>
        <v>83.95</v>
      </c>
      <c r="E364" s="3">
        <f t="shared" si="26"/>
        <v>-5.331753554502403E-3</v>
      </c>
      <c r="F364" s="3">
        <f>'Raw data'!D364</f>
        <v>71</v>
      </c>
      <c r="G364" s="3">
        <f t="shared" si="27"/>
        <v>-1.3888888888888888E-2</v>
      </c>
      <c r="H364" s="62">
        <f>'Raw data'!E364</f>
        <v>1537.9889072460601</v>
      </c>
      <c r="I364" s="67">
        <f t="shared" si="28"/>
        <v>-2.6892703278874699E-3</v>
      </c>
      <c r="J364" s="62">
        <f>'Sweden Small Cap'!C379</f>
        <v>1285.1355295999999</v>
      </c>
      <c r="K364">
        <f t="shared" si="29"/>
        <v>-4.0815788888487374E-3</v>
      </c>
    </row>
    <row r="365" spans="1:11" x14ac:dyDescent="0.3">
      <c r="A365" s="101">
        <v>42972</v>
      </c>
      <c r="B365" s="3">
        <f>'Raw data'!B365</f>
        <v>60.000599999999999</v>
      </c>
      <c r="C365" s="3">
        <f t="shared" si="25"/>
        <v>-1.1424783622820397E-2</v>
      </c>
      <c r="D365" s="3">
        <f>'Raw data'!C365</f>
        <v>85</v>
      </c>
      <c r="E365" s="3">
        <f t="shared" si="26"/>
        <v>1.250744490768311E-2</v>
      </c>
      <c r="F365" s="3">
        <f>'Raw data'!D365</f>
        <v>69.75</v>
      </c>
      <c r="G365" s="3">
        <f t="shared" si="27"/>
        <v>-1.7605633802816902E-2</v>
      </c>
      <c r="H365" s="62">
        <f>'Raw data'!E365</f>
        <v>1540.8199254010799</v>
      </c>
      <c r="I365" s="67">
        <f t="shared" si="28"/>
        <v>1.8407272911279131E-3</v>
      </c>
      <c r="J365" s="62">
        <f>'Sweden Small Cap'!C380</f>
        <v>1277.67835261</v>
      </c>
      <c r="K365">
        <f t="shared" si="29"/>
        <v>-5.8026385686503704E-3</v>
      </c>
    </row>
    <row r="366" spans="1:11" x14ac:dyDescent="0.3">
      <c r="A366" s="101">
        <v>42975</v>
      </c>
      <c r="B366" s="3">
        <f>'Raw data'!B366</f>
        <v>59.959816000000004</v>
      </c>
      <c r="C366" s="3">
        <f t="shared" si="25"/>
        <v>-6.7972653606789013E-4</v>
      </c>
      <c r="D366" s="3">
        <f>'Raw data'!C366</f>
        <v>85.15</v>
      </c>
      <c r="E366" s="3">
        <f t="shared" si="26"/>
        <v>1.764705882353008E-3</v>
      </c>
      <c r="F366" s="3">
        <f>'Raw data'!D366</f>
        <v>67.5</v>
      </c>
      <c r="G366" s="3">
        <f t="shared" si="27"/>
        <v>-3.2258064516129031E-2</v>
      </c>
      <c r="H366" s="62">
        <f>'Raw data'!E366</f>
        <v>1536.8824364366999</v>
      </c>
      <c r="I366" s="67">
        <f t="shared" si="28"/>
        <v>-2.5554504452264719E-3</v>
      </c>
      <c r="J366" s="62">
        <f>'Sweden Small Cap'!C381</f>
        <v>1278.27000548</v>
      </c>
      <c r="K366">
        <f t="shared" si="29"/>
        <v>4.6306871270954255E-4</v>
      </c>
    </row>
    <row r="367" spans="1:11" x14ac:dyDescent="0.3">
      <c r="A367" s="101">
        <v>42976</v>
      </c>
      <c r="B367" s="3">
        <f>'Raw data'!B367</f>
        <v>60.286133</v>
      </c>
      <c r="C367" s="3">
        <f t="shared" si="25"/>
        <v>5.4422615306223745E-3</v>
      </c>
      <c r="D367" s="3">
        <f>'Raw data'!C367</f>
        <v>85.25</v>
      </c>
      <c r="E367" s="3">
        <f t="shared" si="26"/>
        <v>1.1743981209629396E-3</v>
      </c>
      <c r="F367" s="3">
        <f>'Raw data'!D367</f>
        <v>68.5</v>
      </c>
      <c r="G367" s="3">
        <f t="shared" si="27"/>
        <v>1.4814814814814815E-2</v>
      </c>
      <c r="H367" s="62">
        <f>'Raw data'!E367</f>
        <v>1520.90433778998</v>
      </c>
      <c r="I367" s="67">
        <f t="shared" si="28"/>
        <v>-1.0396435191077802E-2</v>
      </c>
      <c r="J367" s="62">
        <f>'Sweden Small Cap'!C382</f>
        <v>1273.00087379</v>
      </c>
      <c r="K367">
        <f t="shared" si="29"/>
        <v>-4.1220803644073586E-3</v>
      </c>
    </row>
    <row r="368" spans="1:11" x14ac:dyDescent="0.3">
      <c r="A368" s="101">
        <v>42977</v>
      </c>
      <c r="B368" s="3">
        <f>'Raw data'!B368</f>
        <v>59.796658000000001</v>
      </c>
      <c r="C368" s="3">
        <f t="shared" si="25"/>
        <v>-8.1191971626376966E-3</v>
      </c>
      <c r="D368" s="3">
        <f>'Raw data'!C368</f>
        <v>85.5</v>
      </c>
      <c r="E368" s="3">
        <f t="shared" si="26"/>
        <v>2.9325513196480938E-3</v>
      </c>
      <c r="F368" s="3">
        <f>'Raw data'!D368</f>
        <v>69</v>
      </c>
      <c r="G368" s="3">
        <f t="shared" si="27"/>
        <v>7.2992700729927005E-3</v>
      </c>
      <c r="H368" s="62">
        <f>'Raw data'!E368</f>
        <v>1535.9639628857799</v>
      </c>
      <c r="I368" s="67">
        <f t="shared" si="28"/>
        <v>9.9017569492128501E-3</v>
      </c>
      <c r="J368" s="62">
        <f>'Sweden Small Cap'!C383</f>
        <v>1261.7071148499999</v>
      </c>
      <c r="K368">
        <f t="shared" si="29"/>
        <v>-8.871760556122885E-3</v>
      </c>
    </row>
    <row r="369" spans="1:11" x14ac:dyDescent="0.3">
      <c r="A369" s="101">
        <v>42978</v>
      </c>
      <c r="B369" s="3">
        <f>'Raw data'!B369</f>
        <v>60.530856999999997</v>
      </c>
      <c r="C369" s="3">
        <f t="shared" si="25"/>
        <v>1.2278261437286289E-2</v>
      </c>
      <c r="D369" s="3">
        <f>'Raw data'!C369</f>
        <v>87.45</v>
      </c>
      <c r="E369" s="3">
        <f t="shared" si="26"/>
        <v>2.2807017543859682E-2</v>
      </c>
      <c r="F369" s="3">
        <f>'Raw data'!D369</f>
        <v>70</v>
      </c>
      <c r="G369" s="3">
        <f t="shared" si="27"/>
        <v>1.4492753623188406E-2</v>
      </c>
      <c r="H369" s="62">
        <f>'Raw data'!E369</f>
        <v>1546.8595731106</v>
      </c>
      <c r="I369" s="67">
        <f t="shared" si="28"/>
        <v>7.093662669239535E-3</v>
      </c>
      <c r="J369" s="62">
        <f>'Sweden Small Cap'!C384</f>
        <v>1267.4520838200001</v>
      </c>
      <c r="K369">
        <f t="shared" si="29"/>
        <v>4.5533300893553039E-3</v>
      </c>
    </row>
    <row r="370" spans="1:11" x14ac:dyDescent="0.3">
      <c r="A370" s="101">
        <v>42979</v>
      </c>
      <c r="B370" s="3">
        <f>'Raw data'!B370</f>
        <v>60.938744</v>
      </c>
      <c r="C370" s="3">
        <f t="shared" si="25"/>
        <v>6.7384970280530204E-3</v>
      </c>
      <c r="D370" s="3">
        <f>'Raw data'!C370</f>
        <v>88.95</v>
      </c>
      <c r="E370" s="3">
        <f t="shared" si="26"/>
        <v>1.7152658662092625E-2</v>
      </c>
      <c r="F370" s="3">
        <f>'Raw data'!D370</f>
        <v>73</v>
      </c>
      <c r="G370" s="3">
        <f t="shared" si="27"/>
        <v>4.2857142857142858E-2</v>
      </c>
      <c r="H370" s="62">
        <f>'Raw data'!E370</f>
        <v>1558.7909148865299</v>
      </c>
      <c r="I370" s="67">
        <f t="shared" si="28"/>
        <v>7.7132675669692712E-3</v>
      </c>
      <c r="J370" s="62">
        <f>'Sweden Small Cap'!C385</f>
        <v>1281.0553781399999</v>
      </c>
      <c r="K370">
        <f t="shared" si="29"/>
        <v>1.0732787845518036E-2</v>
      </c>
    </row>
    <row r="371" spans="1:11" x14ac:dyDescent="0.3">
      <c r="A371" s="101">
        <v>42982</v>
      </c>
      <c r="B371" s="3">
        <f>'Raw data'!B371</f>
        <v>59.021659999999997</v>
      </c>
      <c r="C371" s="3">
        <f t="shared" si="25"/>
        <v>-3.1459197780643502E-2</v>
      </c>
      <c r="D371" s="3">
        <f>'Raw data'!C371</f>
        <v>87.75</v>
      </c>
      <c r="E371" s="3">
        <f t="shared" si="26"/>
        <v>-1.349072512647558E-2</v>
      </c>
      <c r="F371" s="3">
        <f>'Raw data'!D371</f>
        <v>71.25</v>
      </c>
      <c r="G371" s="3">
        <f t="shared" si="27"/>
        <v>-2.3972602739726026E-2</v>
      </c>
      <c r="H371" s="62">
        <f>'Raw data'!E371</f>
        <v>1551.8913413365301</v>
      </c>
      <c r="I371" s="67">
        <f t="shared" si="28"/>
        <v>-4.4262341306383814E-3</v>
      </c>
      <c r="J371" s="62">
        <f>'Sweden Small Cap'!C386</f>
        <v>1288.35255706</v>
      </c>
      <c r="K371">
        <f t="shared" si="29"/>
        <v>5.696224413494955E-3</v>
      </c>
    </row>
    <row r="372" spans="1:11" x14ac:dyDescent="0.3">
      <c r="A372" s="101">
        <v>42983</v>
      </c>
      <c r="B372" s="3">
        <f>'Raw data'!B372</f>
        <v>58.001944999999999</v>
      </c>
      <c r="C372" s="3">
        <f t="shared" si="25"/>
        <v>-1.7276962389739598E-2</v>
      </c>
      <c r="D372" s="3">
        <f>'Raw data'!C372</f>
        <v>87.6</v>
      </c>
      <c r="E372" s="3">
        <f t="shared" si="26"/>
        <v>-1.7094017094017742E-3</v>
      </c>
      <c r="F372" s="3">
        <f>'Raw data'!D372</f>
        <v>70.25</v>
      </c>
      <c r="G372" s="3">
        <f t="shared" si="27"/>
        <v>-1.4035087719298246E-2</v>
      </c>
      <c r="H372" s="62">
        <f>'Raw data'!E372</f>
        <v>1546.98867227348</v>
      </c>
      <c r="I372" s="67">
        <f t="shared" si="28"/>
        <v>-3.1591574309756693E-3</v>
      </c>
      <c r="J372" s="62">
        <f>'Sweden Small Cap'!C387</f>
        <v>1277.93832264</v>
      </c>
      <c r="K372">
        <f t="shared" si="29"/>
        <v>-8.0833731131524072E-3</v>
      </c>
    </row>
    <row r="373" spans="1:11" x14ac:dyDescent="0.3">
      <c r="A373" s="101">
        <v>42984</v>
      </c>
      <c r="B373" s="3">
        <f>'Raw data'!B373</f>
        <v>57.675629999999998</v>
      </c>
      <c r="C373" s="3">
        <f t="shared" si="25"/>
        <v>-5.6259320269346318E-3</v>
      </c>
      <c r="D373" s="3">
        <f>'Raw data'!C373</f>
        <v>87.2</v>
      </c>
      <c r="E373" s="3">
        <f t="shared" si="26"/>
        <v>-4.5662100456620031E-3</v>
      </c>
      <c r="F373" s="3">
        <f>'Raw data'!D373</f>
        <v>71</v>
      </c>
      <c r="G373" s="3">
        <f t="shared" si="27"/>
        <v>1.0676156583629894E-2</v>
      </c>
      <c r="H373" s="62">
        <f>'Raw data'!E373</f>
        <v>1541.27077169022</v>
      </c>
      <c r="I373" s="67">
        <f t="shared" si="28"/>
        <v>-3.6961489671781763E-3</v>
      </c>
      <c r="J373" s="62">
        <f>'Sweden Small Cap'!C388</f>
        <v>1269.794218</v>
      </c>
      <c r="K373">
        <f t="shared" si="29"/>
        <v>-6.3728464008933616E-3</v>
      </c>
    </row>
    <row r="374" spans="1:11" x14ac:dyDescent="0.3">
      <c r="A374" s="101">
        <v>42985</v>
      </c>
      <c r="B374" s="3">
        <f>'Raw data'!B374</f>
        <v>58.899296</v>
      </c>
      <c r="C374" s="3">
        <f t="shared" si="25"/>
        <v>2.1216343887357651E-2</v>
      </c>
      <c r="D374" s="3">
        <f>'Raw data'!C374</f>
        <v>88.65</v>
      </c>
      <c r="E374" s="3">
        <f t="shared" si="26"/>
        <v>1.6628440366972509E-2</v>
      </c>
      <c r="F374" s="3">
        <f>'Raw data'!D374</f>
        <v>71</v>
      </c>
      <c r="G374" s="3">
        <f t="shared" si="27"/>
        <v>0</v>
      </c>
      <c r="H374" s="62">
        <f>'Raw data'!E374</f>
        <v>1553.02451169247</v>
      </c>
      <c r="I374" s="67">
        <f t="shared" si="28"/>
        <v>7.6260059024932667E-3</v>
      </c>
      <c r="J374" s="62">
        <f>'Sweden Small Cap'!C389</f>
        <v>1283.4168502099999</v>
      </c>
      <c r="K374">
        <f t="shared" si="29"/>
        <v>1.0728220381611387E-2</v>
      </c>
    </row>
    <row r="375" spans="1:11" x14ac:dyDescent="0.3">
      <c r="A375" s="101">
        <v>42986</v>
      </c>
      <c r="B375" s="3">
        <f>'Raw data'!B375</f>
        <v>59.103237</v>
      </c>
      <c r="C375" s="3">
        <f t="shared" si="25"/>
        <v>3.4625371413607451E-3</v>
      </c>
      <c r="D375" s="3">
        <f>'Raw data'!C375</f>
        <v>88.25</v>
      </c>
      <c r="E375" s="3">
        <f t="shared" si="26"/>
        <v>-4.5121263395375708E-3</v>
      </c>
      <c r="F375" s="3">
        <f>'Raw data'!D375</f>
        <v>69.75</v>
      </c>
      <c r="G375" s="3">
        <f t="shared" si="27"/>
        <v>-1.7605633802816902E-2</v>
      </c>
      <c r="H375" s="62">
        <f>'Raw data'!E375</f>
        <v>1552.31701057698</v>
      </c>
      <c r="I375" s="67">
        <f t="shared" si="28"/>
        <v>-4.5556339269814649E-4</v>
      </c>
      <c r="J375" s="62">
        <f>'Sweden Small Cap'!C390</f>
        <v>1283.7658084699999</v>
      </c>
      <c r="K375">
        <f t="shared" si="29"/>
        <v>2.7189783268228017E-4</v>
      </c>
    </row>
    <row r="376" spans="1:11" x14ac:dyDescent="0.3">
      <c r="A376" s="101">
        <v>42989</v>
      </c>
      <c r="B376" s="3">
        <f>'Raw data'!B376</f>
        <v>60.000599999999999</v>
      </c>
      <c r="C376" s="3">
        <f t="shared" si="25"/>
        <v>1.5182975511138223E-2</v>
      </c>
      <c r="D376" s="3">
        <f>'Raw data'!C376</f>
        <v>89.3</v>
      </c>
      <c r="E376" s="3">
        <f t="shared" si="26"/>
        <v>1.1898016997167107E-2</v>
      </c>
      <c r="F376" s="3">
        <f>'Raw data'!D376</f>
        <v>70.25</v>
      </c>
      <c r="G376" s="3">
        <f t="shared" si="27"/>
        <v>7.1684587813620072E-3</v>
      </c>
      <c r="H376" s="62">
        <f>'Raw data'!E376</f>
        <v>1572.16281314086</v>
      </c>
      <c r="I376" s="67">
        <f t="shared" si="28"/>
        <v>1.2784632538751518E-2</v>
      </c>
      <c r="J376" s="62">
        <f>'Sweden Small Cap'!C391</f>
        <v>1296.94602829</v>
      </c>
      <c r="K376">
        <f t="shared" si="29"/>
        <v>1.026684129849845E-2</v>
      </c>
    </row>
    <row r="377" spans="1:11" x14ac:dyDescent="0.3">
      <c r="A377" s="101">
        <v>42990</v>
      </c>
      <c r="B377" s="3">
        <f>'Raw data'!B377</f>
        <v>60.04139</v>
      </c>
      <c r="C377" s="3">
        <f t="shared" si="25"/>
        <v>6.7982653506800295E-4</v>
      </c>
      <c r="D377" s="3">
        <f>'Raw data'!C377</f>
        <v>88.65</v>
      </c>
      <c r="E377" s="3">
        <f t="shared" si="26"/>
        <v>-7.2788353863380909E-3</v>
      </c>
      <c r="F377" s="3">
        <f>'Raw data'!D377</f>
        <v>70.5</v>
      </c>
      <c r="G377" s="3">
        <f t="shared" si="27"/>
        <v>3.5587188612099642E-3</v>
      </c>
      <c r="H377" s="62">
        <f>'Raw data'!E377</f>
        <v>1580.13075960481</v>
      </c>
      <c r="I377" s="67">
        <f t="shared" si="28"/>
        <v>5.0681433229117839E-3</v>
      </c>
      <c r="J377" s="62">
        <f>'Sweden Small Cap'!C392</f>
        <v>1295.73827534</v>
      </c>
      <c r="K377">
        <f t="shared" si="29"/>
        <v>-9.3122838086977765E-4</v>
      </c>
    </row>
    <row r="378" spans="1:11" x14ac:dyDescent="0.3">
      <c r="A378" s="101">
        <v>42991</v>
      </c>
      <c r="B378" s="3">
        <f>'Raw data'!B378</f>
        <v>59.225610000000003</v>
      </c>
      <c r="C378" s="3">
        <f t="shared" si="25"/>
        <v>-1.3586960595016148E-2</v>
      </c>
      <c r="D378" s="3">
        <f>'Raw data'!C378</f>
        <v>89</v>
      </c>
      <c r="E378" s="3">
        <f t="shared" si="26"/>
        <v>3.948110547095254E-3</v>
      </c>
      <c r="F378" s="3">
        <f>'Raw data'!D378</f>
        <v>71.25</v>
      </c>
      <c r="G378" s="3">
        <f t="shared" si="27"/>
        <v>1.0638297872340425E-2</v>
      </c>
      <c r="H378" s="62">
        <f>'Raw data'!E378</f>
        <v>1580.0384842776</v>
      </c>
      <c r="I378" s="67">
        <f t="shared" si="28"/>
        <v>-5.8397272914993498E-5</v>
      </c>
      <c r="J378" s="62">
        <f>'Sweden Small Cap'!C393</f>
        <v>1295.5835745700001</v>
      </c>
      <c r="K378">
        <f t="shared" si="29"/>
        <v>-1.1939198906451209E-4</v>
      </c>
    </row>
    <row r="379" spans="1:11" x14ac:dyDescent="0.3">
      <c r="A379" s="101">
        <v>42992</v>
      </c>
      <c r="B379" s="3">
        <f>'Raw data'!B379</f>
        <v>59.633499999999998</v>
      </c>
      <c r="C379" s="3">
        <f t="shared" si="25"/>
        <v>6.8870544347284009E-3</v>
      </c>
      <c r="D379" s="3">
        <f>'Raw data'!C379</f>
        <v>89.7</v>
      </c>
      <c r="E379" s="3">
        <f t="shared" si="26"/>
        <v>7.8651685393258744E-3</v>
      </c>
      <c r="F379" s="3">
        <f>'Raw data'!D379</f>
        <v>71</v>
      </c>
      <c r="G379" s="3">
        <f t="shared" si="27"/>
        <v>-3.5087719298245615E-3</v>
      </c>
      <c r="H379" s="62">
        <f>'Raw data'!E379</f>
        <v>1587.52448098848</v>
      </c>
      <c r="I379" s="67">
        <f t="shared" si="28"/>
        <v>4.7378572011824594E-3</v>
      </c>
      <c r="J379" s="62">
        <f>'Sweden Small Cap'!C394</f>
        <v>1297.12059525</v>
      </c>
      <c r="K379">
        <f t="shared" si="29"/>
        <v>1.1863539413194347E-3</v>
      </c>
    </row>
    <row r="380" spans="1:11" x14ac:dyDescent="0.3">
      <c r="A380" s="101">
        <v>42993</v>
      </c>
      <c r="B380" s="3">
        <f>'Raw data'!B380</f>
        <v>58.817720000000001</v>
      </c>
      <c r="C380" s="3">
        <f t="shared" si="25"/>
        <v>-1.3679894690065092E-2</v>
      </c>
      <c r="D380" s="3">
        <f>'Raw data'!C380</f>
        <v>87.7</v>
      </c>
      <c r="E380" s="3">
        <f t="shared" si="26"/>
        <v>-2.2296544035674468E-2</v>
      </c>
      <c r="F380" s="3">
        <f>'Raw data'!D380</f>
        <v>69.75</v>
      </c>
      <c r="G380" s="3">
        <f t="shared" si="27"/>
        <v>-1.7605633802816902E-2</v>
      </c>
      <c r="H380" s="62">
        <f>'Raw data'!E380</f>
        <v>1578.8681355046499</v>
      </c>
      <c r="I380" s="67">
        <f t="shared" si="28"/>
        <v>-5.4527319657081573E-3</v>
      </c>
      <c r="J380" s="62">
        <f>'Sweden Small Cap'!C395</f>
        <v>1295.3065232199999</v>
      </c>
      <c r="K380">
        <f t="shared" si="29"/>
        <v>-1.3985376815718507E-3</v>
      </c>
    </row>
    <row r="381" spans="1:11" x14ac:dyDescent="0.3">
      <c r="A381" s="101">
        <v>42996</v>
      </c>
      <c r="B381" s="3">
        <f>'Raw data'!B381</f>
        <v>59.184826000000001</v>
      </c>
      <c r="C381" s="3">
        <f t="shared" si="25"/>
        <v>6.2414184024814244E-3</v>
      </c>
      <c r="D381" s="3">
        <f>'Raw data'!C381</f>
        <v>87.95</v>
      </c>
      <c r="E381" s="3">
        <f t="shared" si="26"/>
        <v>2.8506271379703536E-3</v>
      </c>
      <c r="F381" s="3">
        <f>'Raw data'!D381</f>
        <v>71</v>
      </c>
      <c r="G381" s="3">
        <f t="shared" si="27"/>
        <v>1.7921146953405017E-2</v>
      </c>
      <c r="H381" s="62">
        <f>'Raw data'!E381</f>
        <v>1582.78364546328</v>
      </c>
      <c r="I381" s="67">
        <f t="shared" si="28"/>
        <v>2.4799474196612226E-3</v>
      </c>
      <c r="J381" s="62">
        <f>'Sweden Small Cap'!C396</f>
        <v>1295.57685623</v>
      </c>
      <c r="K381">
        <f t="shared" si="29"/>
        <v>2.0870195984811239E-4</v>
      </c>
    </row>
    <row r="382" spans="1:11" x14ac:dyDescent="0.3">
      <c r="A382" s="101">
        <v>42997</v>
      </c>
      <c r="B382" s="3">
        <f>'Raw data'!B382</f>
        <v>58.736145</v>
      </c>
      <c r="C382" s="3">
        <f t="shared" si="25"/>
        <v>-7.581014093037978E-3</v>
      </c>
      <c r="D382" s="3">
        <f>'Raw data'!C382</f>
        <v>87.7</v>
      </c>
      <c r="E382" s="3">
        <f t="shared" si="26"/>
        <v>-2.8425241614553724E-3</v>
      </c>
      <c r="F382" s="3">
        <f>'Raw data'!D382</f>
        <v>69.75</v>
      </c>
      <c r="G382" s="3">
        <f t="shared" si="27"/>
        <v>-1.7605633802816902E-2</v>
      </c>
      <c r="H382" s="62">
        <f>'Raw data'!E382</f>
        <v>1584.4261849398199</v>
      </c>
      <c r="I382" s="67">
        <f t="shared" si="28"/>
        <v>1.0377536318674514E-3</v>
      </c>
      <c r="J382" s="62">
        <f>'Sweden Small Cap'!C397</f>
        <v>1297.55095867</v>
      </c>
      <c r="K382">
        <f t="shared" si="29"/>
        <v>1.5237246871979994E-3</v>
      </c>
    </row>
    <row r="383" spans="1:11" x14ac:dyDescent="0.3">
      <c r="A383" s="101">
        <v>42998</v>
      </c>
      <c r="B383" s="3">
        <f>'Raw data'!B383</f>
        <v>58.65457</v>
      </c>
      <c r="C383" s="3">
        <f t="shared" si="25"/>
        <v>-1.3888381677074797E-3</v>
      </c>
      <c r="D383" s="3">
        <f>'Raw data'!C383</f>
        <v>88.2</v>
      </c>
      <c r="E383" s="3">
        <f t="shared" si="26"/>
        <v>5.7012542759407071E-3</v>
      </c>
      <c r="F383" s="3">
        <f>'Raw data'!D383</f>
        <v>68.75</v>
      </c>
      <c r="G383" s="3">
        <f t="shared" si="27"/>
        <v>-1.4336917562724014E-2</v>
      </c>
      <c r="H383" s="62">
        <f>'Raw data'!E383</f>
        <v>1585.37983863568</v>
      </c>
      <c r="I383" s="67">
        <f t="shared" si="28"/>
        <v>6.0189215813568101E-4</v>
      </c>
      <c r="J383" s="62">
        <f>'Sweden Small Cap'!C398</f>
        <v>1298.49339753</v>
      </c>
      <c r="K383">
        <f t="shared" si="29"/>
        <v>7.2632126985289712E-4</v>
      </c>
    </row>
    <row r="384" spans="1:11" x14ac:dyDescent="0.3">
      <c r="A384" s="101">
        <v>42999</v>
      </c>
      <c r="B384" s="3">
        <f>'Raw data'!B384</f>
        <v>58.042732000000001</v>
      </c>
      <c r="C384" s="3">
        <f t="shared" si="25"/>
        <v>-1.0431207662079847E-2</v>
      </c>
      <c r="D384" s="3">
        <f>'Raw data'!C384</f>
        <v>87.8</v>
      </c>
      <c r="E384" s="3">
        <f t="shared" si="26"/>
        <v>-4.5351473922903137E-3</v>
      </c>
      <c r="F384" s="3">
        <f>'Raw data'!D384</f>
        <v>67.25</v>
      </c>
      <c r="G384" s="3">
        <f t="shared" si="27"/>
        <v>-2.181818181818182E-2</v>
      </c>
      <c r="H384" s="62">
        <f>'Raw data'!E384</f>
        <v>1596.3123685339599</v>
      </c>
      <c r="I384" s="67">
        <f t="shared" si="28"/>
        <v>6.8958426440492758E-3</v>
      </c>
      <c r="J384" s="62">
        <f>'Sweden Small Cap'!C399</f>
        <v>1299.02865387</v>
      </c>
      <c r="K384">
        <f t="shared" si="29"/>
        <v>4.1221337052471706E-4</v>
      </c>
    </row>
    <row r="385" spans="1:11" x14ac:dyDescent="0.3">
      <c r="A385" s="101">
        <v>43000</v>
      </c>
      <c r="B385" s="3">
        <f>'Raw data'!B385</f>
        <v>60.571648000000003</v>
      </c>
      <c r="C385" s="3">
        <f t="shared" si="25"/>
        <v>4.3569899500940139E-2</v>
      </c>
      <c r="D385" s="3">
        <f>'Raw data'!C385</f>
        <v>90</v>
      </c>
      <c r="E385" s="3">
        <f t="shared" si="26"/>
        <v>2.505694760820049E-2</v>
      </c>
      <c r="F385" s="3">
        <f>'Raw data'!D385</f>
        <v>66.25</v>
      </c>
      <c r="G385" s="3">
        <f t="shared" si="27"/>
        <v>-1.4869888475836431E-2</v>
      </c>
      <c r="H385" s="62">
        <f>'Raw data'!E385</f>
        <v>1600.77278927832</v>
      </c>
      <c r="I385" s="67">
        <f t="shared" si="28"/>
        <v>2.7942029594474351E-3</v>
      </c>
      <c r="J385" s="62">
        <f>'Sweden Small Cap'!C400</f>
        <v>1301.2549974999999</v>
      </c>
      <c r="K385">
        <f t="shared" si="29"/>
        <v>1.713852595450735E-3</v>
      </c>
    </row>
    <row r="386" spans="1:11" x14ac:dyDescent="0.3">
      <c r="A386" s="101">
        <v>43003</v>
      </c>
      <c r="B386" s="3">
        <f>'Raw data'!B386</f>
        <v>60.612445999999998</v>
      </c>
      <c r="C386" s="3">
        <f t="shared" si="25"/>
        <v>6.7354944676418951E-4</v>
      </c>
      <c r="D386" s="3">
        <f>'Raw data'!C386</f>
        <v>90.5</v>
      </c>
      <c r="E386" s="3">
        <f t="shared" si="26"/>
        <v>5.5555555555555558E-3</v>
      </c>
      <c r="F386" s="3">
        <f>'Raw data'!D386</f>
        <v>63.75</v>
      </c>
      <c r="G386" s="3">
        <f t="shared" si="27"/>
        <v>-3.7735849056603772E-2</v>
      </c>
      <c r="H386" s="62">
        <f>'Raw data'!E386</f>
        <v>1604.0984851784399</v>
      </c>
      <c r="I386" s="67">
        <f t="shared" si="28"/>
        <v>2.077556491711222E-3</v>
      </c>
      <c r="J386" s="62">
        <f>'Sweden Small Cap'!C401</f>
        <v>1300.8328473500001</v>
      </c>
      <c r="K386">
        <f t="shared" si="29"/>
        <v>-3.2441769738515794E-4</v>
      </c>
    </row>
    <row r="387" spans="1:11" x14ac:dyDescent="0.3">
      <c r="A387" s="101">
        <v>43004</v>
      </c>
      <c r="B387" s="3">
        <f>'Raw data'!B387</f>
        <v>60.367705999999998</v>
      </c>
      <c r="C387" s="3">
        <f t="shared" ref="C387:C450" si="30">(B387-B386)/B386</f>
        <v>-4.0377845830541171E-3</v>
      </c>
      <c r="D387" s="3">
        <f>'Raw data'!C387</f>
        <v>90.35</v>
      </c>
      <c r="E387" s="3">
        <f t="shared" ref="E387:E450" si="31">(D387-D386)/D386</f>
        <v>-1.6574585635359745E-3</v>
      </c>
      <c r="F387" s="3">
        <f>'Raw data'!D387</f>
        <v>65.75</v>
      </c>
      <c r="G387" s="3">
        <f t="shared" ref="G387:G450" si="32">(F387-F386)/F386</f>
        <v>3.1372549019607843E-2</v>
      </c>
      <c r="H387" s="62">
        <f>'Raw data'!E387</f>
        <v>1610.7561245668601</v>
      </c>
      <c r="I387" s="67">
        <f t="shared" ref="I387:I450" si="33">(H387-H386)/H386</f>
        <v>4.1503931647186845E-3</v>
      </c>
      <c r="J387" s="62">
        <f>'Sweden Small Cap'!C402</f>
        <v>1296.55739894</v>
      </c>
      <c r="K387">
        <f t="shared" si="29"/>
        <v>-3.2867008383973681E-3</v>
      </c>
    </row>
    <row r="388" spans="1:11" x14ac:dyDescent="0.3">
      <c r="A388" s="101">
        <v>43005</v>
      </c>
      <c r="B388" s="3">
        <f>'Raw data'!B388</f>
        <v>59.755870000000002</v>
      </c>
      <c r="C388" s="3">
        <f t="shared" si="30"/>
        <v>-1.0135154050743568E-2</v>
      </c>
      <c r="D388" s="3">
        <f>'Raw data'!C388</f>
        <v>90.95</v>
      </c>
      <c r="E388" s="3">
        <f t="shared" si="31"/>
        <v>6.6408411732153689E-3</v>
      </c>
      <c r="F388" s="3">
        <f>'Raw data'!D388</f>
        <v>68</v>
      </c>
      <c r="G388" s="3">
        <f t="shared" si="32"/>
        <v>3.4220532319391636E-2</v>
      </c>
      <c r="H388" s="62">
        <f>'Raw data'!E388</f>
        <v>1623.77253437852</v>
      </c>
      <c r="I388" s="67">
        <f t="shared" si="33"/>
        <v>8.0809314415365915E-3</v>
      </c>
      <c r="J388" s="62">
        <f>'Sweden Small Cap'!C403</f>
        <v>1301.6482113</v>
      </c>
      <c r="K388">
        <f t="shared" ref="K388:K451" si="34">(J388-J387)/J387</f>
        <v>3.9264072413315171E-3</v>
      </c>
    </row>
    <row r="389" spans="1:11" x14ac:dyDescent="0.3">
      <c r="A389" s="101">
        <v>43006</v>
      </c>
      <c r="B389" s="3">
        <f>'Raw data'!B389</f>
        <v>59.755870000000002</v>
      </c>
      <c r="C389" s="3">
        <f t="shared" si="30"/>
        <v>0</v>
      </c>
      <c r="D389" s="3">
        <f>'Raw data'!C389</f>
        <v>92.4</v>
      </c>
      <c r="E389" s="3">
        <f t="shared" si="31"/>
        <v>1.594282572842224E-2</v>
      </c>
      <c r="F389" s="3">
        <f>'Raw data'!D389</f>
        <v>68.25</v>
      </c>
      <c r="G389" s="3">
        <f t="shared" si="32"/>
        <v>3.6764705882352941E-3</v>
      </c>
      <c r="H389" s="62">
        <f>'Raw data'!E389</f>
        <v>1624.9789165126799</v>
      </c>
      <c r="I389" s="67">
        <f t="shared" si="33"/>
        <v>7.4295020307237525E-4</v>
      </c>
      <c r="J389" s="62">
        <f>'Sweden Small Cap'!C404</f>
        <v>1307.2570676299999</v>
      </c>
      <c r="K389">
        <f t="shared" si="34"/>
        <v>4.3090416299179845E-3</v>
      </c>
    </row>
    <row r="390" spans="1:11" x14ac:dyDescent="0.3">
      <c r="A390" s="101">
        <v>43007</v>
      </c>
      <c r="B390" s="3">
        <f>'Raw data'!B390</f>
        <v>60.571648000000003</v>
      </c>
      <c r="C390" s="3">
        <f t="shared" si="30"/>
        <v>1.3651847090503438E-2</v>
      </c>
      <c r="D390" s="3">
        <f>'Raw data'!C390</f>
        <v>93.7</v>
      </c>
      <c r="E390" s="3">
        <f t="shared" si="31"/>
        <v>1.4069264069264037E-2</v>
      </c>
      <c r="F390" s="3">
        <f>'Raw data'!D390</f>
        <v>69</v>
      </c>
      <c r="G390" s="3">
        <f t="shared" si="32"/>
        <v>1.098901098901099E-2</v>
      </c>
      <c r="H390" s="62">
        <f>'Raw data'!E390</f>
        <v>1637.81821693497</v>
      </c>
      <c r="I390" s="67">
        <f t="shared" si="33"/>
        <v>7.9012104660681568E-3</v>
      </c>
      <c r="J390" s="62">
        <f>'Sweden Small Cap'!C405</f>
        <v>1323.2283702699999</v>
      </c>
      <c r="K390">
        <f t="shared" si="34"/>
        <v>1.2217415407786054E-2</v>
      </c>
    </row>
    <row r="391" spans="1:11" x14ac:dyDescent="0.3">
      <c r="A391" s="101">
        <v>43010</v>
      </c>
      <c r="B391" s="3">
        <f>'Raw data'!B391</f>
        <v>60.449280000000002</v>
      </c>
      <c r="C391" s="3">
        <f t="shared" si="30"/>
        <v>-2.0202190965648084E-3</v>
      </c>
      <c r="D391" s="3">
        <f>'Raw data'!C391</f>
        <v>93.6</v>
      </c>
      <c r="E391" s="3">
        <f t="shared" si="31"/>
        <v>-1.0672358591249575E-3</v>
      </c>
      <c r="F391" s="3">
        <f>'Raw data'!D391</f>
        <v>67.75</v>
      </c>
      <c r="G391" s="3">
        <f t="shared" si="32"/>
        <v>-1.8115942028985508E-2</v>
      </c>
      <c r="H391" s="62">
        <f>'Raw data'!E391</f>
        <v>1640.65135847749</v>
      </c>
      <c r="I391" s="67">
        <f t="shared" si="33"/>
        <v>1.7298266152039725E-3</v>
      </c>
      <c r="J391" s="62">
        <f>'Sweden Small Cap'!C406</f>
        <v>1327.6068698300001</v>
      </c>
      <c r="K391">
        <f t="shared" si="34"/>
        <v>3.3089523005818866E-3</v>
      </c>
    </row>
    <row r="392" spans="1:11" x14ac:dyDescent="0.3">
      <c r="A392" s="101">
        <v>43011</v>
      </c>
      <c r="B392" s="3">
        <f>'Raw data'!B392</f>
        <v>61.836105000000003</v>
      </c>
      <c r="C392" s="3">
        <f t="shared" si="30"/>
        <v>2.2941960599034458E-2</v>
      </c>
      <c r="D392" s="3">
        <f>'Raw data'!C392</f>
        <v>95</v>
      </c>
      <c r="E392" s="3">
        <f t="shared" si="31"/>
        <v>1.4957264957265019E-2</v>
      </c>
      <c r="F392" s="3">
        <f>'Raw data'!D392</f>
        <v>67.5</v>
      </c>
      <c r="G392" s="3">
        <f t="shared" si="32"/>
        <v>-3.6900369003690036E-3</v>
      </c>
      <c r="H392" s="62">
        <f>'Raw data'!E392</f>
        <v>1649.1768222181599</v>
      </c>
      <c r="I392" s="67">
        <f t="shared" si="33"/>
        <v>5.1963896513525431E-3</v>
      </c>
      <c r="J392" s="62">
        <f>'Sweden Small Cap'!C407</f>
        <v>1329.7920040399999</v>
      </c>
      <c r="K392">
        <f t="shared" si="34"/>
        <v>1.6459196315244239E-3</v>
      </c>
    </row>
    <row r="393" spans="1:11" x14ac:dyDescent="0.3">
      <c r="A393" s="101">
        <v>43012</v>
      </c>
      <c r="B393" s="3">
        <f>'Raw data'!B393</f>
        <v>59.715076000000003</v>
      </c>
      <c r="C393" s="3">
        <f t="shared" si="30"/>
        <v>-3.4300818267903516E-2</v>
      </c>
      <c r="D393" s="3">
        <f>'Raw data'!C393</f>
        <v>94.35</v>
      </c>
      <c r="E393" s="3">
        <f t="shared" si="31"/>
        <v>-6.8421052631579549E-3</v>
      </c>
      <c r="F393" s="3">
        <f>'Raw data'!D393</f>
        <v>66.25</v>
      </c>
      <c r="G393" s="3">
        <f t="shared" si="32"/>
        <v>-1.8518518518518517E-2</v>
      </c>
      <c r="H393" s="62">
        <f>'Raw data'!E393</f>
        <v>1651.0890938320699</v>
      </c>
      <c r="I393" s="67">
        <f t="shared" si="33"/>
        <v>1.1595309782112715E-3</v>
      </c>
      <c r="J393" s="62">
        <f>'Sweden Small Cap'!C408</f>
        <v>1326.9766913000001</v>
      </c>
      <c r="K393">
        <f t="shared" si="34"/>
        <v>-2.1171075863343587E-3</v>
      </c>
    </row>
    <row r="394" spans="1:11" x14ac:dyDescent="0.3">
      <c r="A394" s="101">
        <v>43013</v>
      </c>
      <c r="B394" s="3">
        <f>'Raw data'!B394</f>
        <v>59.062460000000002</v>
      </c>
      <c r="C394" s="3">
        <f t="shared" si="30"/>
        <v>-1.0928831439484425E-2</v>
      </c>
      <c r="D394" s="3">
        <f>'Raw data'!C394</f>
        <v>93.85</v>
      </c>
      <c r="E394" s="3">
        <f t="shared" si="31"/>
        <v>-5.2994170641229464E-3</v>
      </c>
      <c r="F394" s="3">
        <f>'Raw data'!D394</f>
        <v>68.25</v>
      </c>
      <c r="G394" s="3">
        <f t="shared" si="32"/>
        <v>3.0188679245283019E-2</v>
      </c>
      <c r="H394" s="62">
        <f>'Raw data'!E394</f>
        <v>1653.1515299345201</v>
      </c>
      <c r="I394" s="67">
        <f t="shared" si="33"/>
        <v>1.249136772906308E-3</v>
      </c>
      <c r="J394" s="62">
        <f>'Sweden Small Cap'!C409</f>
        <v>1327.5344910599999</v>
      </c>
      <c r="K394">
        <f t="shared" si="34"/>
        <v>4.2035384920996048E-4</v>
      </c>
    </row>
    <row r="395" spans="1:11" x14ac:dyDescent="0.3">
      <c r="A395" s="101">
        <v>43014</v>
      </c>
      <c r="B395" s="3">
        <f>'Raw data'!B395</f>
        <v>59.307186000000002</v>
      </c>
      <c r="C395" s="3">
        <f t="shared" si="30"/>
        <v>4.1435118008968808E-3</v>
      </c>
      <c r="D395" s="3">
        <f>'Raw data'!C395</f>
        <v>93.8</v>
      </c>
      <c r="E395" s="3">
        <f t="shared" si="31"/>
        <v>-5.3276505061264953E-4</v>
      </c>
      <c r="F395" s="3">
        <f>'Raw data'!D395</f>
        <v>67.5</v>
      </c>
      <c r="G395" s="3">
        <f t="shared" si="32"/>
        <v>-1.098901098901099E-2</v>
      </c>
      <c r="H395" s="62">
        <f>'Raw data'!E395</f>
        <v>1646.2778146872199</v>
      </c>
      <c r="I395" s="67">
        <f t="shared" si="33"/>
        <v>-4.1579462758459043E-3</v>
      </c>
      <c r="J395" s="62">
        <f>'Sweden Small Cap'!C410</f>
        <v>1318.16195141</v>
      </c>
      <c r="K395">
        <f t="shared" si="34"/>
        <v>-7.0601100861162501E-3</v>
      </c>
    </row>
    <row r="396" spans="1:11" x14ac:dyDescent="0.3">
      <c r="A396" s="101">
        <v>43017</v>
      </c>
      <c r="B396" s="3">
        <f>'Raw data'!B396</f>
        <v>58.491405</v>
      </c>
      <c r="C396" s="3">
        <f t="shared" si="30"/>
        <v>-1.3755179684296624E-2</v>
      </c>
      <c r="D396" s="3">
        <f>'Raw data'!C396</f>
        <v>93.9</v>
      </c>
      <c r="E396" s="3">
        <f t="shared" si="31"/>
        <v>1.066098081023545E-3</v>
      </c>
      <c r="F396" s="3">
        <f>'Raw data'!D396</f>
        <v>67.5</v>
      </c>
      <c r="G396" s="3">
        <f t="shared" si="32"/>
        <v>0</v>
      </c>
      <c r="H396" s="62">
        <f>'Raw data'!E396</f>
        <v>1647.9244467184701</v>
      </c>
      <c r="I396" s="67">
        <f t="shared" si="33"/>
        <v>1.0002151620824942E-3</v>
      </c>
      <c r="J396" s="62">
        <f>'Sweden Small Cap'!C411</f>
        <v>1316.47632512</v>
      </c>
      <c r="K396">
        <f t="shared" si="34"/>
        <v>-1.2787702514072772E-3</v>
      </c>
    </row>
    <row r="397" spans="1:11" x14ac:dyDescent="0.3">
      <c r="A397" s="101">
        <v>43018</v>
      </c>
      <c r="B397" s="3">
        <f>'Raw data'!B397</f>
        <v>59.511135000000003</v>
      </c>
      <c r="C397" s="3">
        <f t="shared" si="30"/>
        <v>1.743384348520954E-2</v>
      </c>
      <c r="D397" s="3">
        <f>'Raw data'!C397</f>
        <v>93.45</v>
      </c>
      <c r="E397" s="3">
        <f t="shared" si="31"/>
        <v>-4.7923322683706372E-3</v>
      </c>
      <c r="F397" s="3">
        <f>'Raw data'!D397</f>
        <v>68.25</v>
      </c>
      <c r="G397" s="3">
        <f t="shared" si="32"/>
        <v>1.1111111111111112E-2</v>
      </c>
      <c r="H397" s="62">
        <f>'Raw data'!E397</f>
        <v>1644.3408608873999</v>
      </c>
      <c r="I397" s="67">
        <f t="shared" si="33"/>
        <v>-2.1746056612038426E-3</v>
      </c>
      <c r="J397" s="62">
        <f>'Sweden Small Cap'!C412</f>
        <v>1314.7178287199999</v>
      </c>
      <c r="K397">
        <f t="shared" si="34"/>
        <v>-1.3357599878142295E-3</v>
      </c>
    </row>
    <row r="398" spans="1:11" x14ac:dyDescent="0.3">
      <c r="A398" s="101">
        <v>43019</v>
      </c>
      <c r="B398" s="3">
        <f>'Raw data'!B398</f>
        <v>59.307186000000002</v>
      </c>
      <c r="C398" s="3">
        <f t="shared" si="30"/>
        <v>-3.4270729334938996E-3</v>
      </c>
      <c r="D398" s="3">
        <f>'Raw data'!C398</f>
        <v>93.7</v>
      </c>
      <c r="E398" s="3">
        <f t="shared" si="31"/>
        <v>2.6752273943285178E-3</v>
      </c>
      <c r="F398" s="3">
        <f>'Raw data'!D398</f>
        <v>67.25</v>
      </c>
      <c r="G398" s="3">
        <f t="shared" si="32"/>
        <v>-1.4652014652014652E-2</v>
      </c>
      <c r="H398" s="62">
        <f>'Raw data'!E398</f>
        <v>1641.70464428792</v>
      </c>
      <c r="I398" s="67">
        <f t="shared" si="33"/>
        <v>-1.603205674799816E-3</v>
      </c>
      <c r="J398" s="62">
        <f>'Sweden Small Cap'!C413</f>
        <v>1306.53138313</v>
      </c>
      <c r="K398">
        <f t="shared" si="34"/>
        <v>-6.2267700423369286E-3</v>
      </c>
    </row>
    <row r="399" spans="1:11" x14ac:dyDescent="0.3">
      <c r="A399" s="101">
        <v>43020</v>
      </c>
      <c r="B399" s="3">
        <f>'Raw data'!B399</f>
        <v>59.878234999999997</v>
      </c>
      <c r="C399" s="3">
        <f t="shared" si="30"/>
        <v>9.6286645601427624E-3</v>
      </c>
      <c r="D399" s="3">
        <f>'Raw data'!C399</f>
        <v>94.75</v>
      </c>
      <c r="E399" s="3">
        <f t="shared" si="31"/>
        <v>1.1205976520811069E-2</v>
      </c>
      <c r="F399" s="3">
        <f>'Raw data'!D399</f>
        <v>67.5</v>
      </c>
      <c r="G399" s="3">
        <f t="shared" si="32"/>
        <v>3.7174721189591076E-3</v>
      </c>
      <c r="H399" s="62">
        <f>'Raw data'!E399</f>
        <v>1644.6478167913399</v>
      </c>
      <c r="I399" s="67">
        <f t="shared" si="33"/>
        <v>1.7927539607445393E-3</v>
      </c>
      <c r="J399" s="62">
        <f>'Sweden Small Cap'!C414</f>
        <v>1311.6616827800001</v>
      </c>
      <c r="K399">
        <f t="shared" si="34"/>
        <v>3.926656271898853E-3</v>
      </c>
    </row>
    <row r="400" spans="1:11" x14ac:dyDescent="0.3">
      <c r="A400" s="101">
        <v>43021</v>
      </c>
      <c r="B400" s="3">
        <f>'Raw data'!B400</f>
        <v>60.530856999999997</v>
      </c>
      <c r="C400" s="3">
        <f t="shared" si="30"/>
        <v>1.0899152254571314E-2</v>
      </c>
      <c r="D400" s="3">
        <f>'Raw data'!C400</f>
        <v>95.6</v>
      </c>
      <c r="E400" s="3">
        <f t="shared" si="31"/>
        <v>8.9709762532980929E-3</v>
      </c>
      <c r="F400" s="3">
        <f>'Raw data'!D400</f>
        <v>67.5</v>
      </c>
      <c r="G400" s="3">
        <f t="shared" si="32"/>
        <v>0</v>
      </c>
      <c r="H400" s="62">
        <f>'Raw data'!E400</f>
        <v>1642.49085502103</v>
      </c>
      <c r="I400" s="67">
        <f t="shared" si="33"/>
        <v>-1.3115037446242033E-3</v>
      </c>
      <c r="J400" s="62">
        <f>'Sweden Small Cap'!C415</f>
        <v>1321.56862176</v>
      </c>
      <c r="K400">
        <f t="shared" si="34"/>
        <v>7.5529682006130559E-3</v>
      </c>
    </row>
    <row r="401" spans="1:11" x14ac:dyDescent="0.3">
      <c r="A401" s="101">
        <v>43024</v>
      </c>
      <c r="B401" s="3">
        <f>'Raw data'!B401</f>
        <v>60.204548000000003</v>
      </c>
      <c r="C401" s="3">
        <f t="shared" si="30"/>
        <v>-5.3907877101425292E-3</v>
      </c>
      <c r="D401" s="3">
        <f>'Raw data'!C401</f>
        <v>94.75</v>
      </c>
      <c r="E401" s="3">
        <f t="shared" si="31"/>
        <v>-8.8912133891212806E-3</v>
      </c>
      <c r="F401" s="3">
        <f>'Raw data'!D401</f>
        <v>68</v>
      </c>
      <c r="G401" s="3">
        <f t="shared" si="32"/>
        <v>7.4074074074074077E-3</v>
      </c>
      <c r="H401" s="62">
        <f>'Raw data'!E401</f>
        <v>1638.33230282511</v>
      </c>
      <c r="I401" s="67">
        <f t="shared" si="33"/>
        <v>-2.5318571383259195E-3</v>
      </c>
      <c r="J401" s="62">
        <f>'Sweden Small Cap'!C416</f>
        <v>1318.22828929</v>
      </c>
      <c r="K401">
        <f t="shared" si="34"/>
        <v>-2.5275512864035244E-3</v>
      </c>
    </row>
    <row r="402" spans="1:11" x14ac:dyDescent="0.3">
      <c r="A402" s="101">
        <v>43025</v>
      </c>
      <c r="B402" s="3">
        <f>'Raw data'!B402</f>
        <v>60.082175999999997</v>
      </c>
      <c r="C402" s="3">
        <f t="shared" si="30"/>
        <v>-2.03260391557139E-3</v>
      </c>
      <c r="D402" s="3">
        <f>'Raw data'!C402</f>
        <v>94.35</v>
      </c>
      <c r="E402" s="3">
        <f t="shared" si="31"/>
        <v>-4.2216358839050729E-3</v>
      </c>
      <c r="F402" s="3">
        <f>'Raw data'!D402</f>
        <v>67</v>
      </c>
      <c r="G402" s="3">
        <f t="shared" si="32"/>
        <v>-1.4705882352941176E-2</v>
      </c>
      <c r="H402" s="62">
        <f>'Raw data'!E402</f>
        <v>1636.9437440573199</v>
      </c>
      <c r="I402" s="67">
        <f t="shared" si="33"/>
        <v>-8.4754403328046941E-4</v>
      </c>
      <c r="J402" s="62">
        <f>'Sweden Small Cap'!C417</f>
        <v>1315.1122210000001</v>
      </c>
      <c r="K402">
        <f t="shared" si="34"/>
        <v>-2.363830540822523E-3</v>
      </c>
    </row>
    <row r="403" spans="1:11" x14ac:dyDescent="0.3">
      <c r="A403" s="101">
        <v>43026</v>
      </c>
      <c r="B403" s="3">
        <f>'Raw data'!B403</f>
        <v>60.286133</v>
      </c>
      <c r="C403" s="3">
        <f t="shared" si="30"/>
        <v>3.3946340425487021E-3</v>
      </c>
      <c r="D403" s="3">
        <f>'Raw data'!C403</f>
        <v>95</v>
      </c>
      <c r="E403" s="3">
        <f t="shared" si="31"/>
        <v>6.8892421833598909E-3</v>
      </c>
      <c r="F403" s="3">
        <f>'Raw data'!D403</f>
        <v>66</v>
      </c>
      <c r="G403" s="3">
        <f t="shared" si="32"/>
        <v>-1.4925373134328358E-2</v>
      </c>
      <c r="H403" s="62">
        <f>'Raw data'!E403</f>
        <v>1644.73224315994</v>
      </c>
      <c r="I403" s="67">
        <f t="shared" si="33"/>
        <v>4.7579515978451257E-3</v>
      </c>
      <c r="J403" s="62">
        <f>'Sweden Small Cap'!C418</f>
        <v>1324.6004229800001</v>
      </c>
      <c r="K403">
        <f t="shared" si="34"/>
        <v>7.2147470219577443E-3</v>
      </c>
    </row>
    <row r="404" spans="1:11" x14ac:dyDescent="0.3">
      <c r="A404" s="101">
        <v>43027</v>
      </c>
      <c r="B404" s="3">
        <f>'Raw data'!B404</f>
        <v>60.326909999999998</v>
      </c>
      <c r="C404" s="3">
        <f t="shared" si="30"/>
        <v>6.7639103672478894E-4</v>
      </c>
      <c r="D404" s="3">
        <f>'Raw data'!C404</f>
        <v>95.25</v>
      </c>
      <c r="E404" s="3">
        <f t="shared" si="31"/>
        <v>2.631578947368421E-3</v>
      </c>
      <c r="F404" s="3">
        <f>'Raw data'!D404</f>
        <v>65.5</v>
      </c>
      <c r="G404" s="3">
        <f t="shared" si="32"/>
        <v>-7.575757575757576E-3</v>
      </c>
      <c r="H404" s="62">
        <f>'Raw data'!E404</f>
        <v>1646.95637009899</v>
      </c>
      <c r="I404" s="67">
        <f t="shared" si="33"/>
        <v>1.3522729601122411E-3</v>
      </c>
      <c r="J404" s="62">
        <f>'Sweden Small Cap'!C419</f>
        <v>1317.6792907500001</v>
      </c>
      <c r="K404">
        <f t="shared" si="34"/>
        <v>-5.2250717347872332E-3</v>
      </c>
    </row>
    <row r="405" spans="1:11" x14ac:dyDescent="0.3">
      <c r="A405" s="101">
        <v>43028</v>
      </c>
      <c r="B405" s="3">
        <f>'Raw data'!B405</f>
        <v>55.513817000000003</v>
      </c>
      <c r="C405" s="3">
        <f t="shared" si="30"/>
        <v>-7.978351617876657E-2</v>
      </c>
      <c r="D405" s="3">
        <f>'Raw data'!C405</f>
        <v>95.35</v>
      </c>
      <c r="E405" s="3">
        <f t="shared" si="31"/>
        <v>1.0498687664041398E-3</v>
      </c>
      <c r="F405" s="3">
        <f>'Raw data'!D405</f>
        <v>64.75</v>
      </c>
      <c r="G405" s="3">
        <f t="shared" si="32"/>
        <v>-1.1450381679389313E-2</v>
      </c>
      <c r="H405" s="62">
        <f>'Raw data'!E405</f>
        <v>1667.5046697795799</v>
      </c>
      <c r="I405" s="67">
        <f t="shared" si="33"/>
        <v>1.2476529465898896E-2</v>
      </c>
      <c r="J405" s="62">
        <f>'Sweden Small Cap'!C420</f>
        <v>1319.94065069</v>
      </c>
      <c r="K405">
        <f t="shared" si="34"/>
        <v>1.7161686882950051E-3</v>
      </c>
    </row>
    <row r="406" spans="1:11" x14ac:dyDescent="0.3">
      <c r="A406" s="101">
        <v>43031</v>
      </c>
      <c r="B406" s="3">
        <f>'Raw data'!B406</f>
        <v>52.740160000000003</v>
      </c>
      <c r="C406" s="3">
        <f t="shared" si="30"/>
        <v>-4.9963363174973179E-2</v>
      </c>
      <c r="D406" s="3">
        <f>'Raw data'!C406</f>
        <v>95.65</v>
      </c>
      <c r="E406" s="3">
        <f t="shared" si="31"/>
        <v>3.1463030938648283E-3</v>
      </c>
      <c r="F406" s="3">
        <f>'Raw data'!D406</f>
        <v>65</v>
      </c>
      <c r="G406" s="3">
        <f t="shared" si="32"/>
        <v>3.8610038610038611E-3</v>
      </c>
      <c r="H406" s="62">
        <f>'Raw data'!E406</f>
        <v>1661.5409012423299</v>
      </c>
      <c r="I406" s="67">
        <f t="shared" si="33"/>
        <v>-3.5764628701389399E-3</v>
      </c>
      <c r="J406" s="62">
        <f>'Sweden Small Cap'!C421</f>
        <v>1316.3113199500001</v>
      </c>
      <c r="K406">
        <f t="shared" si="34"/>
        <v>-2.7496166120064953E-3</v>
      </c>
    </row>
    <row r="407" spans="1:11" x14ac:dyDescent="0.3">
      <c r="A407" s="101">
        <v>43032</v>
      </c>
      <c r="B407" s="3">
        <f>'Raw data'!B407</f>
        <v>51.394126999999997</v>
      </c>
      <c r="C407" s="3">
        <f t="shared" si="30"/>
        <v>-2.5521974146456999E-2</v>
      </c>
      <c r="D407" s="3">
        <f>'Raw data'!C407</f>
        <v>92.75</v>
      </c>
      <c r="E407" s="3">
        <f t="shared" si="31"/>
        <v>-3.0318870883429227E-2</v>
      </c>
      <c r="F407" s="3">
        <f>'Raw data'!D407</f>
        <v>65.25</v>
      </c>
      <c r="G407" s="3">
        <f t="shared" si="32"/>
        <v>3.8461538461538464E-3</v>
      </c>
      <c r="H407" s="62">
        <f>'Raw data'!E407</f>
        <v>1650.4653658510499</v>
      </c>
      <c r="I407" s="67">
        <f t="shared" si="33"/>
        <v>-6.6658216977980361E-3</v>
      </c>
      <c r="J407" s="62">
        <f>'Sweden Small Cap'!C422</f>
        <v>1308.98590397</v>
      </c>
      <c r="K407">
        <f t="shared" si="34"/>
        <v>-5.565109004971841E-3</v>
      </c>
    </row>
    <row r="408" spans="1:11" x14ac:dyDescent="0.3">
      <c r="A408" s="101">
        <v>43033</v>
      </c>
      <c r="B408" s="3">
        <f>'Raw data'!B408</f>
        <v>52.454639999999998</v>
      </c>
      <c r="C408" s="3">
        <f t="shared" si="30"/>
        <v>2.0634906396989686E-2</v>
      </c>
      <c r="D408" s="3">
        <f>'Raw data'!C408</f>
        <v>92.8</v>
      </c>
      <c r="E408" s="3">
        <f t="shared" si="31"/>
        <v>5.3908355795145185E-4</v>
      </c>
      <c r="F408" s="3">
        <f>'Raw data'!D408</f>
        <v>75.5</v>
      </c>
      <c r="G408" s="3">
        <f t="shared" si="32"/>
        <v>0.15708812260536398</v>
      </c>
      <c r="H408" s="62">
        <f>'Raw data'!E408</f>
        <v>1649.73805433129</v>
      </c>
      <c r="I408" s="67">
        <f t="shared" si="33"/>
        <v>-4.4067057377173026E-4</v>
      </c>
      <c r="J408" s="62">
        <f>'Sweden Small Cap'!C423</f>
        <v>1305.05261621</v>
      </c>
      <c r="K408">
        <f t="shared" si="34"/>
        <v>-3.0048358412957592E-3</v>
      </c>
    </row>
    <row r="409" spans="1:11" x14ac:dyDescent="0.3">
      <c r="A409" s="101">
        <v>43034</v>
      </c>
      <c r="B409" s="3">
        <f>'Raw data'!B409</f>
        <v>52.413849999999996</v>
      </c>
      <c r="C409" s="3">
        <f t="shared" si="30"/>
        <v>-7.7762424830293787E-4</v>
      </c>
      <c r="D409" s="3">
        <f>'Raw data'!C409</f>
        <v>94.5</v>
      </c>
      <c r="E409" s="3">
        <f t="shared" si="31"/>
        <v>1.8318965517241409E-2</v>
      </c>
      <c r="F409" s="3">
        <f>'Raw data'!D409</f>
        <v>78.25</v>
      </c>
      <c r="G409" s="3">
        <f t="shared" si="32"/>
        <v>3.6423841059602648E-2</v>
      </c>
      <c r="H409" s="62">
        <f>'Raw data'!E409</f>
        <v>1658.7865060891399</v>
      </c>
      <c r="I409" s="67">
        <f t="shared" si="33"/>
        <v>5.484780892393076E-3</v>
      </c>
      <c r="J409" s="62">
        <f>'Sweden Small Cap'!C424</f>
        <v>1313.0859497599999</v>
      </c>
      <c r="K409">
        <f t="shared" si="34"/>
        <v>6.1555629636830551E-3</v>
      </c>
    </row>
    <row r="410" spans="1:11" x14ac:dyDescent="0.3">
      <c r="A410" s="101">
        <v>43035</v>
      </c>
      <c r="B410" s="3">
        <f>'Raw data'!B410</f>
        <v>54.453299999999999</v>
      </c>
      <c r="C410" s="3">
        <f t="shared" si="30"/>
        <v>3.8910516972136225E-2</v>
      </c>
      <c r="D410" s="3">
        <f>'Raw data'!C410</f>
        <v>105.8</v>
      </c>
      <c r="E410" s="3">
        <f t="shared" si="31"/>
        <v>0.11957671957671955</v>
      </c>
      <c r="F410" s="3">
        <f>'Raw data'!D410</f>
        <v>81</v>
      </c>
      <c r="G410" s="3">
        <f t="shared" si="32"/>
        <v>3.5143769968051117E-2</v>
      </c>
      <c r="H410" s="62">
        <f>'Raw data'!E410</f>
        <v>1665.0178720531801</v>
      </c>
      <c r="I410" s="67">
        <f t="shared" si="33"/>
        <v>3.7565810555884095E-3</v>
      </c>
      <c r="J410" s="62">
        <f>'Sweden Small Cap'!C425</f>
        <v>1319.73766929</v>
      </c>
      <c r="K410">
        <f t="shared" si="34"/>
        <v>5.0657152574176949E-3</v>
      </c>
    </row>
    <row r="411" spans="1:11" x14ac:dyDescent="0.3">
      <c r="A411" s="101">
        <v>43038</v>
      </c>
      <c r="B411" s="3">
        <f>'Raw data'!B411</f>
        <v>53.882249999999999</v>
      </c>
      <c r="C411" s="3">
        <f t="shared" si="30"/>
        <v>-1.0486967731983179E-2</v>
      </c>
      <c r="D411" s="3">
        <f>'Raw data'!C411</f>
        <v>105.2</v>
      </c>
      <c r="E411" s="3">
        <f t="shared" si="31"/>
        <v>-5.6710775047258445E-3</v>
      </c>
      <c r="F411" s="3">
        <f>'Raw data'!D411</f>
        <v>80</v>
      </c>
      <c r="G411" s="3">
        <f t="shared" si="32"/>
        <v>-1.2345679012345678E-2</v>
      </c>
      <c r="H411" s="62">
        <f>'Raw data'!E411</f>
        <v>1662.32128012523</v>
      </c>
      <c r="I411" s="67">
        <f t="shared" si="33"/>
        <v>-1.6195573472282455E-3</v>
      </c>
      <c r="J411" s="62">
        <f>'Sweden Small Cap'!C426</f>
        <v>1320.8368049200001</v>
      </c>
      <c r="K411">
        <f t="shared" si="34"/>
        <v>8.3284402315454925E-4</v>
      </c>
    </row>
    <row r="412" spans="1:11" x14ac:dyDescent="0.3">
      <c r="A412" s="101">
        <v>43039</v>
      </c>
      <c r="B412" s="3">
        <f>'Raw data'!B412</f>
        <v>53.596733</v>
      </c>
      <c r="C412" s="3">
        <f t="shared" si="30"/>
        <v>-5.2989064116661551E-3</v>
      </c>
      <c r="D412" s="3">
        <f>'Raw data'!C412</f>
        <v>106.9</v>
      </c>
      <c r="E412" s="3">
        <f t="shared" si="31"/>
        <v>1.6159695817490521E-2</v>
      </c>
      <c r="F412" s="3">
        <f>'Raw data'!D412</f>
        <v>81.25</v>
      </c>
      <c r="G412" s="3">
        <f t="shared" si="32"/>
        <v>1.5625E-2</v>
      </c>
      <c r="H412" s="62">
        <f>'Raw data'!E412</f>
        <v>1671.62859400754</v>
      </c>
      <c r="I412" s="67">
        <f t="shared" si="33"/>
        <v>5.5989861849141259E-3</v>
      </c>
      <c r="J412" s="62">
        <f>'Sweden Small Cap'!C427</f>
        <v>1326.69826309</v>
      </c>
      <c r="K412">
        <f t="shared" si="34"/>
        <v>4.4376853735196243E-3</v>
      </c>
    </row>
    <row r="413" spans="1:11" x14ac:dyDescent="0.3">
      <c r="A413" s="101">
        <v>43040</v>
      </c>
      <c r="B413" s="3">
        <f>'Raw data'!B413</f>
        <v>53.22963</v>
      </c>
      <c r="C413" s="3">
        <f t="shared" si="30"/>
        <v>-6.8493540455161735E-3</v>
      </c>
      <c r="D413" s="3">
        <f>'Raw data'!C413</f>
        <v>107.9</v>
      </c>
      <c r="E413" s="3">
        <f t="shared" si="31"/>
        <v>9.3545369504209538E-3</v>
      </c>
      <c r="F413" s="3">
        <f>'Raw data'!D413</f>
        <v>81.25</v>
      </c>
      <c r="G413" s="3">
        <f t="shared" si="32"/>
        <v>0</v>
      </c>
      <c r="H413" s="62">
        <f>'Raw data'!E413</f>
        <v>1672.02586145179</v>
      </c>
      <c r="I413" s="67">
        <f t="shared" si="33"/>
        <v>2.3765293658779526E-4</v>
      </c>
      <c r="J413" s="62">
        <f>'Sweden Small Cap'!C428</f>
        <v>1331.35226119</v>
      </c>
      <c r="K413">
        <f t="shared" si="34"/>
        <v>3.5079552219812963E-3</v>
      </c>
    </row>
    <row r="414" spans="1:11" x14ac:dyDescent="0.3">
      <c r="A414" s="101">
        <v>43041</v>
      </c>
      <c r="B414" s="3">
        <f>'Raw data'!B414</f>
        <v>53.351996999999997</v>
      </c>
      <c r="C414" s="3">
        <f t="shared" si="30"/>
        <v>2.2988512225239404E-3</v>
      </c>
      <c r="D414" s="3">
        <f>'Raw data'!C414</f>
        <v>108</v>
      </c>
      <c r="E414" s="3">
        <f t="shared" si="31"/>
        <v>9.2678405931412712E-4</v>
      </c>
      <c r="F414" s="3">
        <f>'Raw data'!D414</f>
        <v>80.75</v>
      </c>
      <c r="G414" s="3">
        <f t="shared" si="32"/>
        <v>-6.1538461538461538E-3</v>
      </c>
      <c r="H414" s="62">
        <f>'Raw data'!E414</f>
        <v>1672.7762450591599</v>
      </c>
      <c r="I414" s="67">
        <f t="shared" si="33"/>
        <v>4.4878708198831075E-4</v>
      </c>
      <c r="J414" s="62">
        <f>'Sweden Small Cap'!C429</f>
        <v>1329.5495848600001</v>
      </c>
      <c r="K414">
        <f t="shared" si="34"/>
        <v>-1.3540190545728728E-3</v>
      </c>
    </row>
    <row r="415" spans="1:11" x14ac:dyDescent="0.3">
      <c r="A415" s="101">
        <v>43042</v>
      </c>
      <c r="B415" s="3">
        <f>'Raw data'!B415</f>
        <v>52.862533999999997</v>
      </c>
      <c r="C415" s="3">
        <f t="shared" si="30"/>
        <v>-9.1742207887738608E-3</v>
      </c>
      <c r="D415" s="3">
        <f>'Raw data'!C415</f>
        <v>111.2</v>
      </c>
      <c r="E415" s="3">
        <f t="shared" si="31"/>
        <v>2.9629629629629655E-2</v>
      </c>
      <c r="F415" s="3">
        <f>'Raw data'!D415</f>
        <v>83</v>
      </c>
      <c r="G415" s="3">
        <f t="shared" si="32"/>
        <v>2.7863777089783281E-2</v>
      </c>
      <c r="H415" s="62">
        <f>'Raw data'!E415</f>
        <v>1677.6544540502</v>
      </c>
      <c r="I415" s="67">
        <f t="shared" si="33"/>
        <v>2.9162352140333979E-3</v>
      </c>
      <c r="J415" s="62">
        <f>'Sweden Small Cap'!C430</f>
        <v>1336.25868715</v>
      </c>
      <c r="K415">
        <f t="shared" si="34"/>
        <v>5.0461467299892987E-3</v>
      </c>
    </row>
    <row r="416" spans="1:11" x14ac:dyDescent="0.3">
      <c r="A416" s="101">
        <v>43045</v>
      </c>
      <c r="B416" s="3">
        <f>'Raw data'!B416</f>
        <v>53.311207000000003</v>
      </c>
      <c r="C416" s="3">
        <f t="shared" si="30"/>
        <v>8.4875424246595253E-3</v>
      </c>
      <c r="D416" s="3">
        <f>'Raw data'!C416</f>
        <v>109.3</v>
      </c>
      <c r="E416" s="3">
        <f t="shared" si="31"/>
        <v>-1.7086330935251848E-2</v>
      </c>
      <c r="F416" s="3">
        <f>'Raw data'!D416</f>
        <v>82.25</v>
      </c>
      <c r="G416" s="3">
        <f t="shared" si="32"/>
        <v>-9.0361445783132526E-3</v>
      </c>
      <c r="H416" s="62">
        <f>'Raw data'!E416</f>
        <v>1676.14145483836</v>
      </c>
      <c r="I416" s="67">
        <f t="shared" si="33"/>
        <v>-9.0185389976303414E-4</v>
      </c>
      <c r="J416" s="62">
        <f>'Sweden Small Cap'!C431</f>
        <v>1329.9905182299999</v>
      </c>
      <c r="K416">
        <f t="shared" si="34"/>
        <v>-4.6908349261092453E-3</v>
      </c>
    </row>
    <row r="417" spans="1:11" x14ac:dyDescent="0.3">
      <c r="A417" s="101">
        <v>43046</v>
      </c>
      <c r="B417" s="3">
        <f>'Raw data'!B417</f>
        <v>52.903315999999997</v>
      </c>
      <c r="C417" s="3">
        <f t="shared" si="30"/>
        <v>-7.6511304649321933E-3</v>
      </c>
      <c r="D417" s="3">
        <f>'Raw data'!C417</f>
        <v>108.3</v>
      </c>
      <c r="E417" s="3">
        <f t="shared" si="31"/>
        <v>-9.1491308325709064E-3</v>
      </c>
      <c r="F417" s="3">
        <f>'Raw data'!D417</f>
        <v>81</v>
      </c>
      <c r="G417" s="3">
        <f t="shared" si="32"/>
        <v>-1.5197568389057751E-2</v>
      </c>
      <c r="H417" s="62">
        <f>'Raw data'!E417</f>
        <v>1670.23607272001</v>
      </c>
      <c r="I417" s="67">
        <f t="shared" si="33"/>
        <v>-3.5232003249507675E-3</v>
      </c>
      <c r="J417" s="62">
        <f>'Sweden Small Cap'!C432</f>
        <v>1317.2799144200001</v>
      </c>
      <c r="K417">
        <f t="shared" si="34"/>
        <v>-9.55691310259533E-3</v>
      </c>
    </row>
    <row r="418" spans="1:11" x14ac:dyDescent="0.3">
      <c r="A418" s="101">
        <v>43047</v>
      </c>
      <c r="B418" s="3">
        <f>'Raw data'!B418</f>
        <v>51.965170000000001</v>
      </c>
      <c r="C418" s="3">
        <f t="shared" si="30"/>
        <v>-1.7733217328002582E-2</v>
      </c>
      <c r="D418" s="3">
        <f>'Raw data'!C418</f>
        <v>106.7</v>
      </c>
      <c r="E418" s="3">
        <f t="shared" si="31"/>
        <v>-1.477377654662968E-2</v>
      </c>
      <c r="F418" s="3">
        <f>'Raw data'!D418</f>
        <v>80.75</v>
      </c>
      <c r="G418" s="3">
        <f t="shared" si="32"/>
        <v>-3.0864197530864196E-3</v>
      </c>
      <c r="H418" s="62">
        <f>'Raw data'!E418</f>
        <v>1662.98789736038</v>
      </c>
      <c r="I418" s="67">
        <f t="shared" si="33"/>
        <v>-4.3396113148402322E-3</v>
      </c>
      <c r="J418" s="62">
        <f>'Sweden Small Cap'!C433</f>
        <v>1313.1753442900001</v>
      </c>
      <c r="K418">
        <f t="shared" si="34"/>
        <v>-3.1159437603716926E-3</v>
      </c>
    </row>
    <row r="419" spans="1:11" x14ac:dyDescent="0.3">
      <c r="A419" s="101">
        <v>43048</v>
      </c>
      <c r="B419" s="3">
        <f>'Raw data'!B419</f>
        <v>50.415188000000001</v>
      </c>
      <c r="C419" s="3">
        <f t="shared" si="30"/>
        <v>-2.9827324725388179E-2</v>
      </c>
      <c r="D419" s="3">
        <f>'Raw data'!C419</f>
        <v>105.9</v>
      </c>
      <c r="E419" s="3">
        <f t="shared" si="31"/>
        <v>-7.497656982193038E-3</v>
      </c>
      <c r="F419" s="3">
        <f>'Raw data'!D419</f>
        <v>78.5</v>
      </c>
      <c r="G419" s="3">
        <f t="shared" si="32"/>
        <v>-2.7863777089783281E-2</v>
      </c>
      <c r="H419" s="62">
        <f>'Raw data'!E419</f>
        <v>1643.25544337258</v>
      </c>
      <c r="I419" s="67">
        <f t="shared" si="33"/>
        <v>-1.1865663014818593E-2</v>
      </c>
      <c r="J419" s="62">
        <f>'Sweden Small Cap'!C434</f>
        <v>1295.7570484299999</v>
      </c>
      <c r="K419">
        <f t="shared" si="34"/>
        <v>-1.3264257462447098E-2</v>
      </c>
    </row>
    <row r="420" spans="1:11" x14ac:dyDescent="0.3">
      <c r="A420" s="101">
        <v>43049</v>
      </c>
      <c r="B420" s="3">
        <f>'Raw data'!B420</f>
        <v>49.762569999999997</v>
      </c>
      <c r="C420" s="3">
        <f t="shared" si="30"/>
        <v>-1.2944868915296E-2</v>
      </c>
      <c r="D420" s="3">
        <f>'Raw data'!C420</f>
        <v>106.1</v>
      </c>
      <c r="E420" s="3">
        <f t="shared" si="31"/>
        <v>1.888574126534359E-3</v>
      </c>
      <c r="F420" s="3">
        <f>'Raw data'!D420</f>
        <v>80</v>
      </c>
      <c r="G420" s="3">
        <f t="shared" si="32"/>
        <v>1.9108280254777069E-2</v>
      </c>
      <c r="H420" s="62">
        <f>'Raw data'!E420</f>
        <v>1634.6812900883799</v>
      </c>
      <c r="I420" s="67">
        <f t="shared" si="33"/>
        <v>-5.2177848056311127E-3</v>
      </c>
      <c r="J420" s="62">
        <f>'Sweden Small Cap'!C435</f>
        <v>1286.8370614600001</v>
      </c>
      <c r="K420">
        <f t="shared" si="34"/>
        <v>-6.8839964874647828E-3</v>
      </c>
    </row>
    <row r="421" spans="1:11" x14ac:dyDescent="0.3">
      <c r="A421" s="101">
        <v>43052</v>
      </c>
      <c r="B421" s="3">
        <f>'Raw data'!B421</f>
        <v>49.558619999999998</v>
      </c>
      <c r="C421" s="3">
        <f t="shared" si="30"/>
        <v>-4.0984619564463608E-3</v>
      </c>
      <c r="D421" s="3">
        <f>'Raw data'!C421</f>
        <v>104.9</v>
      </c>
      <c r="E421" s="3">
        <f t="shared" si="31"/>
        <v>-1.1310084825636085E-2</v>
      </c>
      <c r="F421" s="3">
        <f>'Raw data'!D421</f>
        <v>77.75</v>
      </c>
      <c r="G421" s="3">
        <f t="shared" si="32"/>
        <v>-2.8125000000000001E-2</v>
      </c>
      <c r="H421" s="62">
        <f>'Raw data'!E421</f>
        <v>1630.5119365108001</v>
      </c>
      <c r="I421" s="67">
        <f t="shared" si="33"/>
        <v>-2.5505605299699875E-3</v>
      </c>
      <c r="J421" s="62">
        <f>'Sweden Small Cap'!C436</f>
        <v>1276.0490454799999</v>
      </c>
      <c r="K421">
        <f t="shared" si="34"/>
        <v>-8.3833581601702387E-3</v>
      </c>
    </row>
    <row r="422" spans="1:11" x14ac:dyDescent="0.3">
      <c r="A422" s="101">
        <v>43053</v>
      </c>
      <c r="B422" s="3">
        <f>'Raw data'!B422</f>
        <v>48.987575999999997</v>
      </c>
      <c r="C422" s="3">
        <f t="shared" si="30"/>
        <v>-1.1522596876184215E-2</v>
      </c>
      <c r="D422" s="3">
        <f>'Raw data'!C422</f>
        <v>106.7</v>
      </c>
      <c r="E422" s="3">
        <f t="shared" si="31"/>
        <v>1.7159199237368895E-2</v>
      </c>
      <c r="F422" s="3">
        <f>'Raw data'!D422</f>
        <v>78.5</v>
      </c>
      <c r="G422" s="3">
        <f t="shared" si="32"/>
        <v>9.6463022508038593E-3</v>
      </c>
      <c r="H422" s="62">
        <f>'Raw data'!E422</f>
        <v>1628.48482222393</v>
      </c>
      <c r="I422" s="67">
        <f t="shared" si="33"/>
        <v>-1.2432379312769578E-3</v>
      </c>
      <c r="J422" s="62">
        <f>'Sweden Small Cap'!C437</f>
        <v>1280.98662296</v>
      </c>
      <c r="K422">
        <f t="shared" si="34"/>
        <v>3.8694260988555878E-3</v>
      </c>
    </row>
    <row r="423" spans="1:11" x14ac:dyDescent="0.3">
      <c r="A423" s="101">
        <v>43054</v>
      </c>
      <c r="B423" s="3">
        <f>'Raw data'!B423</f>
        <v>48.620475999999996</v>
      </c>
      <c r="C423" s="3">
        <f t="shared" si="30"/>
        <v>-7.4937367793009527E-3</v>
      </c>
      <c r="D423" s="3">
        <f>'Raw data'!C423</f>
        <v>106.9</v>
      </c>
      <c r="E423" s="3">
        <f t="shared" si="31"/>
        <v>1.8744142455482927E-3</v>
      </c>
      <c r="F423" s="3">
        <f>'Raw data'!D423</f>
        <v>77.25</v>
      </c>
      <c r="G423" s="3">
        <f t="shared" si="32"/>
        <v>-1.5923566878980892E-2</v>
      </c>
      <c r="H423" s="62">
        <f>'Raw data'!E423</f>
        <v>1626.9998831605999</v>
      </c>
      <c r="I423" s="67">
        <f t="shared" si="33"/>
        <v>-9.118531797565083E-4</v>
      </c>
      <c r="J423" s="62">
        <f>'Sweden Small Cap'!C438</f>
        <v>1278.01239704</v>
      </c>
      <c r="K423">
        <f t="shared" si="34"/>
        <v>-2.3218243396854379E-3</v>
      </c>
    </row>
    <row r="424" spans="1:11" x14ac:dyDescent="0.3">
      <c r="A424" s="101">
        <v>43055</v>
      </c>
      <c r="B424" s="3">
        <f>'Raw data'!B424</f>
        <v>50.088880000000003</v>
      </c>
      <c r="C424" s="3">
        <f t="shared" si="30"/>
        <v>3.0201349735860399E-2</v>
      </c>
      <c r="D424" s="3">
        <f>'Raw data'!C424</f>
        <v>108.9</v>
      </c>
      <c r="E424" s="3">
        <f t="shared" si="31"/>
        <v>1.8709073900841908E-2</v>
      </c>
      <c r="F424" s="3">
        <f>'Raw data'!D424</f>
        <v>79</v>
      </c>
      <c r="G424" s="3">
        <f t="shared" si="32"/>
        <v>2.2653721682847898E-2</v>
      </c>
      <c r="H424" s="62">
        <f>'Raw data'!E424</f>
        <v>1633.6581937876199</v>
      </c>
      <c r="I424" s="67">
        <f t="shared" si="33"/>
        <v>4.0923854364916168E-3</v>
      </c>
      <c r="J424" s="62">
        <f>'Sweden Small Cap'!C439</f>
        <v>1295.7471431900001</v>
      </c>
      <c r="K424">
        <f t="shared" si="34"/>
        <v>1.3876818559096511E-2</v>
      </c>
    </row>
    <row r="425" spans="1:11" x14ac:dyDescent="0.3">
      <c r="A425" s="101">
        <v>43056</v>
      </c>
      <c r="B425" s="3">
        <f>'Raw data'!B425</f>
        <v>49.069153</v>
      </c>
      <c r="C425" s="3">
        <f t="shared" si="30"/>
        <v>-2.035835099527087E-2</v>
      </c>
      <c r="D425" s="3">
        <f>'Raw data'!C425</f>
        <v>110.2</v>
      </c>
      <c r="E425" s="3">
        <f t="shared" si="31"/>
        <v>1.193755739210282E-2</v>
      </c>
      <c r="F425" s="3">
        <f>'Raw data'!D425</f>
        <v>80.25</v>
      </c>
      <c r="G425" s="3">
        <f t="shared" si="32"/>
        <v>1.5822784810126583E-2</v>
      </c>
      <c r="H425" s="62">
        <f>'Raw data'!E425</f>
        <v>1617.6990467170499</v>
      </c>
      <c r="I425" s="67">
        <f t="shared" si="33"/>
        <v>-9.7689633800133423E-3</v>
      </c>
      <c r="J425" s="62">
        <f>'Sweden Small Cap'!C440</f>
        <v>1286.84669347</v>
      </c>
      <c r="K425">
        <f t="shared" si="34"/>
        <v>-6.8689711312718612E-3</v>
      </c>
    </row>
    <row r="426" spans="1:11" x14ac:dyDescent="0.3">
      <c r="A426" s="101">
        <v>43059</v>
      </c>
      <c r="B426" s="3">
        <f>'Raw data'!B426</f>
        <v>49.191519999999997</v>
      </c>
      <c r="C426" s="3">
        <f t="shared" si="30"/>
        <v>2.4937662975351746E-3</v>
      </c>
      <c r="D426" s="3">
        <f>'Raw data'!C426</f>
        <v>108.5</v>
      </c>
      <c r="E426" s="3">
        <f t="shared" si="31"/>
        <v>-1.5426497277676976E-2</v>
      </c>
      <c r="F426" s="3">
        <f>'Raw data'!D426</f>
        <v>78.5</v>
      </c>
      <c r="G426" s="3">
        <f t="shared" si="32"/>
        <v>-2.1806853582554516E-2</v>
      </c>
      <c r="H426" s="62">
        <f>'Raw data'!E426</f>
        <v>1623.54170724702</v>
      </c>
      <c r="I426" s="67">
        <f t="shared" si="33"/>
        <v>3.6117104363924519E-3</v>
      </c>
      <c r="J426" s="62">
        <f>'Sweden Small Cap'!C441</f>
        <v>1286.00996842</v>
      </c>
      <c r="K426">
        <f t="shared" si="34"/>
        <v>-6.5021346695448253E-4</v>
      </c>
    </row>
    <row r="427" spans="1:11" x14ac:dyDescent="0.3">
      <c r="A427" s="101">
        <v>43060</v>
      </c>
      <c r="B427" s="3">
        <f>'Raw data'!B427</f>
        <v>49.028362000000001</v>
      </c>
      <c r="C427" s="3">
        <f t="shared" si="30"/>
        <v>-3.3167911867735679E-3</v>
      </c>
      <c r="D427" s="3">
        <f>'Raw data'!C427</f>
        <v>110.3</v>
      </c>
      <c r="E427" s="3">
        <f t="shared" si="31"/>
        <v>1.6589861751152048E-2</v>
      </c>
      <c r="F427" s="3">
        <f>'Raw data'!D427</f>
        <v>78.5</v>
      </c>
      <c r="G427" s="3">
        <f t="shared" si="32"/>
        <v>0</v>
      </c>
      <c r="H427" s="62">
        <f>'Raw data'!E427</f>
        <v>1636.6458221431601</v>
      </c>
      <c r="I427" s="67">
        <f t="shared" si="33"/>
        <v>8.0713139906706081E-3</v>
      </c>
      <c r="J427" s="62">
        <f>'Sweden Small Cap'!C442</f>
        <v>1297.58093199</v>
      </c>
      <c r="K427">
        <f t="shared" si="34"/>
        <v>8.9975691123266813E-3</v>
      </c>
    </row>
    <row r="428" spans="1:11" x14ac:dyDescent="0.3">
      <c r="A428" s="101">
        <v>43061</v>
      </c>
      <c r="B428" s="3">
        <f>'Raw data'!B428</f>
        <v>48.987575999999997</v>
      </c>
      <c r="C428" s="3">
        <f t="shared" si="30"/>
        <v>-8.3188583783411338E-4</v>
      </c>
      <c r="D428" s="3">
        <f>'Raw data'!C428</f>
        <v>109.3</v>
      </c>
      <c r="E428" s="3">
        <f t="shared" si="31"/>
        <v>-9.0661831368993653E-3</v>
      </c>
      <c r="F428" s="3">
        <f>'Raw data'!D428</f>
        <v>80</v>
      </c>
      <c r="G428" s="3">
        <f t="shared" si="32"/>
        <v>1.9108280254777069E-2</v>
      </c>
      <c r="H428" s="62">
        <f>'Raw data'!E428</f>
        <v>1617.5168072313099</v>
      </c>
      <c r="I428" s="67">
        <f t="shared" si="33"/>
        <v>-1.1687938008970713E-2</v>
      </c>
      <c r="J428" s="62">
        <f>'Sweden Small Cap'!C443</f>
        <v>1291.1460385099999</v>
      </c>
      <c r="K428">
        <f t="shared" si="34"/>
        <v>-4.9591461475403525E-3</v>
      </c>
    </row>
    <row r="429" spans="1:11" x14ac:dyDescent="0.3">
      <c r="A429" s="101">
        <v>43062</v>
      </c>
      <c r="B429" s="3">
        <f>'Raw data'!B429</f>
        <v>48.987575999999997</v>
      </c>
      <c r="C429" s="3">
        <f t="shared" si="30"/>
        <v>0</v>
      </c>
      <c r="D429" s="3">
        <f>'Raw data'!C429</f>
        <v>109.1</v>
      </c>
      <c r="E429" s="3">
        <f t="shared" si="31"/>
        <v>-1.8298261665142073E-3</v>
      </c>
      <c r="F429" s="3">
        <f>'Raw data'!D429</f>
        <v>81</v>
      </c>
      <c r="G429" s="3">
        <f t="shared" si="32"/>
        <v>1.2500000000000001E-2</v>
      </c>
      <c r="H429" s="62">
        <f>'Raw data'!E429</f>
        <v>1612.5730672890199</v>
      </c>
      <c r="I429" s="67">
        <f t="shared" si="33"/>
        <v>-3.0563762430092785E-3</v>
      </c>
      <c r="J429" s="62">
        <f>'Sweden Small Cap'!C444</f>
        <v>1291.54158323</v>
      </c>
      <c r="K429">
        <f t="shared" si="34"/>
        <v>3.0635165055112817E-4</v>
      </c>
    </row>
    <row r="430" spans="1:11" x14ac:dyDescent="0.3">
      <c r="A430" s="101">
        <v>43063</v>
      </c>
      <c r="B430" s="3">
        <f>'Raw data'!B430</f>
        <v>48.783630000000002</v>
      </c>
      <c r="C430" s="3">
        <f t="shared" si="30"/>
        <v>-4.1632188536945541E-3</v>
      </c>
      <c r="D430" s="3">
        <f>'Raw data'!C430</f>
        <v>110.9</v>
      </c>
      <c r="E430" s="3">
        <f t="shared" si="31"/>
        <v>1.6498625114573891E-2</v>
      </c>
      <c r="F430" s="3">
        <f>'Raw data'!D430</f>
        <v>81.5</v>
      </c>
      <c r="G430" s="3">
        <f t="shared" si="32"/>
        <v>6.1728395061728392E-3</v>
      </c>
      <c r="H430" s="62">
        <f>'Raw data'!E430</f>
        <v>1614.62162818161</v>
      </c>
      <c r="I430" s="67">
        <f t="shared" si="33"/>
        <v>1.2703677955095982E-3</v>
      </c>
      <c r="J430" s="62">
        <f>'Sweden Small Cap'!C445</f>
        <v>1283.40348552</v>
      </c>
      <c r="K430">
        <f t="shared" si="34"/>
        <v>-6.301072931502171E-3</v>
      </c>
    </row>
    <row r="431" spans="1:11" x14ac:dyDescent="0.3">
      <c r="A431" s="101">
        <v>43066</v>
      </c>
      <c r="B431" s="3">
        <f>'Raw data'!B431</f>
        <v>48.742840000000001</v>
      </c>
      <c r="C431" s="3">
        <f t="shared" si="30"/>
        <v>-8.3614113996849382E-4</v>
      </c>
      <c r="D431" s="3">
        <f>'Raw data'!C431</f>
        <v>111.5</v>
      </c>
      <c r="E431" s="3">
        <f t="shared" si="31"/>
        <v>5.4102795311090556E-3</v>
      </c>
      <c r="F431" s="3">
        <f>'Raw data'!D431</f>
        <v>82.75</v>
      </c>
      <c r="G431" s="3">
        <f t="shared" si="32"/>
        <v>1.5337423312883436E-2</v>
      </c>
      <c r="H431" s="62">
        <f>'Raw data'!E431</f>
        <v>1608.74383927646</v>
      </c>
      <c r="I431" s="67">
        <f t="shared" si="33"/>
        <v>-3.6403506571193599E-3</v>
      </c>
      <c r="J431" s="62">
        <f>'Sweden Small Cap'!C446</f>
        <v>1291.6742442100001</v>
      </c>
      <c r="K431">
        <f t="shared" si="34"/>
        <v>6.4443947545062248E-3</v>
      </c>
    </row>
    <row r="432" spans="1:11" x14ac:dyDescent="0.3">
      <c r="A432" s="101">
        <v>43067</v>
      </c>
      <c r="B432" s="3">
        <f>'Raw data'!B432</f>
        <v>48.824416999999997</v>
      </c>
      <c r="C432" s="3">
        <f t="shared" si="30"/>
        <v>1.6736201665720706E-3</v>
      </c>
      <c r="D432" s="3">
        <f>'Raw data'!C432</f>
        <v>112.3</v>
      </c>
      <c r="E432" s="3">
        <f t="shared" si="31"/>
        <v>7.1748878923766565E-3</v>
      </c>
      <c r="F432" s="3">
        <f>'Raw data'!D432</f>
        <v>83.25</v>
      </c>
      <c r="G432" s="3">
        <f t="shared" si="32"/>
        <v>6.0422960725075529E-3</v>
      </c>
      <c r="H432" s="62">
        <f>'Raw data'!E432</f>
        <v>1620.80882471371</v>
      </c>
      <c r="I432" s="67">
        <f t="shared" si="33"/>
        <v>7.4996311673064739E-3</v>
      </c>
      <c r="J432" s="62">
        <f>'Sweden Small Cap'!C447</f>
        <v>1291.51843609</v>
      </c>
      <c r="K432">
        <f t="shared" si="34"/>
        <v>-1.2062493364599675E-4</v>
      </c>
    </row>
    <row r="433" spans="1:11" x14ac:dyDescent="0.3">
      <c r="A433" s="101">
        <v>43068</v>
      </c>
      <c r="B433" s="3">
        <f>'Raw data'!B433</f>
        <v>48.824416999999997</v>
      </c>
      <c r="C433" s="3">
        <f t="shared" si="30"/>
        <v>0</v>
      </c>
      <c r="D433" s="3">
        <f>'Raw data'!C433</f>
        <v>111.4</v>
      </c>
      <c r="E433" s="3">
        <f t="shared" si="31"/>
        <v>-8.0142475512020618E-3</v>
      </c>
      <c r="F433" s="3">
        <f>'Raw data'!D433</f>
        <v>84.25</v>
      </c>
      <c r="G433" s="3">
        <f t="shared" si="32"/>
        <v>1.2012012012012012E-2</v>
      </c>
      <c r="H433" s="62">
        <f>'Raw data'!E433</f>
        <v>1613.55856942692</v>
      </c>
      <c r="I433" s="67">
        <f t="shared" si="33"/>
        <v>-4.4732328552509089E-3</v>
      </c>
      <c r="J433" s="62">
        <f>'Sweden Small Cap'!C448</f>
        <v>1295.20182009</v>
      </c>
      <c r="K433">
        <f t="shared" si="34"/>
        <v>2.8519794197837175E-3</v>
      </c>
    </row>
    <row r="434" spans="1:11" x14ac:dyDescent="0.3">
      <c r="A434" s="101">
        <v>43069</v>
      </c>
      <c r="B434" s="3">
        <f>'Raw data'!B434</f>
        <v>48.090218</v>
      </c>
      <c r="C434" s="3">
        <f t="shared" si="30"/>
        <v>-1.5037537468189262E-2</v>
      </c>
      <c r="D434" s="3">
        <f>'Raw data'!C434</f>
        <v>111.3</v>
      </c>
      <c r="E434" s="3">
        <f t="shared" si="31"/>
        <v>-8.9766606822269765E-4</v>
      </c>
      <c r="F434" s="3">
        <f>'Raw data'!D434</f>
        <v>85.25</v>
      </c>
      <c r="G434" s="3">
        <f t="shared" si="32"/>
        <v>1.1869436201780416E-2</v>
      </c>
      <c r="H434" s="62">
        <f>'Raw data'!E434</f>
        <v>1610.10557669272</v>
      </c>
      <c r="I434" s="67">
        <f t="shared" si="33"/>
        <v>-2.1399859909804423E-3</v>
      </c>
      <c r="J434" s="62">
        <f>'Sweden Small Cap'!C449</f>
        <v>1285.1000931000001</v>
      </c>
      <c r="K434">
        <f t="shared" si="34"/>
        <v>-7.7993458882708493E-3</v>
      </c>
    </row>
    <row r="435" spans="1:11" x14ac:dyDescent="0.3">
      <c r="A435" s="101">
        <v>43070</v>
      </c>
      <c r="B435" s="3">
        <f>'Raw data'!B435</f>
        <v>47.886276000000002</v>
      </c>
      <c r="C435" s="3">
        <f t="shared" si="30"/>
        <v>-4.2408208671459516E-3</v>
      </c>
      <c r="D435" s="3">
        <f>'Raw data'!C435</f>
        <v>110.3</v>
      </c>
      <c r="E435" s="3">
        <f t="shared" si="31"/>
        <v>-8.9847259658580418E-3</v>
      </c>
      <c r="F435" s="3">
        <f>'Raw data'!D435</f>
        <v>83.5</v>
      </c>
      <c r="G435" s="3">
        <f t="shared" si="32"/>
        <v>-2.0527859237536656E-2</v>
      </c>
      <c r="H435" s="62">
        <f>'Raw data'!E435</f>
        <v>1592.1994289858801</v>
      </c>
      <c r="I435" s="67">
        <f t="shared" si="33"/>
        <v>-1.1121101601064243E-2</v>
      </c>
      <c r="J435" s="62">
        <f>'Sweden Small Cap'!C450</f>
        <v>1303.3532580599999</v>
      </c>
      <c r="K435">
        <f t="shared" si="34"/>
        <v>1.420369125954102E-2</v>
      </c>
    </row>
    <row r="436" spans="1:11" x14ac:dyDescent="0.3">
      <c r="A436" s="101">
        <v>43073</v>
      </c>
      <c r="B436" s="3">
        <f>'Raw data'!B436</f>
        <v>48.37574</v>
      </c>
      <c r="C436" s="3">
        <f t="shared" si="30"/>
        <v>1.022138367995035E-2</v>
      </c>
      <c r="D436" s="3">
        <f>'Raw data'!C436</f>
        <v>112.4</v>
      </c>
      <c r="E436" s="3">
        <f t="shared" si="31"/>
        <v>1.9038984587488744E-2</v>
      </c>
      <c r="F436" s="3">
        <f>'Raw data'!D436</f>
        <v>86.5</v>
      </c>
      <c r="G436" s="3">
        <f t="shared" si="32"/>
        <v>3.5928143712574849E-2</v>
      </c>
      <c r="H436" s="62">
        <f>'Raw data'!E436</f>
        <v>1616.79751555904</v>
      </c>
      <c r="I436" s="67">
        <f t="shared" si="33"/>
        <v>1.544912410176353E-2</v>
      </c>
      <c r="J436" s="62">
        <f>'Sweden Small Cap'!C451</f>
        <v>1304.74047038</v>
      </c>
      <c r="K436">
        <f t="shared" si="34"/>
        <v>1.0643410076443423E-3</v>
      </c>
    </row>
    <row r="437" spans="1:11" x14ac:dyDescent="0.3">
      <c r="A437" s="101">
        <v>43074</v>
      </c>
      <c r="B437" s="3">
        <f>'Raw data'!B437</f>
        <v>47.68233</v>
      </c>
      <c r="C437" s="3">
        <f t="shared" si="30"/>
        <v>-1.4333837580572412E-2</v>
      </c>
      <c r="D437" s="3">
        <f>'Raw data'!C437</f>
        <v>110.5</v>
      </c>
      <c r="E437" s="3">
        <f t="shared" si="31"/>
        <v>-1.6903914590747381E-2</v>
      </c>
      <c r="F437" s="3">
        <f>'Raw data'!D437</f>
        <v>84.25</v>
      </c>
      <c r="G437" s="3">
        <f t="shared" si="32"/>
        <v>-2.6011560693641619E-2</v>
      </c>
      <c r="H437" s="62">
        <f>'Raw data'!E437</f>
        <v>1613.3611790842799</v>
      </c>
      <c r="I437" s="67">
        <f t="shared" si="33"/>
        <v>-2.1253969292326013E-3</v>
      </c>
      <c r="J437" s="62">
        <f>'Sweden Small Cap'!C452</f>
        <v>1293.7772683200001</v>
      </c>
      <c r="K437">
        <f t="shared" si="34"/>
        <v>-8.4025921697722557E-3</v>
      </c>
    </row>
    <row r="438" spans="1:11" x14ac:dyDescent="0.3">
      <c r="A438" s="101">
        <v>43075</v>
      </c>
      <c r="B438" s="3">
        <f>'Raw data'!B438</f>
        <v>47.356014000000002</v>
      </c>
      <c r="C438" s="3">
        <f t="shared" si="30"/>
        <v>-6.843541412510641E-3</v>
      </c>
      <c r="D438" s="3">
        <f>'Raw data'!C438</f>
        <v>110</v>
      </c>
      <c r="E438" s="3">
        <f t="shared" si="31"/>
        <v>-4.5248868778280547E-3</v>
      </c>
      <c r="F438" s="3">
        <f>'Raw data'!D438</f>
        <v>85</v>
      </c>
      <c r="G438" s="3">
        <f t="shared" si="32"/>
        <v>8.9020771513353119E-3</v>
      </c>
      <c r="H438" s="62">
        <f>'Raw data'!E438</f>
        <v>1595.440369361</v>
      </c>
      <c r="I438" s="67">
        <f t="shared" si="33"/>
        <v>-1.1107748194022824E-2</v>
      </c>
      <c r="J438" s="62">
        <f>'Sweden Small Cap'!C453</f>
        <v>1299.7034538099999</v>
      </c>
      <c r="K438">
        <f t="shared" si="34"/>
        <v>4.5805299220438014E-3</v>
      </c>
    </row>
    <row r="439" spans="1:11" x14ac:dyDescent="0.3">
      <c r="A439" s="101">
        <v>43076</v>
      </c>
      <c r="B439" s="3">
        <f>'Raw data'!B439</f>
        <v>48.334952999999999</v>
      </c>
      <c r="C439" s="3">
        <f t="shared" si="30"/>
        <v>2.0671904523045306E-2</v>
      </c>
      <c r="D439" s="3">
        <f>'Raw data'!C439</f>
        <v>112.1</v>
      </c>
      <c r="E439" s="3">
        <f t="shared" si="31"/>
        <v>1.909090909090904E-2</v>
      </c>
      <c r="F439" s="3">
        <f>'Raw data'!D439</f>
        <v>84.25</v>
      </c>
      <c r="G439" s="3">
        <f t="shared" si="32"/>
        <v>-8.8235294117647058E-3</v>
      </c>
      <c r="H439" s="62">
        <f>'Raw data'!E439</f>
        <v>1599.2865074408301</v>
      </c>
      <c r="I439" s="67">
        <f t="shared" si="33"/>
        <v>2.4107062562109664E-3</v>
      </c>
      <c r="J439" s="62">
        <f>'Sweden Small Cap'!C454</f>
        <v>1301.5481127400001</v>
      </c>
      <c r="K439">
        <f t="shared" si="34"/>
        <v>1.4192921659111142E-3</v>
      </c>
    </row>
    <row r="440" spans="1:11" x14ac:dyDescent="0.3">
      <c r="A440" s="101">
        <v>43077</v>
      </c>
      <c r="B440" s="3">
        <f>'Raw data'!B440</f>
        <v>48.294162999999998</v>
      </c>
      <c r="C440" s="3">
        <f t="shared" si="30"/>
        <v>-8.4390275501046246E-4</v>
      </c>
      <c r="D440" s="3">
        <f>'Raw data'!C440</f>
        <v>113.5</v>
      </c>
      <c r="E440" s="3">
        <f t="shared" si="31"/>
        <v>1.2488849241748491E-2</v>
      </c>
      <c r="F440" s="3">
        <f>'Raw data'!D440</f>
        <v>84.25</v>
      </c>
      <c r="G440" s="3">
        <f t="shared" si="32"/>
        <v>0</v>
      </c>
      <c r="H440" s="62">
        <f>'Raw data'!E440</f>
        <v>1610.82440470503</v>
      </c>
      <c r="I440" s="67">
        <f t="shared" si="33"/>
        <v>7.2144029293805759E-3</v>
      </c>
      <c r="J440" s="62">
        <f>'Sweden Small Cap'!C455</f>
        <v>1310.36927388</v>
      </c>
      <c r="K440">
        <f t="shared" si="34"/>
        <v>6.7774376172923629E-3</v>
      </c>
    </row>
    <row r="441" spans="1:11" x14ac:dyDescent="0.3">
      <c r="A441" s="101">
        <v>43080</v>
      </c>
      <c r="B441" s="3">
        <f>'Raw data'!B441</f>
        <v>48.294162999999998</v>
      </c>
      <c r="C441" s="3">
        <f t="shared" si="30"/>
        <v>0</v>
      </c>
      <c r="D441" s="3">
        <f>'Raw data'!C441</f>
        <v>114.3</v>
      </c>
      <c r="E441" s="3">
        <f t="shared" si="31"/>
        <v>7.0484581497797108E-3</v>
      </c>
      <c r="F441" s="3">
        <f>'Raw data'!D441</f>
        <v>84.25</v>
      </c>
      <c r="G441" s="3">
        <f t="shared" si="32"/>
        <v>0</v>
      </c>
      <c r="H441" s="62">
        <f>'Raw data'!E441</f>
        <v>1619.47324310006</v>
      </c>
      <c r="I441" s="67">
        <f t="shared" si="33"/>
        <v>5.3692000007994354E-3</v>
      </c>
      <c r="J441" s="62">
        <f>'Sweden Small Cap'!C456</f>
        <v>1316.0227859900001</v>
      </c>
      <c r="K441">
        <f t="shared" si="34"/>
        <v>4.3144419078600879E-3</v>
      </c>
    </row>
    <row r="442" spans="1:11" x14ac:dyDescent="0.3">
      <c r="A442" s="101">
        <v>43081</v>
      </c>
      <c r="B442" s="3">
        <f>'Raw data'!B442</f>
        <v>48.294162999999998</v>
      </c>
      <c r="C442" s="3">
        <f t="shared" si="30"/>
        <v>0</v>
      </c>
      <c r="D442" s="3">
        <f>'Raw data'!C442</f>
        <v>114</v>
      </c>
      <c r="E442" s="3">
        <f t="shared" si="31"/>
        <v>-2.6246719160104739E-3</v>
      </c>
      <c r="F442" s="3">
        <f>'Raw data'!D442</f>
        <v>85.25</v>
      </c>
      <c r="G442" s="3">
        <f t="shared" si="32"/>
        <v>1.1869436201780416E-2</v>
      </c>
      <c r="H442" s="62">
        <f>'Raw data'!E442</f>
        <v>1623.75231780223</v>
      </c>
      <c r="I442" s="67">
        <f t="shared" si="33"/>
        <v>2.6422632917224307E-3</v>
      </c>
      <c r="J442" s="62">
        <f>'Sweden Small Cap'!C457</f>
        <v>1310.9402965899999</v>
      </c>
      <c r="K442">
        <f t="shared" si="34"/>
        <v>-3.862007143118594E-3</v>
      </c>
    </row>
    <row r="443" spans="1:11" x14ac:dyDescent="0.3">
      <c r="A443" s="101">
        <v>43082</v>
      </c>
      <c r="B443" s="3">
        <f>'Raw data'!B443</f>
        <v>48.008636000000003</v>
      </c>
      <c r="C443" s="3">
        <f t="shared" si="30"/>
        <v>-5.9122465793639443E-3</v>
      </c>
      <c r="D443" s="3">
        <f>'Raw data'!C443</f>
        <v>113.9</v>
      </c>
      <c r="E443" s="3">
        <f t="shared" si="31"/>
        <v>-8.7719298245609049E-4</v>
      </c>
      <c r="F443" s="3">
        <f>'Raw data'!D443</f>
        <v>87.5</v>
      </c>
      <c r="G443" s="3">
        <f t="shared" si="32"/>
        <v>2.6392961876832845E-2</v>
      </c>
      <c r="H443" s="62">
        <f>'Raw data'!E443</f>
        <v>1619.82105431932</v>
      </c>
      <c r="I443" s="67">
        <f t="shared" si="33"/>
        <v>-2.4210979961716344E-3</v>
      </c>
      <c r="J443" s="62">
        <f>'Sweden Small Cap'!C458</f>
        <v>1304.67525606</v>
      </c>
      <c r="K443">
        <f t="shared" si="34"/>
        <v>-4.779043367799731E-3</v>
      </c>
    </row>
    <row r="444" spans="1:11" x14ac:dyDescent="0.3">
      <c r="A444" s="101">
        <v>43083</v>
      </c>
      <c r="B444" s="3">
        <f>'Raw data'!B444</f>
        <v>48.865208000000003</v>
      </c>
      <c r="C444" s="3">
        <f t="shared" si="30"/>
        <v>1.784203991965112E-2</v>
      </c>
      <c r="D444" s="3">
        <f>'Raw data'!C444</f>
        <v>114.7</v>
      </c>
      <c r="E444" s="3">
        <f t="shared" si="31"/>
        <v>7.0237050043897905E-3</v>
      </c>
      <c r="F444" s="3">
        <f>'Raw data'!D444</f>
        <v>87</v>
      </c>
      <c r="G444" s="3">
        <f t="shared" si="32"/>
        <v>-5.7142857142857143E-3</v>
      </c>
      <c r="H444" s="62">
        <f>'Raw data'!E444</f>
        <v>1609.5980101443499</v>
      </c>
      <c r="I444" s="67">
        <f t="shared" si="33"/>
        <v>-6.3112182346993558E-3</v>
      </c>
      <c r="J444" s="62">
        <f>'Sweden Small Cap'!C459</f>
        <v>1298.5637389000001</v>
      </c>
      <c r="K444">
        <f t="shared" si="34"/>
        <v>-4.6843205859948408E-3</v>
      </c>
    </row>
    <row r="445" spans="1:11" x14ac:dyDescent="0.3">
      <c r="A445" s="101">
        <v>43084</v>
      </c>
      <c r="B445" s="3">
        <f>'Raw data'!B445</f>
        <v>48.905994</v>
      </c>
      <c r="C445" s="3">
        <f t="shared" si="30"/>
        <v>8.3466338667784038E-4</v>
      </c>
      <c r="D445" s="3">
        <f>'Raw data'!C445</f>
        <v>117.2</v>
      </c>
      <c r="E445" s="3">
        <f t="shared" si="31"/>
        <v>2.1795989537925022E-2</v>
      </c>
      <c r="F445" s="3">
        <f>'Raw data'!D445</f>
        <v>86.25</v>
      </c>
      <c r="G445" s="3">
        <f t="shared" si="32"/>
        <v>-8.6206896551724137E-3</v>
      </c>
      <c r="H445" s="62">
        <f>'Raw data'!E445</f>
        <v>1594.35043223552</v>
      </c>
      <c r="I445" s="67">
        <f t="shared" si="33"/>
        <v>-9.4729105110303528E-3</v>
      </c>
      <c r="J445" s="62">
        <f>'Sweden Small Cap'!C460</f>
        <v>1308.11335616</v>
      </c>
      <c r="K445">
        <f t="shared" si="34"/>
        <v>7.3539842319093702E-3</v>
      </c>
    </row>
    <row r="446" spans="1:11" x14ac:dyDescent="0.3">
      <c r="A446" s="101">
        <v>43087</v>
      </c>
      <c r="B446" s="3">
        <f>'Raw data'!B446</f>
        <v>50.170456000000001</v>
      </c>
      <c r="C446" s="3">
        <f t="shared" si="30"/>
        <v>2.5854949395364538E-2</v>
      </c>
      <c r="D446" s="3">
        <f>'Raw data'!C446</f>
        <v>117</v>
      </c>
      <c r="E446" s="3">
        <f t="shared" si="31"/>
        <v>-1.7064846416382496E-3</v>
      </c>
      <c r="F446" s="3">
        <f>'Raw data'!D446</f>
        <v>87.5</v>
      </c>
      <c r="G446" s="3">
        <f t="shared" si="32"/>
        <v>1.4492753623188406E-2</v>
      </c>
      <c r="H446" s="62">
        <f>'Raw data'!E446</f>
        <v>1615.63075603722</v>
      </c>
      <c r="I446" s="67">
        <f t="shared" si="33"/>
        <v>1.334733153480051E-2</v>
      </c>
      <c r="J446" s="62">
        <f>'Sweden Small Cap'!C461</f>
        <v>1303.3193234099999</v>
      </c>
      <c r="K446">
        <f t="shared" si="34"/>
        <v>-3.6648450437606166E-3</v>
      </c>
    </row>
    <row r="447" spans="1:11" x14ac:dyDescent="0.3">
      <c r="A447" s="101">
        <v>43088</v>
      </c>
      <c r="B447" s="3">
        <f>'Raw data'!B447</f>
        <v>50.211243000000003</v>
      </c>
      <c r="C447" s="3">
        <f t="shared" si="30"/>
        <v>8.1296849285168314E-4</v>
      </c>
      <c r="D447" s="3">
        <f>'Raw data'!C447</f>
        <v>116.8</v>
      </c>
      <c r="E447" s="3">
        <f t="shared" si="31"/>
        <v>-1.7094017094017337E-3</v>
      </c>
      <c r="F447" s="3">
        <f>'Raw data'!D447</f>
        <v>86</v>
      </c>
      <c r="G447" s="3">
        <f t="shared" si="32"/>
        <v>-1.7142857142857144E-2</v>
      </c>
      <c r="H447" s="62">
        <f>'Raw data'!E447</f>
        <v>1611.43420065026</v>
      </c>
      <c r="I447" s="67">
        <f t="shared" si="33"/>
        <v>-2.5974718364814874E-3</v>
      </c>
      <c r="J447" s="62">
        <f>'Sweden Small Cap'!C462</f>
        <v>1302.4124543800001</v>
      </c>
      <c r="K447">
        <f t="shared" si="34"/>
        <v>-6.9581491942212318E-4</v>
      </c>
    </row>
    <row r="448" spans="1:11" x14ac:dyDescent="0.3">
      <c r="A448" s="101">
        <v>43089</v>
      </c>
      <c r="B448" s="3">
        <f>'Raw data'!B448</f>
        <v>49.721780000000003</v>
      </c>
      <c r="C448" s="3">
        <f t="shared" si="30"/>
        <v>-9.7480757447092198E-3</v>
      </c>
      <c r="D448" s="3">
        <f>'Raw data'!C448</f>
        <v>116.5</v>
      </c>
      <c r="E448" s="3">
        <f t="shared" si="31"/>
        <v>-2.5684931506849071E-3</v>
      </c>
      <c r="F448" s="3">
        <f>'Raw data'!D448</f>
        <v>86</v>
      </c>
      <c r="G448" s="3">
        <f t="shared" si="32"/>
        <v>0</v>
      </c>
      <c r="H448" s="62">
        <f>'Raw data'!E448</f>
        <v>1600.2886268032801</v>
      </c>
      <c r="I448" s="67">
        <f t="shared" si="33"/>
        <v>-6.9165553532886141E-3</v>
      </c>
      <c r="J448" s="62">
        <f>'Sweden Small Cap'!C463</f>
        <v>1303.8500420400001</v>
      </c>
      <c r="K448">
        <f t="shared" si="34"/>
        <v>1.1037883238642029E-3</v>
      </c>
    </row>
    <row r="449" spans="1:11" x14ac:dyDescent="0.3">
      <c r="A449" s="101">
        <v>43090</v>
      </c>
      <c r="B449" s="3">
        <f>'Raw data'!B449</f>
        <v>50.415188000000001</v>
      </c>
      <c r="C449" s="3">
        <f t="shared" si="30"/>
        <v>1.3945759785751797E-2</v>
      </c>
      <c r="D449" s="3">
        <f>'Raw data'!C449</f>
        <v>116.9</v>
      </c>
      <c r="E449" s="3">
        <f t="shared" si="31"/>
        <v>3.4334763948498342E-3</v>
      </c>
      <c r="F449" s="3">
        <f>'Raw data'!D449</f>
        <v>85.75</v>
      </c>
      <c r="G449" s="3">
        <f t="shared" si="32"/>
        <v>-2.9069767441860465E-3</v>
      </c>
      <c r="H449" s="62">
        <f>'Raw data'!E449</f>
        <v>1616.2675926305501</v>
      </c>
      <c r="I449" s="67">
        <f t="shared" si="33"/>
        <v>9.9850524209432433E-3</v>
      </c>
      <c r="J449" s="62">
        <f>'Sweden Small Cap'!C464</f>
        <v>1299.9507481099999</v>
      </c>
      <c r="K449">
        <f t="shared" si="34"/>
        <v>-2.9905999956093788E-3</v>
      </c>
    </row>
    <row r="450" spans="1:11" x14ac:dyDescent="0.3">
      <c r="A450" s="101">
        <v>43091</v>
      </c>
      <c r="B450" s="3">
        <f>'Raw data'!B450</f>
        <v>50.048090000000002</v>
      </c>
      <c r="C450" s="3">
        <f t="shared" si="30"/>
        <v>-7.2814962030886129E-3</v>
      </c>
      <c r="D450" s="3">
        <f>'Raw data'!C450</f>
        <v>116.6</v>
      </c>
      <c r="E450" s="3">
        <f t="shared" si="31"/>
        <v>-2.5662959794697294E-3</v>
      </c>
      <c r="F450" s="3">
        <f>'Raw data'!D450</f>
        <v>85</v>
      </c>
      <c r="G450" s="3">
        <f t="shared" si="32"/>
        <v>-8.7463556851311956E-3</v>
      </c>
      <c r="H450" s="62">
        <f>'Raw data'!E450</f>
        <v>1606.2472171367899</v>
      </c>
      <c r="I450" s="67">
        <f t="shared" si="33"/>
        <v>-6.1997008041543176E-3</v>
      </c>
      <c r="J450" s="62">
        <f>'Sweden Small Cap'!C465</f>
        <v>1299.9507481099999</v>
      </c>
      <c r="K450">
        <f t="shared" si="34"/>
        <v>0</v>
      </c>
    </row>
    <row r="451" spans="1:11" x14ac:dyDescent="0.3">
      <c r="A451" s="101">
        <v>43096</v>
      </c>
      <c r="B451" s="3">
        <f>'Raw data'!B451</f>
        <v>49.884937000000001</v>
      </c>
      <c r="C451" s="3">
        <f t="shared" ref="C451:C514" si="35">(B451-B450)/B450</f>
        <v>-3.2599246045154013E-3</v>
      </c>
      <c r="D451" s="3">
        <f>'Raw data'!C451</f>
        <v>117</v>
      </c>
      <c r="E451" s="3">
        <f t="shared" ref="E451:E514" si="36">(D451-D450)/D450</f>
        <v>3.4305317324185738E-3</v>
      </c>
      <c r="F451" s="3">
        <f>'Raw data'!D451</f>
        <v>84.5</v>
      </c>
      <c r="G451" s="3">
        <f t="shared" ref="G451:G514" si="37">(F451-F450)/F450</f>
        <v>-5.8823529411764705E-3</v>
      </c>
      <c r="H451" s="62">
        <f>'Raw data'!E451</f>
        <v>1594.9864708371699</v>
      </c>
      <c r="I451" s="67">
        <f t="shared" ref="I451:I514" si="38">(H451-H450)/H450</f>
        <v>-7.0105934998553948E-3</v>
      </c>
      <c r="J451" s="62">
        <f>'Sweden Small Cap'!C466</f>
        <v>1301.9969933899999</v>
      </c>
      <c r="K451">
        <f t="shared" si="34"/>
        <v>1.5740944670211794E-3</v>
      </c>
    </row>
    <row r="452" spans="1:11" x14ac:dyDescent="0.3">
      <c r="A452" s="101">
        <v>43097</v>
      </c>
      <c r="B452" s="3">
        <f>'Raw data'!B452</f>
        <v>49.762569999999997</v>
      </c>
      <c r="C452" s="3">
        <f t="shared" si="35"/>
        <v>-2.4529849561602955E-3</v>
      </c>
      <c r="D452" s="3">
        <f>'Raw data'!C452</f>
        <v>117</v>
      </c>
      <c r="E452" s="3">
        <f t="shared" si="36"/>
        <v>0</v>
      </c>
      <c r="F452" s="3">
        <f>'Raw data'!D452</f>
        <v>83</v>
      </c>
      <c r="G452" s="3">
        <f t="shared" si="37"/>
        <v>-1.7751479289940829E-2</v>
      </c>
      <c r="H452" s="62">
        <f>'Raw data'!E452</f>
        <v>1588.5057913591299</v>
      </c>
      <c r="I452" s="67">
        <f t="shared" si="38"/>
        <v>-4.063156394447924E-3</v>
      </c>
      <c r="J452" s="62">
        <f>'Sweden Small Cap'!C467</f>
        <v>1301.2774187099999</v>
      </c>
      <c r="K452">
        <f t="shared" ref="K452:K515" si="39">(J452-J451)/J451</f>
        <v>-5.5267000127742186E-4</v>
      </c>
    </row>
    <row r="453" spans="1:11" x14ac:dyDescent="0.3">
      <c r="A453" s="101">
        <v>43098</v>
      </c>
      <c r="B453" s="3">
        <f>'Raw data'!B453</f>
        <v>49.354680000000002</v>
      </c>
      <c r="C453" s="3">
        <f t="shared" si="35"/>
        <v>-8.1967229586413001E-3</v>
      </c>
      <c r="D453" s="3">
        <f>'Raw data'!C453</f>
        <v>117.4</v>
      </c>
      <c r="E453" s="3">
        <f t="shared" si="36"/>
        <v>3.4188034188034674E-3</v>
      </c>
      <c r="F453" s="3">
        <f>'Raw data'!D453</f>
        <v>83.75</v>
      </c>
      <c r="G453" s="3">
        <f t="shared" si="37"/>
        <v>9.0361445783132526E-3</v>
      </c>
      <c r="H453" s="62">
        <f>'Raw data'!E453</f>
        <v>1576.9362178441299</v>
      </c>
      <c r="I453" s="67">
        <f t="shared" si="38"/>
        <v>-7.2833058449859617E-3</v>
      </c>
      <c r="J453" s="62">
        <f>'Sweden Small Cap'!C468</f>
        <v>1302.1208005799999</v>
      </c>
      <c r="K453">
        <f t="shared" si="39"/>
        <v>6.4811842415286283E-4</v>
      </c>
    </row>
    <row r="454" spans="1:11" x14ac:dyDescent="0.3">
      <c r="A454" s="101">
        <v>43102</v>
      </c>
      <c r="B454" s="3">
        <f>'Raw data'!B454</f>
        <v>50.382553000000001</v>
      </c>
      <c r="C454" s="3">
        <f t="shared" si="35"/>
        <v>2.0826251938012758E-2</v>
      </c>
      <c r="D454" s="3">
        <f>'Raw data'!C454</f>
        <v>116.95</v>
      </c>
      <c r="E454" s="3">
        <f t="shared" si="36"/>
        <v>-3.8330494037478948E-3</v>
      </c>
      <c r="F454" s="3">
        <f>'Raw data'!D454</f>
        <v>84.2</v>
      </c>
      <c r="G454" s="3">
        <f t="shared" si="37"/>
        <v>5.3731343283582433E-3</v>
      </c>
      <c r="H454" s="62">
        <f>'Raw data'!E454</f>
        <v>1579.8169993036599</v>
      </c>
      <c r="I454" s="67">
        <f t="shared" si="38"/>
        <v>1.8268217997227491E-3</v>
      </c>
      <c r="J454" s="62">
        <f>'Sweden Small Cap'!C469</f>
        <v>1300.9340242000001</v>
      </c>
      <c r="K454">
        <f t="shared" si="39"/>
        <v>-9.1141803392683172E-4</v>
      </c>
    </row>
    <row r="455" spans="1:11" x14ac:dyDescent="0.3">
      <c r="A455" s="101">
        <v>43103</v>
      </c>
      <c r="B455" s="3">
        <f>'Raw data'!B455</f>
        <v>50.823079999999997</v>
      </c>
      <c r="C455" s="3">
        <f t="shared" si="35"/>
        <v>8.7436418714231471E-3</v>
      </c>
      <c r="D455" s="3">
        <f>'Raw data'!C455</f>
        <v>117.75</v>
      </c>
      <c r="E455" s="3">
        <f t="shared" si="36"/>
        <v>6.8405301410859095E-3</v>
      </c>
      <c r="F455" s="3">
        <f>'Raw data'!D455</f>
        <v>87.5</v>
      </c>
      <c r="G455" s="3">
        <f t="shared" si="37"/>
        <v>3.9192399049881199E-2</v>
      </c>
      <c r="H455" s="62">
        <f>'Raw data'!E455</f>
        <v>1587.5620337226301</v>
      </c>
      <c r="I455" s="67">
        <f t="shared" si="38"/>
        <v>4.9024883403482392E-3</v>
      </c>
      <c r="J455" s="62">
        <f>'Sweden Small Cap'!C470</f>
        <v>1312.94413861</v>
      </c>
      <c r="K455">
        <f t="shared" si="39"/>
        <v>9.2319165972966598E-3</v>
      </c>
    </row>
    <row r="456" spans="1:11" x14ac:dyDescent="0.3">
      <c r="A456" s="101">
        <v>43104</v>
      </c>
      <c r="B456" s="3">
        <f>'Raw data'!B456</f>
        <v>51.932540000000003</v>
      </c>
      <c r="C456" s="3">
        <f t="shared" si="35"/>
        <v>2.182984581021075E-2</v>
      </c>
      <c r="D456" s="3">
        <f>'Raw data'!C456</f>
        <v>119.05</v>
      </c>
      <c r="E456" s="3">
        <f t="shared" si="36"/>
        <v>1.104033970276006E-2</v>
      </c>
      <c r="F456" s="3">
        <f>'Raw data'!D456</f>
        <v>88.1</v>
      </c>
      <c r="G456" s="3">
        <f t="shared" si="37"/>
        <v>6.8571428571427926E-3</v>
      </c>
      <c r="H456" s="62">
        <f>'Raw data'!E456</f>
        <v>1603.67196230949</v>
      </c>
      <c r="I456" s="67">
        <f t="shared" si="38"/>
        <v>1.0147589980521407E-2</v>
      </c>
      <c r="J456" s="62">
        <f>'Sweden Small Cap'!C471</f>
        <v>1323.24050255</v>
      </c>
      <c r="K456">
        <f t="shared" si="39"/>
        <v>7.8421949854627047E-3</v>
      </c>
    </row>
    <row r="457" spans="1:11" x14ac:dyDescent="0.3">
      <c r="A457" s="101">
        <v>43105</v>
      </c>
      <c r="B457" s="3">
        <f>'Raw data'!B457</f>
        <v>53.759887999999997</v>
      </c>
      <c r="C457" s="3">
        <f t="shared" si="35"/>
        <v>3.5186956000996548E-2</v>
      </c>
      <c r="D457" s="3">
        <f>'Raw data'!C457</f>
        <v>120.4</v>
      </c>
      <c r="E457" s="3">
        <f t="shared" si="36"/>
        <v>1.1339773204535981E-2</v>
      </c>
      <c r="F457" s="3">
        <f>'Raw data'!D457</f>
        <v>89.1</v>
      </c>
      <c r="G457" s="3">
        <f t="shared" si="37"/>
        <v>1.1350737797956869E-2</v>
      </c>
      <c r="H457" s="62">
        <f>'Raw data'!E457</f>
        <v>1611.3063236195601</v>
      </c>
      <c r="I457" s="67">
        <f t="shared" si="38"/>
        <v>4.7605504676128518E-3</v>
      </c>
      <c r="J457" s="62">
        <f>'Sweden Small Cap'!C472</f>
        <v>1333.7084488999999</v>
      </c>
      <c r="K457">
        <f t="shared" si="39"/>
        <v>7.9108418536367898E-3</v>
      </c>
    </row>
    <row r="458" spans="1:11" x14ac:dyDescent="0.3">
      <c r="A458" s="101">
        <v>43108</v>
      </c>
      <c r="B458" s="3">
        <f>'Raw data'!B458</f>
        <v>52.585163000000001</v>
      </c>
      <c r="C458" s="3">
        <f t="shared" si="35"/>
        <v>-2.1851329005744862E-2</v>
      </c>
      <c r="D458" s="3">
        <f>'Raw data'!C458</f>
        <v>120.45</v>
      </c>
      <c r="E458" s="3">
        <f t="shared" si="36"/>
        <v>4.1528239202655445E-4</v>
      </c>
      <c r="F458" s="3">
        <f>'Raw data'!D458</f>
        <v>88</v>
      </c>
      <c r="G458" s="3">
        <f t="shared" si="37"/>
        <v>-1.2345679012345616E-2</v>
      </c>
      <c r="H458" s="62">
        <f>'Raw data'!E458</f>
        <v>1619.1348055916801</v>
      </c>
      <c r="I458" s="67">
        <f t="shared" si="38"/>
        <v>4.8584690926642025E-3</v>
      </c>
      <c r="J458" s="62">
        <f>'Sweden Small Cap'!C473</f>
        <v>1343.82258714</v>
      </c>
      <c r="K458">
        <f t="shared" si="39"/>
        <v>7.5834701717170045E-3</v>
      </c>
    </row>
    <row r="459" spans="1:11" x14ac:dyDescent="0.3">
      <c r="A459" s="101">
        <v>43109</v>
      </c>
      <c r="B459" s="3">
        <f>'Raw data'!B459</f>
        <v>53.857776999999999</v>
      </c>
      <c r="C459" s="3">
        <f t="shared" si="35"/>
        <v>2.4201008942389267E-2</v>
      </c>
      <c r="D459" s="3">
        <f>'Raw data'!C459</f>
        <v>123.5</v>
      </c>
      <c r="E459" s="3">
        <f t="shared" si="36"/>
        <v>2.532171025321708E-2</v>
      </c>
      <c r="F459" s="3">
        <f>'Raw data'!D459</f>
        <v>87.6</v>
      </c>
      <c r="G459" s="3">
        <f t="shared" si="37"/>
        <v>-4.5454545454546103E-3</v>
      </c>
      <c r="H459" s="62">
        <f>'Raw data'!E459</f>
        <v>1632.28509348484</v>
      </c>
      <c r="I459" s="67">
        <f t="shared" si="38"/>
        <v>8.121799276839323E-3</v>
      </c>
      <c r="J459" s="62">
        <f>'Sweden Small Cap'!C474</f>
        <v>1356.1946278200001</v>
      </c>
      <c r="K459">
        <f t="shared" si="39"/>
        <v>9.2066027155645134E-3</v>
      </c>
    </row>
    <row r="460" spans="1:11" x14ac:dyDescent="0.3">
      <c r="A460" s="101">
        <v>43110</v>
      </c>
      <c r="B460" s="3">
        <f>'Raw data'!B460</f>
        <v>53.841464999999999</v>
      </c>
      <c r="C460" s="3">
        <f t="shared" si="35"/>
        <v>-3.0287176539052507E-4</v>
      </c>
      <c r="D460" s="3">
        <f>'Raw data'!C460</f>
        <v>124</v>
      </c>
      <c r="E460" s="3">
        <f t="shared" si="36"/>
        <v>4.048582995951417E-3</v>
      </c>
      <c r="F460" s="3">
        <f>'Raw data'!D460</f>
        <v>88.45</v>
      </c>
      <c r="G460" s="3">
        <f t="shared" si="37"/>
        <v>9.7031963470320618E-3</v>
      </c>
      <c r="H460" s="62">
        <f>'Raw data'!E460</f>
        <v>1629.2903502057</v>
      </c>
      <c r="I460" s="67">
        <f t="shared" si="38"/>
        <v>-1.8346937621947061E-3</v>
      </c>
      <c r="J460" s="62">
        <f>'Sweden Small Cap'!C475</f>
        <v>1345.3255651899999</v>
      </c>
      <c r="K460">
        <f t="shared" si="39"/>
        <v>-8.0143826019068495E-3</v>
      </c>
    </row>
    <row r="461" spans="1:11" x14ac:dyDescent="0.3">
      <c r="A461" s="101">
        <v>43111</v>
      </c>
      <c r="B461" s="3">
        <f>'Raw data'!B461</f>
        <v>53.678310000000003</v>
      </c>
      <c r="C461" s="3">
        <f t="shared" si="35"/>
        <v>-3.0302853014864319E-3</v>
      </c>
      <c r="D461" s="3">
        <f>'Raw data'!C461</f>
        <v>125.4</v>
      </c>
      <c r="E461" s="3">
        <f t="shared" si="36"/>
        <v>1.1290322580645207E-2</v>
      </c>
      <c r="F461" s="3">
        <f>'Raw data'!D461</f>
        <v>88</v>
      </c>
      <c r="G461" s="3">
        <f t="shared" si="37"/>
        <v>-5.0876201243640791E-3</v>
      </c>
      <c r="H461" s="62">
        <f>'Raw data'!E461</f>
        <v>1630.2872465251701</v>
      </c>
      <c r="I461" s="67">
        <f t="shared" si="38"/>
        <v>6.1185921793759177E-4</v>
      </c>
      <c r="J461" s="62">
        <f>'Sweden Small Cap'!C476</f>
        <v>1341.1751771700001</v>
      </c>
      <c r="K461">
        <f t="shared" si="39"/>
        <v>-3.0850435964276434E-3</v>
      </c>
    </row>
    <row r="462" spans="1:11" x14ac:dyDescent="0.3">
      <c r="A462" s="101">
        <v>43112</v>
      </c>
      <c r="B462" s="3">
        <f>'Raw data'!B462</f>
        <v>53.710934000000002</v>
      </c>
      <c r="C462" s="3">
        <f t="shared" si="35"/>
        <v>6.0776876172141843E-4</v>
      </c>
      <c r="D462" s="3">
        <f>'Raw data'!C462</f>
        <v>125</v>
      </c>
      <c r="E462" s="3">
        <f t="shared" si="36"/>
        <v>-3.1897926634769191E-3</v>
      </c>
      <c r="F462" s="3">
        <f>'Raw data'!D462</f>
        <v>100.5</v>
      </c>
      <c r="G462" s="3">
        <f t="shared" si="37"/>
        <v>0.14204545454545456</v>
      </c>
      <c r="H462" s="62">
        <f>'Raw data'!E462</f>
        <v>1628.39583764597</v>
      </c>
      <c r="I462" s="67">
        <f t="shared" si="38"/>
        <v>-1.1601690948827954E-3</v>
      </c>
      <c r="J462" s="62">
        <f>'Sweden Small Cap'!C477</f>
        <v>1342.0554326199999</v>
      </c>
      <c r="K462">
        <f t="shared" si="39"/>
        <v>6.5633145094232972E-4</v>
      </c>
    </row>
    <row r="463" spans="1:11" x14ac:dyDescent="0.3">
      <c r="A463" s="101">
        <v>43115</v>
      </c>
      <c r="B463" s="3">
        <f>'Raw data'!B463</f>
        <v>54.363563999999997</v>
      </c>
      <c r="C463" s="3">
        <f t="shared" si="35"/>
        <v>1.2150784791789227E-2</v>
      </c>
      <c r="D463" s="3">
        <f>'Raw data'!C463</f>
        <v>124</v>
      </c>
      <c r="E463" s="3">
        <f t="shared" si="36"/>
        <v>-8.0000000000000002E-3</v>
      </c>
      <c r="F463" s="3">
        <f>'Raw data'!D463</f>
        <v>109.7</v>
      </c>
      <c r="G463" s="3">
        <f t="shared" si="37"/>
        <v>9.1542288557213955E-2</v>
      </c>
      <c r="H463" s="62">
        <f>'Raw data'!E463</f>
        <v>1627.2894688797301</v>
      </c>
      <c r="I463" s="67">
        <f t="shared" si="38"/>
        <v>-6.7942249707498626E-4</v>
      </c>
      <c r="J463" s="62">
        <f>'Sweden Small Cap'!C478</f>
        <v>1327.62370433</v>
      </c>
      <c r="K463">
        <f t="shared" si="39"/>
        <v>-1.0753451712367698E-2</v>
      </c>
    </row>
    <row r="464" spans="1:11" x14ac:dyDescent="0.3">
      <c r="A464" s="101">
        <v>43116</v>
      </c>
      <c r="B464" s="3">
        <f>'Raw data'!B464</f>
        <v>53.743569999999998</v>
      </c>
      <c r="C464" s="3">
        <f t="shared" si="35"/>
        <v>-1.1404587087042313E-2</v>
      </c>
      <c r="D464" s="3">
        <f>'Raw data'!C464</f>
        <v>126.1</v>
      </c>
      <c r="E464" s="3">
        <f t="shared" si="36"/>
        <v>1.6935483870967695E-2</v>
      </c>
      <c r="F464" s="3">
        <f>'Raw data'!D464</f>
        <v>108</v>
      </c>
      <c r="G464" s="3">
        <f t="shared" si="37"/>
        <v>-1.549680948040112E-2</v>
      </c>
      <c r="H464" s="62">
        <f>'Raw data'!E464</f>
        <v>1623.3259507251501</v>
      </c>
      <c r="I464" s="67">
        <f t="shared" si="38"/>
        <v>-2.4356564891362615E-3</v>
      </c>
      <c r="J464" s="62">
        <f>'Sweden Small Cap'!C479</f>
        <v>1324.0784644600001</v>
      </c>
      <c r="K464">
        <f t="shared" si="39"/>
        <v>-2.6703649975796996E-3</v>
      </c>
    </row>
    <row r="465" spans="1:11" x14ac:dyDescent="0.3">
      <c r="A465" s="101">
        <v>43117</v>
      </c>
      <c r="B465" s="3">
        <f>'Raw data'!B465</f>
        <v>52.324112</v>
      </c>
      <c r="C465" s="3">
        <f t="shared" si="35"/>
        <v>-2.6411680504291005E-2</v>
      </c>
      <c r="D465" s="3">
        <f>'Raw data'!C465</f>
        <v>126.5</v>
      </c>
      <c r="E465" s="3">
        <f t="shared" si="36"/>
        <v>3.1720856463124955E-3</v>
      </c>
      <c r="F465" s="3">
        <f>'Raw data'!D465</f>
        <v>106</v>
      </c>
      <c r="G465" s="3">
        <f t="shared" si="37"/>
        <v>-1.8518518518518517E-2</v>
      </c>
      <c r="H465" s="62">
        <f>'Raw data'!E465</f>
        <v>1622.85354951061</v>
      </c>
      <c r="I465" s="67">
        <f t="shared" si="38"/>
        <v>-2.9100823179041102E-4</v>
      </c>
      <c r="J465" s="62">
        <f>'Sweden Small Cap'!C480</f>
        <v>1320.6511529100001</v>
      </c>
      <c r="K465">
        <f t="shared" si="39"/>
        <v>-2.5884504899018777E-3</v>
      </c>
    </row>
    <row r="466" spans="1:11" x14ac:dyDescent="0.3">
      <c r="A466" s="101">
        <v>43118</v>
      </c>
      <c r="B466" s="3">
        <f>'Raw data'!B466</f>
        <v>52.209907999999999</v>
      </c>
      <c r="C466" s="3">
        <f t="shared" si="35"/>
        <v>-2.1826266253692152E-3</v>
      </c>
      <c r="D466" s="3">
        <f>'Raw data'!C466</f>
        <v>126.55</v>
      </c>
      <c r="E466" s="3">
        <f t="shared" si="36"/>
        <v>3.9525691699602498E-4</v>
      </c>
      <c r="F466" s="3">
        <f>'Raw data'!D466</f>
        <v>102.2</v>
      </c>
      <c r="G466" s="3">
        <f t="shared" si="37"/>
        <v>-3.5849056603773556E-2</v>
      </c>
      <c r="H466" s="62">
        <f>'Raw data'!E466</f>
        <v>1624.7788120590301</v>
      </c>
      <c r="I466" s="67">
        <f t="shared" si="38"/>
        <v>1.1863439858763815E-3</v>
      </c>
      <c r="J466" s="62">
        <f>'Sweden Small Cap'!C481</f>
        <v>1328.47185221</v>
      </c>
      <c r="K466">
        <f t="shared" si="39"/>
        <v>5.9218509617526933E-3</v>
      </c>
    </row>
    <row r="467" spans="1:11" x14ac:dyDescent="0.3">
      <c r="A467" s="101">
        <v>43119</v>
      </c>
      <c r="B467" s="3">
        <f>'Raw data'!B467</f>
        <v>53.107259999999997</v>
      </c>
      <c r="C467" s="3">
        <f t="shared" si="35"/>
        <v>1.7187389029683753E-2</v>
      </c>
      <c r="D467" s="3">
        <f>'Raw data'!C467</f>
        <v>127</v>
      </c>
      <c r="E467" s="3">
        <f t="shared" si="36"/>
        <v>3.5559067562228592E-3</v>
      </c>
      <c r="F467" s="3">
        <f>'Raw data'!D467</f>
        <v>102.5</v>
      </c>
      <c r="G467" s="3">
        <f t="shared" si="37"/>
        <v>2.9354207436398938E-3</v>
      </c>
      <c r="H467" s="62">
        <f>'Raw data'!E467</f>
        <v>1630.61966993794</v>
      </c>
      <c r="I467" s="67">
        <f t="shared" si="38"/>
        <v>3.5948633965185509E-3</v>
      </c>
      <c r="J467" s="62">
        <f>'Sweden Small Cap'!C482</f>
        <v>1331.8194019800001</v>
      </c>
      <c r="K467">
        <f t="shared" si="39"/>
        <v>2.5198499798330283E-3</v>
      </c>
    </row>
    <row r="468" spans="1:11" x14ac:dyDescent="0.3">
      <c r="A468" s="101">
        <v>43122</v>
      </c>
      <c r="B468" s="3">
        <f>'Raw data'!B468</f>
        <v>53.727260000000001</v>
      </c>
      <c r="C468" s="3">
        <f t="shared" si="35"/>
        <v>1.1674486689767173E-2</v>
      </c>
      <c r="D468" s="3">
        <f>'Raw data'!C468</f>
        <v>127.15</v>
      </c>
      <c r="E468" s="3">
        <f t="shared" si="36"/>
        <v>1.1811023622047691E-3</v>
      </c>
      <c r="F468" s="3">
        <f>'Raw data'!D468</f>
        <v>108.5</v>
      </c>
      <c r="G468" s="3">
        <f t="shared" si="37"/>
        <v>5.8536585365853662E-2</v>
      </c>
      <c r="H468" s="62">
        <f>'Raw data'!E468</f>
        <v>1635.46640615915</v>
      </c>
      <c r="I468" s="67">
        <f t="shared" si="38"/>
        <v>2.9723278276132022E-3</v>
      </c>
      <c r="J468" s="62">
        <f>'Sweden Small Cap'!C483</f>
        <v>1341.53911062</v>
      </c>
      <c r="K468">
        <f t="shared" si="39"/>
        <v>7.2980680605416416E-3</v>
      </c>
    </row>
    <row r="469" spans="1:11" x14ac:dyDescent="0.3">
      <c r="A469" s="101">
        <v>43123</v>
      </c>
      <c r="B469" s="3">
        <f>'Raw data'!B469</f>
        <v>53.694626</v>
      </c>
      <c r="C469" s="3">
        <f t="shared" si="35"/>
        <v>-6.074011591136716E-4</v>
      </c>
      <c r="D469" s="3">
        <f>'Raw data'!C469</f>
        <v>128.4</v>
      </c>
      <c r="E469" s="3">
        <f t="shared" si="36"/>
        <v>9.8309083759339361E-3</v>
      </c>
      <c r="F469" s="3">
        <f>'Raw data'!D469</f>
        <v>108.1</v>
      </c>
      <c r="G469" s="3">
        <f t="shared" si="37"/>
        <v>-3.6866359447005133E-3</v>
      </c>
      <c r="H469" s="62">
        <f>'Raw data'!E469</f>
        <v>1643.71111997196</v>
      </c>
      <c r="I469" s="67">
        <f t="shared" si="38"/>
        <v>5.0412003461278668E-3</v>
      </c>
      <c r="J469" s="62">
        <f>'Sweden Small Cap'!C484</f>
        <v>1335.4451938300001</v>
      </c>
      <c r="K469">
        <f t="shared" si="39"/>
        <v>-4.5424816479510072E-3</v>
      </c>
    </row>
    <row r="470" spans="1:11" x14ac:dyDescent="0.3">
      <c r="A470" s="101">
        <v>43124</v>
      </c>
      <c r="B470" s="3">
        <f>'Raw data'!B470</f>
        <v>54.330933000000002</v>
      </c>
      <c r="C470" s="3">
        <f t="shared" si="35"/>
        <v>1.1850478295537474E-2</v>
      </c>
      <c r="D470" s="3">
        <f>'Raw data'!C470</f>
        <v>131.1</v>
      </c>
      <c r="E470" s="3">
        <f t="shared" si="36"/>
        <v>2.1028037383177482E-2</v>
      </c>
      <c r="F470" s="3">
        <f>'Raw data'!D470</f>
        <v>107.9</v>
      </c>
      <c r="G470" s="3">
        <f t="shared" si="37"/>
        <v>-1.8501387604069254E-3</v>
      </c>
      <c r="H470" s="62">
        <f>'Raw data'!E470</f>
        <v>1631.1997504236899</v>
      </c>
      <c r="I470" s="67">
        <f t="shared" si="38"/>
        <v>-7.6116596135721824E-3</v>
      </c>
      <c r="J470" s="62">
        <f>'Sweden Small Cap'!C485</f>
        <v>1317.6691518299999</v>
      </c>
      <c r="K470">
        <f t="shared" si="39"/>
        <v>-1.3310948350504191E-2</v>
      </c>
    </row>
    <row r="471" spans="1:11" x14ac:dyDescent="0.3">
      <c r="A471" s="101">
        <v>43125</v>
      </c>
      <c r="B471" s="3">
        <f>'Raw data'!B471</f>
        <v>54.72251</v>
      </c>
      <c r="C471" s="3">
        <f t="shared" si="35"/>
        <v>7.2072570518897225E-3</v>
      </c>
      <c r="D471" s="3">
        <f>'Raw data'!C471</f>
        <v>129.35</v>
      </c>
      <c r="E471" s="3">
        <f t="shared" si="36"/>
        <v>-1.3348588863463006E-2</v>
      </c>
      <c r="F471" s="3">
        <f>'Raw data'!D471</f>
        <v>107.9</v>
      </c>
      <c r="G471" s="3">
        <f t="shared" si="37"/>
        <v>0</v>
      </c>
      <c r="H471" s="62">
        <f>'Raw data'!E471</f>
        <v>1604.48821861185</v>
      </c>
      <c r="I471" s="67">
        <f t="shared" si="38"/>
        <v>-1.6375389834937026E-2</v>
      </c>
      <c r="J471" s="62">
        <f>'Sweden Small Cap'!C486</f>
        <v>1327.78356196</v>
      </c>
      <c r="K471">
        <f t="shared" si="39"/>
        <v>7.6759861274380368E-3</v>
      </c>
    </row>
    <row r="472" spans="1:11" x14ac:dyDescent="0.3">
      <c r="A472" s="101">
        <v>43126</v>
      </c>
      <c r="B472" s="3">
        <f>'Raw data'!B472</f>
        <v>53.058320000000002</v>
      </c>
      <c r="C472" s="3">
        <f t="shared" si="35"/>
        <v>-3.0411433978448685E-2</v>
      </c>
      <c r="D472" s="3">
        <f>'Raw data'!C472</f>
        <v>131.15</v>
      </c>
      <c r="E472" s="3">
        <f t="shared" si="36"/>
        <v>1.3915732508697421E-2</v>
      </c>
      <c r="F472" s="3">
        <f>'Raw data'!D472</f>
        <v>108</v>
      </c>
      <c r="G472" s="3">
        <f t="shared" si="37"/>
        <v>9.2678405931412712E-4</v>
      </c>
      <c r="H472" s="62">
        <f>'Raw data'!E472</f>
        <v>1612.6271146997101</v>
      </c>
      <c r="I472" s="67">
        <f t="shared" si="38"/>
        <v>5.0725807727660215E-3</v>
      </c>
      <c r="J472" s="62">
        <f>'Sweden Small Cap'!C487</f>
        <v>1319.5323851600001</v>
      </c>
      <c r="K472">
        <f t="shared" si="39"/>
        <v>-6.2142483431712409E-3</v>
      </c>
    </row>
    <row r="473" spans="1:11" x14ac:dyDescent="0.3">
      <c r="A473" s="101">
        <v>43129</v>
      </c>
      <c r="B473" s="3">
        <f>'Raw data'!B473</f>
        <v>53.139893000000001</v>
      </c>
      <c r="C473" s="3">
        <f t="shared" si="35"/>
        <v>1.5374214637779481E-3</v>
      </c>
      <c r="D473" s="3">
        <f>'Raw data'!C473</f>
        <v>131.19999999999999</v>
      </c>
      <c r="E473" s="3">
        <f t="shared" si="36"/>
        <v>3.8124285169640064E-4</v>
      </c>
      <c r="F473" s="3">
        <f>'Raw data'!D473</f>
        <v>107.9</v>
      </c>
      <c r="G473" s="3">
        <f t="shared" si="37"/>
        <v>-9.2592592592587327E-4</v>
      </c>
      <c r="H473" s="62">
        <f>'Raw data'!E473</f>
        <v>1610.39809491389</v>
      </c>
      <c r="I473" s="67">
        <f t="shared" si="38"/>
        <v>-1.3822288894325069E-3</v>
      </c>
      <c r="J473" s="62">
        <f>'Sweden Small Cap'!C488</f>
        <v>1303.6627705799999</v>
      </c>
      <c r="K473">
        <f t="shared" si="39"/>
        <v>-1.2026695788960054E-2</v>
      </c>
    </row>
    <row r="474" spans="1:11" x14ac:dyDescent="0.3">
      <c r="A474" s="101">
        <v>43130</v>
      </c>
      <c r="B474" s="3">
        <f>'Raw data'!B474</f>
        <v>52.291490000000003</v>
      </c>
      <c r="C474" s="3">
        <f t="shared" si="35"/>
        <v>-1.5965463084391184E-2</v>
      </c>
      <c r="D474" s="3">
        <f>'Raw data'!C474</f>
        <v>130.65</v>
      </c>
      <c r="E474" s="3">
        <f t="shared" si="36"/>
        <v>-4.1920731707315775E-3</v>
      </c>
      <c r="F474" s="3">
        <f>'Raw data'!D474</f>
        <v>112</v>
      </c>
      <c r="G474" s="3">
        <f t="shared" si="37"/>
        <v>3.7998146431881319E-2</v>
      </c>
      <c r="H474" s="62">
        <f>'Raw data'!E474</f>
        <v>1603.3104238133801</v>
      </c>
      <c r="I474" s="67">
        <f t="shared" si="38"/>
        <v>-4.4011919306752769E-3</v>
      </c>
      <c r="J474" s="62">
        <f>'Sweden Small Cap'!C489</f>
        <v>1307.14769004</v>
      </c>
      <c r="K474">
        <f t="shared" si="39"/>
        <v>2.6731755624575262E-3</v>
      </c>
    </row>
    <row r="475" spans="1:11" x14ac:dyDescent="0.3">
      <c r="A475" s="101">
        <v>43131</v>
      </c>
      <c r="B475" s="3">
        <f>'Raw data'!B475</f>
        <v>52.160957000000003</v>
      </c>
      <c r="C475" s="3">
        <f t="shared" si="35"/>
        <v>-2.4962570391472835E-3</v>
      </c>
      <c r="D475" s="3">
        <f>'Raw data'!C475</f>
        <v>131.6</v>
      </c>
      <c r="E475" s="3">
        <f t="shared" si="36"/>
        <v>7.2713356295444976E-3</v>
      </c>
      <c r="F475" s="3">
        <f>'Raw data'!D475</f>
        <v>112.5</v>
      </c>
      <c r="G475" s="3">
        <f t="shared" si="37"/>
        <v>4.464285714285714E-3</v>
      </c>
      <c r="H475" s="62">
        <f>'Raw data'!E475</f>
        <v>1593.1514999635301</v>
      </c>
      <c r="I475" s="67">
        <f t="shared" si="38"/>
        <v>-6.3362176774773233E-3</v>
      </c>
      <c r="J475" s="62">
        <f>'Sweden Small Cap'!C490</f>
        <v>1311.10014368</v>
      </c>
      <c r="K475">
        <f t="shared" si="39"/>
        <v>3.0237238455273416E-3</v>
      </c>
    </row>
    <row r="476" spans="1:11" x14ac:dyDescent="0.3">
      <c r="A476" s="101">
        <v>43132</v>
      </c>
      <c r="B476" s="3">
        <f>'Raw data'!B476</f>
        <v>52.683059999999998</v>
      </c>
      <c r="C476" s="3">
        <f t="shared" si="35"/>
        <v>1.0009459757419599E-2</v>
      </c>
      <c r="D476" s="3">
        <f>'Raw data'!C476</f>
        <v>133.4</v>
      </c>
      <c r="E476" s="3">
        <f t="shared" si="36"/>
        <v>1.3677811550152063E-2</v>
      </c>
      <c r="F476" s="3">
        <f>'Raw data'!D476</f>
        <v>109.6</v>
      </c>
      <c r="G476" s="3">
        <f t="shared" si="37"/>
        <v>-2.577777777777783E-2</v>
      </c>
      <c r="H476" s="62">
        <f>'Raw data'!E476</f>
        <v>1601.84317864228</v>
      </c>
      <c r="I476" s="67">
        <f t="shared" si="38"/>
        <v>5.4556510657956022E-3</v>
      </c>
      <c r="J476" s="62">
        <f>'Sweden Small Cap'!C491</f>
        <v>1293.6754101500001</v>
      </c>
      <c r="K476">
        <f t="shared" si="39"/>
        <v>-1.3290162169528955E-2</v>
      </c>
    </row>
    <row r="477" spans="1:11" x14ac:dyDescent="0.3">
      <c r="A477" s="101">
        <v>43133</v>
      </c>
      <c r="B477" s="3">
        <f>'Raw data'!B477</f>
        <v>52.846209999999999</v>
      </c>
      <c r="C477" s="3">
        <f t="shared" si="35"/>
        <v>3.0968208756287446E-3</v>
      </c>
      <c r="D477" s="3">
        <f>'Raw data'!C477</f>
        <v>131.9</v>
      </c>
      <c r="E477" s="3">
        <f t="shared" si="36"/>
        <v>-1.1244377811094452E-2</v>
      </c>
      <c r="F477" s="3">
        <f>'Raw data'!D477</f>
        <v>109.5</v>
      </c>
      <c r="G477" s="3">
        <f t="shared" si="37"/>
        <v>-9.1240875912403574E-4</v>
      </c>
      <c r="H477" s="62">
        <f>'Raw data'!E477</f>
        <v>1584.7903860021499</v>
      </c>
      <c r="I477" s="67">
        <f t="shared" si="38"/>
        <v>-1.0645731659315106E-2</v>
      </c>
      <c r="J477" s="62">
        <f>'Sweden Small Cap'!C492</f>
        <v>1258.98774144</v>
      </c>
      <c r="K477">
        <f t="shared" si="39"/>
        <v>-2.6813270498801577E-2</v>
      </c>
    </row>
    <row r="478" spans="1:11" x14ac:dyDescent="0.3">
      <c r="A478" s="101">
        <v>43136</v>
      </c>
      <c r="B478" s="3">
        <f>'Raw data'!B478</f>
        <v>51.557277999999997</v>
      </c>
      <c r="C478" s="3">
        <f t="shared" si="35"/>
        <v>-2.4390244825504094E-2</v>
      </c>
      <c r="D478" s="3">
        <f>'Raw data'!C478</f>
        <v>127.3</v>
      </c>
      <c r="E478" s="3">
        <f t="shared" si="36"/>
        <v>-3.4874905231235848E-2</v>
      </c>
      <c r="F478" s="3">
        <f>'Raw data'!D478</f>
        <v>108</v>
      </c>
      <c r="G478" s="3">
        <f t="shared" si="37"/>
        <v>-1.3698630136986301E-2</v>
      </c>
      <c r="H478" s="62">
        <f>'Raw data'!E478</f>
        <v>1546.3336515992901</v>
      </c>
      <c r="I478" s="67">
        <f t="shared" si="38"/>
        <v>-2.4266133075095328E-2</v>
      </c>
      <c r="J478" s="62">
        <f>'Sweden Small Cap'!C493</f>
        <v>1238.39364905</v>
      </c>
      <c r="K478">
        <f t="shared" si="39"/>
        <v>-1.6357659182959942E-2</v>
      </c>
    </row>
    <row r="479" spans="1:11" x14ac:dyDescent="0.3">
      <c r="A479" s="101">
        <v>43137</v>
      </c>
      <c r="B479" s="3">
        <f>'Raw data'!B479</f>
        <v>50.415188000000001</v>
      </c>
      <c r="C479" s="3">
        <f t="shared" si="35"/>
        <v>-2.2151867676179417E-2</v>
      </c>
      <c r="D479" s="3">
        <f>'Raw data'!C479</f>
        <v>124.6</v>
      </c>
      <c r="E479" s="3">
        <f t="shared" si="36"/>
        <v>-2.1209740769835058E-2</v>
      </c>
      <c r="F479" s="3">
        <f>'Raw data'!D479</f>
        <v>101.7</v>
      </c>
      <c r="G479" s="3">
        <f t="shared" si="37"/>
        <v>-5.8333333333333307E-2</v>
      </c>
      <c r="H479" s="62">
        <f>'Raw data'!E479</f>
        <v>1511.5989787830299</v>
      </c>
      <c r="I479" s="67">
        <f t="shared" si="38"/>
        <v>-2.2462599051851429E-2</v>
      </c>
      <c r="J479" s="62">
        <f>'Sweden Small Cap'!C494</f>
        <v>1272.23787793</v>
      </c>
      <c r="K479">
        <f t="shared" si="39"/>
        <v>2.7329136342036819E-2</v>
      </c>
    </row>
    <row r="480" spans="1:11" x14ac:dyDescent="0.3">
      <c r="A480" s="101">
        <v>43138</v>
      </c>
      <c r="B480" s="3">
        <f>'Raw data'!B480</f>
        <v>52.063065000000002</v>
      </c>
      <c r="C480" s="3">
        <f t="shared" si="35"/>
        <v>3.2686122285212962E-2</v>
      </c>
      <c r="D480" s="3">
        <f>'Raw data'!C480</f>
        <v>125.4</v>
      </c>
      <c r="E480" s="3">
        <f t="shared" si="36"/>
        <v>6.4205457463885349E-3</v>
      </c>
      <c r="F480" s="3">
        <f>'Raw data'!D480</f>
        <v>106.9</v>
      </c>
      <c r="G480" s="3">
        <f t="shared" si="37"/>
        <v>5.1130776794493633E-2</v>
      </c>
      <c r="H480" s="62">
        <f>'Raw data'!E480</f>
        <v>1551.1463073302</v>
      </c>
      <c r="I480" s="67">
        <f t="shared" si="38"/>
        <v>2.6162579561286259E-2</v>
      </c>
      <c r="J480" s="62">
        <f>'Sweden Small Cap'!C495</f>
        <v>1248.3942110600001</v>
      </c>
      <c r="K480">
        <f t="shared" si="39"/>
        <v>-1.8741516255430798E-2</v>
      </c>
    </row>
    <row r="481" spans="1:11" x14ac:dyDescent="0.3">
      <c r="A481" s="101">
        <v>43139</v>
      </c>
      <c r="B481" s="3">
        <f>'Raw data'!B481</f>
        <v>53.727260000000001</v>
      </c>
      <c r="C481" s="3">
        <f t="shared" si="35"/>
        <v>3.1964983237156692E-2</v>
      </c>
      <c r="D481" s="3">
        <f>'Raw data'!C481</f>
        <v>124.65</v>
      </c>
      <c r="E481" s="3">
        <f t="shared" si="36"/>
        <v>-5.9808612440191387E-3</v>
      </c>
      <c r="F481" s="3">
        <f>'Raw data'!D481</f>
        <v>99.25</v>
      </c>
      <c r="G481" s="3">
        <f t="shared" si="37"/>
        <v>-7.1562207670720343E-2</v>
      </c>
      <c r="H481" s="62">
        <f>'Raw data'!E481</f>
        <v>1519.76614002824</v>
      </c>
      <c r="I481" s="67">
        <f t="shared" si="38"/>
        <v>-2.0230307839865135E-2</v>
      </c>
      <c r="J481" s="62">
        <f>'Sweden Small Cap'!C496</f>
        <v>1240.60895914</v>
      </c>
      <c r="K481">
        <f t="shared" si="39"/>
        <v>-6.2362127691938576E-3</v>
      </c>
    </row>
    <row r="482" spans="1:11" x14ac:dyDescent="0.3">
      <c r="A482" s="101">
        <v>43140</v>
      </c>
      <c r="B482" s="3">
        <f>'Raw data'!B482</f>
        <v>54.836716000000003</v>
      </c>
      <c r="C482" s="3">
        <f t="shared" si="35"/>
        <v>2.0649778157307883E-2</v>
      </c>
      <c r="D482" s="3">
        <f>'Raw data'!C482</f>
        <v>125.05</v>
      </c>
      <c r="E482" s="3">
        <f t="shared" si="36"/>
        <v>3.2089851584435735E-3</v>
      </c>
      <c r="F482" s="3">
        <f>'Raw data'!D482</f>
        <v>96.85</v>
      </c>
      <c r="G482" s="3">
        <f t="shared" si="37"/>
        <v>-2.4181360201511393E-2</v>
      </c>
      <c r="H482" s="62">
        <f>'Raw data'!E482</f>
        <v>1500.1836718622701</v>
      </c>
      <c r="I482" s="67">
        <f t="shared" si="38"/>
        <v>-1.2885185194089143E-2</v>
      </c>
      <c r="J482" s="62">
        <f>'Sweden Small Cap'!C497</f>
        <v>1257.3677753500001</v>
      </c>
      <c r="K482">
        <f t="shared" si="39"/>
        <v>1.3508540371671523E-2</v>
      </c>
    </row>
    <row r="483" spans="1:11" x14ac:dyDescent="0.3">
      <c r="A483" s="101">
        <v>43143</v>
      </c>
      <c r="B483" s="3">
        <f>'Raw data'!B483</f>
        <v>55.897224000000001</v>
      </c>
      <c r="C483" s="3">
        <f t="shared" si="35"/>
        <v>1.9339378382906783E-2</v>
      </c>
      <c r="D483" s="3">
        <f>'Raw data'!C483</f>
        <v>127.9</v>
      </c>
      <c r="E483" s="3">
        <f t="shared" si="36"/>
        <v>2.2790883646541454E-2</v>
      </c>
      <c r="F483" s="3">
        <f>'Raw data'!D483</f>
        <v>96.55</v>
      </c>
      <c r="G483" s="3">
        <f t="shared" si="37"/>
        <v>-3.0975735673721958E-3</v>
      </c>
      <c r="H483" s="62">
        <f>'Raw data'!E483</f>
        <v>1521.6221986580299</v>
      </c>
      <c r="I483" s="67">
        <f t="shared" si="38"/>
        <v>1.4290601342932122E-2</v>
      </c>
      <c r="J483" s="62">
        <f>'Sweden Small Cap'!C498</f>
        <v>1253.9035524000001</v>
      </c>
      <c r="K483">
        <f t="shared" si="39"/>
        <v>-2.7551389640439309E-3</v>
      </c>
    </row>
    <row r="484" spans="1:11" x14ac:dyDescent="0.3">
      <c r="A484" s="101">
        <v>43144</v>
      </c>
      <c r="B484" s="3">
        <f>'Raw data'!B484</f>
        <v>54.820399999999999</v>
      </c>
      <c r="C484" s="3">
        <f t="shared" si="35"/>
        <v>-1.9264355596621433E-2</v>
      </c>
      <c r="D484" s="3">
        <f>'Raw data'!C484</f>
        <v>129.5</v>
      </c>
      <c r="E484" s="3">
        <f t="shared" si="36"/>
        <v>1.2509773260359611E-2</v>
      </c>
      <c r="F484" s="3">
        <f>'Raw data'!D484</f>
        <v>92.2</v>
      </c>
      <c r="G484" s="3">
        <f t="shared" si="37"/>
        <v>-4.5054375970999427E-2</v>
      </c>
      <c r="H484" s="62">
        <f>'Raw data'!E484</f>
        <v>1513.2698280478101</v>
      </c>
      <c r="I484" s="67">
        <f t="shared" si="38"/>
        <v>-5.4891224757276074E-3</v>
      </c>
      <c r="J484" s="62">
        <f>'Sweden Small Cap'!C499</f>
        <v>1268.3442763</v>
      </c>
      <c r="K484">
        <f t="shared" si="39"/>
        <v>1.1516614553296455E-2</v>
      </c>
    </row>
    <row r="485" spans="1:11" x14ac:dyDescent="0.3">
      <c r="A485" s="101">
        <v>43145</v>
      </c>
      <c r="B485" s="3">
        <f>'Raw data'!B485</f>
        <v>54.689877000000003</v>
      </c>
      <c r="C485" s="3">
        <f t="shared" si="35"/>
        <v>-2.3809202413699391E-3</v>
      </c>
      <c r="D485" s="3">
        <f>'Raw data'!C485</f>
        <v>132.69999999999999</v>
      </c>
      <c r="E485" s="3">
        <f t="shared" si="36"/>
        <v>2.4710424710424624E-2</v>
      </c>
      <c r="F485" s="3">
        <f>'Raw data'!D485</f>
        <v>97.05</v>
      </c>
      <c r="G485" s="3">
        <f t="shared" si="37"/>
        <v>5.2603036876355688E-2</v>
      </c>
      <c r="H485" s="62">
        <f>'Raw data'!E485</f>
        <v>1532.15439207901</v>
      </c>
      <c r="I485" s="67">
        <f t="shared" si="38"/>
        <v>1.2479310484609296E-2</v>
      </c>
      <c r="J485" s="62">
        <f>'Sweden Small Cap'!C500</f>
        <v>1272.26103969</v>
      </c>
      <c r="K485">
        <f t="shared" si="39"/>
        <v>3.0880916665827151E-3</v>
      </c>
    </row>
    <row r="486" spans="1:11" x14ac:dyDescent="0.3">
      <c r="A486" s="101">
        <v>43146</v>
      </c>
      <c r="B486" s="3">
        <f>'Raw data'!B486</f>
        <v>53.286740000000002</v>
      </c>
      <c r="C486" s="3">
        <f t="shared" si="35"/>
        <v>-2.5656247133267477E-2</v>
      </c>
      <c r="D486" s="3">
        <f>'Raw data'!C486</f>
        <v>126.2</v>
      </c>
      <c r="E486" s="3">
        <f t="shared" si="36"/>
        <v>-4.8982667671439231E-2</v>
      </c>
      <c r="F486" s="3">
        <f>'Raw data'!D486</f>
        <v>93.15</v>
      </c>
      <c r="G486" s="3">
        <f t="shared" si="37"/>
        <v>-4.018547140649141E-2</v>
      </c>
      <c r="H486" s="62">
        <f>'Raw data'!E486</f>
        <v>1542.7216080163801</v>
      </c>
      <c r="I486" s="67">
        <f t="shared" si="38"/>
        <v>6.8969654703213068E-3</v>
      </c>
      <c r="J486" s="62">
        <f>'Sweden Small Cap'!C501</f>
        <v>1293.32907589</v>
      </c>
      <c r="K486">
        <f t="shared" si="39"/>
        <v>1.6559523197482731E-2</v>
      </c>
    </row>
    <row r="487" spans="1:11" x14ac:dyDescent="0.3">
      <c r="A487" s="101">
        <v>43147</v>
      </c>
      <c r="B487" s="3">
        <f>'Raw data'!B487</f>
        <v>54.265667000000001</v>
      </c>
      <c r="C487" s="3">
        <f t="shared" si="35"/>
        <v>1.8370930554205394E-2</v>
      </c>
      <c r="D487" s="3">
        <f>'Raw data'!C487</f>
        <v>128.15</v>
      </c>
      <c r="E487" s="3">
        <f t="shared" si="36"/>
        <v>1.5451664025356599E-2</v>
      </c>
      <c r="F487" s="3">
        <f>'Raw data'!D487</f>
        <v>93.85</v>
      </c>
      <c r="G487" s="3">
        <f t="shared" si="37"/>
        <v>7.514761137949421E-3</v>
      </c>
      <c r="H487" s="62">
        <f>'Raw data'!E487</f>
        <v>1556.9308522236399</v>
      </c>
      <c r="I487" s="67">
        <f t="shared" si="38"/>
        <v>9.2105044315351301E-3</v>
      </c>
      <c r="J487" s="62">
        <f>'Sweden Small Cap'!C502</f>
        <v>1300.0088117600001</v>
      </c>
      <c r="K487">
        <f t="shared" si="39"/>
        <v>5.1647612309368525E-3</v>
      </c>
    </row>
    <row r="488" spans="1:11" x14ac:dyDescent="0.3">
      <c r="A488" s="101">
        <v>43150</v>
      </c>
      <c r="B488" s="3">
        <f>'Raw data'!B488</f>
        <v>54.020940000000003</v>
      </c>
      <c r="C488" s="3">
        <f t="shared" si="35"/>
        <v>-4.5097943788288365E-3</v>
      </c>
      <c r="D488" s="3">
        <f>'Raw data'!C488</f>
        <v>126.95</v>
      </c>
      <c r="E488" s="3">
        <f t="shared" si="36"/>
        <v>-9.3640265314085275E-3</v>
      </c>
      <c r="F488" s="3">
        <f>'Raw data'!D488</f>
        <v>97.9</v>
      </c>
      <c r="G488" s="3">
        <f t="shared" si="37"/>
        <v>4.3153969099627189E-2</v>
      </c>
      <c r="H488" s="62">
        <f>'Raw data'!E488</f>
        <v>1550.8621092721701</v>
      </c>
      <c r="I488" s="67">
        <f t="shared" si="38"/>
        <v>-3.8978885560668011E-3</v>
      </c>
      <c r="J488" s="62">
        <f>'Sweden Small Cap'!C503</f>
        <v>1300.5385823300001</v>
      </c>
      <c r="K488">
        <f t="shared" si="39"/>
        <v>4.0751306084053338E-4</v>
      </c>
    </row>
    <row r="489" spans="1:11" x14ac:dyDescent="0.3">
      <c r="A489" s="101">
        <v>43151</v>
      </c>
      <c r="B489" s="3">
        <f>'Raw data'!B489</f>
        <v>54.347248</v>
      </c>
      <c r="C489" s="3">
        <f t="shared" si="35"/>
        <v>6.0403984084689633E-3</v>
      </c>
      <c r="D489" s="3">
        <f>'Raw data'!C489</f>
        <v>129.65</v>
      </c>
      <c r="E489" s="3">
        <f t="shared" si="36"/>
        <v>2.1268215833005141E-2</v>
      </c>
      <c r="F489" s="3">
        <f>'Raw data'!D489</f>
        <v>100.7</v>
      </c>
      <c r="G489" s="3">
        <f t="shared" si="37"/>
        <v>2.8600612870275762E-2</v>
      </c>
      <c r="H489" s="62">
        <f>'Raw data'!E489</f>
        <v>1569.67854792823</v>
      </c>
      <c r="I489" s="67">
        <f t="shared" si="38"/>
        <v>1.2132889535157095E-2</v>
      </c>
      <c r="J489" s="62">
        <f>'Sweden Small Cap'!C504</f>
        <v>1302.62171614</v>
      </c>
      <c r="K489">
        <f t="shared" si="39"/>
        <v>1.6017470287331768E-3</v>
      </c>
    </row>
    <row r="490" spans="1:11" x14ac:dyDescent="0.3">
      <c r="A490" s="101">
        <v>43152</v>
      </c>
      <c r="B490" s="3">
        <f>'Raw data'!B490</f>
        <v>55.195663000000003</v>
      </c>
      <c r="C490" s="3">
        <f t="shared" si="35"/>
        <v>1.5611002051106668E-2</v>
      </c>
      <c r="D490" s="3">
        <f>'Raw data'!C490</f>
        <v>130</v>
      </c>
      <c r="E490" s="3">
        <f t="shared" si="36"/>
        <v>2.6995757809486643E-3</v>
      </c>
      <c r="F490" s="3">
        <f>'Raw data'!D490</f>
        <v>100.8</v>
      </c>
      <c r="G490" s="3">
        <f t="shared" si="37"/>
        <v>9.9304865938425343E-4</v>
      </c>
      <c r="H490" s="62">
        <f>'Raw data'!E490</f>
        <v>1575.1218383426601</v>
      </c>
      <c r="I490" s="67">
        <f t="shared" si="38"/>
        <v>3.467773972966947E-3</v>
      </c>
      <c r="J490" s="62">
        <f>'Sweden Small Cap'!C505</f>
        <v>1306.2138137100001</v>
      </c>
      <c r="K490">
        <f t="shared" si="39"/>
        <v>2.7575907306722773E-3</v>
      </c>
    </row>
    <row r="491" spans="1:11" x14ac:dyDescent="0.3">
      <c r="A491" s="101">
        <v>43153</v>
      </c>
      <c r="B491" s="3">
        <f>'Raw data'!B491</f>
        <v>55.424075999999999</v>
      </c>
      <c r="C491" s="3">
        <f t="shared" si="35"/>
        <v>4.1382418035271389E-3</v>
      </c>
      <c r="D491" s="3">
        <f>'Raw data'!C491</f>
        <v>134.5</v>
      </c>
      <c r="E491" s="3">
        <f t="shared" si="36"/>
        <v>3.4615384615384617E-2</v>
      </c>
      <c r="F491" s="3">
        <f>'Raw data'!D491</f>
        <v>100.8</v>
      </c>
      <c r="G491" s="3">
        <f t="shared" si="37"/>
        <v>0</v>
      </c>
      <c r="H491" s="62">
        <f>'Raw data'!E491</f>
        <v>1573.8841753726299</v>
      </c>
      <c r="I491" s="67">
        <f t="shared" si="38"/>
        <v>-7.8575697441442434E-4</v>
      </c>
      <c r="J491" s="62">
        <f>'Sweden Small Cap'!C506</f>
        <v>1312.6062804200001</v>
      </c>
      <c r="K491">
        <f t="shared" si="39"/>
        <v>4.8938899917492645E-3</v>
      </c>
    </row>
    <row r="492" spans="1:11" x14ac:dyDescent="0.3">
      <c r="A492" s="101">
        <v>43154</v>
      </c>
      <c r="B492" s="3">
        <f>'Raw data'!B492</f>
        <v>55.375129999999999</v>
      </c>
      <c r="C492" s="3">
        <f t="shared" si="35"/>
        <v>-8.8311801535493023E-4</v>
      </c>
      <c r="D492" s="3">
        <f>'Raw data'!C492</f>
        <v>133</v>
      </c>
      <c r="E492" s="3">
        <f t="shared" si="36"/>
        <v>-1.1152416356877323E-2</v>
      </c>
      <c r="F492" s="3">
        <f>'Raw data'!D492</f>
        <v>98.1</v>
      </c>
      <c r="G492" s="3">
        <f t="shared" si="37"/>
        <v>-2.6785714285714315E-2</v>
      </c>
      <c r="H492" s="62">
        <f>'Raw data'!E492</f>
        <v>1577.11043330743</v>
      </c>
      <c r="I492" s="67">
        <f t="shared" si="38"/>
        <v>2.0498699874380638E-3</v>
      </c>
      <c r="J492" s="62">
        <f>'Sweden Small Cap'!C507</f>
        <v>1310.81721451</v>
      </c>
      <c r="K492">
        <f t="shared" si="39"/>
        <v>-1.3629874675196857E-3</v>
      </c>
    </row>
    <row r="493" spans="1:11" x14ac:dyDescent="0.3">
      <c r="A493" s="101">
        <v>43157</v>
      </c>
      <c r="B493" s="3">
        <f>'Raw data'!B493</f>
        <v>55.081449999999997</v>
      </c>
      <c r="C493" s="3">
        <f t="shared" si="35"/>
        <v>-5.3034638473986777E-3</v>
      </c>
      <c r="D493" s="3">
        <f>'Raw data'!C493</f>
        <v>132.80000000000001</v>
      </c>
      <c r="E493" s="3">
        <f t="shared" si="36"/>
        <v>-1.503759398496155E-3</v>
      </c>
      <c r="F493" s="3">
        <f>'Raw data'!D493</f>
        <v>96</v>
      </c>
      <c r="G493" s="3">
        <f t="shared" si="37"/>
        <v>-2.1406727828746121E-2</v>
      </c>
      <c r="H493" s="62">
        <f>'Raw data'!E493</f>
        <v>1586.9570689525999</v>
      </c>
      <c r="I493" s="67">
        <f t="shared" si="38"/>
        <v>6.2434661753648585E-3</v>
      </c>
      <c r="J493" s="62">
        <f>'Sweden Small Cap'!C508</f>
        <v>1306.6485509700001</v>
      </c>
      <c r="K493">
        <f t="shared" si="39"/>
        <v>-3.180202009750228E-3</v>
      </c>
    </row>
    <row r="494" spans="1:11" x14ac:dyDescent="0.3">
      <c r="A494" s="101">
        <v>43158</v>
      </c>
      <c r="B494" s="3">
        <f>'Raw data'!B494</f>
        <v>55.195663000000003</v>
      </c>
      <c r="C494" s="3">
        <f t="shared" si="35"/>
        <v>2.0735292916218904E-3</v>
      </c>
      <c r="D494" s="3">
        <f>'Raw data'!C494</f>
        <v>135.30000000000001</v>
      </c>
      <c r="E494" s="3">
        <f t="shared" si="36"/>
        <v>1.8825301204819275E-2</v>
      </c>
      <c r="F494" s="3">
        <f>'Raw data'!D494</f>
        <v>95.75</v>
      </c>
      <c r="G494" s="3">
        <f t="shared" si="37"/>
        <v>-2.6041666666666665E-3</v>
      </c>
      <c r="H494" s="62">
        <f>'Raw data'!E494</f>
        <v>1588.23205816819</v>
      </c>
      <c r="I494" s="67">
        <f t="shared" si="38"/>
        <v>8.0341758484464825E-4</v>
      </c>
      <c r="J494" s="62">
        <f>'Sweden Small Cap'!C509</f>
        <v>1285.15860785</v>
      </c>
      <c r="K494">
        <f t="shared" si="39"/>
        <v>-1.6446613057540926E-2</v>
      </c>
    </row>
    <row r="495" spans="1:11" x14ac:dyDescent="0.3">
      <c r="A495" s="101">
        <v>43159</v>
      </c>
      <c r="B495" s="3">
        <f>'Raw data'!B495</f>
        <v>55.913547999999999</v>
      </c>
      <c r="C495" s="3">
        <f t="shared" si="35"/>
        <v>1.3006184924348048E-2</v>
      </c>
      <c r="D495" s="3">
        <f>'Raw data'!C495</f>
        <v>134.44999999999999</v>
      </c>
      <c r="E495" s="3">
        <f t="shared" si="36"/>
        <v>-6.2823355506284014E-3</v>
      </c>
      <c r="F495" s="3">
        <f>'Raw data'!D495</f>
        <v>94.6</v>
      </c>
      <c r="G495" s="3">
        <f t="shared" si="37"/>
        <v>-1.2010443864229824E-2</v>
      </c>
      <c r="H495" s="62">
        <f>'Raw data'!E495</f>
        <v>1583.3941645649099</v>
      </c>
      <c r="I495" s="67">
        <f t="shared" si="38"/>
        <v>-3.0460873638704041E-3</v>
      </c>
      <c r="J495" s="62">
        <f>'Sweden Small Cap'!C510</f>
        <v>1273.4807593200001</v>
      </c>
      <c r="K495">
        <f t="shared" si="39"/>
        <v>-9.0866982944123095E-3</v>
      </c>
    </row>
    <row r="496" spans="1:11" x14ac:dyDescent="0.3">
      <c r="A496" s="101">
        <v>43160</v>
      </c>
      <c r="B496" s="3">
        <f>'Raw data'!B496</f>
        <v>55.913547999999999</v>
      </c>
      <c r="C496" s="3">
        <f t="shared" si="35"/>
        <v>0</v>
      </c>
      <c r="D496" s="3">
        <f>'Raw data'!C496</f>
        <v>130.35</v>
      </c>
      <c r="E496" s="3">
        <f t="shared" si="36"/>
        <v>-3.0494607660840421E-2</v>
      </c>
      <c r="F496" s="3">
        <f>'Raw data'!D496</f>
        <v>91.45</v>
      </c>
      <c r="G496" s="3">
        <f t="shared" si="37"/>
        <v>-3.3298097251585536E-2</v>
      </c>
      <c r="H496" s="62">
        <f>'Raw data'!E496</f>
        <v>1560.5605353046301</v>
      </c>
      <c r="I496" s="67">
        <f t="shared" si="38"/>
        <v>-1.4420685494034359E-2</v>
      </c>
      <c r="J496" s="62">
        <f>'Sweden Small Cap'!C511</f>
        <v>1286.18927641</v>
      </c>
      <c r="K496">
        <f t="shared" si="39"/>
        <v>9.9793553981812402E-3</v>
      </c>
    </row>
    <row r="497" spans="1:11" x14ac:dyDescent="0.3">
      <c r="A497" s="101">
        <v>43161</v>
      </c>
      <c r="B497" s="3">
        <f>'Raw data'!B497</f>
        <v>55.587240000000001</v>
      </c>
      <c r="C497" s="3">
        <f t="shared" si="35"/>
        <v>-5.8359380091565173E-3</v>
      </c>
      <c r="D497" s="3">
        <f>'Raw data'!C497</f>
        <v>127.3</v>
      </c>
      <c r="E497" s="3">
        <f t="shared" si="36"/>
        <v>-2.3398542385884138E-2</v>
      </c>
      <c r="F497" s="3">
        <f>'Raw data'!D497</f>
        <v>88.3</v>
      </c>
      <c r="G497" s="3">
        <f t="shared" si="37"/>
        <v>-3.4445051940951397E-2</v>
      </c>
      <c r="H497" s="62">
        <f>'Raw data'!E497</f>
        <v>1526.4619418019499</v>
      </c>
      <c r="I497" s="67">
        <f t="shared" si="38"/>
        <v>-2.1850221591066907E-2</v>
      </c>
      <c r="J497" s="62">
        <f>'Sweden Small Cap'!C512</f>
        <v>1297.1557347200001</v>
      </c>
      <c r="K497">
        <f t="shared" si="39"/>
        <v>8.5263176354645771E-3</v>
      </c>
    </row>
    <row r="498" spans="1:11" x14ac:dyDescent="0.3">
      <c r="A498" s="101">
        <v>43164</v>
      </c>
      <c r="B498" s="3">
        <f>'Raw data'!B498</f>
        <v>55.946182</v>
      </c>
      <c r="C498" s="3">
        <f t="shared" si="35"/>
        <v>6.4572732878984277E-3</v>
      </c>
      <c r="D498" s="3">
        <f>'Raw data'!C498</f>
        <v>126.55</v>
      </c>
      <c r="E498" s="3">
        <f t="shared" si="36"/>
        <v>-5.8915946582875096E-3</v>
      </c>
      <c r="F498" s="3">
        <f>'Raw data'!D498</f>
        <v>89.2</v>
      </c>
      <c r="G498" s="3">
        <f t="shared" si="37"/>
        <v>1.0192525481313768E-2</v>
      </c>
      <c r="H498" s="62">
        <f>'Raw data'!E498</f>
        <v>1547.94263995752</v>
      </c>
      <c r="I498" s="67">
        <f t="shared" si="38"/>
        <v>1.4072213376124288E-2</v>
      </c>
      <c r="J498" s="62">
        <f>'Sweden Small Cap'!C513</f>
        <v>1304.1569368600001</v>
      </c>
      <c r="K498">
        <f t="shared" si="39"/>
        <v>5.3973489478588241E-3</v>
      </c>
    </row>
    <row r="499" spans="1:11" x14ac:dyDescent="0.3">
      <c r="A499" s="101">
        <v>43165</v>
      </c>
      <c r="B499" s="3">
        <f>'Raw data'!B499</f>
        <v>56.027755999999997</v>
      </c>
      <c r="C499" s="3">
        <f t="shared" si="35"/>
        <v>1.458079838227321E-3</v>
      </c>
      <c r="D499" s="3">
        <f>'Raw data'!C499</f>
        <v>128.30000000000001</v>
      </c>
      <c r="E499" s="3">
        <f t="shared" si="36"/>
        <v>1.3828526274200033E-2</v>
      </c>
      <c r="F499" s="3">
        <f>'Raw data'!D499</f>
        <v>88.35</v>
      </c>
      <c r="G499" s="3">
        <f t="shared" si="37"/>
        <v>-9.5291479820628754E-3</v>
      </c>
      <c r="H499" s="62">
        <f>'Raw data'!E499</f>
        <v>1559.9406059610001</v>
      </c>
      <c r="I499" s="67">
        <f t="shared" si="38"/>
        <v>7.7509112377764505E-3</v>
      </c>
      <c r="J499" s="62">
        <f>'Sweden Small Cap'!C514</f>
        <v>1321.0913477500001</v>
      </c>
      <c r="K499">
        <f t="shared" si="39"/>
        <v>1.2984948675557958E-2</v>
      </c>
    </row>
    <row r="500" spans="1:11" x14ac:dyDescent="0.3">
      <c r="A500" s="101">
        <v>43166</v>
      </c>
      <c r="B500" s="3">
        <f>'Raw data'!B500</f>
        <v>55.99512</v>
      </c>
      <c r="C500" s="3">
        <f t="shared" si="35"/>
        <v>-5.8249700380640904E-4</v>
      </c>
      <c r="D500" s="3">
        <f>'Raw data'!C500</f>
        <v>127.95</v>
      </c>
      <c r="E500" s="3">
        <f t="shared" si="36"/>
        <v>-2.7279812938426225E-3</v>
      </c>
      <c r="F500" s="3">
        <f>'Raw data'!D500</f>
        <v>89.15</v>
      </c>
      <c r="G500" s="3">
        <f t="shared" si="37"/>
        <v>9.0548953027731905E-3</v>
      </c>
      <c r="H500" s="62">
        <f>'Raw data'!E500</f>
        <v>1564.18562076945</v>
      </c>
      <c r="I500" s="67">
        <f t="shared" si="38"/>
        <v>2.7212669458237387E-3</v>
      </c>
      <c r="J500" s="62">
        <f>'Sweden Small Cap'!C515</f>
        <v>1318.4449430300001</v>
      </c>
      <c r="K500">
        <f t="shared" si="39"/>
        <v>-2.0031958611394698E-3</v>
      </c>
    </row>
    <row r="501" spans="1:11" x14ac:dyDescent="0.3">
      <c r="A501" s="101">
        <v>43167</v>
      </c>
      <c r="B501" s="3">
        <f>'Raw data'!B501</f>
        <v>57.071953000000001</v>
      </c>
      <c r="C501" s="3">
        <f t="shared" si="35"/>
        <v>1.9230836544327445E-2</v>
      </c>
      <c r="D501" s="3">
        <f>'Raw data'!C501</f>
        <v>129.25</v>
      </c>
      <c r="E501" s="3">
        <f t="shared" si="36"/>
        <v>1.0160218835482588E-2</v>
      </c>
      <c r="F501" s="3">
        <f>'Raw data'!D501</f>
        <v>91.6</v>
      </c>
      <c r="G501" s="3">
        <f t="shared" si="37"/>
        <v>2.748177229388658E-2</v>
      </c>
      <c r="H501" s="62">
        <f>'Raw data'!E501</f>
        <v>1585.5342477663</v>
      </c>
      <c r="I501" s="67">
        <f t="shared" si="38"/>
        <v>1.3648397423796981E-2</v>
      </c>
      <c r="J501" s="62">
        <f>'Sweden Small Cap'!C516</f>
        <v>1321.2197021899999</v>
      </c>
      <c r="K501">
        <f t="shared" si="39"/>
        <v>2.1045696103342451E-3</v>
      </c>
    </row>
    <row r="502" spans="1:11" x14ac:dyDescent="0.3">
      <c r="A502" s="101">
        <v>43168</v>
      </c>
      <c r="B502" s="3">
        <f>'Raw data'!B502</f>
        <v>56.288803000000001</v>
      </c>
      <c r="C502" s="3">
        <f t="shared" si="35"/>
        <v>-1.3722151754645563E-2</v>
      </c>
      <c r="D502" s="3">
        <f>'Raw data'!C502</f>
        <v>129.1</v>
      </c>
      <c r="E502" s="3">
        <f t="shared" si="36"/>
        <v>-1.1605415860735449E-3</v>
      </c>
      <c r="F502" s="3">
        <f>'Raw data'!D502</f>
        <v>94.35</v>
      </c>
      <c r="G502" s="3">
        <f t="shared" si="37"/>
        <v>3.0021834061135372E-2</v>
      </c>
      <c r="H502" s="62">
        <f>'Raw data'!E502</f>
        <v>1589.6197119835999</v>
      </c>
      <c r="I502" s="67">
        <f t="shared" si="38"/>
        <v>2.5767114290060193E-3</v>
      </c>
      <c r="J502" s="62">
        <f>'Sweden Small Cap'!C517</f>
        <v>1320.46841606</v>
      </c>
      <c r="K502">
        <f t="shared" si="39"/>
        <v>-5.6863073473293246E-4</v>
      </c>
    </row>
    <row r="503" spans="1:11" x14ac:dyDescent="0.3">
      <c r="A503" s="101">
        <v>43171</v>
      </c>
      <c r="B503" s="3">
        <f>'Raw data'!B503</f>
        <v>56.549849999999999</v>
      </c>
      <c r="C503" s="3">
        <f t="shared" si="35"/>
        <v>4.6376363697056729E-3</v>
      </c>
      <c r="D503" s="3">
        <f>'Raw data'!C503</f>
        <v>129.55000000000001</v>
      </c>
      <c r="E503" s="3">
        <f t="shared" si="36"/>
        <v>3.4856700232379326E-3</v>
      </c>
      <c r="F503" s="3">
        <f>'Raw data'!D503</f>
        <v>92.5</v>
      </c>
      <c r="G503" s="3">
        <f t="shared" si="37"/>
        <v>-1.9607843137254843E-2</v>
      </c>
      <c r="H503" s="62">
        <f>'Raw data'!E503</f>
        <v>1593.82568239087</v>
      </c>
      <c r="I503" s="67">
        <f t="shared" si="38"/>
        <v>2.6458972391715714E-3</v>
      </c>
      <c r="J503" s="62">
        <f>'Sweden Small Cap'!C518</f>
        <v>1318.9009383299999</v>
      </c>
      <c r="K503">
        <f t="shared" si="39"/>
        <v>-1.1870618872332351E-3</v>
      </c>
    </row>
    <row r="504" spans="1:11" x14ac:dyDescent="0.3">
      <c r="A504" s="101">
        <v>43172</v>
      </c>
      <c r="B504" s="3">
        <f>'Raw data'!B504</f>
        <v>56.207225999999999</v>
      </c>
      <c r="C504" s="3">
        <f t="shared" si="35"/>
        <v>-6.0587959119255087E-3</v>
      </c>
      <c r="D504" s="3">
        <f>'Raw data'!C504</f>
        <v>128.55000000000001</v>
      </c>
      <c r="E504" s="3">
        <f t="shared" si="36"/>
        <v>-7.7190274025472783E-3</v>
      </c>
      <c r="F504" s="3">
        <f>'Raw data'!D504</f>
        <v>92.9</v>
      </c>
      <c r="G504" s="3">
        <f t="shared" si="37"/>
        <v>4.324324324324386E-3</v>
      </c>
      <c r="H504" s="62">
        <f>'Raw data'!E504</f>
        <v>1578.14810242821</v>
      </c>
      <c r="I504" s="67">
        <f t="shared" si="38"/>
        <v>-9.8364458145400093E-3</v>
      </c>
      <c r="J504" s="62">
        <f>'Sweden Small Cap'!C519</f>
        <v>1321.7020382799999</v>
      </c>
      <c r="K504">
        <f t="shared" si="39"/>
        <v>2.1238137517338861E-3</v>
      </c>
    </row>
    <row r="505" spans="1:11" x14ac:dyDescent="0.3">
      <c r="A505" s="101">
        <v>43173</v>
      </c>
      <c r="B505" s="3">
        <f>'Raw data'!B505</f>
        <v>56.207225999999999</v>
      </c>
      <c r="C505" s="3">
        <f t="shared" si="35"/>
        <v>0</v>
      </c>
      <c r="D505" s="3">
        <f>'Raw data'!C505</f>
        <v>127.35</v>
      </c>
      <c r="E505" s="3">
        <f t="shared" si="36"/>
        <v>-9.3348891481914963E-3</v>
      </c>
      <c r="F505" s="3">
        <f>'Raw data'!D505</f>
        <v>92.15</v>
      </c>
      <c r="G505" s="3">
        <f t="shared" si="37"/>
        <v>-8.0731969860064583E-3</v>
      </c>
      <c r="H505" s="62">
        <f>'Raw data'!E505</f>
        <v>1585.3050377217601</v>
      </c>
      <c r="I505" s="67">
        <f t="shared" si="38"/>
        <v>4.5350213218506514E-3</v>
      </c>
      <c r="J505" s="62">
        <f>'Sweden Small Cap'!C520</f>
        <v>1307.0021674699999</v>
      </c>
      <c r="K505">
        <f t="shared" si="39"/>
        <v>-1.1121924900055162E-2</v>
      </c>
    </row>
    <row r="506" spans="1:11" x14ac:dyDescent="0.3">
      <c r="A506" s="101">
        <v>43174</v>
      </c>
      <c r="B506" s="3">
        <f>'Raw data'!B506</f>
        <v>55.587240000000001</v>
      </c>
      <c r="C506" s="3">
        <f t="shared" si="35"/>
        <v>-1.1030361114067385E-2</v>
      </c>
      <c r="D506" s="3">
        <f>'Raw data'!C506</f>
        <v>127.8</v>
      </c>
      <c r="E506" s="3">
        <f t="shared" si="36"/>
        <v>3.5335689045936621E-3</v>
      </c>
      <c r="F506" s="3">
        <f>'Raw data'!D506</f>
        <v>91.15</v>
      </c>
      <c r="G506" s="3">
        <f t="shared" si="37"/>
        <v>-1.0851871947911014E-2</v>
      </c>
      <c r="H506" s="62">
        <f>'Raw data'!E506</f>
        <v>1592.2840231594</v>
      </c>
      <c r="I506" s="67">
        <f t="shared" si="38"/>
        <v>4.402298151824106E-3</v>
      </c>
      <c r="J506" s="62">
        <f>'Sweden Small Cap'!C521</f>
        <v>1294.6065313300001</v>
      </c>
      <c r="K506">
        <f t="shared" si="39"/>
        <v>-9.4840211045666631E-3</v>
      </c>
    </row>
    <row r="507" spans="1:11" x14ac:dyDescent="0.3">
      <c r="A507" s="101">
        <v>43175</v>
      </c>
      <c r="B507" s="3">
        <f>'Raw data'!B507</f>
        <v>54.706189999999999</v>
      </c>
      <c r="C507" s="3">
        <f t="shared" si="35"/>
        <v>-1.5849860507555366E-2</v>
      </c>
      <c r="D507" s="3">
        <f>'Raw data'!C507</f>
        <v>125.15</v>
      </c>
      <c r="E507" s="3">
        <f t="shared" si="36"/>
        <v>-2.0735524256650952E-2</v>
      </c>
      <c r="F507" s="3">
        <f>'Raw data'!D507</f>
        <v>88.65</v>
      </c>
      <c r="G507" s="3">
        <f t="shared" si="37"/>
        <v>-2.7427317608337904E-2</v>
      </c>
      <c r="H507" s="62">
        <f>'Raw data'!E507</f>
        <v>1573.4832800951799</v>
      </c>
      <c r="I507" s="67">
        <f t="shared" si="38"/>
        <v>-1.1807405457046411E-2</v>
      </c>
      <c r="J507" s="62">
        <f>'Sweden Small Cap'!C522</f>
        <v>1292.4553930899999</v>
      </c>
      <c r="K507">
        <f t="shared" si="39"/>
        <v>-1.6616154699839094E-3</v>
      </c>
    </row>
    <row r="508" spans="1:11" x14ac:dyDescent="0.3">
      <c r="A508" s="101">
        <v>43178</v>
      </c>
      <c r="B508" s="3">
        <f>'Raw data'!B508</f>
        <v>54.200412999999998</v>
      </c>
      <c r="C508" s="3">
        <f t="shared" si="35"/>
        <v>-9.2453340289280223E-3</v>
      </c>
      <c r="D508" s="3">
        <f>'Raw data'!C508</f>
        <v>123</v>
      </c>
      <c r="E508" s="3">
        <f t="shared" si="36"/>
        <v>-1.7179384738314069E-2</v>
      </c>
      <c r="F508" s="3">
        <f>'Raw data'!D508</f>
        <v>84.7</v>
      </c>
      <c r="G508" s="3">
        <f t="shared" si="37"/>
        <v>-4.4557247602932913E-2</v>
      </c>
      <c r="H508" s="62">
        <f>'Raw data'!E508</f>
        <v>1547.4147131745599</v>
      </c>
      <c r="I508" s="67">
        <f t="shared" si="38"/>
        <v>-1.6567425437811534E-2</v>
      </c>
      <c r="J508" s="62">
        <f>'Sweden Small Cap'!C523</f>
        <v>1289.10991294</v>
      </c>
      <c r="K508">
        <f t="shared" si="39"/>
        <v>-2.5884685598329162E-3</v>
      </c>
    </row>
    <row r="509" spans="1:11" x14ac:dyDescent="0.3">
      <c r="A509" s="101">
        <v>43179</v>
      </c>
      <c r="B509" s="3">
        <f>'Raw data'!B509</f>
        <v>53.107259999999997</v>
      </c>
      <c r="C509" s="3">
        <f t="shared" si="35"/>
        <v>-2.0168720854580959E-2</v>
      </c>
      <c r="D509" s="3">
        <f>'Raw data'!C509</f>
        <v>123.65</v>
      </c>
      <c r="E509" s="3">
        <f t="shared" si="36"/>
        <v>5.2845528455285019E-3</v>
      </c>
      <c r="F509" s="3">
        <f>'Raw data'!D509</f>
        <v>84.75</v>
      </c>
      <c r="G509" s="3">
        <f t="shared" si="37"/>
        <v>5.9031877213692042E-4</v>
      </c>
      <c r="H509" s="62">
        <f>'Raw data'!E509</f>
        <v>1551.9710900288501</v>
      </c>
      <c r="I509" s="67">
        <f t="shared" si="38"/>
        <v>2.9445091968543272E-3</v>
      </c>
      <c r="J509" s="62">
        <f>'Sweden Small Cap'!C524</f>
        <v>1269.3654152199999</v>
      </c>
      <c r="K509">
        <f t="shared" si="39"/>
        <v>-1.5316380334838842E-2</v>
      </c>
    </row>
    <row r="510" spans="1:11" x14ac:dyDescent="0.3">
      <c r="A510" s="101">
        <v>43180</v>
      </c>
      <c r="B510" s="3">
        <f>'Raw data'!B510</f>
        <v>53.172522999999998</v>
      </c>
      <c r="C510" s="3">
        <f t="shared" si="35"/>
        <v>1.2288903626359491E-3</v>
      </c>
      <c r="D510" s="3">
        <f>'Raw data'!C510</f>
        <v>121.6</v>
      </c>
      <c r="E510" s="3">
        <f t="shared" si="36"/>
        <v>-1.6579053780833089E-2</v>
      </c>
      <c r="F510" s="3">
        <f>'Raw data'!D510</f>
        <v>83.85</v>
      </c>
      <c r="G510" s="3">
        <f t="shared" si="37"/>
        <v>-1.061946902654874E-2</v>
      </c>
      <c r="H510" s="62">
        <f>'Raw data'!E510</f>
        <v>1549.7008789910501</v>
      </c>
      <c r="I510" s="67">
        <f t="shared" si="38"/>
        <v>-1.4627920921888951E-3</v>
      </c>
      <c r="J510" s="62">
        <f>'Sweden Small Cap'!C525</f>
        <v>1269.6017893999999</v>
      </c>
      <c r="K510">
        <f t="shared" si="39"/>
        <v>1.8621444791688859E-4</v>
      </c>
    </row>
    <row r="511" spans="1:11" x14ac:dyDescent="0.3">
      <c r="A511" s="101">
        <v>43181</v>
      </c>
      <c r="B511" s="3">
        <f>'Raw data'!B511</f>
        <v>53.009372999999997</v>
      </c>
      <c r="C511" s="3">
        <f t="shared" si="35"/>
        <v>-3.0683140613809445E-3</v>
      </c>
      <c r="D511" s="3">
        <f>'Raw data'!C511</f>
        <v>118</v>
      </c>
      <c r="E511" s="3">
        <f t="shared" si="36"/>
        <v>-2.960526315789469E-2</v>
      </c>
      <c r="F511" s="3">
        <f>'Raw data'!D511</f>
        <v>80.5</v>
      </c>
      <c r="G511" s="3">
        <f t="shared" si="37"/>
        <v>-3.9952295766249188E-2</v>
      </c>
      <c r="H511" s="62">
        <f>'Raw data'!E511</f>
        <v>1515.83731836539</v>
      </c>
      <c r="I511" s="67">
        <f t="shared" si="38"/>
        <v>-2.1851675432814688E-2</v>
      </c>
      <c r="J511" s="62">
        <f>'Sweden Small Cap'!C526</f>
        <v>1258.6644905600001</v>
      </c>
      <c r="K511">
        <f t="shared" si="39"/>
        <v>-8.6147474990316934E-3</v>
      </c>
    </row>
    <row r="512" spans="1:11" x14ac:dyDescent="0.3">
      <c r="A512" s="101">
        <v>43182</v>
      </c>
      <c r="B512" s="3">
        <f>'Raw data'!B512</f>
        <v>52.927790000000002</v>
      </c>
      <c r="C512" s="3">
        <f t="shared" si="35"/>
        <v>-1.5390297108399086E-3</v>
      </c>
      <c r="D512" s="3">
        <f>'Raw data'!C512</f>
        <v>119.2</v>
      </c>
      <c r="E512" s="3">
        <f t="shared" si="36"/>
        <v>1.0169491525423752E-2</v>
      </c>
      <c r="F512" s="3">
        <f>'Raw data'!D512</f>
        <v>78</v>
      </c>
      <c r="G512" s="3">
        <f t="shared" si="37"/>
        <v>-3.1055900621118012E-2</v>
      </c>
      <c r="H512" s="62">
        <f>'Raw data'!E512</f>
        <v>1513.18309680111</v>
      </c>
      <c r="I512" s="67">
        <f t="shared" si="38"/>
        <v>-1.7509936799433531E-3</v>
      </c>
      <c r="J512" s="62">
        <f>'Sweden Small Cap'!C527</f>
        <v>1275.05890823</v>
      </c>
      <c r="K512">
        <f t="shared" si="39"/>
        <v>1.3025248422401905E-2</v>
      </c>
    </row>
    <row r="513" spans="1:11" x14ac:dyDescent="0.3">
      <c r="A513" s="101">
        <v>43185</v>
      </c>
      <c r="B513" s="3">
        <f>'Raw data'!B513</f>
        <v>51.165706999999998</v>
      </c>
      <c r="C513" s="3">
        <f t="shared" si="35"/>
        <v>-3.3292208119779877E-2</v>
      </c>
      <c r="D513" s="3">
        <f>'Raw data'!C513</f>
        <v>116.45</v>
      </c>
      <c r="E513" s="3">
        <f t="shared" si="36"/>
        <v>-2.3070469798657716E-2</v>
      </c>
      <c r="F513" s="3">
        <f>'Raw data'!D513</f>
        <v>75.849999999999994</v>
      </c>
      <c r="G513" s="3">
        <f t="shared" si="37"/>
        <v>-2.7564102564102636E-2</v>
      </c>
      <c r="H513" s="62">
        <f>'Raw data'!E513</f>
        <v>1496.5941769901401</v>
      </c>
      <c r="I513" s="67">
        <f t="shared" si="38"/>
        <v>-1.0962929632269263E-2</v>
      </c>
      <c r="J513" s="62">
        <f>'Sweden Small Cap'!C528</f>
        <v>1277.4800407</v>
      </c>
      <c r="K513">
        <f t="shared" si="39"/>
        <v>1.8988396962466001E-3</v>
      </c>
    </row>
    <row r="514" spans="1:11" x14ac:dyDescent="0.3">
      <c r="A514" s="101">
        <v>43186</v>
      </c>
      <c r="B514" s="3">
        <f>'Raw data'!B514</f>
        <v>51.850963999999998</v>
      </c>
      <c r="C514" s="3">
        <f t="shared" si="35"/>
        <v>1.3392896144286641E-2</v>
      </c>
      <c r="D514" s="3">
        <f>'Raw data'!C514</f>
        <v>117.6</v>
      </c>
      <c r="E514" s="3">
        <f t="shared" si="36"/>
        <v>9.8754830399312276E-3</v>
      </c>
      <c r="F514" s="3">
        <f>'Raw data'!D514</f>
        <v>75.25</v>
      </c>
      <c r="G514" s="3">
        <f t="shared" si="37"/>
        <v>-7.9103493737639335E-3</v>
      </c>
      <c r="H514" s="62">
        <f>'Raw data'!E514</f>
        <v>1510.11183019134</v>
      </c>
      <c r="I514" s="67">
        <f t="shared" si="38"/>
        <v>9.0322770254163218E-3</v>
      </c>
      <c r="J514" s="62">
        <f>'Sweden Small Cap'!C529</f>
        <v>1289.0558071600001</v>
      </c>
      <c r="K514">
        <f t="shared" si="39"/>
        <v>9.0614069035920772E-3</v>
      </c>
    </row>
    <row r="515" spans="1:11" x14ac:dyDescent="0.3">
      <c r="A515" s="101">
        <v>43187</v>
      </c>
      <c r="B515" s="3">
        <f>'Raw data'!B515</f>
        <v>51.573599999999999</v>
      </c>
      <c r="C515" s="3">
        <f t="shared" ref="C515:C578" si="40">(B515-B514)/B514</f>
        <v>-5.3492544516626269E-3</v>
      </c>
      <c r="D515" s="3">
        <f>'Raw data'!C515</f>
        <v>115.45</v>
      </c>
      <c r="E515" s="3">
        <f t="shared" ref="E515:E578" si="41">(D515-D514)/D514</f>
        <v>-1.8282312925169998E-2</v>
      </c>
      <c r="F515" s="3">
        <f>'Raw data'!D515</f>
        <v>73.7</v>
      </c>
      <c r="G515" s="3">
        <f t="shared" ref="G515:G578" si="42">(F515-F514)/F514</f>
        <v>-2.0598006644518236E-2</v>
      </c>
      <c r="H515" s="62">
        <f>'Raw data'!E515</f>
        <v>1512.1326217497201</v>
      </c>
      <c r="I515" s="67">
        <f t="shared" ref="I515:I578" si="43">(H515-H514)/H514</f>
        <v>1.338173450455024E-3</v>
      </c>
      <c r="J515" s="62">
        <f>'Sweden Small Cap'!C530</f>
        <v>1289.0558071600001</v>
      </c>
      <c r="K515">
        <f t="shared" si="39"/>
        <v>0</v>
      </c>
    </row>
    <row r="516" spans="1:11" x14ac:dyDescent="0.3">
      <c r="A516" s="101">
        <v>43188</v>
      </c>
      <c r="B516" s="3">
        <f>'Raw data'!B516</f>
        <v>51.492016</v>
      </c>
      <c r="C516" s="3">
        <f t="shared" si="40"/>
        <v>-1.5818946127475963E-3</v>
      </c>
      <c r="D516" s="3">
        <f>'Raw data'!C516</f>
        <v>114.15</v>
      </c>
      <c r="E516" s="3">
        <f t="shared" si="41"/>
        <v>-1.1260285838025094E-2</v>
      </c>
      <c r="F516" s="3">
        <f>'Raw data'!D516</f>
        <v>71.099999999999994</v>
      </c>
      <c r="G516" s="3">
        <f t="shared" si="42"/>
        <v>-3.5278154681139873E-2</v>
      </c>
      <c r="H516" s="62">
        <f>'Raw data'!E516</f>
        <v>1535.3513178543301</v>
      </c>
      <c r="I516" s="67">
        <f t="shared" si="43"/>
        <v>1.5354933668280467E-2</v>
      </c>
      <c r="J516" s="62">
        <f>'Sweden Small Cap'!C531</f>
        <v>1275.9196389799999</v>
      </c>
      <c r="K516">
        <f t="shared" ref="K516:K579" si="44">(J516-J515)/J515</f>
        <v>-1.0190534891535269E-2</v>
      </c>
    </row>
    <row r="517" spans="1:11" x14ac:dyDescent="0.3">
      <c r="A517" s="101">
        <v>43193</v>
      </c>
      <c r="B517" s="3">
        <f>'Raw data'!B517</f>
        <v>50.627296000000001</v>
      </c>
      <c r="C517" s="3">
        <f t="shared" si="40"/>
        <v>-1.6793283059649448E-2</v>
      </c>
      <c r="D517" s="3">
        <f>'Raw data'!C517</f>
        <v>112.95</v>
      </c>
      <c r="E517" s="3">
        <f t="shared" si="41"/>
        <v>-1.051248357424444E-2</v>
      </c>
      <c r="F517" s="3">
        <f>'Raw data'!D517</f>
        <v>70.75</v>
      </c>
      <c r="G517" s="3">
        <f t="shared" si="42"/>
        <v>-4.9226441631504128E-3</v>
      </c>
      <c r="H517" s="62">
        <f>'Raw data'!E517</f>
        <v>1508.79827210288</v>
      </c>
      <c r="I517" s="67">
        <f t="shared" si="43"/>
        <v>-1.72944429347664E-2</v>
      </c>
      <c r="J517" s="62">
        <f>'Sweden Small Cap'!C532</f>
        <v>1264.3840832599999</v>
      </c>
      <c r="K517">
        <f t="shared" si="44"/>
        <v>-9.0409735594491215E-3</v>
      </c>
    </row>
    <row r="518" spans="1:11" x14ac:dyDescent="0.3">
      <c r="A518" s="101">
        <v>43194</v>
      </c>
      <c r="B518" s="3">
        <f>'Raw data'!B518</f>
        <v>49.778880000000001</v>
      </c>
      <c r="C518" s="3">
        <f t="shared" si="40"/>
        <v>-1.6758074537498512E-2</v>
      </c>
      <c r="D518" s="3">
        <f>'Raw data'!C518</f>
        <v>111.95</v>
      </c>
      <c r="E518" s="3">
        <f t="shared" si="41"/>
        <v>-8.8534749889331559E-3</v>
      </c>
      <c r="F518" s="3">
        <f>'Raw data'!D518</f>
        <v>70.400000000000006</v>
      </c>
      <c r="G518" s="3">
        <f t="shared" si="42"/>
        <v>-4.9469964664310149E-3</v>
      </c>
      <c r="H518" s="62">
        <f>'Raw data'!E518</f>
        <v>1494.6489039071901</v>
      </c>
      <c r="I518" s="67">
        <f t="shared" si="43"/>
        <v>-9.3779058853038846E-3</v>
      </c>
      <c r="J518" s="62">
        <f>'Sweden Small Cap'!C533</f>
        <v>1288.6055353199999</v>
      </c>
      <c r="K518">
        <f t="shared" si="44"/>
        <v>1.9156720161763775E-2</v>
      </c>
    </row>
    <row r="519" spans="1:11" x14ac:dyDescent="0.3">
      <c r="A519" s="101">
        <v>43195</v>
      </c>
      <c r="B519" s="3">
        <f>'Raw data'!B519</f>
        <v>51.084130000000002</v>
      </c>
      <c r="C519" s="3">
        <f t="shared" si="40"/>
        <v>2.6220959571609505E-2</v>
      </c>
      <c r="D519" s="3">
        <f>'Raw data'!C519</f>
        <v>113.75</v>
      </c>
      <c r="E519" s="3">
        <f t="shared" si="41"/>
        <v>1.6078606520768174E-2</v>
      </c>
      <c r="F519" s="3">
        <f>'Raw data'!D519</f>
        <v>72.45</v>
      </c>
      <c r="G519" s="3">
        <f t="shared" si="42"/>
        <v>2.9119318181818139E-2</v>
      </c>
      <c r="H519" s="62">
        <f>'Raw data'!E519</f>
        <v>1527.2181749880299</v>
      </c>
      <c r="I519" s="67">
        <f t="shared" si="43"/>
        <v>2.1790583056462209E-2</v>
      </c>
      <c r="J519" s="62">
        <f>'Sweden Small Cap'!C534</f>
        <v>1287.8932970000001</v>
      </c>
      <c r="K519">
        <f t="shared" si="44"/>
        <v>-5.527202083785858E-4</v>
      </c>
    </row>
    <row r="520" spans="1:11" x14ac:dyDescent="0.3">
      <c r="A520" s="101">
        <v>43196</v>
      </c>
      <c r="B520" s="3">
        <f>'Raw data'!B520</f>
        <v>51.198338</v>
      </c>
      <c r="C520" s="3">
        <f t="shared" si="40"/>
        <v>2.2356845462572794E-3</v>
      </c>
      <c r="D520" s="3">
        <f>'Raw data'!C520</f>
        <v>113.3</v>
      </c>
      <c r="E520" s="3">
        <f t="shared" si="41"/>
        <v>-3.9560439560439812E-3</v>
      </c>
      <c r="F520" s="3">
        <f>'Raw data'!D520</f>
        <v>72.55</v>
      </c>
      <c r="G520" s="3">
        <f t="shared" si="42"/>
        <v>1.3802622498273887E-3</v>
      </c>
      <c r="H520" s="62">
        <f>'Raw data'!E520</f>
        <v>1511.3737668072999</v>
      </c>
      <c r="I520" s="67">
        <f t="shared" si="43"/>
        <v>-1.0374685451117112E-2</v>
      </c>
      <c r="J520" s="62">
        <f>'Sweden Small Cap'!C535</f>
        <v>1285.02027092</v>
      </c>
      <c r="K520">
        <f t="shared" si="44"/>
        <v>-2.2307951184251289E-3</v>
      </c>
    </row>
    <row r="521" spans="1:11" x14ac:dyDescent="0.3">
      <c r="A521" s="101">
        <v>43199</v>
      </c>
      <c r="B521" s="3">
        <f>'Raw data'!B521</f>
        <v>52.226219999999998</v>
      </c>
      <c r="C521" s="3">
        <f t="shared" si="40"/>
        <v>2.0076472013603217E-2</v>
      </c>
      <c r="D521" s="3">
        <f>'Raw data'!C521</f>
        <v>113.75</v>
      </c>
      <c r="E521" s="3">
        <f t="shared" si="41"/>
        <v>3.9717563989408898E-3</v>
      </c>
      <c r="F521" s="3">
        <f>'Raw data'!D521</f>
        <v>69.7</v>
      </c>
      <c r="G521" s="3">
        <f t="shared" si="42"/>
        <v>-3.9283252929014398E-2</v>
      </c>
      <c r="H521" s="62">
        <f>'Raw data'!E521</f>
        <v>1511.31852629844</v>
      </c>
      <c r="I521" s="67">
        <f t="shared" si="43"/>
        <v>-3.6549866137095346E-5</v>
      </c>
      <c r="J521" s="62">
        <f>'Sweden Small Cap'!C536</f>
        <v>1289.66024681</v>
      </c>
      <c r="K521">
        <f t="shared" si="44"/>
        <v>3.6108192181886797E-3</v>
      </c>
    </row>
    <row r="522" spans="1:11" x14ac:dyDescent="0.3">
      <c r="A522" s="101">
        <v>43200</v>
      </c>
      <c r="B522" s="3">
        <f>'Raw data'!B522</f>
        <v>52.617798000000001</v>
      </c>
      <c r="C522" s="3">
        <f t="shared" si="40"/>
        <v>7.497728152640621E-3</v>
      </c>
      <c r="D522" s="3">
        <f>'Raw data'!C522</f>
        <v>115.65</v>
      </c>
      <c r="E522" s="3">
        <f t="shared" si="41"/>
        <v>1.6703296703296754E-2</v>
      </c>
      <c r="F522" s="3">
        <f>'Raw data'!D522</f>
        <v>69.900000000000006</v>
      </c>
      <c r="G522" s="3">
        <f t="shared" si="42"/>
        <v>2.8694404591105139E-3</v>
      </c>
      <c r="H522" s="62">
        <f>'Raw data'!E522</f>
        <v>1526.75845510253</v>
      </c>
      <c r="I522" s="67">
        <f t="shared" si="43"/>
        <v>1.0216197668075855E-2</v>
      </c>
      <c r="J522" s="62">
        <f>'Sweden Small Cap'!C537</f>
        <v>1274.9574023299999</v>
      </c>
      <c r="K522">
        <f t="shared" si="44"/>
        <v>-1.1400556477078241E-2</v>
      </c>
    </row>
    <row r="523" spans="1:11" x14ac:dyDescent="0.3">
      <c r="A523" s="101">
        <v>43201</v>
      </c>
      <c r="B523" s="3">
        <f>'Raw data'!B523</f>
        <v>52.5199</v>
      </c>
      <c r="C523" s="3">
        <f t="shared" si="40"/>
        <v>-1.8605491624716166E-3</v>
      </c>
      <c r="D523" s="3">
        <f>'Raw data'!C523</f>
        <v>115.65</v>
      </c>
      <c r="E523" s="3">
        <f t="shared" si="41"/>
        <v>0</v>
      </c>
      <c r="F523" s="3">
        <f>'Raw data'!D523</f>
        <v>72.400000000000006</v>
      </c>
      <c r="G523" s="3">
        <f t="shared" si="42"/>
        <v>3.5765379113018594E-2</v>
      </c>
      <c r="H523" s="62">
        <f>'Raw data'!E523</f>
        <v>1504.7093727270601</v>
      </c>
      <c r="I523" s="67">
        <f t="shared" si="43"/>
        <v>-1.4441762088679028E-2</v>
      </c>
      <c r="J523" s="62">
        <f>'Sweden Small Cap'!C538</f>
        <v>1293.0548447199999</v>
      </c>
      <c r="K523">
        <f t="shared" si="44"/>
        <v>1.419454670165974E-2</v>
      </c>
    </row>
    <row r="524" spans="1:11" x14ac:dyDescent="0.3">
      <c r="A524" s="101">
        <v>43202</v>
      </c>
      <c r="B524" s="3">
        <f>'Raw data'!B524</f>
        <v>53.645679999999999</v>
      </c>
      <c r="C524" s="3">
        <f t="shared" si="40"/>
        <v>2.1435303570646533E-2</v>
      </c>
      <c r="D524" s="3">
        <f>'Raw data'!C524</f>
        <v>118.3</v>
      </c>
      <c r="E524" s="3">
        <f t="shared" si="41"/>
        <v>2.2913964548205719E-2</v>
      </c>
      <c r="F524" s="3">
        <f>'Raw data'!D524</f>
        <v>74.650000000000006</v>
      </c>
      <c r="G524" s="3">
        <f t="shared" si="42"/>
        <v>3.107734806629834E-2</v>
      </c>
      <c r="H524" s="62">
        <f>'Raw data'!E524</f>
        <v>1518.88395731582</v>
      </c>
      <c r="I524" s="67">
        <f t="shared" si="43"/>
        <v>9.4201477346223944E-3</v>
      </c>
      <c r="J524" s="62">
        <f>'Sweden Small Cap'!C539</f>
        <v>1300.3319590599999</v>
      </c>
      <c r="K524">
        <f t="shared" si="44"/>
        <v>5.6278466220632921E-3</v>
      </c>
    </row>
    <row r="525" spans="1:11" x14ac:dyDescent="0.3">
      <c r="A525" s="101">
        <v>43203</v>
      </c>
      <c r="B525" s="3">
        <f>'Raw data'!B525</f>
        <v>53.939365000000002</v>
      </c>
      <c r="C525" s="3">
        <f t="shared" si="40"/>
        <v>5.4745321524492475E-3</v>
      </c>
      <c r="D525" s="3">
        <f>'Raw data'!C525</f>
        <v>120.2</v>
      </c>
      <c r="E525" s="3">
        <f t="shared" si="41"/>
        <v>1.6060862214708416E-2</v>
      </c>
      <c r="F525" s="3">
        <f>'Raw data'!D525</f>
        <v>73</v>
      </c>
      <c r="G525" s="3">
        <f t="shared" si="42"/>
        <v>-2.21031480241126E-2</v>
      </c>
      <c r="H525" s="62">
        <f>'Raw data'!E525</f>
        <v>1526.66459843589</v>
      </c>
      <c r="I525" s="67">
        <f t="shared" si="43"/>
        <v>5.1226040558226384E-3</v>
      </c>
      <c r="J525" s="62">
        <f>'Sweden Small Cap'!C540</f>
        <v>1300.9036028099999</v>
      </c>
      <c r="K525">
        <f t="shared" si="44"/>
        <v>4.3961370480600815E-4</v>
      </c>
    </row>
    <row r="526" spans="1:11" x14ac:dyDescent="0.3">
      <c r="A526" s="101">
        <v>43206</v>
      </c>
      <c r="B526" s="3">
        <f>'Raw data'!B526</f>
        <v>54.184089999999998</v>
      </c>
      <c r="C526" s="3">
        <f t="shared" si="40"/>
        <v>4.5370389510517115E-3</v>
      </c>
      <c r="D526" s="3">
        <f>'Raw data'!C526</f>
        <v>121.1</v>
      </c>
      <c r="E526" s="3">
        <f t="shared" si="41"/>
        <v>7.4875207986688144E-3</v>
      </c>
      <c r="F526" s="3">
        <f>'Raw data'!D526</f>
        <v>76.55</v>
      </c>
      <c r="G526" s="3">
        <f t="shared" si="42"/>
        <v>4.863013698630133E-2</v>
      </c>
      <c r="H526" s="62">
        <f>'Raw data'!E526</f>
        <v>1526.2724461247799</v>
      </c>
      <c r="I526" s="67">
        <f t="shared" si="43"/>
        <v>-2.5686867404395026E-4</v>
      </c>
      <c r="J526" s="62">
        <f>'Sweden Small Cap'!C541</f>
        <v>1315.81794653</v>
      </c>
      <c r="K526">
        <f t="shared" si="44"/>
        <v>1.1464603286349963E-2</v>
      </c>
    </row>
    <row r="527" spans="1:11" x14ac:dyDescent="0.3">
      <c r="A527" s="101">
        <v>43207</v>
      </c>
      <c r="B527" s="3">
        <f>'Raw data'!B527</f>
        <v>54.999873999999998</v>
      </c>
      <c r="C527" s="3">
        <f t="shared" si="40"/>
        <v>1.5055784825398023E-2</v>
      </c>
      <c r="D527" s="3">
        <f>'Raw data'!C527</f>
        <v>123.7</v>
      </c>
      <c r="E527" s="3">
        <f t="shared" si="41"/>
        <v>2.1469859620148708E-2</v>
      </c>
      <c r="F527" s="3">
        <f>'Raw data'!D527</f>
        <v>76.400000000000006</v>
      </c>
      <c r="G527" s="3">
        <f t="shared" si="42"/>
        <v>-1.9595035924231414E-3</v>
      </c>
      <c r="H527" s="62">
        <f>'Raw data'!E527</f>
        <v>1545.16028521933</v>
      </c>
      <c r="I527" s="67">
        <f t="shared" si="43"/>
        <v>1.2375142552371005E-2</v>
      </c>
      <c r="J527" s="62">
        <f>'Sweden Small Cap'!C542</f>
        <v>1325.25021152</v>
      </c>
      <c r="K527">
        <f t="shared" si="44"/>
        <v>7.1683662735215403E-3</v>
      </c>
    </row>
    <row r="528" spans="1:11" x14ac:dyDescent="0.3">
      <c r="A528" s="101">
        <v>43208</v>
      </c>
      <c r="B528" s="3">
        <f>'Raw data'!B528</f>
        <v>55.260919999999999</v>
      </c>
      <c r="C528" s="3">
        <f t="shared" si="40"/>
        <v>4.7463017824368172E-3</v>
      </c>
      <c r="D528" s="3">
        <f>'Raw data'!C528</f>
        <v>126</v>
      </c>
      <c r="E528" s="3">
        <f t="shared" si="41"/>
        <v>1.8593371059013718E-2</v>
      </c>
      <c r="F528" s="3">
        <f>'Raw data'!D528</f>
        <v>76.95</v>
      </c>
      <c r="G528" s="3">
        <f t="shared" si="42"/>
        <v>7.1989528795811143E-3</v>
      </c>
      <c r="H528" s="62">
        <f>'Raw data'!E528</f>
        <v>1552.4849228376399</v>
      </c>
      <c r="I528" s="67">
        <f t="shared" si="43"/>
        <v>4.7403739847417846E-3</v>
      </c>
      <c r="J528" s="62">
        <f>'Sweden Small Cap'!C543</f>
        <v>1337.1040008699999</v>
      </c>
      <c r="K528">
        <f t="shared" si="44"/>
        <v>8.944567031160252E-3</v>
      </c>
    </row>
    <row r="529" spans="1:11" x14ac:dyDescent="0.3">
      <c r="A529" s="101">
        <v>43209</v>
      </c>
      <c r="B529" s="3">
        <f>'Raw data'!B529</f>
        <v>55.065131999999998</v>
      </c>
      <c r="C529" s="3">
        <f t="shared" si="40"/>
        <v>-3.5429739497641424E-3</v>
      </c>
      <c r="D529" s="3">
        <f>'Raw data'!C529</f>
        <v>127.7</v>
      </c>
      <c r="E529" s="3">
        <f t="shared" si="41"/>
        <v>1.3492063492063515E-2</v>
      </c>
      <c r="F529" s="3">
        <f>'Raw data'!D529</f>
        <v>88.8</v>
      </c>
      <c r="G529" s="3">
        <f t="shared" si="42"/>
        <v>0.15399610136452233</v>
      </c>
      <c r="H529" s="62">
        <f>'Raw data'!E529</f>
        <v>1558.2323308785799</v>
      </c>
      <c r="I529" s="67">
        <f t="shared" si="43"/>
        <v>3.7020701176503556E-3</v>
      </c>
      <c r="J529" s="62">
        <f>'Sweden Small Cap'!C544</f>
        <v>1336.9347802899999</v>
      </c>
      <c r="K529">
        <f t="shared" si="44"/>
        <v>-1.2655753022195433E-4</v>
      </c>
    </row>
    <row r="530" spans="1:11" x14ac:dyDescent="0.3">
      <c r="A530" s="101">
        <v>43210</v>
      </c>
      <c r="B530" s="3">
        <f>'Raw data'!B530</f>
        <v>54.983555000000003</v>
      </c>
      <c r="C530" s="3">
        <f t="shared" si="40"/>
        <v>-1.4814638054439931E-3</v>
      </c>
      <c r="D530" s="3">
        <f>'Raw data'!C530</f>
        <v>128.35</v>
      </c>
      <c r="E530" s="3">
        <f t="shared" si="41"/>
        <v>5.0900548159748746E-3</v>
      </c>
      <c r="F530" s="3">
        <f>'Raw data'!D530</f>
        <v>86.55</v>
      </c>
      <c r="G530" s="3">
        <f t="shared" si="42"/>
        <v>-2.5337837837837839E-2</v>
      </c>
      <c r="H530" s="62">
        <f>'Raw data'!E530</f>
        <v>1572.5826747415799</v>
      </c>
      <c r="I530" s="67">
        <f t="shared" si="43"/>
        <v>9.2093737105999225E-3</v>
      </c>
      <c r="J530" s="62">
        <f>'Sweden Small Cap'!C545</f>
        <v>1346.08857904</v>
      </c>
      <c r="K530">
        <f t="shared" si="44"/>
        <v>6.8468551233400411E-3</v>
      </c>
    </row>
    <row r="531" spans="1:11" x14ac:dyDescent="0.3">
      <c r="A531" s="101">
        <v>43213</v>
      </c>
      <c r="B531" s="3">
        <f>'Raw data'!B531</f>
        <v>56.158279999999998</v>
      </c>
      <c r="C531" s="3">
        <f t="shared" si="40"/>
        <v>2.1365024505963556E-2</v>
      </c>
      <c r="D531" s="3">
        <f>'Raw data'!C531</f>
        <v>130.1</v>
      </c>
      <c r="E531" s="3">
        <f t="shared" si="41"/>
        <v>1.3634592910011687E-2</v>
      </c>
      <c r="F531" s="3">
        <f>'Raw data'!D531</f>
        <v>88.95</v>
      </c>
      <c r="G531" s="3">
        <f t="shared" si="42"/>
        <v>2.7729636048526931E-2</v>
      </c>
      <c r="H531" s="62">
        <f>'Raw data'!E531</f>
        <v>1587.65032169393</v>
      </c>
      <c r="I531" s="67">
        <f t="shared" si="43"/>
        <v>9.5814656961206203E-3</v>
      </c>
      <c r="J531" s="62">
        <f>'Sweden Small Cap'!C546</f>
        <v>1339.49494663</v>
      </c>
      <c r="K531">
        <f t="shared" si="44"/>
        <v>-4.8983644261379024E-3</v>
      </c>
    </row>
    <row r="532" spans="1:11" x14ac:dyDescent="0.3">
      <c r="A532" s="101">
        <v>43214</v>
      </c>
      <c r="B532" s="3">
        <f>'Raw data'!B532</f>
        <v>51.622543</v>
      </c>
      <c r="C532" s="3">
        <f t="shared" si="40"/>
        <v>-8.0767021354642587E-2</v>
      </c>
      <c r="D532" s="3">
        <f>'Raw data'!C532</f>
        <v>123.05</v>
      </c>
      <c r="E532" s="3">
        <f t="shared" si="41"/>
        <v>-5.4189085318985378E-2</v>
      </c>
      <c r="F532" s="3">
        <f>'Raw data'!D532</f>
        <v>83.65</v>
      </c>
      <c r="G532" s="3">
        <f t="shared" si="42"/>
        <v>-5.9584035975266972E-2</v>
      </c>
      <c r="H532" s="62">
        <f>'Raw data'!E532</f>
        <v>1575.4007403661101</v>
      </c>
      <c r="I532" s="67">
        <f t="shared" si="43"/>
        <v>-7.715541111565619E-3</v>
      </c>
      <c r="J532" s="62">
        <f>'Sweden Small Cap'!C547</f>
        <v>1337.71626259</v>
      </c>
      <c r="K532">
        <f t="shared" si="44"/>
        <v>-1.3278766332600663E-3</v>
      </c>
    </row>
    <row r="533" spans="1:11" x14ac:dyDescent="0.3">
      <c r="A533" s="101">
        <v>43215</v>
      </c>
      <c r="B533" s="3">
        <f>'Raw data'!B533</f>
        <v>50.480452999999997</v>
      </c>
      <c r="C533" s="3">
        <f t="shared" si="40"/>
        <v>-2.2123861662529935E-2</v>
      </c>
      <c r="D533" s="3">
        <f>'Raw data'!C533</f>
        <v>120.5</v>
      </c>
      <c r="E533" s="3">
        <f t="shared" si="41"/>
        <v>-2.072328321820396E-2</v>
      </c>
      <c r="F533" s="3">
        <f>'Raw data'!D533</f>
        <v>84</v>
      </c>
      <c r="G533" s="3">
        <f t="shared" si="42"/>
        <v>4.1841004184099738E-3</v>
      </c>
      <c r="H533" s="62">
        <f>'Raw data'!E533</f>
        <v>1557.29420545059</v>
      </c>
      <c r="I533" s="67">
        <f t="shared" si="43"/>
        <v>-1.1493288311716995E-2</v>
      </c>
      <c r="J533" s="62">
        <f>'Sweden Small Cap'!C548</f>
        <v>1357.38091977</v>
      </c>
      <c r="K533">
        <f t="shared" si="44"/>
        <v>1.4700170529381549E-2</v>
      </c>
    </row>
    <row r="534" spans="1:11" x14ac:dyDescent="0.3">
      <c r="A534" s="101">
        <v>43216</v>
      </c>
      <c r="B534" s="3">
        <f>'Raw data'!B534</f>
        <v>49.990982000000002</v>
      </c>
      <c r="C534" s="3">
        <f t="shared" si="40"/>
        <v>-9.6962481695636663E-3</v>
      </c>
      <c r="D534" s="3">
        <f>'Raw data'!C534</f>
        <v>117.55</v>
      </c>
      <c r="E534" s="3">
        <f t="shared" si="41"/>
        <v>-2.44813278008299E-2</v>
      </c>
      <c r="F534" s="3">
        <f>'Raw data'!D534</f>
        <v>82.95</v>
      </c>
      <c r="G534" s="3">
        <f t="shared" si="42"/>
        <v>-1.2499999999999966E-2</v>
      </c>
      <c r="H534" s="62">
        <f>'Raw data'!E534</f>
        <v>1573.75785076686</v>
      </c>
      <c r="I534" s="67">
        <f t="shared" si="43"/>
        <v>1.0571955677126781E-2</v>
      </c>
      <c r="J534" s="62">
        <f>'Sweden Small Cap'!C549</f>
        <v>1355.7578110100001</v>
      </c>
      <c r="K534">
        <f t="shared" si="44"/>
        <v>-1.1957651211680128E-3</v>
      </c>
    </row>
    <row r="535" spans="1:11" x14ac:dyDescent="0.3">
      <c r="A535" s="101">
        <v>43217</v>
      </c>
      <c r="B535" s="3">
        <f>'Raw data'!B535</f>
        <v>49.615726000000002</v>
      </c>
      <c r="C535" s="3">
        <f t="shared" si="40"/>
        <v>-7.5064738676267695E-3</v>
      </c>
      <c r="D535" s="3">
        <f>'Raw data'!C535</f>
        <v>115.2</v>
      </c>
      <c r="E535" s="3">
        <f t="shared" si="41"/>
        <v>-1.9991492981709862E-2</v>
      </c>
      <c r="F535" s="3">
        <f>'Raw data'!D535</f>
        <v>84.3</v>
      </c>
      <c r="G535" s="3">
        <f t="shared" si="42"/>
        <v>1.6274864376130131E-2</v>
      </c>
      <c r="H535" s="62">
        <f>'Raw data'!E535</f>
        <v>1580.7798748426801</v>
      </c>
      <c r="I535" s="67">
        <f t="shared" si="43"/>
        <v>4.461946971319913E-3</v>
      </c>
      <c r="J535" s="62">
        <f>'Sweden Small Cap'!C550</f>
        <v>1364.2143158700001</v>
      </c>
      <c r="K535">
        <f t="shared" si="44"/>
        <v>6.2374745631744843E-3</v>
      </c>
    </row>
    <row r="536" spans="1:11" x14ac:dyDescent="0.3">
      <c r="A536" s="101">
        <v>43220</v>
      </c>
      <c r="B536" s="3">
        <f>'Raw data'!B536</f>
        <v>50.969917000000002</v>
      </c>
      <c r="C536" s="3">
        <f t="shared" si="40"/>
        <v>2.7293584296237045E-2</v>
      </c>
      <c r="D536" s="3">
        <f>'Raw data'!C536</f>
        <v>113.45</v>
      </c>
      <c r="E536" s="3">
        <f t="shared" si="41"/>
        <v>-1.5190972222222222E-2</v>
      </c>
      <c r="F536" s="3">
        <f>'Raw data'!D536</f>
        <v>85.8</v>
      </c>
      <c r="G536" s="3">
        <f t="shared" si="42"/>
        <v>1.7793594306049824E-2</v>
      </c>
      <c r="H536" s="62">
        <f>'Raw data'!E536</f>
        <v>1570.7089146619501</v>
      </c>
      <c r="I536" s="67">
        <f t="shared" si="43"/>
        <v>-6.3708808171234416E-3</v>
      </c>
      <c r="J536" s="62">
        <f>'Sweden Small Cap'!C551</f>
        <v>1364.2143158700001</v>
      </c>
      <c r="K536">
        <f t="shared" si="44"/>
        <v>0</v>
      </c>
    </row>
    <row r="537" spans="1:11" x14ac:dyDescent="0.3">
      <c r="A537" s="101">
        <v>43222</v>
      </c>
      <c r="B537" s="3">
        <f>'Raw data'!B537</f>
        <v>51.084130000000002</v>
      </c>
      <c r="C537" s="3">
        <f t="shared" si="40"/>
        <v>2.2407923481609642E-3</v>
      </c>
      <c r="D537" s="3">
        <f>'Raw data'!C537</f>
        <v>114</v>
      </c>
      <c r="E537" s="3">
        <f t="shared" si="41"/>
        <v>4.8479506390480135E-3</v>
      </c>
      <c r="F537" s="3">
        <f>'Raw data'!D537</f>
        <v>81</v>
      </c>
      <c r="G537" s="3">
        <f t="shared" si="42"/>
        <v>-5.5944055944055909E-2</v>
      </c>
      <c r="H537" s="62">
        <f>'Raw data'!E537</f>
        <v>1590.96976805492</v>
      </c>
      <c r="I537" s="67">
        <f t="shared" si="43"/>
        <v>1.2899177692214528E-2</v>
      </c>
      <c r="J537" s="62">
        <f>'Sweden Small Cap'!C552</f>
        <v>1362.60297008</v>
      </c>
      <c r="K537">
        <f t="shared" si="44"/>
        <v>-1.1811529693356749E-3</v>
      </c>
    </row>
    <row r="538" spans="1:11" x14ac:dyDescent="0.3">
      <c r="A538" s="101">
        <v>43223</v>
      </c>
      <c r="B538" s="3">
        <f>'Raw data'!B538</f>
        <v>50.774135999999999</v>
      </c>
      <c r="C538" s="3">
        <f t="shared" si="40"/>
        <v>-6.0683034045994951E-3</v>
      </c>
      <c r="D538" s="3">
        <f>'Raw data'!C538</f>
        <v>113.15</v>
      </c>
      <c r="E538" s="3">
        <f t="shared" si="41"/>
        <v>-7.4561403508771433E-3</v>
      </c>
      <c r="F538" s="3">
        <f>'Raw data'!D538</f>
        <v>83.55</v>
      </c>
      <c r="G538" s="3">
        <f t="shared" si="42"/>
        <v>3.1481481481481444E-2</v>
      </c>
      <c r="H538" s="62">
        <f>'Raw data'!E538</f>
        <v>1566.96214344694</v>
      </c>
      <c r="I538" s="67">
        <f t="shared" si="43"/>
        <v>-1.5089931367665853E-2</v>
      </c>
      <c r="J538" s="62">
        <f>'Sweden Small Cap'!C553</f>
        <v>1360.2035635699999</v>
      </c>
      <c r="K538">
        <f t="shared" si="44"/>
        <v>-1.760899222067005E-3</v>
      </c>
    </row>
    <row r="539" spans="1:11" x14ac:dyDescent="0.3">
      <c r="A539" s="101">
        <v>43224</v>
      </c>
      <c r="B539" s="3">
        <f>'Raw data'!B539</f>
        <v>50.186770000000003</v>
      </c>
      <c r="C539" s="3">
        <f t="shared" si="40"/>
        <v>-1.1568212603361598E-2</v>
      </c>
      <c r="D539" s="3">
        <f>'Raw data'!C539</f>
        <v>114.25</v>
      </c>
      <c r="E539" s="3">
        <f t="shared" si="41"/>
        <v>9.7216084843128082E-3</v>
      </c>
      <c r="F539" s="3">
        <f>'Raw data'!D539</f>
        <v>82</v>
      </c>
      <c r="G539" s="3">
        <f t="shared" si="42"/>
        <v>-1.8551765409934137E-2</v>
      </c>
      <c r="H539" s="62">
        <f>'Raw data'!E539</f>
        <v>1577.08346851491</v>
      </c>
      <c r="I539" s="67">
        <f t="shared" si="43"/>
        <v>6.459202036435633E-3</v>
      </c>
      <c r="J539" s="62">
        <f>'Sweden Small Cap'!C554</f>
        <v>1356.1196659100001</v>
      </c>
      <c r="K539">
        <f t="shared" si="44"/>
        <v>-3.002416527480044E-3</v>
      </c>
    </row>
    <row r="540" spans="1:11" x14ac:dyDescent="0.3">
      <c r="A540" s="101">
        <v>43227</v>
      </c>
      <c r="B540" s="3">
        <f>'Raw data'!B540</f>
        <v>50.235720000000001</v>
      </c>
      <c r="C540" s="3">
        <f t="shared" si="40"/>
        <v>9.753566527592397E-4</v>
      </c>
      <c r="D540" s="3">
        <f>'Raw data'!C540</f>
        <v>115.4</v>
      </c>
      <c r="E540" s="3">
        <f t="shared" si="41"/>
        <v>1.0065645514223244E-2</v>
      </c>
      <c r="F540" s="3">
        <f>'Raw data'!D540</f>
        <v>81.45</v>
      </c>
      <c r="G540" s="3">
        <f t="shared" si="42"/>
        <v>-6.7073170731706969E-3</v>
      </c>
      <c r="H540" s="62">
        <f>'Raw data'!E540</f>
        <v>1597.9291510072701</v>
      </c>
      <c r="I540" s="67">
        <f t="shared" si="43"/>
        <v>1.321786887538033E-2</v>
      </c>
      <c r="J540" s="62">
        <f>'Sweden Small Cap'!C555</f>
        <v>1366.1568286300001</v>
      </c>
      <c r="K540">
        <f t="shared" si="44"/>
        <v>7.4013842379202638E-3</v>
      </c>
    </row>
    <row r="541" spans="1:11" x14ac:dyDescent="0.3">
      <c r="A541" s="101">
        <v>43228</v>
      </c>
      <c r="B541" s="3">
        <f>'Raw data'!B541</f>
        <v>50.741504999999997</v>
      </c>
      <c r="C541" s="3">
        <f t="shared" si="40"/>
        <v>1.0068234316139908E-2</v>
      </c>
      <c r="D541" s="3">
        <f>'Raw data'!C541</f>
        <v>117</v>
      </c>
      <c r="E541" s="3">
        <f t="shared" si="41"/>
        <v>1.3864818024263382E-2</v>
      </c>
      <c r="F541" s="3">
        <f>'Raw data'!D541</f>
        <v>83</v>
      </c>
      <c r="G541" s="3">
        <f t="shared" si="42"/>
        <v>1.9030079803560432E-2</v>
      </c>
      <c r="H541" s="62">
        <f>'Raw data'!E541</f>
        <v>1608.93623263839</v>
      </c>
      <c r="I541" s="67">
        <f t="shared" si="43"/>
        <v>6.8883414663169044E-3</v>
      </c>
      <c r="J541" s="62">
        <f>'Sweden Small Cap'!C556</f>
        <v>1377.1633176600001</v>
      </c>
      <c r="K541">
        <f t="shared" si="44"/>
        <v>8.0565340664713169E-3</v>
      </c>
    </row>
    <row r="542" spans="1:11" x14ac:dyDescent="0.3">
      <c r="A542" s="101">
        <v>43229</v>
      </c>
      <c r="B542" s="3">
        <f>'Raw data'!B542</f>
        <v>50.366244999999999</v>
      </c>
      <c r="C542" s="3">
        <f t="shared" si="40"/>
        <v>-7.3955236447952677E-3</v>
      </c>
      <c r="D542" s="3">
        <f>'Raw data'!C542</f>
        <v>117.75</v>
      </c>
      <c r="E542" s="3">
        <f t="shared" si="41"/>
        <v>6.41025641025641E-3</v>
      </c>
      <c r="F542" s="3">
        <f>'Raw data'!D542</f>
        <v>82.3</v>
      </c>
      <c r="G542" s="3">
        <f t="shared" si="42"/>
        <v>-8.4337349397590709E-3</v>
      </c>
      <c r="H542" s="62">
        <f>'Raw data'!E542</f>
        <v>1616.8014732269501</v>
      </c>
      <c r="I542" s="67">
        <f t="shared" si="43"/>
        <v>4.8884725379465975E-3</v>
      </c>
      <c r="J542" s="62">
        <f>'Sweden Small Cap'!C557</f>
        <v>1379.52768711</v>
      </c>
      <c r="K542">
        <f t="shared" si="44"/>
        <v>1.7168402757178568E-3</v>
      </c>
    </row>
    <row r="543" spans="1:11" x14ac:dyDescent="0.3">
      <c r="A543" s="101">
        <v>43231</v>
      </c>
      <c r="B543" s="3">
        <f>'Raw data'!B543</f>
        <v>50.594659999999998</v>
      </c>
      <c r="C543" s="3">
        <f t="shared" si="40"/>
        <v>4.5350809852908085E-3</v>
      </c>
      <c r="D543" s="3">
        <f>'Raw data'!C543</f>
        <v>115.7</v>
      </c>
      <c r="E543" s="3">
        <f t="shared" si="41"/>
        <v>-1.7409766454352417E-2</v>
      </c>
      <c r="F543" s="3">
        <f>'Raw data'!D543</f>
        <v>83.45</v>
      </c>
      <c r="G543" s="3">
        <f t="shared" si="42"/>
        <v>1.3973268529769206E-2</v>
      </c>
      <c r="H543" s="62">
        <f>'Raw data'!E543</f>
        <v>1603.2521414328701</v>
      </c>
      <c r="I543" s="67">
        <f t="shared" si="43"/>
        <v>-8.3803311776040629E-3</v>
      </c>
      <c r="J543" s="62">
        <f>'Sweden Small Cap'!C558</f>
        <v>1379.52768711</v>
      </c>
      <c r="K543">
        <f t="shared" si="44"/>
        <v>0</v>
      </c>
    </row>
    <row r="544" spans="1:11" x14ac:dyDescent="0.3">
      <c r="A544" s="101">
        <v>43234</v>
      </c>
      <c r="B544" s="3">
        <f>'Raw data'!B544</f>
        <v>51.149389999999997</v>
      </c>
      <c r="C544" s="3">
        <f t="shared" si="40"/>
        <v>1.0964200569783438E-2</v>
      </c>
      <c r="D544" s="3">
        <f>'Raw data'!C544</f>
        <v>118.7</v>
      </c>
      <c r="E544" s="3">
        <f t="shared" si="41"/>
        <v>2.5929127052722559E-2</v>
      </c>
      <c r="F544" s="3">
        <f>'Raw data'!D544</f>
        <v>85</v>
      </c>
      <c r="G544" s="3">
        <f t="shared" si="42"/>
        <v>1.8573996405032919E-2</v>
      </c>
      <c r="H544" s="62">
        <f>'Raw data'!E544</f>
        <v>1598.5763484009699</v>
      </c>
      <c r="I544" s="67">
        <f t="shared" si="43"/>
        <v>-2.9164427173141343E-3</v>
      </c>
      <c r="J544" s="62">
        <f>'Sweden Small Cap'!C559</f>
        <v>1379.59741407</v>
      </c>
      <c r="K544">
        <f t="shared" si="44"/>
        <v>5.0544081609625263E-5</v>
      </c>
    </row>
    <row r="545" spans="1:11" x14ac:dyDescent="0.3">
      <c r="A545" s="101">
        <v>43235</v>
      </c>
      <c r="B545" s="3">
        <f>'Raw data'!B545</f>
        <v>50.447823</v>
      </c>
      <c r="C545" s="3">
        <f t="shared" si="40"/>
        <v>-1.3716038451289395E-2</v>
      </c>
      <c r="D545" s="3">
        <f>'Raw data'!C545</f>
        <v>118.3</v>
      </c>
      <c r="E545" s="3">
        <f t="shared" si="41"/>
        <v>-3.3698399326032493E-3</v>
      </c>
      <c r="F545" s="3">
        <f>'Raw data'!D545</f>
        <v>84.3</v>
      </c>
      <c r="G545" s="3">
        <f t="shared" si="42"/>
        <v>-8.2352941176470924E-3</v>
      </c>
      <c r="H545" s="62">
        <f>'Raw data'!E545</f>
        <v>1606.7184651789</v>
      </c>
      <c r="I545" s="67">
        <f t="shared" si="43"/>
        <v>5.0933549630423156E-3</v>
      </c>
      <c r="J545" s="62">
        <f>'Sweden Small Cap'!C560</f>
        <v>1376.23006085</v>
      </c>
      <c r="K545">
        <f t="shared" si="44"/>
        <v>-2.4408230877049058E-3</v>
      </c>
    </row>
    <row r="546" spans="1:11" x14ac:dyDescent="0.3">
      <c r="A546" s="101">
        <v>43236</v>
      </c>
      <c r="B546" s="3">
        <f>'Raw data'!B546</f>
        <v>50.513080000000002</v>
      </c>
      <c r="C546" s="3">
        <f t="shared" si="40"/>
        <v>1.2935543323644029E-3</v>
      </c>
      <c r="D546" s="3">
        <f>'Raw data'!C546</f>
        <v>117.05</v>
      </c>
      <c r="E546" s="3">
        <f t="shared" si="41"/>
        <v>-1.0566356720202874E-2</v>
      </c>
      <c r="F546" s="3">
        <f>'Raw data'!D546</f>
        <v>85.3</v>
      </c>
      <c r="G546" s="3">
        <f t="shared" si="42"/>
        <v>1.1862396204033215E-2</v>
      </c>
      <c r="H546" s="62">
        <f>'Raw data'!E546</f>
        <v>1602.2716631313699</v>
      </c>
      <c r="I546" s="67">
        <f t="shared" si="43"/>
        <v>-2.767629889057756E-3</v>
      </c>
      <c r="J546" s="62">
        <f>'Sweden Small Cap'!C561</f>
        <v>1377.1134126500001</v>
      </c>
      <c r="K546">
        <f t="shared" si="44"/>
        <v>6.4186346827400627E-4</v>
      </c>
    </row>
    <row r="547" spans="1:11" x14ac:dyDescent="0.3">
      <c r="A547" s="101">
        <v>43237</v>
      </c>
      <c r="B547" s="3">
        <f>'Raw data'!B547</f>
        <v>50.431507000000003</v>
      </c>
      <c r="C547" s="3">
        <f t="shared" si="40"/>
        <v>-1.6148886585414864E-3</v>
      </c>
      <c r="D547" s="3">
        <f>'Raw data'!C547</f>
        <v>115.25</v>
      </c>
      <c r="E547" s="3">
        <f t="shared" si="41"/>
        <v>-1.5378043571123427E-2</v>
      </c>
      <c r="F547" s="3">
        <f>'Raw data'!D547</f>
        <v>81.349999999999994</v>
      </c>
      <c r="G547" s="3">
        <f t="shared" si="42"/>
        <v>-4.6307151230949625E-2</v>
      </c>
      <c r="H547" s="62">
        <f>'Raw data'!E547</f>
        <v>1618.9527859428399</v>
      </c>
      <c r="I547" s="67">
        <f t="shared" si="43"/>
        <v>1.0410920442086307E-2</v>
      </c>
      <c r="J547" s="62">
        <f>'Sweden Small Cap'!C562</f>
        <v>1381.4240928199999</v>
      </c>
      <c r="K547">
        <f t="shared" si="44"/>
        <v>3.1302288761422595E-3</v>
      </c>
    </row>
    <row r="548" spans="1:11" x14ac:dyDescent="0.3">
      <c r="A548" s="101">
        <v>43238</v>
      </c>
      <c r="B548" s="3">
        <f>'Raw data'!B548</f>
        <v>50.790447</v>
      </c>
      <c r="C548" s="3">
        <f t="shared" si="40"/>
        <v>7.1173760482707155E-3</v>
      </c>
      <c r="D548" s="3">
        <f>'Raw data'!C548</f>
        <v>116.75</v>
      </c>
      <c r="E548" s="3">
        <f t="shared" si="41"/>
        <v>1.3015184381778741E-2</v>
      </c>
      <c r="F548" s="3">
        <f>'Raw data'!D548</f>
        <v>81.75</v>
      </c>
      <c r="G548" s="3">
        <f t="shared" si="42"/>
        <v>4.9170251997542186E-3</v>
      </c>
      <c r="H548" s="62">
        <f>'Raw data'!E548</f>
        <v>1621.61360510954</v>
      </c>
      <c r="I548" s="67">
        <f t="shared" si="43"/>
        <v>1.643543400279271E-3</v>
      </c>
      <c r="J548" s="62">
        <f>'Sweden Small Cap'!C563</f>
        <v>1382.8229644099999</v>
      </c>
      <c r="K548">
        <f t="shared" si="44"/>
        <v>1.0126300802705576E-3</v>
      </c>
    </row>
    <row r="549" spans="1:11" x14ac:dyDescent="0.3">
      <c r="A549" s="101">
        <v>43241</v>
      </c>
      <c r="B549" s="3">
        <f>'Raw data'!B549</f>
        <v>51.230969999999999</v>
      </c>
      <c r="C549" s="3">
        <f t="shared" si="40"/>
        <v>8.6733436309390788E-3</v>
      </c>
      <c r="D549" s="3">
        <f>'Raw data'!C549</f>
        <v>118.75</v>
      </c>
      <c r="E549" s="3">
        <f t="shared" si="41"/>
        <v>1.7130620985010708E-2</v>
      </c>
      <c r="F549" s="3">
        <f>'Raw data'!D549</f>
        <v>81.8</v>
      </c>
      <c r="G549" s="3">
        <f t="shared" si="42"/>
        <v>6.1162079510699891E-4</v>
      </c>
      <c r="H549" s="62">
        <f>'Raw data'!E549</f>
        <v>1626.2536843339501</v>
      </c>
      <c r="I549" s="67">
        <f t="shared" si="43"/>
        <v>2.8613963337441681E-3</v>
      </c>
      <c r="J549" s="62">
        <f>'Sweden Small Cap'!C564</f>
        <v>1386.69288196</v>
      </c>
      <c r="K549">
        <f t="shared" si="44"/>
        <v>2.7985632648581554E-3</v>
      </c>
    </row>
    <row r="550" spans="1:11" x14ac:dyDescent="0.3">
      <c r="A550" s="101">
        <v>43242</v>
      </c>
      <c r="B550" s="3">
        <f>'Raw data'!B550</f>
        <v>52.170830000000002</v>
      </c>
      <c r="C550" s="3">
        <f t="shared" si="40"/>
        <v>1.8345543720917311E-2</v>
      </c>
      <c r="D550" s="3">
        <f>'Raw data'!C550</f>
        <v>117.3</v>
      </c>
      <c r="E550" s="3">
        <f t="shared" si="41"/>
        <v>-1.2210526315789498E-2</v>
      </c>
      <c r="F550" s="3">
        <f>'Raw data'!D550</f>
        <v>80.099999999999994</v>
      </c>
      <c r="G550" s="3">
        <f t="shared" si="42"/>
        <v>-2.0782396088019597E-2</v>
      </c>
      <c r="H550" s="62">
        <f>'Raw data'!E550</f>
        <v>1624.4408025902001</v>
      </c>
      <c r="I550" s="67">
        <f t="shared" si="43"/>
        <v>-1.1147594998332168E-3</v>
      </c>
      <c r="J550" s="62">
        <f>'Sweden Small Cap'!C565</f>
        <v>1395.69821348</v>
      </c>
      <c r="K550">
        <f t="shared" si="44"/>
        <v>6.4941066887655597E-3</v>
      </c>
    </row>
    <row r="551" spans="1:11" x14ac:dyDescent="0.3">
      <c r="A551" s="101">
        <v>43243</v>
      </c>
      <c r="B551" s="3">
        <f>'Raw data'!B551</f>
        <v>51.735076999999997</v>
      </c>
      <c r="C551" s="3">
        <f t="shared" si="40"/>
        <v>-8.3524260587766255E-3</v>
      </c>
      <c r="D551" s="3">
        <f>'Raw data'!C551</f>
        <v>115.2</v>
      </c>
      <c r="E551" s="3">
        <f t="shared" si="41"/>
        <v>-1.7902813299232687E-2</v>
      </c>
      <c r="F551" s="3">
        <f>'Raw data'!D551</f>
        <v>80.45</v>
      </c>
      <c r="G551" s="3">
        <f t="shared" si="42"/>
        <v>4.3695380774033529E-3</v>
      </c>
      <c r="H551" s="62">
        <f>'Raw data'!E551</f>
        <v>1602.0979958550699</v>
      </c>
      <c r="I551" s="67">
        <f t="shared" si="43"/>
        <v>-1.3754152628710211E-2</v>
      </c>
      <c r="J551" s="62">
        <f>'Sweden Small Cap'!C566</f>
        <v>1395.6411605200001</v>
      </c>
      <c r="K551">
        <f t="shared" si="44"/>
        <v>-4.0877719444599736E-5</v>
      </c>
    </row>
    <row r="552" spans="1:11" x14ac:dyDescent="0.3">
      <c r="A552" s="101">
        <v>43244</v>
      </c>
      <c r="B552" s="3">
        <f>'Raw data'!B552</f>
        <v>51.649635000000004</v>
      </c>
      <c r="C552" s="3">
        <f t="shared" si="40"/>
        <v>-1.6515293869185381E-3</v>
      </c>
      <c r="D552" s="3">
        <f>'Raw data'!C552</f>
        <v>114.15</v>
      </c>
      <c r="E552" s="3">
        <f t="shared" si="41"/>
        <v>-9.1145833333333079E-3</v>
      </c>
      <c r="F552" s="3">
        <f>'Raw data'!D552</f>
        <v>81.05</v>
      </c>
      <c r="G552" s="3">
        <f t="shared" si="42"/>
        <v>7.4580484773150314E-3</v>
      </c>
      <c r="H552" s="62">
        <f>'Raw data'!E552</f>
        <v>1593.5712548095801</v>
      </c>
      <c r="I552" s="67">
        <f t="shared" si="43"/>
        <v>-5.3222343873784005E-3</v>
      </c>
      <c r="J552" s="62">
        <f>'Sweden Small Cap'!C567</f>
        <v>1385.5699027400001</v>
      </c>
      <c r="K552">
        <f t="shared" si="44"/>
        <v>-7.2162229553673811E-3</v>
      </c>
    </row>
    <row r="553" spans="1:11" x14ac:dyDescent="0.3">
      <c r="A553" s="101">
        <v>43245</v>
      </c>
      <c r="B553" s="3">
        <f>'Raw data'!B553</f>
        <v>52.085389999999997</v>
      </c>
      <c r="C553" s="3">
        <f t="shared" si="40"/>
        <v>8.4367488753791433E-3</v>
      </c>
      <c r="D553" s="3">
        <f>'Raw data'!C553</f>
        <v>115</v>
      </c>
      <c r="E553" s="3">
        <f t="shared" si="41"/>
        <v>7.4463425317564105E-3</v>
      </c>
      <c r="F553" s="3">
        <f>'Raw data'!D553</f>
        <v>79</v>
      </c>
      <c r="G553" s="3">
        <f t="shared" si="42"/>
        <v>-2.5293028994447839E-2</v>
      </c>
      <c r="H553" s="62">
        <f>'Raw data'!E553</f>
        <v>1586.9840945119099</v>
      </c>
      <c r="I553" s="67">
        <f t="shared" si="43"/>
        <v>-4.1335837840883174E-3</v>
      </c>
      <c r="J553" s="62">
        <f>'Sweden Small Cap'!C568</f>
        <v>1384.1425469599999</v>
      </c>
      <c r="K553">
        <f t="shared" si="44"/>
        <v>-1.0301578990547973E-3</v>
      </c>
    </row>
    <row r="554" spans="1:11" x14ac:dyDescent="0.3">
      <c r="A554" s="101">
        <v>43248</v>
      </c>
      <c r="B554" s="3">
        <f>'Raw data'!B554</f>
        <v>51.042999999999999</v>
      </c>
      <c r="C554" s="3">
        <f t="shared" si="40"/>
        <v>-2.0013097722797076E-2</v>
      </c>
      <c r="D554" s="3">
        <f>'Raw data'!C554</f>
        <v>113.45</v>
      </c>
      <c r="E554" s="3">
        <f t="shared" si="41"/>
        <v>-1.3478260869565193E-2</v>
      </c>
      <c r="F554" s="3">
        <f>'Raw data'!D554</f>
        <v>79.150000000000006</v>
      </c>
      <c r="G554" s="3">
        <f t="shared" si="42"/>
        <v>1.8987341772152618E-3</v>
      </c>
      <c r="H554" s="62">
        <f>'Raw data'!E554</f>
        <v>1581.52302403473</v>
      </c>
      <c r="I554" s="67">
        <f t="shared" si="43"/>
        <v>-3.4411627035616076E-3</v>
      </c>
      <c r="J554" s="62">
        <f>'Sweden Small Cap'!C569</f>
        <v>1390.49289411</v>
      </c>
      <c r="K554">
        <f t="shared" si="44"/>
        <v>4.5879285800059866E-3</v>
      </c>
    </row>
    <row r="555" spans="1:11" x14ac:dyDescent="0.3">
      <c r="A555" s="101">
        <v>43249</v>
      </c>
      <c r="B555" s="3">
        <f>'Raw data'!B555</f>
        <v>49.137639999999998</v>
      </c>
      <c r="C555" s="3">
        <f t="shared" si="40"/>
        <v>-3.7328526928276193E-2</v>
      </c>
      <c r="D555" s="3">
        <f>'Raw data'!C555</f>
        <v>110.9</v>
      </c>
      <c r="E555" s="3">
        <f t="shared" si="41"/>
        <v>-2.2476862053768153E-2</v>
      </c>
      <c r="F555" s="3">
        <f>'Raw data'!D555</f>
        <v>76.7</v>
      </c>
      <c r="G555" s="3">
        <f t="shared" si="42"/>
        <v>-3.095388502842707E-2</v>
      </c>
      <c r="H555" s="62">
        <f>'Raw data'!E555</f>
        <v>1572.30375552594</v>
      </c>
      <c r="I555" s="67">
        <f t="shared" si="43"/>
        <v>-5.829360918989431E-3</v>
      </c>
      <c r="J555" s="62">
        <f>'Sweden Small Cap'!C570</f>
        <v>1372.9596691900001</v>
      </c>
      <c r="K555">
        <f t="shared" si="44"/>
        <v>-1.2609359597786488E-2</v>
      </c>
    </row>
    <row r="556" spans="1:11" x14ac:dyDescent="0.3">
      <c r="A556" s="101">
        <v>43250</v>
      </c>
      <c r="B556" s="3">
        <f>'Raw data'!B556</f>
        <v>49.744280000000003</v>
      </c>
      <c r="C556" s="3">
        <f t="shared" si="40"/>
        <v>1.2345729261722905E-2</v>
      </c>
      <c r="D556" s="3">
        <f>'Raw data'!C556</f>
        <v>112</v>
      </c>
      <c r="E556" s="3">
        <f t="shared" si="41"/>
        <v>9.9188458070333125E-3</v>
      </c>
      <c r="F556" s="3">
        <f>'Raw data'!D556</f>
        <v>76.25</v>
      </c>
      <c r="G556" s="3">
        <f t="shared" si="42"/>
        <v>-5.8670143415906493E-3</v>
      </c>
      <c r="H556" s="62">
        <f>'Raw data'!E556</f>
        <v>1562.5368217796099</v>
      </c>
      <c r="I556" s="67">
        <f t="shared" si="43"/>
        <v>-6.2118618695679636E-3</v>
      </c>
      <c r="J556" s="62">
        <f>'Sweden Small Cap'!C571</f>
        <v>1373.07856444</v>
      </c>
      <c r="K556">
        <f t="shared" si="44"/>
        <v>8.6597773166976837E-5</v>
      </c>
    </row>
    <row r="557" spans="1:11" x14ac:dyDescent="0.3">
      <c r="A557" s="101">
        <v>43251</v>
      </c>
      <c r="B557" s="3">
        <f>'Raw data'!B557</f>
        <v>49.923713999999997</v>
      </c>
      <c r="C557" s="3">
        <f t="shared" si="40"/>
        <v>3.6071282969618499E-3</v>
      </c>
      <c r="D557" s="3">
        <f>'Raw data'!C557</f>
        <v>111.8</v>
      </c>
      <c r="E557" s="3">
        <f t="shared" si="41"/>
        <v>-1.785714285714311E-3</v>
      </c>
      <c r="F557" s="3">
        <f>'Raw data'!D557</f>
        <v>75</v>
      </c>
      <c r="G557" s="3">
        <f t="shared" si="42"/>
        <v>-1.6393442622950821E-2</v>
      </c>
      <c r="H557" s="62">
        <f>'Raw data'!E557</f>
        <v>1549.9428703787801</v>
      </c>
      <c r="I557" s="67">
        <f t="shared" si="43"/>
        <v>-8.0599389565017034E-3</v>
      </c>
      <c r="J557" s="62">
        <f>'Sweden Small Cap'!C572</f>
        <v>1372.0641571799999</v>
      </c>
      <c r="K557">
        <f t="shared" si="44"/>
        <v>-7.3878311574532274E-4</v>
      </c>
    </row>
    <row r="558" spans="1:11" x14ac:dyDescent="0.3">
      <c r="A558" s="101">
        <v>43252</v>
      </c>
      <c r="B558" s="3">
        <f>'Raw data'!B558</f>
        <v>49.863900000000001</v>
      </c>
      <c r="C558" s="3">
        <f t="shared" si="40"/>
        <v>-1.1981079773030472E-3</v>
      </c>
      <c r="D558" s="3">
        <f>'Raw data'!C558</f>
        <v>113.8</v>
      </c>
      <c r="E558" s="3">
        <f t="shared" si="41"/>
        <v>1.7889087656529516E-2</v>
      </c>
      <c r="F558" s="3">
        <f>'Raw data'!D558</f>
        <v>78.75</v>
      </c>
      <c r="G558" s="3">
        <f t="shared" si="42"/>
        <v>0.05</v>
      </c>
      <c r="H558" s="62">
        <f>'Raw data'!E558</f>
        <v>1569.51297713585</v>
      </c>
      <c r="I558" s="67">
        <f t="shared" si="43"/>
        <v>1.2626340706536669E-2</v>
      </c>
      <c r="J558" s="62">
        <f>'Sweden Small Cap'!C573</f>
        <v>1383.55052378</v>
      </c>
      <c r="K558">
        <f t="shared" si="44"/>
        <v>8.3715958469522383E-3</v>
      </c>
    </row>
    <row r="559" spans="1:11" x14ac:dyDescent="0.3">
      <c r="A559" s="101">
        <v>43255</v>
      </c>
      <c r="B559" s="3">
        <f>'Raw data'!B559</f>
        <v>50.632877000000001</v>
      </c>
      <c r="C559" s="3">
        <f t="shared" si="40"/>
        <v>1.5421517370281898E-2</v>
      </c>
      <c r="D559" s="3">
        <f>'Raw data'!C559</f>
        <v>119.8</v>
      </c>
      <c r="E559" s="3">
        <f t="shared" si="41"/>
        <v>5.272407732864675E-2</v>
      </c>
      <c r="F559" s="3">
        <f>'Raw data'!D559</f>
        <v>77.3</v>
      </c>
      <c r="G559" s="3">
        <f t="shared" si="42"/>
        <v>-1.841269841269845E-2</v>
      </c>
      <c r="H559" s="62">
        <f>'Raw data'!E559</f>
        <v>1564.73205394516</v>
      </c>
      <c r="I559" s="67">
        <f t="shared" si="43"/>
        <v>-3.0461189300992337E-3</v>
      </c>
      <c r="J559" s="62">
        <f>'Sweden Small Cap'!C574</f>
        <v>1392.4546301</v>
      </c>
      <c r="K559">
        <f t="shared" si="44"/>
        <v>6.4356929269724561E-3</v>
      </c>
    </row>
    <row r="560" spans="1:11" x14ac:dyDescent="0.3">
      <c r="A560" s="101">
        <v>43256</v>
      </c>
      <c r="B560" s="3">
        <f>'Raw data'!B560</f>
        <v>49.761369999999999</v>
      </c>
      <c r="C560" s="3">
        <f t="shared" si="40"/>
        <v>-1.7212274941437778E-2</v>
      </c>
      <c r="D560" s="3">
        <f>'Raw data'!C560</f>
        <v>120.95</v>
      </c>
      <c r="E560" s="3">
        <f t="shared" si="41"/>
        <v>9.5993322203673272E-3</v>
      </c>
      <c r="F560" s="3">
        <f>'Raw data'!D560</f>
        <v>75.150000000000006</v>
      </c>
      <c r="G560" s="3">
        <f t="shared" si="42"/>
        <v>-2.7813712807244394E-2</v>
      </c>
      <c r="H560" s="62">
        <f>'Raw data'!E560</f>
        <v>1559.05481652293</v>
      </c>
      <c r="I560" s="67">
        <f t="shared" si="43"/>
        <v>-3.6282489439109023E-3</v>
      </c>
      <c r="J560" s="62">
        <f>'Sweden Small Cap'!C575</f>
        <v>1394.73456048</v>
      </c>
      <c r="K560">
        <f t="shared" si="44"/>
        <v>1.6373462594154765E-3</v>
      </c>
    </row>
    <row r="561" spans="1:11" x14ac:dyDescent="0.3">
      <c r="A561" s="101">
        <v>43258</v>
      </c>
      <c r="B561" s="3">
        <f>'Raw data'!B561</f>
        <v>48.787334000000001</v>
      </c>
      <c r="C561" s="3">
        <f t="shared" si="40"/>
        <v>-1.9574139538360742E-2</v>
      </c>
      <c r="D561" s="3">
        <f>'Raw data'!C561</f>
        <v>118.65</v>
      </c>
      <c r="E561" s="3">
        <f t="shared" si="41"/>
        <v>-1.9016122364613454E-2</v>
      </c>
      <c r="F561" s="3">
        <f>'Raw data'!D561</f>
        <v>75.55</v>
      </c>
      <c r="G561" s="3">
        <f t="shared" si="42"/>
        <v>5.3226879574183828E-3</v>
      </c>
      <c r="H561" s="62">
        <f>'Raw data'!E561</f>
        <v>1555.6474196798699</v>
      </c>
      <c r="I561" s="67">
        <f t="shared" si="43"/>
        <v>-2.1855529433271385E-3</v>
      </c>
      <c r="J561" s="62">
        <f>'Sweden Small Cap'!C576</f>
        <v>1394.73456048</v>
      </c>
      <c r="K561">
        <f t="shared" si="44"/>
        <v>0</v>
      </c>
    </row>
    <row r="562" spans="1:11" x14ac:dyDescent="0.3">
      <c r="A562" s="101">
        <v>43259</v>
      </c>
      <c r="B562" s="3">
        <f>'Raw data'!B562</f>
        <v>47.967089999999999</v>
      </c>
      <c r="C562" s="3">
        <f t="shared" si="40"/>
        <v>-1.6812642396077687E-2</v>
      </c>
      <c r="D562" s="3">
        <f>'Raw data'!C562</f>
        <v>118</v>
      </c>
      <c r="E562" s="3">
        <f t="shared" si="41"/>
        <v>-5.4782975136957917E-3</v>
      </c>
      <c r="F562" s="3">
        <f>'Raw data'!D562</f>
        <v>74.150000000000006</v>
      </c>
      <c r="G562" s="3">
        <f t="shared" si="42"/>
        <v>-1.8530774321641186E-2</v>
      </c>
      <c r="H562" s="62">
        <f>'Raw data'!E562</f>
        <v>1555.8740734886201</v>
      </c>
      <c r="I562" s="67">
        <f t="shared" si="43"/>
        <v>1.4569741567583818E-4</v>
      </c>
      <c r="J562" s="62">
        <f>'Sweden Small Cap'!C577</f>
        <v>1397.01005074</v>
      </c>
      <c r="K562">
        <f t="shared" si="44"/>
        <v>1.6314862515609107E-3</v>
      </c>
    </row>
    <row r="563" spans="1:11" x14ac:dyDescent="0.3">
      <c r="A563" s="101">
        <v>43262</v>
      </c>
      <c r="B563" s="3">
        <f>'Raw data'!B563</f>
        <v>46.736730000000001</v>
      </c>
      <c r="C563" s="3">
        <f t="shared" si="40"/>
        <v>-2.5650086340447117E-2</v>
      </c>
      <c r="D563" s="3">
        <f>'Raw data'!C563</f>
        <v>117.4</v>
      </c>
      <c r="E563" s="3">
        <f t="shared" si="41"/>
        <v>-5.0847457627118163E-3</v>
      </c>
      <c r="F563" s="3">
        <f>'Raw data'!D563</f>
        <v>73.95</v>
      </c>
      <c r="G563" s="3">
        <f t="shared" si="42"/>
        <v>-2.6972353337829107E-3</v>
      </c>
      <c r="H563" s="62">
        <f>'Raw data'!E563</f>
        <v>1571.18106111933</v>
      </c>
      <c r="I563" s="67">
        <f t="shared" si="43"/>
        <v>9.8381918508277742E-3</v>
      </c>
      <c r="J563" s="62">
        <f>'Sweden Small Cap'!C578</f>
        <v>1397.1371518599999</v>
      </c>
      <c r="K563">
        <f t="shared" si="44"/>
        <v>9.098082002529673E-5</v>
      </c>
    </row>
    <row r="564" spans="1:11" x14ac:dyDescent="0.3">
      <c r="A564" s="101">
        <v>43263</v>
      </c>
      <c r="B564" s="3">
        <f>'Raw data'!B564</f>
        <v>46.232616</v>
      </c>
      <c r="C564" s="3">
        <f t="shared" si="40"/>
        <v>-1.0786248845394216E-2</v>
      </c>
      <c r="D564" s="3">
        <f>'Raw data'!C564</f>
        <v>117.3</v>
      </c>
      <c r="E564" s="3">
        <f t="shared" si="41"/>
        <v>-8.5178875638848822E-4</v>
      </c>
      <c r="F564" s="3">
        <f>'Raw data'!D564</f>
        <v>78.349999999999994</v>
      </c>
      <c r="G564" s="3">
        <f t="shared" si="42"/>
        <v>5.9499661933738894E-2</v>
      </c>
      <c r="H564" s="62">
        <f>'Raw data'!E564</f>
        <v>1572.27014595689</v>
      </c>
      <c r="I564" s="67">
        <f t="shared" si="43"/>
        <v>6.9316316528415637E-4</v>
      </c>
      <c r="J564" s="62">
        <f>'Sweden Small Cap'!C579</f>
        <v>1401.0607023499999</v>
      </c>
      <c r="K564">
        <f t="shared" si="44"/>
        <v>2.8082786895879384E-3</v>
      </c>
    </row>
    <row r="565" spans="1:11" x14ac:dyDescent="0.3">
      <c r="A565" s="101">
        <v>43264</v>
      </c>
      <c r="B565" s="3">
        <f>'Raw data'!B565</f>
        <v>46.651282999999999</v>
      </c>
      <c r="C565" s="3">
        <f t="shared" si="40"/>
        <v>9.0556632140391807E-3</v>
      </c>
      <c r="D565" s="3">
        <f>'Raw data'!C565</f>
        <v>117.5</v>
      </c>
      <c r="E565" s="3">
        <f t="shared" si="41"/>
        <v>1.7050298380221897E-3</v>
      </c>
      <c r="F565" s="3">
        <f>'Raw data'!D565</f>
        <v>77.349999999999994</v>
      </c>
      <c r="G565" s="3">
        <f t="shared" si="42"/>
        <v>-1.2763241863433313E-2</v>
      </c>
      <c r="H565" s="62">
        <f>'Raw data'!E565</f>
        <v>1571.0693087797499</v>
      </c>
      <c r="I565" s="67">
        <f t="shared" si="43"/>
        <v>-7.6376008297814957E-4</v>
      </c>
      <c r="J565" s="62">
        <f>'Sweden Small Cap'!C580</f>
        <v>1390.6523281899999</v>
      </c>
      <c r="K565">
        <f t="shared" si="44"/>
        <v>-7.4289244873844669E-3</v>
      </c>
    </row>
    <row r="566" spans="1:11" x14ac:dyDescent="0.3">
      <c r="A566" s="101">
        <v>43265</v>
      </c>
      <c r="B566" s="3">
        <f>'Raw data'!B566</f>
        <v>46.941783999999998</v>
      </c>
      <c r="C566" s="3">
        <f t="shared" si="40"/>
        <v>6.2270741835760233E-3</v>
      </c>
      <c r="D566" s="3">
        <f>'Raw data'!C566</f>
        <v>120.15</v>
      </c>
      <c r="E566" s="3">
        <f t="shared" si="41"/>
        <v>2.2553191489361749E-2</v>
      </c>
      <c r="F566" s="3">
        <f>'Raw data'!D566</f>
        <v>76.2</v>
      </c>
      <c r="G566" s="3">
        <f t="shared" si="42"/>
        <v>-1.4867485455720642E-2</v>
      </c>
      <c r="H566" s="62">
        <f>'Raw data'!E566</f>
        <v>1588.0003326639701</v>
      </c>
      <c r="I566" s="67">
        <f t="shared" si="43"/>
        <v>1.077675172546684E-2</v>
      </c>
      <c r="J566" s="62">
        <f>'Sweden Small Cap'!C581</f>
        <v>1389.6750035299999</v>
      </c>
      <c r="K566">
        <f t="shared" si="44"/>
        <v>-7.0278145025080179E-4</v>
      </c>
    </row>
    <row r="567" spans="1:11" x14ac:dyDescent="0.3">
      <c r="A567" s="101">
        <v>43266</v>
      </c>
      <c r="B567" s="3">
        <f>'Raw data'!B567</f>
        <v>46.113002999999999</v>
      </c>
      <c r="C567" s="3">
        <f t="shared" si="40"/>
        <v>-1.7655507085116307E-2</v>
      </c>
      <c r="D567" s="3">
        <f>'Raw data'!C567</f>
        <v>116</v>
      </c>
      <c r="E567" s="3">
        <f t="shared" si="41"/>
        <v>-3.4540158135663801E-2</v>
      </c>
      <c r="F567" s="3">
        <f>'Raw data'!D567</f>
        <v>74.150000000000006</v>
      </c>
      <c r="G567" s="3">
        <f t="shared" si="42"/>
        <v>-2.6902887139107573E-2</v>
      </c>
      <c r="H567" s="62">
        <f>'Raw data'!E567</f>
        <v>1570.4338415891</v>
      </c>
      <c r="I567" s="67">
        <f t="shared" si="43"/>
        <v>-1.1062019770110005E-2</v>
      </c>
      <c r="J567" s="62">
        <f>'Sweden Small Cap'!C582</f>
        <v>1404.0728859799999</v>
      </c>
      <c r="K567">
        <f t="shared" si="44"/>
        <v>1.0360611231710322E-2</v>
      </c>
    </row>
    <row r="568" spans="1:11" x14ac:dyDescent="0.3">
      <c r="A568" s="101">
        <v>43269</v>
      </c>
      <c r="B568" s="3">
        <f>'Raw data'!B568</f>
        <v>46.309517</v>
      </c>
      <c r="C568" s="3">
        <f t="shared" si="40"/>
        <v>4.2615745498075785E-3</v>
      </c>
      <c r="D568" s="3">
        <f>'Raw data'!C568</f>
        <v>117.55</v>
      </c>
      <c r="E568" s="3">
        <f t="shared" si="41"/>
        <v>1.3362068965517216E-2</v>
      </c>
      <c r="F568" s="3">
        <f>'Raw data'!D568</f>
        <v>72.3</v>
      </c>
      <c r="G568" s="3">
        <f t="shared" si="42"/>
        <v>-2.4949426837491684E-2</v>
      </c>
      <c r="H568" s="62">
        <f>'Raw data'!E568</f>
        <v>1561.6506694663401</v>
      </c>
      <c r="I568" s="67">
        <f t="shared" si="43"/>
        <v>-5.5928316686504349E-3</v>
      </c>
      <c r="J568" s="62">
        <f>'Sweden Small Cap'!C583</f>
        <v>1390.9769599900001</v>
      </c>
      <c r="K568">
        <f t="shared" si="44"/>
        <v>-9.3270984154496268E-3</v>
      </c>
    </row>
    <row r="569" spans="1:11" x14ac:dyDescent="0.3">
      <c r="A569" s="101">
        <v>43270</v>
      </c>
      <c r="B569" s="3">
        <f>'Raw data'!B569</f>
        <v>45.711421999999999</v>
      </c>
      <c r="C569" s="3">
        <f t="shared" si="40"/>
        <v>-1.2915163852821024E-2</v>
      </c>
      <c r="D569" s="3">
        <f>'Raw data'!C569</f>
        <v>116.4</v>
      </c>
      <c r="E569" s="3">
        <f t="shared" si="41"/>
        <v>-9.7830710336026493E-3</v>
      </c>
      <c r="F569" s="3">
        <f>'Raw data'!D569</f>
        <v>72.599999999999994</v>
      </c>
      <c r="G569" s="3">
        <f t="shared" si="42"/>
        <v>4.1493775933609568E-3</v>
      </c>
      <c r="H569" s="62">
        <f>'Raw data'!E569</f>
        <v>1564.87410134847</v>
      </c>
      <c r="I569" s="67">
        <f t="shared" si="43"/>
        <v>2.0641184005840956E-3</v>
      </c>
      <c r="J569" s="62">
        <f>'Sweden Small Cap'!C584</f>
        <v>1394.8727520699999</v>
      </c>
      <c r="K569">
        <f t="shared" si="44"/>
        <v>2.8007596042625119E-3</v>
      </c>
    </row>
    <row r="570" spans="1:11" x14ac:dyDescent="0.3">
      <c r="A570" s="101">
        <v>43271</v>
      </c>
      <c r="B570" s="3">
        <f>'Raw data'!B570</f>
        <v>45.660159999999998</v>
      </c>
      <c r="C570" s="3">
        <f t="shared" si="40"/>
        <v>-1.1214265003613594E-3</v>
      </c>
      <c r="D570" s="3">
        <f>'Raw data'!C570</f>
        <v>117.05</v>
      </c>
      <c r="E570" s="3">
        <f t="shared" si="41"/>
        <v>5.5841924398624693E-3</v>
      </c>
      <c r="F570" s="3">
        <f>'Raw data'!D570</f>
        <v>73.599999999999994</v>
      </c>
      <c r="G570" s="3">
        <f t="shared" si="42"/>
        <v>1.3774104683195593E-2</v>
      </c>
      <c r="H570" s="62">
        <f>'Raw data'!E570</f>
        <v>1572.28744727567</v>
      </c>
      <c r="I570" s="67">
        <f t="shared" si="43"/>
        <v>4.7373433561280313E-3</v>
      </c>
      <c r="J570" s="62">
        <f>'Sweden Small Cap'!C585</f>
        <v>1389.2763014300001</v>
      </c>
      <c r="K570">
        <f t="shared" si="44"/>
        <v>-4.0121585511615036E-3</v>
      </c>
    </row>
    <row r="571" spans="1:11" x14ac:dyDescent="0.3">
      <c r="A571" s="101">
        <v>43272</v>
      </c>
      <c r="B571" s="3">
        <f>'Raw data'!B571</f>
        <v>45.438006999999999</v>
      </c>
      <c r="C571" s="3">
        <f t="shared" si="40"/>
        <v>-4.8653574582305167E-3</v>
      </c>
      <c r="D571" s="3">
        <f>'Raw data'!C571</f>
        <v>114.25</v>
      </c>
      <c r="E571" s="3">
        <f t="shared" si="41"/>
        <v>-2.3921401110636457E-2</v>
      </c>
      <c r="F571" s="3">
        <f>'Raw data'!D571</f>
        <v>71.400000000000006</v>
      </c>
      <c r="G571" s="3">
        <f t="shared" si="42"/>
        <v>-2.9891304347825935E-2</v>
      </c>
      <c r="H571" s="62">
        <f>'Raw data'!E571</f>
        <v>1549.5471819130801</v>
      </c>
      <c r="I571" s="67">
        <f t="shared" si="43"/>
        <v>-1.446317300439715E-2</v>
      </c>
      <c r="J571" s="62">
        <f>'Sweden Small Cap'!C586</f>
        <v>1390.4482695900001</v>
      </c>
      <c r="K571">
        <f t="shared" si="44"/>
        <v>8.4358176900713254E-4</v>
      </c>
    </row>
    <row r="572" spans="1:11" x14ac:dyDescent="0.3">
      <c r="A572" s="101">
        <v>43276</v>
      </c>
      <c r="B572" s="3">
        <f>'Raw data'!B572</f>
        <v>45.813949999999998</v>
      </c>
      <c r="C572" s="3">
        <f t="shared" si="40"/>
        <v>8.2737563731613371E-3</v>
      </c>
      <c r="D572" s="3">
        <f>'Raw data'!C572</f>
        <v>113.1</v>
      </c>
      <c r="E572" s="3">
        <f t="shared" si="41"/>
        <v>-1.0065645514223244E-2</v>
      </c>
      <c r="F572" s="3">
        <f>'Raw data'!D572</f>
        <v>71</v>
      </c>
      <c r="G572" s="3">
        <f t="shared" si="42"/>
        <v>-5.6022408963586224E-3</v>
      </c>
      <c r="H572" s="62">
        <f>'Raw data'!E572</f>
        <v>1534.6545472304699</v>
      </c>
      <c r="I572" s="67">
        <f t="shared" si="43"/>
        <v>-9.6109591604843017E-3</v>
      </c>
      <c r="J572" s="62">
        <f>'Sweden Small Cap'!C587</f>
        <v>1378.26976562</v>
      </c>
      <c r="K572">
        <f t="shared" si="44"/>
        <v>-8.758689004367725E-3</v>
      </c>
    </row>
    <row r="573" spans="1:11" x14ac:dyDescent="0.3">
      <c r="A573" s="101">
        <v>43277</v>
      </c>
      <c r="B573" s="3">
        <f>'Raw data'!B573</f>
        <v>45.745600000000003</v>
      </c>
      <c r="C573" s="3">
        <f t="shared" si="40"/>
        <v>-1.4919036668961147E-3</v>
      </c>
      <c r="D573" s="3">
        <f>'Raw data'!C573</f>
        <v>113.25</v>
      </c>
      <c r="E573" s="3">
        <f t="shared" si="41"/>
        <v>1.3262599469496524E-3</v>
      </c>
      <c r="F573" s="3">
        <f>'Raw data'!D573</f>
        <v>70</v>
      </c>
      <c r="G573" s="3">
        <f t="shared" si="42"/>
        <v>-1.4084507042253521E-2</v>
      </c>
      <c r="H573" s="62">
        <f>'Raw data'!E573</f>
        <v>1529.2262204974299</v>
      </c>
      <c r="I573" s="67">
        <f t="shared" si="43"/>
        <v>-3.5371652485807E-3</v>
      </c>
      <c r="J573" s="62">
        <f>'Sweden Small Cap'!C588</f>
        <v>1378.26976562</v>
      </c>
      <c r="K573">
        <f t="shared" si="44"/>
        <v>0</v>
      </c>
    </row>
    <row r="574" spans="1:11" x14ac:dyDescent="0.3">
      <c r="A574" s="101">
        <v>43278</v>
      </c>
      <c r="B574" s="3">
        <f>'Raw data'!B574</f>
        <v>45.72851</v>
      </c>
      <c r="C574" s="3">
        <f t="shared" si="40"/>
        <v>-3.7358784232807436E-4</v>
      </c>
      <c r="D574" s="3">
        <f>'Raw data'!C574</f>
        <v>112.9</v>
      </c>
      <c r="E574" s="3">
        <f t="shared" si="41"/>
        <v>-3.0905077262692654E-3</v>
      </c>
      <c r="F574" s="3">
        <f>'Raw data'!D574</f>
        <v>69.900000000000006</v>
      </c>
      <c r="G574" s="3">
        <f t="shared" si="42"/>
        <v>-1.4285714285713475E-3</v>
      </c>
      <c r="H574" s="62">
        <f>'Raw data'!E574</f>
        <v>1540.8753776352701</v>
      </c>
      <c r="I574" s="67">
        <f t="shared" si="43"/>
        <v>7.6176807470976129E-3</v>
      </c>
      <c r="J574" s="62">
        <f>'Sweden Small Cap'!C589</f>
        <v>1366.7843046999999</v>
      </c>
      <c r="K574">
        <f t="shared" si="44"/>
        <v>-8.3332459337766424E-3</v>
      </c>
    </row>
    <row r="575" spans="1:11" x14ac:dyDescent="0.3">
      <c r="A575" s="101">
        <v>43279</v>
      </c>
      <c r="B575" s="3">
        <f>'Raw data'!B575</f>
        <v>45.164593000000004</v>
      </c>
      <c r="C575" s="3">
        <f t="shared" si="40"/>
        <v>-1.2331847243656014E-2</v>
      </c>
      <c r="D575" s="3">
        <f>'Raw data'!C575</f>
        <v>110.9</v>
      </c>
      <c r="E575" s="3">
        <f t="shared" si="41"/>
        <v>-1.7714791851195746E-2</v>
      </c>
      <c r="F575" s="3">
        <f>'Raw data'!D575</f>
        <v>68.75</v>
      </c>
      <c r="G575" s="3">
        <f t="shared" si="42"/>
        <v>-1.6452074391988637E-2</v>
      </c>
      <c r="H575" s="62">
        <f>'Raw data'!E575</f>
        <v>1531.65930961646</v>
      </c>
      <c r="I575" s="67">
        <f t="shared" si="43"/>
        <v>-5.9810599562916704E-3</v>
      </c>
      <c r="J575" s="62">
        <f>'Sweden Small Cap'!C590</f>
        <v>1364.9419495699999</v>
      </c>
      <c r="K575">
        <f t="shared" si="44"/>
        <v>-1.3479487024138546E-3</v>
      </c>
    </row>
    <row r="576" spans="1:11" x14ac:dyDescent="0.3">
      <c r="A576" s="101">
        <v>43280</v>
      </c>
      <c r="B576" s="3">
        <f>'Raw data'!B576</f>
        <v>46.463313999999997</v>
      </c>
      <c r="C576" s="3">
        <f t="shared" si="40"/>
        <v>2.8755290676481759E-2</v>
      </c>
      <c r="D576" s="3">
        <f>'Raw data'!C576</f>
        <v>112.8</v>
      </c>
      <c r="E576" s="3">
        <f t="shared" si="41"/>
        <v>1.7132551848512097E-2</v>
      </c>
      <c r="F576" s="3">
        <f>'Raw data'!D576</f>
        <v>71</v>
      </c>
      <c r="G576" s="3">
        <f t="shared" si="42"/>
        <v>3.272727272727273E-2</v>
      </c>
      <c r="H576" s="62">
        <f>'Raw data'!E576</f>
        <v>1558.8778443793899</v>
      </c>
      <c r="I576" s="67">
        <f t="shared" si="43"/>
        <v>1.7770619479174968E-2</v>
      </c>
      <c r="J576" s="62">
        <f>'Sweden Small Cap'!C591</f>
        <v>1362.7532123399999</v>
      </c>
      <c r="K576">
        <f t="shared" si="44"/>
        <v>-1.603538693121372E-3</v>
      </c>
    </row>
    <row r="577" spans="1:11" x14ac:dyDescent="0.3">
      <c r="A577" s="101">
        <v>43283</v>
      </c>
      <c r="B577" s="3">
        <f>'Raw data'!B577</f>
        <v>46.480404</v>
      </c>
      <c r="C577" s="3">
        <f t="shared" si="40"/>
        <v>3.6781706961331169E-4</v>
      </c>
      <c r="D577" s="3">
        <f>'Raw data'!C577</f>
        <v>115.2</v>
      </c>
      <c r="E577" s="3">
        <f t="shared" si="41"/>
        <v>2.1276595744680903E-2</v>
      </c>
      <c r="F577" s="3">
        <f>'Raw data'!D577</f>
        <v>69.7</v>
      </c>
      <c r="G577" s="3">
        <f t="shared" si="42"/>
        <v>-1.8309859154929536E-2</v>
      </c>
      <c r="H577" s="62">
        <f>'Raw data'!E577</f>
        <v>1540.8634843100699</v>
      </c>
      <c r="I577" s="67">
        <f t="shared" si="43"/>
        <v>-1.1555979279756682E-2</v>
      </c>
      <c r="J577" s="62">
        <f>'Sweden Small Cap'!C592</f>
        <v>1349.2735695399999</v>
      </c>
      <c r="K577">
        <f t="shared" si="44"/>
        <v>-9.8914775455593382E-3</v>
      </c>
    </row>
    <row r="578" spans="1:11" x14ac:dyDescent="0.3">
      <c r="A578" s="101">
        <v>43284</v>
      </c>
      <c r="B578" s="3">
        <f>'Raw data'!B578</f>
        <v>45.241492999999998</v>
      </c>
      <c r="C578" s="3">
        <f t="shared" si="40"/>
        <v>-2.6654480025603944E-2</v>
      </c>
      <c r="D578" s="3">
        <f>'Raw data'!C578</f>
        <v>115.15</v>
      </c>
      <c r="E578" s="3">
        <f t="shared" si="41"/>
        <v>-4.3402777777775309E-4</v>
      </c>
      <c r="F578" s="3">
        <f>'Raw data'!D578</f>
        <v>70.55</v>
      </c>
      <c r="G578" s="3">
        <f t="shared" si="42"/>
        <v>1.2195121951219429E-2</v>
      </c>
      <c r="H578" s="62">
        <f>'Raw data'!E578</f>
        <v>1538.3951780596699</v>
      </c>
      <c r="I578" s="67">
        <f t="shared" si="43"/>
        <v>-1.6018980756787916E-3</v>
      </c>
      <c r="J578" s="62">
        <f>'Sweden Small Cap'!C593</f>
        <v>1371.35421821</v>
      </c>
      <c r="K578">
        <f t="shared" si="44"/>
        <v>1.6364841918253763E-2</v>
      </c>
    </row>
    <row r="579" spans="1:11" x14ac:dyDescent="0.3">
      <c r="A579" s="101">
        <v>43285</v>
      </c>
      <c r="B579" s="3">
        <f>'Raw data'!B579</f>
        <v>45.044975000000001</v>
      </c>
      <c r="C579" s="3">
        <f t="shared" ref="C579:C642" si="45">(B579-B578)/B578</f>
        <v>-4.3437558526195751E-3</v>
      </c>
      <c r="D579" s="3">
        <f>'Raw data'!C579</f>
        <v>115</v>
      </c>
      <c r="E579" s="3">
        <f t="shared" ref="E579:E642" si="46">(D579-D578)/D578</f>
        <v>-1.3026487190621423E-3</v>
      </c>
      <c r="F579" s="3">
        <f>'Raw data'!D579</f>
        <v>67.599999999999994</v>
      </c>
      <c r="G579" s="3">
        <f t="shared" ref="G579:G642" si="47">(F579-F578)/F578</f>
        <v>-4.1814316087880977E-2</v>
      </c>
      <c r="H579" s="62">
        <f>'Raw data'!E579</f>
        <v>1522.3413616723999</v>
      </c>
      <c r="I579" s="67">
        <f t="shared" ref="I579:I642" si="48">(H579-H578)/H578</f>
        <v>-1.0435430776322486E-2</v>
      </c>
      <c r="J579" s="62">
        <f>'Sweden Small Cap'!C594</f>
        <v>1356.3676430800001</v>
      </c>
      <c r="K579">
        <f t="shared" si="44"/>
        <v>-1.0928303519977176E-2</v>
      </c>
    </row>
    <row r="580" spans="1:11" x14ac:dyDescent="0.3">
      <c r="A580" s="101">
        <v>43286</v>
      </c>
      <c r="B580" s="3">
        <f>'Raw data'!B580</f>
        <v>44.147835000000001</v>
      </c>
      <c r="C580" s="3">
        <f t="shared" si="45"/>
        <v>-1.9916538970218105E-2</v>
      </c>
      <c r="D580" s="3">
        <f>'Raw data'!C580</f>
        <v>115</v>
      </c>
      <c r="E580" s="3">
        <f t="shared" si="46"/>
        <v>0</v>
      </c>
      <c r="F580" s="3">
        <f>'Raw data'!D580</f>
        <v>67.2</v>
      </c>
      <c r="G580" s="3">
        <f t="shared" si="47"/>
        <v>-5.9171597633134836E-3</v>
      </c>
      <c r="H580" s="62">
        <f>'Raw data'!E580</f>
        <v>1526.60457789971</v>
      </c>
      <c r="I580" s="67">
        <f t="shared" si="48"/>
        <v>2.8004338150719511E-3</v>
      </c>
      <c r="J580" s="62">
        <f>'Sweden Small Cap'!C595</f>
        <v>1351.1221038799999</v>
      </c>
      <c r="K580">
        <f t="shared" ref="K580:K643" si="49">(J580-J579)/J579</f>
        <v>-3.8673432138861328E-3</v>
      </c>
    </row>
    <row r="581" spans="1:11" x14ac:dyDescent="0.3">
      <c r="A581" s="101">
        <v>43287</v>
      </c>
      <c r="B581" s="3">
        <f>'Raw data'!B581</f>
        <v>44.933903000000001</v>
      </c>
      <c r="C581" s="3">
        <f t="shared" si="45"/>
        <v>1.7805357839178301E-2</v>
      </c>
      <c r="D581" s="3">
        <f>'Raw data'!C581</f>
        <v>118.1</v>
      </c>
      <c r="E581" s="3">
        <f t="shared" si="46"/>
        <v>2.6956521739130386E-2</v>
      </c>
      <c r="F581" s="3">
        <f>'Raw data'!D581</f>
        <v>65.7</v>
      </c>
      <c r="G581" s="3">
        <f t="shared" si="47"/>
        <v>-2.2321428571428572E-2</v>
      </c>
      <c r="H581" s="62">
        <f>'Raw data'!E581</f>
        <v>1524.1712026068001</v>
      </c>
      <c r="I581" s="67">
        <f t="shared" si="48"/>
        <v>-1.5939787736374432E-3</v>
      </c>
      <c r="J581" s="62">
        <f>'Sweden Small Cap'!C596</f>
        <v>1348.9649878600001</v>
      </c>
      <c r="K581">
        <f t="shared" si="49"/>
        <v>-1.5965366962803092E-3</v>
      </c>
    </row>
    <row r="582" spans="1:11" x14ac:dyDescent="0.3">
      <c r="A582" s="101">
        <v>43290</v>
      </c>
      <c r="B582" s="3">
        <f>'Raw data'!B582</f>
        <v>45.967747000000003</v>
      </c>
      <c r="C582" s="3">
        <f t="shared" si="45"/>
        <v>2.3008105928390019E-2</v>
      </c>
      <c r="D582" s="3">
        <f>'Raw data'!C582</f>
        <v>119.4</v>
      </c>
      <c r="E582" s="3">
        <f t="shared" si="46"/>
        <v>1.1007620660457336E-2</v>
      </c>
      <c r="F582" s="3">
        <f>'Raw data'!D582</f>
        <v>66.400000000000006</v>
      </c>
      <c r="G582" s="3">
        <f t="shared" si="47"/>
        <v>1.0654490106544944E-2</v>
      </c>
      <c r="H582" s="62">
        <f>'Raw data'!E582</f>
        <v>1541.06440277057</v>
      </c>
      <c r="I582" s="67">
        <f t="shared" si="48"/>
        <v>1.1083531912213935E-2</v>
      </c>
      <c r="J582" s="62">
        <f>'Sweden Small Cap'!C597</f>
        <v>1361.74621673</v>
      </c>
      <c r="K582">
        <f t="shared" si="49"/>
        <v>9.4748410707650079E-3</v>
      </c>
    </row>
    <row r="583" spans="1:11" x14ac:dyDescent="0.3">
      <c r="A583" s="101">
        <v>43291</v>
      </c>
      <c r="B583" s="3">
        <f>'Raw data'!B583</f>
        <v>47.232284999999997</v>
      </c>
      <c r="C583" s="3">
        <f t="shared" si="45"/>
        <v>2.7509244688455028E-2</v>
      </c>
      <c r="D583" s="3">
        <f>'Raw data'!C583</f>
        <v>123.1</v>
      </c>
      <c r="E583" s="3">
        <f t="shared" si="46"/>
        <v>3.0988274706867575E-2</v>
      </c>
      <c r="F583" s="3">
        <f>'Raw data'!D583</f>
        <v>72.5</v>
      </c>
      <c r="G583" s="3">
        <f t="shared" si="47"/>
        <v>9.1867469879517979E-2</v>
      </c>
      <c r="H583" s="62">
        <f>'Raw data'!E583</f>
        <v>1548.3843114599199</v>
      </c>
      <c r="I583" s="67">
        <f t="shared" si="48"/>
        <v>4.7499044661533391E-3</v>
      </c>
      <c r="J583" s="62">
        <f>'Sweden Small Cap'!C598</f>
        <v>1376.6027348099999</v>
      </c>
      <c r="K583">
        <f t="shared" si="49"/>
        <v>1.0909902225155629E-2</v>
      </c>
    </row>
    <row r="584" spans="1:11" x14ac:dyDescent="0.3">
      <c r="A584" s="101">
        <v>43292</v>
      </c>
      <c r="B584" s="3">
        <f>'Raw data'!B584</f>
        <v>47.275013000000001</v>
      </c>
      <c r="C584" s="3">
        <f t="shared" si="45"/>
        <v>9.0463546279846241E-4</v>
      </c>
      <c r="D584" s="3">
        <f>'Raw data'!C584</f>
        <v>123.8</v>
      </c>
      <c r="E584" s="3">
        <f t="shared" si="46"/>
        <v>5.6864337936637114E-3</v>
      </c>
      <c r="F584" s="3">
        <f>'Raw data'!D584</f>
        <v>71.099999999999994</v>
      </c>
      <c r="G584" s="3">
        <f t="shared" si="47"/>
        <v>-1.9310344827586284E-2</v>
      </c>
      <c r="H584" s="62">
        <f>'Raw data'!E584</f>
        <v>1526.29205723928</v>
      </c>
      <c r="I584" s="67">
        <f t="shared" si="48"/>
        <v>-1.4267939850029781E-2</v>
      </c>
      <c r="J584" s="62">
        <f>'Sweden Small Cap'!C599</f>
        <v>1391.1413591400001</v>
      </c>
      <c r="K584">
        <f t="shared" si="49"/>
        <v>1.0561234524938533E-2</v>
      </c>
    </row>
    <row r="585" spans="1:11" x14ac:dyDescent="0.3">
      <c r="A585" s="101">
        <v>43293</v>
      </c>
      <c r="B585" s="3">
        <f>'Raw data'!B585</f>
        <v>49.983516999999999</v>
      </c>
      <c r="C585" s="3">
        <f t="shared" si="45"/>
        <v>5.7292506720199053E-2</v>
      </c>
      <c r="D585" s="3">
        <f>'Raw data'!C585</f>
        <v>126.4</v>
      </c>
      <c r="E585" s="3">
        <f t="shared" si="46"/>
        <v>2.1001615508885369E-2</v>
      </c>
      <c r="F585" s="3">
        <f>'Raw data'!D585</f>
        <v>73.900000000000006</v>
      </c>
      <c r="G585" s="3">
        <f t="shared" si="47"/>
        <v>3.93811533052041E-2</v>
      </c>
      <c r="H585" s="62">
        <f>'Raw data'!E585</f>
        <v>1541.52177821176</v>
      </c>
      <c r="I585" s="67">
        <f t="shared" si="48"/>
        <v>9.9782481997758212E-3</v>
      </c>
      <c r="J585" s="62">
        <f>'Sweden Small Cap'!C600</f>
        <v>1375.0602998300001</v>
      </c>
      <c r="K585">
        <f t="shared" si="49"/>
        <v>-1.1559615566272337E-2</v>
      </c>
    </row>
    <row r="586" spans="1:11" x14ac:dyDescent="0.3">
      <c r="A586" s="101">
        <v>43294</v>
      </c>
      <c r="B586" s="3">
        <f>'Raw data'!B586</f>
        <v>50.154404</v>
      </c>
      <c r="C586" s="3">
        <f t="shared" si="45"/>
        <v>3.418867063716234E-3</v>
      </c>
      <c r="D586" s="3">
        <f>'Raw data'!C586</f>
        <v>124.6</v>
      </c>
      <c r="E586" s="3">
        <f t="shared" si="46"/>
        <v>-1.4240506329114014E-2</v>
      </c>
      <c r="F586" s="3">
        <f>'Raw data'!D586</f>
        <v>70.05</v>
      </c>
      <c r="G586" s="3">
        <f t="shared" si="47"/>
        <v>-5.2097428958051535E-2</v>
      </c>
      <c r="H586" s="62">
        <f>'Raw data'!E586</f>
        <v>1550.8793203766199</v>
      </c>
      <c r="I586" s="67">
        <f t="shared" si="48"/>
        <v>6.0703275796175783E-3</v>
      </c>
      <c r="J586" s="62">
        <f>'Sweden Small Cap'!C601</f>
        <v>1390.6993586399999</v>
      </c>
      <c r="K586">
        <f t="shared" si="49"/>
        <v>1.137336218050459E-2</v>
      </c>
    </row>
    <row r="587" spans="1:11" x14ac:dyDescent="0.3">
      <c r="A587" s="101">
        <v>43297</v>
      </c>
      <c r="B587" s="3">
        <f>'Raw data'!B587</f>
        <v>50.453449999999997</v>
      </c>
      <c r="C587" s="3">
        <f t="shared" si="45"/>
        <v>5.9625073004555499E-3</v>
      </c>
      <c r="D587" s="3">
        <f>'Raw data'!C587</f>
        <v>125.45</v>
      </c>
      <c r="E587" s="3">
        <f t="shared" si="46"/>
        <v>6.8218298555377897E-3</v>
      </c>
      <c r="F587" s="3">
        <f>'Raw data'!D587</f>
        <v>70</v>
      </c>
      <c r="G587" s="3">
        <f t="shared" si="47"/>
        <v>-7.1377587437540556E-4</v>
      </c>
      <c r="H587" s="62">
        <f>'Raw data'!E587</f>
        <v>1552.7531972695899</v>
      </c>
      <c r="I587" s="67">
        <f t="shared" si="48"/>
        <v>1.2082673798983385E-3</v>
      </c>
      <c r="J587" s="62">
        <f>'Sweden Small Cap'!C602</f>
        <v>1394.5458820900001</v>
      </c>
      <c r="K587">
        <f t="shared" si="49"/>
        <v>2.7658914387950749E-3</v>
      </c>
    </row>
    <row r="588" spans="1:11" x14ac:dyDescent="0.3">
      <c r="A588" s="101">
        <v>43298</v>
      </c>
      <c r="B588" s="3">
        <f>'Raw data'!B588</f>
        <v>51.179707000000001</v>
      </c>
      <c r="C588" s="3">
        <f t="shared" si="45"/>
        <v>1.4394595414188801E-2</v>
      </c>
      <c r="D588" s="3">
        <f>'Raw data'!C588</f>
        <v>124.45</v>
      </c>
      <c r="E588" s="3">
        <f t="shared" si="46"/>
        <v>-7.971303308090873E-3</v>
      </c>
      <c r="F588" s="3">
        <f>'Raw data'!D588</f>
        <v>68.849999999999994</v>
      </c>
      <c r="G588" s="3">
        <f t="shared" si="47"/>
        <v>-1.6428571428571511E-2</v>
      </c>
      <c r="H588" s="62">
        <f>'Raw data'!E588</f>
        <v>1556.6075765949099</v>
      </c>
      <c r="I588" s="67">
        <f t="shared" si="48"/>
        <v>2.4822871607011717E-3</v>
      </c>
      <c r="J588" s="62">
        <f>'Sweden Small Cap'!C603</f>
        <v>1402.4773341800001</v>
      </c>
      <c r="K588">
        <f t="shared" si="49"/>
        <v>5.6874801982944867E-3</v>
      </c>
    </row>
    <row r="589" spans="1:11" x14ac:dyDescent="0.3">
      <c r="A589" s="101">
        <v>43299</v>
      </c>
      <c r="B589" s="3">
        <f>'Raw data'!B589</f>
        <v>52.700569999999999</v>
      </c>
      <c r="C589" s="3">
        <f t="shared" si="45"/>
        <v>2.9716133388571344E-2</v>
      </c>
      <c r="D589" s="3">
        <f>'Raw data'!C589</f>
        <v>126.15</v>
      </c>
      <c r="E589" s="3">
        <f t="shared" si="46"/>
        <v>1.366010445962236E-2</v>
      </c>
      <c r="F589" s="3">
        <f>'Raw data'!D589</f>
        <v>77.8</v>
      </c>
      <c r="G589" s="3">
        <f t="shared" si="47"/>
        <v>0.12999273783587514</v>
      </c>
      <c r="H589" s="62">
        <f>'Raw data'!E589</f>
        <v>1570.4181448828101</v>
      </c>
      <c r="I589" s="67">
        <f t="shared" si="48"/>
        <v>8.8722221936699749E-3</v>
      </c>
      <c r="J589" s="62">
        <f>'Sweden Small Cap'!C604</f>
        <v>1404.4009915700001</v>
      </c>
      <c r="K589">
        <f t="shared" si="49"/>
        <v>1.3716138885943136E-3</v>
      </c>
    </row>
    <row r="590" spans="1:11" x14ac:dyDescent="0.3">
      <c r="A590" s="101">
        <v>43300</v>
      </c>
      <c r="B590" s="3">
        <f>'Raw data'!B590</f>
        <v>62.065005999999997</v>
      </c>
      <c r="C590" s="3">
        <f t="shared" si="45"/>
        <v>0.17769136083347861</v>
      </c>
      <c r="D590" s="3">
        <f>'Raw data'!C590</f>
        <v>126.65</v>
      </c>
      <c r="E590" s="3">
        <f t="shared" si="46"/>
        <v>3.9635354736424887E-3</v>
      </c>
      <c r="F590" s="3">
        <f>'Raw data'!D590</f>
        <v>74.3</v>
      </c>
      <c r="G590" s="3">
        <f t="shared" si="47"/>
        <v>-4.4987146529562982E-2</v>
      </c>
      <c r="H590" s="62">
        <f>'Raw data'!E590</f>
        <v>1584.34376726096</v>
      </c>
      <c r="I590" s="67">
        <f t="shared" si="48"/>
        <v>8.8674614614753372E-3</v>
      </c>
      <c r="J590" s="62">
        <f>'Sweden Small Cap'!C605</f>
        <v>1408.8184603899999</v>
      </c>
      <c r="K590">
        <f t="shared" si="49"/>
        <v>3.1454469531963861E-3</v>
      </c>
    </row>
    <row r="591" spans="1:11" x14ac:dyDescent="0.3">
      <c r="A591" s="101">
        <v>43301</v>
      </c>
      <c r="B591" s="3">
        <f>'Raw data'!B591</f>
        <v>66.217476000000005</v>
      </c>
      <c r="C591" s="3">
        <f t="shared" si="45"/>
        <v>6.6905173585256855E-2</v>
      </c>
      <c r="D591" s="3">
        <f>'Raw data'!C591</f>
        <v>128.85</v>
      </c>
      <c r="E591" s="3">
        <f t="shared" si="46"/>
        <v>1.7370706671930428E-2</v>
      </c>
      <c r="F591" s="3">
        <f>'Raw data'!D591</f>
        <v>73.849999999999994</v>
      </c>
      <c r="G591" s="3">
        <f t="shared" si="47"/>
        <v>-6.0565275908479521E-3</v>
      </c>
      <c r="H591" s="62">
        <f>'Raw data'!E591</f>
        <v>1579.3961783493301</v>
      </c>
      <c r="I591" s="67">
        <f t="shared" si="48"/>
        <v>-3.122800123222903E-3</v>
      </c>
      <c r="J591" s="62">
        <f>'Sweden Small Cap'!C606</f>
        <v>1406.9065260699999</v>
      </c>
      <c r="K591">
        <f t="shared" si="49"/>
        <v>-1.3571190140926489E-3</v>
      </c>
    </row>
    <row r="592" spans="1:11" x14ac:dyDescent="0.3">
      <c r="A592" s="101">
        <v>43304</v>
      </c>
      <c r="B592" s="3">
        <f>'Raw data'!B592</f>
        <v>67.413666000000006</v>
      </c>
      <c r="C592" s="3">
        <f t="shared" si="45"/>
        <v>1.8064566520173637E-2</v>
      </c>
      <c r="D592" s="3">
        <f>'Raw data'!C592</f>
        <v>128.4</v>
      </c>
      <c r="E592" s="3">
        <f t="shared" si="46"/>
        <v>-3.4924330616995626E-3</v>
      </c>
      <c r="F592" s="3">
        <f>'Raw data'!D592</f>
        <v>73.8</v>
      </c>
      <c r="G592" s="3">
        <f t="shared" si="47"/>
        <v>-6.7704807041296092E-4</v>
      </c>
      <c r="H592" s="62">
        <f>'Raw data'!E592</f>
        <v>1580.49732893434</v>
      </c>
      <c r="I592" s="67">
        <f t="shared" si="48"/>
        <v>6.9719719479172148E-4</v>
      </c>
      <c r="J592" s="62">
        <f>'Sweden Small Cap'!C607</f>
        <v>1406.22084337</v>
      </c>
      <c r="K592">
        <f t="shared" si="49"/>
        <v>-4.8736905209706866E-4</v>
      </c>
    </row>
    <row r="593" spans="1:11" x14ac:dyDescent="0.3">
      <c r="A593" s="101">
        <v>43305</v>
      </c>
      <c r="B593" s="3">
        <f>'Raw data'!B593</f>
        <v>69.233580000000003</v>
      </c>
      <c r="C593" s="3">
        <f t="shared" si="45"/>
        <v>2.6996217651180651E-2</v>
      </c>
      <c r="D593" s="3">
        <f>'Raw data'!C593</f>
        <v>130.5</v>
      </c>
      <c r="E593" s="3">
        <f t="shared" si="46"/>
        <v>1.6355140186915845E-2</v>
      </c>
      <c r="F593" s="3">
        <f>'Raw data'!D593</f>
        <v>77</v>
      </c>
      <c r="G593" s="3">
        <f t="shared" si="47"/>
        <v>4.3360433604336085E-2</v>
      </c>
      <c r="H593" s="62">
        <f>'Raw data'!E593</f>
        <v>1601.3750411629501</v>
      </c>
      <c r="I593" s="67">
        <f t="shared" si="48"/>
        <v>1.3209584000174827E-2</v>
      </c>
      <c r="J593" s="62">
        <f>'Sweden Small Cap'!C608</f>
        <v>1405.18720147</v>
      </c>
      <c r="K593">
        <f t="shared" si="49"/>
        <v>-7.3504948022453125E-4</v>
      </c>
    </row>
    <row r="594" spans="1:11" x14ac:dyDescent="0.3">
      <c r="A594" s="101">
        <v>43306</v>
      </c>
      <c r="B594" s="3">
        <f>'Raw data'!B594</f>
        <v>66.396910000000005</v>
      </c>
      <c r="C594" s="3">
        <f t="shared" si="45"/>
        <v>-4.097245874039733E-2</v>
      </c>
      <c r="D594" s="3">
        <f>'Raw data'!C594</f>
        <v>113.7</v>
      </c>
      <c r="E594" s="3">
        <f t="shared" si="46"/>
        <v>-0.12873563218390802</v>
      </c>
      <c r="F594" s="3">
        <f>'Raw data'!D594</f>
        <v>76</v>
      </c>
      <c r="G594" s="3">
        <f t="shared" si="47"/>
        <v>-1.2987012987012988E-2</v>
      </c>
      <c r="H594" s="62">
        <f>'Raw data'!E594</f>
        <v>1593.2684592159501</v>
      </c>
      <c r="I594" s="67">
        <f t="shared" si="48"/>
        <v>-5.0622632041978349E-3</v>
      </c>
      <c r="J594" s="62">
        <f>'Sweden Small Cap'!C609</f>
        <v>1429.05191676</v>
      </c>
      <c r="K594">
        <f t="shared" si="49"/>
        <v>1.69832996379661E-2</v>
      </c>
    </row>
    <row r="595" spans="1:11" x14ac:dyDescent="0.3">
      <c r="A595" s="101">
        <v>43307</v>
      </c>
      <c r="B595" s="3">
        <f>'Raw data'!B595</f>
        <v>67.379490000000004</v>
      </c>
      <c r="C595" s="3">
        <f t="shared" si="45"/>
        <v>1.4798580235134416E-2</v>
      </c>
      <c r="D595" s="3">
        <f>'Raw data'!C595</f>
        <v>112.1</v>
      </c>
      <c r="E595" s="3">
        <f t="shared" si="46"/>
        <v>-1.4072119613016786E-2</v>
      </c>
      <c r="F595" s="3">
        <f>'Raw data'!D595</f>
        <v>72.7</v>
      </c>
      <c r="G595" s="3">
        <f t="shared" si="47"/>
        <v>-4.3421052631578909E-2</v>
      </c>
      <c r="H595" s="62">
        <f>'Raw data'!E595</f>
        <v>1608.8037763628499</v>
      </c>
      <c r="I595" s="67">
        <f t="shared" si="48"/>
        <v>9.7505960511794706E-3</v>
      </c>
      <c r="J595" s="62">
        <f>'Sweden Small Cap'!C610</f>
        <v>1422.1335191200001</v>
      </c>
      <c r="K595">
        <f t="shared" si="49"/>
        <v>-4.8412500335786373E-3</v>
      </c>
    </row>
    <row r="596" spans="1:11" x14ac:dyDescent="0.3">
      <c r="A596" s="101">
        <v>43308</v>
      </c>
      <c r="B596" s="3">
        <f>'Raw data'!B596</f>
        <v>66.644689999999997</v>
      </c>
      <c r="C596" s="3">
        <f t="shared" si="45"/>
        <v>-1.0905395692368805E-2</v>
      </c>
      <c r="D596" s="3">
        <f>'Raw data'!C596</f>
        <v>113.65</v>
      </c>
      <c r="E596" s="3">
        <f t="shared" si="46"/>
        <v>1.3826940231935874E-2</v>
      </c>
      <c r="F596" s="3">
        <f>'Raw data'!D596</f>
        <v>73.95</v>
      </c>
      <c r="G596" s="3">
        <f t="shared" si="47"/>
        <v>1.7193947730398899E-2</v>
      </c>
      <c r="H596" s="62">
        <f>'Raw data'!E596</f>
        <v>1612.7615199366601</v>
      </c>
      <c r="I596" s="67">
        <f t="shared" si="48"/>
        <v>2.4600536323688476E-3</v>
      </c>
      <c r="J596" s="62">
        <f>'Sweden Small Cap'!C611</f>
        <v>1432.1217234200001</v>
      </c>
      <c r="K596">
        <f t="shared" si="49"/>
        <v>7.0233941930998101E-3</v>
      </c>
    </row>
    <row r="597" spans="1:11" x14ac:dyDescent="0.3">
      <c r="A597" s="101">
        <v>43311</v>
      </c>
      <c r="B597" s="3">
        <f>'Raw data'!B597</f>
        <v>67.661450000000002</v>
      </c>
      <c r="C597" s="3">
        <f t="shared" si="45"/>
        <v>1.5256429281912858E-2</v>
      </c>
      <c r="D597" s="3">
        <f>'Raw data'!C597</f>
        <v>113.8</v>
      </c>
      <c r="E597" s="3">
        <f t="shared" si="46"/>
        <v>1.3198416190056443E-3</v>
      </c>
      <c r="F597" s="3">
        <f>'Raw data'!D597</f>
        <v>71.95</v>
      </c>
      <c r="G597" s="3">
        <f t="shared" si="47"/>
        <v>-2.7045300878972278E-2</v>
      </c>
      <c r="H597" s="62">
        <f>'Raw data'!E597</f>
        <v>1611.0707279242599</v>
      </c>
      <c r="I597" s="67">
        <f t="shared" si="48"/>
        <v>-1.0483831561572455E-3</v>
      </c>
      <c r="J597" s="62">
        <f>'Sweden Small Cap'!C612</f>
        <v>1439.80757709</v>
      </c>
      <c r="K597">
        <f t="shared" si="49"/>
        <v>5.366760062577359E-3</v>
      </c>
    </row>
    <row r="598" spans="1:11" x14ac:dyDescent="0.3">
      <c r="A598" s="101">
        <v>43312</v>
      </c>
      <c r="B598" s="3">
        <f>'Raw data'!B598</f>
        <v>67.046270000000007</v>
      </c>
      <c r="C598" s="3">
        <f t="shared" si="45"/>
        <v>-9.0920309866252512E-3</v>
      </c>
      <c r="D598" s="3">
        <f>'Raw data'!C598</f>
        <v>113.55</v>
      </c>
      <c r="E598" s="3">
        <f t="shared" si="46"/>
        <v>-2.1968365553602814E-3</v>
      </c>
      <c r="F598" s="3">
        <f>'Raw data'!D598</f>
        <v>73</v>
      </c>
      <c r="G598" s="3">
        <f t="shared" si="47"/>
        <v>1.4593467685892942E-2</v>
      </c>
      <c r="H598" s="62">
        <f>'Raw data'!E598</f>
        <v>1615.5962979722201</v>
      </c>
      <c r="I598" s="67">
        <f t="shared" si="48"/>
        <v>2.8090449224355408E-3</v>
      </c>
      <c r="J598" s="62">
        <f>'Sweden Small Cap'!C613</f>
        <v>1435.1821011300001</v>
      </c>
      <c r="K598">
        <f t="shared" si="49"/>
        <v>-3.2125653688727411E-3</v>
      </c>
    </row>
    <row r="599" spans="1:11" x14ac:dyDescent="0.3">
      <c r="A599" s="101">
        <v>43313</v>
      </c>
      <c r="B599" s="3">
        <f>'Raw data'!B599</f>
        <v>65.909890000000004</v>
      </c>
      <c r="C599" s="3">
        <f t="shared" si="45"/>
        <v>-1.6949190462049603E-2</v>
      </c>
      <c r="D599" s="3">
        <f>'Raw data'!C599</f>
        <v>112.5</v>
      </c>
      <c r="E599" s="3">
        <f t="shared" si="46"/>
        <v>-9.247027741083198E-3</v>
      </c>
      <c r="F599" s="3">
        <f>'Raw data'!D599</f>
        <v>62.15</v>
      </c>
      <c r="G599" s="3">
        <f t="shared" si="47"/>
        <v>-0.1486301369863014</v>
      </c>
      <c r="H599" s="62">
        <f>'Raw data'!E599</f>
        <v>1612.54442794479</v>
      </c>
      <c r="I599" s="67">
        <f t="shared" si="48"/>
        <v>-1.8890053358383081E-3</v>
      </c>
      <c r="J599" s="62">
        <f>'Sweden Small Cap'!C614</f>
        <v>1433.7269629800001</v>
      </c>
      <c r="K599">
        <f t="shared" si="49"/>
        <v>-1.0139048897379128E-3</v>
      </c>
    </row>
    <row r="600" spans="1:11" x14ac:dyDescent="0.3">
      <c r="A600" s="101">
        <v>43314</v>
      </c>
      <c r="B600" s="3">
        <f>'Raw data'!B600</f>
        <v>66.84975</v>
      </c>
      <c r="C600" s="3">
        <f t="shared" si="45"/>
        <v>1.4259771940144276E-2</v>
      </c>
      <c r="D600" s="3">
        <f>'Raw data'!C600</f>
        <v>113</v>
      </c>
      <c r="E600" s="3">
        <f t="shared" si="46"/>
        <v>4.4444444444444444E-3</v>
      </c>
      <c r="F600" s="3">
        <f>'Raw data'!D600</f>
        <v>64.55</v>
      </c>
      <c r="G600" s="3">
        <f t="shared" si="47"/>
        <v>3.8616251005631513E-2</v>
      </c>
      <c r="H600" s="62">
        <f>'Raw data'!E600</f>
        <v>1598.0581024437399</v>
      </c>
      <c r="I600" s="67">
        <f t="shared" si="48"/>
        <v>-8.9835202367187193E-3</v>
      </c>
      <c r="J600" s="62">
        <f>'Sweden Small Cap'!C615</f>
        <v>1433.9403231900001</v>
      </c>
      <c r="K600">
        <f t="shared" si="49"/>
        <v>1.4881509207063384E-4</v>
      </c>
    </row>
    <row r="601" spans="1:11" x14ac:dyDescent="0.3">
      <c r="A601" s="101">
        <v>43315</v>
      </c>
      <c r="B601" s="3">
        <f>'Raw data'!B601</f>
        <v>66.644689999999997</v>
      </c>
      <c r="C601" s="3">
        <f t="shared" si="45"/>
        <v>-3.0674759441883196E-3</v>
      </c>
      <c r="D601" s="3">
        <f>'Raw data'!C601</f>
        <v>113</v>
      </c>
      <c r="E601" s="3">
        <f t="shared" si="46"/>
        <v>0</v>
      </c>
      <c r="F601" s="3">
        <f>'Raw data'!D601</f>
        <v>65</v>
      </c>
      <c r="G601" s="3">
        <f t="shared" si="47"/>
        <v>6.9713400464756449E-3</v>
      </c>
      <c r="H601" s="62">
        <f>'Raw data'!E601</f>
        <v>1611.94951149143</v>
      </c>
      <c r="I601" s="67">
        <f t="shared" si="48"/>
        <v>8.6926808396061775E-3</v>
      </c>
      <c r="J601" s="62">
        <f>'Sweden Small Cap'!C616</f>
        <v>1432.9905063799999</v>
      </c>
      <c r="K601">
        <f t="shared" si="49"/>
        <v>-6.6238238414770951E-4</v>
      </c>
    </row>
    <row r="602" spans="1:11" x14ac:dyDescent="0.3">
      <c r="A602" s="101">
        <v>43318</v>
      </c>
      <c r="B602" s="3">
        <f>'Raw data'!B602</f>
        <v>66.448170000000005</v>
      </c>
      <c r="C602" s="3">
        <f t="shared" si="45"/>
        <v>-2.9487720627103596E-3</v>
      </c>
      <c r="D602" s="3">
        <f>'Raw data'!C602</f>
        <v>112.15</v>
      </c>
      <c r="E602" s="3">
        <f t="shared" si="46"/>
        <v>-7.5221238938052593E-3</v>
      </c>
      <c r="F602" s="3">
        <f>'Raw data'!D602</f>
        <v>63.3</v>
      </c>
      <c r="G602" s="3">
        <f t="shared" si="47"/>
        <v>-2.6153846153846198E-2</v>
      </c>
      <c r="H602" s="62">
        <f>'Raw data'!E602</f>
        <v>1608.4774867541</v>
      </c>
      <c r="I602" s="67">
        <f t="shared" si="48"/>
        <v>-2.1539289615327768E-3</v>
      </c>
      <c r="J602" s="62">
        <f>'Sweden Small Cap'!C617</f>
        <v>1435.3200317000001</v>
      </c>
      <c r="K602">
        <f t="shared" si="49"/>
        <v>1.6256390461964353E-3</v>
      </c>
    </row>
    <row r="603" spans="1:11" x14ac:dyDescent="0.3">
      <c r="A603" s="101">
        <v>43319</v>
      </c>
      <c r="B603" s="3">
        <f>'Raw data'!B603</f>
        <v>65.670659999999998</v>
      </c>
      <c r="C603" s="3">
        <f t="shared" si="45"/>
        <v>-1.1700999440616748E-2</v>
      </c>
      <c r="D603" s="3">
        <f>'Raw data'!C603</f>
        <v>112.1</v>
      </c>
      <c r="E603" s="3">
        <f t="shared" si="46"/>
        <v>-4.4583147570228593E-4</v>
      </c>
      <c r="F603" s="3">
        <f>'Raw data'!D603</f>
        <v>62.3</v>
      </c>
      <c r="G603" s="3">
        <f t="shared" si="47"/>
        <v>-1.5797788309636653E-2</v>
      </c>
      <c r="H603" s="62">
        <f>'Raw data'!E603</f>
        <v>1619.8929486427</v>
      </c>
      <c r="I603" s="67">
        <f t="shared" si="48"/>
        <v>7.0970604081231929E-3</v>
      </c>
      <c r="J603" s="62">
        <f>'Sweden Small Cap'!C618</f>
        <v>1436.37590125</v>
      </c>
      <c r="K603">
        <f t="shared" si="49"/>
        <v>7.3563353585285121E-4</v>
      </c>
    </row>
    <row r="604" spans="1:11" x14ac:dyDescent="0.3">
      <c r="A604" s="101">
        <v>43320</v>
      </c>
      <c r="B604" s="3">
        <f>'Raw data'!B604</f>
        <v>66.337104999999994</v>
      </c>
      <c r="C604" s="3">
        <f t="shared" si="45"/>
        <v>1.0148291489684982E-2</v>
      </c>
      <c r="D604" s="3">
        <f>'Raw data'!C604</f>
        <v>111.75</v>
      </c>
      <c r="E604" s="3">
        <f t="shared" si="46"/>
        <v>-3.1222123104370594E-3</v>
      </c>
      <c r="F604" s="3">
        <f>'Raw data'!D604</f>
        <v>64.5</v>
      </c>
      <c r="G604" s="3">
        <f t="shared" si="47"/>
        <v>3.5313001605136486E-2</v>
      </c>
      <c r="H604" s="62">
        <f>'Raw data'!E604</f>
        <v>1622.62637604826</v>
      </c>
      <c r="I604" s="67">
        <f t="shared" si="48"/>
        <v>1.6874123736696771E-3</v>
      </c>
      <c r="J604" s="62">
        <f>'Sweden Small Cap'!C619</f>
        <v>1438.0609172100001</v>
      </c>
      <c r="K604">
        <f t="shared" si="49"/>
        <v>1.1731023602761107E-3</v>
      </c>
    </row>
    <row r="605" spans="1:11" x14ac:dyDescent="0.3">
      <c r="A605" s="101">
        <v>43321</v>
      </c>
      <c r="B605" s="3">
        <f>'Raw data'!B605</f>
        <v>67.157340000000005</v>
      </c>
      <c r="C605" s="3">
        <f t="shared" si="45"/>
        <v>1.2364648713567031E-2</v>
      </c>
      <c r="D605" s="3">
        <f>'Raw data'!C605</f>
        <v>111.9</v>
      </c>
      <c r="E605" s="3">
        <f t="shared" si="46"/>
        <v>1.3422818791946818E-3</v>
      </c>
      <c r="F605" s="3">
        <f>'Raw data'!D605</f>
        <v>64.25</v>
      </c>
      <c r="G605" s="3">
        <f t="shared" si="47"/>
        <v>-3.875968992248062E-3</v>
      </c>
      <c r="H605" s="62">
        <f>'Raw data'!E605</f>
        <v>1631.2324082309101</v>
      </c>
      <c r="I605" s="67">
        <f t="shared" si="48"/>
        <v>5.3037669729054972E-3</v>
      </c>
      <c r="J605" s="62">
        <f>'Sweden Small Cap'!C620</f>
        <v>1441.9916690499999</v>
      </c>
      <c r="K605">
        <f t="shared" si="49"/>
        <v>2.7333694928765311E-3</v>
      </c>
    </row>
    <row r="606" spans="1:11" x14ac:dyDescent="0.3">
      <c r="A606" s="101">
        <v>43322</v>
      </c>
      <c r="B606" s="3">
        <f>'Raw data'!B606</f>
        <v>66.14913</v>
      </c>
      <c r="C606" s="3">
        <f t="shared" si="45"/>
        <v>-1.5012655355319393E-2</v>
      </c>
      <c r="D606" s="3">
        <f>'Raw data'!C606</f>
        <v>109.95</v>
      </c>
      <c r="E606" s="3">
        <f t="shared" si="46"/>
        <v>-1.7426273458445066E-2</v>
      </c>
      <c r="F606" s="3">
        <f>'Raw data'!D606</f>
        <v>63.55</v>
      </c>
      <c r="G606" s="3">
        <f t="shared" si="47"/>
        <v>-1.089494163424129E-2</v>
      </c>
      <c r="H606" s="62">
        <f>'Raw data'!E606</f>
        <v>1616.8180586214701</v>
      </c>
      <c r="I606" s="67">
        <f t="shared" si="48"/>
        <v>-8.8364781969189465E-3</v>
      </c>
      <c r="J606" s="62">
        <f>'Sweden Small Cap'!C621</f>
        <v>1448.2616756800001</v>
      </c>
      <c r="K606">
        <f t="shared" si="49"/>
        <v>4.348157319196494E-3</v>
      </c>
    </row>
    <row r="607" spans="1:11" x14ac:dyDescent="0.3">
      <c r="A607" s="101">
        <v>43325</v>
      </c>
      <c r="B607" s="3">
        <f>'Raw data'!B607</f>
        <v>64.662445000000005</v>
      </c>
      <c r="C607" s="3">
        <f t="shared" si="45"/>
        <v>-2.2474747589272818E-2</v>
      </c>
      <c r="D607" s="3">
        <f>'Raw data'!C607</f>
        <v>109</v>
      </c>
      <c r="E607" s="3">
        <f t="shared" si="46"/>
        <v>-8.6402910413824717E-3</v>
      </c>
      <c r="F607" s="3">
        <f>'Raw data'!D607</f>
        <v>63</v>
      </c>
      <c r="G607" s="3">
        <f t="shared" si="47"/>
        <v>-8.6546026750589644E-3</v>
      </c>
      <c r="H607" s="62">
        <f>'Raw data'!E607</f>
        <v>1611.79500724689</v>
      </c>
      <c r="I607" s="67">
        <f t="shared" si="48"/>
        <v>-3.1067511571851274E-3</v>
      </c>
      <c r="J607" s="62">
        <f>'Sweden Small Cap'!C622</f>
        <v>1439.92710023</v>
      </c>
      <c r="K607">
        <f t="shared" si="49"/>
        <v>-5.7548822771180362E-3</v>
      </c>
    </row>
    <row r="608" spans="1:11" x14ac:dyDescent="0.3">
      <c r="A608" s="101">
        <v>43326</v>
      </c>
      <c r="B608" s="3">
        <f>'Raw data'!B608</f>
        <v>65.089650000000006</v>
      </c>
      <c r="C608" s="3">
        <f t="shared" si="45"/>
        <v>6.6066941947524674E-3</v>
      </c>
      <c r="D608" s="3">
        <f>'Raw data'!C608</f>
        <v>109</v>
      </c>
      <c r="E608" s="3">
        <f t="shared" si="46"/>
        <v>0</v>
      </c>
      <c r="F608" s="3">
        <f>'Raw data'!D608</f>
        <v>64.099999999999994</v>
      </c>
      <c r="G608" s="3">
        <f t="shared" si="47"/>
        <v>1.7460317460317371E-2</v>
      </c>
      <c r="H608" s="62">
        <f>'Raw data'!E608</f>
        <v>1608.5580800038799</v>
      </c>
      <c r="I608" s="67">
        <f t="shared" si="48"/>
        <v>-2.0082747672354982E-3</v>
      </c>
      <c r="J608" s="62">
        <f>'Sweden Small Cap'!C623</f>
        <v>1433.9859114200001</v>
      </c>
      <c r="K608">
        <f t="shared" si="49"/>
        <v>-4.1260344423345256E-3</v>
      </c>
    </row>
    <row r="609" spans="1:11" x14ac:dyDescent="0.3">
      <c r="A609" s="101">
        <v>43327</v>
      </c>
      <c r="B609" s="3">
        <f>'Raw data'!B609</f>
        <v>63.389355000000002</v>
      </c>
      <c r="C609" s="3">
        <f t="shared" si="45"/>
        <v>-2.6122355858419946E-2</v>
      </c>
      <c r="D609" s="3">
        <f>'Raw data'!C609</f>
        <v>108.45</v>
      </c>
      <c r="E609" s="3">
        <f t="shared" si="46"/>
        <v>-5.0458715596330018E-3</v>
      </c>
      <c r="F609" s="3">
        <f>'Raw data'!D609</f>
        <v>63.5</v>
      </c>
      <c r="G609" s="3">
        <f t="shared" si="47"/>
        <v>-9.3603744149765109E-3</v>
      </c>
      <c r="H609" s="62">
        <f>'Raw data'!E609</f>
        <v>1593.5927940055301</v>
      </c>
      <c r="I609" s="67">
        <f t="shared" si="48"/>
        <v>-9.3035409690110354E-3</v>
      </c>
      <c r="J609" s="62">
        <f>'Sweden Small Cap'!C624</f>
        <v>1421.9618757200001</v>
      </c>
      <c r="K609">
        <f t="shared" si="49"/>
        <v>-8.3850445142053375E-3</v>
      </c>
    </row>
    <row r="610" spans="1:11" x14ac:dyDescent="0.3">
      <c r="A610" s="101">
        <v>43328</v>
      </c>
      <c r="B610" s="3">
        <f>'Raw data'!B610</f>
        <v>64.910219999999995</v>
      </c>
      <c r="C610" s="3">
        <f t="shared" si="45"/>
        <v>2.3992435322933849E-2</v>
      </c>
      <c r="D610" s="3">
        <f>'Raw data'!C610</f>
        <v>107.95</v>
      </c>
      <c r="E610" s="3">
        <f t="shared" si="46"/>
        <v>-4.6104195481788844E-3</v>
      </c>
      <c r="F610" s="3">
        <f>'Raw data'!D610</f>
        <v>64</v>
      </c>
      <c r="G610" s="3">
        <f t="shared" si="47"/>
        <v>7.874015748031496E-3</v>
      </c>
      <c r="H610" s="62">
        <f>'Raw data'!E610</f>
        <v>1611.3301999615901</v>
      </c>
      <c r="I610" s="67">
        <f t="shared" si="48"/>
        <v>1.113045065388169E-2</v>
      </c>
      <c r="J610" s="62">
        <f>'Sweden Small Cap'!C625</f>
        <v>1412.61191121</v>
      </c>
      <c r="K610">
        <f t="shared" si="49"/>
        <v>-6.5753974629353387E-3</v>
      </c>
    </row>
    <row r="611" spans="1:11" x14ac:dyDescent="0.3">
      <c r="A611" s="101">
        <v>43329</v>
      </c>
      <c r="B611" s="3">
        <f>'Raw data'!B611</f>
        <v>64.730800000000002</v>
      </c>
      <c r="C611" s="3">
        <f t="shared" si="45"/>
        <v>-2.7641255876192264E-3</v>
      </c>
      <c r="D611" s="3">
        <f>'Raw data'!C611</f>
        <v>110.8</v>
      </c>
      <c r="E611" s="3">
        <f t="shared" si="46"/>
        <v>2.6401111625752611E-2</v>
      </c>
      <c r="F611" s="3">
        <f>'Raw data'!D611</f>
        <v>63.4</v>
      </c>
      <c r="G611" s="3">
        <f t="shared" si="47"/>
        <v>-9.3750000000000222E-3</v>
      </c>
      <c r="H611" s="62">
        <f>'Raw data'!E611</f>
        <v>1622.71259363028</v>
      </c>
      <c r="I611" s="67">
        <f t="shared" si="48"/>
        <v>7.0639733984761508E-3</v>
      </c>
      <c r="J611" s="62">
        <f>'Sweden Small Cap'!C626</f>
        <v>1427.26615373</v>
      </c>
      <c r="K611">
        <f t="shared" si="49"/>
        <v>1.0373863057297634E-2</v>
      </c>
    </row>
    <row r="612" spans="1:11" x14ac:dyDescent="0.3">
      <c r="A612" s="101">
        <v>43332</v>
      </c>
      <c r="B612" s="3">
        <f>'Raw data'!B612</f>
        <v>64.491553999999994</v>
      </c>
      <c r="C612" s="3">
        <f t="shared" si="45"/>
        <v>-3.6960148800881266E-3</v>
      </c>
      <c r="D612" s="3">
        <f>'Raw data'!C612</f>
        <v>112.3</v>
      </c>
      <c r="E612" s="3">
        <f t="shared" si="46"/>
        <v>1.3537906137184115E-2</v>
      </c>
      <c r="F612" s="3">
        <f>'Raw data'!D612</f>
        <v>61.5</v>
      </c>
      <c r="G612" s="3">
        <f t="shared" si="47"/>
        <v>-2.9968454258675056E-2</v>
      </c>
      <c r="H612" s="62">
        <f>'Raw data'!E612</f>
        <v>1630.91742237566</v>
      </c>
      <c r="I612" s="67">
        <f t="shared" si="48"/>
        <v>5.0562427244274667E-3</v>
      </c>
      <c r="J612" s="62">
        <f>'Sweden Small Cap'!C627</f>
        <v>1439.74114577</v>
      </c>
      <c r="K612">
        <f t="shared" si="49"/>
        <v>8.7404805385442423E-3</v>
      </c>
    </row>
    <row r="613" spans="1:11" x14ac:dyDescent="0.3">
      <c r="A613" s="101">
        <v>43333</v>
      </c>
      <c r="B613" s="3">
        <f>'Raw data'!B613</f>
        <v>62.8767</v>
      </c>
      <c r="C613" s="3">
        <f t="shared" si="45"/>
        <v>-2.5039774975805267E-2</v>
      </c>
      <c r="D613" s="3">
        <f>'Raw data'!C613</f>
        <v>113.35</v>
      </c>
      <c r="E613" s="3">
        <f t="shared" si="46"/>
        <v>9.3499554764024679E-3</v>
      </c>
      <c r="F613" s="3">
        <f>'Raw data'!D613</f>
        <v>59.15</v>
      </c>
      <c r="G613" s="3">
        <f t="shared" si="47"/>
        <v>-3.8211382113821163E-2</v>
      </c>
      <c r="H613" s="62">
        <f>'Raw data'!E613</f>
        <v>1637.6014151248501</v>
      </c>
      <c r="I613" s="67">
        <f t="shared" si="48"/>
        <v>4.0983023772312999E-3</v>
      </c>
      <c r="J613" s="62">
        <f>'Sweden Small Cap'!C628</f>
        <v>1446.5632338099999</v>
      </c>
      <c r="K613">
        <f t="shared" si="49"/>
        <v>4.7384129154351201E-3</v>
      </c>
    </row>
    <row r="614" spans="1:11" x14ac:dyDescent="0.3">
      <c r="A614" s="101">
        <v>43334</v>
      </c>
      <c r="B614" s="3">
        <f>'Raw data'!B614</f>
        <v>63.654223999999999</v>
      </c>
      <c r="C614" s="3">
        <f t="shared" si="45"/>
        <v>1.2365852533609424E-2</v>
      </c>
      <c r="D614" s="3">
        <f>'Raw data'!C614</f>
        <v>114.05</v>
      </c>
      <c r="E614" s="3">
        <f t="shared" si="46"/>
        <v>6.1755624172916005E-3</v>
      </c>
      <c r="F614" s="3">
        <f>'Raw data'!D614</f>
        <v>61.45</v>
      </c>
      <c r="G614" s="3">
        <f t="shared" si="47"/>
        <v>3.8884192730346649E-2</v>
      </c>
      <c r="H614" s="62">
        <f>'Raw data'!E614</f>
        <v>1643.4567239637199</v>
      </c>
      <c r="I614" s="67">
        <f t="shared" si="48"/>
        <v>3.5755396794301458E-3</v>
      </c>
      <c r="J614" s="62">
        <f>'Sweden Small Cap'!C629</f>
        <v>1449.60549786</v>
      </c>
      <c r="K614">
        <f t="shared" si="49"/>
        <v>2.103097865958671E-3</v>
      </c>
    </row>
    <row r="615" spans="1:11" x14ac:dyDescent="0.3">
      <c r="A615" s="101">
        <v>43335</v>
      </c>
      <c r="B615" s="3">
        <f>'Raw data'!B615</f>
        <v>63.654223999999999</v>
      </c>
      <c r="C615" s="3">
        <f t="shared" si="45"/>
        <v>0</v>
      </c>
      <c r="D615" s="3">
        <f>'Raw data'!C615</f>
        <v>113.35</v>
      </c>
      <c r="E615" s="3">
        <f t="shared" si="46"/>
        <v>-6.1376589215256716E-3</v>
      </c>
      <c r="F615" s="3">
        <f>'Raw data'!D615</f>
        <v>60.7</v>
      </c>
      <c r="G615" s="3">
        <f t="shared" si="47"/>
        <v>-1.2205044751830756E-2</v>
      </c>
      <c r="H615" s="62">
        <f>'Raw data'!E615</f>
        <v>1643.7050520918301</v>
      </c>
      <c r="I615" s="67">
        <f t="shared" si="48"/>
        <v>1.511011056690715E-4</v>
      </c>
      <c r="J615" s="62">
        <f>'Sweden Small Cap'!C630</f>
        <v>1458.2961067799999</v>
      </c>
      <c r="K615">
        <f t="shared" si="49"/>
        <v>5.995154497433655E-3</v>
      </c>
    </row>
    <row r="616" spans="1:11" x14ac:dyDescent="0.3">
      <c r="A616" s="101">
        <v>43336</v>
      </c>
      <c r="B616" s="3">
        <f>'Raw data'!B616</f>
        <v>61.911205000000002</v>
      </c>
      <c r="C616" s="3">
        <f t="shared" si="45"/>
        <v>-2.7382613288946808E-2</v>
      </c>
      <c r="D616" s="3">
        <f>'Raw data'!C616</f>
        <v>112.6</v>
      </c>
      <c r="E616" s="3">
        <f t="shared" si="46"/>
        <v>-6.6166740185266875E-3</v>
      </c>
      <c r="F616" s="3">
        <f>'Raw data'!D616</f>
        <v>61.65</v>
      </c>
      <c r="G616" s="3">
        <f t="shared" si="47"/>
        <v>1.5650741350906026E-2</v>
      </c>
      <c r="H616" s="62">
        <f>'Raw data'!E616</f>
        <v>1646.86748983501</v>
      </c>
      <c r="I616" s="67">
        <f t="shared" si="48"/>
        <v>1.9239691081774622E-3</v>
      </c>
      <c r="J616" s="62">
        <f>'Sweden Small Cap'!C631</f>
        <v>1463.1976035</v>
      </c>
      <c r="K616">
        <f t="shared" si="49"/>
        <v>3.3611121206535001E-3</v>
      </c>
    </row>
    <row r="617" spans="1:11" x14ac:dyDescent="0.3">
      <c r="A617" s="101">
        <v>43339</v>
      </c>
      <c r="B617" s="3">
        <f>'Raw data'!B617</f>
        <v>62.671641999999999</v>
      </c>
      <c r="C617" s="3">
        <f t="shared" si="45"/>
        <v>1.2282703914420597E-2</v>
      </c>
      <c r="D617" s="3">
        <f>'Raw data'!C617</f>
        <v>113.6</v>
      </c>
      <c r="E617" s="3">
        <f t="shared" si="46"/>
        <v>8.8809946714031984E-3</v>
      </c>
      <c r="F617" s="3">
        <f>'Raw data'!D617</f>
        <v>61.95</v>
      </c>
      <c r="G617" s="3">
        <f t="shared" si="47"/>
        <v>4.86618004866187E-3</v>
      </c>
      <c r="H617" s="62">
        <f>'Raw data'!E617</f>
        <v>1665.0974855449001</v>
      </c>
      <c r="I617" s="67">
        <f t="shared" si="48"/>
        <v>1.1069497590068067E-2</v>
      </c>
      <c r="J617" s="62">
        <f>'Sweden Small Cap'!C632</f>
        <v>1464.0850694600001</v>
      </c>
      <c r="K617">
        <f t="shared" si="49"/>
        <v>6.0652502292052833E-4</v>
      </c>
    </row>
    <row r="618" spans="1:11" x14ac:dyDescent="0.3">
      <c r="A618" s="101">
        <v>43340</v>
      </c>
      <c r="B618" s="3">
        <f>'Raw data'!B618</f>
        <v>63.227015999999999</v>
      </c>
      <c r="C618" s="3">
        <f t="shared" si="45"/>
        <v>8.8616475055815595E-3</v>
      </c>
      <c r="D618" s="3">
        <f>'Raw data'!C618</f>
        <v>114.3</v>
      </c>
      <c r="E618" s="3">
        <f t="shared" si="46"/>
        <v>6.1619718309859411E-3</v>
      </c>
      <c r="F618" s="3">
        <f>'Raw data'!D618</f>
        <v>62.8</v>
      </c>
      <c r="G618" s="3">
        <f t="shared" si="47"/>
        <v>1.3720742534301764E-2</v>
      </c>
      <c r="H618" s="62">
        <f>'Raw data'!E618</f>
        <v>1671.1461161985401</v>
      </c>
      <c r="I618" s="67">
        <f t="shared" si="48"/>
        <v>3.6325985151917828E-3</v>
      </c>
      <c r="J618" s="62">
        <f>'Sweden Small Cap'!C633</f>
        <v>1476.72959111</v>
      </c>
      <c r="K618">
        <f t="shared" si="49"/>
        <v>8.6364664962149899E-3</v>
      </c>
    </row>
    <row r="619" spans="1:11" x14ac:dyDescent="0.3">
      <c r="A619" s="101">
        <v>43341</v>
      </c>
      <c r="B619" s="3">
        <f>'Raw data'!B619</f>
        <v>61.142229999999998</v>
      </c>
      <c r="C619" s="3">
        <f t="shared" si="45"/>
        <v>-3.2973025328286901E-2</v>
      </c>
      <c r="D619" s="3">
        <f>'Raw data'!C619</f>
        <v>113.3</v>
      </c>
      <c r="E619" s="3">
        <f t="shared" si="46"/>
        <v>-8.7489063867016627E-3</v>
      </c>
      <c r="F619" s="3">
        <f>'Raw data'!D619</f>
        <v>61.85</v>
      </c>
      <c r="G619" s="3">
        <f t="shared" si="47"/>
        <v>-1.512738853503178E-2</v>
      </c>
      <c r="H619" s="62">
        <f>'Raw data'!E619</f>
        <v>1677.21542264444</v>
      </c>
      <c r="I619" s="67">
        <f t="shared" si="48"/>
        <v>3.6318227275698141E-3</v>
      </c>
      <c r="J619" s="62">
        <f>'Sweden Small Cap'!C634</f>
        <v>1487.49567226</v>
      </c>
      <c r="K619">
        <f t="shared" si="49"/>
        <v>7.2904892099490927E-3</v>
      </c>
    </row>
    <row r="620" spans="1:11" x14ac:dyDescent="0.3">
      <c r="A620" s="101">
        <v>43342</v>
      </c>
      <c r="B620" s="3">
        <f>'Raw data'!B620</f>
        <v>60.569769999999998</v>
      </c>
      <c r="C620" s="3">
        <f t="shared" si="45"/>
        <v>-9.3627595853144306E-3</v>
      </c>
      <c r="D620" s="3">
        <f>'Raw data'!C620</f>
        <v>114.2</v>
      </c>
      <c r="E620" s="3">
        <f t="shared" si="46"/>
        <v>7.9435127978817795E-3</v>
      </c>
      <c r="F620" s="3">
        <f>'Raw data'!D620</f>
        <v>63</v>
      </c>
      <c r="G620" s="3">
        <f t="shared" si="47"/>
        <v>1.8593371059013718E-2</v>
      </c>
      <c r="H620" s="62">
        <f>'Raw data'!E620</f>
        <v>1672.56309184666</v>
      </c>
      <c r="I620" s="67">
        <f t="shared" si="48"/>
        <v>-2.773842128427806E-3</v>
      </c>
      <c r="J620" s="62">
        <f>'Sweden Small Cap'!C635</f>
        <v>1484.20193733</v>
      </c>
      <c r="K620">
        <f t="shared" si="49"/>
        <v>-2.2142820254365853E-3</v>
      </c>
    </row>
    <row r="621" spans="1:11" x14ac:dyDescent="0.3">
      <c r="A621" s="101">
        <v>43343</v>
      </c>
      <c r="B621" s="3">
        <f>'Raw data'!B621</f>
        <v>60.091293</v>
      </c>
      <c r="C621" s="3">
        <f t="shared" si="45"/>
        <v>-7.8996007414259307E-3</v>
      </c>
      <c r="D621" s="3">
        <f>'Raw data'!C621</f>
        <v>112.4</v>
      </c>
      <c r="E621" s="3">
        <f t="shared" si="46"/>
        <v>-1.5761821366024494E-2</v>
      </c>
      <c r="F621" s="3">
        <f>'Raw data'!D621</f>
        <v>65</v>
      </c>
      <c r="G621" s="3">
        <f t="shared" si="47"/>
        <v>3.1746031746031744E-2</v>
      </c>
      <c r="H621" s="62">
        <f>'Raw data'!E621</f>
        <v>1658.1631371441699</v>
      </c>
      <c r="I621" s="67">
        <f t="shared" si="48"/>
        <v>-8.6095136097922645E-3</v>
      </c>
      <c r="J621" s="62">
        <f>'Sweden Small Cap'!C636</f>
        <v>1474.89404663</v>
      </c>
      <c r="K621">
        <f t="shared" si="49"/>
        <v>-6.2713101673646339E-3</v>
      </c>
    </row>
    <row r="622" spans="1:11" x14ac:dyDescent="0.3">
      <c r="A622" s="101">
        <v>43346</v>
      </c>
      <c r="B622" s="3">
        <f>'Raw data'!B622</f>
        <v>60.766289999999998</v>
      </c>
      <c r="C622" s="3">
        <f t="shared" si="45"/>
        <v>1.1232858643930288E-2</v>
      </c>
      <c r="D622" s="3">
        <f>'Raw data'!C622</f>
        <v>111.95</v>
      </c>
      <c r="E622" s="3">
        <f t="shared" si="46"/>
        <v>-4.0035587188612352E-3</v>
      </c>
      <c r="F622" s="3">
        <f>'Raw data'!D622</f>
        <v>65.849999999999994</v>
      </c>
      <c r="G622" s="3">
        <f t="shared" si="47"/>
        <v>1.307692307692299E-2</v>
      </c>
      <c r="H622" s="62">
        <f>'Raw data'!E622</f>
        <v>1660.1435980374899</v>
      </c>
      <c r="I622" s="67">
        <f t="shared" si="48"/>
        <v>1.1943703541323039E-3</v>
      </c>
      <c r="J622" s="62">
        <f>'Sweden Small Cap'!C637</f>
        <v>1475.22162209</v>
      </c>
      <c r="K622">
        <f t="shared" si="49"/>
        <v>2.2210101176312627E-4</v>
      </c>
    </row>
    <row r="623" spans="1:11" x14ac:dyDescent="0.3">
      <c r="A623" s="101">
        <v>43347</v>
      </c>
      <c r="B623" s="3">
        <f>'Raw data'!B623</f>
        <v>59.621369999999999</v>
      </c>
      <c r="C623" s="3">
        <f t="shared" si="45"/>
        <v>-1.8841367475289326E-2</v>
      </c>
      <c r="D623" s="3">
        <f>'Raw data'!C623</f>
        <v>109.1</v>
      </c>
      <c r="E623" s="3">
        <f t="shared" si="46"/>
        <v>-2.545779365788306E-2</v>
      </c>
      <c r="F623" s="3">
        <f>'Raw data'!D623</f>
        <v>64.349999999999994</v>
      </c>
      <c r="G623" s="3">
        <f t="shared" si="47"/>
        <v>-2.2779043280182234E-2</v>
      </c>
      <c r="H623" s="62">
        <f>'Raw data'!E623</f>
        <v>1645.94525596173</v>
      </c>
      <c r="I623" s="67">
        <f t="shared" si="48"/>
        <v>-8.5524782871459048E-3</v>
      </c>
      <c r="J623" s="62">
        <f>'Sweden Small Cap'!C638</f>
        <v>1463.0646100599999</v>
      </c>
      <c r="K623">
        <f t="shared" si="49"/>
        <v>-8.2408038547975952E-3</v>
      </c>
    </row>
    <row r="624" spans="1:11" x14ac:dyDescent="0.3">
      <c r="A624" s="101">
        <v>43348</v>
      </c>
      <c r="B624" s="3">
        <f>'Raw data'!B624</f>
        <v>59.664090000000002</v>
      </c>
      <c r="C624" s="3">
        <f t="shared" si="45"/>
        <v>7.1652160961753746E-4</v>
      </c>
      <c r="D624" s="3">
        <f>'Raw data'!C624</f>
        <v>107.6</v>
      </c>
      <c r="E624" s="3">
        <f t="shared" si="46"/>
        <v>-1.3748854262144823E-2</v>
      </c>
      <c r="F624" s="3">
        <f>'Raw data'!D624</f>
        <v>63.4</v>
      </c>
      <c r="G624" s="3">
        <f t="shared" si="47"/>
        <v>-1.4763014763014698E-2</v>
      </c>
      <c r="H624" s="62">
        <f>'Raw data'!E624</f>
        <v>1631.73737683736</v>
      </c>
      <c r="I624" s="67">
        <f t="shared" si="48"/>
        <v>-8.6320484067790807E-3</v>
      </c>
      <c r="J624" s="62">
        <f>'Sweden Small Cap'!C639</f>
        <v>1450.722696</v>
      </c>
      <c r="K624">
        <f t="shared" si="49"/>
        <v>-8.4356589416059828E-3</v>
      </c>
    </row>
    <row r="625" spans="1:11" x14ac:dyDescent="0.3">
      <c r="A625" s="101">
        <v>43349</v>
      </c>
      <c r="B625" s="3">
        <f>'Raw data'!B625</f>
        <v>57.100830000000002</v>
      </c>
      <c r="C625" s="3">
        <f t="shared" si="45"/>
        <v>-4.2961520070112516E-2</v>
      </c>
      <c r="D625" s="3">
        <f>'Raw data'!C625</f>
        <v>104.65</v>
      </c>
      <c r="E625" s="3">
        <f t="shared" si="46"/>
        <v>-2.7416356877323318E-2</v>
      </c>
      <c r="F625" s="3">
        <f>'Raw data'!D625</f>
        <v>62.7</v>
      </c>
      <c r="G625" s="3">
        <f t="shared" si="47"/>
        <v>-1.1041009463722331E-2</v>
      </c>
      <c r="H625" s="62">
        <f>'Raw data'!E625</f>
        <v>1632.4187617355201</v>
      </c>
      <c r="I625" s="67">
        <f t="shared" si="48"/>
        <v>4.1758245403483192E-4</v>
      </c>
      <c r="J625" s="62">
        <f>'Sweden Small Cap'!C640</f>
        <v>1448.5174460600001</v>
      </c>
      <c r="K625">
        <f t="shared" si="49"/>
        <v>-1.5201043907842264E-3</v>
      </c>
    </row>
    <row r="626" spans="1:11" x14ac:dyDescent="0.3">
      <c r="A626" s="101">
        <v>43350</v>
      </c>
      <c r="B626" s="3">
        <f>'Raw data'!B626</f>
        <v>57.314433999999999</v>
      </c>
      <c r="C626" s="3">
        <f t="shared" si="45"/>
        <v>3.7408212805312385E-3</v>
      </c>
      <c r="D626" s="3">
        <f>'Raw data'!C626</f>
        <v>103.75</v>
      </c>
      <c r="E626" s="3">
        <f t="shared" si="46"/>
        <v>-8.6000955566173497E-3</v>
      </c>
      <c r="F626" s="3">
        <f>'Raw data'!D626</f>
        <v>62.6</v>
      </c>
      <c r="G626" s="3">
        <f t="shared" si="47"/>
        <v>-1.5948963317384596E-3</v>
      </c>
      <c r="H626" s="62">
        <f>'Raw data'!E626</f>
        <v>1618.1984519600701</v>
      </c>
      <c r="I626" s="67">
        <f t="shared" si="48"/>
        <v>-8.7111898667052556E-3</v>
      </c>
      <c r="J626" s="62">
        <f>'Sweden Small Cap'!C641</f>
        <v>1443.05221523</v>
      </c>
      <c r="K626">
        <f t="shared" si="49"/>
        <v>-3.7729823999466902E-3</v>
      </c>
    </row>
    <row r="627" spans="1:11" x14ac:dyDescent="0.3">
      <c r="A627" s="101">
        <v>43353</v>
      </c>
      <c r="B627" s="3">
        <f>'Raw data'!B627</f>
        <v>55.622684</v>
      </c>
      <c r="C627" s="3">
        <f t="shared" si="45"/>
        <v>-2.9516997411158225E-2</v>
      </c>
      <c r="D627" s="3">
        <f>'Raw data'!C627</f>
        <v>103.9</v>
      </c>
      <c r="E627" s="3">
        <f t="shared" si="46"/>
        <v>1.4457831325301752E-3</v>
      </c>
      <c r="F627" s="3">
        <f>'Raw data'!D627</f>
        <v>62.2</v>
      </c>
      <c r="G627" s="3">
        <f t="shared" si="47"/>
        <v>-6.3897763578274532E-3</v>
      </c>
      <c r="H627" s="62">
        <f>'Raw data'!E627</f>
        <v>1624.2455186531899</v>
      </c>
      <c r="I627" s="67">
        <f t="shared" si="48"/>
        <v>3.7369129143556205E-3</v>
      </c>
      <c r="J627" s="62">
        <f>'Sweden Small Cap'!C642</f>
        <v>1445.3416411600001</v>
      </c>
      <c r="K627">
        <f t="shared" si="49"/>
        <v>1.5865163476674389E-3</v>
      </c>
    </row>
    <row r="628" spans="1:11" x14ac:dyDescent="0.3">
      <c r="A628" s="101">
        <v>43354</v>
      </c>
      <c r="B628" s="3">
        <f>'Raw data'!B628</f>
        <v>55.981537000000003</v>
      </c>
      <c r="C628" s="3">
        <f t="shared" si="45"/>
        <v>6.4515585044404439E-3</v>
      </c>
      <c r="D628" s="3">
        <f>'Raw data'!C628</f>
        <v>103.7</v>
      </c>
      <c r="E628" s="3">
        <f t="shared" si="46"/>
        <v>-1.9249278152069569E-3</v>
      </c>
      <c r="F628" s="3">
        <f>'Raw data'!D628</f>
        <v>63</v>
      </c>
      <c r="G628" s="3">
        <f t="shared" si="47"/>
        <v>1.2861736334405098E-2</v>
      </c>
      <c r="H628" s="62">
        <f>'Raw data'!E628</f>
        <v>1620.3856604303</v>
      </c>
      <c r="I628" s="67">
        <f t="shared" si="48"/>
        <v>-2.3764007217889436E-3</v>
      </c>
      <c r="J628" s="62">
        <f>'Sweden Small Cap'!C643</f>
        <v>1450.56804304</v>
      </c>
      <c r="K628">
        <f t="shared" si="49"/>
        <v>3.6160321761748416E-3</v>
      </c>
    </row>
    <row r="629" spans="1:11" x14ac:dyDescent="0.3">
      <c r="A629" s="101">
        <v>43355</v>
      </c>
      <c r="B629" s="3">
        <f>'Raw data'!B629</f>
        <v>55.229652000000002</v>
      </c>
      <c r="C629" s="3">
        <f t="shared" si="45"/>
        <v>-1.3430945992068804E-2</v>
      </c>
      <c r="D629" s="3">
        <f>'Raw data'!C629</f>
        <v>104.3</v>
      </c>
      <c r="E629" s="3">
        <f t="shared" si="46"/>
        <v>5.785920925747293E-3</v>
      </c>
      <c r="F629" s="3">
        <f>'Raw data'!D629</f>
        <v>61.9</v>
      </c>
      <c r="G629" s="3">
        <f t="shared" si="47"/>
        <v>-1.7460317460317482E-2</v>
      </c>
      <c r="H629" s="62">
        <f>'Raw data'!E629</f>
        <v>1618.8066448587699</v>
      </c>
      <c r="I629" s="67">
        <f t="shared" si="48"/>
        <v>-9.7446898605040803E-4</v>
      </c>
      <c r="J629" s="62">
        <f>'Sweden Small Cap'!C644</f>
        <v>1464.4257610100001</v>
      </c>
      <c r="K629">
        <f t="shared" si="49"/>
        <v>9.5533043323896907E-3</v>
      </c>
    </row>
    <row r="630" spans="1:11" x14ac:dyDescent="0.3">
      <c r="A630" s="101">
        <v>43356</v>
      </c>
      <c r="B630" s="3">
        <f>'Raw data'!B630</f>
        <v>55.981537000000003</v>
      </c>
      <c r="C630" s="3">
        <f t="shared" si="45"/>
        <v>1.3613792098490887E-2</v>
      </c>
      <c r="D630" s="3">
        <f>'Raw data'!C630</f>
        <v>104.2</v>
      </c>
      <c r="E630" s="3">
        <f t="shared" si="46"/>
        <v>-9.5877277085325329E-4</v>
      </c>
      <c r="F630" s="3">
        <f>'Raw data'!D630</f>
        <v>58.05</v>
      </c>
      <c r="G630" s="3">
        <f t="shared" si="47"/>
        <v>-6.2197092084006485E-2</v>
      </c>
      <c r="H630" s="62">
        <f>'Raw data'!E630</f>
        <v>1621.8483311094401</v>
      </c>
      <c r="I630" s="67">
        <f t="shared" si="48"/>
        <v>1.878968226582458E-3</v>
      </c>
      <c r="J630" s="62">
        <f>'Sweden Small Cap'!C645</f>
        <v>1467.7954175100001</v>
      </c>
      <c r="K630">
        <f t="shared" si="49"/>
        <v>2.3010087569587689E-3</v>
      </c>
    </row>
    <row r="631" spans="1:11" x14ac:dyDescent="0.3">
      <c r="A631" s="101">
        <v>43357</v>
      </c>
      <c r="B631" s="3">
        <f>'Raw data'!B631</f>
        <v>56.374577000000002</v>
      </c>
      <c r="C631" s="3">
        <f t="shared" si="45"/>
        <v>7.0208861896735551E-3</v>
      </c>
      <c r="D631" s="3">
        <f>'Raw data'!C631</f>
        <v>106</v>
      </c>
      <c r="E631" s="3">
        <f t="shared" si="46"/>
        <v>1.7274472168905923E-2</v>
      </c>
      <c r="F631" s="3">
        <f>'Raw data'!D631</f>
        <v>59.65</v>
      </c>
      <c r="G631" s="3">
        <f t="shared" si="47"/>
        <v>2.7562446167097354E-2</v>
      </c>
      <c r="H631" s="62">
        <f>'Raw data'!E631</f>
        <v>1634.7362629613799</v>
      </c>
      <c r="I631" s="67">
        <f t="shared" si="48"/>
        <v>7.9464470288190901E-3</v>
      </c>
      <c r="J631" s="62">
        <f>'Sweden Small Cap'!C646</f>
        <v>1481.1281399699999</v>
      </c>
      <c r="K631">
        <f t="shared" si="49"/>
        <v>9.0835018974358868E-3</v>
      </c>
    </row>
    <row r="632" spans="1:11" x14ac:dyDescent="0.3">
      <c r="A632" s="101">
        <v>43360</v>
      </c>
      <c r="B632" s="3">
        <f>'Raw data'!B632</f>
        <v>56.015712999999998</v>
      </c>
      <c r="C632" s="3">
        <f t="shared" si="45"/>
        <v>-6.3657063005546641E-3</v>
      </c>
      <c r="D632" s="3">
        <f>'Raw data'!C632</f>
        <v>103.7</v>
      </c>
      <c r="E632" s="3">
        <f t="shared" si="46"/>
        <v>-2.1698113207547144E-2</v>
      </c>
      <c r="F632" s="3">
        <f>'Raw data'!D632</f>
        <v>59.55</v>
      </c>
      <c r="G632" s="3">
        <f t="shared" si="47"/>
        <v>-1.6764459346186324E-3</v>
      </c>
      <c r="H632" s="62">
        <f>'Raw data'!E632</f>
        <v>1640.59919746639</v>
      </c>
      <c r="I632" s="67">
        <f t="shared" si="48"/>
        <v>3.5864711867278289E-3</v>
      </c>
      <c r="J632" s="62">
        <f>'Sweden Small Cap'!C647</f>
        <v>1488.96548024</v>
      </c>
      <c r="K632">
        <f t="shared" si="49"/>
        <v>5.2914667262745308E-3</v>
      </c>
    </row>
    <row r="633" spans="1:11" x14ac:dyDescent="0.3">
      <c r="A633" s="101">
        <v>43361</v>
      </c>
      <c r="B633" s="3">
        <f>'Raw data'!B633</f>
        <v>56.118248000000001</v>
      </c>
      <c r="C633" s="3">
        <f t="shared" si="45"/>
        <v>1.8304685329990026E-3</v>
      </c>
      <c r="D633" s="3">
        <f>'Raw data'!C633</f>
        <v>102.4</v>
      </c>
      <c r="E633" s="3">
        <f t="shared" si="46"/>
        <v>-1.2536162005785893E-2</v>
      </c>
      <c r="F633" s="3">
        <f>'Raw data'!D633</f>
        <v>60</v>
      </c>
      <c r="G633" s="3">
        <f t="shared" si="47"/>
        <v>7.5566750629723406E-3</v>
      </c>
      <c r="H633" s="62">
        <f>'Raw data'!E633</f>
        <v>1625.45170569166</v>
      </c>
      <c r="I633" s="67">
        <f t="shared" si="48"/>
        <v>-9.2329020995028013E-3</v>
      </c>
      <c r="J633" s="62">
        <f>'Sweden Small Cap'!C648</f>
        <v>1481.83215202</v>
      </c>
      <c r="K633">
        <f t="shared" si="49"/>
        <v>-4.7907948939489688E-3</v>
      </c>
    </row>
    <row r="634" spans="1:11" x14ac:dyDescent="0.3">
      <c r="A634" s="101">
        <v>43362</v>
      </c>
      <c r="B634" s="3">
        <f>'Raw data'!B634</f>
        <v>56.374577000000002</v>
      </c>
      <c r="C634" s="3">
        <f t="shared" si="45"/>
        <v>4.5676586339616467E-3</v>
      </c>
      <c r="D634" s="3">
        <f>'Raw data'!C634</f>
        <v>103.35</v>
      </c>
      <c r="E634" s="3">
        <f t="shared" si="46"/>
        <v>9.277343749999889E-3</v>
      </c>
      <c r="F634" s="3">
        <f>'Raw data'!D634</f>
        <v>62.7</v>
      </c>
      <c r="G634" s="3">
        <f t="shared" si="47"/>
        <v>4.5000000000000047E-2</v>
      </c>
      <c r="H634" s="62">
        <f>'Raw data'!E634</f>
        <v>1630.5017123289999</v>
      </c>
      <c r="I634" s="67">
        <f t="shared" si="48"/>
        <v>3.1068327774100651E-3</v>
      </c>
      <c r="J634" s="62">
        <f>'Sweden Small Cap'!C649</f>
        <v>1472.5123159699999</v>
      </c>
      <c r="K634">
        <f t="shared" si="49"/>
        <v>-6.289400616186833E-3</v>
      </c>
    </row>
    <row r="635" spans="1:11" x14ac:dyDescent="0.3">
      <c r="A635" s="101">
        <v>43363</v>
      </c>
      <c r="B635" s="3">
        <f>'Raw data'!B635</f>
        <v>55.622684</v>
      </c>
      <c r="C635" s="3">
        <f t="shared" si="45"/>
        <v>-1.3337448190520393E-2</v>
      </c>
      <c r="D635" s="3">
        <f>'Raw data'!C635</f>
        <v>104.1</v>
      </c>
      <c r="E635" s="3">
        <f t="shared" si="46"/>
        <v>7.2568940493468797E-3</v>
      </c>
      <c r="F635" s="3">
        <f>'Raw data'!D635</f>
        <v>61.35</v>
      </c>
      <c r="G635" s="3">
        <f t="shared" si="47"/>
        <v>-2.1531100478468922E-2</v>
      </c>
      <c r="H635" s="62">
        <f>'Raw data'!E635</f>
        <v>1645.84299163229</v>
      </c>
      <c r="I635" s="67">
        <f t="shared" si="48"/>
        <v>9.4089317338874132E-3</v>
      </c>
      <c r="J635" s="62">
        <f>'Sweden Small Cap'!C650</f>
        <v>1469.8986474799999</v>
      </c>
      <c r="K635">
        <f t="shared" si="49"/>
        <v>-1.7749722441392866E-3</v>
      </c>
    </row>
    <row r="636" spans="1:11" x14ac:dyDescent="0.3">
      <c r="A636" s="101">
        <v>43364</v>
      </c>
      <c r="B636" s="3">
        <f>'Raw data'!B636</f>
        <v>55.896095000000003</v>
      </c>
      <c r="C636" s="3">
        <f t="shared" si="45"/>
        <v>4.9154585923973561E-3</v>
      </c>
      <c r="D636" s="3">
        <f>'Raw data'!C636</f>
        <v>104.35</v>
      </c>
      <c r="E636" s="3">
        <f t="shared" si="46"/>
        <v>2.4015369836695487E-3</v>
      </c>
      <c r="F636" s="3">
        <f>'Raw data'!D636</f>
        <v>61.65</v>
      </c>
      <c r="G636" s="3">
        <f t="shared" si="47"/>
        <v>4.8899755501222025E-3</v>
      </c>
      <c r="H636" s="62">
        <f>'Raw data'!E636</f>
        <v>1662.32435944944</v>
      </c>
      <c r="I636" s="67">
        <f t="shared" si="48"/>
        <v>1.0013936870615029E-2</v>
      </c>
      <c r="J636" s="62">
        <f>'Sweden Small Cap'!C651</f>
        <v>1464.42464885</v>
      </c>
      <c r="K636">
        <f t="shared" si="49"/>
        <v>-3.7240653560601028E-3</v>
      </c>
    </row>
    <row r="637" spans="1:11" x14ac:dyDescent="0.3">
      <c r="A637" s="101">
        <v>43367</v>
      </c>
      <c r="B637" s="3">
        <f>'Raw data'!B637</f>
        <v>57.673290000000001</v>
      </c>
      <c r="C637" s="3">
        <f t="shared" si="45"/>
        <v>3.1794618210807014E-2</v>
      </c>
      <c r="D637" s="3">
        <f>'Raw data'!C637</f>
        <v>101.3</v>
      </c>
      <c r="E637" s="3">
        <f t="shared" si="46"/>
        <v>-2.9228557738380425E-2</v>
      </c>
      <c r="F637" s="3">
        <f>'Raw data'!D637</f>
        <v>60.7</v>
      </c>
      <c r="G637" s="3">
        <f t="shared" si="47"/>
        <v>-1.5409570154095633E-2</v>
      </c>
      <c r="H637" s="62">
        <f>'Raw data'!E637</f>
        <v>1655.0081120946099</v>
      </c>
      <c r="I637" s="67">
        <f t="shared" si="48"/>
        <v>-4.4012152701974148E-3</v>
      </c>
      <c r="J637" s="62">
        <f>'Sweden Small Cap'!C652</f>
        <v>1458.73229406</v>
      </c>
      <c r="K637">
        <f t="shared" si="49"/>
        <v>-3.8870929920977759E-3</v>
      </c>
    </row>
    <row r="638" spans="1:11" x14ac:dyDescent="0.3">
      <c r="A638" s="101">
        <v>43368</v>
      </c>
      <c r="B638" s="3">
        <f>'Raw data'!B638</f>
        <v>57.92962</v>
      </c>
      <c r="C638" s="3">
        <f t="shared" si="45"/>
        <v>4.4445184243867199E-3</v>
      </c>
      <c r="D638" s="3">
        <f>'Raw data'!C638</f>
        <v>101.1</v>
      </c>
      <c r="E638" s="3">
        <f t="shared" si="46"/>
        <v>-1.9743336623889718E-3</v>
      </c>
      <c r="F638" s="3">
        <f>'Raw data'!D638</f>
        <v>60.15</v>
      </c>
      <c r="G638" s="3">
        <f t="shared" si="47"/>
        <v>-9.0609555189457049E-3</v>
      </c>
      <c r="H638" s="62">
        <f>'Raw data'!E638</f>
        <v>1656.70757046309</v>
      </c>
      <c r="I638" s="67">
        <f t="shared" si="48"/>
        <v>1.0268580293114951E-3</v>
      </c>
      <c r="J638" s="62">
        <f>'Sweden Small Cap'!C653</f>
        <v>1459.5616155600001</v>
      </c>
      <c r="K638">
        <f t="shared" si="49"/>
        <v>5.6852206767281875E-4</v>
      </c>
    </row>
    <row r="639" spans="1:11" x14ac:dyDescent="0.3">
      <c r="A639" s="101">
        <v>43369</v>
      </c>
      <c r="B639" s="3">
        <f>'Raw data'!B639</f>
        <v>56.810326000000003</v>
      </c>
      <c r="C639" s="3">
        <f t="shared" si="45"/>
        <v>-1.9321618198082372E-2</v>
      </c>
      <c r="D639" s="3">
        <f>'Raw data'!C639</f>
        <v>100.15</v>
      </c>
      <c r="E639" s="3">
        <f t="shared" si="46"/>
        <v>-9.3966369930760501E-3</v>
      </c>
      <c r="F639" s="3">
        <f>'Raw data'!D639</f>
        <v>61.65</v>
      </c>
      <c r="G639" s="3">
        <f t="shared" si="47"/>
        <v>2.4937655860349128E-2</v>
      </c>
      <c r="H639" s="62">
        <f>'Raw data'!E639</f>
        <v>1658.28859900671</v>
      </c>
      <c r="I639" s="67">
        <f t="shared" si="48"/>
        <v>9.5431962273107398E-4</v>
      </c>
      <c r="J639" s="62">
        <f>'Sweden Small Cap'!C654</f>
        <v>1456.77513836</v>
      </c>
      <c r="K639">
        <f t="shared" si="49"/>
        <v>-1.9091192658769181E-3</v>
      </c>
    </row>
    <row r="640" spans="1:11" x14ac:dyDescent="0.3">
      <c r="A640" s="101">
        <v>43370</v>
      </c>
      <c r="B640" s="3">
        <f>'Raw data'!B640</f>
        <v>57.126460000000002</v>
      </c>
      <c r="C640" s="3">
        <f t="shared" si="45"/>
        <v>5.5647277926199213E-3</v>
      </c>
      <c r="D640" s="3">
        <f>'Raw data'!C640</f>
        <v>100</v>
      </c>
      <c r="E640" s="3">
        <f t="shared" si="46"/>
        <v>-1.4977533699451391E-3</v>
      </c>
      <c r="F640" s="3">
        <f>'Raw data'!D640</f>
        <v>60.4</v>
      </c>
      <c r="G640" s="3">
        <f t="shared" si="47"/>
        <v>-2.0275750202757504E-2</v>
      </c>
      <c r="H640" s="62">
        <f>'Raw data'!E640</f>
        <v>1676.3743704696101</v>
      </c>
      <c r="I640" s="67">
        <f t="shared" si="48"/>
        <v>1.0906287044205206E-2</v>
      </c>
      <c r="J640" s="62">
        <f>'Sweden Small Cap'!C655</f>
        <v>1455.4168223199999</v>
      </c>
      <c r="K640">
        <f t="shared" si="49"/>
        <v>-9.3241297454406576E-4</v>
      </c>
    </row>
    <row r="641" spans="1:11" x14ac:dyDescent="0.3">
      <c r="A641" s="101">
        <v>43371</v>
      </c>
      <c r="B641" s="3">
        <f>'Raw data'!B641</f>
        <v>58.510627999999997</v>
      </c>
      <c r="C641" s="3">
        <f t="shared" si="45"/>
        <v>2.4229892767729619E-2</v>
      </c>
      <c r="D641" s="3">
        <f>'Raw data'!C641</f>
        <v>99.8</v>
      </c>
      <c r="E641" s="3">
        <f t="shared" si="46"/>
        <v>-2.0000000000000282E-3</v>
      </c>
      <c r="F641" s="3">
        <f>'Raw data'!D641</f>
        <v>60.3</v>
      </c>
      <c r="G641" s="3">
        <f t="shared" si="47"/>
        <v>-1.6556291390728713E-3</v>
      </c>
      <c r="H641" s="62">
        <f>'Raw data'!E641</f>
        <v>1662.3577666487599</v>
      </c>
      <c r="I641" s="67">
        <f t="shared" si="48"/>
        <v>-8.3612611047755511E-3</v>
      </c>
      <c r="J641" s="62">
        <f>'Sweden Small Cap'!C656</f>
        <v>1448.1465666700001</v>
      </c>
      <c r="K641">
        <f t="shared" si="49"/>
        <v>-4.9953082433187345E-3</v>
      </c>
    </row>
    <row r="642" spans="1:11" x14ac:dyDescent="0.3">
      <c r="A642" s="101">
        <v>43374</v>
      </c>
      <c r="B642" s="3">
        <f>'Raw data'!B642</f>
        <v>60.228000000000002</v>
      </c>
      <c r="C642" s="3">
        <f t="shared" si="45"/>
        <v>2.9351453893128692E-2</v>
      </c>
      <c r="D642" s="3">
        <f>'Raw data'!C642</f>
        <v>101.85</v>
      </c>
      <c r="E642" s="3">
        <f t="shared" si="46"/>
        <v>2.0541082164328629E-2</v>
      </c>
      <c r="F642" s="3">
        <f>'Raw data'!D642</f>
        <v>61.85</v>
      </c>
      <c r="G642" s="3">
        <f t="shared" si="47"/>
        <v>2.5704809286898909E-2</v>
      </c>
      <c r="H642" s="62">
        <f>'Raw data'!E642</f>
        <v>1667.44710103957</v>
      </c>
      <c r="I642" s="67">
        <f t="shared" si="48"/>
        <v>3.0615156935019966E-3</v>
      </c>
      <c r="J642" s="62">
        <f>'Sweden Small Cap'!C657</f>
        <v>1458.16093793</v>
      </c>
      <c r="K642">
        <f t="shared" si="49"/>
        <v>6.9153022839586725E-3</v>
      </c>
    </row>
    <row r="643" spans="1:11" x14ac:dyDescent="0.3">
      <c r="A643" s="101">
        <v>43375</v>
      </c>
      <c r="B643" s="3">
        <f>'Raw data'!B643</f>
        <v>59.997314000000003</v>
      </c>
      <c r="C643" s="3">
        <f t="shared" ref="C643:C706" si="50">(B643-B642)/B642</f>
        <v>-3.8302118615925916E-3</v>
      </c>
      <c r="D643" s="3">
        <f>'Raw data'!C643</f>
        <v>99.34</v>
      </c>
      <c r="E643" s="3">
        <f t="shared" ref="E643:E706" si="51">(D643-D642)/D642</f>
        <v>-2.4644084437898783E-2</v>
      </c>
      <c r="F643" s="3">
        <f>'Raw data'!D643</f>
        <v>59.65</v>
      </c>
      <c r="G643" s="3">
        <f t="shared" ref="G643:G706" si="52">(F643-F642)/F642</f>
        <v>-3.5569927243330683E-2</v>
      </c>
      <c r="H643" s="62">
        <f>'Raw data'!E643</f>
        <v>1656.90167244085</v>
      </c>
      <c r="I643" s="67">
        <f t="shared" ref="I643:I706" si="53">(H643-H642)/H642</f>
        <v>-6.3242957405638166E-3</v>
      </c>
      <c r="J643" s="62">
        <f>'Sweden Small Cap'!C658</f>
        <v>1457.11320808</v>
      </c>
      <c r="K643">
        <f t="shared" si="49"/>
        <v>-7.1852826580812786E-4</v>
      </c>
    </row>
    <row r="644" spans="1:11" x14ac:dyDescent="0.3">
      <c r="A644" s="101">
        <v>43376</v>
      </c>
      <c r="B644" s="3">
        <f>'Raw data'!B644</f>
        <v>59.826427000000002</v>
      </c>
      <c r="C644" s="3">
        <f t="shared" si="50"/>
        <v>-2.8482441730641548E-3</v>
      </c>
      <c r="D644" s="3">
        <f>'Raw data'!C644</f>
        <v>99.6</v>
      </c>
      <c r="E644" s="3">
        <f t="shared" si="51"/>
        <v>2.6172740084557168E-3</v>
      </c>
      <c r="F644" s="3">
        <f>'Raw data'!D644</f>
        <v>59</v>
      </c>
      <c r="G644" s="3">
        <f t="shared" si="52"/>
        <v>-1.0896898575020932E-2</v>
      </c>
      <c r="H644" s="62">
        <f>'Raw data'!E644</f>
        <v>1665.1416392533299</v>
      </c>
      <c r="I644" s="67">
        <f t="shared" si="53"/>
        <v>4.97311756607818E-3</v>
      </c>
      <c r="J644" s="62">
        <f>'Sweden Small Cap'!C659</f>
        <v>1477.3597656899999</v>
      </c>
      <c r="K644">
        <f t="shared" ref="K644:K707" si="54">(J644-J643)/J643</f>
        <v>1.3894979125663278E-2</v>
      </c>
    </row>
    <row r="645" spans="1:11" x14ac:dyDescent="0.3">
      <c r="A645" s="101">
        <v>43377</v>
      </c>
      <c r="B645" s="3">
        <f>'Raw data'!B645</f>
        <v>59.219783999999997</v>
      </c>
      <c r="C645" s="3">
        <f t="shared" si="50"/>
        <v>-1.0140050650191851E-2</v>
      </c>
      <c r="D645" s="3">
        <f>'Raw data'!C645</f>
        <v>96.68</v>
      </c>
      <c r="E645" s="3">
        <f t="shared" si="51"/>
        <v>-2.9317269076305098E-2</v>
      </c>
      <c r="F645" s="3">
        <f>'Raw data'!D645</f>
        <v>56.25</v>
      </c>
      <c r="G645" s="3">
        <f t="shared" si="52"/>
        <v>-4.6610169491525424E-2</v>
      </c>
      <c r="H645" s="62">
        <f>'Raw data'!E645</f>
        <v>1648.9608621253101</v>
      </c>
      <c r="I645" s="67">
        <f t="shared" si="53"/>
        <v>-9.7173578190474456E-3</v>
      </c>
      <c r="J645" s="62">
        <f>'Sweden Small Cap'!C660</f>
        <v>1447.62654789</v>
      </c>
      <c r="K645">
        <f t="shared" si="54"/>
        <v>-2.0125915495006756E-2</v>
      </c>
    </row>
    <row r="646" spans="1:11" x14ac:dyDescent="0.3">
      <c r="A646" s="101">
        <v>43378</v>
      </c>
      <c r="B646" s="3">
        <f>'Raw data'!B646</f>
        <v>59.279600000000002</v>
      </c>
      <c r="C646" s="3">
        <f t="shared" si="50"/>
        <v>1.0100678516491209E-3</v>
      </c>
      <c r="D646" s="3">
        <f>'Raw data'!C646</f>
        <v>96.04</v>
      </c>
      <c r="E646" s="3">
        <f t="shared" si="51"/>
        <v>-6.6197765825403449E-3</v>
      </c>
      <c r="F646" s="3">
        <f>'Raw data'!D646</f>
        <v>54.85</v>
      </c>
      <c r="G646" s="3">
        <f t="shared" si="52"/>
        <v>-2.4888888888888863E-2</v>
      </c>
      <c r="H646" s="62">
        <f>'Raw data'!E646</f>
        <v>1634.8590616972899</v>
      </c>
      <c r="I646" s="67">
        <f t="shared" si="53"/>
        <v>-8.5519315539391658E-3</v>
      </c>
      <c r="J646" s="62">
        <f>'Sweden Small Cap'!C661</f>
        <v>1429.4417950500001</v>
      </c>
      <c r="K646">
        <f t="shared" si="54"/>
        <v>-1.2561770759527179E-2</v>
      </c>
    </row>
    <row r="647" spans="1:11" x14ac:dyDescent="0.3">
      <c r="A647" s="101">
        <v>43381</v>
      </c>
      <c r="B647" s="3">
        <f>'Raw data'!B647</f>
        <v>59.117260000000002</v>
      </c>
      <c r="C647" s="3">
        <f t="shared" si="50"/>
        <v>-2.7385474935728371E-3</v>
      </c>
      <c r="D647" s="3">
        <f>'Raw data'!C647</f>
        <v>93.86</v>
      </c>
      <c r="E647" s="3">
        <f t="shared" si="51"/>
        <v>-2.2698875468554838E-2</v>
      </c>
      <c r="F647" s="3">
        <f>'Raw data'!D647</f>
        <v>53.15</v>
      </c>
      <c r="G647" s="3">
        <f t="shared" si="52"/>
        <v>-3.099361896080224E-2</v>
      </c>
      <c r="H647" s="62">
        <f>'Raw data'!E647</f>
        <v>1621.1896845081001</v>
      </c>
      <c r="I647" s="67">
        <f t="shared" si="53"/>
        <v>-8.3611960868348323E-3</v>
      </c>
      <c r="J647" s="62">
        <f>'Sweden Small Cap'!C662</f>
        <v>1422.11558784</v>
      </c>
      <c r="K647">
        <f t="shared" si="54"/>
        <v>-5.1252224717158621E-3</v>
      </c>
    </row>
    <row r="648" spans="1:11" x14ac:dyDescent="0.3">
      <c r="A648" s="101">
        <v>43382</v>
      </c>
      <c r="B648" s="3">
        <f>'Raw data'!B648</f>
        <v>58.416640000000001</v>
      </c>
      <c r="C648" s="3">
        <f t="shared" si="50"/>
        <v>-1.1851361176076169E-2</v>
      </c>
      <c r="D648" s="3">
        <f>'Raw data'!C648</f>
        <v>92.32</v>
      </c>
      <c r="E648" s="3">
        <f t="shared" si="51"/>
        <v>-1.6407415299382125E-2</v>
      </c>
      <c r="F648" s="3">
        <f>'Raw data'!D648</f>
        <v>51.4</v>
      </c>
      <c r="G648" s="3">
        <f t="shared" si="52"/>
        <v>-3.2925682031984947E-2</v>
      </c>
      <c r="H648" s="62">
        <f>'Raw data'!E648</f>
        <v>1624.4885209132999</v>
      </c>
      <c r="I648" s="67">
        <f t="shared" si="53"/>
        <v>2.0348244481957494E-3</v>
      </c>
      <c r="J648" s="62">
        <f>'Sweden Small Cap'!C663</f>
        <v>1423.0626190099999</v>
      </c>
      <c r="K648">
        <f t="shared" si="54"/>
        <v>6.659312211311579E-4</v>
      </c>
    </row>
    <row r="649" spans="1:11" x14ac:dyDescent="0.3">
      <c r="A649" s="101">
        <v>43383</v>
      </c>
      <c r="B649" s="3">
        <f>'Raw data'!B649</f>
        <v>57.194817</v>
      </c>
      <c r="C649" s="3">
        <f t="shared" si="50"/>
        <v>-2.0915667179762489E-2</v>
      </c>
      <c r="D649" s="3">
        <f>'Raw data'!C649</f>
        <v>90.8</v>
      </c>
      <c r="E649" s="3">
        <f t="shared" si="51"/>
        <v>-1.6464471403812783E-2</v>
      </c>
      <c r="F649" s="3">
        <f>'Raw data'!D649</f>
        <v>49.14</v>
      </c>
      <c r="G649" s="3">
        <f t="shared" si="52"/>
        <v>-4.3968871595330701E-2</v>
      </c>
      <c r="H649" s="62">
        <f>'Raw data'!E649</f>
        <v>1595.1256843626099</v>
      </c>
      <c r="I649" s="67">
        <f t="shared" si="53"/>
        <v>-1.807512713859126E-2</v>
      </c>
      <c r="J649" s="62">
        <f>'Sweden Small Cap'!C664</f>
        <v>1392.95892703</v>
      </c>
      <c r="K649">
        <f t="shared" si="54"/>
        <v>-2.1154158346835442E-2</v>
      </c>
    </row>
    <row r="650" spans="1:11" x14ac:dyDescent="0.3">
      <c r="A650" s="101">
        <v>43384</v>
      </c>
      <c r="B650" s="3">
        <f>'Raw data'!B650</f>
        <v>55.930275000000002</v>
      </c>
      <c r="C650" s="3">
        <f t="shared" si="50"/>
        <v>-2.2109380995134553E-2</v>
      </c>
      <c r="D650" s="3">
        <f>'Raw data'!C650</f>
        <v>89.94</v>
      </c>
      <c r="E650" s="3">
        <f t="shared" si="51"/>
        <v>-9.4713656387665143E-3</v>
      </c>
      <c r="F650" s="3">
        <f>'Raw data'!D650</f>
        <v>48.64</v>
      </c>
      <c r="G650" s="3">
        <f t="shared" si="52"/>
        <v>-1.0175010175010175E-2</v>
      </c>
      <c r="H650" s="62">
        <f>'Raw data'!E650</f>
        <v>1550.4120806716701</v>
      </c>
      <c r="I650" s="67">
        <f t="shared" si="53"/>
        <v>-2.8031398484318681E-2</v>
      </c>
      <c r="J650" s="62">
        <f>'Sweden Small Cap'!C665</f>
        <v>1368.2057706799999</v>
      </c>
      <c r="K650">
        <f t="shared" si="54"/>
        <v>-1.7770198294918604E-2</v>
      </c>
    </row>
    <row r="651" spans="1:11" x14ac:dyDescent="0.3">
      <c r="A651" s="101">
        <v>43385</v>
      </c>
      <c r="B651" s="3">
        <f>'Raw data'!B651</f>
        <v>54.862250000000003</v>
      </c>
      <c r="C651" s="3">
        <f t="shared" si="50"/>
        <v>-1.90956507902026E-2</v>
      </c>
      <c r="D651" s="3">
        <f>'Raw data'!C651</f>
        <v>90.52</v>
      </c>
      <c r="E651" s="3">
        <f t="shared" si="51"/>
        <v>6.4487436068489919E-3</v>
      </c>
      <c r="F651" s="3">
        <f>'Raw data'!D651</f>
        <v>48.18</v>
      </c>
      <c r="G651" s="3">
        <f t="shared" si="52"/>
        <v>-9.4572368421052804E-3</v>
      </c>
      <c r="H651" s="62">
        <f>'Raw data'!E651</f>
        <v>1536.4558767078599</v>
      </c>
      <c r="I651" s="67">
        <f t="shared" si="53"/>
        <v>-9.001609402942751E-3</v>
      </c>
      <c r="J651" s="62">
        <f>'Sweden Small Cap'!C666</f>
        <v>1358.7382783400001</v>
      </c>
      <c r="K651">
        <f t="shared" si="54"/>
        <v>-6.9196407023590124E-3</v>
      </c>
    </row>
    <row r="652" spans="1:11" x14ac:dyDescent="0.3">
      <c r="A652" s="101">
        <v>43388</v>
      </c>
      <c r="B652" s="3">
        <f>'Raw data'!B652</f>
        <v>56.690703999999997</v>
      </c>
      <c r="C652" s="3">
        <f t="shared" si="50"/>
        <v>3.3328089897880483E-2</v>
      </c>
      <c r="D652" s="3">
        <f>'Raw data'!C652</f>
        <v>89.3</v>
      </c>
      <c r="E652" s="3">
        <f t="shared" si="51"/>
        <v>-1.3477684489615543E-2</v>
      </c>
      <c r="F652" s="3">
        <f>'Raw data'!D652</f>
        <v>48.24</v>
      </c>
      <c r="G652" s="3">
        <f t="shared" si="52"/>
        <v>1.2453300124533474E-3</v>
      </c>
      <c r="H652" s="62">
        <f>'Raw data'!E652</f>
        <v>1536.0953332552699</v>
      </c>
      <c r="I652" s="67">
        <f t="shared" si="53"/>
        <v>-2.3465916467615538E-4</v>
      </c>
      <c r="J652" s="62">
        <f>'Sweden Small Cap'!C667</f>
        <v>1342.8202793299999</v>
      </c>
      <c r="K652">
        <f t="shared" si="54"/>
        <v>-1.1715279729549898E-2</v>
      </c>
    </row>
    <row r="653" spans="1:11" x14ac:dyDescent="0.3">
      <c r="A653" s="101">
        <v>43389</v>
      </c>
      <c r="B653" s="3">
        <f>'Raw data'!B653</f>
        <v>58.100499999999997</v>
      </c>
      <c r="C653" s="3">
        <f t="shared" si="50"/>
        <v>2.4868204141546738E-2</v>
      </c>
      <c r="D653" s="3">
        <f>'Raw data'!C653</f>
        <v>92.68</v>
      </c>
      <c r="E653" s="3">
        <f t="shared" si="51"/>
        <v>3.7849944008958677E-2</v>
      </c>
      <c r="F653" s="3">
        <f>'Raw data'!D653</f>
        <v>52.5</v>
      </c>
      <c r="G653" s="3">
        <f t="shared" si="52"/>
        <v>8.8308457711442745E-2</v>
      </c>
      <c r="H653" s="62">
        <f>'Raw data'!E653</f>
        <v>1554.1605611278501</v>
      </c>
      <c r="I653" s="67">
        <f t="shared" si="53"/>
        <v>1.1760486137469491E-2</v>
      </c>
      <c r="J653" s="62">
        <f>'Sweden Small Cap'!C668</f>
        <v>1368.0640931999999</v>
      </c>
      <c r="K653">
        <f t="shared" si="54"/>
        <v>1.879910086150571E-2</v>
      </c>
    </row>
    <row r="654" spans="1:11" x14ac:dyDescent="0.3">
      <c r="A654" s="101">
        <v>43390</v>
      </c>
      <c r="B654" s="3">
        <f>'Raw data'!B654</f>
        <v>57.015391999999999</v>
      </c>
      <c r="C654" s="3">
        <f t="shared" si="50"/>
        <v>-1.867639693290072E-2</v>
      </c>
      <c r="D654" s="3">
        <f>'Raw data'!C654</f>
        <v>90.4</v>
      </c>
      <c r="E654" s="3">
        <f t="shared" si="51"/>
        <v>-2.4600776866637905E-2</v>
      </c>
      <c r="F654" s="3">
        <f>'Raw data'!D654</f>
        <v>49.34</v>
      </c>
      <c r="G654" s="3">
        <f t="shared" si="52"/>
        <v>-6.0190476190476128E-2</v>
      </c>
      <c r="H654" s="62">
        <f>'Raw data'!E654</f>
        <v>1548.26704981183</v>
      </c>
      <c r="I654" s="67">
        <f t="shared" si="53"/>
        <v>-3.792086521448699E-3</v>
      </c>
      <c r="J654" s="62">
        <f>'Sweden Small Cap'!C669</f>
        <v>1376.5826468400001</v>
      </c>
      <c r="K654">
        <f t="shared" si="54"/>
        <v>6.2267211619264542E-3</v>
      </c>
    </row>
    <row r="655" spans="1:11" x14ac:dyDescent="0.3">
      <c r="A655" s="101">
        <v>43391</v>
      </c>
      <c r="B655" s="3">
        <f>'Raw data'!B655</f>
        <v>57.374250000000004</v>
      </c>
      <c r="C655" s="3">
        <f t="shared" si="50"/>
        <v>6.2940547703329835E-3</v>
      </c>
      <c r="D655" s="3">
        <f>'Raw data'!C655</f>
        <v>89.74</v>
      </c>
      <c r="E655" s="3">
        <f t="shared" si="51"/>
        <v>-7.3008849557523311E-3</v>
      </c>
      <c r="F655" s="3">
        <f>'Raw data'!D655</f>
        <v>48.36</v>
      </c>
      <c r="G655" s="3">
        <f t="shared" si="52"/>
        <v>-1.9862180786380298E-2</v>
      </c>
      <c r="H655" s="62">
        <f>'Raw data'!E655</f>
        <v>1543.8689954209101</v>
      </c>
      <c r="I655" s="67">
        <f t="shared" si="53"/>
        <v>-2.8406303624781302E-3</v>
      </c>
      <c r="J655" s="62">
        <f>'Sweden Small Cap'!C670</f>
        <v>1379.8864889199999</v>
      </c>
      <c r="K655">
        <f t="shared" si="54"/>
        <v>2.4000317653167921E-3</v>
      </c>
    </row>
    <row r="656" spans="1:11" x14ac:dyDescent="0.3">
      <c r="A656" s="101">
        <v>43392</v>
      </c>
      <c r="B656" s="3">
        <f>'Raw data'!B656</f>
        <v>58.237209999999997</v>
      </c>
      <c r="C656" s="3">
        <f t="shared" si="50"/>
        <v>1.5040893780746483E-2</v>
      </c>
      <c r="D656" s="3">
        <f>'Raw data'!C656</f>
        <v>88.46</v>
      </c>
      <c r="E656" s="3">
        <f t="shared" si="51"/>
        <v>-1.4263427679964354E-2</v>
      </c>
      <c r="F656" s="3">
        <f>'Raw data'!D656</f>
        <v>46.96</v>
      </c>
      <c r="G656" s="3">
        <f t="shared" si="52"/>
        <v>-2.8949545078577308E-2</v>
      </c>
      <c r="H656" s="62">
        <f>'Raw data'!E656</f>
        <v>1531.66160336965</v>
      </c>
      <c r="I656" s="67">
        <f t="shared" si="53"/>
        <v>-7.907012892588024E-3</v>
      </c>
      <c r="J656" s="62">
        <f>'Sweden Small Cap'!C671</f>
        <v>1360.42589565</v>
      </c>
      <c r="K656">
        <f t="shared" si="54"/>
        <v>-1.4103039218270174E-2</v>
      </c>
    </row>
    <row r="657" spans="1:11" x14ac:dyDescent="0.3">
      <c r="A657" s="101">
        <v>43395</v>
      </c>
      <c r="B657" s="3">
        <f>'Raw data'!B657</f>
        <v>58.322650000000003</v>
      </c>
      <c r="C657" s="3">
        <f t="shared" si="50"/>
        <v>1.4671032489366423E-3</v>
      </c>
      <c r="D657" s="3">
        <f>'Raw data'!C657</f>
        <v>86.78</v>
      </c>
      <c r="E657" s="3">
        <f t="shared" si="51"/>
        <v>-1.8991634637124041E-2</v>
      </c>
      <c r="F657" s="3">
        <f>'Raw data'!D657</f>
        <v>47.72</v>
      </c>
      <c r="G657" s="3">
        <f t="shared" si="52"/>
        <v>1.6183986371379855E-2</v>
      </c>
      <c r="H657" s="62">
        <f>'Raw data'!E657</f>
        <v>1526.0546798621299</v>
      </c>
      <c r="I657" s="67">
        <f t="shared" si="53"/>
        <v>-3.6606803325127031E-3</v>
      </c>
      <c r="J657" s="62">
        <f>'Sweden Small Cap'!C672</f>
        <v>1359.5369716299999</v>
      </c>
      <c r="K657">
        <f t="shared" si="54"/>
        <v>-6.5341598012979868E-4</v>
      </c>
    </row>
    <row r="658" spans="1:11" x14ac:dyDescent="0.3">
      <c r="A658" s="101">
        <v>43396</v>
      </c>
      <c r="B658" s="3">
        <f>'Raw data'!B658</f>
        <v>56.776145999999997</v>
      </c>
      <c r="C658" s="3">
        <f t="shared" si="50"/>
        <v>-2.6516353423584247E-2</v>
      </c>
      <c r="D658" s="3">
        <f>'Raw data'!C658</f>
        <v>84.5</v>
      </c>
      <c r="E658" s="3">
        <f t="shared" si="51"/>
        <v>-2.6273334869785676E-2</v>
      </c>
      <c r="F658" s="3">
        <f>'Raw data'!D658</f>
        <v>45.92</v>
      </c>
      <c r="G658" s="3">
        <f t="shared" si="52"/>
        <v>-3.7720033528918631E-2</v>
      </c>
      <c r="H658" s="62">
        <f>'Raw data'!E658</f>
        <v>1508.87502170075</v>
      </c>
      <c r="I658" s="67">
        <f t="shared" si="53"/>
        <v>-1.1257563957624329E-2</v>
      </c>
      <c r="J658" s="62">
        <f>'Sweden Small Cap'!C673</f>
        <v>1327.82907626</v>
      </c>
      <c r="K658">
        <f t="shared" si="54"/>
        <v>-2.3322569398009217E-2</v>
      </c>
    </row>
    <row r="659" spans="1:11" x14ac:dyDescent="0.3">
      <c r="A659" s="101">
        <v>43397</v>
      </c>
      <c r="B659" s="3">
        <f>'Raw data'!B659</f>
        <v>56.818869999999997</v>
      </c>
      <c r="C659" s="3">
        <f t="shared" si="50"/>
        <v>7.5249912172622221E-4</v>
      </c>
      <c r="D659" s="3">
        <f>'Raw data'!C659</f>
        <v>84.18</v>
      </c>
      <c r="E659" s="3">
        <f t="shared" si="51"/>
        <v>-3.7869822485206294E-3</v>
      </c>
      <c r="F659" s="3">
        <f>'Raw data'!D659</f>
        <v>45.48</v>
      </c>
      <c r="G659" s="3">
        <f t="shared" si="52"/>
        <v>-9.5818815331011505E-3</v>
      </c>
      <c r="H659" s="62">
        <f>'Raw data'!E659</f>
        <v>1501.4707815669301</v>
      </c>
      <c r="I659" s="67">
        <f t="shared" si="53"/>
        <v>-4.9071261882737936E-3</v>
      </c>
      <c r="J659" s="62">
        <f>'Sweden Small Cap'!C674</f>
        <v>1324.51837069</v>
      </c>
      <c r="K659">
        <f t="shared" si="54"/>
        <v>-2.4933220918199853E-3</v>
      </c>
    </row>
    <row r="660" spans="1:11" x14ac:dyDescent="0.3">
      <c r="A660" s="101">
        <v>43398</v>
      </c>
      <c r="B660" s="3">
        <f>'Raw data'!B660</f>
        <v>62.46658</v>
      </c>
      <c r="C660" s="3">
        <f t="shared" si="50"/>
        <v>9.9398492085463933E-2</v>
      </c>
      <c r="D660" s="3">
        <f>'Raw data'!C660</f>
        <v>85.92</v>
      </c>
      <c r="E660" s="3">
        <f t="shared" si="51"/>
        <v>2.066999287241619E-2</v>
      </c>
      <c r="F660" s="3">
        <f>'Raw data'!D660</f>
        <v>46.88</v>
      </c>
      <c r="G660" s="3">
        <f t="shared" si="52"/>
        <v>3.0782761653474183E-2</v>
      </c>
      <c r="H660" s="62">
        <f>'Raw data'!E660</f>
        <v>1506.0209246459201</v>
      </c>
      <c r="I660" s="67">
        <f t="shared" si="53"/>
        <v>3.0304572921768676E-3</v>
      </c>
      <c r="J660" s="62">
        <f>'Sweden Small Cap'!C675</f>
        <v>1309.00102513</v>
      </c>
      <c r="K660">
        <f t="shared" si="54"/>
        <v>-1.1715462694501019E-2</v>
      </c>
    </row>
    <row r="661" spans="1:11" x14ac:dyDescent="0.3">
      <c r="A661" s="101">
        <v>43399</v>
      </c>
      <c r="B661" s="3">
        <f>'Raw data'!B661</f>
        <v>64.081435999999997</v>
      </c>
      <c r="C661" s="3">
        <f t="shared" si="50"/>
        <v>2.5851519324413087E-2</v>
      </c>
      <c r="D661" s="3">
        <f>'Raw data'!C661</f>
        <v>92.08</v>
      </c>
      <c r="E661" s="3">
        <f t="shared" si="51"/>
        <v>7.1694599627560474E-2</v>
      </c>
      <c r="F661" s="3">
        <f>'Raw data'!D661</f>
        <v>48.06</v>
      </c>
      <c r="G661" s="3">
        <f t="shared" si="52"/>
        <v>2.5170648464163815E-2</v>
      </c>
      <c r="H661" s="62">
        <f>'Raw data'!E661</f>
        <v>1485.2674902107699</v>
      </c>
      <c r="I661" s="67">
        <f t="shared" si="53"/>
        <v>-1.3780309486755333E-2</v>
      </c>
      <c r="J661" s="62">
        <f>'Sweden Small Cap'!C676</f>
        <v>1314.44706382</v>
      </c>
      <c r="K661">
        <f t="shared" si="54"/>
        <v>4.1604541061831205E-3</v>
      </c>
    </row>
    <row r="662" spans="1:11" x14ac:dyDescent="0.3">
      <c r="A662" s="101">
        <v>43402</v>
      </c>
      <c r="B662" s="3">
        <f>'Raw data'!B662</f>
        <v>65.106735</v>
      </c>
      <c r="C662" s="3">
        <f t="shared" si="50"/>
        <v>1.5999937953949783E-2</v>
      </c>
      <c r="D662" s="3">
        <f>'Raw data'!C662</f>
        <v>93.9</v>
      </c>
      <c r="E662" s="3">
        <f t="shared" si="51"/>
        <v>1.9765421372719454E-2</v>
      </c>
      <c r="F662" s="3">
        <f>'Raw data'!D662</f>
        <v>47.9</v>
      </c>
      <c r="G662" s="3">
        <f t="shared" si="52"/>
        <v>-3.3291718684977877E-3</v>
      </c>
      <c r="H662" s="62">
        <f>'Raw data'!E662</f>
        <v>1503.1427322647601</v>
      </c>
      <c r="I662" s="67">
        <f t="shared" si="53"/>
        <v>1.2035032189019067E-2</v>
      </c>
      <c r="J662" s="62">
        <f>'Sweden Small Cap'!C677</f>
        <v>1339.5389653899999</v>
      </c>
      <c r="K662">
        <f t="shared" si="54"/>
        <v>1.9089320719450416E-2</v>
      </c>
    </row>
    <row r="663" spans="1:11" x14ac:dyDescent="0.3">
      <c r="A663" s="101">
        <v>43403</v>
      </c>
      <c r="B663" s="3">
        <f>'Raw data'!B663</f>
        <v>65.790276000000006</v>
      </c>
      <c r="C663" s="3">
        <f t="shared" si="50"/>
        <v>1.0498775587502665E-2</v>
      </c>
      <c r="D663" s="3">
        <f>'Raw data'!C663</f>
        <v>94.4</v>
      </c>
      <c r="E663" s="3">
        <f t="shared" si="51"/>
        <v>5.3248136315228968E-3</v>
      </c>
      <c r="F663" s="3">
        <f>'Raw data'!D663</f>
        <v>46.2</v>
      </c>
      <c r="G663" s="3">
        <f t="shared" si="52"/>
        <v>-3.5490605427974858E-2</v>
      </c>
      <c r="H663" s="62">
        <f>'Raw data'!E663</f>
        <v>1516.0008638713</v>
      </c>
      <c r="I663" s="67">
        <f t="shared" si="53"/>
        <v>8.5541654365495923E-3</v>
      </c>
      <c r="J663" s="62">
        <f>'Sweden Small Cap'!C678</f>
        <v>1347.7259411800001</v>
      </c>
      <c r="K663">
        <f t="shared" si="54"/>
        <v>6.1117862201317428E-3</v>
      </c>
    </row>
    <row r="664" spans="1:11" x14ac:dyDescent="0.3">
      <c r="A664" s="101">
        <v>43404</v>
      </c>
      <c r="B664" s="3">
        <f>'Raw data'!B664</f>
        <v>67.926320000000004</v>
      </c>
      <c r="C664" s="3">
        <f t="shared" si="50"/>
        <v>3.2467472852675039E-2</v>
      </c>
      <c r="D664" s="3">
        <f>'Raw data'!C664</f>
        <v>97.62</v>
      </c>
      <c r="E664" s="3">
        <f t="shared" si="51"/>
        <v>3.4110169491525406E-2</v>
      </c>
      <c r="F664" s="3">
        <f>'Raw data'!D664</f>
        <v>53.5</v>
      </c>
      <c r="G664" s="3">
        <f t="shared" si="52"/>
        <v>0.15800865800865793</v>
      </c>
      <c r="H664" s="62">
        <f>'Raw data'!E664</f>
        <v>1538.2205269091301</v>
      </c>
      <c r="I664" s="67">
        <f t="shared" si="53"/>
        <v>1.4656761461922482E-2</v>
      </c>
      <c r="J664" s="62">
        <f>'Sweden Small Cap'!C679</f>
        <v>1372.4417653800001</v>
      </c>
      <c r="K664">
        <f t="shared" si="54"/>
        <v>1.8338909599350837E-2</v>
      </c>
    </row>
    <row r="665" spans="1:11" x14ac:dyDescent="0.3">
      <c r="A665" s="101">
        <v>43405</v>
      </c>
      <c r="B665" s="3">
        <f>'Raw data'!B665</f>
        <v>68.251000000000005</v>
      </c>
      <c r="C665" s="3">
        <f t="shared" si="50"/>
        <v>4.7798850283660406E-3</v>
      </c>
      <c r="D665" s="3">
        <f>'Raw data'!C665</f>
        <v>100.25</v>
      </c>
      <c r="E665" s="3">
        <f t="shared" si="51"/>
        <v>2.6941200573652891E-2</v>
      </c>
      <c r="F665" s="3">
        <f>'Raw data'!D665</f>
        <v>54.1</v>
      </c>
      <c r="G665" s="3">
        <f t="shared" si="52"/>
        <v>1.1214953271028064E-2</v>
      </c>
      <c r="H665" s="62">
        <f>'Raw data'!E665</f>
        <v>1531.2560102478899</v>
      </c>
      <c r="I665" s="67">
        <f t="shared" si="53"/>
        <v>-4.527645119412449E-3</v>
      </c>
      <c r="J665" s="62">
        <f>'Sweden Small Cap'!C680</f>
        <v>1370.97377873</v>
      </c>
      <c r="K665">
        <f t="shared" si="54"/>
        <v>-1.0696167130950017E-3</v>
      </c>
    </row>
    <row r="666" spans="1:11" x14ac:dyDescent="0.3">
      <c r="A666" s="101">
        <v>43406</v>
      </c>
      <c r="B666" s="3">
        <f>'Raw data'!B666</f>
        <v>69.07978</v>
      </c>
      <c r="C666" s="3">
        <f t="shared" si="50"/>
        <v>1.2143118782142309E-2</v>
      </c>
      <c r="D666" s="3">
        <f>'Raw data'!C666</f>
        <v>103.5</v>
      </c>
      <c r="E666" s="3">
        <f t="shared" si="51"/>
        <v>3.2418952618453865E-2</v>
      </c>
      <c r="F666" s="3">
        <f>'Raw data'!D666</f>
        <v>56</v>
      </c>
      <c r="G666" s="3">
        <f t="shared" si="52"/>
        <v>3.5120147874306812E-2</v>
      </c>
      <c r="H666" s="62">
        <f>'Raw data'!E666</f>
        <v>1551.3947883793301</v>
      </c>
      <c r="I666" s="67">
        <f t="shared" si="53"/>
        <v>1.3151803484630879E-2</v>
      </c>
      <c r="J666" s="62">
        <f>'Sweden Small Cap'!C681</f>
        <v>1392.9737702699999</v>
      </c>
      <c r="K666">
        <f t="shared" si="54"/>
        <v>1.6046981992886507E-2</v>
      </c>
    </row>
    <row r="667" spans="1:11" x14ac:dyDescent="0.3">
      <c r="A667" s="101">
        <v>43409</v>
      </c>
      <c r="B667" s="3">
        <f>'Raw data'!B667</f>
        <v>68.353530000000006</v>
      </c>
      <c r="C667" s="3">
        <f t="shared" si="50"/>
        <v>-1.0513206614149511E-2</v>
      </c>
      <c r="D667" s="3">
        <f>'Raw data'!C667</f>
        <v>101.35</v>
      </c>
      <c r="E667" s="3">
        <f t="shared" si="51"/>
        <v>-2.0772946859903437E-2</v>
      </c>
      <c r="F667" s="3">
        <f>'Raw data'!D667</f>
        <v>52.75</v>
      </c>
      <c r="G667" s="3">
        <f t="shared" si="52"/>
        <v>-5.8035714285714288E-2</v>
      </c>
      <c r="H667" s="62">
        <f>'Raw data'!E667</f>
        <v>1539.0133648373101</v>
      </c>
      <c r="I667" s="67">
        <f t="shared" si="53"/>
        <v>-7.980833527843869E-3</v>
      </c>
      <c r="J667" s="62">
        <f>'Sweden Small Cap'!C682</f>
        <v>1375.33892307</v>
      </c>
      <c r="K667">
        <f t="shared" si="54"/>
        <v>-1.2659855897058139E-2</v>
      </c>
    </row>
    <row r="668" spans="1:11" x14ac:dyDescent="0.3">
      <c r="A668" s="101">
        <v>43410</v>
      </c>
      <c r="B668" s="3">
        <f>'Raw data'!B668</f>
        <v>66.644689999999997</v>
      </c>
      <c r="C668" s="3">
        <f t="shared" si="50"/>
        <v>-2.5000025602189221E-2</v>
      </c>
      <c r="D668" s="3">
        <f>'Raw data'!C668</f>
        <v>101.7</v>
      </c>
      <c r="E668" s="3">
        <f t="shared" si="51"/>
        <v>3.4533793783917961E-3</v>
      </c>
      <c r="F668" s="3">
        <f>'Raw data'!D668</f>
        <v>53.05</v>
      </c>
      <c r="G668" s="3">
        <f t="shared" si="52"/>
        <v>5.6872037914691403E-3</v>
      </c>
      <c r="H668" s="62">
        <f>'Raw data'!E668</f>
        <v>1534.59879196116</v>
      </c>
      <c r="I668" s="67">
        <f t="shared" si="53"/>
        <v>-2.8684434956916046E-3</v>
      </c>
      <c r="J668" s="62">
        <f>'Sweden Small Cap'!C683</f>
        <v>1383.0871795099999</v>
      </c>
      <c r="K668">
        <f t="shared" si="54"/>
        <v>5.6337069430889789E-3</v>
      </c>
    </row>
    <row r="669" spans="1:11" x14ac:dyDescent="0.3">
      <c r="A669" s="101">
        <v>43411</v>
      </c>
      <c r="B669" s="3">
        <f>'Raw data'!B669</f>
        <v>65.277625999999998</v>
      </c>
      <c r="C669" s="3">
        <f t="shared" si="50"/>
        <v>-2.051272201881349E-2</v>
      </c>
      <c r="D669" s="3">
        <f>'Raw data'!C669</f>
        <v>101.6</v>
      </c>
      <c r="E669" s="3">
        <f t="shared" si="51"/>
        <v>-9.8328416912496085E-4</v>
      </c>
      <c r="F669" s="3">
        <f>'Raw data'!D669</f>
        <v>40.200000000000003</v>
      </c>
      <c r="G669" s="3">
        <f t="shared" si="52"/>
        <v>-0.24222431668237501</v>
      </c>
      <c r="H669" s="62">
        <f>'Raw data'!E669</f>
        <v>1538.6895003077</v>
      </c>
      <c r="I669" s="67">
        <f t="shared" si="53"/>
        <v>2.6656533081928003E-3</v>
      </c>
      <c r="J669" s="62">
        <f>'Sweden Small Cap'!C684</f>
        <v>1391.86547533</v>
      </c>
      <c r="K669">
        <f t="shared" si="54"/>
        <v>6.3468853952575958E-3</v>
      </c>
    </row>
    <row r="670" spans="1:11" x14ac:dyDescent="0.3">
      <c r="A670" s="101">
        <v>43412</v>
      </c>
      <c r="B670" s="3">
        <f>'Raw data'!B670</f>
        <v>65.243440000000007</v>
      </c>
      <c r="C670" s="3">
        <f t="shared" si="50"/>
        <v>-5.2370164319381299E-4</v>
      </c>
      <c r="D670" s="3">
        <f>'Raw data'!C670</f>
        <v>101.7</v>
      </c>
      <c r="E670" s="3">
        <f t="shared" si="51"/>
        <v>9.8425196850402091E-4</v>
      </c>
      <c r="F670" s="3">
        <f>'Raw data'!D670</f>
        <v>40.64</v>
      </c>
      <c r="G670" s="3">
        <f t="shared" si="52"/>
        <v>1.0945273631840738E-2</v>
      </c>
      <c r="H670" s="62">
        <f>'Raw data'!E670</f>
        <v>1536.79456328182</v>
      </c>
      <c r="I670" s="67">
        <f t="shared" si="53"/>
        <v>-1.2315265851238898E-3</v>
      </c>
      <c r="J670" s="62">
        <f>'Sweden Small Cap'!C685</f>
        <v>1386.1648666799999</v>
      </c>
      <c r="K670">
        <f t="shared" si="54"/>
        <v>-4.0956606446815426E-3</v>
      </c>
    </row>
    <row r="671" spans="1:11" x14ac:dyDescent="0.3">
      <c r="A671" s="101">
        <v>43413</v>
      </c>
      <c r="B671" s="3">
        <f>'Raw data'!B671</f>
        <v>65.004199999999997</v>
      </c>
      <c r="C671" s="3">
        <f t="shared" si="50"/>
        <v>-3.6668820650782581E-3</v>
      </c>
      <c r="D671" s="3">
        <f>'Raw data'!C671</f>
        <v>100.8</v>
      </c>
      <c r="E671" s="3">
        <f t="shared" si="51"/>
        <v>-8.8495575221239492E-3</v>
      </c>
      <c r="F671" s="3">
        <f>'Raw data'!D671</f>
        <v>40.340000000000003</v>
      </c>
      <c r="G671" s="3">
        <f t="shared" si="52"/>
        <v>-7.3818897637794572E-3</v>
      </c>
      <c r="H671" s="62">
        <f>'Raw data'!E671</f>
        <v>1530.5071027164599</v>
      </c>
      <c r="I671" s="67">
        <f t="shared" si="53"/>
        <v>-4.0912824105345958E-3</v>
      </c>
      <c r="J671" s="62">
        <f>'Sweden Small Cap'!C686</f>
        <v>1381.5655606099999</v>
      </c>
      <c r="K671">
        <f t="shared" si="54"/>
        <v>-3.318007966120075E-3</v>
      </c>
    </row>
    <row r="672" spans="1:11" x14ac:dyDescent="0.3">
      <c r="A672" s="101">
        <v>43416</v>
      </c>
      <c r="B672" s="3">
        <f>'Raw data'!B672</f>
        <v>63.637140000000002</v>
      </c>
      <c r="C672" s="3">
        <f t="shared" si="50"/>
        <v>-2.1030333424609412E-2</v>
      </c>
      <c r="D672" s="3">
        <f>'Raw data'!C672</f>
        <v>96.4</v>
      </c>
      <c r="E672" s="3">
        <f t="shared" si="51"/>
        <v>-4.3650793650793565E-2</v>
      </c>
      <c r="F672" s="3">
        <f>'Raw data'!D672</f>
        <v>40.4</v>
      </c>
      <c r="G672" s="3">
        <f t="shared" si="52"/>
        <v>1.487357461576479E-3</v>
      </c>
      <c r="H672" s="62">
        <f>'Raw data'!E672</f>
        <v>1514.58604089712</v>
      </c>
      <c r="I672" s="67">
        <f t="shared" si="53"/>
        <v>-1.0402474964723787E-2</v>
      </c>
      <c r="J672" s="62">
        <f>'Sweden Small Cap'!C687</f>
        <v>1357.27528813</v>
      </c>
      <c r="K672">
        <f t="shared" si="54"/>
        <v>-1.758170091419697E-2</v>
      </c>
    </row>
    <row r="673" spans="1:11" x14ac:dyDescent="0.3">
      <c r="A673" s="101">
        <v>43417</v>
      </c>
      <c r="B673" s="3">
        <f>'Raw data'!B673</f>
        <v>62.970683999999999</v>
      </c>
      <c r="C673" s="3">
        <f t="shared" si="50"/>
        <v>-1.0472752232422822E-2</v>
      </c>
      <c r="D673" s="3">
        <f>'Raw data'!C673</f>
        <v>95.3</v>
      </c>
      <c r="E673" s="3">
        <f t="shared" si="51"/>
        <v>-1.1410788381742826E-2</v>
      </c>
      <c r="F673" s="3">
        <f>'Raw data'!D673</f>
        <v>40.18</v>
      </c>
      <c r="G673" s="3">
        <f t="shared" si="52"/>
        <v>-5.4455445544554174E-3</v>
      </c>
      <c r="H673" s="62">
        <f>'Raw data'!E673</f>
        <v>1520.2626923560099</v>
      </c>
      <c r="I673" s="67">
        <f t="shared" si="53"/>
        <v>3.7479887610263915E-3</v>
      </c>
      <c r="J673" s="62">
        <f>'Sweden Small Cap'!C688</f>
        <v>1350.7240621399999</v>
      </c>
      <c r="K673">
        <f t="shared" si="54"/>
        <v>-4.8267481529308378E-3</v>
      </c>
    </row>
    <row r="674" spans="1:11" x14ac:dyDescent="0.3">
      <c r="A674" s="101">
        <v>43418</v>
      </c>
      <c r="B674" s="3">
        <f>'Raw data'!B674</f>
        <v>62.065005999999997</v>
      </c>
      <c r="C674" s="3">
        <f t="shared" si="50"/>
        <v>-1.4382533942302449E-2</v>
      </c>
      <c r="D674" s="3">
        <f>'Raw data'!C674</f>
        <v>97</v>
      </c>
      <c r="E674" s="3">
        <f t="shared" si="51"/>
        <v>1.7838405036726158E-2</v>
      </c>
      <c r="F674" s="3">
        <f>'Raw data'!D674</f>
        <v>40.4</v>
      </c>
      <c r="G674" s="3">
        <f t="shared" si="52"/>
        <v>5.4753608760577119E-3</v>
      </c>
      <c r="H674" s="62">
        <f>'Raw data'!E674</f>
        <v>1502.45037858509</v>
      </c>
      <c r="I674" s="67">
        <f t="shared" si="53"/>
        <v>-1.1716602571701255E-2</v>
      </c>
      <c r="J674" s="62">
        <f>'Sweden Small Cap'!C689</f>
        <v>1348.35817453</v>
      </c>
      <c r="K674">
        <f t="shared" si="54"/>
        <v>-1.7515698996666172E-3</v>
      </c>
    </row>
    <row r="675" spans="1:11" x14ac:dyDescent="0.3">
      <c r="A675" s="101">
        <v>43419</v>
      </c>
      <c r="B675" s="3">
        <f>'Raw data'!B675</f>
        <v>61.005527000000001</v>
      </c>
      <c r="C675" s="3">
        <f t="shared" si="50"/>
        <v>-1.7070472852286456E-2</v>
      </c>
      <c r="D675" s="3">
        <f>'Raw data'!C675</f>
        <v>94.44</v>
      </c>
      <c r="E675" s="3">
        <f t="shared" si="51"/>
        <v>-2.639175257731961E-2</v>
      </c>
      <c r="F675" s="3">
        <f>'Raw data'!D675</f>
        <v>39.520000000000003</v>
      </c>
      <c r="G675" s="3">
        <f t="shared" si="52"/>
        <v>-2.178217821782167E-2</v>
      </c>
      <c r="H675" s="62">
        <f>'Raw data'!E675</f>
        <v>1489.78599349146</v>
      </c>
      <c r="I675" s="67">
        <f t="shared" si="53"/>
        <v>-8.4291536506892906E-3</v>
      </c>
      <c r="J675" s="62">
        <f>'Sweden Small Cap'!C690</f>
        <v>1332.6853099299999</v>
      </c>
      <c r="K675">
        <f t="shared" si="54"/>
        <v>-1.1623665652090744E-2</v>
      </c>
    </row>
    <row r="676" spans="1:11" x14ac:dyDescent="0.3">
      <c r="A676" s="101">
        <v>43420</v>
      </c>
      <c r="B676" s="3">
        <f>'Raw data'!B676</f>
        <v>61.458370000000002</v>
      </c>
      <c r="C676" s="3">
        <f t="shared" si="50"/>
        <v>7.4229831667547343E-3</v>
      </c>
      <c r="D676" s="3">
        <f>'Raw data'!C676</f>
        <v>94.38</v>
      </c>
      <c r="E676" s="3">
        <f t="shared" si="51"/>
        <v>-6.3532401524780046E-4</v>
      </c>
      <c r="F676" s="3">
        <f>'Raw data'!D676</f>
        <v>38.700000000000003</v>
      </c>
      <c r="G676" s="3">
        <f t="shared" si="52"/>
        <v>-2.0748987854251017E-2</v>
      </c>
      <c r="H676" s="62">
        <f>'Raw data'!E676</f>
        <v>1499.4347892363401</v>
      </c>
      <c r="I676" s="67">
        <f t="shared" si="53"/>
        <v>6.4766320713401182E-3</v>
      </c>
      <c r="J676" s="62">
        <f>'Sweden Small Cap'!C691</f>
        <v>1341.9964949099999</v>
      </c>
      <c r="K676">
        <f t="shared" si="54"/>
        <v>6.9867844348708869E-3</v>
      </c>
    </row>
    <row r="677" spans="1:11" x14ac:dyDescent="0.3">
      <c r="A677" s="101">
        <v>43423</v>
      </c>
      <c r="B677" s="3">
        <f>'Raw data'!B677</f>
        <v>60.83464</v>
      </c>
      <c r="C677" s="3">
        <f t="shared" si="50"/>
        <v>-1.0148821063754244E-2</v>
      </c>
      <c r="D677" s="3">
        <f>'Raw data'!C677</f>
        <v>92.06</v>
      </c>
      <c r="E677" s="3">
        <f t="shared" si="51"/>
        <v>-2.4581479126933602E-2</v>
      </c>
      <c r="F677" s="3">
        <f>'Raw data'!D677</f>
        <v>39.340000000000003</v>
      </c>
      <c r="G677" s="3">
        <f t="shared" si="52"/>
        <v>1.653746770025841E-2</v>
      </c>
      <c r="H677" s="62">
        <f>'Raw data'!E677</f>
        <v>1482.4879045678199</v>
      </c>
      <c r="I677" s="67">
        <f t="shared" si="53"/>
        <v>-1.1302181855571854E-2</v>
      </c>
      <c r="J677" s="62">
        <f>'Sweden Small Cap'!C692</f>
        <v>1323.11250012</v>
      </c>
      <c r="K677">
        <f t="shared" si="54"/>
        <v>-1.407156789278075E-2</v>
      </c>
    </row>
    <row r="678" spans="1:11" x14ac:dyDescent="0.3">
      <c r="A678" s="101">
        <v>43424</v>
      </c>
      <c r="B678" s="3">
        <f>'Raw data'!B678</f>
        <v>60.723568</v>
      </c>
      <c r="C678" s="3">
        <f t="shared" si="50"/>
        <v>-1.8258018786664976E-3</v>
      </c>
      <c r="D678" s="3">
        <f>'Raw data'!C678</f>
        <v>89.44</v>
      </c>
      <c r="E678" s="3">
        <f t="shared" si="51"/>
        <v>-2.8459700195524705E-2</v>
      </c>
      <c r="F678" s="3">
        <f>'Raw data'!D678</f>
        <v>37.520000000000003</v>
      </c>
      <c r="G678" s="3">
        <f t="shared" si="52"/>
        <v>-4.6263345195729541E-2</v>
      </c>
      <c r="H678" s="62">
        <f>'Raw data'!E678</f>
        <v>1456.8460101693499</v>
      </c>
      <c r="I678" s="67">
        <f t="shared" si="53"/>
        <v>-1.7296528571641313E-2</v>
      </c>
      <c r="J678" s="62">
        <f>'Sweden Small Cap'!C693</f>
        <v>1293.0772040700001</v>
      </c>
      <c r="K678">
        <f t="shared" si="54"/>
        <v>-2.2700485444190031E-2</v>
      </c>
    </row>
    <row r="679" spans="1:11" x14ac:dyDescent="0.3">
      <c r="A679" s="101">
        <v>43425</v>
      </c>
      <c r="B679" s="3">
        <f>'Raw data'!B679</f>
        <v>60.450150000000001</v>
      </c>
      <c r="C679" s="3">
        <f t="shared" si="50"/>
        <v>-4.5026669052121489E-3</v>
      </c>
      <c r="D679" s="3">
        <f>'Raw data'!C679</f>
        <v>89.08</v>
      </c>
      <c r="E679" s="3">
        <f t="shared" si="51"/>
        <v>-4.0250447227191347E-3</v>
      </c>
      <c r="F679" s="3">
        <f>'Raw data'!D679</f>
        <v>37.86</v>
      </c>
      <c r="G679" s="3">
        <f t="shared" si="52"/>
        <v>9.0618336886992609E-3</v>
      </c>
      <c r="H679" s="62">
        <f>'Raw data'!E679</f>
        <v>1478.4418578305399</v>
      </c>
      <c r="I679" s="67">
        <f t="shared" si="53"/>
        <v>1.4823699629502758E-2</v>
      </c>
      <c r="J679" s="62">
        <f>'Sweden Small Cap'!C694</f>
        <v>1314.51903238</v>
      </c>
      <c r="K679">
        <f t="shared" si="54"/>
        <v>1.6582017100379685E-2</v>
      </c>
    </row>
    <row r="680" spans="1:11" x14ac:dyDescent="0.3">
      <c r="A680" s="101">
        <v>43426</v>
      </c>
      <c r="B680" s="3">
        <f>'Raw data'!B680</f>
        <v>59.963135000000001</v>
      </c>
      <c r="C680" s="3">
        <f t="shared" si="50"/>
        <v>-8.0564729781481027E-3</v>
      </c>
      <c r="D680" s="3">
        <f>'Raw data'!C680</f>
        <v>88.36</v>
      </c>
      <c r="E680" s="3">
        <f t="shared" si="51"/>
        <v>-8.0826223619218547E-3</v>
      </c>
      <c r="F680" s="3">
        <f>'Raw data'!D680</f>
        <v>37.619999999999997</v>
      </c>
      <c r="G680" s="3">
        <f t="shared" si="52"/>
        <v>-6.3391442155309556E-3</v>
      </c>
      <c r="H680" s="62">
        <f>'Raw data'!E680</f>
        <v>1466.3919376301899</v>
      </c>
      <c r="I680" s="67">
        <f t="shared" si="53"/>
        <v>-8.1504187239612013E-3</v>
      </c>
      <c r="J680" s="62">
        <f>'Sweden Small Cap'!C695</f>
        <v>1314.75384917</v>
      </c>
      <c r="K680">
        <f t="shared" si="54"/>
        <v>1.786332371124524E-4</v>
      </c>
    </row>
    <row r="681" spans="1:11" x14ac:dyDescent="0.3">
      <c r="A681" s="101">
        <v>43427</v>
      </c>
      <c r="B681" s="3">
        <f>'Raw data'!B681</f>
        <v>60.569769999999998</v>
      </c>
      <c r="C681" s="3">
        <f t="shared" si="50"/>
        <v>1.0116799263414048E-2</v>
      </c>
      <c r="D681" s="3">
        <f>'Raw data'!C681</f>
        <v>88.78</v>
      </c>
      <c r="E681" s="3">
        <f t="shared" si="51"/>
        <v>4.7532820280670176E-3</v>
      </c>
      <c r="F681" s="3">
        <f>'Raw data'!D681</f>
        <v>38.18</v>
      </c>
      <c r="G681" s="3">
        <f t="shared" si="52"/>
        <v>1.4885699096225474E-2</v>
      </c>
      <c r="H681" s="62">
        <f>'Raw data'!E681</f>
        <v>1477.3510350075101</v>
      </c>
      <c r="I681" s="67">
        <f t="shared" si="53"/>
        <v>7.4735117509108651E-3</v>
      </c>
      <c r="J681" s="62">
        <f>'Sweden Small Cap'!C696</f>
        <v>1329.2012453699999</v>
      </c>
      <c r="K681">
        <f t="shared" si="54"/>
        <v>1.0988670015395318E-2</v>
      </c>
    </row>
    <row r="682" spans="1:11" x14ac:dyDescent="0.3">
      <c r="A682" s="101">
        <v>43430</v>
      </c>
      <c r="B682" s="3">
        <f>'Raw data'!B682</f>
        <v>60.040028</v>
      </c>
      <c r="C682" s="3">
        <f t="shared" si="50"/>
        <v>-8.7459800491234956E-3</v>
      </c>
      <c r="D682" s="3">
        <f>'Raw data'!C682</f>
        <v>89.06</v>
      </c>
      <c r="E682" s="3">
        <f t="shared" si="51"/>
        <v>3.1538634827664017E-3</v>
      </c>
      <c r="F682" s="3">
        <f>'Raw data'!D682</f>
        <v>38.14</v>
      </c>
      <c r="G682" s="3">
        <f t="shared" si="52"/>
        <v>-1.0476689366160071E-3</v>
      </c>
      <c r="H682" s="62">
        <f>'Raw data'!E682</f>
        <v>1498.2549933314399</v>
      </c>
      <c r="I682" s="67">
        <f t="shared" si="53"/>
        <v>1.4149621740931439E-2</v>
      </c>
      <c r="J682" s="62">
        <f>'Sweden Small Cap'!C697</f>
        <v>1327.5304057799999</v>
      </c>
      <c r="K682">
        <f t="shared" si="54"/>
        <v>-1.2570252968239696E-3</v>
      </c>
    </row>
    <row r="683" spans="1:11" x14ac:dyDescent="0.3">
      <c r="A683" s="101">
        <v>43431</v>
      </c>
      <c r="B683" s="3">
        <f>'Raw data'!B683</f>
        <v>62.235886000000001</v>
      </c>
      <c r="C683" s="3">
        <f t="shared" si="50"/>
        <v>3.6573234109750934E-2</v>
      </c>
      <c r="D683" s="3">
        <f>'Raw data'!C683</f>
        <v>88.66</v>
      </c>
      <c r="E683" s="3">
        <f t="shared" si="51"/>
        <v>-4.4913541432742609E-3</v>
      </c>
      <c r="F683" s="3">
        <f>'Raw data'!D683</f>
        <v>37.380000000000003</v>
      </c>
      <c r="G683" s="3">
        <f t="shared" si="52"/>
        <v>-1.9926586261143103E-2</v>
      </c>
      <c r="H683" s="62">
        <f>'Raw data'!E683</f>
        <v>1496.4139154991001</v>
      </c>
      <c r="I683" s="67">
        <f t="shared" si="53"/>
        <v>-1.22881474817987E-3</v>
      </c>
      <c r="J683" s="62">
        <f>'Sweden Small Cap'!C698</f>
        <v>1333.5183519</v>
      </c>
      <c r="K683">
        <f t="shared" si="54"/>
        <v>4.5105905626935906E-3</v>
      </c>
    </row>
    <row r="684" spans="1:11" x14ac:dyDescent="0.3">
      <c r="A684" s="101">
        <v>43432</v>
      </c>
      <c r="B684" s="3">
        <f>'Raw data'!B684</f>
        <v>61.945390000000003</v>
      </c>
      <c r="C684" s="3">
        <f t="shared" si="50"/>
        <v>-4.6676607126633889E-3</v>
      </c>
      <c r="D684" s="3">
        <f>'Raw data'!C684</f>
        <v>88.3</v>
      </c>
      <c r="E684" s="3">
        <f t="shared" si="51"/>
        <v>-4.0604556733588931E-3</v>
      </c>
      <c r="F684" s="3">
        <f>'Raw data'!D684</f>
        <v>38.06</v>
      </c>
      <c r="G684" s="3">
        <f t="shared" si="52"/>
        <v>1.8191546281433914E-2</v>
      </c>
      <c r="H684" s="62">
        <f>'Raw data'!E684</f>
        <v>1500.4542965257899</v>
      </c>
      <c r="I684" s="67">
        <f t="shared" si="53"/>
        <v>2.700042404605839E-3</v>
      </c>
      <c r="J684" s="62">
        <f>'Sweden Small Cap'!C699</f>
        <v>1344.03860403</v>
      </c>
      <c r="K684">
        <f t="shared" si="54"/>
        <v>7.8890943757997309E-3</v>
      </c>
    </row>
    <row r="685" spans="1:11" x14ac:dyDescent="0.3">
      <c r="A685" s="101">
        <v>43433</v>
      </c>
      <c r="B685" s="3">
        <f>'Raw data'!B685</f>
        <v>61.689059999999998</v>
      </c>
      <c r="C685" s="3">
        <f t="shared" si="50"/>
        <v>-4.1379996154678415E-3</v>
      </c>
      <c r="D685" s="3">
        <f>'Raw data'!C685</f>
        <v>88.86</v>
      </c>
      <c r="E685" s="3">
        <f t="shared" si="51"/>
        <v>6.3420158550396635E-3</v>
      </c>
      <c r="F685" s="3">
        <f>'Raw data'!D685</f>
        <v>38.56</v>
      </c>
      <c r="G685" s="3">
        <f t="shared" si="52"/>
        <v>1.3137151865475564E-2</v>
      </c>
      <c r="H685" s="62">
        <f>'Raw data'!E685</f>
        <v>1515.3838483447601</v>
      </c>
      <c r="I685" s="67">
        <f t="shared" si="53"/>
        <v>9.9500210393202934E-3</v>
      </c>
      <c r="J685" s="62">
        <f>'Sweden Small Cap'!C700</f>
        <v>1340.7657042999999</v>
      </c>
      <c r="K685">
        <f t="shared" si="54"/>
        <v>-2.4351233068652316E-3</v>
      </c>
    </row>
    <row r="686" spans="1:11" x14ac:dyDescent="0.3">
      <c r="A686" s="101">
        <v>43434</v>
      </c>
      <c r="B686" s="3">
        <f>'Raw data'!B686</f>
        <v>62.791260000000001</v>
      </c>
      <c r="C686" s="3">
        <f t="shared" si="50"/>
        <v>1.7867025368841792E-2</v>
      </c>
      <c r="D686" s="3">
        <f>'Raw data'!C686</f>
        <v>88.74</v>
      </c>
      <c r="E686" s="3">
        <f t="shared" si="51"/>
        <v>-1.3504388926401593E-3</v>
      </c>
      <c r="F686" s="3">
        <f>'Raw data'!D686</f>
        <v>39.72</v>
      </c>
      <c r="G686" s="3">
        <f t="shared" si="52"/>
        <v>3.008298755186713E-2</v>
      </c>
      <c r="H686" s="62">
        <f>'Raw data'!E686</f>
        <v>1514.6341571646501</v>
      </c>
      <c r="I686" s="67">
        <f t="shared" si="53"/>
        <v>-4.9472031850466766E-4</v>
      </c>
      <c r="J686" s="62">
        <f>'Sweden Small Cap'!C701</f>
        <v>1342.0235410099999</v>
      </c>
      <c r="K686">
        <f t="shared" si="54"/>
        <v>9.3814803434034435E-4</v>
      </c>
    </row>
    <row r="687" spans="1:11" x14ac:dyDescent="0.3">
      <c r="A687" s="101">
        <v>43437</v>
      </c>
      <c r="B687" s="3">
        <f>'Raw data'!B687</f>
        <v>62.013736999999999</v>
      </c>
      <c r="C687" s="3">
        <f t="shared" si="50"/>
        <v>-1.2382662810079017E-2</v>
      </c>
      <c r="D687" s="3">
        <f>'Raw data'!C687</f>
        <v>91</v>
      </c>
      <c r="E687" s="3">
        <f t="shared" si="51"/>
        <v>2.5467658327698955E-2</v>
      </c>
      <c r="F687" s="3">
        <f>'Raw data'!D687</f>
        <v>37.9</v>
      </c>
      <c r="G687" s="3">
        <f t="shared" si="52"/>
        <v>-4.5820745216515621E-2</v>
      </c>
      <c r="H687" s="62">
        <f>'Raw data'!E687</f>
        <v>1529.7829398818801</v>
      </c>
      <c r="I687" s="67">
        <f t="shared" si="53"/>
        <v>1.0001611706412375E-2</v>
      </c>
      <c r="J687" s="62">
        <f>'Sweden Small Cap'!C702</f>
        <v>1329.6982850500001</v>
      </c>
      <c r="K687">
        <f t="shared" si="54"/>
        <v>-9.1840832767537735E-3</v>
      </c>
    </row>
    <row r="688" spans="1:11" x14ac:dyDescent="0.3">
      <c r="A688" s="101">
        <v>43438</v>
      </c>
      <c r="B688" s="3">
        <f>'Raw data'!B688</f>
        <v>63.953270000000003</v>
      </c>
      <c r="C688" s="3">
        <f t="shared" si="50"/>
        <v>3.1275860701637841E-2</v>
      </c>
      <c r="D688" s="3">
        <f>'Raw data'!C688</f>
        <v>89.28</v>
      </c>
      <c r="E688" s="3">
        <f t="shared" si="51"/>
        <v>-1.8901098901098888E-2</v>
      </c>
      <c r="F688" s="3">
        <f>'Raw data'!D688</f>
        <v>37.44</v>
      </c>
      <c r="G688" s="3">
        <f t="shared" si="52"/>
        <v>-1.2137203166226936E-2</v>
      </c>
      <c r="H688" s="62">
        <f>'Raw data'!E688</f>
        <v>1506.4265015311701</v>
      </c>
      <c r="I688" s="67">
        <f t="shared" si="53"/>
        <v>-1.5267812015548743E-2</v>
      </c>
      <c r="J688" s="62">
        <f>'Sweden Small Cap'!C703</f>
        <v>1288.83066865</v>
      </c>
      <c r="K688">
        <f t="shared" si="54"/>
        <v>-3.0734503352738671E-2</v>
      </c>
    </row>
    <row r="689" spans="1:11" x14ac:dyDescent="0.3">
      <c r="A689" s="101">
        <v>43439</v>
      </c>
      <c r="B689" s="3">
        <f>'Raw data'!B689</f>
        <v>62.346961999999998</v>
      </c>
      <c r="C689" s="3">
        <f t="shared" si="50"/>
        <v>-2.5116901762802832E-2</v>
      </c>
      <c r="D689" s="3">
        <f>'Raw data'!C689</f>
        <v>89.76</v>
      </c>
      <c r="E689" s="3">
        <f t="shared" si="51"/>
        <v>5.37634408602155E-3</v>
      </c>
      <c r="F689" s="3">
        <f>'Raw data'!D689</f>
        <v>38.4</v>
      </c>
      <c r="G689" s="3">
        <f t="shared" si="52"/>
        <v>2.5641025641025664E-2</v>
      </c>
      <c r="H689" s="62">
        <f>'Raw data'!E689</f>
        <v>1478.95733557209</v>
      </c>
      <c r="I689" s="67">
        <f t="shared" si="53"/>
        <v>-1.8234653951692794E-2</v>
      </c>
      <c r="J689" s="62">
        <f>'Sweden Small Cap'!C704</f>
        <v>1298.4892151399999</v>
      </c>
      <c r="K689">
        <f t="shared" si="54"/>
        <v>7.4940383752016759E-3</v>
      </c>
    </row>
    <row r="690" spans="1:11" x14ac:dyDescent="0.3">
      <c r="A690" s="101">
        <v>43440</v>
      </c>
      <c r="B690" s="3">
        <f>'Raw data'!B690</f>
        <v>59.125796999999999</v>
      </c>
      <c r="C690" s="3">
        <f t="shared" si="50"/>
        <v>-5.166514769396461E-2</v>
      </c>
      <c r="D690" s="3">
        <f>'Raw data'!C690</f>
        <v>86.24</v>
      </c>
      <c r="E690" s="3">
        <f t="shared" si="51"/>
        <v>-3.9215686274509914E-2</v>
      </c>
      <c r="F690" s="3">
        <f>'Raw data'!D690</f>
        <v>35.78</v>
      </c>
      <c r="G690" s="3">
        <f t="shared" si="52"/>
        <v>-6.8229166666666605E-2</v>
      </c>
      <c r="H690" s="62">
        <f>'Raw data'!E690</f>
        <v>1436.6629378807199</v>
      </c>
      <c r="I690" s="67">
        <f t="shared" si="53"/>
        <v>-2.8597442721368101E-2</v>
      </c>
      <c r="J690" s="62">
        <f>'Sweden Small Cap'!C705</f>
        <v>1281.2385570399999</v>
      </c>
      <c r="K690">
        <f t="shared" si="54"/>
        <v>-1.3285176263970806E-2</v>
      </c>
    </row>
    <row r="691" spans="1:11" x14ac:dyDescent="0.3">
      <c r="A691" s="101">
        <v>43441</v>
      </c>
      <c r="B691" s="3">
        <f>'Raw data'!B691</f>
        <v>61.159320000000001</v>
      </c>
      <c r="C691" s="3">
        <f t="shared" si="50"/>
        <v>3.4393160061757855E-2</v>
      </c>
      <c r="D691" s="3">
        <f>'Raw data'!C691</f>
        <v>86.06</v>
      </c>
      <c r="E691" s="3">
        <f t="shared" si="51"/>
        <v>-2.0871985157698589E-3</v>
      </c>
      <c r="F691" s="3">
        <f>'Raw data'!D691</f>
        <v>35.44</v>
      </c>
      <c r="G691" s="3">
        <f t="shared" si="52"/>
        <v>-9.5025153717161383E-3</v>
      </c>
      <c r="H691" s="62">
        <f>'Raw data'!E691</f>
        <v>1454.0282506011099</v>
      </c>
      <c r="I691" s="67">
        <f t="shared" si="53"/>
        <v>1.2087256003141729E-2</v>
      </c>
      <c r="J691" s="62">
        <f>'Sweden Small Cap'!C706</f>
        <v>1309.16912342</v>
      </c>
      <c r="K691">
        <f t="shared" si="54"/>
        <v>2.1799661137678429E-2</v>
      </c>
    </row>
    <row r="692" spans="1:11" x14ac:dyDescent="0.3">
      <c r="A692" s="101">
        <v>43444</v>
      </c>
      <c r="B692" s="3">
        <f>'Raw data'!B692</f>
        <v>62.11627</v>
      </c>
      <c r="C692" s="3">
        <f t="shared" si="50"/>
        <v>1.5646838454057354E-2</v>
      </c>
      <c r="D692" s="3">
        <f>'Raw data'!C692</f>
        <v>84.22</v>
      </c>
      <c r="E692" s="3">
        <f t="shared" si="51"/>
        <v>-2.1380432256565225E-2</v>
      </c>
      <c r="F692" s="3">
        <f>'Raw data'!D692</f>
        <v>34.520000000000003</v>
      </c>
      <c r="G692" s="3">
        <f t="shared" si="52"/>
        <v>-2.5959367945823777E-2</v>
      </c>
      <c r="H692" s="62">
        <f>'Raw data'!E692</f>
        <v>1435.5471967288399</v>
      </c>
      <c r="I692" s="67">
        <f t="shared" si="53"/>
        <v>-1.2710244016668667E-2</v>
      </c>
      <c r="J692" s="62">
        <f>'Sweden Small Cap'!C707</f>
        <v>1335.4514024800001</v>
      </c>
      <c r="K692">
        <f t="shared" si="54"/>
        <v>2.0075541494090323E-2</v>
      </c>
    </row>
    <row r="693" spans="1:11" x14ac:dyDescent="0.3">
      <c r="A693" s="101">
        <v>43445</v>
      </c>
      <c r="B693" s="3">
        <f>'Raw data'!B693</f>
        <v>63.346634000000002</v>
      </c>
      <c r="C693" s="3">
        <f t="shared" si="50"/>
        <v>1.9807435314451456E-2</v>
      </c>
      <c r="D693" s="3">
        <f>'Raw data'!C693</f>
        <v>84.34</v>
      </c>
      <c r="E693" s="3">
        <f t="shared" si="51"/>
        <v>1.4248397055331816E-3</v>
      </c>
      <c r="F693" s="3">
        <f>'Raw data'!D693</f>
        <v>36.32</v>
      </c>
      <c r="G693" s="3">
        <f t="shared" si="52"/>
        <v>5.2143684820393887E-2</v>
      </c>
      <c r="H693" s="62">
        <f>'Raw data'!E693</f>
        <v>1465.29321306208</v>
      </c>
      <c r="I693" s="67">
        <f t="shared" si="53"/>
        <v>2.0721029863052819E-2</v>
      </c>
      <c r="J693" s="62">
        <f>'Sweden Small Cap'!C708</f>
        <v>1333.85259898</v>
      </c>
      <c r="K693">
        <f t="shared" si="54"/>
        <v>-1.1972008094274136E-3</v>
      </c>
    </row>
    <row r="694" spans="1:11" x14ac:dyDescent="0.3">
      <c r="A694" s="101">
        <v>43446</v>
      </c>
      <c r="B694" s="3">
        <f>'Raw data'!B694</f>
        <v>63.996000000000002</v>
      </c>
      <c r="C694" s="3">
        <f t="shared" si="50"/>
        <v>1.0250994551660007E-2</v>
      </c>
      <c r="D694" s="3">
        <f>'Raw data'!C694</f>
        <v>87</v>
      </c>
      <c r="E694" s="3">
        <f t="shared" si="51"/>
        <v>3.1539008774009919E-2</v>
      </c>
      <c r="F694" s="3">
        <f>'Raw data'!D694</f>
        <v>38.880000000000003</v>
      </c>
      <c r="G694" s="3">
        <f t="shared" si="52"/>
        <v>7.0484581497797419E-2</v>
      </c>
      <c r="H694" s="62">
        <f>'Raw data'!E694</f>
        <v>1494.2127047845199</v>
      </c>
      <c r="I694" s="67">
        <f t="shared" si="53"/>
        <v>1.973631725353164E-2</v>
      </c>
      <c r="J694" s="62">
        <f>'Sweden Small Cap'!C709</f>
        <v>1326.47646351</v>
      </c>
      <c r="K694">
        <f t="shared" si="54"/>
        <v>-5.5299479684940865E-3</v>
      </c>
    </row>
    <row r="695" spans="1:11" x14ac:dyDescent="0.3">
      <c r="A695" s="101">
        <v>43447</v>
      </c>
      <c r="B695" s="3">
        <f>'Raw data'!B695</f>
        <v>63.312457999999999</v>
      </c>
      <c r="C695" s="3">
        <f t="shared" si="50"/>
        <v>-1.0681011313207119E-2</v>
      </c>
      <c r="D695" s="3">
        <f>'Raw data'!C695</f>
        <v>84.64</v>
      </c>
      <c r="E695" s="3">
        <f t="shared" si="51"/>
        <v>-2.7126436781609187E-2</v>
      </c>
      <c r="F695" s="3">
        <f>'Raw data'!D695</f>
        <v>38.6</v>
      </c>
      <c r="G695" s="3">
        <f t="shared" si="52"/>
        <v>-7.2016460905350082E-3</v>
      </c>
      <c r="H695" s="62">
        <f>'Raw data'!E695</f>
        <v>1478.7502904262601</v>
      </c>
      <c r="I695" s="67">
        <f t="shared" si="53"/>
        <v>-1.0348201637389807E-2</v>
      </c>
      <c r="J695" s="62">
        <f>'Sweden Small Cap'!C710</f>
        <v>1309.72238705</v>
      </c>
      <c r="K695">
        <f t="shared" si="54"/>
        <v>-1.2630511675772204E-2</v>
      </c>
    </row>
    <row r="696" spans="1:11" x14ac:dyDescent="0.3">
      <c r="A696" s="101">
        <v>43448</v>
      </c>
      <c r="B696" s="3">
        <f>'Raw data'!B696</f>
        <v>64.756423999999996</v>
      </c>
      <c r="C696" s="3">
        <f t="shared" si="50"/>
        <v>2.2806980578766917E-2</v>
      </c>
      <c r="D696" s="3">
        <f>'Raw data'!C696</f>
        <v>83.06</v>
      </c>
      <c r="E696" s="3">
        <f t="shared" si="51"/>
        <v>-1.8667296786389394E-2</v>
      </c>
      <c r="F696" s="3">
        <f>'Raw data'!D696</f>
        <v>37.1</v>
      </c>
      <c r="G696" s="3">
        <f t="shared" si="52"/>
        <v>-3.8860103626943004E-2</v>
      </c>
      <c r="H696" s="62">
        <f>'Raw data'!E696</f>
        <v>1471.6744870571099</v>
      </c>
      <c r="I696" s="67">
        <f t="shared" si="53"/>
        <v>-4.7849886589780878E-3</v>
      </c>
      <c r="J696" s="62">
        <f>'Sweden Small Cap'!C711</f>
        <v>1303.05866012</v>
      </c>
      <c r="K696">
        <f t="shared" si="54"/>
        <v>-5.087892667857058E-3</v>
      </c>
    </row>
    <row r="697" spans="1:11" x14ac:dyDescent="0.3">
      <c r="A697" s="101">
        <v>43451</v>
      </c>
      <c r="B697" s="3">
        <f>'Raw data'!B697</f>
        <v>63.04759</v>
      </c>
      <c r="C697" s="3">
        <f t="shared" si="50"/>
        <v>-2.6388640608073048E-2</v>
      </c>
      <c r="D697" s="3">
        <f>'Raw data'!C697</f>
        <v>81.8</v>
      </c>
      <c r="E697" s="3">
        <f t="shared" si="51"/>
        <v>-1.5169756802311644E-2</v>
      </c>
      <c r="F697" s="3">
        <f>'Raw data'!D697</f>
        <v>35.299999999999997</v>
      </c>
      <c r="G697" s="3">
        <f t="shared" si="52"/>
        <v>-4.8517520215633533E-2</v>
      </c>
      <c r="H697" s="62">
        <f>'Raw data'!E697</f>
        <v>1451.9477315275799</v>
      </c>
      <c r="I697" s="67">
        <f t="shared" si="53"/>
        <v>-1.3404292663235177E-2</v>
      </c>
      <c r="J697" s="62">
        <f>'Sweden Small Cap'!C712</f>
        <v>1308.75206054</v>
      </c>
      <c r="K697">
        <f t="shared" si="54"/>
        <v>4.3692587250643636E-3</v>
      </c>
    </row>
    <row r="698" spans="1:11" x14ac:dyDescent="0.3">
      <c r="A698" s="101">
        <v>43452</v>
      </c>
      <c r="B698" s="3">
        <f>'Raw data'!B698</f>
        <v>63.440624</v>
      </c>
      <c r="C698" s="3">
        <f t="shared" si="50"/>
        <v>6.2339258328510273E-3</v>
      </c>
      <c r="D698" s="3">
        <f>'Raw data'!C698</f>
        <v>81.08</v>
      </c>
      <c r="E698" s="3">
        <f t="shared" si="51"/>
        <v>-8.8019559902200346E-3</v>
      </c>
      <c r="F698" s="3">
        <f>'Raw data'!D698</f>
        <v>36.840000000000003</v>
      </c>
      <c r="G698" s="3">
        <f t="shared" si="52"/>
        <v>4.3626062322946357E-2</v>
      </c>
      <c r="H698" s="62">
        <f>'Raw data'!E698</f>
        <v>1447.7874297143701</v>
      </c>
      <c r="I698" s="67">
        <f t="shared" si="53"/>
        <v>-2.8653247791728606E-3</v>
      </c>
      <c r="J698" s="62">
        <f>'Sweden Small Cap'!C713</f>
        <v>1286.4046181000001</v>
      </c>
      <c r="K698">
        <f t="shared" si="54"/>
        <v>-1.707538281221822E-2</v>
      </c>
    </row>
    <row r="699" spans="1:11" x14ac:dyDescent="0.3">
      <c r="A699" s="101">
        <v>43453</v>
      </c>
      <c r="B699" s="3">
        <f>'Raw data'!B699</f>
        <v>63.936188000000001</v>
      </c>
      <c r="C699" s="3">
        <f t="shared" si="50"/>
        <v>7.8114616274896926E-3</v>
      </c>
      <c r="D699" s="3">
        <f>'Raw data'!C699</f>
        <v>81.94</v>
      </c>
      <c r="E699" s="3">
        <f t="shared" si="51"/>
        <v>1.0606808090774536E-2</v>
      </c>
      <c r="F699" s="3">
        <f>'Raw data'!D699</f>
        <v>37.32</v>
      </c>
      <c r="G699" s="3">
        <f t="shared" si="52"/>
        <v>1.3029315960911966E-2</v>
      </c>
      <c r="H699" s="62">
        <f>'Raw data'!E699</f>
        <v>1450.10888122709</v>
      </c>
      <c r="I699" s="67">
        <f t="shared" si="53"/>
        <v>1.6034477610970311E-3</v>
      </c>
      <c r="J699" s="62">
        <f>'Sweden Small Cap'!C714</f>
        <v>1280.2121249899999</v>
      </c>
      <c r="K699">
        <f t="shared" si="54"/>
        <v>-4.8137988801271805E-3</v>
      </c>
    </row>
    <row r="700" spans="1:11" x14ac:dyDescent="0.3">
      <c r="A700" s="101">
        <v>43454</v>
      </c>
      <c r="B700" s="3">
        <f>'Raw data'!B700</f>
        <v>62.11627</v>
      </c>
      <c r="C700" s="3">
        <f t="shared" si="50"/>
        <v>-2.846459973497327E-2</v>
      </c>
      <c r="D700" s="3">
        <f>'Raw data'!C700</f>
        <v>80.84</v>
      </c>
      <c r="E700" s="3">
        <f t="shared" si="51"/>
        <v>-1.3424456919697271E-2</v>
      </c>
      <c r="F700" s="3">
        <f>'Raw data'!D700</f>
        <v>37.86</v>
      </c>
      <c r="G700" s="3">
        <f t="shared" si="52"/>
        <v>1.4469453376205765E-2</v>
      </c>
      <c r="H700" s="62">
        <f>'Raw data'!E700</f>
        <v>1419.0110340415999</v>
      </c>
      <c r="I700" s="67">
        <f t="shared" si="53"/>
        <v>-2.1445180833024699E-2</v>
      </c>
      <c r="J700" s="62">
        <f>'Sweden Small Cap'!C715</f>
        <v>1280.2121249899999</v>
      </c>
      <c r="K700">
        <f t="shared" si="54"/>
        <v>0</v>
      </c>
    </row>
    <row r="701" spans="1:11" x14ac:dyDescent="0.3">
      <c r="A701" s="101">
        <v>43455</v>
      </c>
      <c r="B701" s="3">
        <f>'Raw data'!B701</f>
        <v>62.047919999999998</v>
      </c>
      <c r="C701" s="3">
        <f t="shared" si="50"/>
        <v>-1.1003558326989427E-3</v>
      </c>
      <c r="D701" s="3">
        <f>'Raw data'!C701</f>
        <v>82.34</v>
      </c>
      <c r="E701" s="3">
        <f t="shared" si="51"/>
        <v>1.8555170707570508E-2</v>
      </c>
      <c r="F701" s="3">
        <f>'Raw data'!D701</f>
        <v>38.520000000000003</v>
      </c>
      <c r="G701" s="3">
        <f t="shared" si="52"/>
        <v>1.7432646592710082E-2</v>
      </c>
      <c r="H701" s="62">
        <f>'Raw data'!E701</f>
        <v>1408.34013641765</v>
      </c>
      <c r="I701" s="67">
        <f t="shared" si="53"/>
        <v>-7.5199539453596042E-3</v>
      </c>
      <c r="J701" s="62">
        <f>'Sweden Small Cap'!C716</f>
        <v>1280.2121249899999</v>
      </c>
      <c r="K701">
        <f t="shared" si="54"/>
        <v>0</v>
      </c>
    </row>
    <row r="702" spans="1:11" x14ac:dyDescent="0.3">
      <c r="A702" s="101">
        <v>43461</v>
      </c>
      <c r="B702" s="3">
        <f>'Raw data'!B702</f>
        <v>61.988109999999999</v>
      </c>
      <c r="C702" s="3">
        <f t="shared" si="50"/>
        <v>-9.6393239289888869E-4</v>
      </c>
      <c r="D702" s="3">
        <f>'Raw data'!C702</f>
        <v>81.180000000000007</v>
      </c>
      <c r="E702" s="3">
        <f t="shared" si="51"/>
        <v>-1.4087928102987571E-2</v>
      </c>
      <c r="F702" s="3">
        <f>'Raw data'!D702</f>
        <v>39</v>
      </c>
      <c r="G702" s="3">
        <f t="shared" si="52"/>
        <v>1.2461059190031071E-2</v>
      </c>
      <c r="H702" s="62">
        <f>'Raw data'!E702</f>
        <v>1384.59135220178</v>
      </c>
      <c r="I702" s="67">
        <f t="shared" si="53"/>
        <v>-1.6862960588682131E-2</v>
      </c>
      <c r="J702" s="62">
        <f>'Sweden Small Cap'!C717</f>
        <v>1255.1009028000001</v>
      </c>
      <c r="K702">
        <f t="shared" si="54"/>
        <v>-1.9614891704135329E-2</v>
      </c>
    </row>
    <row r="703" spans="1:11" x14ac:dyDescent="0.3">
      <c r="A703" s="101">
        <v>43462</v>
      </c>
      <c r="B703" s="3">
        <f>'Raw data'!B703</f>
        <v>62.372596999999999</v>
      </c>
      <c r="C703" s="3">
        <f t="shared" si="50"/>
        <v>6.2025927230238195E-3</v>
      </c>
      <c r="D703" s="3">
        <f>'Raw data'!C703</f>
        <v>81.599999999999994</v>
      </c>
      <c r="E703" s="3">
        <f t="shared" si="51"/>
        <v>5.1736881005172144E-3</v>
      </c>
      <c r="F703" s="3">
        <f>'Raw data'!D703</f>
        <v>39.76</v>
      </c>
      <c r="G703" s="3">
        <f t="shared" si="52"/>
        <v>1.9487179487179436E-2</v>
      </c>
      <c r="H703" s="62">
        <f>'Raw data'!E703</f>
        <v>1408.7363886334999</v>
      </c>
      <c r="I703" s="67">
        <f t="shared" si="53"/>
        <v>1.7438384540914897E-2</v>
      </c>
      <c r="J703" s="62">
        <f>'Sweden Small Cap'!C718</f>
        <v>1280.2752278299999</v>
      </c>
      <c r="K703">
        <f t="shared" si="54"/>
        <v>2.0057610486805127E-2</v>
      </c>
    </row>
    <row r="704" spans="1:11" x14ac:dyDescent="0.3">
      <c r="A704" s="101">
        <v>43467</v>
      </c>
      <c r="B704" s="3">
        <f>'Raw data'!B704</f>
        <v>64.149789999999996</v>
      </c>
      <c r="C704" s="3">
        <f t="shared" si="50"/>
        <v>2.8493169845084324E-2</v>
      </c>
      <c r="D704" s="3">
        <f>'Raw data'!C704</f>
        <v>82.32</v>
      </c>
      <c r="E704" s="3">
        <f t="shared" si="51"/>
        <v>8.8235294117646919E-3</v>
      </c>
      <c r="F704" s="3">
        <f>'Raw data'!D704</f>
        <v>41.4</v>
      </c>
      <c r="G704" s="3">
        <f t="shared" si="52"/>
        <v>4.1247484909456754E-2</v>
      </c>
      <c r="H704" s="62">
        <f>'Raw data'!E704</f>
        <v>1405.8523334060101</v>
      </c>
      <c r="I704" s="67">
        <f t="shared" si="53"/>
        <v>-2.047263952830408E-3</v>
      </c>
      <c r="J704" s="62">
        <f>'Sweden Small Cap'!C719</f>
        <v>1280.2752278299999</v>
      </c>
      <c r="K704">
        <f t="shared" si="54"/>
        <v>0</v>
      </c>
    </row>
    <row r="705" spans="1:11" x14ac:dyDescent="0.3">
      <c r="A705" s="101">
        <v>43468</v>
      </c>
      <c r="B705" s="3">
        <f>'Raw data'!B705</f>
        <v>64.918769999999995</v>
      </c>
      <c r="C705" s="3">
        <f t="shared" si="50"/>
        <v>1.198725670029472E-2</v>
      </c>
      <c r="D705" s="3">
        <f>'Raw data'!C705</f>
        <v>80.239999999999995</v>
      </c>
      <c r="E705" s="3">
        <f t="shared" si="51"/>
        <v>-2.5267249757045657E-2</v>
      </c>
      <c r="F705" s="3">
        <f>'Raw data'!D705</f>
        <v>40.200000000000003</v>
      </c>
      <c r="G705" s="3">
        <f t="shared" si="52"/>
        <v>-2.8985507246376711E-2</v>
      </c>
      <c r="H705" s="62">
        <f>'Raw data'!E705</f>
        <v>1393.51880044993</v>
      </c>
      <c r="I705" s="67">
        <f t="shared" si="53"/>
        <v>-8.7729931963758459E-3</v>
      </c>
      <c r="J705" s="62">
        <f>'Sweden Small Cap'!C720</f>
        <v>1285.19401939</v>
      </c>
      <c r="K705">
        <f t="shared" si="54"/>
        <v>3.8419797970606221E-3</v>
      </c>
    </row>
    <row r="706" spans="1:11" x14ac:dyDescent="0.3">
      <c r="A706" s="101">
        <v>43469</v>
      </c>
      <c r="B706" s="3">
        <f>'Raw data'!B706</f>
        <v>65.687740000000005</v>
      </c>
      <c r="C706" s="3">
        <f t="shared" si="50"/>
        <v>1.1845110435703113E-2</v>
      </c>
      <c r="D706" s="3">
        <f>'Raw data'!C706</f>
        <v>83.08</v>
      </c>
      <c r="E706" s="3">
        <f t="shared" si="51"/>
        <v>3.5393818544366941E-2</v>
      </c>
      <c r="F706" s="3">
        <f>'Raw data'!D706</f>
        <v>42.28</v>
      </c>
      <c r="G706" s="3">
        <f t="shared" si="52"/>
        <v>5.1741293532338264E-2</v>
      </c>
      <c r="H706" s="62">
        <f>'Raw data'!E706</f>
        <v>1435.29016846698</v>
      </c>
      <c r="I706" s="67">
        <f t="shared" si="53"/>
        <v>2.9975460685254585E-2</v>
      </c>
      <c r="J706" s="62">
        <f>'Sweden Small Cap'!C721</f>
        <v>1271.2654031500001</v>
      </c>
      <c r="K706">
        <f t="shared" si="54"/>
        <v>-1.0837753700885499E-2</v>
      </c>
    </row>
    <row r="707" spans="1:11" x14ac:dyDescent="0.3">
      <c r="A707" s="101">
        <v>43472</v>
      </c>
      <c r="B707" s="3">
        <f>'Raw data'!B707</f>
        <v>69.865844999999993</v>
      </c>
      <c r="C707" s="3">
        <f t="shared" ref="C707:C770" si="55">(B707-B706)/B706</f>
        <v>6.3605552573432839E-2</v>
      </c>
      <c r="D707" s="3">
        <f>'Raw data'!C707</f>
        <v>84.96</v>
      </c>
      <c r="E707" s="3">
        <f t="shared" ref="E707:E770" si="56">(D707-D706)/D706</f>
        <v>2.2628791526239714E-2</v>
      </c>
      <c r="F707" s="3">
        <f>'Raw data'!D707</f>
        <v>42.3</v>
      </c>
      <c r="G707" s="3">
        <f t="shared" ref="G707:G770" si="57">(F707-F706)/F706</f>
        <v>4.7303689687786237E-4</v>
      </c>
      <c r="H707" s="62">
        <f>'Raw data'!E707</f>
        <v>1439.9260715671401</v>
      </c>
      <c r="I707" s="67">
        <f t="shared" ref="I707:I770" si="58">(H707-H706)/H706</f>
        <v>3.2299413749287964E-3</v>
      </c>
      <c r="J707" s="62">
        <f>'Sweden Small Cap'!C722</f>
        <v>1299.9863528400001</v>
      </c>
      <c r="K707">
        <f t="shared" si="54"/>
        <v>2.2592410380109378E-2</v>
      </c>
    </row>
    <row r="708" spans="1:11" x14ac:dyDescent="0.3">
      <c r="A708" s="101">
        <v>43473</v>
      </c>
      <c r="B708" s="3">
        <f>'Raw data'!B708</f>
        <v>71.352540000000005</v>
      </c>
      <c r="C708" s="3">
        <f t="shared" si="55"/>
        <v>2.1279281743461512E-2</v>
      </c>
      <c r="D708" s="3">
        <f>'Raw data'!C708</f>
        <v>85.3</v>
      </c>
      <c r="E708" s="3">
        <f t="shared" si="56"/>
        <v>4.0018832391714148E-3</v>
      </c>
      <c r="F708" s="3">
        <f>'Raw data'!D708</f>
        <v>43.14</v>
      </c>
      <c r="G708" s="3">
        <f t="shared" si="57"/>
        <v>1.9858156028368875E-2</v>
      </c>
      <c r="H708" s="62">
        <f>'Raw data'!E708</f>
        <v>1457.47132084953</v>
      </c>
      <c r="I708" s="67">
        <f t="shared" si="58"/>
        <v>1.2184826449662518E-2</v>
      </c>
      <c r="J708" s="62">
        <f>'Sweden Small Cap'!C723</f>
        <v>1315.7913218900001</v>
      </c>
      <c r="K708">
        <f t="shared" ref="K708:K771" si="59">(J708-J707)/J707</f>
        <v>1.2157796130299223E-2</v>
      </c>
    </row>
    <row r="709" spans="1:11" x14ac:dyDescent="0.3">
      <c r="A709" s="101">
        <v>43474</v>
      </c>
      <c r="B709" s="3">
        <f>'Raw data'!B709</f>
        <v>72.027534000000003</v>
      </c>
      <c r="C709" s="3">
        <f t="shared" si="55"/>
        <v>9.4599855870582603E-3</v>
      </c>
      <c r="D709" s="3">
        <f>'Raw data'!C709</f>
        <v>84.68</v>
      </c>
      <c r="E709" s="3">
        <f t="shared" si="56"/>
        <v>-7.268464243845139E-3</v>
      </c>
      <c r="F709" s="3">
        <f>'Raw data'!D709</f>
        <v>42.18</v>
      </c>
      <c r="G709" s="3">
        <f t="shared" si="57"/>
        <v>-2.2253129346314345E-2</v>
      </c>
      <c r="H709" s="62">
        <f>'Raw data'!E709</f>
        <v>1470.5111499959401</v>
      </c>
      <c r="I709" s="67">
        <f t="shared" si="58"/>
        <v>8.9468855818098762E-3</v>
      </c>
      <c r="J709" s="62">
        <f>'Sweden Small Cap'!C724</f>
        <v>1330.4581215400001</v>
      </c>
      <c r="K709">
        <f t="shared" si="59"/>
        <v>1.1146752076866313E-2</v>
      </c>
    </row>
    <row r="710" spans="1:11" x14ac:dyDescent="0.3">
      <c r="A710" s="101">
        <v>43475</v>
      </c>
      <c r="B710" s="3">
        <f>'Raw data'!B710</f>
        <v>72.67689</v>
      </c>
      <c r="C710" s="3">
        <f t="shared" si="55"/>
        <v>9.015385699585347E-3</v>
      </c>
      <c r="D710" s="3">
        <f>'Raw data'!C710</f>
        <v>85</v>
      </c>
      <c r="E710" s="3">
        <f t="shared" si="56"/>
        <v>3.7789324515823471E-3</v>
      </c>
      <c r="F710" s="3">
        <f>'Raw data'!D710</f>
        <v>44.88</v>
      </c>
      <c r="G710" s="3">
        <f t="shared" si="57"/>
        <v>6.4011379800853557E-2</v>
      </c>
      <c r="H710" s="62">
        <f>'Raw data'!E710</f>
        <v>1470.6850393398599</v>
      </c>
      <c r="I710" s="67">
        <f t="shared" si="58"/>
        <v>1.1825095234426611E-4</v>
      </c>
      <c r="J710" s="62">
        <f>'Sweden Small Cap'!C725</f>
        <v>1340.8499686499999</v>
      </c>
      <c r="K710">
        <f t="shared" si="59"/>
        <v>7.8107284564292194E-3</v>
      </c>
    </row>
    <row r="711" spans="1:11" x14ac:dyDescent="0.3">
      <c r="A711" s="101">
        <v>43476</v>
      </c>
      <c r="B711" s="3">
        <f>'Raw data'!B711</f>
        <v>72.181330000000003</v>
      </c>
      <c r="C711" s="3">
        <f t="shared" si="55"/>
        <v>-6.8186737214539252E-3</v>
      </c>
      <c r="D711" s="3">
        <f>'Raw data'!C711</f>
        <v>89.72</v>
      </c>
      <c r="E711" s="3">
        <f t="shared" si="56"/>
        <v>5.5529411764705869E-2</v>
      </c>
      <c r="F711" s="3">
        <f>'Raw data'!D711</f>
        <v>43.86</v>
      </c>
      <c r="G711" s="3">
        <f t="shared" si="57"/>
        <v>-2.2727272727272797E-2</v>
      </c>
      <c r="H711" s="62">
        <f>'Raw data'!E711</f>
        <v>1465.4327409718401</v>
      </c>
      <c r="I711" s="67">
        <f t="shared" si="58"/>
        <v>-3.5713278013472152E-3</v>
      </c>
      <c r="J711" s="62">
        <f>'Sweden Small Cap'!C726</f>
        <v>1337.67775865</v>
      </c>
      <c r="K711">
        <f t="shared" si="59"/>
        <v>-2.3658202440007569E-3</v>
      </c>
    </row>
    <row r="712" spans="1:11" x14ac:dyDescent="0.3">
      <c r="A712" s="101">
        <v>43479</v>
      </c>
      <c r="B712" s="3">
        <f>'Raw data'!B712</f>
        <v>71.993354999999994</v>
      </c>
      <c r="C712" s="3">
        <f t="shared" si="55"/>
        <v>-2.6042052702549075E-3</v>
      </c>
      <c r="D712" s="3">
        <f>'Raw data'!C712</f>
        <v>91.32</v>
      </c>
      <c r="E712" s="3">
        <f t="shared" si="56"/>
        <v>1.7833259028087321E-2</v>
      </c>
      <c r="F712" s="3">
        <f>'Raw data'!D712</f>
        <v>42.86</v>
      </c>
      <c r="G712" s="3">
        <f t="shared" si="57"/>
        <v>-2.2799817601459188E-2</v>
      </c>
      <c r="H712" s="62">
        <f>'Raw data'!E712</f>
        <v>1458.1304496520399</v>
      </c>
      <c r="I712" s="67">
        <f t="shared" si="58"/>
        <v>-4.9830272762688707E-3</v>
      </c>
      <c r="J712" s="62">
        <f>'Sweden Small Cap'!C727</f>
        <v>1345.00700476</v>
      </c>
      <c r="K712">
        <f t="shared" si="59"/>
        <v>5.4790819856321352E-3</v>
      </c>
    </row>
    <row r="713" spans="1:11" x14ac:dyDescent="0.3">
      <c r="A713" s="101">
        <v>43480</v>
      </c>
      <c r="B713" s="3">
        <f>'Raw data'!B713</f>
        <v>72.873400000000004</v>
      </c>
      <c r="C713" s="3">
        <f t="shared" si="55"/>
        <v>1.2223975393284696E-2</v>
      </c>
      <c r="D713" s="3">
        <f>'Raw data'!C713</f>
        <v>91.9</v>
      </c>
      <c r="E713" s="3">
        <f t="shared" si="56"/>
        <v>6.3512921594394717E-3</v>
      </c>
      <c r="F713" s="3">
        <f>'Raw data'!D713</f>
        <v>41.94</v>
      </c>
      <c r="G713" s="3">
        <f t="shared" si="57"/>
        <v>-2.1465235650956642E-2</v>
      </c>
      <c r="H713" s="62">
        <f>'Raw data'!E713</f>
        <v>1455.47630413364</v>
      </c>
      <c r="I713" s="67">
        <f t="shared" si="58"/>
        <v>-1.8202387303778416E-3</v>
      </c>
      <c r="J713" s="62">
        <f>'Sweden Small Cap'!C728</f>
        <v>1340.95207865</v>
      </c>
      <c r="K713">
        <f t="shared" si="59"/>
        <v>-3.0147992505983631E-3</v>
      </c>
    </row>
    <row r="714" spans="1:11" x14ac:dyDescent="0.3">
      <c r="A714" s="101">
        <v>43481</v>
      </c>
      <c r="B714" s="3">
        <f>'Raw data'!B714</f>
        <v>74.197749999999999</v>
      </c>
      <c r="C714" s="3">
        <f t="shared" si="55"/>
        <v>1.8173297801392489E-2</v>
      </c>
      <c r="D714" s="3">
        <f>'Raw data'!C714</f>
        <v>94.04</v>
      </c>
      <c r="E714" s="3">
        <f t="shared" si="56"/>
        <v>2.3286180631120788E-2</v>
      </c>
      <c r="F714" s="3">
        <f>'Raw data'!D714</f>
        <v>41.64</v>
      </c>
      <c r="G714" s="3">
        <f t="shared" si="57"/>
        <v>-7.1530758226036519E-3</v>
      </c>
      <c r="H714" s="62">
        <f>'Raw data'!E714</f>
        <v>1468.85207766398</v>
      </c>
      <c r="I714" s="67">
        <f t="shared" si="58"/>
        <v>9.1899631016678085E-3</v>
      </c>
      <c r="J714" s="62">
        <f>'Sweden Small Cap'!C729</f>
        <v>1342.30908146</v>
      </c>
      <c r="K714">
        <f t="shared" si="59"/>
        <v>1.0119696532080392E-3</v>
      </c>
    </row>
    <row r="715" spans="1:11" x14ac:dyDescent="0.3">
      <c r="A715" s="101">
        <v>43482</v>
      </c>
      <c r="B715" s="3">
        <f>'Raw data'!B715</f>
        <v>75.257230000000007</v>
      </c>
      <c r="C715" s="3">
        <f t="shared" si="55"/>
        <v>1.4279139192226283E-2</v>
      </c>
      <c r="D715" s="3">
        <f>'Raw data'!C715</f>
        <v>95.86</v>
      </c>
      <c r="E715" s="3">
        <f t="shared" si="56"/>
        <v>1.9353466609953136E-2</v>
      </c>
      <c r="F715" s="3">
        <f>'Raw data'!D715</f>
        <v>41.58</v>
      </c>
      <c r="G715" s="3">
        <f t="shared" si="57"/>
        <v>-1.4409221902017837E-3</v>
      </c>
      <c r="H715" s="62">
        <f>'Raw data'!E715</f>
        <v>1473.89392091022</v>
      </c>
      <c r="I715" s="67">
        <f t="shared" si="58"/>
        <v>3.4325057797912365E-3</v>
      </c>
      <c r="J715" s="62">
        <f>'Sweden Small Cap'!C730</f>
        <v>1355.3573195700001</v>
      </c>
      <c r="K715">
        <f t="shared" si="59"/>
        <v>9.7207403944609954E-3</v>
      </c>
    </row>
    <row r="716" spans="1:11" x14ac:dyDescent="0.3">
      <c r="A716" s="101">
        <v>43483</v>
      </c>
      <c r="B716" s="3">
        <f>'Raw data'!B716</f>
        <v>75.231605999999999</v>
      </c>
      <c r="C716" s="3">
        <f t="shared" si="55"/>
        <v>-3.4048555866336878E-4</v>
      </c>
      <c r="D716" s="3">
        <f>'Raw data'!C716</f>
        <v>95.18</v>
      </c>
      <c r="E716" s="3">
        <f t="shared" si="56"/>
        <v>-7.0936782808261279E-3</v>
      </c>
      <c r="F716" s="3">
        <f>'Raw data'!D716</f>
        <v>39.659999999999997</v>
      </c>
      <c r="G716" s="3">
        <f t="shared" si="57"/>
        <v>-4.6176046176046218E-2</v>
      </c>
      <c r="H716" s="62">
        <f>'Raw data'!E716</f>
        <v>1499.7855267221</v>
      </c>
      <c r="I716" s="67">
        <f t="shared" si="58"/>
        <v>1.7566804126507539E-2</v>
      </c>
      <c r="J716" s="62">
        <f>'Sweden Small Cap'!C731</f>
        <v>1359.35746879</v>
      </c>
      <c r="K716">
        <f t="shared" si="59"/>
        <v>2.9513613585449164E-3</v>
      </c>
    </row>
    <row r="717" spans="1:11" x14ac:dyDescent="0.3">
      <c r="A717" s="101">
        <v>43486</v>
      </c>
      <c r="B717" s="3">
        <f>'Raw data'!B717</f>
        <v>74.770219999999995</v>
      </c>
      <c r="C717" s="3">
        <f t="shared" si="55"/>
        <v>-6.1328745261666293E-3</v>
      </c>
      <c r="D717" s="3">
        <f>'Raw data'!C717</f>
        <v>93.42</v>
      </c>
      <c r="E717" s="3">
        <f t="shared" si="56"/>
        <v>-1.8491279680605221E-2</v>
      </c>
      <c r="F717" s="3">
        <f>'Raw data'!D717</f>
        <v>37.659999999999997</v>
      </c>
      <c r="G717" s="3">
        <f t="shared" si="57"/>
        <v>-5.0428643469490678E-2</v>
      </c>
      <c r="H717" s="62">
        <f>'Raw data'!E717</f>
        <v>1493.75781776191</v>
      </c>
      <c r="I717" s="67">
        <f t="shared" si="58"/>
        <v>-4.019047292291216E-3</v>
      </c>
      <c r="J717" s="62">
        <f>'Sweden Small Cap'!C732</f>
        <v>1374.2444244200001</v>
      </c>
      <c r="K717">
        <f t="shared" si="59"/>
        <v>1.0951464917650672E-2</v>
      </c>
    </row>
    <row r="718" spans="1:11" x14ac:dyDescent="0.3">
      <c r="A718" s="101">
        <v>43487</v>
      </c>
      <c r="B718" s="3">
        <f>'Raw data'!B718</f>
        <v>72.446200000000005</v>
      </c>
      <c r="C718" s="3">
        <f t="shared" si="55"/>
        <v>-3.1082160785403472E-2</v>
      </c>
      <c r="D718" s="3">
        <f>'Raw data'!C718</f>
        <v>91.9</v>
      </c>
      <c r="E718" s="3">
        <f t="shared" si="56"/>
        <v>-1.6270605865981544E-2</v>
      </c>
      <c r="F718" s="3">
        <f>'Raw data'!D718</f>
        <v>37</v>
      </c>
      <c r="G718" s="3">
        <f t="shared" si="57"/>
        <v>-1.7525225703664278E-2</v>
      </c>
      <c r="H718" s="62">
        <f>'Raw data'!E718</f>
        <v>1486.3247504107601</v>
      </c>
      <c r="I718" s="67">
        <f t="shared" si="58"/>
        <v>-4.9760859911594357E-3</v>
      </c>
      <c r="J718" s="62">
        <f>'Sweden Small Cap'!C733</f>
        <v>1369.44134233</v>
      </c>
      <c r="K718">
        <f t="shared" si="59"/>
        <v>-3.4950711857733969E-3</v>
      </c>
    </row>
    <row r="719" spans="1:11" x14ac:dyDescent="0.3">
      <c r="A719" s="101">
        <v>43488</v>
      </c>
      <c r="B719" s="3">
        <f>'Raw data'!B719</f>
        <v>71.907910000000001</v>
      </c>
      <c r="C719" s="3">
        <f t="shared" si="55"/>
        <v>-7.4302033785071326E-3</v>
      </c>
      <c r="D719" s="3">
        <f>'Raw data'!C719</f>
        <v>91.42</v>
      </c>
      <c r="E719" s="3">
        <f t="shared" si="56"/>
        <v>-5.2230685527747981E-3</v>
      </c>
      <c r="F719" s="3">
        <f>'Raw data'!D719</f>
        <v>36.82</v>
      </c>
      <c r="G719" s="3">
        <f t="shared" si="57"/>
        <v>-4.8648648648648568E-3</v>
      </c>
      <c r="H719" s="62">
        <f>'Raw data'!E719</f>
        <v>1478.71795814654</v>
      </c>
      <c r="I719" s="67">
        <f t="shared" si="58"/>
        <v>-5.117853458416719E-3</v>
      </c>
      <c r="J719" s="62">
        <f>'Sweden Small Cap'!C734</f>
        <v>1362.4818135600001</v>
      </c>
      <c r="K719">
        <f t="shared" si="59"/>
        <v>-5.0820203501077297E-3</v>
      </c>
    </row>
    <row r="720" spans="1:11" x14ac:dyDescent="0.3">
      <c r="A720" s="101">
        <v>43489</v>
      </c>
      <c r="B720" s="3">
        <f>'Raw data'!B720</f>
        <v>72.779420000000002</v>
      </c>
      <c r="C720" s="3">
        <f t="shared" si="55"/>
        <v>1.2119807125530428E-2</v>
      </c>
      <c r="D720" s="3">
        <f>'Raw data'!C720</f>
        <v>92.62</v>
      </c>
      <c r="E720" s="3">
        <f t="shared" si="56"/>
        <v>1.3126230584117292E-2</v>
      </c>
      <c r="F720" s="3">
        <f>'Raw data'!D720</f>
        <v>36.5</v>
      </c>
      <c r="G720" s="3">
        <f t="shared" si="57"/>
        <v>-8.6909288430201057E-3</v>
      </c>
      <c r="H720" s="62">
        <f>'Raw data'!E720</f>
        <v>1488.40284032097</v>
      </c>
      <c r="I720" s="67">
        <f t="shared" si="58"/>
        <v>6.5495127864472671E-3</v>
      </c>
      <c r="J720" s="62">
        <f>'Sweden Small Cap'!C735</f>
        <v>1359.5947625599999</v>
      </c>
      <c r="K720">
        <f t="shared" si="59"/>
        <v>-2.118964797377105E-3</v>
      </c>
    </row>
    <row r="721" spans="1:11" x14ac:dyDescent="0.3">
      <c r="A721" s="101">
        <v>43490</v>
      </c>
      <c r="B721" s="3">
        <f>'Raw data'!B721</f>
        <v>72.591446000000005</v>
      </c>
      <c r="C721" s="3">
        <f t="shared" si="55"/>
        <v>-2.5827905745882144E-3</v>
      </c>
      <c r="D721" s="3">
        <f>'Raw data'!C721</f>
        <v>92.48</v>
      </c>
      <c r="E721" s="3">
        <f t="shared" si="56"/>
        <v>-1.5115525804361969E-3</v>
      </c>
      <c r="F721" s="3">
        <f>'Raw data'!D721</f>
        <v>36.14</v>
      </c>
      <c r="G721" s="3">
        <f t="shared" si="57"/>
        <v>-9.8630136986301211E-3</v>
      </c>
      <c r="H721" s="62">
        <f>'Raw data'!E721</f>
        <v>1501.1207863618999</v>
      </c>
      <c r="I721" s="67">
        <f t="shared" si="58"/>
        <v>8.5446934770612125E-3</v>
      </c>
      <c r="J721" s="62">
        <f>'Sweden Small Cap'!C736</f>
        <v>1364.75107192</v>
      </c>
      <c r="K721">
        <f t="shared" si="59"/>
        <v>3.7925339976237742E-3</v>
      </c>
    </row>
    <row r="722" spans="1:11" x14ac:dyDescent="0.3">
      <c r="A722" s="101">
        <v>43493</v>
      </c>
      <c r="B722" s="3">
        <f>'Raw data'!B722</f>
        <v>73.531300000000002</v>
      </c>
      <c r="C722" s="3">
        <f t="shared" si="55"/>
        <v>1.2947172866621183E-2</v>
      </c>
      <c r="D722" s="3">
        <f>'Raw data'!C722</f>
        <v>93.94</v>
      </c>
      <c r="E722" s="3">
        <f t="shared" si="56"/>
        <v>1.5787197231833843E-2</v>
      </c>
      <c r="F722" s="3">
        <f>'Raw data'!D722</f>
        <v>36.14</v>
      </c>
      <c r="G722" s="3">
        <f t="shared" si="57"/>
        <v>0</v>
      </c>
      <c r="H722" s="62">
        <f>'Raw data'!E722</f>
        <v>1491.0112182343701</v>
      </c>
      <c r="I722" s="67">
        <f t="shared" si="58"/>
        <v>-6.7346799933610422E-3</v>
      </c>
      <c r="J722" s="62">
        <f>'Sweden Small Cap'!C737</f>
        <v>1361.78374306</v>
      </c>
      <c r="K722">
        <f t="shared" si="59"/>
        <v>-2.174263806091294E-3</v>
      </c>
    </row>
    <row r="723" spans="1:11" x14ac:dyDescent="0.3">
      <c r="A723" s="101">
        <v>43494</v>
      </c>
      <c r="B723" s="3">
        <f>'Raw data'!B723</f>
        <v>72.711070000000007</v>
      </c>
      <c r="C723" s="3">
        <f t="shared" si="55"/>
        <v>-1.1154841543669093E-2</v>
      </c>
      <c r="D723" s="3">
        <f>'Raw data'!C723</f>
        <v>94.3</v>
      </c>
      <c r="E723" s="3">
        <f t="shared" si="56"/>
        <v>3.8322333404300557E-3</v>
      </c>
      <c r="F723" s="3">
        <f>'Raw data'!D723</f>
        <v>36.04</v>
      </c>
      <c r="G723" s="3">
        <f t="shared" si="57"/>
        <v>-2.7670171555064034E-3</v>
      </c>
      <c r="H723" s="62">
        <f>'Raw data'!E723</f>
        <v>1502.71908265415</v>
      </c>
      <c r="I723" s="67">
        <f t="shared" si="58"/>
        <v>7.8522980086254707E-3</v>
      </c>
      <c r="J723" s="62">
        <f>'Sweden Small Cap'!C738</f>
        <v>1378.0688819</v>
      </c>
      <c r="K723">
        <f t="shared" si="59"/>
        <v>1.1958682076352577E-2</v>
      </c>
    </row>
    <row r="724" spans="1:11" x14ac:dyDescent="0.3">
      <c r="A724" s="101">
        <v>43495</v>
      </c>
      <c r="B724" s="3">
        <f>'Raw data'!B724</f>
        <v>73.326250000000002</v>
      </c>
      <c r="C724" s="3">
        <f t="shared" si="55"/>
        <v>8.4606099181320695E-3</v>
      </c>
      <c r="D724" s="3">
        <f>'Raw data'!C724</f>
        <v>94.66</v>
      </c>
      <c r="E724" s="3">
        <f t="shared" si="56"/>
        <v>3.8176033934252326E-3</v>
      </c>
      <c r="F724" s="3">
        <f>'Raw data'!D724</f>
        <v>36.799999999999997</v>
      </c>
      <c r="G724" s="3">
        <f t="shared" si="57"/>
        <v>2.1087680355160877E-2</v>
      </c>
      <c r="H724" s="62">
        <f>'Raw data'!E724</f>
        <v>1509.4956569497899</v>
      </c>
      <c r="I724" s="67">
        <f t="shared" si="58"/>
        <v>4.5095416527691093E-3</v>
      </c>
      <c r="J724" s="62">
        <f>'Sweden Small Cap'!C739</f>
        <v>1390.8653232700001</v>
      </c>
      <c r="K724">
        <f t="shared" si="59"/>
        <v>9.2857777561577044E-3</v>
      </c>
    </row>
    <row r="725" spans="1:11" x14ac:dyDescent="0.3">
      <c r="A725" s="101">
        <v>43496</v>
      </c>
      <c r="B725" s="3">
        <f>'Raw data'!B725</f>
        <v>71.198746</v>
      </c>
      <c r="C725" s="3">
        <f t="shared" si="55"/>
        <v>-2.9014220691771387E-2</v>
      </c>
      <c r="D725" s="3">
        <f>'Raw data'!C725</f>
        <v>92.82</v>
      </c>
      <c r="E725" s="3">
        <f t="shared" si="56"/>
        <v>-1.9437988590745865E-2</v>
      </c>
      <c r="F725" s="3">
        <f>'Raw data'!D725</f>
        <v>35.979999999999997</v>
      </c>
      <c r="G725" s="3">
        <f t="shared" si="57"/>
        <v>-2.2282608695652184E-2</v>
      </c>
      <c r="H725" s="62">
        <f>'Raw data'!E725</f>
        <v>1515.42332070419</v>
      </c>
      <c r="I725" s="67">
        <f t="shared" si="58"/>
        <v>3.926916733485687E-3</v>
      </c>
      <c r="J725" s="62">
        <f>'Sweden Small Cap'!C740</f>
        <v>1391.2933696699999</v>
      </c>
      <c r="K725">
        <f t="shared" si="59"/>
        <v>3.07755461897272E-4</v>
      </c>
    </row>
    <row r="726" spans="1:11" x14ac:dyDescent="0.3">
      <c r="A726" s="101">
        <v>43497</v>
      </c>
      <c r="B726" s="3">
        <f>'Raw data'!B726</f>
        <v>72.070250000000001</v>
      </c>
      <c r="C726" s="3">
        <f t="shared" si="55"/>
        <v>1.2240440302136805E-2</v>
      </c>
      <c r="D726" s="3">
        <f>'Raw data'!C726</f>
        <v>93.62</v>
      </c>
      <c r="E726" s="3">
        <f t="shared" si="56"/>
        <v>8.6188321482440367E-3</v>
      </c>
      <c r="F726" s="3">
        <f>'Raw data'!D726</f>
        <v>36</v>
      </c>
      <c r="G726" s="3">
        <f t="shared" si="57"/>
        <v>5.5586436909402801E-4</v>
      </c>
      <c r="H726" s="62">
        <f>'Raw data'!E726</f>
        <v>1525.6945398534001</v>
      </c>
      <c r="I726" s="67">
        <f t="shared" si="58"/>
        <v>6.7777887596696292E-3</v>
      </c>
      <c r="J726" s="62">
        <f>'Sweden Small Cap'!C741</f>
        <v>1391.12549528</v>
      </c>
      <c r="K726">
        <f t="shared" si="59"/>
        <v>-1.2066066989147642E-4</v>
      </c>
    </row>
    <row r="727" spans="1:11" x14ac:dyDescent="0.3">
      <c r="A727" s="101">
        <v>43500</v>
      </c>
      <c r="B727" s="3">
        <f>'Raw data'!B727</f>
        <v>75.077809999999999</v>
      </c>
      <c r="C727" s="3">
        <f t="shared" si="55"/>
        <v>4.1730950010579929E-2</v>
      </c>
      <c r="D727" s="3">
        <f>'Raw data'!C727</f>
        <v>96.36</v>
      </c>
      <c r="E727" s="3">
        <f t="shared" si="56"/>
        <v>2.9267250587481253E-2</v>
      </c>
      <c r="F727" s="3">
        <f>'Raw data'!D727</f>
        <v>36.32</v>
      </c>
      <c r="G727" s="3">
        <f t="shared" si="57"/>
        <v>8.8888888888888976E-3</v>
      </c>
      <c r="H727" s="62">
        <f>'Raw data'!E727</f>
        <v>1527.1865961297999</v>
      </c>
      <c r="I727" s="67">
        <f t="shared" si="58"/>
        <v>9.7795216370321117E-4</v>
      </c>
      <c r="J727" s="62">
        <f>'Sweden Small Cap'!C742</f>
        <v>1395.6271824099999</v>
      </c>
      <c r="K727">
        <f t="shared" si="59"/>
        <v>3.2360036138176416E-3</v>
      </c>
    </row>
    <row r="728" spans="1:11" x14ac:dyDescent="0.3">
      <c r="A728" s="101">
        <v>43501</v>
      </c>
      <c r="B728" s="3">
        <f>'Raw data'!B728</f>
        <v>75.385400000000004</v>
      </c>
      <c r="C728" s="3">
        <f t="shared" si="55"/>
        <v>4.0969495514054646E-3</v>
      </c>
      <c r="D728" s="3">
        <f>'Raw data'!C728</f>
        <v>97.5</v>
      </c>
      <c r="E728" s="3">
        <f t="shared" si="56"/>
        <v>1.1830635118306357E-2</v>
      </c>
      <c r="F728" s="3">
        <f>'Raw data'!D728</f>
        <v>36.4</v>
      </c>
      <c r="G728" s="3">
        <f t="shared" si="57"/>
        <v>2.2026431718061203E-3</v>
      </c>
      <c r="H728" s="62">
        <f>'Raw data'!E728</f>
        <v>1542.49202423255</v>
      </c>
      <c r="I728" s="67">
        <f t="shared" si="58"/>
        <v>1.0021976451035591E-2</v>
      </c>
      <c r="J728" s="62">
        <f>'Sweden Small Cap'!C743</f>
        <v>1402.2414718499999</v>
      </c>
      <c r="K728">
        <f t="shared" si="59"/>
        <v>4.7392953672472128E-3</v>
      </c>
    </row>
    <row r="729" spans="1:11" x14ac:dyDescent="0.3">
      <c r="A729" s="101">
        <v>43502</v>
      </c>
      <c r="B729" s="3">
        <f>'Raw data'!B729</f>
        <v>70.489580000000004</v>
      </c>
      <c r="C729" s="3">
        <f t="shared" si="55"/>
        <v>-6.4943875073953314E-2</v>
      </c>
      <c r="D729" s="3">
        <f>'Raw data'!C729</f>
        <v>98</v>
      </c>
      <c r="E729" s="3">
        <f t="shared" si="56"/>
        <v>5.1282051282051282E-3</v>
      </c>
      <c r="F729" s="3">
        <f>'Raw data'!D729</f>
        <v>36.659999999999997</v>
      </c>
      <c r="G729" s="3">
        <f t="shared" si="57"/>
        <v>7.1428571428570889E-3</v>
      </c>
      <c r="H729" s="62">
        <f>'Raw data'!E729</f>
        <v>1551.1503770761101</v>
      </c>
      <c r="I729" s="67">
        <f t="shared" si="58"/>
        <v>5.6132237363548075E-3</v>
      </c>
      <c r="J729" s="62">
        <f>'Sweden Small Cap'!C744</f>
        <v>1409.9726528599999</v>
      </c>
      <c r="K729">
        <f t="shared" si="59"/>
        <v>5.5134448418503327E-3</v>
      </c>
    </row>
    <row r="730" spans="1:11" x14ac:dyDescent="0.3">
      <c r="A730" s="101">
        <v>43503</v>
      </c>
      <c r="B730" s="3">
        <f>'Raw data'!B730</f>
        <v>70.865523999999994</v>
      </c>
      <c r="C730" s="3">
        <f t="shared" si="55"/>
        <v>5.333327280429105E-3</v>
      </c>
      <c r="D730" s="3">
        <f>'Raw data'!C730</f>
        <v>97.06</v>
      </c>
      <c r="E730" s="3">
        <f t="shared" si="56"/>
        <v>-9.5918367346938538E-3</v>
      </c>
      <c r="F730" s="3">
        <f>'Raw data'!D730</f>
        <v>36.5</v>
      </c>
      <c r="G730" s="3">
        <f t="shared" si="57"/>
        <v>-4.3644298963446976E-3</v>
      </c>
      <c r="H730" s="62">
        <f>'Raw data'!E730</f>
        <v>1529.2751227316501</v>
      </c>
      <c r="I730" s="67">
        <f t="shared" si="58"/>
        <v>-1.410260066834685E-2</v>
      </c>
      <c r="J730" s="62">
        <f>'Sweden Small Cap'!C745</f>
        <v>1393.3102521200001</v>
      </c>
      <c r="K730">
        <f t="shared" si="59"/>
        <v>-1.1817534692039375E-2</v>
      </c>
    </row>
    <row r="731" spans="1:11" x14ac:dyDescent="0.3">
      <c r="A731" s="101">
        <v>43504</v>
      </c>
      <c r="B731" s="3">
        <f>'Raw data'!B731</f>
        <v>70.301599999999993</v>
      </c>
      <c r="C731" s="3">
        <f t="shared" si="55"/>
        <v>-7.957663588291539E-3</v>
      </c>
      <c r="D731" s="3">
        <f>'Raw data'!C731</f>
        <v>98.2</v>
      </c>
      <c r="E731" s="3">
        <f t="shared" si="56"/>
        <v>1.1745312178034211E-2</v>
      </c>
      <c r="F731" s="3">
        <f>'Raw data'!D731</f>
        <v>36.24</v>
      </c>
      <c r="G731" s="3">
        <f t="shared" si="57"/>
        <v>-7.1232876712328218E-3</v>
      </c>
      <c r="H731" s="62">
        <f>'Raw data'!E731</f>
        <v>1527.1671588989</v>
      </c>
      <c r="I731" s="67">
        <f t="shared" si="58"/>
        <v>-1.3784071952892135E-3</v>
      </c>
      <c r="J731" s="62">
        <f>'Sweden Small Cap'!C746</f>
        <v>1393.27829337</v>
      </c>
      <c r="K731">
        <f t="shared" si="59"/>
        <v>-2.2937281880637102E-5</v>
      </c>
    </row>
    <row r="732" spans="1:11" x14ac:dyDescent="0.3">
      <c r="A732" s="101">
        <v>43507</v>
      </c>
      <c r="B732" s="3">
        <f>'Raw data'!B732</f>
        <v>67.815253999999996</v>
      </c>
      <c r="C732" s="3">
        <f t="shared" si="55"/>
        <v>-3.5366847980700264E-2</v>
      </c>
      <c r="D732" s="3">
        <f>'Raw data'!C732</f>
        <v>98.16</v>
      </c>
      <c r="E732" s="3">
        <f t="shared" si="56"/>
        <v>-4.0733197556014512E-4</v>
      </c>
      <c r="F732" s="3">
        <f>'Raw data'!D732</f>
        <v>36.18</v>
      </c>
      <c r="G732" s="3">
        <f t="shared" si="57"/>
        <v>-1.6556291390729103E-3</v>
      </c>
      <c r="H732" s="62">
        <f>'Raw data'!E732</f>
        <v>1542.3267135046201</v>
      </c>
      <c r="I732" s="67">
        <f t="shared" si="58"/>
        <v>9.926584995875825E-3</v>
      </c>
      <c r="J732" s="62">
        <f>'Sweden Small Cap'!C747</f>
        <v>1406.1017526000001</v>
      </c>
      <c r="K732">
        <f t="shared" si="59"/>
        <v>9.2038032107592867E-3</v>
      </c>
    </row>
    <row r="733" spans="1:11" x14ac:dyDescent="0.3">
      <c r="A733" s="101">
        <v>43508</v>
      </c>
      <c r="B733" s="3">
        <f>'Raw data'!B733</f>
        <v>66.678870000000003</v>
      </c>
      <c r="C733" s="3">
        <f t="shared" si="55"/>
        <v>-1.6757055868285808E-2</v>
      </c>
      <c r="D733" s="3">
        <f>'Raw data'!C733</f>
        <v>95</v>
      </c>
      <c r="E733" s="3">
        <f t="shared" si="56"/>
        <v>-3.2192339038304776E-2</v>
      </c>
      <c r="F733" s="3">
        <f>'Raw data'!D733</f>
        <v>35.1</v>
      </c>
      <c r="G733" s="3">
        <f t="shared" si="57"/>
        <v>-2.9850746268656671E-2</v>
      </c>
      <c r="H733" s="62">
        <f>'Raw data'!E733</f>
        <v>1549.4106827360899</v>
      </c>
      <c r="I733" s="67">
        <f t="shared" si="58"/>
        <v>4.593040611591933E-3</v>
      </c>
      <c r="J733" s="62">
        <f>'Sweden Small Cap'!C748</f>
        <v>1409.4449078299999</v>
      </c>
      <c r="K733">
        <f t="shared" si="59"/>
        <v>2.3776054782792861E-3</v>
      </c>
    </row>
    <row r="734" spans="1:11" x14ac:dyDescent="0.3">
      <c r="A734" s="101">
        <v>43509</v>
      </c>
      <c r="B734" s="3">
        <f>'Raw data'!B734</f>
        <v>68.780739999999994</v>
      </c>
      <c r="C734" s="3">
        <f t="shared" si="55"/>
        <v>3.1522279846673933E-2</v>
      </c>
      <c r="D734" s="3">
        <f>'Raw data'!C734</f>
        <v>102.15</v>
      </c>
      <c r="E734" s="3">
        <f t="shared" si="56"/>
        <v>7.5263157894736907E-2</v>
      </c>
      <c r="F734" s="3">
        <f>'Raw data'!D734</f>
        <v>34.56</v>
      </c>
      <c r="G734" s="3">
        <f t="shared" si="57"/>
        <v>-1.5384615384615359E-2</v>
      </c>
      <c r="H734" s="62">
        <f>'Raw data'!E734</f>
        <v>1558.5791148637099</v>
      </c>
      <c r="I734" s="67">
        <f t="shared" si="58"/>
        <v>5.9173673124736422E-3</v>
      </c>
      <c r="J734" s="62">
        <f>'Sweden Small Cap'!C749</f>
        <v>1416.77178751</v>
      </c>
      <c r="K734">
        <f t="shared" si="59"/>
        <v>5.1984150918538618E-3</v>
      </c>
    </row>
    <row r="735" spans="1:11" x14ac:dyDescent="0.3">
      <c r="A735" s="101">
        <v>43510</v>
      </c>
      <c r="B735" s="3">
        <f>'Raw data'!B735</f>
        <v>66.678870000000003</v>
      </c>
      <c r="C735" s="3">
        <f t="shared" si="55"/>
        <v>-3.0558990787246419E-2</v>
      </c>
      <c r="D735" s="3">
        <f>'Raw data'!C735</f>
        <v>101.6</v>
      </c>
      <c r="E735" s="3">
        <f t="shared" si="56"/>
        <v>-5.3842388644151865E-3</v>
      </c>
      <c r="F735" s="3">
        <f>'Raw data'!D735</f>
        <v>34.659999999999997</v>
      </c>
      <c r="G735" s="3">
        <f t="shared" si="57"/>
        <v>2.893518518518354E-3</v>
      </c>
      <c r="H735" s="62">
        <f>'Raw data'!E735</f>
        <v>1562.3639032819001</v>
      </c>
      <c r="I735" s="67">
        <f t="shared" si="58"/>
        <v>2.428358228399017E-3</v>
      </c>
      <c r="J735" s="62">
        <f>'Sweden Small Cap'!C750</f>
        <v>1419.5212456300001</v>
      </c>
      <c r="K735">
        <f t="shared" si="59"/>
        <v>1.9406499651099898E-3</v>
      </c>
    </row>
    <row r="736" spans="1:11" x14ac:dyDescent="0.3">
      <c r="A736" s="101">
        <v>43511</v>
      </c>
      <c r="B736" s="3">
        <f>'Raw data'!B736</f>
        <v>64.124160000000003</v>
      </c>
      <c r="C736" s="3">
        <f t="shared" si="55"/>
        <v>-3.8313636688804116E-2</v>
      </c>
      <c r="D736" s="3">
        <f>'Raw data'!C736</f>
        <v>100.55</v>
      </c>
      <c r="E736" s="3">
        <f t="shared" si="56"/>
        <v>-1.0334645669291312E-2</v>
      </c>
      <c r="F736" s="3">
        <f>'Raw data'!D736</f>
        <v>33.799999999999997</v>
      </c>
      <c r="G736" s="3">
        <f t="shared" si="57"/>
        <v>-2.4812463935372172E-2</v>
      </c>
      <c r="H736" s="62">
        <f>'Raw data'!E736</f>
        <v>1583.8213592736699</v>
      </c>
      <c r="I736" s="67">
        <f t="shared" si="58"/>
        <v>1.3733968089442118E-2</v>
      </c>
      <c r="J736" s="62">
        <f>'Sweden Small Cap'!C751</f>
        <v>1431.92869827</v>
      </c>
      <c r="K736">
        <f t="shared" si="59"/>
        <v>8.7405896024426201E-3</v>
      </c>
    </row>
    <row r="737" spans="1:11" x14ac:dyDescent="0.3">
      <c r="A737" s="101">
        <v>43514</v>
      </c>
      <c r="B737" s="3">
        <f>'Raw data'!B737</f>
        <v>64.935860000000005</v>
      </c>
      <c r="C737" s="3">
        <f t="shared" si="55"/>
        <v>1.265825548436037E-2</v>
      </c>
      <c r="D737" s="3">
        <f>'Raw data'!C737</f>
        <v>97.16</v>
      </c>
      <c r="E737" s="3">
        <f t="shared" si="56"/>
        <v>-3.3714569865738446E-2</v>
      </c>
      <c r="F737" s="3">
        <f>'Raw data'!D737</f>
        <v>35.18</v>
      </c>
      <c r="G737" s="3">
        <f t="shared" si="57"/>
        <v>4.0828402366863983E-2</v>
      </c>
      <c r="H737" s="62">
        <f>'Raw data'!E737</f>
        <v>1583.8569692943699</v>
      </c>
      <c r="I737" s="67">
        <f t="shared" si="58"/>
        <v>2.2483609336052855E-5</v>
      </c>
      <c r="J737" s="62">
        <f>'Sweden Small Cap'!C752</f>
        <v>1437.94104296</v>
      </c>
      <c r="K737">
        <f t="shared" si="59"/>
        <v>4.1987737917843545E-3</v>
      </c>
    </row>
    <row r="738" spans="1:11" x14ac:dyDescent="0.3">
      <c r="A738" s="101">
        <v>43515</v>
      </c>
      <c r="B738" s="3">
        <f>'Raw data'!B738</f>
        <v>61.774500000000003</v>
      </c>
      <c r="C738" s="3">
        <f t="shared" si="55"/>
        <v>-4.8684347908844232E-2</v>
      </c>
      <c r="D738" s="3">
        <f>'Raw data'!C738</f>
        <v>97.52</v>
      </c>
      <c r="E738" s="3">
        <f t="shared" si="56"/>
        <v>3.7052284890901547E-3</v>
      </c>
      <c r="F738" s="3">
        <f>'Raw data'!D738</f>
        <v>36.1</v>
      </c>
      <c r="G738" s="3">
        <f t="shared" si="57"/>
        <v>2.6151222285389474E-2</v>
      </c>
      <c r="H738" s="62">
        <f>'Raw data'!E738</f>
        <v>1587.22137704273</v>
      </c>
      <c r="I738" s="67">
        <f t="shared" si="58"/>
        <v>2.124186598654106E-3</v>
      </c>
      <c r="J738" s="62">
        <f>'Sweden Small Cap'!C753</f>
        <v>1448.94400075</v>
      </c>
      <c r="K738">
        <f t="shared" si="59"/>
        <v>7.6518838125312887E-3</v>
      </c>
    </row>
    <row r="739" spans="1:11" x14ac:dyDescent="0.3">
      <c r="A739" s="101">
        <v>43516</v>
      </c>
      <c r="B739" s="3">
        <f>'Raw data'!B739</f>
        <v>62.415317999999999</v>
      </c>
      <c r="C739" s="3">
        <f t="shared" si="55"/>
        <v>1.0373503630138583E-2</v>
      </c>
      <c r="D739" s="3">
        <f>'Raw data'!C739</f>
        <v>101.05</v>
      </c>
      <c r="E739" s="3">
        <f t="shared" si="56"/>
        <v>3.6197703035274829E-2</v>
      </c>
      <c r="F739" s="3">
        <f>'Raw data'!D739</f>
        <v>34.46</v>
      </c>
      <c r="G739" s="3">
        <f t="shared" si="57"/>
        <v>-4.5429362880886441E-2</v>
      </c>
      <c r="H739" s="62">
        <f>'Raw data'!E739</f>
        <v>1588.60785716955</v>
      </c>
      <c r="I739" s="67">
        <f t="shared" si="58"/>
        <v>8.7352662134838107E-4</v>
      </c>
      <c r="J739" s="62">
        <f>'Sweden Small Cap'!C754</f>
        <v>1452.0695455</v>
      </c>
      <c r="K739">
        <f t="shared" si="59"/>
        <v>2.1571190800901748E-3</v>
      </c>
    </row>
    <row r="740" spans="1:11" x14ac:dyDescent="0.3">
      <c r="A740" s="101">
        <v>43517</v>
      </c>
      <c r="B740" s="3">
        <f>'Raw data'!B740</f>
        <v>62.868155999999999</v>
      </c>
      <c r="C740" s="3">
        <f t="shared" si="55"/>
        <v>7.2552382093126538E-3</v>
      </c>
      <c r="D740" s="3">
        <f>'Raw data'!C740</f>
        <v>99.06</v>
      </c>
      <c r="E740" s="3">
        <f t="shared" si="56"/>
        <v>-1.9693221177634786E-2</v>
      </c>
      <c r="F740" s="3">
        <f>'Raw data'!D740</f>
        <v>32.94</v>
      </c>
      <c r="G740" s="3">
        <f t="shared" si="57"/>
        <v>-4.410911201392928E-2</v>
      </c>
      <c r="H740" s="62">
        <f>'Raw data'!E740</f>
        <v>1572.64876274996</v>
      </c>
      <c r="I740" s="67">
        <f t="shared" si="58"/>
        <v>-1.0045962159613491E-2</v>
      </c>
      <c r="J740" s="62">
        <f>'Sweden Small Cap'!C755</f>
        <v>1462.85173433</v>
      </c>
      <c r="K740">
        <f t="shared" si="59"/>
        <v>7.4253942336400276E-3</v>
      </c>
    </row>
    <row r="741" spans="1:11" x14ac:dyDescent="0.3">
      <c r="A741" s="101">
        <v>43518</v>
      </c>
      <c r="B741" s="3">
        <f>'Raw data'!B741</f>
        <v>64.081435999999997</v>
      </c>
      <c r="C741" s="3">
        <f t="shared" si="55"/>
        <v>1.9298800492891784E-2</v>
      </c>
      <c r="D741" s="3">
        <f>'Raw data'!C741</f>
        <v>99</v>
      </c>
      <c r="E741" s="3">
        <f t="shared" si="56"/>
        <v>-6.0569351907936882E-4</v>
      </c>
      <c r="F741" s="3">
        <f>'Raw data'!D741</f>
        <v>34.5</v>
      </c>
      <c r="G741" s="3">
        <f t="shared" si="57"/>
        <v>4.7358834244080217E-2</v>
      </c>
      <c r="H741" s="62">
        <f>'Raw data'!E741</f>
        <v>1588.82828831959</v>
      </c>
      <c r="I741" s="67">
        <f t="shared" si="58"/>
        <v>1.0288073187644372E-2</v>
      </c>
      <c r="J741" s="62">
        <f>'Sweden Small Cap'!C756</f>
        <v>1455.0407000499999</v>
      </c>
      <c r="K741">
        <f t="shared" si="59"/>
        <v>-5.3395939565793289E-3</v>
      </c>
    </row>
    <row r="742" spans="1:11" x14ac:dyDescent="0.3">
      <c r="A742" s="101">
        <v>43521</v>
      </c>
      <c r="B742" s="3">
        <f>'Raw data'!B742</f>
        <v>63.244095000000002</v>
      </c>
      <c r="C742" s="3">
        <f t="shared" si="55"/>
        <v>-1.3066826405076113E-2</v>
      </c>
      <c r="D742" s="3">
        <f>'Raw data'!C742</f>
        <v>98.54</v>
      </c>
      <c r="E742" s="3">
        <f t="shared" si="56"/>
        <v>-4.6464646464645836E-3</v>
      </c>
      <c r="F742" s="3">
        <f>'Raw data'!D742</f>
        <v>34.340000000000003</v>
      </c>
      <c r="G742" s="3">
        <f t="shared" si="57"/>
        <v>-4.6376811594201909E-3</v>
      </c>
      <c r="H742" s="62">
        <f>'Raw data'!E742</f>
        <v>1586.55400246817</v>
      </c>
      <c r="I742" s="67">
        <f t="shared" si="58"/>
        <v>-1.431423312474752E-3</v>
      </c>
      <c r="J742" s="62">
        <f>'Sweden Small Cap'!C757</f>
        <v>1463.6637312299999</v>
      </c>
      <c r="K742">
        <f t="shared" si="59"/>
        <v>5.926316136520224E-3</v>
      </c>
    </row>
    <row r="743" spans="1:11" x14ac:dyDescent="0.3">
      <c r="A743" s="101">
        <v>43522</v>
      </c>
      <c r="B743" s="3">
        <f>'Raw data'!B743</f>
        <v>65.183629999999994</v>
      </c>
      <c r="C743" s="3">
        <f t="shared" si="55"/>
        <v>3.066744808349289E-2</v>
      </c>
      <c r="D743" s="3">
        <f>'Raw data'!C743</f>
        <v>100.95</v>
      </c>
      <c r="E743" s="3">
        <f t="shared" si="56"/>
        <v>2.4457073269738141E-2</v>
      </c>
      <c r="F743" s="3">
        <f>'Raw data'!D743</f>
        <v>34.46</v>
      </c>
      <c r="G743" s="3">
        <f t="shared" si="57"/>
        <v>3.4944670937681254E-3</v>
      </c>
      <c r="H743" s="62">
        <f>'Raw data'!E743</f>
        <v>1583.95488608764</v>
      </c>
      <c r="I743" s="67">
        <f t="shared" si="58"/>
        <v>-1.6382148836324238E-3</v>
      </c>
      <c r="J743" s="62">
        <f>'Sweden Small Cap'!C758</f>
        <v>1457.2805558800001</v>
      </c>
      <c r="K743">
        <f t="shared" si="59"/>
        <v>-4.3610941596781442E-3</v>
      </c>
    </row>
    <row r="744" spans="1:11" x14ac:dyDescent="0.3">
      <c r="A744" s="101">
        <v>43523</v>
      </c>
      <c r="B744" s="3">
        <f>'Raw data'!B744</f>
        <v>64.354849999999999</v>
      </c>
      <c r="C744" s="3">
        <f t="shared" si="55"/>
        <v>-1.2714541979328167E-2</v>
      </c>
      <c r="D744" s="3">
        <f>'Raw data'!C744</f>
        <v>99.02</v>
      </c>
      <c r="E744" s="3">
        <f t="shared" si="56"/>
        <v>-1.911837543338293E-2</v>
      </c>
      <c r="F744" s="3">
        <f>'Raw data'!D744</f>
        <v>33.880000000000003</v>
      </c>
      <c r="G744" s="3">
        <f t="shared" si="57"/>
        <v>-1.6831108531630827E-2</v>
      </c>
      <c r="H744" s="62">
        <f>'Raw data'!E744</f>
        <v>1576.5466385622799</v>
      </c>
      <c r="I744" s="67">
        <f t="shared" si="58"/>
        <v>-4.6770571500672408E-3</v>
      </c>
      <c r="J744" s="62">
        <f>'Sweden Small Cap'!C759</f>
        <v>1448.6266622000001</v>
      </c>
      <c r="K744">
        <f t="shared" si="59"/>
        <v>-5.9383854708568665E-3</v>
      </c>
    </row>
    <row r="745" spans="1:11" x14ac:dyDescent="0.3">
      <c r="A745" s="101">
        <v>43524</v>
      </c>
      <c r="B745" s="3">
        <f>'Raw data'!B745</f>
        <v>63.389355000000002</v>
      </c>
      <c r="C745" s="3">
        <f t="shared" si="55"/>
        <v>-1.5002676565946423E-2</v>
      </c>
      <c r="D745" s="3">
        <f>'Raw data'!C745</f>
        <v>96.88</v>
      </c>
      <c r="E745" s="3">
        <f t="shared" si="56"/>
        <v>-2.1611795596849129E-2</v>
      </c>
      <c r="F745" s="3">
        <f>'Raw data'!D745</f>
        <v>33.4</v>
      </c>
      <c r="G745" s="3">
        <f t="shared" si="57"/>
        <v>-1.4167650531287011E-2</v>
      </c>
      <c r="H745" s="62">
        <f>'Raw data'!E745</f>
        <v>1572.68436687088</v>
      </c>
      <c r="I745" s="67">
        <f t="shared" si="58"/>
        <v>-2.4498302789964102E-3</v>
      </c>
      <c r="J745" s="62">
        <f>'Sweden Small Cap'!C760</f>
        <v>1451.4041842700001</v>
      </c>
      <c r="K745">
        <f t="shared" si="59"/>
        <v>1.9173484393707522E-3</v>
      </c>
    </row>
    <row r="746" spans="1:11" x14ac:dyDescent="0.3">
      <c r="A746" s="101">
        <v>43525</v>
      </c>
      <c r="B746" s="3">
        <f>'Raw data'!B746</f>
        <v>63.056130000000003</v>
      </c>
      <c r="C746" s="3">
        <f t="shared" si="55"/>
        <v>-5.2567974543990667E-3</v>
      </c>
      <c r="D746" s="3">
        <f>'Raw data'!C746</f>
        <v>98.02</v>
      </c>
      <c r="E746" s="3">
        <f t="shared" si="56"/>
        <v>1.1767134599504549E-2</v>
      </c>
      <c r="F746" s="3">
        <f>'Raw data'!D746</f>
        <v>34.44</v>
      </c>
      <c r="G746" s="3">
        <f t="shared" si="57"/>
        <v>3.113772455089818E-2</v>
      </c>
      <c r="H746" s="62">
        <f>'Raw data'!E746</f>
        <v>1580.2150455271201</v>
      </c>
      <c r="I746" s="67">
        <f t="shared" si="58"/>
        <v>4.7884234210476837E-3</v>
      </c>
      <c r="J746" s="62">
        <f>'Sweden Small Cap'!C761</f>
        <v>1459.9677469799999</v>
      </c>
      <c r="K746">
        <f t="shared" si="59"/>
        <v>5.9001915543649575E-3</v>
      </c>
    </row>
    <row r="747" spans="1:11" x14ac:dyDescent="0.3">
      <c r="A747" s="101">
        <v>43528</v>
      </c>
      <c r="B747" s="3">
        <f>'Raw data'!B747</f>
        <v>63.184296000000003</v>
      </c>
      <c r="C747" s="3">
        <f t="shared" si="55"/>
        <v>2.0325700292739219E-3</v>
      </c>
      <c r="D747" s="3">
        <f>'Raw data'!C747</f>
        <v>98.32</v>
      </c>
      <c r="E747" s="3">
        <f t="shared" si="56"/>
        <v>3.0605998775759761E-3</v>
      </c>
      <c r="F747" s="3">
        <f>'Raw data'!D747</f>
        <v>33.04</v>
      </c>
      <c r="G747" s="3">
        <f t="shared" si="57"/>
        <v>-4.0650406504065005E-2</v>
      </c>
      <c r="H747" s="62">
        <f>'Raw data'!E747</f>
        <v>1587.7883235525501</v>
      </c>
      <c r="I747" s="67">
        <f t="shared" si="58"/>
        <v>4.7925616496732847E-3</v>
      </c>
      <c r="J747" s="62">
        <f>'Sweden Small Cap'!C762</f>
        <v>1462.8917181500001</v>
      </c>
      <c r="K747">
        <f t="shared" si="59"/>
        <v>2.002764222736108E-3</v>
      </c>
    </row>
    <row r="748" spans="1:11" x14ac:dyDescent="0.3">
      <c r="A748" s="101">
        <v>43529</v>
      </c>
      <c r="B748" s="3">
        <f>'Raw data'!B748</f>
        <v>64.277953999999994</v>
      </c>
      <c r="C748" s="3">
        <f t="shared" si="55"/>
        <v>1.7309016151734771E-2</v>
      </c>
      <c r="D748" s="3">
        <f>'Raw data'!C748</f>
        <v>98.4</v>
      </c>
      <c r="E748" s="3">
        <f t="shared" si="56"/>
        <v>8.1366965012217771E-4</v>
      </c>
      <c r="F748" s="3">
        <f>'Raw data'!D748</f>
        <v>32.659999999999997</v>
      </c>
      <c r="G748" s="3">
        <f t="shared" si="57"/>
        <v>-1.1501210653753105E-2</v>
      </c>
      <c r="H748" s="62">
        <f>'Raw data'!E748</f>
        <v>1587.9711347944501</v>
      </c>
      <c r="I748" s="67">
        <f t="shared" si="58"/>
        <v>1.151357767205396E-4</v>
      </c>
      <c r="J748" s="62">
        <f>'Sweden Small Cap'!C763</f>
        <v>1448.71792695</v>
      </c>
      <c r="K748">
        <f t="shared" si="59"/>
        <v>-9.6888860769028997E-3</v>
      </c>
    </row>
    <row r="749" spans="1:11" x14ac:dyDescent="0.3">
      <c r="A749" s="101">
        <v>43530</v>
      </c>
      <c r="B749" s="3">
        <f>'Raw data'!B749</f>
        <v>66.003876000000005</v>
      </c>
      <c r="C749" s="3">
        <f t="shared" si="55"/>
        <v>2.6850916878903945E-2</v>
      </c>
      <c r="D749" s="3">
        <f>'Raw data'!C749</f>
        <v>98.68</v>
      </c>
      <c r="E749" s="3">
        <f t="shared" si="56"/>
        <v>2.8455284552845643E-3</v>
      </c>
      <c r="F749" s="3">
        <f>'Raw data'!D749</f>
        <v>32.4</v>
      </c>
      <c r="G749" s="3">
        <f t="shared" si="57"/>
        <v>-7.9608083282301911E-3</v>
      </c>
      <c r="H749" s="62">
        <f>'Raw data'!E749</f>
        <v>1572.62841193545</v>
      </c>
      <c r="I749" s="67">
        <f t="shared" si="58"/>
        <v>-9.6618398929437053E-3</v>
      </c>
      <c r="J749" s="62">
        <f>'Sweden Small Cap'!C764</f>
        <v>1429.8729245100001</v>
      </c>
      <c r="K749">
        <f t="shared" si="59"/>
        <v>-1.3008054977047523E-2</v>
      </c>
    </row>
    <row r="750" spans="1:11" x14ac:dyDescent="0.3">
      <c r="A750" s="101">
        <v>43531</v>
      </c>
      <c r="B750" s="3">
        <f>'Raw data'!B750</f>
        <v>64.337760000000003</v>
      </c>
      <c r="C750" s="3">
        <f t="shared" si="55"/>
        <v>-2.5242699383290795E-2</v>
      </c>
      <c r="D750" s="3">
        <f>'Raw data'!C750</f>
        <v>96.26</v>
      </c>
      <c r="E750" s="3">
        <f t="shared" si="56"/>
        <v>-2.4523713011755183E-2</v>
      </c>
      <c r="F750" s="3">
        <f>'Raw data'!D750</f>
        <v>31.52</v>
      </c>
      <c r="G750" s="3">
        <f t="shared" si="57"/>
        <v>-2.7160493827160466E-2</v>
      </c>
      <c r="H750" s="62">
        <f>'Raw data'!E750</f>
        <v>1558.9112365117801</v>
      </c>
      <c r="I750" s="67">
        <f t="shared" si="58"/>
        <v>-8.7224517372085659E-3</v>
      </c>
      <c r="J750" s="62">
        <f>'Sweden Small Cap'!C765</f>
        <v>1423.9075247799999</v>
      </c>
      <c r="K750">
        <f t="shared" si="59"/>
        <v>-4.1719789414464518E-3</v>
      </c>
    </row>
    <row r="751" spans="1:11" x14ac:dyDescent="0.3">
      <c r="A751" s="101">
        <v>43532</v>
      </c>
      <c r="B751" s="3">
        <f>'Raw data'!B751</f>
        <v>62.757075999999998</v>
      </c>
      <c r="C751" s="3">
        <f t="shared" si="55"/>
        <v>-2.4568527098239121E-2</v>
      </c>
      <c r="D751" s="3">
        <f>'Raw data'!C751</f>
        <v>92.8</v>
      </c>
      <c r="E751" s="3">
        <f t="shared" si="56"/>
        <v>-3.5944317473509325E-2</v>
      </c>
      <c r="F751" s="3">
        <f>'Raw data'!D751</f>
        <v>31.62</v>
      </c>
      <c r="G751" s="3">
        <f t="shared" si="57"/>
        <v>3.1725888324873547E-3</v>
      </c>
      <c r="H751" s="62">
        <f>'Raw data'!E751</f>
        <v>1558.6314272721399</v>
      </c>
      <c r="I751" s="67">
        <f t="shared" si="58"/>
        <v>-1.7949016793685158E-4</v>
      </c>
      <c r="J751" s="62">
        <f>'Sweden Small Cap'!C766</f>
        <v>1434.39013469</v>
      </c>
      <c r="K751">
        <f t="shared" si="59"/>
        <v>7.3618614464585229E-3</v>
      </c>
    </row>
    <row r="752" spans="1:11" x14ac:dyDescent="0.3">
      <c r="A752" s="101">
        <v>43535</v>
      </c>
      <c r="B752" s="3">
        <f>'Raw data'!B752</f>
        <v>62.714362999999999</v>
      </c>
      <c r="C752" s="3">
        <f t="shared" si="55"/>
        <v>-6.8060851018615198E-4</v>
      </c>
      <c r="D752" s="3">
        <f>'Raw data'!C752</f>
        <v>94.26</v>
      </c>
      <c r="E752" s="3">
        <f t="shared" si="56"/>
        <v>1.5732758620689742E-2</v>
      </c>
      <c r="F752" s="3">
        <f>'Raw data'!D752</f>
        <v>31.8</v>
      </c>
      <c r="G752" s="3">
        <f t="shared" si="57"/>
        <v>5.6925996204933499E-3</v>
      </c>
      <c r="H752" s="62">
        <f>'Raw data'!E752</f>
        <v>1569.92541353094</v>
      </c>
      <c r="I752" s="67">
        <f t="shared" si="58"/>
        <v>7.2460917065982405E-3</v>
      </c>
      <c r="J752" s="62">
        <f>'Sweden Small Cap'!C767</f>
        <v>1441.99681805</v>
      </c>
      <c r="K752">
        <f t="shared" si="59"/>
        <v>5.3030784136311616E-3</v>
      </c>
    </row>
    <row r="753" spans="1:11" x14ac:dyDescent="0.3">
      <c r="A753" s="101">
        <v>43536</v>
      </c>
      <c r="B753" s="3">
        <f>'Raw data'!B753</f>
        <v>62.321326999999997</v>
      </c>
      <c r="C753" s="3">
        <f t="shared" si="55"/>
        <v>-6.2670811150549706E-3</v>
      </c>
      <c r="D753" s="3">
        <f>'Raw data'!C753</f>
        <v>93.5</v>
      </c>
      <c r="E753" s="3">
        <f t="shared" si="56"/>
        <v>-8.062805007426321E-3</v>
      </c>
      <c r="F753" s="3">
        <f>'Raw data'!D753</f>
        <v>31.44</v>
      </c>
      <c r="G753" s="3">
        <f t="shared" si="57"/>
        <v>-1.1320754716981114E-2</v>
      </c>
      <c r="H753" s="62">
        <f>'Raw data'!E753</f>
        <v>1565.5580870214999</v>
      </c>
      <c r="I753" s="67">
        <f t="shared" si="58"/>
        <v>-2.7818687893060336E-3</v>
      </c>
      <c r="J753" s="62">
        <f>'Sweden Small Cap'!C768</f>
        <v>1444.95879135</v>
      </c>
      <c r="K753">
        <f t="shared" si="59"/>
        <v>2.0540775561525893E-3</v>
      </c>
    </row>
    <row r="754" spans="1:11" x14ac:dyDescent="0.3">
      <c r="A754" s="101">
        <v>43537</v>
      </c>
      <c r="B754" s="3">
        <f>'Raw data'!B754</f>
        <v>62.133353999999997</v>
      </c>
      <c r="C754" s="3">
        <f t="shared" si="55"/>
        <v>-3.0161905891381213E-3</v>
      </c>
      <c r="D754" s="3">
        <f>'Raw data'!C754</f>
        <v>92.94</v>
      </c>
      <c r="E754" s="3">
        <f t="shared" si="56"/>
        <v>-5.9893048128342487E-3</v>
      </c>
      <c r="F754" s="3">
        <f>'Raw data'!D754</f>
        <v>31.2</v>
      </c>
      <c r="G754" s="3">
        <f t="shared" si="57"/>
        <v>-7.633587786259605E-3</v>
      </c>
      <c r="H754" s="62">
        <f>'Raw data'!E754</f>
        <v>1572.79724651484</v>
      </c>
      <c r="I754" s="67">
        <f t="shared" si="58"/>
        <v>4.6240120717032989E-3</v>
      </c>
      <c r="J754" s="62">
        <f>'Sweden Small Cap'!C769</f>
        <v>1455.6366394700001</v>
      </c>
      <c r="K754">
        <f t="shared" si="59"/>
        <v>7.3897250107901047E-3</v>
      </c>
    </row>
    <row r="755" spans="1:11" x14ac:dyDescent="0.3">
      <c r="A755" s="101">
        <v>43538</v>
      </c>
      <c r="B755" s="3">
        <f>'Raw data'!B755</f>
        <v>62.372596999999999</v>
      </c>
      <c r="C755" s="3">
        <f t="shared" si="55"/>
        <v>3.8504761870734017E-3</v>
      </c>
      <c r="D755" s="3">
        <f>'Raw data'!C755</f>
        <v>93.02</v>
      </c>
      <c r="E755" s="3">
        <f t="shared" si="56"/>
        <v>8.6077038949858287E-4</v>
      </c>
      <c r="F755" s="3">
        <f>'Raw data'!D755</f>
        <v>30.74</v>
      </c>
      <c r="G755" s="3">
        <f t="shared" si="57"/>
        <v>-1.4743589743589771E-2</v>
      </c>
      <c r="H755" s="62">
        <f>'Raw data'!E755</f>
        <v>1590.76207458422</v>
      </c>
      <c r="I755" s="67">
        <f t="shared" si="58"/>
        <v>1.1422214852669831E-2</v>
      </c>
      <c r="J755" s="62">
        <f>'Sweden Small Cap'!C770</f>
        <v>1462.0786317500001</v>
      </c>
      <c r="K755">
        <f t="shared" si="59"/>
        <v>4.4255496909898911E-3</v>
      </c>
    </row>
    <row r="756" spans="1:11" x14ac:dyDescent="0.3">
      <c r="A756" s="101">
        <v>43539</v>
      </c>
      <c r="B756" s="3">
        <f>'Raw data'!B756</f>
        <v>62.671641999999999</v>
      </c>
      <c r="C756" s="3">
        <f t="shared" si="55"/>
        <v>4.7944933253300254E-3</v>
      </c>
      <c r="D756" s="3">
        <f>'Raw data'!C756</f>
        <v>93.06</v>
      </c>
      <c r="E756" s="3">
        <f t="shared" si="56"/>
        <v>4.3001505052683565E-4</v>
      </c>
      <c r="F756" s="3">
        <f>'Raw data'!D756</f>
        <v>31.34</v>
      </c>
      <c r="G756" s="3">
        <f t="shared" si="57"/>
        <v>1.9518542615484757E-2</v>
      </c>
      <c r="H756" s="62">
        <f>'Raw data'!E756</f>
        <v>1595.75865768007</v>
      </c>
      <c r="I756" s="67">
        <f t="shared" si="58"/>
        <v>3.1409996351314151E-3</v>
      </c>
      <c r="J756" s="62">
        <f>'Sweden Small Cap'!C771</f>
        <v>1462.2066993799999</v>
      </c>
      <c r="K756">
        <f t="shared" si="59"/>
        <v>8.7592847073154632E-5</v>
      </c>
    </row>
    <row r="757" spans="1:11" x14ac:dyDescent="0.3">
      <c r="A757" s="101">
        <v>43542</v>
      </c>
      <c r="B757" s="3">
        <f>'Raw data'!B757</f>
        <v>62.945053000000001</v>
      </c>
      <c r="C757" s="3">
        <f t="shared" si="55"/>
        <v>4.3625951271550048E-3</v>
      </c>
      <c r="D757" s="3">
        <f>'Raw data'!C757</f>
        <v>94.22</v>
      </c>
      <c r="E757" s="3">
        <f t="shared" si="56"/>
        <v>1.2465076294863492E-2</v>
      </c>
      <c r="F757" s="3">
        <f>'Raw data'!D757</f>
        <v>30.9</v>
      </c>
      <c r="G757" s="3">
        <f t="shared" si="57"/>
        <v>-1.4039566049776684E-2</v>
      </c>
      <c r="H757" s="62">
        <f>'Raw data'!E757</f>
        <v>1605.0130577115499</v>
      </c>
      <c r="I757" s="67">
        <f t="shared" si="58"/>
        <v>5.7993732241027338E-3</v>
      </c>
      <c r="J757" s="62">
        <f>'Sweden Small Cap'!C772</f>
        <v>1473.20866273</v>
      </c>
      <c r="K757">
        <f t="shared" si="59"/>
        <v>7.5242189456970155E-3</v>
      </c>
    </row>
    <row r="758" spans="1:11" x14ac:dyDescent="0.3">
      <c r="A758" s="101">
        <v>43543</v>
      </c>
      <c r="B758" s="3">
        <f>'Raw data'!B758</f>
        <v>64.337760000000003</v>
      </c>
      <c r="C758" s="3">
        <f t="shared" si="55"/>
        <v>2.212575784152571E-2</v>
      </c>
      <c r="D758" s="3">
        <f>'Raw data'!C758</f>
        <v>96.48</v>
      </c>
      <c r="E758" s="3">
        <f t="shared" si="56"/>
        <v>2.3986414773933401E-2</v>
      </c>
      <c r="F758" s="3">
        <f>'Raw data'!D758</f>
        <v>31.18</v>
      </c>
      <c r="G758" s="3">
        <f t="shared" si="57"/>
        <v>9.0614886731391966E-3</v>
      </c>
      <c r="H758" s="62">
        <f>'Raw data'!E758</f>
        <v>1615.1378161586299</v>
      </c>
      <c r="I758" s="67">
        <f t="shared" si="58"/>
        <v>6.308209393334179E-3</v>
      </c>
      <c r="J758" s="62">
        <f>'Sweden Small Cap'!C773</f>
        <v>1465.0334258099999</v>
      </c>
      <c r="K758">
        <f t="shared" si="59"/>
        <v>-5.5492729080553827E-3</v>
      </c>
    </row>
    <row r="759" spans="1:11" x14ac:dyDescent="0.3">
      <c r="A759" s="101">
        <v>43544</v>
      </c>
      <c r="B759" s="3">
        <f>'Raw data'!B759</f>
        <v>62.346961999999998</v>
      </c>
      <c r="C759" s="3">
        <f t="shared" si="55"/>
        <v>-3.0942917502878638E-2</v>
      </c>
      <c r="D759" s="3">
        <f>'Raw data'!C759</f>
        <v>94.3</v>
      </c>
      <c r="E759" s="3">
        <f t="shared" si="56"/>
        <v>-2.2595356550580502E-2</v>
      </c>
      <c r="F759" s="3">
        <f>'Raw data'!D759</f>
        <v>30.8</v>
      </c>
      <c r="G759" s="3">
        <f t="shared" si="57"/>
        <v>-1.2187299550994195E-2</v>
      </c>
      <c r="H759" s="62">
        <f>'Raw data'!E759</f>
        <v>1605.98971592153</v>
      </c>
      <c r="I759" s="67">
        <f t="shared" si="58"/>
        <v>-5.6639750153688736E-3</v>
      </c>
      <c r="J759" s="62">
        <f>'Sweden Small Cap'!C774</f>
        <v>1460.7211222000001</v>
      </c>
      <c r="K759">
        <f t="shared" si="59"/>
        <v>-2.9434847929258831E-3</v>
      </c>
    </row>
    <row r="760" spans="1:11" x14ac:dyDescent="0.3">
      <c r="A760" s="101">
        <v>43545</v>
      </c>
      <c r="B760" s="3">
        <f>'Raw data'!B760</f>
        <v>62.09919</v>
      </c>
      <c r="C760" s="3">
        <f t="shared" si="55"/>
        <v>-3.9740829713562891E-3</v>
      </c>
      <c r="D760" s="3">
        <f>'Raw data'!C760</f>
        <v>94.26</v>
      </c>
      <c r="E760" s="3">
        <f t="shared" si="56"/>
        <v>-4.2417815482494214E-4</v>
      </c>
      <c r="F760" s="3">
        <f>'Raw data'!D760</f>
        <v>30.16</v>
      </c>
      <c r="G760" s="3">
        <f t="shared" si="57"/>
        <v>-2.0779220779220797E-2</v>
      </c>
      <c r="H760" s="62">
        <f>'Raw data'!E760</f>
        <v>1605.0261850263601</v>
      </c>
      <c r="I760" s="67">
        <f t="shared" si="58"/>
        <v>-5.9996081271108427E-4</v>
      </c>
      <c r="J760" s="62">
        <f>'Sweden Small Cap'!C775</f>
        <v>1439.19770866</v>
      </c>
      <c r="K760">
        <f t="shared" si="59"/>
        <v>-1.4734786272949597E-2</v>
      </c>
    </row>
    <row r="761" spans="1:11" x14ac:dyDescent="0.3">
      <c r="A761" s="101">
        <v>43546</v>
      </c>
      <c r="B761" s="3">
        <f>'Raw data'!B761</f>
        <v>61.364379999999997</v>
      </c>
      <c r="C761" s="3">
        <f t="shared" si="55"/>
        <v>-1.183284355238777E-2</v>
      </c>
      <c r="D761" s="3">
        <f>'Raw data'!C761</f>
        <v>93.4</v>
      </c>
      <c r="E761" s="3">
        <f t="shared" si="56"/>
        <v>-9.1237004031402436E-3</v>
      </c>
      <c r="F761" s="3">
        <f>'Raw data'!D761</f>
        <v>30.24</v>
      </c>
      <c r="G761" s="3">
        <f t="shared" si="57"/>
        <v>2.6525198938991477E-3</v>
      </c>
      <c r="H761" s="62">
        <f>'Raw data'!E761</f>
        <v>1576.8696047204901</v>
      </c>
      <c r="I761" s="67">
        <f t="shared" si="58"/>
        <v>-1.7542754484972802E-2</v>
      </c>
      <c r="J761" s="62">
        <f>'Sweden Small Cap'!C776</f>
        <v>1432.37259025</v>
      </c>
      <c r="K761">
        <f t="shared" si="59"/>
        <v>-4.7423077239017088E-3</v>
      </c>
    </row>
    <row r="762" spans="1:11" x14ac:dyDescent="0.3">
      <c r="A762" s="101">
        <v>43549</v>
      </c>
      <c r="B762" s="3">
        <f>'Raw data'!B762</f>
        <v>61.552352999999997</v>
      </c>
      <c r="C762" s="3">
        <f t="shared" si="55"/>
        <v>3.063226581935636E-3</v>
      </c>
      <c r="D762" s="3">
        <f>'Raw data'!C762</f>
        <v>93.22</v>
      </c>
      <c r="E762" s="3">
        <f t="shared" si="56"/>
        <v>-1.9271948608137774E-3</v>
      </c>
      <c r="F762" s="3">
        <f>'Raw data'!D762</f>
        <v>29.6</v>
      </c>
      <c r="G762" s="3">
        <f t="shared" si="57"/>
        <v>-2.1164021164021066E-2</v>
      </c>
      <c r="H762" s="62">
        <f>'Raw data'!E762</f>
        <v>1573.6621209192599</v>
      </c>
      <c r="I762" s="67">
        <f t="shared" si="58"/>
        <v>-2.034083091987006E-3</v>
      </c>
      <c r="J762" s="62">
        <f>'Sweden Small Cap'!C777</f>
        <v>1438.4909832799999</v>
      </c>
      <c r="K762">
        <f t="shared" si="59"/>
        <v>4.2715094324249818E-3</v>
      </c>
    </row>
    <row r="763" spans="1:11" x14ac:dyDescent="0.3">
      <c r="A763" s="101">
        <v>43550</v>
      </c>
      <c r="B763" s="3">
        <f>'Raw data'!B763</f>
        <v>61.381466000000003</v>
      </c>
      <c r="C763" s="3">
        <f t="shared" si="55"/>
        <v>-2.7762870413742488E-3</v>
      </c>
      <c r="D763" s="3">
        <f>'Raw data'!C763</f>
        <v>92.5</v>
      </c>
      <c r="E763" s="3">
        <f t="shared" si="56"/>
        <v>-7.7236644496888962E-3</v>
      </c>
      <c r="F763" s="3">
        <f>'Raw data'!D763</f>
        <v>29.46</v>
      </c>
      <c r="G763" s="3">
        <f t="shared" si="57"/>
        <v>-4.7297297297297491E-3</v>
      </c>
      <c r="H763" s="62">
        <f>'Raw data'!E763</f>
        <v>1574.1609296276299</v>
      </c>
      <c r="I763" s="67">
        <f t="shared" si="58"/>
        <v>3.1697319376196574E-4</v>
      </c>
      <c r="J763" s="62">
        <f>'Sweden Small Cap'!C778</f>
        <v>1444.37979632</v>
      </c>
      <c r="K763">
        <f t="shared" si="59"/>
        <v>4.093743449522764E-3</v>
      </c>
    </row>
    <row r="764" spans="1:11" x14ac:dyDescent="0.3">
      <c r="A764" s="101">
        <v>43551</v>
      </c>
      <c r="B764" s="3">
        <f>'Raw data'!B764</f>
        <v>60.621037000000001</v>
      </c>
      <c r="C764" s="3">
        <f t="shared" si="55"/>
        <v>-1.2388576708154901E-2</v>
      </c>
      <c r="D764" s="3">
        <f>'Raw data'!C764</f>
        <v>91.62</v>
      </c>
      <c r="E764" s="3">
        <f t="shared" si="56"/>
        <v>-9.5135135135134639E-3</v>
      </c>
      <c r="F764" s="3">
        <f>'Raw data'!D764</f>
        <v>29.16</v>
      </c>
      <c r="G764" s="3">
        <f t="shared" si="57"/>
        <v>-1.0183299389002061E-2</v>
      </c>
      <c r="H764" s="62">
        <f>'Raw data'!E764</f>
        <v>1565.84943345689</v>
      </c>
      <c r="I764" s="67">
        <f t="shared" si="58"/>
        <v>-5.2799532845133092E-3</v>
      </c>
      <c r="J764" s="62">
        <f>'Sweden Small Cap'!C779</f>
        <v>1452.81088361</v>
      </c>
      <c r="K764">
        <f t="shared" si="59"/>
        <v>5.8371678359672632E-3</v>
      </c>
    </row>
    <row r="765" spans="1:11" x14ac:dyDescent="0.3">
      <c r="A765" s="101">
        <v>43552</v>
      </c>
      <c r="B765" s="3">
        <f>'Raw data'!B765</f>
        <v>61.261845000000001</v>
      </c>
      <c r="C765" s="3">
        <f t="shared" si="55"/>
        <v>1.0570719864129012E-2</v>
      </c>
      <c r="D765" s="3">
        <f>'Raw data'!C765</f>
        <v>91.8</v>
      </c>
      <c r="E765" s="3">
        <f t="shared" si="56"/>
        <v>1.9646365422396049E-3</v>
      </c>
      <c r="F765" s="3">
        <f>'Raw data'!D765</f>
        <v>28.96</v>
      </c>
      <c r="G765" s="3">
        <f t="shared" si="57"/>
        <v>-6.8587105624142415E-3</v>
      </c>
      <c r="H765" s="62">
        <f>'Raw data'!E765</f>
        <v>1559.3153041676301</v>
      </c>
      <c r="I765" s="67">
        <f t="shared" si="58"/>
        <v>-4.1728975657861697E-3</v>
      </c>
      <c r="J765" s="62">
        <f>'Sweden Small Cap'!C780</f>
        <v>1457.53735506</v>
      </c>
      <c r="K765">
        <f t="shared" si="59"/>
        <v>3.253328773429509E-3</v>
      </c>
    </row>
    <row r="766" spans="1:11" x14ac:dyDescent="0.3">
      <c r="A766" s="101">
        <v>43553</v>
      </c>
      <c r="B766" s="3">
        <f>'Raw data'!B766</f>
        <v>60.262183999999998</v>
      </c>
      <c r="C766" s="3">
        <f t="shared" si="55"/>
        <v>-1.6317840247873749E-2</v>
      </c>
      <c r="D766" s="3">
        <f>'Raw data'!C766</f>
        <v>93.1</v>
      </c>
      <c r="E766" s="3">
        <f t="shared" si="56"/>
        <v>1.4161220043572955E-2</v>
      </c>
      <c r="F766" s="3">
        <f>'Raw data'!D766</f>
        <v>28.98</v>
      </c>
      <c r="G766" s="3">
        <f t="shared" si="57"/>
        <v>6.9060773480661506E-4</v>
      </c>
      <c r="H766" s="62">
        <f>'Raw data'!E766</f>
        <v>1553.41919595131</v>
      </c>
      <c r="I766" s="67">
        <f t="shared" si="58"/>
        <v>-3.7812161533727876E-3</v>
      </c>
      <c r="J766" s="62">
        <f>'Sweden Small Cap'!C781</f>
        <v>1479.93399808</v>
      </c>
      <c r="K766">
        <f t="shared" si="59"/>
        <v>1.536608509020209E-2</v>
      </c>
    </row>
    <row r="767" spans="1:11" x14ac:dyDescent="0.3">
      <c r="A767" s="101">
        <v>43556</v>
      </c>
      <c r="B767" s="3">
        <f>'Raw data'!B767</f>
        <v>61.518180000000001</v>
      </c>
      <c r="C767" s="3">
        <f t="shared" si="55"/>
        <v>2.0842191846216579E-2</v>
      </c>
      <c r="D767" s="3">
        <f>'Raw data'!C767</f>
        <v>95.58</v>
      </c>
      <c r="E767" s="3">
        <f t="shared" si="56"/>
        <v>2.6638023630504878E-2</v>
      </c>
      <c r="F767" s="3">
        <f>'Raw data'!D767</f>
        <v>29.22</v>
      </c>
      <c r="G767" s="3">
        <f t="shared" si="57"/>
        <v>8.2815734989647484E-3</v>
      </c>
      <c r="H767" s="62">
        <f>'Raw data'!E767</f>
        <v>1580.32606817433</v>
      </c>
      <c r="I767" s="67">
        <f t="shared" si="58"/>
        <v>1.7321063299042243E-2</v>
      </c>
      <c r="J767" s="62">
        <f>'Sweden Small Cap'!C782</f>
        <v>1488.1531803800001</v>
      </c>
      <c r="K767">
        <f t="shared" si="59"/>
        <v>5.5537492284542791E-3</v>
      </c>
    </row>
    <row r="768" spans="1:11" x14ac:dyDescent="0.3">
      <c r="A768" s="101">
        <v>43557</v>
      </c>
      <c r="B768" s="3">
        <f>'Raw data'!B768</f>
        <v>60.458702000000002</v>
      </c>
      <c r="C768" s="3">
        <f t="shared" si="55"/>
        <v>-1.7222193504424197E-2</v>
      </c>
      <c r="D768" s="3">
        <f>'Raw data'!C768</f>
        <v>95.2</v>
      </c>
      <c r="E768" s="3">
        <f t="shared" si="56"/>
        <v>-3.9757271395688999E-3</v>
      </c>
      <c r="F768" s="3">
        <f>'Raw data'!D768</f>
        <v>29</v>
      </c>
      <c r="G768" s="3">
        <f t="shared" si="57"/>
        <v>-7.5290896646132395E-3</v>
      </c>
      <c r="H768" s="62">
        <f>'Raw data'!E768</f>
        <v>1593.95305760159</v>
      </c>
      <c r="I768" s="67">
        <f t="shared" si="58"/>
        <v>8.6228973258680591E-3</v>
      </c>
      <c r="J768" s="62">
        <f>'Sweden Small Cap'!C783</f>
        <v>1506.9316466600001</v>
      </c>
      <c r="K768">
        <f t="shared" si="59"/>
        <v>1.2618638005534411E-2</v>
      </c>
    </row>
    <row r="769" spans="1:11" x14ac:dyDescent="0.3">
      <c r="A769" s="101">
        <v>43558</v>
      </c>
      <c r="B769" s="3">
        <f>'Raw data'!B769</f>
        <v>61.501089999999998</v>
      </c>
      <c r="C769" s="3">
        <f t="shared" si="55"/>
        <v>1.7241322845468886E-2</v>
      </c>
      <c r="D769" s="3">
        <f>'Raw data'!C769</f>
        <v>96.24</v>
      </c>
      <c r="E769" s="3">
        <f t="shared" si="56"/>
        <v>1.0924369747899076E-2</v>
      </c>
      <c r="F769" s="3">
        <f>'Raw data'!D769</f>
        <v>29.58</v>
      </c>
      <c r="G769" s="3">
        <f t="shared" si="57"/>
        <v>1.9999999999999941E-2</v>
      </c>
      <c r="H769" s="62">
        <f>'Raw data'!E769</f>
        <v>1622.3786390821599</v>
      </c>
      <c r="I769" s="67">
        <f t="shared" si="58"/>
        <v>1.7833386839723932E-2</v>
      </c>
      <c r="J769" s="62">
        <f>'Sweden Small Cap'!C784</f>
        <v>1499.1912150600001</v>
      </c>
      <c r="K769">
        <f t="shared" si="59"/>
        <v>-5.1365512278914883E-3</v>
      </c>
    </row>
    <row r="770" spans="1:11" x14ac:dyDescent="0.3">
      <c r="A770" s="101">
        <v>43559</v>
      </c>
      <c r="B770" s="3">
        <f>'Raw data'!B770</f>
        <v>62.287163</v>
      </c>
      <c r="C770" s="3">
        <f t="shared" si="55"/>
        <v>1.2781448263762509E-2</v>
      </c>
      <c r="D770" s="3">
        <f>'Raw data'!C770</f>
        <v>97</v>
      </c>
      <c r="E770" s="3">
        <f t="shared" si="56"/>
        <v>7.896924355777277E-3</v>
      </c>
      <c r="F770" s="3">
        <f>'Raw data'!D770</f>
        <v>29.9</v>
      </c>
      <c r="G770" s="3">
        <f t="shared" si="57"/>
        <v>1.0818120351588922E-2</v>
      </c>
      <c r="H770" s="62">
        <f>'Raw data'!E770</f>
        <v>1616.24459534069</v>
      </c>
      <c r="I770" s="67">
        <f t="shared" si="58"/>
        <v>-3.7808952815972432E-3</v>
      </c>
      <c r="J770" s="62">
        <f>'Sweden Small Cap'!C785</f>
        <v>1499.7421149300001</v>
      </c>
      <c r="K770">
        <f t="shared" si="59"/>
        <v>3.6746471328403472E-4</v>
      </c>
    </row>
    <row r="771" spans="1:11" x14ac:dyDescent="0.3">
      <c r="A771" s="101">
        <v>43560</v>
      </c>
      <c r="B771" s="3">
        <f>'Raw data'!B771</f>
        <v>62.714362999999999</v>
      </c>
      <c r="C771" s="3">
        <f t="shared" ref="C771:C834" si="60">(B771-B770)/B770</f>
        <v>6.8585560719790547E-3</v>
      </c>
      <c r="D771" s="3">
        <f>'Raw data'!C771</f>
        <v>97.82</v>
      </c>
      <c r="E771" s="3">
        <f t="shared" ref="E771:E834" si="61">(D771-D770)/D770</f>
        <v>8.4536082474226098E-3</v>
      </c>
      <c r="F771" s="3">
        <f>'Raw data'!D771</f>
        <v>30.62</v>
      </c>
      <c r="G771" s="3">
        <f t="shared" ref="G771:G834" si="62">(F771-F770)/F770</f>
        <v>2.4080267558528511E-2</v>
      </c>
      <c r="H771" s="62">
        <f>'Raw data'!E771</f>
        <v>1622.26641184458</v>
      </c>
      <c r="I771" s="67">
        <f t="shared" ref="I771:I834" si="63">(H771-H770)/H770</f>
        <v>3.7258076662713769E-3</v>
      </c>
      <c r="J771" s="62">
        <f>'Sweden Small Cap'!C786</f>
        <v>1498.08237145</v>
      </c>
      <c r="K771">
        <f t="shared" si="59"/>
        <v>-1.1066859185171021E-3</v>
      </c>
    </row>
    <row r="772" spans="1:11" x14ac:dyDescent="0.3">
      <c r="A772" s="101">
        <v>43563</v>
      </c>
      <c r="B772" s="3">
        <f>'Raw data'!B772</f>
        <v>62.577652</v>
      </c>
      <c r="C772" s="3">
        <f t="shared" si="60"/>
        <v>-2.1798993637230798E-3</v>
      </c>
      <c r="D772" s="3">
        <f>'Raw data'!C772</f>
        <v>95.84</v>
      </c>
      <c r="E772" s="3">
        <f t="shared" si="61"/>
        <v>-2.0241259456143836E-2</v>
      </c>
      <c r="F772" s="3">
        <f>'Raw data'!D772</f>
        <v>29.05</v>
      </c>
      <c r="G772" s="3">
        <f t="shared" si="62"/>
        <v>-5.1273677335075124E-2</v>
      </c>
      <c r="H772" s="62">
        <f>'Raw data'!E772</f>
        <v>1624.51754842371</v>
      </c>
      <c r="I772" s="67">
        <f t="shared" si="63"/>
        <v>1.3876491325307686E-3</v>
      </c>
      <c r="J772" s="62">
        <f>'Sweden Small Cap'!C787</f>
        <v>1488.0139461000001</v>
      </c>
      <c r="K772">
        <f t="shared" ref="K772:K835" si="64">(J772-J771)/J771</f>
        <v>-6.7208756620335906E-3</v>
      </c>
    </row>
    <row r="773" spans="1:11" x14ac:dyDescent="0.3">
      <c r="A773" s="101">
        <v>43564</v>
      </c>
      <c r="B773" s="3">
        <f>'Raw data'!B773</f>
        <v>61.569443</v>
      </c>
      <c r="C773" s="3">
        <f t="shared" si="60"/>
        <v>-1.6111326772055953E-2</v>
      </c>
      <c r="D773" s="3">
        <f>'Raw data'!C773</f>
        <v>93.98</v>
      </c>
      <c r="E773" s="3">
        <f t="shared" si="61"/>
        <v>-1.9407345575959925E-2</v>
      </c>
      <c r="F773" s="3">
        <f>'Raw data'!D773</f>
        <v>29.15</v>
      </c>
      <c r="G773" s="3">
        <f t="shared" si="62"/>
        <v>3.4423407917383085E-3</v>
      </c>
      <c r="H773" s="62">
        <f>'Raw data'!E773</f>
        <v>1616.5555109706199</v>
      </c>
      <c r="I773" s="67">
        <f t="shared" si="63"/>
        <v>-4.9011704803162632E-3</v>
      </c>
      <c r="J773" s="62">
        <f>'Sweden Small Cap'!C788</f>
        <v>1497.41118639</v>
      </c>
      <c r="K773">
        <f t="shared" si="64"/>
        <v>6.3152904679620323E-3</v>
      </c>
    </row>
    <row r="774" spans="1:11" x14ac:dyDescent="0.3">
      <c r="A774" s="101">
        <v>43565</v>
      </c>
      <c r="B774" s="3">
        <f>'Raw data'!B774</f>
        <v>61.689059999999998</v>
      </c>
      <c r="C774" s="3">
        <f t="shared" si="60"/>
        <v>1.9427981506994969E-3</v>
      </c>
      <c r="D774" s="3">
        <f>'Raw data'!C774</f>
        <v>94.16</v>
      </c>
      <c r="E774" s="3">
        <f t="shared" si="61"/>
        <v>1.9153011278994743E-3</v>
      </c>
      <c r="F774" s="3">
        <f>'Raw data'!D774</f>
        <v>29.02</v>
      </c>
      <c r="G774" s="3">
        <f t="shared" si="62"/>
        <v>-4.4596912521440487E-3</v>
      </c>
      <c r="H774" s="62">
        <f>'Raw data'!E774</f>
        <v>1628.5460257516499</v>
      </c>
      <c r="I774" s="67">
        <f t="shared" si="63"/>
        <v>7.4173232528406113E-3</v>
      </c>
      <c r="J774" s="62">
        <f>'Sweden Small Cap'!C789</f>
        <v>1499.65607847</v>
      </c>
      <c r="K774">
        <f t="shared" si="64"/>
        <v>1.499182122054295E-3</v>
      </c>
    </row>
    <row r="775" spans="1:11" x14ac:dyDescent="0.3">
      <c r="A775" s="101">
        <v>43566</v>
      </c>
      <c r="B775" s="3">
        <f>'Raw data'!B775</f>
        <v>62.252980000000001</v>
      </c>
      <c r="C775" s="3">
        <f t="shared" si="60"/>
        <v>9.14132911086671E-3</v>
      </c>
      <c r="D775" s="3">
        <f>'Raw data'!C775</f>
        <v>94.9</v>
      </c>
      <c r="E775" s="3">
        <f t="shared" si="61"/>
        <v>7.858963466440199E-3</v>
      </c>
      <c r="F775" s="3">
        <f>'Raw data'!D775</f>
        <v>30.44</v>
      </c>
      <c r="G775" s="3">
        <f t="shared" si="62"/>
        <v>4.8931771192281245E-2</v>
      </c>
      <c r="H775" s="62">
        <f>'Raw data'!E775</f>
        <v>1627.0276822785299</v>
      </c>
      <c r="I775" s="67">
        <f t="shared" si="63"/>
        <v>-9.3233071040729472E-4</v>
      </c>
      <c r="J775" s="62">
        <f>'Sweden Small Cap'!C790</f>
        <v>1505.95258782</v>
      </c>
      <c r="K775">
        <f t="shared" si="64"/>
        <v>4.1986355674454795E-3</v>
      </c>
    </row>
    <row r="776" spans="1:11" x14ac:dyDescent="0.3">
      <c r="A776" s="101">
        <v>43567</v>
      </c>
      <c r="B776" s="3">
        <f>'Raw data'!B776</f>
        <v>64.098510000000005</v>
      </c>
      <c r="C776" s="3">
        <f t="shared" si="60"/>
        <v>2.9645649091818636E-2</v>
      </c>
      <c r="D776" s="3">
        <f>'Raw data'!C776</f>
        <v>96.3</v>
      </c>
      <c r="E776" s="3">
        <f t="shared" si="61"/>
        <v>1.4752370916754388E-2</v>
      </c>
      <c r="F776" s="3">
        <f>'Raw data'!D776</f>
        <v>32.92</v>
      </c>
      <c r="G776" s="3">
        <f t="shared" si="62"/>
        <v>8.1471747700394226E-2</v>
      </c>
      <c r="H776" s="62">
        <f>'Raw data'!E776</f>
        <v>1641.2093293655</v>
      </c>
      <c r="I776" s="67">
        <f t="shared" si="63"/>
        <v>8.7162912109213508E-3</v>
      </c>
      <c r="J776" s="62">
        <f>'Sweden Small Cap'!C791</f>
        <v>1508.0232294699999</v>
      </c>
      <c r="K776">
        <f t="shared" si="64"/>
        <v>1.3749713415595693E-3</v>
      </c>
    </row>
    <row r="777" spans="1:11" x14ac:dyDescent="0.3">
      <c r="A777" s="101">
        <v>43570</v>
      </c>
      <c r="B777" s="3">
        <f>'Raw data'!B777</f>
        <v>61.518180000000001</v>
      </c>
      <c r="C777" s="3">
        <f t="shared" si="60"/>
        <v>-4.0255693931107034E-2</v>
      </c>
      <c r="D777" s="3">
        <f>'Raw data'!C777</f>
        <v>94.2</v>
      </c>
      <c r="E777" s="3">
        <f t="shared" si="61"/>
        <v>-2.1806853582554457E-2</v>
      </c>
      <c r="F777" s="3">
        <f>'Raw data'!D777</f>
        <v>29</v>
      </c>
      <c r="G777" s="3">
        <f t="shared" si="62"/>
        <v>-0.11907654921020661</v>
      </c>
      <c r="H777" s="62">
        <f>'Raw data'!E777</f>
        <v>1642.6286098611899</v>
      </c>
      <c r="I777" s="67">
        <f t="shared" si="63"/>
        <v>8.6477725314821317E-4</v>
      </c>
      <c r="J777" s="62">
        <f>'Sweden Small Cap'!C792</f>
        <v>1513.64070092</v>
      </c>
      <c r="K777">
        <f t="shared" si="64"/>
        <v>3.7250563122786374E-3</v>
      </c>
    </row>
    <row r="778" spans="1:11" x14ac:dyDescent="0.3">
      <c r="A778" s="101">
        <v>43571</v>
      </c>
      <c r="B778" s="3">
        <f>'Raw data'!B778</f>
        <v>61.740326000000003</v>
      </c>
      <c r="C778" s="3">
        <f t="shared" si="60"/>
        <v>3.6110626159616909E-3</v>
      </c>
      <c r="D778" s="3">
        <f>'Raw data'!C778</f>
        <v>93.38</v>
      </c>
      <c r="E778" s="3">
        <f t="shared" si="61"/>
        <v>-8.7048832271762987E-3</v>
      </c>
      <c r="F778" s="3">
        <f>'Raw data'!D778</f>
        <v>28.11</v>
      </c>
      <c r="G778" s="3">
        <f t="shared" si="62"/>
        <v>-3.0689655172413812E-2</v>
      </c>
      <c r="H778" s="62">
        <f>'Raw data'!E778</f>
        <v>1647.52289651212</v>
      </c>
      <c r="I778" s="67">
        <f t="shared" si="63"/>
        <v>2.9795454806693577E-3</v>
      </c>
      <c r="J778" s="62">
        <f>'Sweden Small Cap'!C793</f>
        <v>1511.50356016</v>
      </c>
      <c r="K778">
        <f t="shared" si="64"/>
        <v>-1.411920780605991E-3</v>
      </c>
    </row>
    <row r="779" spans="1:11" x14ac:dyDescent="0.3">
      <c r="A779" s="101">
        <v>43572</v>
      </c>
      <c r="B779" s="3">
        <f>'Raw data'!B779</f>
        <v>62.338417</v>
      </c>
      <c r="C779" s="3">
        <f t="shared" si="60"/>
        <v>9.6872018460025071E-3</v>
      </c>
      <c r="D779" s="3">
        <f>'Raw data'!C779</f>
        <v>91</v>
      </c>
      <c r="E779" s="3">
        <f t="shared" si="61"/>
        <v>-2.5487256371814045E-2</v>
      </c>
      <c r="F779" s="3">
        <f>'Raw data'!D779</f>
        <v>27.52</v>
      </c>
      <c r="G779" s="3">
        <f t="shared" si="62"/>
        <v>-2.0988971896122373E-2</v>
      </c>
      <c r="H779" s="62">
        <f>'Raw data'!E779</f>
        <v>1660.14087759057</v>
      </c>
      <c r="I779" s="67">
        <f t="shared" si="63"/>
        <v>7.658759162111047E-3</v>
      </c>
      <c r="J779" s="62">
        <f>'Sweden Small Cap'!C794</f>
        <v>1516.1849258100001</v>
      </c>
      <c r="K779">
        <f t="shared" si="64"/>
        <v>3.0971582028589753E-3</v>
      </c>
    </row>
    <row r="780" spans="1:11" x14ac:dyDescent="0.3">
      <c r="A780" s="101">
        <v>43573</v>
      </c>
      <c r="B780" s="3">
        <f>'Raw data'!B780</f>
        <v>62.6631</v>
      </c>
      <c r="C780" s="3">
        <f t="shared" si="60"/>
        <v>5.2083934053057564E-3</v>
      </c>
      <c r="D780" s="3">
        <f>'Raw data'!C780</f>
        <v>91.64</v>
      </c>
      <c r="E780" s="3">
        <f t="shared" si="61"/>
        <v>7.032967032967039E-3</v>
      </c>
      <c r="F780" s="3">
        <f>'Raw data'!D780</f>
        <v>28.18</v>
      </c>
      <c r="G780" s="3">
        <f t="shared" si="62"/>
        <v>2.3982558139534888E-2</v>
      </c>
      <c r="H780" s="62">
        <f>'Raw data'!E780</f>
        <v>1670.74395738308</v>
      </c>
      <c r="I780" s="67">
        <f t="shared" si="63"/>
        <v>6.386855438376228E-3</v>
      </c>
      <c r="J780" s="62">
        <f>'Sweden Small Cap'!C795</f>
        <v>1516.1849258100001</v>
      </c>
      <c r="K780">
        <f t="shared" si="64"/>
        <v>0</v>
      </c>
    </row>
    <row r="781" spans="1:11" x14ac:dyDescent="0.3">
      <c r="A781" s="101">
        <v>43578</v>
      </c>
      <c r="B781" s="3">
        <f>'Raw data'!B781</f>
        <v>61.483997000000002</v>
      </c>
      <c r="C781" s="3">
        <f t="shared" si="60"/>
        <v>-1.8816544345874969E-2</v>
      </c>
      <c r="D781" s="3">
        <f>'Raw data'!C781</f>
        <v>89.52</v>
      </c>
      <c r="E781" s="3">
        <f t="shared" si="61"/>
        <v>-2.3134002618943741E-2</v>
      </c>
      <c r="F781" s="3">
        <f>'Raw data'!D781</f>
        <v>27.34</v>
      </c>
      <c r="G781" s="3">
        <f t="shared" si="62"/>
        <v>-2.9808374733853792E-2</v>
      </c>
      <c r="H781" s="62">
        <f>'Raw data'!E781</f>
        <v>1672.1797053108301</v>
      </c>
      <c r="I781" s="67">
        <f t="shared" si="63"/>
        <v>8.5934647341110988E-4</v>
      </c>
      <c r="J781" s="62">
        <f>'Sweden Small Cap'!C796</f>
        <v>1521.1523027400001</v>
      </c>
      <c r="K781">
        <f t="shared" si="64"/>
        <v>3.2762342148641601E-3</v>
      </c>
    </row>
    <row r="782" spans="1:11" x14ac:dyDescent="0.3">
      <c r="A782" s="101">
        <v>43579</v>
      </c>
      <c r="B782" s="3">
        <f>'Raw data'!B782</f>
        <v>59.023273000000003</v>
      </c>
      <c r="C782" s="3">
        <f t="shared" si="60"/>
        <v>-4.0022186586210373E-2</v>
      </c>
      <c r="D782" s="3">
        <f>'Raw data'!C782</f>
        <v>81.56</v>
      </c>
      <c r="E782" s="3">
        <f t="shared" si="61"/>
        <v>-8.8918677390527195E-2</v>
      </c>
      <c r="F782" s="3">
        <f>'Raw data'!D782</f>
        <v>25.25</v>
      </c>
      <c r="G782" s="3">
        <f t="shared" si="62"/>
        <v>-7.6444769568397949E-2</v>
      </c>
      <c r="H782" s="62">
        <f>'Raw data'!E782</f>
        <v>1680.71571882743</v>
      </c>
      <c r="I782" s="67">
        <f t="shared" si="63"/>
        <v>5.1047225902154155E-3</v>
      </c>
      <c r="J782" s="62">
        <f>'Sweden Small Cap'!C797</f>
        <v>1526.4451871199999</v>
      </c>
      <c r="K782">
        <f t="shared" si="64"/>
        <v>3.4795229711488533E-3</v>
      </c>
    </row>
    <row r="783" spans="1:11" x14ac:dyDescent="0.3">
      <c r="A783" s="101">
        <v>43580</v>
      </c>
      <c r="B783" s="3">
        <f>'Raw data'!B783</f>
        <v>61.261845000000001</v>
      </c>
      <c r="C783" s="3">
        <f t="shared" si="60"/>
        <v>3.7926937735221794E-2</v>
      </c>
      <c r="D783" s="3">
        <f>'Raw data'!C783</f>
        <v>81.08</v>
      </c>
      <c r="E783" s="3">
        <f t="shared" si="61"/>
        <v>-5.8852378616969592E-3</v>
      </c>
      <c r="F783" s="3">
        <f>'Raw data'!D783</f>
        <v>26.18</v>
      </c>
      <c r="G783" s="3">
        <f t="shared" si="62"/>
        <v>3.6831683168316823E-2</v>
      </c>
      <c r="H783" s="62">
        <f>'Raw data'!E783</f>
        <v>1689.41656967053</v>
      </c>
      <c r="I783" s="67">
        <f t="shared" si="63"/>
        <v>5.1768724155029549E-3</v>
      </c>
      <c r="J783" s="62">
        <f>'Sweden Small Cap'!C798</f>
        <v>1543.93313674</v>
      </c>
      <c r="K783">
        <f t="shared" si="64"/>
        <v>1.1456650895532819E-2</v>
      </c>
    </row>
    <row r="784" spans="1:11" x14ac:dyDescent="0.3">
      <c r="A784" s="101">
        <v>43581</v>
      </c>
      <c r="B784" s="3">
        <f>'Raw data'!B784</f>
        <v>61.996650000000002</v>
      </c>
      <c r="C784" s="3">
        <f t="shared" si="60"/>
        <v>1.1994496737732948E-2</v>
      </c>
      <c r="D784" s="3">
        <f>'Raw data'!C784</f>
        <v>80.02</v>
      </c>
      <c r="E784" s="3">
        <f t="shared" si="61"/>
        <v>-1.3073507646768652E-2</v>
      </c>
      <c r="F784" s="3">
        <f>'Raw data'!D784</f>
        <v>25.91</v>
      </c>
      <c r="G784" s="3">
        <f t="shared" si="62"/>
        <v>-1.031321619556912E-2</v>
      </c>
      <c r="H784" s="62">
        <f>'Raw data'!E784</f>
        <v>1689.03739376354</v>
      </c>
      <c r="I784" s="67">
        <f t="shared" si="63"/>
        <v>-2.2444192498001381E-4</v>
      </c>
      <c r="J784" s="62">
        <f>'Sweden Small Cap'!C799</f>
        <v>1541.54555222</v>
      </c>
      <c r="K784">
        <f t="shared" si="64"/>
        <v>-1.5464299995797618E-3</v>
      </c>
    </row>
    <row r="785" spans="1:11" x14ac:dyDescent="0.3">
      <c r="A785" s="101">
        <v>43584</v>
      </c>
      <c r="B785" s="3">
        <f>'Raw data'!B785</f>
        <v>62.714362999999999</v>
      </c>
      <c r="C785" s="3">
        <f t="shared" si="60"/>
        <v>1.157664164112087E-2</v>
      </c>
      <c r="D785" s="3">
        <f>'Raw data'!C785</f>
        <v>80.680000000000007</v>
      </c>
      <c r="E785" s="3">
        <f t="shared" si="61"/>
        <v>8.2479380154962621E-3</v>
      </c>
      <c r="F785" s="3">
        <f>'Raw data'!D785</f>
        <v>25.71</v>
      </c>
      <c r="G785" s="3">
        <f t="shared" si="62"/>
        <v>-7.7190274025472514E-3</v>
      </c>
      <c r="H785" s="62">
        <f>'Raw data'!E785</f>
        <v>1693.3093859434</v>
      </c>
      <c r="I785" s="67">
        <f t="shared" si="63"/>
        <v>2.5292466558961813E-3</v>
      </c>
      <c r="J785" s="62">
        <f>'Sweden Small Cap'!C800</f>
        <v>1543.6738960800001</v>
      </c>
      <c r="K785">
        <f t="shared" si="64"/>
        <v>1.3806558339680786E-3</v>
      </c>
    </row>
    <row r="786" spans="1:11" x14ac:dyDescent="0.3">
      <c r="A786" s="101">
        <v>43585</v>
      </c>
      <c r="B786" s="3">
        <f>'Raw data'!B786</f>
        <v>61.586536000000002</v>
      </c>
      <c r="C786" s="3">
        <f t="shared" si="60"/>
        <v>-1.7983551869928047E-2</v>
      </c>
      <c r="D786" s="3">
        <f>'Raw data'!C786</f>
        <v>82.8</v>
      </c>
      <c r="E786" s="3">
        <f t="shared" si="61"/>
        <v>2.6276648487853126E-2</v>
      </c>
      <c r="F786" s="3">
        <f>'Raw data'!D786</f>
        <v>25.88</v>
      </c>
      <c r="G786" s="3">
        <f t="shared" si="62"/>
        <v>6.6122131466354785E-3</v>
      </c>
      <c r="H786" s="62">
        <f>'Raw data'!E786</f>
        <v>1676.14198891309</v>
      </c>
      <c r="I786" s="67">
        <f t="shared" si="63"/>
        <v>-1.013836997114703E-2</v>
      </c>
      <c r="J786" s="62">
        <f>'Sweden Small Cap'!C801</f>
        <v>1540.80564923</v>
      </c>
      <c r="K786">
        <f t="shared" si="64"/>
        <v>-1.8580652670772764E-3</v>
      </c>
    </row>
    <row r="787" spans="1:11" x14ac:dyDescent="0.3">
      <c r="A787" s="101">
        <v>43587</v>
      </c>
      <c r="B787" s="3">
        <f>'Raw data'!B787</f>
        <v>61.535260000000001</v>
      </c>
      <c r="C787" s="3">
        <f t="shared" si="60"/>
        <v>-8.3258457660293525E-4</v>
      </c>
      <c r="D787" s="3">
        <f>'Raw data'!C787</f>
        <v>83.14</v>
      </c>
      <c r="E787" s="3">
        <f t="shared" si="61"/>
        <v>4.1062801932367559E-3</v>
      </c>
      <c r="F787" s="3">
        <f>'Raw data'!D787</f>
        <v>31.58</v>
      </c>
      <c r="G787" s="3">
        <f t="shared" si="62"/>
        <v>0.22024729520865532</v>
      </c>
      <c r="H787" s="62">
        <f>'Raw data'!E787</f>
        <v>1665.4489481636799</v>
      </c>
      <c r="I787" s="67">
        <f t="shared" si="63"/>
        <v>-6.3795554434765422E-3</v>
      </c>
      <c r="J787" s="62">
        <f>'Sweden Small Cap'!C802</f>
        <v>1540.80564923</v>
      </c>
      <c r="K787">
        <f t="shared" si="64"/>
        <v>0</v>
      </c>
    </row>
    <row r="788" spans="1:11" x14ac:dyDescent="0.3">
      <c r="A788" s="101">
        <v>43588</v>
      </c>
      <c r="B788" s="3">
        <f>'Raw data'!B788</f>
        <v>62.6631</v>
      </c>
      <c r="C788" s="3">
        <f t="shared" si="60"/>
        <v>1.8328353532592517E-2</v>
      </c>
      <c r="D788" s="3">
        <f>'Raw data'!C788</f>
        <v>82.84</v>
      </c>
      <c r="E788" s="3">
        <f t="shared" si="61"/>
        <v>-3.608371421698306E-3</v>
      </c>
      <c r="F788" s="3">
        <f>'Raw data'!D788</f>
        <v>34.32</v>
      </c>
      <c r="G788" s="3">
        <f t="shared" si="62"/>
        <v>8.6763774540848701E-2</v>
      </c>
      <c r="H788" s="62">
        <f>'Raw data'!E788</f>
        <v>1672.3303255368601</v>
      </c>
      <c r="I788" s="67">
        <f t="shared" si="63"/>
        <v>4.1318452785764148E-3</v>
      </c>
      <c r="J788" s="62">
        <f>'Sweden Small Cap'!C803</f>
        <v>1536.82111779</v>
      </c>
      <c r="K788">
        <f t="shared" si="64"/>
        <v>-2.5860052122674781E-3</v>
      </c>
    </row>
    <row r="789" spans="1:11" x14ac:dyDescent="0.3">
      <c r="A789" s="101">
        <v>43591</v>
      </c>
      <c r="B789" s="3">
        <f>'Raw data'!B789</f>
        <v>64.816230000000004</v>
      </c>
      <c r="C789" s="3">
        <f t="shared" si="60"/>
        <v>3.436041306606287E-2</v>
      </c>
      <c r="D789" s="3">
        <f>'Raw data'!C789</f>
        <v>81.8</v>
      </c>
      <c r="E789" s="3">
        <f t="shared" si="61"/>
        <v>-1.2554321583776028E-2</v>
      </c>
      <c r="F789" s="3">
        <f>'Raw data'!D789</f>
        <v>33.24</v>
      </c>
      <c r="G789" s="3">
        <f t="shared" si="62"/>
        <v>-3.1468531468531416E-2</v>
      </c>
      <c r="H789" s="62">
        <f>'Raw data'!E789</f>
        <v>1649.2200940916</v>
      </c>
      <c r="I789" s="67">
        <f t="shared" si="63"/>
        <v>-1.3819178599085144E-2</v>
      </c>
      <c r="J789" s="62">
        <f>'Sweden Small Cap'!C804</f>
        <v>1542.69342155</v>
      </c>
      <c r="K789">
        <f t="shared" si="64"/>
        <v>3.821071751307394E-3</v>
      </c>
    </row>
    <row r="790" spans="1:11" x14ac:dyDescent="0.3">
      <c r="A790" s="101">
        <v>43592</v>
      </c>
      <c r="B790" s="3">
        <f>'Raw data'!B790</f>
        <v>56.340397000000003</v>
      </c>
      <c r="C790" s="3">
        <f t="shared" si="60"/>
        <v>-0.13076713965005371</v>
      </c>
      <c r="D790" s="3">
        <f>'Raw data'!C790</f>
        <v>77.88</v>
      </c>
      <c r="E790" s="3">
        <f t="shared" si="61"/>
        <v>-4.7921760391198068E-2</v>
      </c>
      <c r="F790" s="3">
        <f>'Raw data'!D790</f>
        <v>31.18</v>
      </c>
      <c r="G790" s="3">
        <f t="shared" si="62"/>
        <v>-6.1973525872442904E-2</v>
      </c>
      <c r="H790" s="62">
        <f>'Raw data'!E790</f>
        <v>1617.8485274035399</v>
      </c>
      <c r="I790" s="67">
        <f t="shared" si="63"/>
        <v>-1.902206188273476E-2</v>
      </c>
      <c r="J790" s="62">
        <f>'Sweden Small Cap'!C805</f>
        <v>1529.30084687</v>
      </c>
      <c r="K790">
        <f t="shared" si="64"/>
        <v>-8.6812936990060194E-3</v>
      </c>
    </row>
    <row r="791" spans="1:11" x14ac:dyDescent="0.3">
      <c r="A791" s="101">
        <v>43593</v>
      </c>
      <c r="B791" s="3">
        <f>'Raw data'!B791</f>
        <v>55.930275000000002</v>
      </c>
      <c r="C791" s="3">
        <f t="shared" si="60"/>
        <v>-7.2793594265940509E-3</v>
      </c>
      <c r="D791" s="3">
        <f>'Raw data'!C791</f>
        <v>78</v>
      </c>
      <c r="E791" s="3">
        <f t="shared" si="61"/>
        <v>1.540832049306684E-3</v>
      </c>
      <c r="F791" s="3">
        <f>'Raw data'!D791</f>
        <v>31.35</v>
      </c>
      <c r="G791" s="3">
        <f t="shared" si="62"/>
        <v>5.452212957023788E-3</v>
      </c>
      <c r="H791" s="62">
        <f>'Raw data'!E791</f>
        <v>1623.3726413491499</v>
      </c>
      <c r="I791" s="67">
        <f t="shared" si="63"/>
        <v>3.4144815488230916E-3</v>
      </c>
      <c r="J791" s="62">
        <f>'Sweden Small Cap'!C806</f>
        <v>1520.68913845</v>
      </c>
      <c r="K791">
        <f t="shared" si="64"/>
        <v>-5.6311408168153989E-3</v>
      </c>
    </row>
    <row r="792" spans="1:11" x14ac:dyDescent="0.3">
      <c r="A792" s="101">
        <v>43594</v>
      </c>
      <c r="B792" s="3">
        <f>'Raw data'!B792</f>
        <v>54.255614999999999</v>
      </c>
      <c r="C792" s="3">
        <f t="shared" si="60"/>
        <v>-2.9941923224943965E-2</v>
      </c>
      <c r="D792" s="3">
        <f>'Raw data'!C792</f>
        <v>76.92</v>
      </c>
      <c r="E792" s="3">
        <f t="shared" si="61"/>
        <v>-1.3846153846153824E-2</v>
      </c>
      <c r="F792" s="3">
        <f>'Raw data'!D792</f>
        <v>29.67</v>
      </c>
      <c r="G792" s="3">
        <f t="shared" si="62"/>
        <v>-5.358851674641147E-2</v>
      </c>
      <c r="H792" s="62">
        <f>'Raw data'!E792</f>
        <v>1596.6942323271101</v>
      </c>
      <c r="I792" s="67">
        <f t="shared" si="63"/>
        <v>-1.6433940268863984E-2</v>
      </c>
      <c r="J792" s="62">
        <f>'Sweden Small Cap'!C807</f>
        <v>1529.29072419</v>
      </c>
      <c r="K792">
        <f t="shared" si="64"/>
        <v>5.6563734970629153E-3</v>
      </c>
    </row>
    <row r="793" spans="1:11" x14ac:dyDescent="0.3">
      <c r="A793" s="101">
        <v>43595</v>
      </c>
      <c r="B793" s="3">
        <f>'Raw data'!B793</f>
        <v>54.614469999999997</v>
      </c>
      <c r="C793" s="3">
        <f t="shared" si="60"/>
        <v>6.6141541294850014E-3</v>
      </c>
      <c r="D793" s="3">
        <f>'Raw data'!C793</f>
        <v>76.7</v>
      </c>
      <c r="E793" s="3">
        <f t="shared" si="61"/>
        <v>-2.8601144045761681E-3</v>
      </c>
      <c r="F793" s="3">
        <f>'Raw data'!D793</f>
        <v>30.08</v>
      </c>
      <c r="G793" s="3">
        <f t="shared" si="62"/>
        <v>1.3818672059319062E-2</v>
      </c>
      <c r="H793" s="62">
        <f>'Raw data'!E793</f>
        <v>1603.3657264613701</v>
      </c>
      <c r="I793" s="67">
        <f t="shared" si="63"/>
        <v>4.1783166740300666E-3</v>
      </c>
      <c r="J793" s="62">
        <f>'Sweden Small Cap'!C808</f>
        <v>1511.2286318500001</v>
      </c>
      <c r="K793">
        <f t="shared" si="64"/>
        <v>-1.1810764332966614E-2</v>
      </c>
    </row>
    <row r="794" spans="1:11" x14ac:dyDescent="0.3">
      <c r="A794" s="101">
        <v>43598</v>
      </c>
      <c r="B794" s="3">
        <f>'Raw data'!B794</f>
        <v>54.084732000000002</v>
      </c>
      <c r="C794" s="3">
        <f t="shared" si="60"/>
        <v>-9.6995906030030998E-3</v>
      </c>
      <c r="D794" s="3">
        <f>'Raw data'!C794</f>
        <v>74.14</v>
      </c>
      <c r="E794" s="3">
        <f t="shared" si="61"/>
        <v>-3.3376792698826624E-2</v>
      </c>
      <c r="F794" s="3">
        <f>'Raw data'!D794</f>
        <v>29</v>
      </c>
      <c r="G794" s="3">
        <f t="shared" si="62"/>
        <v>-3.5904255319148884E-2</v>
      </c>
      <c r="H794" s="62">
        <f>'Raw data'!E794</f>
        <v>1573.84280806574</v>
      </c>
      <c r="I794" s="67">
        <f t="shared" si="63"/>
        <v>-1.8413090605839004E-2</v>
      </c>
      <c r="J794" s="62">
        <f>'Sweden Small Cap'!C809</f>
        <v>1521.3739401400001</v>
      </c>
      <c r="K794">
        <f t="shared" si="64"/>
        <v>6.713284857222712E-3</v>
      </c>
    </row>
    <row r="795" spans="1:11" x14ac:dyDescent="0.3">
      <c r="A795" s="101">
        <v>43599</v>
      </c>
      <c r="B795" s="3">
        <f>'Raw data'!B795</f>
        <v>55.022404000000002</v>
      </c>
      <c r="C795" s="3">
        <f t="shared" si="60"/>
        <v>1.7337092471864317E-2</v>
      </c>
      <c r="D795" s="3">
        <f>'Raw data'!C795</f>
        <v>75.760000000000005</v>
      </c>
      <c r="E795" s="3">
        <f t="shared" si="61"/>
        <v>2.1850553007823098E-2</v>
      </c>
      <c r="F795" s="3">
        <f>'Raw data'!D795</f>
        <v>30.03</v>
      </c>
      <c r="G795" s="3">
        <f t="shared" si="62"/>
        <v>3.5517241379310387E-2</v>
      </c>
      <c r="H795" s="62">
        <f>'Raw data'!E795</f>
        <v>1590.82196744515</v>
      </c>
      <c r="I795" s="67">
        <f t="shared" si="63"/>
        <v>1.0788345120868511E-2</v>
      </c>
      <c r="J795" s="62">
        <f>'Sweden Small Cap'!C810</f>
        <v>1505.35318039</v>
      </c>
      <c r="K795">
        <f t="shared" si="64"/>
        <v>-1.0530454957395788E-2</v>
      </c>
    </row>
    <row r="796" spans="1:11" x14ac:dyDescent="0.3">
      <c r="A796" s="101">
        <v>43600</v>
      </c>
      <c r="B796" s="3">
        <f>'Raw data'!B796</f>
        <v>54.876742999999998</v>
      </c>
      <c r="C796" s="3">
        <f t="shared" si="60"/>
        <v>-2.6473034511542612E-3</v>
      </c>
      <c r="D796" s="3">
        <f>'Raw data'!C796</f>
        <v>72.7</v>
      </c>
      <c r="E796" s="3">
        <f t="shared" si="61"/>
        <v>-4.0390707497360109E-2</v>
      </c>
      <c r="F796" s="3">
        <f>'Raw data'!D796</f>
        <v>29.11</v>
      </c>
      <c r="G796" s="3">
        <f t="shared" si="62"/>
        <v>-3.0636030636030692E-2</v>
      </c>
      <c r="H796" s="62">
        <f>'Raw data'!E796</f>
        <v>1593.3203720343799</v>
      </c>
      <c r="I796" s="67">
        <f t="shared" si="63"/>
        <v>1.5705117482394157E-3</v>
      </c>
      <c r="J796" s="62">
        <f>'Sweden Small Cap'!C811</f>
        <v>1525.6140701300001</v>
      </c>
      <c r="K796">
        <f t="shared" si="64"/>
        <v>1.3459226714325565E-2</v>
      </c>
    </row>
    <row r="797" spans="1:11" x14ac:dyDescent="0.3">
      <c r="A797" s="101">
        <v>43601</v>
      </c>
      <c r="B797" s="3">
        <f>'Raw data'!B797</f>
        <v>55.149856999999997</v>
      </c>
      <c r="C797" s="3">
        <f t="shared" si="60"/>
        <v>4.9768624205703983E-3</v>
      </c>
      <c r="D797" s="3">
        <f>'Raw data'!C797</f>
        <v>73</v>
      </c>
      <c r="E797" s="3">
        <f t="shared" si="61"/>
        <v>4.1265474552956965E-3</v>
      </c>
      <c r="F797" s="3">
        <f>'Raw data'!D797</f>
        <v>28.85</v>
      </c>
      <c r="G797" s="3">
        <f t="shared" si="62"/>
        <v>-8.931638612160701E-3</v>
      </c>
      <c r="H797" s="62">
        <f>'Raw data'!E797</f>
        <v>1615.3768044974699</v>
      </c>
      <c r="I797" s="67">
        <f t="shared" si="63"/>
        <v>1.3843061853861792E-2</v>
      </c>
      <c r="J797" s="62">
        <f>'Sweden Small Cap'!C812</f>
        <v>1531.02063475</v>
      </c>
      <c r="K797">
        <f t="shared" si="64"/>
        <v>3.5438612725557941E-3</v>
      </c>
    </row>
    <row r="798" spans="1:11" x14ac:dyDescent="0.3">
      <c r="A798" s="101">
        <v>43602</v>
      </c>
      <c r="B798" s="3">
        <f>'Raw data'!B798</f>
        <v>54.166663999999997</v>
      </c>
      <c r="C798" s="3">
        <f t="shared" si="60"/>
        <v>-1.7827661819685228E-2</v>
      </c>
      <c r="D798" s="3">
        <f>'Raw data'!C798</f>
        <v>73.84</v>
      </c>
      <c r="E798" s="3">
        <f t="shared" si="61"/>
        <v>1.150684931506854E-2</v>
      </c>
      <c r="F798" s="3">
        <f>'Raw data'!D798</f>
        <v>29.35</v>
      </c>
      <c r="G798" s="3">
        <f t="shared" si="62"/>
        <v>1.7331022530329289E-2</v>
      </c>
      <c r="H798" s="62">
        <f>'Raw data'!E798</f>
        <v>1606.8569438060499</v>
      </c>
      <c r="I798" s="67">
        <f t="shared" si="63"/>
        <v>-5.2742249781595023E-3</v>
      </c>
      <c r="J798" s="62">
        <f>'Sweden Small Cap'!C813</f>
        <v>1550.14173835</v>
      </c>
      <c r="K798">
        <f t="shared" si="64"/>
        <v>1.2489122070599819E-2</v>
      </c>
    </row>
    <row r="799" spans="1:11" x14ac:dyDescent="0.3">
      <c r="A799" s="101">
        <v>43605</v>
      </c>
      <c r="B799" s="3">
        <f>'Raw data'!B799</f>
        <v>53.711480000000002</v>
      </c>
      <c r="C799" s="3">
        <f t="shared" si="60"/>
        <v>-8.4033973367825567E-3</v>
      </c>
      <c r="D799" s="3">
        <f>'Raw data'!C799</f>
        <v>72.58</v>
      </c>
      <c r="E799" s="3">
        <f t="shared" si="61"/>
        <v>-1.7063921993499528E-2</v>
      </c>
      <c r="F799" s="3">
        <f>'Raw data'!D799</f>
        <v>30.06</v>
      </c>
      <c r="G799" s="3">
        <f t="shared" si="62"/>
        <v>2.4190800681430914E-2</v>
      </c>
      <c r="H799" s="62">
        <f>'Raw data'!E799</f>
        <v>1588.89879399748</v>
      </c>
      <c r="I799" s="67">
        <f t="shared" si="63"/>
        <v>-1.117594810029182E-2</v>
      </c>
      <c r="J799" s="62">
        <f>'Sweden Small Cap'!C814</f>
        <v>1543.3514905899999</v>
      </c>
      <c r="K799">
        <f t="shared" si="64"/>
        <v>-4.3804044443237324E-3</v>
      </c>
    </row>
    <row r="800" spans="1:11" x14ac:dyDescent="0.3">
      <c r="A800" s="101">
        <v>43606</v>
      </c>
      <c r="B800" s="3">
        <f>'Raw data'!B800</f>
        <v>55.441173999999997</v>
      </c>
      <c r="C800" s="3">
        <f t="shared" si="60"/>
        <v>3.2203432115443381E-2</v>
      </c>
      <c r="D800" s="3">
        <f>'Raw data'!C800</f>
        <v>73.540000000000006</v>
      </c>
      <c r="E800" s="3">
        <f t="shared" si="61"/>
        <v>1.3226784238082226E-2</v>
      </c>
      <c r="F800" s="3">
        <f>'Raw data'!D800</f>
        <v>30.3</v>
      </c>
      <c r="G800" s="3">
        <f t="shared" si="62"/>
        <v>7.9840319361278115E-3</v>
      </c>
      <c r="H800" s="62">
        <f>'Raw data'!E800</f>
        <v>1602.9100363580401</v>
      </c>
      <c r="I800" s="67">
        <f t="shared" si="63"/>
        <v>8.8182094501497495E-3</v>
      </c>
      <c r="J800" s="62">
        <f>'Sweden Small Cap'!C815</f>
        <v>1526.73689057</v>
      </c>
      <c r="K800">
        <f t="shared" si="64"/>
        <v>-1.0765272927975978E-2</v>
      </c>
    </row>
    <row r="801" spans="1:11" x14ac:dyDescent="0.3">
      <c r="A801" s="101">
        <v>43607</v>
      </c>
      <c r="B801" s="3">
        <f>'Raw data'!B801</f>
        <v>55.623240000000003</v>
      </c>
      <c r="C801" s="3">
        <f t="shared" si="60"/>
        <v>3.2839492179585891E-3</v>
      </c>
      <c r="D801" s="3">
        <f>'Raw data'!C801</f>
        <v>72.22</v>
      </c>
      <c r="E801" s="3">
        <f t="shared" si="61"/>
        <v>-1.7949415284199174E-2</v>
      </c>
      <c r="F801" s="3">
        <f>'Raw data'!D801</f>
        <v>29.52</v>
      </c>
      <c r="G801" s="3">
        <f t="shared" si="62"/>
        <v>-2.5742574257425779E-2</v>
      </c>
      <c r="H801" s="62">
        <f>'Raw data'!E801</f>
        <v>1595.64083126681</v>
      </c>
      <c r="I801" s="67">
        <f t="shared" si="63"/>
        <v>-4.5350050385525144E-3</v>
      </c>
      <c r="J801" s="62">
        <f>'Sweden Small Cap'!C816</f>
        <v>1543.71374311</v>
      </c>
      <c r="K801">
        <f t="shared" si="64"/>
        <v>1.1119697601373707E-2</v>
      </c>
    </row>
    <row r="802" spans="1:11" x14ac:dyDescent="0.3">
      <c r="A802" s="101">
        <v>43608</v>
      </c>
      <c r="B802" s="3">
        <f>'Raw data'!B802</f>
        <v>55.077025999999996</v>
      </c>
      <c r="C802" s="3">
        <f t="shared" si="60"/>
        <v>-9.8198882337671486E-3</v>
      </c>
      <c r="D802" s="3">
        <f>'Raw data'!C802</f>
        <v>71.459999999999994</v>
      </c>
      <c r="E802" s="3">
        <f t="shared" si="61"/>
        <v>-1.0523400720022226E-2</v>
      </c>
      <c r="F802" s="3">
        <f>'Raw data'!D802</f>
        <v>29.78</v>
      </c>
      <c r="G802" s="3">
        <f t="shared" si="62"/>
        <v>8.8075880758808119E-3</v>
      </c>
      <c r="H802" s="62">
        <f>'Raw data'!E802</f>
        <v>1561.1665050691499</v>
      </c>
      <c r="I802" s="67">
        <f t="shared" si="63"/>
        <v>-2.1605317137873826E-2</v>
      </c>
      <c r="J802" s="62">
        <f>'Sweden Small Cap'!C817</f>
        <v>1544.4847746299999</v>
      </c>
      <c r="K802">
        <f t="shared" si="64"/>
        <v>4.9946534675957097E-4</v>
      </c>
    </row>
    <row r="803" spans="1:11" x14ac:dyDescent="0.3">
      <c r="A803" s="101">
        <v>43609</v>
      </c>
      <c r="B803" s="3">
        <f>'Raw data'!B803</f>
        <v>55.259099999999997</v>
      </c>
      <c r="C803" s="3">
        <f t="shared" si="60"/>
        <v>3.3058066715512214E-3</v>
      </c>
      <c r="D803" s="3">
        <f>'Raw data'!C803</f>
        <v>71.319999999999993</v>
      </c>
      <c r="E803" s="3">
        <f t="shared" si="61"/>
        <v>-1.9591379792891208E-3</v>
      </c>
      <c r="F803" s="3">
        <f>'Raw data'!D803</f>
        <v>29.96</v>
      </c>
      <c r="G803" s="3">
        <f t="shared" si="62"/>
        <v>6.0443250503693655E-3</v>
      </c>
      <c r="H803" s="62">
        <f>'Raw data'!E803</f>
        <v>1571.5155216394801</v>
      </c>
      <c r="I803" s="67">
        <f t="shared" si="63"/>
        <v>6.6290280612135944E-3</v>
      </c>
      <c r="J803" s="62">
        <f>'Sweden Small Cap'!C818</f>
        <v>1525.9316702399999</v>
      </c>
      <c r="K803">
        <f t="shared" si="64"/>
        <v>-1.201248772066702E-2</v>
      </c>
    </row>
    <row r="804" spans="1:11" x14ac:dyDescent="0.3">
      <c r="A804" s="101">
        <v>43612</v>
      </c>
      <c r="B804" s="3">
        <f>'Raw data'!B804</f>
        <v>54.803919999999998</v>
      </c>
      <c r="C804" s="3">
        <f t="shared" si="60"/>
        <v>-8.2371953216754997E-3</v>
      </c>
      <c r="D804" s="3">
        <f>'Raw data'!C804</f>
        <v>72.680000000000007</v>
      </c>
      <c r="E804" s="3">
        <f t="shared" si="61"/>
        <v>1.9068984856982808E-2</v>
      </c>
      <c r="F804" s="3">
        <f>'Raw data'!D804</f>
        <v>30.4</v>
      </c>
      <c r="G804" s="3">
        <f t="shared" si="62"/>
        <v>1.4686248331108067E-2</v>
      </c>
      <c r="H804" s="62">
        <f>'Raw data'!E804</f>
        <v>1568.23242620571</v>
      </c>
      <c r="I804" s="67">
        <f t="shared" si="63"/>
        <v>-2.0891269532896523E-3</v>
      </c>
      <c r="J804" s="62">
        <f>'Sweden Small Cap'!C819</f>
        <v>1535.2009719800001</v>
      </c>
      <c r="K804">
        <f t="shared" si="64"/>
        <v>6.0745195350341537E-3</v>
      </c>
    </row>
    <row r="805" spans="1:11" x14ac:dyDescent="0.3">
      <c r="A805" s="101">
        <v>43613</v>
      </c>
      <c r="B805" s="3">
        <f>'Raw data'!B805</f>
        <v>55.805317000000002</v>
      </c>
      <c r="C805" s="3">
        <f t="shared" si="60"/>
        <v>1.8272360809226864E-2</v>
      </c>
      <c r="D805" s="3">
        <f>'Raw data'!C805</f>
        <v>72.3</v>
      </c>
      <c r="E805" s="3">
        <f t="shared" si="61"/>
        <v>-5.2283984589984811E-3</v>
      </c>
      <c r="F805" s="3">
        <f>'Raw data'!D805</f>
        <v>30.67</v>
      </c>
      <c r="G805" s="3">
        <f t="shared" si="62"/>
        <v>8.881578947368525E-3</v>
      </c>
      <c r="H805" s="62">
        <f>'Raw data'!E805</f>
        <v>1565.1151733854299</v>
      </c>
      <c r="I805" s="67">
        <f t="shared" si="63"/>
        <v>-1.9877492444294099E-3</v>
      </c>
      <c r="J805" s="62">
        <f>'Sweden Small Cap'!C820</f>
        <v>1532.37628279</v>
      </c>
      <c r="K805">
        <f t="shared" si="64"/>
        <v>-1.8399474997445942E-3</v>
      </c>
    </row>
    <row r="806" spans="1:11" x14ac:dyDescent="0.3">
      <c r="A806" s="101">
        <v>43614</v>
      </c>
      <c r="B806" s="3">
        <f>'Raw data'!B806</f>
        <v>55.805317000000002</v>
      </c>
      <c r="C806" s="3">
        <f t="shared" si="60"/>
        <v>0</v>
      </c>
      <c r="D806" s="3">
        <f>'Raw data'!C806</f>
        <v>72.099999999999994</v>
      </c>
      <c r="E806" s="3">
        <f t="shared" si="61"/>
        <v>-2.7662517289073702E-3</v>
      </c>
      <c r="F806" s="3">
        <f>'Raw data'!D806</f>
        <v>29.85</v>
      </c>
      <c r="G806" s="3">
        <f t="shared" si="62"/>
        <v>-2.6736224323443112E-2</v>
      </c>
      <c r="H806" s="62">
        <f>'Raw data'!E806</f>
        <v>1538.7491298351599</v>
      </c>
      <c r="I806" s="67">
        <f t="shared" si="63"/>
        <v>-1.6846072416024684E-2</v>
      </c>
      <c r="J806" s="62">
        <f>'Sweden Small Cap'!C821</f>
        <v>1514.20540981</v>
      </c>
      <c r="K806">
        <f t="shared" si="64"/>
        <v>-1.1857970646032367E-2</v>
      </c>
    </row>
    <row r="807" spans="1:11" x14ac:dyDescent="0.3">
      <c r="A807" s="101">
        <v>43616</v>
      </c>
      <c r="B807" s="3">
        <f>'Raw data'!B807</f>
        <v>54.621845</v>
      </c>
      <c r="C807" s="3">
        <f t="shared" si="60"/>
        <v>-2.1207154866623227E-2</v>
      </c>
      <c r="D807" s="3">
        <f>'Raw data'!C807</f>
        <v>74</v>
      </c>
      <c r="E807" s="3">
        <f t="shared" si="61"/>
        <v>2.63522884882109E-2</v>
      </c>
      <c r="F807" s="3">
        <f>'Raw data'!D807</f>
        <v>30.37</v>
      </c>
      <c r="G807" s="3">
        <f t="shared" si="62"/>
        <v>1.7420435510887757E-2</v>
      </c>
      <c r="H807" s="62">
        <f>'Raw data'!E807</f>
        <v>1510.4616374306099</v>
      </c>
      <c r="I807" s="67">
        <f t="shared" si="63"/>
        <v>-1.8383433566965084E-2</v>
      </c>
      <c r="J807" s="62">
        <f>'Sweden Small Cap'!C822</f>
        <v>1514.20540981</v>
      </c>
      <c r="K807">
        <f t="shared" si="64"/>
        <v>0</v>
      </c>
    </row>
    <row r="808" spans="1:11" x14ac:dyDescent="0.3">
      <c r="A808" s="101">
        <v>43619</v>
      </c>
      <c r="B808" s="3">
        <f>'Raw data'!B808</f>
        <v>53.893554999999999</v>
      </c>
      <c r="C808" s="3">
        <f t="shared" si="60"/>
        <v>-1.3333310143588179E-2</v>
      </c>
      <c r="D808" s="3">
        <f>'Raw data'!C808</f>
        <v>72.739999999999995</v>
      </c>
      <c r="E808" s="3">
        <f t="shared" si="61"/>
        <v>-1.7027027027027096E-2</v>
      </c>
      <c r="F808" s="3">
        <f>'Raw data'!D808</f>
        <v>30.22</v>
      </c>
      <c r="G808" s="3">
        <f t="shared" si="62"/>
        <v>-4.9390846229832768E-3</v>
      </c>
      <c r="H808" s="62">
        <f>'Raw data'!E808</f>
        <v>1518.2327548649901</v>
      </c>
      <c r="I808" s="67">
        <f t="shared" si="63"/>
        <v>5.1448624988578258E-3</v>
      </c>
      <c r="J808" s="62">
        <f>'Sweden Small Cap'!C823</f>
        <v>1502.7236931</v>
      </c>
      <c r="K808">
        <f t="shared" si="64"/>
        <v>-7.5826678702995177E-3</v>
      </c>
    </row>
    <row r="809" spans="1:11" x14ac:dyDescent="0.3">
      <c r="A809" s="101">
        <v>43620</v>
      </c>
      <c r="B809" s="3">
        <f>'Raw data'!B809</f>
        <v>55.623240000000003</v>
      </c>
      <c r="C809" s="3">
        <f t="shared" si="60"/>
        <v>3.2094468438758648E-2</v>
      </c>
      <c r="D809" s="3">
        <f>'Raw data'!C809</f>
        <v>79.239999999999995</v>
      </c>
      <c r="E809" s="3">
        <f t="shared" si="61"/>
        <v>8.9359362111630466E-2</v>
      </c>
      <c r="F809" s="3">
        <f>'Raw data'!D809</f>
        <v>31.9</v>
      </c>
      <c r="G809" s="3">
        <f t="shared" si="62"/>
        <v>5.5592322964923883E-2</v>
      </c>
      <c r="H809" s="62">
        <f>'Raw data'!E809</f>
        <v>1537.3067312369401</v>
      </c>
      <c r="I809" s="67">
        <f t="shared" si="63"/>
        <v>1.2563275499642481E-2</v>
      </c>
      <c r="J809" s="62">
        <f>'Sweden Small Cap'!C824</f>
        <v>1502.0233412</v>
      </c>
      <c r="K809">
        <f t="shared" si="64"/>
        <v>-4.6605500613037946E-4</v>
      </c>
    </row>
    <row r="810" spans="1:11" x14ac:dyDescent="0.3">
      <c r="A810" s="101">
        <v>43621</v>
      </c>
      <c r="B810" s="3">
        <f>'Raw data'!B810</f>
        <v>55.532209999999999</v>
      </c>
      <c r="C810" s="3">
        <f t="shared" si="60"/>
        <v>-1.6365461630786608E-3</v>
      </c>
      <c r="D810" s="3">
        <f>'Raw data'!C810</f>
        <v>78.94</v>
      </c>
      <c r="E810" s="3">
        <f t="shared" si="61"/>
        <v>-3.7859666834931496E-3</v>
      </c>
      <c r="F810" s="3">
        <f>'Raw data'!D810</f>
        <v>32.4</v>
      </c>
      <c r="G810" s="3">
        <f t="shared" si="62"/>
        <v>1.5673981191222573E-2</v>
      </c>
      <c r="H810" s="62">
        <f>'Raw data'!E810</f>
        <v>1542.0032945043299</v>
      </c>
      <c r="I810" s="67">
        <f t="shared" si="63"/>
        <v>3.0550593267817767E-3</v>
      </c>
      <c r="J810" s="62">
        <f>'Sweden Small Cap'!C825</f>
        <v>1530.62764902</v>
      </c>
      <c r="K810">
        <f t="shared" si="64"/>
        <v>1.9043850408574484E-2</v>
      </c>
    </row>
    <row r="811" spans="1:11" x14ac:dyDescent="0.3">
      <c r="A811" s="101">
        <v>43623</v>
      </c>
      <c r="B811" s="3">
        <f>'Raw data'!B811</f>
        <v>54.803919999999998</v>
      </c>
      <c r="C811" s="3">
        <f t="shared" si="60"/>
        <v>-1.3114731072291221E-2</v>
      </c>
      <c r="D811" s="3">
        <f>'Raw data'!C811</f>
        <v>79.3</v>
      </c>
      <c r="E811" s="3">
        <f t="shared" si="61"/>
        <v>4.5604256397263673E-3</v>
      </c>
      <c r="F811" s="3">
        <f>'Raw data'!D811</f>
        <v>31.84</v>
      </c>
      <c r="G811" s="3">
        <f t="shared" si="62"/>
        <v>-1.7283950617283911E-2</v>
      </c>
      <c r="H811" s="62">
        <f>'Raw data'!E811</f>
        <v>1566.13583210721</v>
      </c>
      <c r="I811" s="67">
        <f t="shared" si="63"/>
        <v>1.5650120650771641E-2</v>
      </c>
      <c r="J811" s="62">
        <f>'Sweden Small Cap'!C826</f>
        <v>1539.4678969300001</v>
      </c>
      <c r="K811">
        <f t="shared" si="64"/>
        <v>5.7755705090392663E-3</v>
      </c>
    </row>
    <row r="812" spans="1:11" x14ac:dyDescent="0.3">
      <c r="A812" s="101">
        <v>43626</v>
      </c>
      <c r="B812" s="3">
        <f>'Raw data'!B812</f>
        <v>55.259099999999997</v>
      </c>
      <c r="C812" s="3">
        <f t="shared" si="60"/>
        <v>8.3056102556167254E-3</v>
      </c>
      <c r="D812" s="3">
        <f>'Raw data'!C812</f>
        <v>79.66</v>
      </c>
      <c r="E812" s="3">
        <f t="shared" si="61"/>
        <v>4.5397225725094508E-3</v>
      </c>
      <c r="F812" s="3">
        <f>'Raw data'!D812</f>
        <v>32.64</v>
      </c>
      <c r="G812" s="3">
        <f t="shared" si="62"/>
        <v>2.512562814070354E-2</v>
      </c>
      <c r="H812" s="62">
        <f>'Raw data'!E812</f>
        <v>1574.4838593756001</v>
      </c>
      <c r="I812" s="67">
        <f t="shared" si="63"/>
        <v>5.330334123801979E-3</v>
      </c>
      <c r="J812" s="62">
        <f>'Sweden Small Cap'!C827</f>
        <v>1539.4678969300001</v>
      </c>
      <c r="K812">
        <f t="shared" si="64"/>
        <v>0</v>
      </c>
    </row>
    <row r="813" spans="1:11" x14ac:dyDescent="0.3">
      <c r="A813" s="101">
        <v>43627</v>
      </c>
      <c r="B813" s="3">
        <f>'Raw data'!B813</f>
        <v>54.894955000000003</v>
      </c>
      <c r="C813" s="3">
        <f t="shared" si="60"/>
        <v>-6.5897743539072027E-3</v>
      </c>
      <c r="D813" s="3">
        <f>'Raw data'!C813</f>
        <v>80</v>
      </c>
      <c r="E813" s="3">
        <f t="shared" si="61"/>
        <v>4.2681395932714465E-3</v>
      </c>
      <c r="F813" s="3">
        <f>'Raw data'!D813</f>
        <v>32.619999999999997</v>
      </c>
      <c r="G813" s="3">
        <f t="shared" si="62"/>
        <v>-6.1274509803931141E-4</v>
      </c>
      <c r="H813" s="62">
        <f>'Raw data'!E813</f>
        <v>1593.36282912045</v>
      </c>
      <c r="I813" s="67">
        <f t="shared" si="63"/>
        <v>1.1990576869004423E-2</v>
      </c>
      <c r="J813" s="62">
        <f>'Sweden Small Cap'!C828</f>
        <v>1561.1880732300001</v>
      </c>
      <c r="K813">
        <f t="shared" si="64"/>
        <v>1.4108885507332972E-2</v>
      </c>
    </row>
    <row r="814" spans="1:11" x14ac:dyDescent="0.3">
      <c r="A814" s="101">
        <v>43628</v>
      </c>
      <c r="B814" s="3">
        <f>'Raw data'!B814</f>
        <v>54.075626</v>
      </c>
      <c r="C814" s="3">
        <f t="shared" si="60"/>
        <v>-1.4925397060622479E-2</v>
      </c>
      <c r="D814" s="3">
        <f>'Raw data'!C814</f>
        <v>78.7</v>
      </c>
      <c r="E814" s="3">
        <f t="shared" si="61"/>
        <v>-1.6249999999999966E-2</v>
      </c>
      <c r="F814" s="3">
        <f>'Raw data'!D814</f>
        <v>32.68</v>
      </c>
      <c r="G814" s="3">
        <f t="shared" si="62"/>
        <v>1.8393623543838836E-3</v>
      </c>
      <c r="H814" s="62">
        <f>'Raw data'!E814</f>
        <v>1593.59848263616</v>
      </c>
      <c r="I814" s="67">
        <f t="shared" si="63"/>
        <v>1.4789695818380425E-4</v>
      </c>
      <c r="J814" s="62">
        <f>'Sweden Small Cap'!C829</f>
        <v>1572.1339148300001</v>
      </c>
      <c r="K814">
        <f t="shared" si="64"/>
        <v>7.0112254812155564E-3</v>
      </c>
    </row>
    <row r="815" spans="1:11" x14ac:dyDescent="0.3">
      <c r="A815" s="101">
        <v>43629</v>
      </c>
      <c r="B815" s="3">
        <f>'Raw data'!B815</f>
        <v>54.348736000000002</v>
      </c>
      <c r="C815" s="3">
        <f t="shared" si="60"/>
        <v>5.0505194336539468E-3</v>
      </c>
      <c r="D815" s="3">
        <f>'Raw data'!C815</f>
        <v>79</v>
      </c>
      <c r="E815" s="3">
        <f t="shared" si="61"/>
        <v>3.8119440914866219E-3</v>
      </c>
      <c r="F815" s="3">
        <f>'Raw data'!D815</f>
        <v>32.47</v>
      </c>
      <c r="G815" s="3">
        <f t="shared" si="62"/>
        <v>-6.4259485924112866E-3</v>
      </c>
      <c r="H815" s="62">
        <f>'Raw data'!E815</f>
        <v>1598.11728697699</v>
      </c>
      <c r="I815" s="67">
        <f t="shared" si="63"/>
        <v>2.8355977933380763E-3</v>
      </c>
      <c r="J815" s="62">
        <f>'Sweden Small Cap'!C830</f>
        <v>1585.1448999900001</v>
      </c>
      <c r="K815">
        <f t="shared" si="64"/>
        <v>8.2760031046127131E-3</v>
      </c>
    </row>
    <row r="816" spans="1:11" x14ac:dyDescent="0.3">
      <c r="A816" s="101">
        <v>43630</v>
      </c>
      <c r="B816" s="3">
        <f>'Raw data'!B816</f>
        <v>54.530810000000002</v>
      </c>
      <c r="C816" s="3">
        <f t="shared" si="60"/>
        <v>3.3501055111934907E-3</v>
      </c>
      <c r="D816" s="3">
        <f>'Raw data'!C816</f>
        <v>77.900000000000006</v>
      </c>
      <c r="E816" s="3">
        <f t="shared" si="61"/>
        <v>-1.3924050632911321E-2</v>
      </c>
      <c r="F816" s="3">
        <f>'Raw data'!D816</f>
        <v>31.9</v>
      </c>
      <c r="G816" s="3">
        <f t="shared" si="62"/>
        <v>-1.7554665845395761E-2</v>
      </c>
      <c r="H816" s="62">
        <f>'Raw data'!E816</f>
        <v>1589.6021983550499</v>
      </c>
      <c r="I816" s="67">
        <f t="shared" si="63"/>
        <v>-5.3282000584871318E-3</v>
      </c>
      <c r="J816" s="62">
        <f>'Sweden Small Cap'!C831</f>
        <v>1592.25719084</v>
      </c>
      <c r="K816">
        <f t="shared" si="64"/>
        <v>4.4868395627710601E-3</v>
      </c>
    </row>
    <row r="817" spans="1:11" x14ac:dyDescent="0.3">
      <c r="A817" s="101">
        <v>43633</v>
      </c>
      <c r="B817" s="3">
        <f>'Raw data'!B817</f>
        <v>53.984591999999999</v>
      </c>
      <c r="C817" s="3">
        <f t="shared" si="60"/>
        <v>-1.0016685979907564E-2</v>
      </c>
      <c r="D817" s="3">
        <f>'Raw data'!C817</f>
        <v>75.98</v>
      </c>
      <c r="E817" s="3">
        <f t="shared" si="61"/>
        <v>-2.4646983311938403E-2</v>
      </c>
      <c r="F817" s="3">
        <f>'Raw data'!D817</f>
        <v>30.38</v>
      </c>
      <c r="G817" s="3">
        <f t="shared" si="62"/>
        <v>-4.7648902821316605E-2</v>
      </c>
      <c r="H817" s="62">
        <f>'Raw data'!E817</f>
        <v>1586.52605060016</v>
      </c>
      <c r="I817" s="67">
        <f t="shared" si="63"/>
        <v>-1.9351682817708555E-3</v>
      </c>
      <c r="J817" s="62">
        <f>'Sweden Small Cap'!C832</f>
        <v>1598.5557483600001</v>
      </c>
      <c r="K817">
        <f t="shared" si="64"/>
        <v>3.9557412937021863E-3</v>
      </c>
    </row>
    <row r="818" spans="1:11" x14ac:dyDescent="0.3">
      <c r="A818" s="101">
        <v>43634</v>
      </c>
      <c r="B818" s="3">
        <f>'Raw data'!B818</f>
        <v>53.893554999999999</v>
      </c>
      <c r="C818" s="3">
        <f t="shared" si="60"/>
        <v>-1.686351542677215E-3</v>
      </c>
      <c r="D818" s="3">
        <f>'Raw data'!C818</f>
        <v>75.8</v>
      </c>
      <c r="E818" s="3">
        <f t="shared" si="61"/>
        <v>-2.369044485390982E-3</v>
      </c>
      <c r="F818" s="3">
        <f>'Raw data'!D818</f>
        <v>30.27</v>
      </c>
      <c r="G818" s="3">
        <f t="shared" si="62"/>
        <v>-3.6208031599736482E-3</v>
      </c>
      <c r="H818" s="62">
        <f>'Raw data'!E818</f>
        <v>1609.4322038263299</v>
      </c>
      <c r="I818" s="67">
        <f t="shared" si="63"/>
        <v>1.4437930733948424E-2</v>
      </c>
      <c r="J818" s="62">
        <f>'Sweden Small Cap'!C833</f>
        <v>1591.7693607000001</v>
      </c>
      <c r="K818">
        <f t="shared" si="64"/>
        <v>-4.2453243604186324E-3</v>
      </c>
    </row>
    <row r="819" spans="1:11" x14ac:dyDescent="0.3">
      <c r="A819" s="101">
        <v>43635</v>
      </c>
      <c r="B819" s="3">
        <f>'Raw data'!B819</f>
        <v>53.620449999999998</v>
      </c>
      <c r="C819" s="3">
        <f t="shared" si="60"/>
        <v>-5.0674890531901455E-3</v>
      </c>
      <c r="D819" s="3">
        <f>'Raw data'!C819</f>
        <v>75.94</v>
      </c>
      <c r="E819" s="3">
        <f t="shared" si="61"/>
        <v>1.8469656992084508E-3</v>
      </c>
      <c r="F819" s="3">
        <f>'Raw data'!D819</f>
        <v>31.11</v>
      </c>
      <c r="G819" s="3">
        <f t="shared" si="62"/>
        <v>2.7750247770069372E-2</v>
      </c>
      <c r="H819" s="62">
        <f>'Raw data'!E819</f>
        <v>1612.39920557346</v>
      </c>
      <c r="I819" s="67">
        <f t="shared" si="63"/>
        <v>1.8435083752370723E-3</v>
      </c>
      <c r="J819" s="62">
        <f>'Sweden Small Cap'!C834</f>
        <v>1590.6067629900001</v>
      </c>
      <c r="K819">
        <f t="shared" si="64"/>
        <v>-7.3038075659951978E-4</v>
      </c>
    </row>
    <row r="820" spans="1:11" x14ac:dyDescent="0.3">
      <c r="A820" s="101">
        <v>43636</v>
      </c>
      <c r="B820" s="3">
        <f>'Raw data'!B820</f>
        <v>52.254899999999999</v>
      </c>
      <c r="C820" s="3">
        <f t="shared" si="60"/>
        <v>-2.5466962698000466E-2</v>
      </c>
      <c r="D820" s="3">
        <f>'Raw data'!C820</f>
        <v>76.459999999999994</v>
      </c>
      <c r="E820" s="3">
        <f t="shared" si="61"/>
        <v>6.8475111930470902E-3</v>
      </c>
      <c r="F820" s="3">
        <f>'Raw data'!D820</f>
        <v>32.14</v>
      </c>
      <c r="G820" s="3">
        <f t="shared" si="62"/>
        <v>3.3108325297332084E-2</v>
      </c>
      <c r="H820" s="62">
        <f>'Raw data'!E820</f>
        <v>1628.2930804314201</v>
      </c>
      <c r="I820" s="67">
        <f t="shared" si="63"/>
        <v>9.8572827392998767E-3</v>
      </c>
      <c r="J820" s="62">
        <f>'Sweden Small Cap'!C835</f>
        <v>1604.62183162</v>
      </c>
      <c r="K820">
        <f t="shared" si="64"/>
        <v>8.8111461337273145E-3</v>
      </c>
    </row>
    <row r="821" spans="1:11" x14ac:dyDescent="0.3">
      <c r="A821" s="101">
        <v>43640</v>
      </c>
      <c r="B821" s="3">
        <f>'Raw data'!B821</f>
        <v>51.071426000000002</v>
      </c>
      <c r="C821" s="3">
        <f t="shared" si="60"/>
        <v>-2.2648096159403171E-2</v>
      </c>
      <c r="D821" s="3">
        <f>'Raw data'!C821</f>
        <v>74.94</v>
      </c>
      <c r="E821" s="3">
        <f t="shared" si="61"/>
        <v>-1.9879675647397281E-2</v>
      </c>
      <c r="F821" s="3">
        <f>'Raw data'!D821</f>
        <v>31.42</v>
      </c>
      <c r="G821" s="3">
        <f t="shared" si="62"/>
        <v>-2.2401991288114462E-2</v>
      </c>
      <c r="H821" s="62">
        <f>'Raw data'!E821</f>
        <v>1610.9412284419</v>
      </c>
      <c r="I821" s="67">
        <f t="shared" si="63"/>
        <v>-1.0656467314178301E-2</v>
      </c>
      <c r="J821" s="62">
        <f>'Sweden Small Cap'!C836</f>
        <v>1592.8832571999999</v>
      </c>
      <c r="K821">
        <f t="shared" si="64"/>
        <v>-7.3154771976079898E-3</v>
      </c>
    </row>
    <row r="822" spans="1:11" x14ac:dyDescent="0.3">
      <c r="A822" s="101">
        <v>43641</v>
      </c>
      <c r="B822" s="3">
        <f>'Raw data'!B822</f>
        <v>51.253498</v>
      </c>
      <c r="C822" s="3">
        <f t="shared" si="60"/>
        <v>3.5650463333449511E-3</v>
      </c>
      <c r="D822" s="3">
        <f>'Raw data'!C822</f>
        <v>75</v>
      </c>
      <c r="E822" s="3">
        <f t="shared" si="61"/>
        <v>8.0064051240995835E-4</v>
      </c>
      <c r="F822" s="3">
        <f>'Raw data'!D822</f>
        <v>34.119999999999997</v>
      </c>
      <c r="G822" s="3">
        <f t="shared" si="62"/>
        <v>8.5932527052832455E-2</v>
      </c>
      <c r="H822" s="62">
        <f>'Raw data'!E822</f>
        <v>1607.29389071728</v>
      </c>
      <c r="I822" s="67">
        <f t="shared" si="63"/>
        <v>-2.2641035316649642E-3</v>
      </c>
      <c r="J822" s="62">
        <f>'Sweden Small Cap'!C837</f>
        <v>1584.8699490399999</v>
      </c>
      <c r="K822">
        <f t="shared" si="64"/>
        <v>-5.0306939468281534E-3</v>
      </c>
    </row>
    <row r="823" spans="1:11" x14ac:dyDescent="0.3">
      <c r="A823" s="101">
        <v>43642</v>
      </c>
      <c r="B823" s="3">
        <f>'Raw data'!B823</f>
        <v>51.617645000000003</v>
      </c>
      <c r="C823" s="3">
        <f t="shared" si="60"/>
        <v>7.1048223869520609E-3</v>
      </c>
      <c r="D823" s="3">
        <f>'Raw data'!C823</f>
        <v>76</v>
      </c>
      <c r="E823" s="3">
        <f t="shared" si="61"/>
        <v>1.3333333333333334E-2</v>
      </c>
      <c r="F823" s="3">
        <f>'Raw data'!D823</f>
        <v>34.54</v>
      </c>
      <c r="G823" s="3">
        <f t="shared" si="62"/>
        <v>1.2309495896834752E-2</v>
      </c>
      <c r="H823" s="62">
        <f>'Raw data'!E823</f>
        <v>1604.22740203589</v>
      </c>
      <c r="I823" s="67">
        <f t="shared" si="63"/>
        <v>-1.9078581080286987E-3</v>
      </c>
      <c r="J823" s="62">
        <f>'Sweden Small Cap'!C838</f>
        <v>1584.8699490399999</v>
      </c>
      <c r="K823">
        <f t="shared" si="64"/>
        <v>0</v>
      </c>
    </row>
    <row r="824" spans="1:11" x14ac:dyDescent="0.3">
      <c r="A824" s="101">
        <v>43643</v>
      </c>
      <c r="B824" s="3">
        <f>'Raw data'!B824</f>
        <v>50.98039</v>
      </c>
      <c r="C824" s="3">
        <f t="shared" si="60"/>
        <v>-1.2345681404101314E-2</v>
      </c>
      <c r="D824" s="3">
        <f>'Raw data'!C824</f>
        <v>77.28</v>
      </c>
      <c r="E824" s="3">
        <f t="shared" si="61"/>
        <v>1.6842105263157908E-2</v>
      </c>
      <c r="F824" s="3">
        <f>'Raw data'!D824</f>
        <v>36.270000000000003</v>
      </c>
      <c r="G824" s="3">
        <f t="shared" si="62"/>
        <v>5.0086855819340012E-2</v>
      </c>
      <c r="H824" s="62">
        <f>'Raw data'!E824</f>
        <v>1616.93599741668</v>
      </c>
      <c r="I824" s="67">
        <f t="shared" si="63"/>
        <v>7.9219413436410757E-3</v>
      </c>
      <c r="J824" s="62">
        <f>'Sweden Small Cap'!C839</f>
        <v>1579.5545632799999</v>
      </c>
      <c r="K824">
        <f t="shared" si="64"/>
        <v>-3.3538308699838145E-3</v>
      </c>
    </row>
    <row r="825" spans="1:11" x14ac:dyDescent="0.3">
      <c r="A825" s="101">
        <v>43644</v>
      </c>
      <c r="B825" s="3">
        <f>'Raw data'!B825</f>
        <v>51.708680000000001</v>
      </c>
      <c r="C825" s="3">
        <f t="shared" si="60"/>
        <v>1.4285689065933024E-2</v>
      </c>
      <c r="D825" s="3">
        <f>'Raw data'!C825</f>
        <v>78.760000000000005</v>
      </c>
      <c r="E825" s="3">
        <f t="shared" si="61"/>
        <v>1.915113871635616E-2</v>
      </c>
      <c r="F825" s="3">
        <f>'Raw data'!D825</f>
        <v>37.08</v>
      </c>
      <c r="G825" s="3">
        <f t="shared" si="62"/>
        <v>2.2332506203473809E-2</v>
      </c>
      <c r="H825" s="62">
        <f>'Raw data'!E825</f>
        <v>1622.43045870473</v>
      </c>
      <c r="I825" s="67">
        <f t="shared" si="63"/>
        <v>3.3980697422954496E-3</v>
      </c>
      <c r="J825" s="62">
        <f>'Sweden Small Cap'!C840</f>
        <v>1582.96778881</v>
      </c>
      <c r="K825">
        <f t="shared" si="64"/>
        <v>2.16087852192482E-3</v>
      </c>
    </row>
    <row r="826" spans="1:11" x14ac:dyDescent="0.3">
      <c r="A826" s="101">
        <v>43647</v>
      </c>
      <c r="B826" s="3">
        <f>'Raw data'!B826</f>
        <v>53.347335999999999</v>
      </c>
      <c r="C826" s="3">
        <f t="shared" si="60"/>
        <v>3.1690153374636473E-2</v>
      </c>
      <c r="D826" s="3">
        <f>'Raw data'!C826</f>
        <v>78.48</v>
      </c>
      <c r="E826" s="3">
        <f t="shared" si="61"/>
        <v>-3.5551041137633459E-3</v>
      </c>
      <c r="F826" s="3">
        <f>'Raw data'!D826</f>
        <v>37</v>
      </c>
      <c r="G826" s="3">
        <f t="shared" si="62"/>
        <v>-2.1574973031283254E-3</v>
      </c>
      <c r="H826" s="62">
        <f>'Raw data'!E826</f>
        <v>1641.9971608021999</v>
      </c>
      <c r="I826" s="67">
        <f t="shared" si="63"/>
        <v>1.2060117580072463E-2</v>
      </c>
      <c r="J826" s="62">
        <f>'Sweden Small Cap'!C841</f>
        <v>1569.75401863</v>
      </c>
      <c r="K826">
        <f t="shared" si="64"/>
        <v>-8.3474662424643954E-3</v>
      </c>
    </row>
    <row r="827" spans="1:11" x14ac:dyDescent="0.3">
      <c r="A827" s="101">
        <v>43648</v>
      </c>
      <c r="B827" s="3">
        <f>'Raw data'!B827</f>
        <v>52.528008</v>
      </c>
      <c r="C827" s="3">
        <f t="shared" si="60"/>
        <v>-1.5358367660570693E-2</v>
      </c>
      <c r="D827" s="3">
        <f>'Raw data'!C827</f>
        <v>77.599999999999994</v>
      </c>
      <c r="E827" s="3">
        <f t="shared" si="61"/>
        <v>-1.121304791029574E-2</v>
      </c>
      <c r="F827" s="3">
        <f>'Raw data'!D827</f>
        <v>37.659999999999997</v>
      </c>
      <c r="G827" s="3">
        <f t="shared" si="62"/>
        <v>1.7837837837837746E-2</v>
      </c>
      <c r="H827" s="62">
        <f>'Raw data'!E827</f>
        <v>1647.01864962231</v>
      </c>
      <c r="I827" s="67">
        <f t="shared" si="63"/>
        <v>3.0581592587266425E-3</v>
      </c>
      <c r="J827" s="62">
        <f>'Sweden Small Cap'!C842</f>
        <v>1562.6148249099999</v>
      </c>
      <c r="K827">
        <f t="shared" si="64"/>
        <v>-4.5479697043431123E-3</v>
      </c>
    </row>
    <row r="828" spans="1:11" x14ac:dyDescent="0.3">
      <c r="A828" s="101">
        <v>43649</v>
      </c>
      <c r="B828" s="3">
        <f>'Raw data'!B828</f>
        <v>53.438374000000003</v>
      </c>
      <c r="C828" s="3">
        <f t="shared" si="60"/>
        <v>1.7331058889573793E-2</v>
      </c>
      <c r="D828" s="3">
        <f>'Raw data'!C828</f>
        <v>79.98</v>
      </c>
      <c r="E828" s="3">
        <f t="shared" si="61"/>
        <v>3.0670103092783632E-2</v>
      </c>
      <c r="F828" s="3">
        <f>'Raw data'!D828</f>
        <v>37.5</v>
      </c>
      <c r="G828" s="3">
        <f t="shared" si="62"/>
        <v>-4.2485395645246041E-3</v>
      </c>
      <c r="H828" s="62">
        <f>'Raw data'!E828</f>
        <v>1648.8405038195899</v>
      </c>
      <c r="I828" s="67">
        <f t="shared" si="63"/>
        <v>1.1061527431384418E-3</v>
      </c>
      <c r="J828" s="62">
        <f>'Sweden Small Cap'!C843</f>
        <v>1571.17046441</v>
      </c>
      <c r="K828">
        <f t="shared" si="64"/>
        <v>5.4752069183094223E-3</v>
      </c>
    </row>
    <row r="829" spans="1:11" x14ac:dyDescent="0.3">
      <c r="A829" s="101">
        <v>43650</v>
      </c>
      <c r="B829" s="3">
        <f>'Raw data'!B829</f>
        <v>52.710082999999997</v>
      </c>
      <c r="C829" s="3">
        <f t="shared" si="60"/>
        <v>-1.362861452333871E-2</v>
      </c>
      <c r="D829" s="3">
        <f>'Raw data'!C829</f>
        <v>80.180000000000007</v>
      </c>
      <c r="E829" s="3">
        <f t="shared" si="61"/>
        <v>2.5006251562891078E-3</v>
      </c>
      <c r="F829" s="3">
        <f>'Raw data'!D829</f>
        <v>37.380000000000003</v>
      </c>
      <c r="G829" s="3">
        <f t="shared" si="62"/>
        <v>-3.1999999999999316E-3</v>
      </c>
      <c r="H829" s="62">
        <f>'Raw data'!E829</f>
        <v>1652.24977737206</v>
      </c>
      <c r="I829" s="67">
        <f t="shared" si="63"/>
        <v>2.0676794053593132E-3</v>
      </c>
      <c r="J829" s="62">
        <f>'Sweden Small Cap'!C844</f>
        <v>1586.8314169600001</v>
      </c>
      <c r="K829">
        <f t="shared" si="64"/>
        <v>9.9676979072293014E-3</v>
      </c>
    </row>
    <row r="830" spans="1:11" x14ac:dyDescent="0.3">
      <c r="A830" s="101">
        <v>43651</v>
      </c>
      <c r="B830" s="3">
        <f>'Raw data'!B830</f>
        <v>52.436973999999999</v>
      </c>
      <c r="C830" s="3">
        <f t="shared" si="60"/>
        <v>-5.181342628506164E-3</v>
      </c>
      <c r="D830" s="3">
        <f>'Raw data'!C830</f>
        <v>79.62</v>
      </c>
      <c r="E830" s="3">
        <f t="shared" si="61"/>
        <v>-6.984285357944652E-3</v>
      </c>
      <c r="F830" s="3">
        <f>'Raw data'!D830</f>
        <v>37.79</v>
      </c>
      <c r="G830" s="3">
        <f t="shared" si="62"/>
        <v>1.0968432316746832E-2</v>
      </c>
      <c r="H830" s="62">
        <f>'Raw data'!E830</f>
        <v>1634.94276157014</v>
      </c>
      <c r="I830" s="67">
        <f t="shared" si="63"/>
        <v>-1.0474818056533306E-2</v>
      </c>
      <c r="J830" s="62">
        <f>'Sweden Small Cap'!C845</f>
        <v>1594.9314600499999</v>
      </c>
      <c r="K830">
        <f t="shared" si="64"/>
        <v>5.10453914853644E-3</v>
      </c>
    </row>
    <row r="831" spans="1:11" x14ac:dyDescent="0.3">
      <c r="A831" s="101">
        <v>43654</v>
      </c>
      <c r="B831" s="3">
        <f>'Raw data'!B831</f>
        <v>52.528008</v>
      </c>
      <c r="C831" s="3">
        <f t="shared" si="60"/>
        <v>1.7360650902548363E-3</v>
      </c>
      <c r="D831" s="3">
        <f>'Raw data'!C831</f>
        <v>80.98</v>
      </c>
      <c r="E831" s="3">
        <f t="shared" si="61"/>
        <v>1.70811353931173E-2</v>
      </c>
      <c r="F831" s="3">
        <f>'Raw data'!D831</f>
        <v>38.56</v>
      </c>
      <c r="G831" s="3">
        <f t="shared" si="62"/>
        <v>2.0375760783276083E-2</v>
      </c>
      <c r="H831" s="62">
        <f>'Raw data'!E831</f>
        <v>1642.06822829669</v>
      </c>
      <c r="I831" s="67">
        <f t="shared" si="63"/>
        <v>4.3582361988666746E-3</v>
      </c>
      <c r="J831" s="62">
        <f>'Sweden Small Cap'!C846</f>
        <v>1610.53464168</v>
      </c>
      <c r="K831">
        <f t="shared" si="64"/>
        <v>9.7829794074730716E-3</v>
      </c>
    </row>
    <row r="832" spans="1:11" x14ac:dyDescent="0.3">
      <c r="A832" s="101">
        <v>43655</v>
      </c>
      <c r="B832" s="3">
        <f>'Raw data'!B832</f>
        <v>52.528008</v>
      </c>
      <c r="C832" s="3">
        <f t="shared" si="60"/>
        <v>0</v>
      </c>
      <c r="D832" s="3">
        <f>'Raw data'!C832</f>
        <v>80.58</v>
      </c>
      <c r="E832" s="3">
        <f t="shared" si="61"/>
        <v>-4.9394912324031322E-3</v>
      </c>
      <c r="F832" s="3">
        <f>'Raw data'!D832</f>
        <v>37.56</v>
      </c>
      <c r="G832" s="3">
        <f t="shared" si="62"/>
        <v>-2.5933609958506222E-2</v>
      </c>
      <c r="H832" s="62">
        <f>'Raw data'!E832</f>
        <v>1630.87982139316</v>
      </c>
      <c r="I832" s="67">
        <f t="shared" si="63"/>
        <v>-6.8136065912046051E-3</v>
      </c>
      <c r="J832" s="62">
        <f>'Sweden Small Cap'!C847</f>
        <v>1598.6634084299999</v>
      </c>
      <c r="K832">
        <f t="shared" si="64"/>
        <v>-7.3709890757872164E-3</v>
      </c>
    </row>
    <row r="833" spans="1:11" x14ac:dyDescent="0.3">
      <c r="A833" s="101">
        <v>43656</v>
      </c>
      <c r="B833" s="3">
        <f>'Raw data'!B833</f>
        <v>53.165264000000001</v>
      </c>
      <c r="C833" s="3">
        <f t="shared" si="60"/>
        <v>1.2131737415209058E-2</v>
      </c>
      <c r="D833" s="3">
        <f>'Raw data'!C833</f>
        <v>81.739999999999995</v>
      </c>
      <c r="E833" s="3">
        <f t="shared" si="61"/>
        <v>1.4395631670389633E-2</v>
      </c>
      <c r="F833" s="3">
        <f>'Raw data'!D833</f>
        <v>37.9</v>
      </c>
      <c r="G833" s="3">
        <f t="shared" si="62"/>
        <v>9.0521831735888257E-3</v>
      </c>
      <c r="H833" s="62">
        <f>'Raw data'!E833</f>
        <v>1622.4474358393099</v>
      </c>
      <c r="I833" s="67">
        <f t="shared" si="63"/>
        <v>-5.1704518280487324E-3</v>
      </c>
      <c r="J833" s="62">
        <f>'Sweden Small Cap'!C848</f>
        <v>1610.84455712</v>
      </c>
      <c r="K833">
        <f t="shared" si="64"/>
        <v>7.6195831003368283E-3</v>
      </c>
    </row>
    <row r="834" spans="1:11" x14ac:dyDescent="0.3">
      <c r="A834" s="101">
        <v>43657</v>
      </c>
      <c r="B834" s="3">
        <f>'Raw data'!B834</f>
        <v>52.619045</v>
      </c>
      <c r="C834" s="3">
        <f t="shared" si="60"/>
        <v>-1.0273982651529779E-2</v>
      </c>
      <c r="D834" s="3">
        <f>'Raw data'!C834</f>
        <v>81</v>
      </c>
      <c r="E834" s="3">
        <f t="shared" si="61"/>
        <v>-9.0530951798384503E-3</v>
      </c>
      <c r="F834" s="3">
        <f>'Raw data'!D834</f>
        <v>37.86</v>
      </c>
      <c r="G834" s="3">
        <f t="shared" si="62"/>
        <v>-1.0554089709762309E-3</v>
      </c>
      <c r="H834" s="62">
        <f>'Raw data'!E834</f>
        <v>1613.2053659497001</v>
      </c>
      <c r="I834" s="67">
        <f t="shared" si="63"/>
        <v>-5.6963755407144151E-3</v>
      </c>
      <c r="J834" s="62">
        <f>'Sweden Small Cap'!C849</f>
        <v>1603.51482846</v>
      </c>
      <c r="K834">
        <f t="shared" si="64"/>
        <v>-4.5502395793574832E-3</v>
      </c>
    </row>
    <row r="835" spans="1:11" x14ac:dyDescent="0.3">
      <c r="A835" s="101">
        <v>43658</v>
      </c>
      <c r="B835" s="3">
        <f>'Raw data'!B835</f>
        <v>48.704479999999997</v>
      </c>
      <c r="C835" s="3">
        <f t="shared" ref="C835:C898" si="65">(B835-B834)/B834</f>
        <v>-7.439445166669223E-2</v>
      </c>
      <c r="D835" s="3">
        <f>'Raw data'!C835</f>
        <v>80.94</v>
      </c>
      <c r="E835" s="3">
        <f t="shared" ref="E835:E898" si="66">(D835-D834)/D834</f>
        <v>-7.4074074074076878E-4</v>
      </c>
      <c r="F835" s="3">
        <f>'Raw data'!D835</f>
        <v>37.909999999999997</v>
      </c>
      <c r="G835" s="3">
        <f t="shared" ref="G835:G898" si="67">(F835-F834)/F834</f>
        <v>1.3206550449021966E-3</v>
      </c>
      <c r="H835" s="62">
        <f>'Raw data'!E835</f>
        <v>1625.61563153308</v>
      </c>
      <c r="I835" s="67">
        <f t="shared" ref="I835:I898" si="68">(H835-H834)/H834</f>
        <v>7.6929235702572355E-3</v>
      </c>
      <c r="J835" s="62">
        <f>'Sweden Small Cap'!C850</f>
        <v>1602.7599988500001</v>
      </c>
      <c r="K835">
        <f t="shared" si="64"/>
        <v>-4.7073441205705525E-4</v>
      </c>
    </row>
    <row r="836" spans="1:11" x14ac:dyDescent="0.3">
      <c r="A836" s="101">
        <v>43661</v>
      </c>
      <c r="B836" s="3">
        <f>'Raw data'!B836</f>
        <v>51.344535999999998</v>
      </c>
      <c r="C836" s="3">
        <f t="shared" si="65"/>
        <v>5.4205609011737758E-2</v>
      </c>
      <c r="D836" s="3">
        <f>'Raw data'!C836</f>
        <v>82.4</v>
      </c>
      <c r="E836" s="3">
        <f t="shared" si="66"/>
        <v>1.8038052878675662E-2</v>
      </c>
      <c r="F836" s="3">
        <f>'Raw data'!D836</f>
        <v>37.57</v>
      </c>
      <c r="G836" s="3">
        <f t="shared" si="67"/>
        <v>-8.9686098654707547E-3</v>
      </c>
      <c r="H836" s="62">
        <f>'Raw data'!E836</f>
        <v>1632.90573179486</v>
      </c>
      <c r="I836" s="67">
        <f t="shared" si="68"/>
        <v>4.4845165858210306E-3</v>
      </c>
      <c r="J836" s="62">
        <f>'Sweden Small Cap'!C851</f>
        <v>1599.9317826399999</v>
      </c>
      <c r="K836">
        <f t="shared" ref="K836:K899" si="69">(J836-J835)/J835</f>
        <v>-1.7645912126765355E-3</v>
      </c>
    </row>
    <row r="837" spans="1:11" x14ac:dyDescent="0.3">
      <c r="A837" s="101">
        <v>43662</v>
      </c>
      <c r="B837" s="3">
        <f>'Raw data'!B837</f>
        <v>51.526603999999999</v>
      </c>
      <c r="C837" s="3">
        <f t="shared" si="65"/>
        <v>3.5460053626738589E-3</v>
      </c>
      <c r="D837" s="3">
        <f>'Raw data'!C837</f>
        <v>82.42</v>
      </c>
      <c r="E837" s="3">
        <f t="shared" si="66"/>
        <v>2.4271844660189344E-4</v>
      </c>
      <c r="F837" s="3">
        <f>'Raw data'!D837</f>
        <v>37.61</v>
      </c>
      <c r="G837" s="3">
        <f t="shared" si="67"/>
        <v>1.0646792653712842E-3</v>
      </c>
      <c r="H837" s="62">
        <f>'Raw data'!E837</f>
        <v>1630.5674504777801</v>
      </c>
      <c r="I837" s="67">
        <f t="shared" si="68"/>
        <v>-1.4319756931159291E-3</v>
      </c>
      <c r="J837" s="62">
        <f>'Sweden Small Cap'!C852</f>
        <v>1611.97904625</v>
      </c>
      <c r="K837">
        <f t="shared" si="69"/>
        <v>7.5298607982655615E-3</v>
      </c>
    </row>
    <row r="838" spans="1:11" x14ac:dyDescent="0.3">
      <c r="A838" s="101">
        <v>43663</v>
      </c>
      <c r="B838" s="3">
        <f>'Raw data'!B838</f>
        <v>51.617645000000003</v>
      </c>
      <c r="C838" s="3">
        <f t="shared" si="65"/>
        <v>1.7668736717056717E-3</v>
      </c>
      <c r="D838" s="3">
        <f>'Raw data'!C838</f>
        <v>83.18</v>
      </c>
      <c r="E838" s="3">
        <f t="shared" si="66"/>
        <v>9.2210628488231632E-3</v>
      </c>
      <c r="F838" s="3">
        <f>'Raw data'!D838</f>
        <v>37.43</v>
      </c>
      <c r="G838" s="3">
        <f t="shared" si="67"/>
        <v>-4.7859611805370836E-3</v>
      </c>
      <c r="H838" s="62">
        <f>'Raw data'!E838</f>
        <v>1598.0607305598101</v>
      </c>
      <c r="I838" s="67">
        <f t="shared" si="68"/>
        <v>-1.9935832711762452E-2</v>
      </c>
      <c r="J838" s="62">
        <f>'Sweden Small Cap'!C853</f>
        <v>1622.9796014399999</v>
      </c>
      <c r="K838">
        <f t="shared" si="69"/>
        <v>6.8242544564030413E-3</v>
      </c>
    </row>
    <row r="839" spans="1:11" x14ac:dyDescent="0.3">
      <c r="A839" s="101">
        <v>43664</v>
      </c>
      <c r="B839" s="3">
        <f>'Raw data'!B839</f>
        <v>51.799720000000001</v>
      </c>
      <c r="C839" s="3">
        <f t="shared" si="65"/>
        <v>3.5273790580720513E-3</v>
      </c>
      <c r="D839" s="3">
        <f>'Raw data'!C839</f>
        <v>81.7</v>
      </c>
      <c r="E839" s="3">
        <f t="shared" si="66"/>
        <v>-1.7792738639095983E-2</v>
      </c>
      <c r="F839" s="3">
        <f>'Raw data'!D839</f>
        <v>37.340000000000003</v>
      </c>
      <c r="G839" s="3">
        <f t="shared" si="67"/>
        <v>-2.4044883783060729E-3</v>
      </c>
      <c r="H839" s="62">
        <f>'Raw data'!E839</f>
        <v>1577.4074078517001</v>
      </c>
      <c r="I839" s="67">
        <f t="shared" si="68"/>
        <v>-1.2923991130721905E-2</v>
      </c>
      <c r="J839" s="62">
        <f>'Sweden Small Cap'!C854</f>
        <v>1605.7238069099999</v>
      </c>
      <c r="K839">
        <f t="shared" si="69"/>
        <v>-1.063216969251473E-2</v>
      </c>
    </row>
    <row r="840" spans="1:11" x14ac:dyDescent="0.3">
      <c r="A840" s="101">
        <v>43665</v>
      </c>
      <c r="B840" s="3">
        <f>'Raw data'!B840</f>
        <v>52.528008</v>
      </c>
      <c r="C840" s="3">
        <f t="shared" si="65"/>
        <v>1.4059689897937655E-2</v>
      </c>
      <c r="D840" s="3">
        <f>'Raw data'!C840</f>
        <v>82.7</v>
      </c>
      <c r="E840" s="3">
        <f t="shared" si="66"/>
        <v>1.2239902080783353E-2</v>
      </c>
      <c r="F840" s="3">
        <f>'Raw data'!D840</f>
        <v>38.06</v>
      </c>
      <c r="G840" s="3">
        <f t="shared" si="67"/>
        <v>1.928227102303157E-2</v>
      </c>
      <c r="H840" s="62">
        <f>'Raw data'!E840</f>
        <v>1605.4192974631301</v>
      </c>
      <c r="I840" s="67">
        <f t="shared" si="68"/>
        <v>1.7758183125043063E-2</v>
      </c>
      <c r="J840" s="62">
        <f>'Sweden Small Cap'!C855</f>
        <v>1597.0460161200001</v>
      </c>
      <c r="K840">
        <f t="shared" si="69"/>
        <v>-5.4042860625570684E-3</v>
      </c>
    </row>
    <row r="841" spans="1:11" x14ac:dyDescent="0.3">
      <c r="A841" s="101">
        <v>43668</v>
      </c>
      <c r="B841" s="3">
        <f>'Raw data'!B841</f>
        <v>49.341732</v>
      </c>
      <c r="C841" s="3">
        <f t="shared" si="65"/>
        <v>-6.065861092619388E-2</v>
      </c>
      <c r="D841" s="3">
        <f>'Raw data'!C841</f>
        <v>83.46</v>
      </c>
      <c r="E841" s="3">
        <f t="shared" si="66"/>
        <v>9.1898428053203245E-3</v>
      </c>
      <c r="F841" s="3">
        <f>'Raw data'!D841</f>
        <v>39.81</v>
      </c>
      <c r="G841" s="3">
        <f t="shared" si="67"/>
        <v>4.5980031529164474E-2</v>
      </c>
      <c r="H841" s="62">
        <f>'Raw data'!E841</f>
        <v>1600.87606499392</v>
      </c>
      <c r="I841" s="67">
        <f t="shared" si="68"/>
        <v>-2.8299351305850766E-3</v>
      </c>
      <c r="J841" s="62">
        <f>'Sweden Small Cap'!C856</f>
        <v>1586.59087989</v>
      </c>
      <c r="K841">
        <f t="shared" si="69"/>
        <v>-6.5465466395268354E-3</v>
      </c>
    </row>
    <row r="842" spans="1:11" x14ac:dyDescent="0.3">
      <c r="A842" s="101">
        <v>43669</v>
      </c>
      <c r="B842" s="3">
        <f>'Raw data'!B842</f>
        <v>51.253498</v>
      </c>
      <c r="C842" s="3">
        <f t="shared" si="65"/>
        <v>3.8745417367999975E-2</v>
      </c>
      <c r="D842" s="3">
        <f>'Raw data'!C842</f>
        <v>83</v>
      </c>
      <c r="E842" s="3">
        <f t="shared" si="66"/>
        <v>-5.511622334052166E-3</v>
      </c>
      <c r="F842" s="3">
        <f>'Raw data'!D842</f>
        <v>40.19</v>
      </c>
      <c r="G842" s="3">
        <f t="shared" si="67"/>
        <v>9.5453403667419105E-3</v>
      </c>
      <c r="H842" s="62">
        <f>'Raw data'!E842</f>
        <v>1624.7666528136699</v>
      </c>
      <c r="I842" s="67">
        <f t="shared" si="68"/>
        <v>1.4923446194344025E-2</v>
      </c>
      <c r="J842" s="62">
        <f>'Sweden Small Cap'!C857</f>
        <v>1599.3352766099999</v>
      </c>
      <c r="K842">
        <f t="shared" si="69"/>
        <v>8.0325664804549498E-3</v>
      </c>
    </row>
    <row r="843" spans="1:11" x14ac:dyDescent="0.3">
      <c r="A843" s="101">
        <v>43670</v>
      </c>
      <c r="B843" s="3">
        <f>'Raw data'!B843</f>
        <v>49.068626000000002</v>
      </c>
      <c r="C843" s="3">
        <f t="shared" si="65"/>
        <v>-4.2628739213077679E-2</v>
      </c>
      <c r="D843" s="3">
        <f>'Raw data'!C843</f>
        <v>60.84</v>
      </c>
      <c r="E843" s="3">
        <f t="shared" si="66"/>
        <v>-0.2669879518072289</v>
      </c>
      <c r="F843" s="3">
        <f>'Raw data'!D843</f>
        <v>38</v>
      </c>
      <c r="G843" s="3">
        <f t="shared" si="67"/>
        <v>-5.4491166956954412E-2</v>
      </c>
      <c r="H843" s="62">
        <f>'Raw data'!E843</f>
        <v>1613.05947977548</v>
      </c>
      <c r="I843" s="67">
        <f t="shared" si="68"/>
        <v>-7.2054488673288361E-3</v>
      </c>
      <c r="J843" s="62">
        <f>'Sweden Small Cap'!C858</f>
        <v>1608.5165535199999</v>
      </c>
      <c r="K843">
        <f t="shared" si="69"/>
        <v>5.7406830476852029E-3</v>
      </c>
    </row>
    <row r="844" spans="1:11" x14ac:dyDescent="0.3">
      <c r="A844" s="101">
        <v>43671</v>
      </c>
      <c r="B844" s="3">
        <f>'Raw data'!B844</f>
        <v>47.885150000000003</v>
      </c>
      <c r="C844" s="3">
        <f t="shared" si="65"/>
        <v>-2.4118792321594633E-2</v>
      </c>
      <c r="D844" s="3">
        <f>'Raw data'!C844</f>
        <v>58.24</v>
      </c>
      <c r="E844" s="3">
        <f t="shared" si="66"/>
        <v>-4.2735042735042757E-2</v>
      </c>
      <c r="F844" s="3">
        <f>'Raw data'!D844</f>
        <v>37.5</v>
      </c>
      <c r="G844" s="3">
        <f t="shared" si="67"/>
        <v>-1.3157894736842105E-2</v>
      </c>
      <c r="H844" s="62">
        <f>'Raw data'!E844</f>
        <v>1607.20141220344</v>
      </c>
      <c r="I844" s="67">
        <f t="shared" si="68"/>
        <v>-3.6316500696275487E-3</v>
      </c>
      <c r="J844" s="62">
        <f>'Sweden Small Cap'!C859</f>
        <v>1615.2979375</v>
      </c>
      <c r="K844">
        <f t="shared" si="69"/>
        <v>4.215924272063006E-3</v>
      </c>
    </row>
    <row r="845" spans="1:11" x14ac:dyDescent="0.3">
      <c r="A845" s="101">
        <v>43672</v>
      </c>
      <c r="B845" s="3">
        <f>'Raw data'!B845</f>
        <v>49.523808000000002</v>
      </c>
      <c r="C845" s="3">
        <f t="shared" si="65"/>
        <v>3.4220588219938737E-2</v>
      </c>
      <c r="D845" s="3">
        <f>'Raw data'!C845</f>
        <v>59</v>
      </c>
      <c r="E845" s="3">
        <f t="shared" si="66"/>
        <v>1.3049450549450515E-2</v>
      </c>
      <c r="F845" s="3">
        <f>'Raw data'!D845</f>
        <v>38.24</v>
      </c>
      <c r="G845" s="3">
        <f t="shared" si="67"/>
        <v>1.9733333333333387E-2</v>
      </c>
      <c r="H845" s="62">
        <f>'Raw data'!E845</f>
        <v>1610.6393962868201</v>
      </c>
      <c r="I845" s="67">
        <f t="shared" si="68"/>
        <v>2.1391121593569971E-3</v>
      </c>
      <c r="J845" s="62">
        <f>'Sweden Small Cap'!C860</f>
        <v>1612.2527646599999</v>
      </c>
      <c r="K845">
        <f t="shared" si="69"/>
        <v>-1.8852081521958098E-3</v>
      </c>
    </row>
    <row r="846" spans="1:11" x14ac:dyDescent="0.3">
      <c r="A846" s="101">
        <v>43675</v>
      </c>
      <c r="B846" s="3">
        <f>'Raw data'!B846</f>
        <v>48.522404000000002</v>
      </c>
      <c r="C846" s="3">
        <f t="shared" si="65"/>
        <v>-2.0220658314481811E-2</v>
      </c>
      <c r="D846" s="3">
        <f>'Raw data'!C846</f>
        <v>58.06</v>
      </c>
      <c r="E846" s="3">
        <f t="shared" si="66"/>
        <v>-1.5932203389830469E-2</v>
      </c>
      <c r="F846" s="3">
        <f>'Raw data'!D846</f>
        <v>38.17</v>
      </c>
      <c r="G846" s="3">
        <f t="shared" si="67"/>
        <v>-1.8305439330544007E-3</v>
      </c>
      <c r="H846" s="62">
        <f>'Raw data'!E846</f>
        <v>1614.30020484223</v>
      </c>
      <c r="I846" s="67">
        <f t="shared" si="68"/>
        <v>2.2728914764220424E-3</v>
      </c>
      <c r="J846" s="62">
        <f>'Sweden Small Cap'!C861</f>
        <v>1607.8448430599999</v>
      </c>
      <c r="K846">
        <f t="shared" si="69"/>
        <v>-2.7340139813186014E-3</v>
      </c>
    </row>
    <row r="847" spans="1:11" x14ac:dyDescent="0.3">
      <c r="A847" s="101">
        <v>43676</v>
      </c>
      <c r="B847" s="3">
        <f>'Raw data'!B847</f>
        <v>47.703082999999999</v>
      </c>
      <c r="C847" s="3">
        <f t="shared" si="65"/>
        <v>-1.6885416476891832E-2</v>
      </c>
      <c r="D847" s="3">
        <f>'Raw data'!C847</f>
        <v>58.12</v>
      </c>
      <c r="E847" s="3">
        <f t="shared" si="66"/>
        <v>1.0334137099551354E-3</v>
      </c>
      <c r="F847" s="3">
        <f>'Raw data'!D847</f>
        <v>37.89</v>
      </c>
      <c r="G847" s="3">
        <f t="shared" si="67"/>
        <v>-7.3356038773906502E-3</v>
      </c>
      <c r="H847" s="62">
        <f>'Raw data'!E847</f>
        <v>1600.25903275819</v>
      </c>
      <c r="I847" s="67">
        <f t="shared" si="68"/>
        <v>-8.6979931253940972E-3</v>
      </c>
      <c r="J847" s="62">
        <f>'Sweden Small Cap'!C862</f>
        <v>1609.07278471</v>
      </c>
      <c r="K847">
        <f t="shared" si="69"/>
        <v>7.6371899645681478E-4</v>
      </c>
    </row>
    <row r="848" spans="1:11" x14ac:dyDescent="0.3">
      <c r="A848" s="101">
        <v>43677</v>
      </c>
      <c r="B848" s="3">
        <f>'Raw data'!B848</f>
        <v>46.701680000000003</v>
      </c>
      <c r="C848" s="3">
        <f t="shared" si="65"/>
        <v>-2.0992416779435332E-2</v>
      </c>
      <c r="D848" s="3">
        <f>'Raw data'!C848</f>
        <v>59.5</v>
      </c>
      <c r="E848" s="3">
        <f t="shared" si="66"/>
        <v>2.3743977976600182E-2</v>
      </c>
      <c r="F848" s="3">
        <f>'Raw data'!D848</f>
        <v>38</v>
      </c>
      <c r="G848" s="3">
        <f t="shared" si="67"/>
        <v>2.9031406703615577E-3</v>
      </c>
      <c r="H848" s="62">
        <f>'Raw data'!E848</f>
        <v>1599.7752099946599</v>
      </c>
      <c r="I848" s="67">
        <f t="shared" si="68"/>
        <v>-3.0234027968342774E-4</v>
      </c>
      <c r="J848" s="62">
        <f>'Sweden Small Cap'!C863</f>
        <v>1608.15893611</v>
      </c>
      <c r="K848">
        <f t="shared" si="69"/>
        <v>-5.6793490554539374E-4</v>
      </c>
    </row>
    <row r="849" spans="1:11" x14ac:dyDescent="0.3">
      <c r="A849" s="101">
        <v>43678</v>
      </c>
      <c r="B849" s="3">
        <f>'Raw data'!B849</f>
        <v>46.064422999999998</v>
      </c>
      <c r="C849" s="3">
        <f t="shared" si="65"/>
        <v>-1.3645269292239706E-2</v>
      </c>
      <c r="D849" s="3">
        <f>'Raw data'!C849</f>
        <v>61.04</v>
      </c>
      <c r="E849" s="3">
        <f t="shared" si="66"/>
        <v>2.5882352941176457E-2</v>
      </c>
      <c r="F849" s="3">
        <f>'Raw data'!D849</f>
        <v>38.32</v>
      </c>
      <c r="G849" s="3">
        <f t="shared" si="67"/>
        <v>8.4210526315789541E-3</v>
      </c>
      <c r="H849" s="62">
        <f>'Raw data'!E849</f>
        <v>1612.90752968228</v>
      </c>
      <c r="I849" s="67">
        <f t="shared" si="68"/>
        <v>8.2088530973448114E-3</v>
      </c>
      <c r="J849" s="62">
        <f>'Sweden Small Cap'!C864</f>
        <v>1601.39690698</v>
      </c>
      <c r="K849">
        <f t="shared" si="69"/>
        <v>-4.2048263875937211E-3</v>
      </c>
    </row>
    <row r="850" spans="1:11" x14ac:dyDescent="0.3">
      <c r="A850" s="101">
        <v>43679</v>
      </c>
      <c r="B850" s="3">
        <f>'Raw data'!B850</f>
        <v>45.290615000000003</v>
      </c>
      <c r="C850" s="3">
        <f t="shared" si="65"/>
        <v>-1.6798386902621039E-2</v>
      </c>
      <c r="D850" s="3">
        <f>'Raw data'!C850</f>
        <v>60.78</v>
      </c>
      <c r="E850" s="3">
        <f t="shared" si="66"/>
        <v>-4.2595019659239517E-3</v>
      </c>
      <c r="F850" s="3">
        <f>'Raw data'!D850</f>
        <v>37.5</v>
      </c>
      <c r="G850" s="3">
        <f t="shared" si="67"/>
        <v>-2.1398747390396666E-2</v>
      </c>
      <c r="H850" s="62">
        <f>'Raw data'!E850</f>
        <v>1568.7025161920001</v>
      </c>
      <c r="I850" s="67">
        <f t="shared" si="68"/>
        <v>-2.7407035230958166E-2</v>
      </c>
      <c r="J850" s="62">
        <f>'Sweden Small Cap'!C865</f>
        <v>1602.77000722</v>
      </c>
      <c r="K850">
        <f t="shared" si="69"/>
        <v>8.5743904838023644E-4</v>
      </c>
    </row>
    <row r="851" spans="1:11" x14ac:dyDescent="0.3">
      <c r="A851" s="101">
        <v>43682</v>
      </c>
      <c r="B851" s="3">
        <f>'Raw data'!B851</f>
        <v>44.289214999999999</v>
      </c>
      <c r="C851" s="3">
        <f t="shared" si="65"/>
        <v>-2.2110541002810489E-2</v>
      </c>
      <c r="D851" s="3">
        <f>'Raw data'!C851</f>
        <v>57.5</v>
      </c>
      <c r="E851" s="3">
        <f t="shared" si="66"/>
        <v>-5.3965120105297811E-2</v>
      </c>
      <c r="F851" s="3">
        <f>'Raw data'!D851</f>
        <v>36.71</v>
      </c>
      <c r="G851" s="3">
        <f t="shared" si="67"/>
        <v>-2.1066666666666643E-2</v>
      </c>
      <c r="H851" s="62">
        <f>'Raw data'!E851</f>
        <v>1535.09660733089</v>
      </c>
      <c r="I851" s="67">
        <f t="shared" si="68"/>
        <v>-2.1422741733523726E-2</v>
      </c>
      <c r="J851" s="62">
        <f>'Sweden Small Cap'!C866</f>
        <v>1615.44376457</v>
      </c>
      <c r="K851">
        <f t="shared" si="69"/>
        <v>7.9074086069170681E-3</v>
      </c>
    </row>
    <row r="852" spans="1:11" x14ac:dyDescent="0.3">
      <c r="A852" s="101">
        <v>43683</v>
      </c>
      <c r="B852" s="3">
        <f>'Raw data'!B852</f>
        <v>43.970585</v>
      </c>
      <c r="C852" s="3">
        <f t="shared" si="65"/>
        <v>-7.1943022697511993E-3</v>
      </c>
      <c r="D852" s="3">
        <f>'Raw data'!C852</f>
        <v>55.7</v>
      </c>
      <c r="E852" s="3">
        <f t="shared" si="66"/>
        <v>-3.130434782608691E-2</v>
      </c>
      <c r="F852" s="3">
        <f>'Raw data'!D852</f>
        <v>36.840000000000003</v>
      </c>
      <c r="G852" s="3">
        <f t="shared" si="67"/>
        <v>3.5412694088804838E-3</v>
      </c>
      <c r="H852" s="62">
        <f>'Raw data'!E852</f>
        <v>1523.03165186508</v>
      </c>
      <c r="I852" s="67">
        <f t="shared" si="68"/>
        <v>-7.8594111980923968E-3</v>
      </c>
      <c r="J852" s="62">
        <f>'Sweden Small Cap'!C867</f>
        <v>1596.34770611</v>
      </c>
      <c r="K852">
        <f t="shared" si="69"/>
        <v>-1.1820936685519968E-2</v>
      </c>
    </row>
    <row r="853" spans="1:11" x14ac:dyDescent="0.3">
      <c r="A853" s="101">
        <v>43684</v>
      </c>
      <c r="B853" s="3">
        <f>'Raw data'!B853</f>
        <v>44.152659999999997</v>
      </c>
      <c r="C853" s="3">
        <f t="shared" si="65"/>
        <v>4.1408364250782098E-3</v>
      </c>
      <c r="D853" s="3">
        <f>'Raw data'!C853</f>
        <v>53.5</v>
      </c>
      <c r="E853" s="3">
        <f t="shared" si="66"/>
        <v>-3.9497307001795379E-2</v>
      </c>
      <c r="F853" s="3">
        <f>'Raw data'!D853</f>
        <v>37.200000000000003</v>
      </c>
      <c r="G853" s="3">
        <f t="shared" si="67"/>
        <v>9.7719869706840226E-3</v>
      </c>
      <c r="H853" s="62">
        <f>'Raw data'!E853</f>
        <v>1528.18896850586</v>
      </c>
      <c r="I853" s="67">
        <f t="shared" si="68"/>
        <v>3.3862176366882559E-3</v>
      </c>
      <c r="J853" s="62">
        <f>'Sweden Small Cap'!C868</f>
        <v>1558.22956419</v>
      </c>
      <c r="K853">
        <f t="shared" si="69"/>
        <v>-2.3878345409401272E-2</v>
      </c>
    </row>
    <row r="854" spans="1:11" x14ac:dyDescent="0.3">
      <c r="A854" s="101">
        <v>43685</v>
      </c>
      <c r="B854" s="3">
        <f>'Raw data'!B854</f>
        <v>43.742995999999998</v>
      </c>
      <c r="C854" s="3">
        <f t="shared" si="65"/>
        <v>-9.2783537843472933E-3</v>
      </c>
      <c r="D854" s="3">
        <f>'Raw data'!C854</f>
        <v>51.96</v>
      </c>
      <c r="E854" s="3">
        <f t="shared" si="66"/>
        <v>-2.8785046728971947E-2</v>
      </c>
      <c r="F854" s="3">
        <f>'Raw data'!D854</f>
        <v>37.26</v>
      </c>
      <c r="G854" s="3">
        <f t="shared" si="67"/>
        <v>1.6129032258063215E-3</v>
      </c>
      <c r="H854" s="62">
        <f>'Raw data'!E854</f>
        <v>1550.6178210119199</v>
      </c>
      <c r="I854" s="67">
        <f t="shared" si="68"/>
        <v>1.4676753312771938E-2</v>
      </c>
      <c r="J854" s="62">
        <f>'Sweden Small Cap'!C869</f>
        <v>1553.8038510199999</v>
      </c>
      <c r="K854">
        <f t="shared" si="69"/>
        <v>-2.840218971394427E-3</v>
      </c>
    </row>
    <row r="855" spans="1:11" x14ac:dyDescent="0.3">
      <c r="A855" s="101">
        <v>43686</v>
      </c>
      <c r="B855" s="3">
        <f>'Raw data'!B855</f>
        <v>42.787112999999998</v>
      </c>
      <c r="C855" s="3">
        <f t="shared" si="65"/>
        <v>-2.1852252644057577E-2</v>
      </c>
      <c r="D855" s="3">
        <f>'Raw data'!C855</f>
        <v>51</v>
      </c>
      <c r="E855" s="3">
        <f t="shared" si="66"/>
        <v>-1.8475750577367223E-2</v>
      </c>
      <c r="F855" s="3">
        <f>'Raw data'!D855</f>
        <v>37.44</v>
      </c>
      <c r="G855" s="3">
        <f t="shared" si="67"/>
        <v>4.8309178743961281E-3</v>
      </c>
      <c r="H855" s="62">
        <f>'Raw data'!E855</f>
        <v>1531.5163648903699</v>
      </c>
      <c r="I855" s="67">
        <f t="shared" si="68"/>
        <v>-1.2318609951925179E-2</v>
      </c>
      <c r="J855" s="62">
        <f>'Sweden Small Cap'!C870</f>
        <v>1558.8696163</v>
      </c>
      <c r="K855">
        <f t="shared" si="69"/>
        <v>3.2602347308346618E-3</v>
      </c>
    </row>
    <row r="856" spans="1:11" x14ac:dyDescent="0.3">
      <c r="A856" s="101">
        <v>43689</v>
      </c>
      <c r="B856" s="3">
        <f>'Raw data'!B856</f>
        <v>42.969189999999998</v>
      </c>
      <c r="C856" s="3">
        <f t="shared" si="65"/>
        <v>4.255416812066746E-3</v>
      </c>
      <c r="D856" s="3">
        <f>'Raw data'!C856</f>
        <v>50.7</v>
      </c>
      <c r="E856" s="3">
        <f t="shared" si="66"/>
        <v>-5.882352941176415E-3</v>
      </c>
      <c r="F856" s="3">
        <f>'Raw data'!D856</f>
        <v>37.5</v>
      </c>
      <c r="G856" s="3">
        <f t="shared" si="67"/>
        <v>1.6025641025641634E-3</v>
      </c>
      <c r="H856" s="62">
        <f>'Raw data'!E856</f>
        <v>1533.0622973414199</v>
      </c>
      <c r="I856" s="67">
        <f t="shared" si="68"/>
        <v>1.0094129494729121E-3</v>
      </c>
      <c r="J856" s="62">
        <f>'Sweden Small Cap'!C871</f>
        <v>1573.8620068</v>
      </c>
      <c r="K856">
        <f t="shared" si="69"/>
        <v>9.6174756010606686E-3</v>
      </c>
    </row>
    <row r="857" spans="1:11" x14ac:dyDescent="0.3">
      <c r="A857" s="101">
        <v>43690</v>
      </c>
      <c r="B857" s="3">
        <f>'Raw data'!B857</f>
        <v>44.107140000000001</v>
      </c>
      <c r="C857" s="3">
        <f t="shared" si="65"/>
        <v>2.6482928814809022E-2</v>
      </c>
      <c r="D857" s="3">
        <f>'Raw data'!C857</f>
        <v>51.62</v>
      </c>
      <c r="E857" s="3">
        <f t="shared" si="66"/>
        <v>1.8145956607494962E-2</v>
      </c>
      <c r="F857" s="3">
        <f>'Raw data'!D857</f>
        <v>38.6</v>
      </c>
      <c r="G857" s="3">
        <f t="shared" si="67"/>
        <v>2.9333333333333371E-2</v>
      </c>
      <c r="H857" s="62">
        <f>'Raw data'!E857</f>
        <v>1538.5329412941401</v>
      </c>
      <c r="I857" s="67">
        <f t="shared" si="68"/>
        <v>3.568442040618393E-3</v>
      </c>
      <c r="J857" s="62">
        <f>'Sweden Small Cap'!C872</f>
        <v>1562.8585888800001</v>
      </c>
      <c r="K857">
        <f t="shared" si="69"/>
        <v>-6.9913485886683689E-3</v>
      </c>
    </row>
    <row r="858" spans="1:11" x14ac:dyDescent="0.3">
      <c r="A858" s="101">
        <v>43691</v>
      </c>
      <c r="B858" s="3">
        <f>'Raw data'!B858</f>
        <v>42.923667999999999</v>
      </c>
      <c r="C858" s="3">
        <f t="shared" si="65"/>
        <v>-2.6831755584243319E-2</v>
      </c>
      <c r="D858" s="3">
        <f>'Raw data'!C858</f>
        <v>49.49</v>
      </c>
      <c r="E858" s="3">
        <f t="shared" si="66"/>
        <v>-4.1263076327004954E-2</v>
      </c>
      <c r="F858" s="3">
        <f>'Raw data'!D858</f>
        <v>35</v>
      </c>
      <c r="G858" s="3">
        <f t="shared" si="67"/>
        <v>-9.3264248704663252E-2</v>
      </c>
      <c r="H858" s="62">
        <f>'Raw data'!E858</f>
        <v>1500.0601734444799</v>
      </c>
      <c r="I858" s="67">
        <f t="shared" si="68"/>
        <v>-2.5006138521349249E-2</v>
      </c>
      <c r="J858" s="62">
        <f>'Sweden Small Cap'!C873</f>
        <v>1559.3827593200001</v>
      </c>
      <c r="K858">
        <f t="shared" si="69"/>
        <v>-2.2240205126241577E-3</v>
      </c>
    </row>
    <row r="859" spans="1:11" x14ac:dyDescent="0.3">
      <c r="A859" s="101">
        <v>43692</v>
      </c>
      <c r="B859" s="3">
        <f>'Raw data'!B859</f>
        <v>42.149856999999997</v>
      </c>
      <c r="C859" s="3">
        <f t="shared" si="65"/>
        <v>-1.802760658758245E-2</v>
      </c>
      <c r="D859" s="3">
        <f>'Raw data'!C859</f>
        <v>48.66</v>
      </c>
      <c r="E859" s="3">
        <f t="shared" si="66"/>
        <v>-1.6771064861588306E-2</v>
      </c>
      <c r="F859" s="3">
        <f>'Raw data'!D859</f>
        <v>32.200000000000003</v>
      </c>
      <c r="G859" s="3">
        <f t="shared" si="67"/>
        <v>-7.9999999999999918E-2</v>
      </c>
      <c r="H859" s="62">
        <f>'Raw data'!E859</f>
        <v>1495.71420817633</v>
      </c>
      <c r="I859" s="67">
        <f t="shared" si="68"/>
        <v>-2.8971939560068533E-3</v>
      </c>
      <c r="J859" s="62">
        <f>'Sweden Small Cap'!C874</f>
        <v>1561.6067227000001</v>
      </c>
      <c r="K859">
        <f t="shared" si="69"/>
        <v>1.4261818445201935E-3</v>
      </c>
    </row>
    <row r="860" spans="1:11" x14ac:dyDescent="0.3">
      <c r="A860" s="101">
        <v>43693</v>
      </c>
      <c r="B860" s="3">
        <f>'Raw data'!B860</f>
        <v>43.697474999999997</v>
      </c>
      <c r="C860" s="3">
        <f t="shared" si="65"/>
        <v>3.6717040344881838E-2</v>
      </c>
      <c r="D860" s="3">
        <f>'Raw data'!C860</f>
        <v>51.98</v>
      </c>
      <c r="E860" s="3">
        <f t="shared" si="66"/>
        <v>6.8228524455404865E-2</v>
      </c>
      <c r="F860" s="3">
        <f>'Raw data'!D860</f>
        <v>34.4</v>
      </c>
      <c r="G860" s="3">
        <f t="shared" si="67"/>
        <v>6.8322981366459493E-2</v>
      </c>
      <c r="H860" s="62">
        <f>'Raw data'!E860</f>
        <v>1519.41339911512</v>
      </c>
      <c r="I860" s="67">
        <f t="shared" si="68"/>
        <v>1.5844732108071361E-2</v>
      </c>
      <c r="J860" s="62">
        <f>'Sweden Small Cap'!C875</f>
        <v>1532.26322549</v>
      </c>
      <c r="K860">
        <f t="shared" si="69"/>
        <v>-1.8790580741907637E-2</v>
      </c>
    </row>
    <row r="861" spans="1:11" x14ac:dyDescent="0.3">
      <c r="A861" s="101">
        <v>43696</v>
      </c>
      <c r="B861" s="3">
        <f>'Raw data'!B861</f>
        <v>43.105739999999997</v>
      </c>
      <c r="C861" s="3">
        <f t="shared" si="65"/>
        <v>-1.354162912159112E-2</v>
      </c>
      <c r="D861" s="3">
        <f>'Raw data'!C861</f>
        <v>50.02</v>
      </c>
      <c r="E861" s="3">
        <f t="shared" si="66"/>
        <v>-3.7706810311658213E-2</v>
      </c>
      <c r="F861" s="3">
        <f>'Raw data'!D861</f>
        <v>34.25</v>
      </c>
      <c r="G861" s="3">
        <f t="shared" si="67"/>
        <v>-4.3604651162790289E-3</v>
      </c>
      <c r="H861" s="62">
        <f>'Raw data'!E861</f>
        <v>1538.9720638395299</v>
      </c>
      <c r="I861" s="67">
        <f t="shared" si="68"/>
        <v>1.2872510362091425E-2</v>
      </c>
      <c r="J861" s="62">
        <f>'Sweden Small Cap'!C876</f>
        <v>1528.2315994099999</v>
      </c>
      <c r="K861">
        <f t="shared" si="69"/>
        <v>-2.6311576320124479E-3</v>
      </c>
    </row>
    <row r="862" spans="1:11" x14ac:dyDescent="0.3">
      <c r="A862" s="101">
        <v>43697</v>
      </c>
      <c r="B862" s="3">
        <f>'Raw data'!B862</f>
        <v>42.286409999999997</v>
      </c>
      <c r="C862" s="3">
        <f t="shared" si="65"/>
        <v>-1.9007445412142346E-2</v>
      </c>
      <c r="D862" s="3">
        <f>'Raw data'!C862</f>
        <v>51</v>
      </c>
      <c r="E862" s="3">
        <f t="shared" si="66"/>
        <v>1.9592163134746036E-2</v>
      </c>
      <c r="F862" s="3">
        <f>'Raw data'!D862</f>
        <v>34.119999999999997</v>
      </c>
      <c r="G862" s="3">
        <f t="shared" si="67"/>
        <v>-3.7956204379562789E-3</v>
      </c>
      <c r="H862" s="62">
        <f>'Raw data'!E862</f>
        <v>1534.3411141623301</v>
      </c>
      <c r="I862" s="67">
        <f t="shared" si="68"/>
        <v>-3.0091187397165934E-3</v>
      </c>
      <c r="J862" s="62">
        <f>'Sweden Small Cap'!C877</f>
        <v>1544.9488995300001</v>
      </c>
      <c r="K862">
        <f t="shared" si="69"/>
        <v>1.0938983414852905E-2</v>
      </c>
    </row>
    <row r="863" spans="1:11" x14ac:dyDescent="0.3">
      <c r="A863" s="101">
        <v>43698</v>
      </c>
      <c r="B863" s="3">
        <f>'Raw data'!B863</f>
        <v>42.605040000000002</v>
      </c>
      <c r="C863" s="3">
        <f t="shared" si="65"/>
        <v>7.5350449470646952E-3</v>
      </c>
      <c r="D863" s="3">
        <f>'Raw data'!C863</f>
        <v>50.36</v>
      </c>
      <c r="E863" s="3">
        <f t="shared" si="66"/>
        <v>-1.2549019607843149E-2</v>
      </c>
      <c r="F863" s="3">
        <f>'Raw data'!D863</f>
        <v>34.21</v>
      </c>
      <c r="G863" s="3">
        <f t="shared" si="67"/>
        <v>2.6377491207503932E-3</v>
      </c>
      <c r="H863" s="62">
        <f>'Raw data'!E863</f>
        <v>1543.47438664683</v>
      </c>
      <c r="I863" s="67">
        <f t="shared" si="68"/>
        <v>5.9525697383702066E-3</v>
      </c>
      <c r="J863" s="62">
        <f>'Sweden Small Cap'!C878</f>
        <v>1563.80455734</v>
      </c>
      <c r="K863">
        <f t="shared" si="69"/>
        <v>1.2204712929816725E-2</v>
      </c>
    </row>
    <row r="864" spans="1:11" x14ac:dyDescent="0.3">
      <c r="A864" s="101">
        <v>43699</v>
      </c>
      <c r="B864" s="3">
        <f>'Raw data'!B864</f>
        <v>42.377450000000003</v>
      </c>
      <c r="C864" s="3">
        <f t="shared" si="65"/>
        <v>-5.3418562686480117E-3</v>
      </c>
      <c r="D864" s="3">
        <f>'Raw data'!C864</f>
        <v>51.06</v>
      </c>
      <c r="E864" s="3">
        <f t="shared" si="66"/>
        <v>1.3899920571882503E-2</v>
      </c>
      <c r="F864" s="3">
        <f>'Raw data'!D864</f>
        <v>34.01</v>
      </c>
      <c r="G864" s="3">
        <f t="shared" si="67"/>
        <v>-5.8462437883660574E-3</v>
      </c>
      <c r="H864" s="62">
        <f>'Raw data'!E864</f>
        <v>1535.5136757538301</v>
      </c>
      <c r="I864" s="67">
        <f t="shared" si="68"/>
        <v>-5.1576566231814449E-3</v>
      </c>
      <c r="J864" s="62">
        <f>'Sweden Small Cap'!C879</f>
        <v>1566.6682218000001</v>
      </c>
      <c r="K864">
        <f t="shared" si="69"/>
        <v>1.8312163412998006E-3</v>
      </c>
    </row>
    <row r="865" spans="1:11" x14ac:dyDescent="0.3">
      <c r="A865" s="101">
        <v>43700</v>
      </c>
      <c r="B865" s="3">
        <f>'Raw data'!B865</f>
        <v>42.468487000000003</v>
      </c>
      <c r="C865" s="3">
        <f t="shared" si="65"/>
        <v>2.1482415765932124E-3</v>
      </c>
      <c r="D865" s="3">
        <f>'Raw data'!C865</f>
        <v>51.72</v>
      </c>
      <c r="E865" s="3">
        <f t="shared" si="66"/>
        <v>1.2925969447708512E-2</v>
      </c>
      <c r="F865" s="3">
        <f>'Raw data'!D865</f>
        <v>33</v>
      </c>
      <c r="G865" s="3">
        <f t="shared" si="67"/>
        <v>-2.9697147897677096E-2</v>
      </c>
      <c r="H865" s="62">
        <f>'Raw data'!E865</f>
        <v>1522.8491459898801</v>
      </c>
      <c r="I865" s="67">
        <f t="shared" si="68"/>
        <v>-8.2477479451510492E-3</v>
      </c>
      <c r="J865" s="62">
        <f>'Sweden Small Cap'!C880</f>
        <v>1579.62190192</v>
      </c>
      <c r="K865">
        <f t="shared" si="69"/>
        <v>8.2682982521449285E-3</v>
      </c>
    </row>
    <row r="866" spans="1:11" x14ac:dyDescent="0.3">
      <c r="A866" s="101">
        <v>43703</v>
      </c>
      <c r="B866" s="3">
        <f>'Raw data'!B866</f>
        <v>42.286409999999997</v>
      </c>
      <c r="C866" s="3">
        <f t="shared" si="65"/>
        <v>-4.2873436955737721E-3</v>
      </c>
      <c r="D866" s="3">
        <f>'Raw data'!C866</f>
        <v>51.52</v>
      </c>
      <c r="E866" s="3">
        <f t="shared" si="66"/>
        <v>-3.8669760247485641E-3</v>
      </c>
      <c r="F866" s="3">
        <f>'Raw data'!D866</f>
        <v>32.799999999999997</v>
      </c>
      <c r="G866" s="3">
        <f t="shared" si="67"/>
        <v>-6.0606060606061465E-3</v>
      </c>
      <c r="H866" s="62">
        <f>'Raw data'!E866</f>
        <v>1520.8495223110001</v>
      </c>
      <c r="I866" s="67">
        <f t="shared" si="68"/>
        <v>-1.3130806056171626E-3</v>
      </c>
      <c r="J866" s="62">
        <f>'Sweden Small Cap'!C881</f>
        <v>1571.5127256200001</v>
      </c>
      <c r="K866">
        <f t="shared" si="69"/>
        <v>-5.1336185514669029E-3</v>
      </c>
    </row>
    <row r="867" spans="1:11" x14ac:dyDescent="0.3">
      <c r="A867" s="101">
        <v>43704</v>
      </c>
      <c r="B867" s="3">
        <f>'Raw data'!B867</f>
        <v>42.650554999999997</v>
      </c>
      <c r="C867" s="3">
        <f t="shared" si="65"/>
        <v>8.6113954814324659E-3</v>
      </c>
      <c r="D867" s="3">
        <f>'Raw data'!C867</f>
        <v>52.24</v>
      </c>
      <c r="E867" s="3">
        <f t="shared" si="66"/>
        <v>1.3975155279503083E-2</v>
      </c>
      <c r="F867" s="3">
        <f>'Raw data'!D867</f>
        <v>33.19</v>
      </c>
      <c r="G867" s="3">
        <f t="shared" si="67"/>
        <v>1.1890243902439042E-2</v>
      </c>
      <c r="H867" s="62">
        <f>'Raw data'!E867</f>
        <v>1530.8144714621701</v>
      </c>
      <c r="I867" s="67">
        <f t="shared" si="68"/>
        <v>6.5522255850978669E-3</v>
      </c>
      <c r="J867" s="62">
        <f>'Sweden Small Cap'!C882</f>
        <v>1562.2451215599999</v>
      </c>
      <c r="K867">
        <f t="shared" si="69"/>
        <v>-5.8972504065112619E-3</v>
      </c>
    </row>
    <row r="868" spans="1:11" x14ac:dyDescent="0.3">
      <c r="A868" s="101">
        <v>43705</v>
      </c>
      <c r="B868" s="3">
        <f>'Raw data'!B868</f>
        <v>42.149856999999997</v>
      </c>
      <c r="C868" s="3">
        <f t="shared" si="65"/>
        <v>-1.1739542427994194E-2</v>
      </c>
      <c r="D868" s="3">
        <f>'Raw data'!C868</f>
        <v>52.34</v>
      </c>
      <c r="E868" s="3">
        <f t="shared" si="66"/>
        <v>1.9142419601837944E-3</v>
      </c>
      <c r="F868" s="3">
        <f>'Raw data'!D868</f>
        <v>32.9</v>
      </c>
      <c r="G868" s="3">
        <f t="shared" si="67"/>
        <v>-8.7375715576980765E-3</v>
      </c>
      <c r="H868" s="62">
        <f>'Raw data'!E868</f>
        <v>1529.13200218671</v>
      </c>
      <c r="I868" s="67">
        <f t="shared" si="68"/>
        <v>-1.0990680496070061E-3</v>
      </c>
      <c r="J868" s="62">
        <f>'Sweden Small Cap'!C883</f>
        <v>1558.4014328000001</v>
      </c>
      <c r="K868">
        <f t="shared" si="69"/>
        <v>-2.4603621460899078E-3</v>
      </c>
    </row>
    <row r="869" spans="1:11" x14ac:dyDescent="0.3">
      <c r="A869" s="101">
        <v>43706</v>
      </c>
      <c r="B869" s="3">
        <f>'Raw data'!B869</f>
        <v>42.923667999999999</v>
      </c>
      <c r="C869" s="3">
        <f t="shared" si="65"/>
        <v>1.8358567622186763E-2</v>
      </c>
      <c r="D869" s="3">
        <f>'Raw data'!C869</f>
        <v>54</v>
      </c>
      <c r="E869" s="3">
        <f t="shared" si="66"/>
        <v>3.171570500573169E-2</v>
      </c>
      <c r="F869" s="3">
        <f>'Raw data'!D869</f>
        <v>33.979999999999997</v>
      </c>
      <c r="G869" s="3">
        <f t="shared" si="67"/>
        <v>3.2826747720364688E-2</v>
      </c>
      <c r="H869" s="62">
        <f>'Raw data'!E869</f>
        <v>1558.73676784076</v>
      </c>
      <c r="I869" s="67">
        <f t="shared" si="68"/>
        <v>1.9360503613627969E-2</v>
      </c>
      <c r="J869" s="62">
        <f>'Sweden Small Cap'!C884</f>
        <v>1564.9310859</v>
      </c>
      <c r="K869">
        <f t="shared" si="69"/>
        <v>4.189968619489776E-3</v>
      </c>
    </row>
    <row r="870" spans="1:11" x14ac:dyDescent="0.3">
      <c r="A870" s="101">
        <v>43707</v>
      </c>
      <c r="B870" s="3">
        <f>'Raw data'!B870</f>
        <v>43.242294000000001</v>
      </c>
      <c r="C870" s="3">
        <f t="shared" si="65"/>
        <v>7.423084159536456E-3</v>
      </c>
      <c r="D870" s="3">
        <f>'Raw data'!C870</f>
        <v>54.98</v>
      </c>
      <c r="E870" s="3">
        <f t="shared" si="66"/>
        <v>1.814814814814809E-2</v>
      </c>
      <c r="F870" s="3">
        <f>'Raw data'!D870</f>
        <v>33.51</v>
      </c>
      <c r="G870" s="3">
        <f t="shared" si="67"/>
        <v>-1.3831665685697436E-2</v>
      </c>
      <c r="H870" s="62">
        <f>'Raw data'!E870</f>
        <v>1576.98058492165</v>
      </c>
      <c r="I870" s="67">
        <f t="shared" si="68"/>
        <v>1.1704232207316369E-2</v>
      </c>
      <c r="J870" s="62">
        <f>'Sweden Small Cap'!C885</f>
        <v>1561.1114004599999</v>
      </c>
      <c r="K870">
        <f t="shared" si="69"/>
        <v>-2.4408010515065822E-3</v>
      </c>
    </row>
    <row r="871" spans="1:11" x14ac:dyDescent="0.3">
      <c r="A871" s="101">
        <v>43710</v>
      </c>
      <c r="B871" s="3">
        <f>'Raw data'!B871</f>
        <v>43.697474999999997</v>
      </c>
      <c r="C871" s="3">
        <f t="shared" si="65"/>
        <v>1.0526291690260375E-2</v>
      </c>
      <c r="D871" s="3">
        <f>'Raw data'!C871</f>
        <v>54.82</v>
      </c>
      <c r="E871" s="3">
        <f t="shared" si="66"/>
        <v>-2.9101491451436266E-3</v>
      </c>
      <c r="F871" s="3">
        <f>'Raw data'!D871</f>
        <v>34.5</v>
      </c>
      <c r="G871" s="3">
        <f t="shared" si="67"/>
        <v>2.9543419874664339E-2</v>
      </c>
      <c r="H871" s="62">
        <f>'Raw data'!E871</f>
        <v>1570.18531050769</v>
      </c>
      <c r="I871" s="67">
        <f t="shared" si="68"/>
        <v>-4.3090412646377635E-3</v>
      </c>
      <c r="J871" s="62">
        <f>'Sweden Small Cap'!C886</f>
        <v>1579.7863230800001</v>
      </c>
      <c r="K871">
        <f t="shared" si="69"/>
        <v>1.1962581667456533E-2</v>
      </c>
    </row>
    <row r="872" spans="1:11" x14ac:dyDescent="0.3">
      <c r="A872" s="101">
        <v>43711</v>
      </c>
      <c r="B872" s="3">
        <f>'Raw data'!B872</f>
        <v>43.742995999999998</v>
      </c>
      <c r="C872" s="3">
        <f t="shared" si="65"/>
        <v>1.0417306720811859E-3</v>
      </c>
      <c r="D872" s="3">
        <f>'Raw data'!C872</f>
        <v>54.54</v>
      </c>
      <c r="E872" s="3">
        <f t="shared" si="66"/>
        <v>-5.1076249543962268E-3</v>
      </c>
      <c r="F872" s="3">
        <f>'Raw data'!D872</f>
        <v>34.74</v>
      </c>
      <c r="G872" s="3">
        <f t="shared" si="67"/>
        <v>6.9565217391304923E-3</v>
      </c>
      <c r="H872" s="62">
        <f>'Raw data'!E872</f>
        <v>1568.65803720285</v>
      </c>
      <c r="I872" s="67">
        <f t="shared" si="68"/>
        <v>-9.7267073804570346E-4</v>
      </c>
      <c r="J872" s="62">
        <f>'Sweden Small Cap'!C887</f>
        <v>1597.0949068800001</v>
      </c>
      <c r="K872">
        <f t="shared" si="69"/>
        <v>1.0956281585128933E-2</v>
      </c>
    </row>
    <row r="873" spans="1:11" x14ac:dyDescent="0.3">
      <c r="A873" s="101">
        <v>43712</v>
      </c>
      <c r="B873" s="3">
        <f>'Raw data'!B873</f>
        <v>43.606439999999999</v>
      </c>
      <c r="C873" s="3">
        <f t="shared" si="65"/>
        <v>-3.1217797701830665E-3</v>
      </c>
      <c r="D873" s="3">
        <f>'Raw data'!C873</f>
        <v>55.3</v>
      </c>
      <c r="E873" s="3">
        <f t="shared" si="66"/>
        <v>1.3934726806013898E-2</v>
      </c>
      <c r="F873" s="3">
        <f>'Raw data'!D873</f>
        <v>35.61</v>
      </c>
      <c r="G873" s="3">
        <f t="shared" si="67"/>
        <v>2.5043177892918749E-2</v>
      </c>
      <c r="H873" s="62">
        <f>'Raw data'!E873</f>
        <v>1581.2750182223399</v>
      </c>
      <c r="I873" s="67">
        <f t="shared" si="68"/>
        <v>8.0431685684585925E-3</v>
      </c>
      <c r="J873" s="62">
        <f>'Sweden Small Cap'!C888</f>
        <v>1595.6983829400001</v>
      </c>
      <c r="K873">
        <f t="shared" si="69"/>
        <v>-8.7441512334926106E-4</v>
      </c>
    </row>
    <row r="874" spans="1:11" x14ac:dyDescent="0.3">
      <c r="A874" s="101">
        <v>43713</v>
      </c>
      <c r="B874" s="3">
        <f>'Raw data'!B874</f>
        <v>45.017505999999997</v>
      </c>
      <c r="C874" s="3">
        <f t="shared" si="65"/>
        <v>3.2359119432817683E-2</v>
      </c>
      <c r="D874" s="3">
        <f>'Raw data'!C874</f>
        <v>56.38</v>
      </c>
      <c r="E874" s="3">
        <f t="shared" si="66"/>
        <v>1.9529837251356336E-2</v>
      </c>
      <c r="F874" s="3">
        <f>'Raw data'!D874</f>
        <v>36.33</v>
      </c>
      <c r="G874" s="3">
        <f t="shared" si="67"/>
        <v>2.0219039595619177E-2</v>
      </c>
      <c r="H874" s="62">
        <f>'Raw data'!E874</f>
        <v>1597.3413830572499</v>
      </c>
      <c r="I874" s="67">
        <f t="shared" si="68"/>
        <v>1.0160386175563396E-2</v>
      </c>
      <c r="J874" s="62">
        <f>'Sweden Small Cap'!C889</f>
        <v>1610.5919119499999</v>
      </c>
      <c r="K874">
        <f t="shared" si="69"/>
        <v>9.3335489771940502E-3</v>
      </c>
    </row>
    <row r="875" spans="1:11" x14ac:dyDescent="0.3">
      <c r="A875" s="101">
        <v>43714</v>
      </c>
      <c r="B875" s="3">
        <f>'Raw data'!B875</f>
        <v>44.198174000000002</v>
      </c>
      <c r="C875" s="3">
        <f t="shared" si="65"/>
        <v>-1.8200297457615616E-2</v>
      </c>
      <c r="D875" s="3">
        <f>'Raw data'!C875</f>
        <v>55.74</v>
      </c>
      <c r="E875" s="3">
        <f t="shared" si="66"/>
        <v>-1.1351543100390219E-2</v>
      </c>
      <c r="F875" s="3">
        <f>'Raw data'!D875</f>
        <v>35.729999999999997</v>
      </c>
      <c r="G875" s="3">
        <f t="shared" si="67"/>
        <v>-1.6515276630883608E-2</v>
      </c>
      <c r="H875" s="62">
        <f>'Raw data'!E875</f>
        <v>1601.9527195793</v>
      </c>
      <c r="I875" s="67">
        <f t="shared" si="68"/>
        <v>2.8868822726073767E-3</v>
      </c>
      <c r="J875" s="62">
        <f>'Sweden Small Cap'!C890</f>
        <v>1597.2734038799999</v>
      </c>
      <c r="K875">
        <f t="shared" si="69"/>
        <v>-8.2693250668785644E-3</v>
      </c>
    </row>
    <row r="876" spans="1:11" x14ac:dyDescent="0.3">
      <c r="A876" s="101">
        <v>43717</v>
      </c>
      <c r="B876" s="3">
        <f>'Raw data'!B876</f>
        <v>45.973385</v>
      </c>
      <c r="C876" s="3">
        <f t="shared" si="65"/>
        <v>4.0164804093490346E-2</v>
      </c>
      <c r="D876" s="3">
        <f>'Raw data'!C876</f>
        <v>55.6</v>
      </c>
      <c r="E876" s="3">
        <f t="shared" si="66"/>
        <v>-2.5116612845353528E-3</v>
      </c>
      <c r="F876" s="3">
        <f>'Raw data'!D876</f>
        <v>35.94</v>
      </c>
      <c r="G876" s="3">
        <f t="shared" si="67"/>
        <v>5.8774139378673625E-3</v>
      </c>
      <c r="H876" s="62">
        <f>'Raw data'!E876</f>
        <v>1610.69579116656</v>
      </c>
      <c r="I876" s="67">
        <f t="shared" si="68"/>
        <v>5.4577588217185327E-3</v>
      </c>
      <c r="J876" s="62">
        <f>'Sweden Small Cap'!C891</f>
        <v>1602.48755534</v>
      </c>
      <c r="K876">
        <f t="shared" si="69"/>
        <v>3.2644076132076938E-3</v>
      </c>
    </row>
    <row r="877" spans="1:11" x14ac:dyDescent="0.3">
      <c r="A877" s="101">
        <v>43718</v>
      </c>
      <c r="B877" s="3">
        <f>'Raw data'!B877</f>
        <v>49.159660000000002</v>
      </c>
      <c r="C877" s="3">
        <f t="shared" si="65"/>
        <v>6.9306947922151085E-2</v>
      </c>
      <c r="D877" s="3">
        <f>'Raw data'!C877</f>
        <v>56.62</v>
      </c>
      <c r="E877" s="3">
        <f t="shared" si="66"/>
        <v>1.8345323741007124E-2</v>
      </c>
      <c r="F877" s="3">
        <f>'Raw data'!D877</f>
        <v>36.880000000000003</v>
      </c>
      <c r="G877" s="3">
        <f t="shared" si="67"/>
        <v>2.6154702281580549E-2</v>
      </c>
      <c r="H877" s="62">
        <f>'Raw data'!E877</f>
        <v>1624.98030304292</v>
      </c>
      <c r="I877" s="67">
        <f t="shared" si="68"/>
        <v>8.8685349242853487E-3</v>
      </c>
      <c r="J877" s="62">
        <f>'Sweden Small Cap'!C892</f>
        <v>1590.73555018</v>
      </c>
      <c r="K877">
        <f t="shared" si="69"/>
        <v>-7.3336015127471793E-3</v>
      </c>
    </row>
    <row r="878" spans="1:11" x14ac:dyDescent="0.3">
      <c r="A878" s="101">
        <v>43719</v>
      </c>
      <c r="B878" s="3">
        <f>'Raw data'!B878</f>
        <v>46.701680000000003</v>
      </c>
      <c r="C878" s="3">
        <f t="shared" si="65"/>
        <v>-4.9999938974354154E-2</v>
      </c>
      <c r="D878" s="3">
        <f>'Raw data'!C878</f>
        <v>58.88</v>
      </c>
      <c r="E878" s="3">
        <f t="shared" si="66"/>
        <v>3.9915224302366749E-2</v>
      </c>
      <c r="F878" s="3">
        <f>'Raw data'!D878</f>
        <v>36.159999999999997</v>
      </c>
      <c r="G878" s="3">
        <f t="shared" si="67"/>
        <v>-1.9522776572668273E-2</v>
      </c>
      <c r="H878" s="62">
        <f>'Raw data'!E878</f>
        <v>1637.6170524491499</v>
      </c>
      <c r="I878" s="67">
        <f t="shared" si="68"/>
        <v>7.776555434282172E-3</v>
      </c>
      <c r="J878" s="62">
        <f>'Sweden Small Cap'!C893</f>
        <v>1573.5239035100001</v>
      </c>
      <c r="K878">
        <f t="shared" si="69"/>
        <v>-1.0819929603039518E-2</v>
      </c>
    </row>
    <row r="879" spans="1:11" x14ac:dyDescent="0.3">
      <c r="A879" s="101">
        <v>43720</v>
      </c>
      <c r="B879" s="3">
        <f>'Raw data'!B879</f>
        <v>47.338932</v>
      </c>
      <c r="C879" s="3">
        <f t="shared" si="65"/>
        <v>1.3645162229709865E-2</v>
      </c>
      <c r="D879" s="3">
        <f>'Raw data'!C879</f>
        <v>58.22</v>
      </c>
      <c r="E879" s="3">
        <f t="shared" si="66"/>
        <v>-1.1209239130434845E-2</v>
      </c>
      <c r="F879" s="3">
        <f>'Raw data'!D879</f>
        <v>35.89</v>
      </c>
      <c r="G879" s="3">
        <f t="shared" si="67"/>
        <v>-7.4668141592919264E-3</v>
      </c>
      <c r="H879" s="62">
        <f>'Raw data'!E879</f>
        <v>1651.4497332389301</v>
      </c>
      <c r="I879" s="67">
        <f t="shared" si="68"/>
        <v>8.4468348501211595E-3</v>
      </c>
      <c r="J879" s="62">
        <f>'Sweden Small Cap'!C894</f>
        <v>1582.00081488</v>
      </c>
      <c r="K879">
        <f t="shared" si="69"/>
        <v>5.3872148691804433E-3</v>
      </c>
    </row>
    <row r="880" spans="1:11" x14ac:dyDescent="0.3">
      <c r="A880" s="101">
        <v>43721</v>
      </c>
      <c r="B880" s="3">
        <f>'Raw data'!B880</f>
        <v>48.431370000000001</v>
      </c>
      <c r="C880" s="3">
        <f t="shared" si="65"/>
        <v>2.3076946476105573E-2</v>
      </c>
      <c r="D880" s="3">
        <f>'Raw data'!C880</f>
        <v>59.92</v>
      </c>
      <c r="E880" s="3">
        <f t="shared" si="66"/>
        <v>2.9199587770525642E-2</v>
      </c>
      <c r="F880" s="3">
        <f>'Raw data'!D880</f>
        <v>37.39</v>
      </c>
      <c r="G880" s="3">
        <f t="shared" si="67"/>
        <v>4.1794371691278906E-2</v>
      </c>
      <c r="H880" s="62">
        <f>'Raw data'!E880</f>
        <v>1665.34540844247</v>
      </c>
      <c r="I880" s="67">
        <f t="shared" si="68"/>
        <v>8.414228373931066E-3</v>
      </c>
      <c r="J880" s="62">
        <f>'Sweden Small Cap'!C895</f>
        <v>1591.91960236</v>
      </c>
      <c r="K880">
        <f t="shared" si="69"/>
        <v>6.26977393861353E-3</v>
      </c>
    </row>
    <row r="881" spans="1:11" x14ac:dyDescent="0.3">
      <c r="A881" s="101">
        <v>43724</v>
      </c>
      <c r="B881" s="3">
        <f>'Raw data'!B881</f>
        <v>47.429966</v>
      </c>
      <c r="C881" s="3">
        <f t="shared" si="65"/>
        <v>-2.0676763841287183E-2</v>
      </c>
      <c r="D881" s="3">
        <f>'Raw data'!C881</f>
        <v>59.44</v>
      </c>
      <c r="E881" s="3">
        <f t="shared" si="66"/>
        <v>-8.0106809078772361E-3</v>
      </c>
      <c r="F881" s="3">
        <f>'Raw data'!D881</f>
        <v>36.96</v>
      </c>
      <c r="G881" s="3">
        <f t="shared" si="67"/>
        <v>-1.1500401176785229E-2</v>
      </c>
      <c r="H881" s="62">
        <f>'Raw data'!E881</f>
        <v>1655.0136913700101</v>
      </c>
      <c r="I881" s="67">
        <f t="shared" si="68"/>
        <v>-6.2039484542265374E-3</v>
      </c>
      <c r="J881" s="62">
        <f>'Sweden Small Cap'!C896</f>
        <v>1600.42694925</v>
      </c>
      <c r="K881">
        <f t="shared" si="69"/>
        <v>5.3440807421354557E-3</v>
      </c>
    </row>
    <row r="882" spans="1:11" x14ac:dyDescent="0.3">
      <c r="A882" s="101">
        <v>43725</v>
      </c>
      <c r="B882" s="3">
        <f>'Raw data'!B882</f>
        <v>47.521008000000002</v>
      </c>
      <c r="C882" s="3">
        <f t="shared" si="65"/>
        <v>1.919503800614186E-3</v>
      </c>
      <c r="D882" s="3">
        <f>'Raw data'!C882</f>
        <v>58.54</v>
      </c>
      <c r="E882" s="3">
        <f t="shared" si="66"/>
        <v>-1.5141318977119761E-2</v>
      </c>
      <c r="F882" s="3">
        <f>'Raw data'!D882</f>
        <v>36.090000000000003</v>
      </c>
      <c r="G882" s="3">
        <f t="shared" si="67"/>
        <v>-2.353896103896097E-2</v>
      </c>
      <c r="H882" s="62">
        <f>'Raw data'!E882</f>
        <v>1649.3252667337799</v>
      </c>
      <c r="I882" s="67">
        <f t="shared" si="68"/>
        <v>-3.4370861497352904E-3</v>
      </c>
      <c r="J882" s="62">
        <f>'Sweden Small Cap'!C897</f>
        <v>1587.39401344</v>
      </c>
      <c r="K882">
        <f t="shared" si="69"/>
        <v>-8.1434118665069874E-3</v>
      </c>
    </row>
    <row r="883" spans="1:11" x14ac:dyDescent="0.3">
      <c r="A883" s="101">
        <v>43726</v>
      </c>
      <c r="B883" s="3">
        <f>'Raw data'!B883</f>
        <v>47.703082999999999</v>
      </c>
      <c r="C883" s="3">
        <f t="shared" si="65"/>
        <v>3.8314633393297872E-3</v>
      </c>
      <c r="D883" s="3">
        <f>'Raw data'!C883</f>
        <v>59</v>
      </c>
      <c r="E883" s="3">
        <f t="shared" si="66"/>
        <v>7.8578749572941718E-3</v>
      </c>
      <c r="F883" s="3">
        <f>'Raw data'!D883</f>
        <v>36.29</v>
      </c>
      <c r="G883" s="3">
        <f t="shared" si="67"/>
        <v>5.5417013022996875E-3</v>
      </c>
      <c r="H883" s="62">
        <f>'Raw data'!E883</f>
        <v>1655.1091470747599</v>
      </c>
      <c r="I883" s="67">
        <f t="shared" si="68"/>
        <v>3.5068160645074027E-3</v>
      </c>
      <c r="J883" s="62">
        <f>'Sweden Small Cap'!C898</f>
        <v>1595.9974347100001</v>
      </c>
      <c r="K883">
        <f t="shared" si="69"/>
        <v>5.4198398111354081E-3</v>
      </c>
    </row>
    <row r="884" spans="1:11" x14ac:dyDescent="0.3">
      <c r="A884" s="101">
        <v>43727</v>
      </c>
      <c r="B884" s="3">
        <f>'Raw data'!B884</f>
        <v>46.701680000000003</v>
      </c>
      <c r="C884" s="3">
        <f t="shared" si="65"/>
        <v>-2.0992416779435332E-2</v>
      </c>
      <c r="D884" s="3">
        <f>'Raw data'!C884</f>
        <v>57.4</v>
      </c>
      <c r="E884" s="3">
        <f t="shared" si="66"/>
        <v>-2.7118644067796634E-2</v>
      </c>
      <c r="F884" s="3">
        <f>'Raw data'!D884</f>
        <v>36.5</v>
      </c>
      <c r="G884" s="3">
        <f t="shared" si="67"/>
        <v>5.7867181041609496E-3</v>
      </c>
      <c r="H884" s="62">
        <f>'Raw data'!E884</f>
        <v>1664.6389450931999</v>
      </c>
      <c r="I884" s="67">
        <f t="shared" si="68"/>
        <v>5.7578063871394818E-3</v>
      </c>
      <c r="J884" s="62">
        <f>'Sweden Small Cap'!C899</f>
        <v>1614.0963934900001</v>
      </c>
      <c r="K884">
        <f t="shared" si="69"/>
        <v>1.1340217964252955E-2</v>
      </c>
    </row>
    <row r="885" spans="1:11" x14ac:dyDescent="0.3">
      <c r="A885" s="101">
        <v>43728</v>
      </c>
      <c r="B885" s="3">
        <f>'Raw data'!B885</f>
        <v>45.973385</v>
      </c>
      <c r="C885" s="3">
        <f t="shared" si="65"/>
        <v>-1.5594621007210078E-2</v>
      </c>
      <c r="D885" s="3">
        <f>'Raw data'!C885</f>
        <v>57.48</v>
      </c>
      <c r="E885" s="3">
        <f t="shared" si="66"/>
        <v>1.393728222996486E-3</v>
      </c>
      <c r="F885" s="3">
        <f>'Raw data'!D885</f>
        <v>36.82</v>
      </c>
      <c r="G885" s="3">
        <f t="shared" si="67"/>
        <v>8.7671232876712409E-3</v>
      </c>
      <c r="H885" s="62">
        <f>'Raw data'!E885</f>
        <v>1666.8899400548601</v>
      </c>
      <c r="I885" s="67">
        <f t="shared" si="68"/>
        <v>1.3522421593555216E-3</v>
      </c>
      <c r="J885" s="62">
        <f>'Sweden Small Cap'!C900</f>
        <v>1611.4024862199999</v>
      </c>
      <c r="K885">
        <f t="shared" si="69"/>
        <v>-1.6689878503324165E-3</v>
      </c>
    </row>
    <row r="886" spans="1:11" x14ac:dyDescent="0.3">
      <c r="A886" s="101">
        <v>43731</v>
      </c>
      <c r="B886" s="3">
        <f>'Raw data'!B886</f>
        <v>44.698875000000001</v>
      </c>
      <c r="C886" s="3">
        <f t="shared" si="65"/>
        <v>-2.7722779168860404E-2</v>
      </c>
      <c r="D886" s="3">
        <f>'Raw data'!C886</f>
        <v>55.86</v>
      </c>
      <c r="E886" s="3">
        <f t="shared" si="66"/>
        <v>-2.8183716075156535E-2</v>
      </c>
      <c r="F886" s="3">
        <f>'Raw data'!D886</f>
        <v>36.549999999999997</v>
      </c>
      <c r="G886" s="3">
        <f t="shared" si="67"/>
        <v>-7.332971211298292E-3</v>
      </c>
      <c r="H886" s="62">
        <f>'Raw data'!E886</f>
        <v>1637.65785695354</v>
      </c>
      <c r="I886" s="67">
        <f t="shared" si="68"/>
        <v>-1.7536900546869946E-2</v>
      </c>
      <c r="J886" s="62">
        <f>'Sweden Small Cap'!C901</f>
        <v>1604.17892519</v>
      </c>
      <c r="K886">
        <f t="shared" si="69"/>
        <v>-4.482778878506532E-3</v>
      </c>
    </row>
    <row r="887" spans="1:11" x14ac:dyDescent="0.3">
      <c r="A887" s="101">
        <v>43732</v>
      </c>
      <c r="B887" s="3">
        <f>'Raw data'!B887</f>
        <v>45.154060000000001</v>
      </c>
      <c r="C887" s="3">
        <f t="shared" si="65"/>
        <v>1.0183365912453057E-2</v>
      </c>
      <c r="D887" s="3">
        <f>'Raw data'!C887</f>
        <v>57</v>
      </c>
      <c r="E887" s="3">
        <f t="shared" si="66"/>
        <v>2.0408163265306131E-2</v>
      </c>
      <c r="F887" s="3">
        <f>'Raw data'!D887</f>
        <v>36.4</v>
      </c>
      <c r="G887" s="3">
        <f t="shared" si="67"/>
        <v>-4.1039671682626157E-3</v>
      </c>
      <c r="H887" s="62">
        <f>'Raw data'!E887</f>
        <v>1633.08960580234</v>
      </c>
      <c r="I887" s="67">
        <f t="shared" si="68"/>
        <v>-2.7895027839930564E-3</v>
      </c>
      <c r="J887" s="62">
        <f>'Sweden Small Cap'!C902</f>
        <v>1587.01092963</v>
      </c>
      <c r="K887">
        <f t="shared" si="69"/>
        <v>-1.0702045320765338E-2</v>
      </c>
    </row>
    <row r="888" spans="1:11" x14ac:dyDescent="0.3">
      <c r="A888" s="101">
        <v>43733</v>
      </c>
      <c r="B888" s="3">
        <f>'Raw data'!B888</f>
        <v>44.835430000000002</v>
      </c>
      <c r="C888" s="3">
        <f t="shared" si="65"/>
        <v>-7.0565083184103237E-3</v>
      </c>
      <c r="D888" s="3">
        <f>'Raw data'!C888</f>
        <v>57</v>
      </c>
      <c r="E888" s="3">
        <f t="shared" si="66"/>
        <v>0</v>
      </c>
      <c r="F888" s="3">
        <f>'Raw data'!D888</f>
        <v>36.4</v>
      </c>
      <c r="G888" s="3">
        <f t="shared" si="67"/>
        <v>0</v>
      </c>
      <c r="H888" s="62">
        <f>'Raw data'!E888</f>
        <v>1620.67293004155</v>
      </c>
      <c r="I888" s="67">
        <f t="shared" si="68"/>
        <v>-7.6031809379434809E-3</v>
      </c>
      <c r="J888" s="62">
        <f>'Sweden Small Cap'!C903</f>
        <v>1594.39211428</v>
      </c>
      <c r="K888">
        <f t="shared" si="69"/>
        <v>4.6509979938959166E-3</v>
      </c>
    </row>
    <row r="889" spans="1:11" x14ac:dyDescent="0.3">
      <c r="A889" s="101">
        <v>43734</v>
      </c>
      <c r="B889" s="3">
        <f>'Raw data'!B889</f>
        <v>43.651960000000003</v>
      </c>
      <c r="C889" s="3">
        <f t="shared" si="65"/>
        <v>-2.6395865947979082E-2</v>
      </c>
      <c r="D889" s="3">
        <f>'Raw data'!C889</f>
        <v>55.42</v>
      </c>
      <c r="E889" s="3">
        <f t="shared" si="66"/>
        <v>-2.7719298245614005E-2</v>
      </c>
      <c r="F889" s="3">
        <f>'Raw data'!D889</f>
        <v>36.090000000000003</v>
      </c>
      <c r="G889" s="3">
        <f t="shared" si="67"/>
        <v>-8.5164835164833839E-3</v>
      </c>
      <c r="H889" s="62">
        <f>'Raw data'!E889</f>
        <v>1631.61374839772</v>
      </c>
      <c r="I889" s="67">
        <f t="shared" si="68"/>
        <v>6.7507873756424679E-3</v>
      </c>
      <c r="J889" s="62">
        <f>'Sweden Small Cap'!C904</f>
        <v>1578.0572167299999</v>
      </c>
      <c r="K889">
        <f t="shared" si="69"/>
        <v>-1.0245219732146385E-2</v>
      </c>
    </row>
    <row r="890" spans="1:11" x14ac:dyDescent="0.3">
      <c r="A890" s="101">
        <v>43735</v>
      </c>
      <c r="B890" s="3">
        <f>'Raw data'!B890</f>
        <v>43.742995999999998</v>
      </c>
      <c r="C890" s="3">
        <f t="shared" si="65"/>
        <v>2.0854962755394134E-3</v>
      </c>
      <c r="D890" s="3">
        <f>'Raw data'!C890</f>
        <v>56.08</v>
      </c>
      <c r="E890" s="3">
        <f t="shared" si="66"/>
        <v>1.1909058101768252E-2</v>
      </c>
      <c r="F890" s="3">
        <f>'Raw data'!D890</f>
        <v>36.799999999999997</v>
      </c>
      <c r="G890" s="3">
        <f t="shared" si="67"/>
        <v>1.9673039623164135E-2</v>
      </c>
      <c r="H890" s="62">
        <f>'Raw data'!E890</f>
        <v>1646.5954881698101</v>
      </c>
      <c r="I890" s="67">
        <f t="shared" si="68"/>
        <v>9.1821607821106644E-3</v>
      </c>
      <c r="J890" s="62">
        <f>'Sweden Small Cap'!C905</f>
        <v>1589.7349629600001</v>
      </c>
      <c r="K890">
        <f t="shared" si="69"/>
        <v>7.4000778338052875E-3</v>
      </c>
    </row>
    <row r="891" spans="1:11" x14ac:dyDescent="0.3">
      <c r="A891" s="101">
        <v>43738</v>
      </c>
      <c r="B891" s="3">
        <f>'Raw data'!B891</f>
        <v>43.378852999999999</v>
      </c>
      <c r="C891" s="3">
        <f t="shared" si="65"/>
        <v>-8.3246012687379391E-3</v>
      </c>
      <c r="D891" s="3">
        <f>'Raw data'!C891</f>
        <v>57.5</v>
      </c>
      <c r="E891" s="3">
        <f t="shared" si="66"/>
        <v>2.5320970042796036E-2</v>
      </c>
      <c r="F891" s="3">
        <f>'Raw data'!D891</f>
        <v>36.130000000000003</v>
      </c>
      <c r="G891" s="3">
        <f t="shared" si="67"/>
        <v>-1.8206521739130288E-2</v>
      </c>
      <c r="H891" s="62">
        <f>'Raw data'!E891</f>
        <v>1647.6709909436499</v>
      </c>
      <c r="I891" s="67">
        <f t="shared" si="68"/>
        <v>6.5316757003583479E-4</v>
      </c>
      <c r="J891" s="62">
        <f>'Sweden Small Cap'!C906</f>
        <v>1596.67579088</v>
      </c>
      <c r="K891">
        <f t="shared" si="69"/>
        <v>4.3660283517175102E-3</v>
      </c>
    </row>
    <row r="892" spans="1:11" x14ac:dyDescent="0.3">
      <c r="A892" s="101">
        <v>43739</v>
      </c>
      <c r="B892" s="3">
        <f>'Raw data'!B892</f>
        <v>43.879550000000002</v>
      </c>
      <c r="C892" s="3">
        <f t="shared" si="65"/>
        <v>1.1542421372921096E-2</v>
      </c>
      <c r="D892" s="3">
        <f>'Raw data'!C892</f>
        <v>56.36</v>
      </c>
      <c r="E892" s="3">
        <f t="shared" si="66"/>
        <v>-1.982608695652175E-2</v>
      </c>
      <c r="F892" s="3">
        <f>'Raw data'!D892</f>
        <v>36</v>
      </c>
      <c r="G892" s="3">
        <f t="shared" si="67"/>
        <v>-3.598117907556118E-3</v>
      </c>
      <c r="H892" s="62">
        <f>'Raw data'!E892</f>
        <v>1635.64164182901</v>
      </c>
      <c r="I892" s="67">
        <f t="shared" si="68"/>
        <v>-7.300819872874305E-3</v>
      </c>
      <c r="J892" s="62">
        <f>'Sweden Small Cap'!C907</f>
        <v>1604.2778860200001</v>
      </c>
      <c r="K892">
        <f t="shared" si="69"/>
        <v>4.7612014808655779E-3</v>
      </c>
    </row>
    <row r="893" spans="1:11" x14ac:dyDescent="0.3">
      <c r="A893" s="101">
        <v>43740</v>
      </c>
      <c r="B893" s="3">
        <f>'Raw data'!B893</f>
        <v>42.605040000000002</v>
      </c>
      <c r="C893" s="3">
        <f t="shared" si="65"/>
        <v>-2.9045648827301086E-2</v>
      </c>
      <c r="D893" s="3">
        <f>'Raw data'!C893</f>
        <v>54.8</v>
      </c>
      <c r="E893" s="3">
        <f t="shared" si="66"/>
        <v>-2.7679205110007137E-2</v>
      </c>
      <c r="F893" s="3">
        <f>'Raw data'!D893</f>
        <v>35.450000000000003</v>
      </c>
      <c r="G893" s="3">
        <f t="shared" si="67"/>
        <v>-1.5277777777777699E-2</v>
      </c>
      <c r="H893" s="62">
        <f>'Raw data'!E893</f>
        <v>1593.31534599925</v>
      </c>
      <c r="I893" s="67">
        <f t="shared" si="68"/>
        <v>-2.5877487309769073E-2</v>
      </c>
      <c r="J893" s="62">
        <f>'Sweden Small Cap'!C908</f>
        <v>1600.93263267</v>
      </c>
      <c r="K893">
        <f t="shared" si="69"/>
        <v>-2.0852081669586863E-3</v>
      </c>
    </row>
    <row r="894" spans="1:11" x14ac:dyDescent="0.3">
      <c r="A894" s="101">
        <v>43741</v>
      </c>
      <c r="B894" s="3">
        <f>'Raw data'!B894</f>
        <v>42.058819999999997</v>
      </c>
      <c r="C894" s="3">
        <f t="shared" si="65"/>
        <v>-1.2820548930361414E-2</v>
      </c>
      <c r="D894" s="3">
        <f>'Raw data'!C894</f>
        <v>54.6</v>
      </c>
      <c r="E894" s="3">
        <f t="shared" si="66"/>
        <v>-3.6496350364962726E-3</v>
      </c>
      <c r="F894" s="3">
        <f>'Raw data'!D894</f>
        <v>35.770000000000003</v>
      </c>
      <c r="G894" s="3">
        <f t="shared" si="67"/>
        <v>9.0267983074753238E-3</v>
      </c>
      <c r="H894" s="62">
        <f>'Raw data'!E894</f>
        <v>1588.40681250642</v>
      </c>
      <c r="I894" s="67">
        <f t="shared" si="68"/>
        <v>-3.0807043346159331E-3</v>
      </c>
      <c r="J894" s="62">
        <f>'Sweden Small Cap'!C909</f>
        <v>1562.93456049</v>
      </c>
      <c r="K894">
        <f t="shared" si="69"/>
        <v>-2.3734960112985933E-2</v>
      </c>
    </row>
    <row r="895" spans="1:11" x14ac:dyDescent="0.3">
      <c r="A895" s="101">
        <v>43742</v>
      </c>
      <c r="B895" s="3">
        <f>'Raw data'!B895</f>
        <v>41.148457000000001</v>
      </c>
      <c r="C895" s="3">
        <f t="shared" si="65"/>
        <v>-2.1644996221957646E-2</v>
      </c>
      <c r="D895" s="3">
        <f>'Raw data'!C895</f>
        <v>54.92</v>
      </c>
      <c r="E895" s="3">
        <f t="shared" si="66"/>
        <v>5.860805860805866E-3</v>
      </c>
      <c r="F895" s="3">
        <f>'Raw data'!D895</f>
        <v>35.25</v>
      </c>
      <c r="G895" s="3">
        <f t="shared" si="67"/>
        <v>-1.4537321778026364E-2</v>
      </c>
      <c r="H895" s="62">
        <f>'Raw data'!E895</f>
        <v>1593.9771309283401</v>
      </c>
      <c r="I895" s="67">
        <f t="shared" si="68"/>
        <v>3.5068588085003433E-3</v>
      </c>
      <c r="J895" s="62">
        <f>'Sweden Small Cap'!C910</f>
        <v>1554.91667401</v>
      </c>
      <c r="K895">
        <f t="shared" si="69"/>
        <v>-5.1300205924720904E-3</v>
      </c>
    </row>
    <row r="896" spans="1:11" x14ac:dyDescent="0.3">
      <c r="A896" s="101">
        <v>43745</v>
      </c>
      <c r="B896" s="3">
        <f>'Raw data'!B896</f>
        <v>41.785713000000001</v>
      </c>
      <c r="C896" s="3">
        <f t="shared" si="65"/>
        <v>1.5486753245692802E-2</v>
      </c>
      <c r="D896" s="3">
        <f>'Raw data'!C896</f>
        <v>55.74</v>
      </c>
      <c r="E896" s="3">
        <f t="shared" si="66"/>
        <v>1.4930808448652591E-2</v>
      </c>
      <c r="F896" s="3">
        <f>'Raw data'!D896</f>
        <v>35.11</v>
      </c>
      <c r="G896" s="3">
        <f t="shared" si="67"/>
        <v>-3.9716312056737747E-3</v>
      </c>
      <c r="H896" s="62">
        <f>'Raw data'!E896</f>
        <v>1617.9947017562899</v>
      </c>
      <c r="I896" s="67">
        <f t="shared" si="68"/>
        <v>1.5067701011470527E-2</v>
      </c>
      <c r="J896" s="62">
        <f>'Sweden Small Cap'!C911</f>
        <v>1569.10108414</v>
      </c>
      <c r="K896">
        <f t="shared" si="69"/>
        <v>9.1222959835009377E-3</v>
      </c>
    </row>
    <row r="897" spans="1:11" x14ac:dyDescent="0.3">
      <c r="A897" s="101">
        <v>43746</v>
      </c>
      <c r="B897" s="3">
        <f>'Raw data'!B897</f>
        <v>41.922263999999998</v>
      </c>
      <c r="C897" s="3">
        <f t="shared" si="65"/>
        <v>3.2678872800374903E-3</v>
      </c>
      <c r="D897" s="3">
        <f>'Raw data'!C897</f>
        <v>56.3</v>
      </c>
      <c r="E897" s="3">
        <f t="shared" si="66"/>
        <v>1.0046645138141283E-2</v>
      </c>
      <c r="F897" s="3">
        <f>'Raw data'!D897</f>
        <v>35.380000000000003</v>
      </c>
      <c r="G897" s="3">
        <f t="shared" si="67"/>
        <v>7.6901167758474257E-3</v>
      </c>
      <c r="H897" s="62">
        <f>'Raw data'!E897</f>
        <v>1605.6887762496101</v>
      </c>
      <c r="I897" s="67">
        <f t="shared" si="68"/>
        <v>-7.6056648970000262E-3</v>
      </c>
      <c r="J897" s="62">
        <f>'Sweden Small Cap'!C912</f>
        <v>1582.7573098099999</v>
      </c>
      <c r="K897">
        <f t="shared" si="69"/>
        <v>8.7032160056690535E-3</v>
      </c>
    </row>
    <row r="898" spans="1:11" x14ac:dyDescent="0.3">
      <c r="A898" s="101">
        <v>43747</v>
      </c>
      <c r="B898" s="3">
        <f>'Raw data'!B898</f>
        <v>43.606439999999999</v>
      </c>
      <c r="C898" s="3">
        <f t="shared" si="65"/>
        <v>4.0173784507439789E-2</v>
      </c>
      <c r="D898" s="3">
        <f>'Raw data'!C898</f>
        <v>56.98</v>
      </c>
      <c r="E898" s="3">
        <f t="shared" si="66"/>
        <v>1.2078152753108343E-2</v>
      </c>
      <c r="F898" s="3">
        <f>'Raw data'!D898</f>
        <v>35.590000000000003</v>
      </c>
      <c r="G898" s="3">
        <f t="shared" si="67"/>
        <v>5.935556811758079E-3</v>
      </c>
      <c r="H898" s="62">
        <f>'Raw data'!E898</f>
        <v>1619.9989689265899</v>
      </c>
      <c r="I898" s="67">
        <f t="shared" si="68"/>
        <v>8.9121832877252574E-3</v>
      </c>
      <c r="J898" s="62">
        <f>'Sweden Small Cap'!C913</f>
        <v>1581.6095822499999</v>
      </c>
      <c r="K898">
        <f t="shared" si="69"/>
        <v>-7.2514437487437584E-4</v>
      </c>
    </row>
    <row r="899" spans="1:11" x14ac:dyDescent="0.3">
      <c r="A899" s="101">
        <v>43748</v>
      </c>
      <c r="B899" s="3">
        <f>'Raw data'!B899</f>
        <v>44.653359999999999</v>
      </c>
      <c r="C899" s="3">
        <f t="shared" ref="C899:C962" si="70">(B899-B898)/B898</f>
        <v>2.400838041353525E-2</v>
      </c>
      <c r="D899" s="3">
        <f>'Raw data'!C899</f>
        <v>57.62</v>
      </c>
      <c r="E899" s="3">
        <f t="shared" ref="E899:E962" si="71">(D899-D898)/D898</f>
        <v>1.1232011232011242E-2</v>
      </c>
      <c r="F899" s="3">
        <f>'Raw data'!D899</f>
        <v>35.6</v>
      </c>
      <c r="G899" s="3">
        <f t="shared" ref="G899:G962" si="72">(F899-F898)/F898</f>
        <v>2.8097780275352654E-4</v>
      </c>
      <c r="H899" s="62">
        <f>'Raw data'!E899</f>
        <v>1630.0330857543499</v>
      </c>
      <c r="I899" s="67">
        <f t="shared" ref="I899:I962" si="73">(H899-H898)/H898</f>
        <v>6.193903218598122E-3</v>
      </c>
      <c r="J899" s="62">
        <f>'Sweden Small Cap'!C914</f>
        <v>1594.2642073699999</v>
      </c>
      <c r="K899">
        <f t="shared" si="69"/>
        <v>8.0011054953255303E-3</v>
      </c>
    </row>
    <row r="900" spans="1:11" x14ac:dyDescent="0.3">
      <c r="A900" s="101">
        <v>43749</v>
      </c>
      <c r="B900" s="3">
        <f>'Raw data'!B900</f>
        <v>45.518203999999997</v>
      </c>
      <c r="C900" s="3">
        <f t="shared" si="70"/>
        <v>1.9367949018841986E-2</v>
      </c>
      <c r="D900" s="3">
        <f>'Raw data'!C900</f>
        <v>58.6</v>
      </c>
      <c r="E900" s="3">
        <f t="shared" si="71"/>
        <v>1.7007983339118432E-2</v>
      </c>
      <c r="F900" s="3">
        <f>'Raw data'!D900</f>
        <v>35.24</v>
      </c>
      <c r="G900" s="3">
        <f t="shared" si="72"/>
        <v>-1.0112359550561782E-2</v>
      </c>
      <c r="H900" s="62">
        <f>'Raw data'!E900</f>
        <v>1653.2806620757799</v>
      </c>
      <c r="I900" s="67">
        <f t="shared" si="73"/>
        <v>1.426202727085837E-2</v>
      </c>
      <c r="J900" s="62">
        <f>'Sweden Small Cap'!C915</f>
        <v>1591.04892279</v>
      </c>
      <c r="K900">
        <f t="shared" ref="K900:K963" si="74">(J900-J899)/J899</f>
        <v>-2.0167827673331683E-3</v>
      </c>
    </row>
    <row r="901" spans="1:11" x14ac:dyDescent="0.3">
      <c r="A901" s="101">
        <v>43752</v>
      </c>
      <c r="B901" s="3">
        <f>'Raw data'!B901</f>
        <v>45.700279999999999</v>
      </c>
      <c r="C901" s="3">
        <f t="shared" si="70"/>
        <v>4.0000699500358609E-3</v>
      </c>
      <c r="D901" s="3">
        <f>'Raw data'!C901</f>
        <v>58.7</v>
      </c>
      <c r="E901" s="3">
        <f t="shared" si="71"/>
        <v>1.7064846416382496E-3</v>
      </c>
      <c r="F901" s="3">
        <f>'Raw data'!D901</f>
        <v>34.75</v>
      </c>
      <c r="G901" s="3">
        <f t="shared" si="72"/>
        <v>-1.3904653802497217E-2</v>
      </c>
      <c r="H901" s="62">
        <f>'Raw data'!E901</f>
        <v>1652.5770112287901</v>
      </c>
      <c r="I901" s="67">
        <f t="shared" si="73"/>
        <v>-4.2560882923916898E-4</v>
      </c>
      <c r="J901" s="62">
        <f>'Sweden Small Cap'!C916</f>
        <v>1609.4812552999999</v>
      </c>
      <c r="K901">
        <f t="shared" si="74"/>
        <v>1.1585019320259316E-2</v>
      </c>
    </row>
    <row r="902" spans="1:11" x14ac:dyDescent="0.3">
      <c r="A902" s="101">
        <v>43753</v>
      </c>
      <c r="B902" s="3">
        <f>'Raw data'!B902</f>
        <v>46.155459999999998</v>
      </c>
      <c r="C902" s="3">
        <f t="shared" si="70"/>
        <v>9.9601140299358914E-3</v>
      </c>
      <c r="D902" s="3">
        <f>'Raw data'!C902</f>
        <v>59.62</v>
      </c>
      <c r="E902" s="3">
        <f t="shared" si="71"/>
        <v>1.5672913117546757E-2</v>
      </c>
      <c r="F902" s="3">
        <f>'Raw data'!D902</f>
        <v>34.1</v>
      </c>
      <c r="G902" s="3">
        <f t="shared" si="72"/>
        <v>-1.8705035971222982E-2</v>
      </c>
      <c r="H902" s="62">
        <f>'Raw data'!E902</f>
        <v>1670.21111432408</v>
      </c>
      <c r="I902" s="67">
        <f t="shared" si="73"/>
        <v>1.0670669491025951E-2</v>
      </c>
      <c r="J902" s="62">
        <f>'Sweden Small Cap'!C917</f>
        <v>1617.0943165399999</v>
      </c>
      <c r="K902">
        <f t="shared" si="74"/>
        <v>4.7301335227920623E-3</v>
      </c>
    </row>
    <row r="903" spans="1:11" x14ac:dyDescent="0.3">
      <c r="A903" s="101">
        <v>43754</v>
      </c>
      <c r="B903" s="3">
        <f>'Raw data'!B903</f>
        <v>45.882350000000002</v>
      </c>
      <c r="C903" s="3">
        <f t="shared" si="70"/>
        <v>-5.9171764293974218E-3</v>
      </c>
      <c r="D903" s="3">
        <f>'Raw data'!C903</f>
        <v>59.72</v>
      </c>
      <c r="E903" s="3">
        <f t="shared" si="71"/>
        <v>1.6772895001677529E-3</v>
      </c>
      <c r="F903" s="3">
        <f>'Raw data'!D903</f>
        <v>33.85</v>
      </c>
      <c r="G903" s="3">
        <f t="shared" si="72"/>
        <v>-7.3313782991202342E-3</v>
      </c>
      <c r="H903" s="62">
        <f>'Raw data'!E903</f>
        <v>1677.1919113910101</v>
      </c>
      <c r="I903" s="67">
        <f t="shared" si="73"/>
        <v>4.1795896381369591E-3</v>
      </c>
      <c r="J903" s="62">
        <f>'Sweden Small Cap'!C918</f>
        <v>1633.5426542</v>
      </c>
      <c r="K903">
        <f t="shared" si="74"/>
        <v>1.0171538847031279E-2</v>
      </c>
    </row>
    <row r="904" spans="1:11" x14ac:dyDescent="0.3">
      <c r="A904" s="101">
        <v>43755</v>
      </c>
      <c r="B904" s="3">
        <f>'Raw data'!B904</f>
        <v>45.700279999999999</v>
      </c>
      <c r="C904" s="3">
        <f t="shared" si="70"/>
        <v>-3.9681925620636922E-3</v>
      </c>
      <c r="D904" s="3">
        <f>'Raw data'!C904</f>
        <v>59.04</v>
      </c>
      <c r="E904" s="3">
        <f t="shared" si="71"/>
        <v>-1.1386470194239781E-2</v>
      </c>
      <c r="F904" s="3">
        <f>'Raw data'!D904</f>
        <v>34.520000000000003</v>
      </c>
      <c r="G904" s="3">
        <f t="shared" si="72"/>
        <v>1.9793205317577597E-2</v>
      </c>
      <c r="H904" s="62">
        <f>'Raw data'!E904</f>
        <v>1682.8731226068301</v>
      </c>
      <c r="I904" s="67">
        <f t="shared" si="73"/>
        <v>3.3873352102611609E-3</v>
      </c>
      <c r="J904" s="62">
        <f>'Sweden Small Cap'!C919</f>
        <v>1626.36387659</v>
      </c>
      <c r="K904">
        <f t="shared" si="74"/>
        <v>-4.3946067716950331E-3</v>
      </c>
    </row>
    <row r="905" spans="1:11" x14ac:dyDescent="0.3">
      <c r="A905" s="101">
        <v>43756</v>
      </c>
      <c r="B905" s="3">
        <f>'Raw data'!B905</f>
        <v>45.518203999999997</v>
      </c>
      <c r="C905" s="3">
        <f t="shared" si="70"/>
        <v>-3.9841331387904435E-3</v>
      </c>
      <c r="D905" s="3">
        <f>'Raw data'!C905</f>
        <v>58.14</v>
      </c>
      <c r="E905" s="3">
        <f t="shared" si="71"/>
        <v>-1.5243902439024366E-2</v>
      </c>
      <c r="F905" s="3">
        <f>'Raw data'!D905</f>
        <v>33.6</v>
      </c>
      <c r="G905" s="3">
        <f t="shared" si="72"/>
        <v>-2.6651216685979189E-2</v>
      </c>
      <c r="H905" s="62">
        <f>'Raw data'!E905</f>
        <v>1697.9113523717201</v>
      </c>
      <c r="I905" s="67">
        <f t="shared" si="73"/>
        <v>8.9360448882773152E-3</v>
      </c>
      <c r="J905" s="62">
        <f>'Sweden Small Cap'!C920</f>
        <v>1633.1932023500001</v>
      </c>
      <c r="K905">
        <f t="shared" si="74"/>
        <v>4.1991376335283178E-3</v>
      </c>
    </row>
    <row r="906" spans="1:11" x14ac:dyDescent="0.3">
      <c r="A906" s="101">
        <v>43759</v>
      </c>
      <c r="B906" s="3">
        <f>'Raw data'!B906</f>
        <v>45.609237999999998</v>
      </c>
      <c r="C906" s="3">
        <f t="shared" si="70"/>
        <v>1.9999470980885032E-3</v>
      </c>
      <c r="D906" s="3">
        <f>'Raw data'!C906</f>
        <v>58.66</v>
      </c>
      <c r="E906" s="3">
        <f t="shared" si="71"/>
        <v>8.9439284485723428E-3</v>
      </c>
      <c r="F906" s="3">
        <f>'Raw data'!D906</f>
        <v>34.72</v>
      </c>
      <c r="G906" s="3">
        <f t="shared" si="72"/>
        <v>3.3333333333333257E-2</v>
      </c>
      <c r="H906" s="62">
        <f>'Raw data'!E906</f>
        <v>1724.3567384601099</v>
      </c>
      <c r="I906" s="67">
        <f t="shared" si="73"/>
        <v>1.5575245463462903E-2</v>
      </c>
      <c r="J906" s="62">
        <f>'Sweden Small Cap'!C921</f>
        <v>1639.1435165099999</v>
      </c>
      <c r="K906">
        <f t="shared" si="74"/>
        <v>3.6433620660666069E-3</v>
      </c>
    </row>
    <row r="907" spans="1:11" x14ac:dyDescent="0.3">
      <c r="A907" s="101">
        <v>43760</v>
      </c>
      <c r="B907" s="3">
        <f>'Raw data'!B907</f>
        <v>44.653359999999999</v>
      </c>
      <c r="C907" s="3">
        <f t="shared" si="70"/>
        <v>-2.0957991010505338E-2</v>
      </c>
      <c r="D907" s="3">
        <f>'Raw data'!C907</f>
        <v>57.04</v>
      </c>
      <c r="E907" s="3">
        <f t="shared" si="71"/>
        <v>-2.7616774633481035E-2</v>
      </c>
      <c r="F907" s="3">
        <f>'Raw data'!D907</f>
        <v>33.11</v>
      </c>
      <c r="G907" s="3">
        <f t="shared" si="72"/>
        <v>-4.637096774193547E-2</v>
      </c>
      <c r="H907" s="62">
        <f>'Raw data'!E907</f>
        <v>1728.21603205107</v>
      </c>
      <c r="I907" s="67">
        <f t="shared" si="73"/>
        <v>2.2381062484822692E-3</v>
      </c>
      <c r="J907" s="62">
        <f>'Sweden Small Cap'!C922</f>
        <v>1634.5843960100001</v>
      </c>
      <c r="K907">
        <f t="shared" si="74"/>
        <v>-2.7814041016414083E-3</v>
      </c>
    </row>
    <row r="908" spans="1:11" x14ac:dyDescent="0.3">
      <c r="A908" s="101">
        <v>43761</v>
      </c>
      <c r="B908" s="3">
        <f>'Raw data'!B908</f>
        <v>45.154060000000001</v>
      </c>
      <c r="C908" s="3">
        <f t="shared" si="70"/>
        <v>1.1213041974892863E-2</v>
      </c>
      <c r="D908" s="3">
        <f>'Raw data'!C908</f>
        <v>58.76</v>
      </c>
      <c r="E908" s="3">
        <f t="shared" si="71"/>
        <v>3.0154277699859729E-2</v>
      </c>
      <c r="F908" s="3">
        <f>'Raw data'!D908</f>
        <v>33.39</v>
      </c>
      <c r="G908" s="3">
        <f t="shared" si="72"/>
        <v>8.4566596194503522E-3</v>
      </c>
      <c r="H908" s="62">
        <f>'Raw data'!E908</f>
        <v>1725.8736376629499</v>
      </c>
      <c r="I908" s="67">
        <f t="shared" si="73"/>
        <v>-1.3553828599426141E-3</v>
      </c>
      <c r="J908" s="62">
        <f>'Sweden Small Cap'!C923</f>
        <v>1632.9694278100001</v>
      </c>
      <c r="K908">
        <f t="shared" si="74"/>
        <v>-9.8799927611088073E-4</v>
      </c>
    </row>
    <row r="909" spans="1:11" x14ac:dyDescent="0.3">
      <c r="A909" s="101">
        <v>43762</v>
      </c>
      <c r="B909" s="3">
        <f>'Raw data'!B909</f>
        <v>44.425766000000003</v>
      </c>
      <c r="C909" s="3">
        <f t="shared" si="70"/>
        <v>-1.6129092267672014E-2</v>
      </c>
      <c r="D909" s="3">
        <f>'Raw data'!C909</f>
        <v>60.7</v>
      </c>
      <c r="E909" s="3">
        <f t="shared" si="71"/>
        <v>3.3015656909462301E-2</v>
      </c>
      <c r="F909" s="3">
        <f>'Raw data'!D909</f>
        <v>33.36</v>
      </c>
      <c r="G909" s="3">
        <f t="shared" si="72"/>
        <v>-8.9847259658583812E-4</v>
      </c>
      <c r="H909" s="62">
        <f>'Raw data'!E909</f>
        <v>1736.9836180866801</v>
      </c>
      <c r="I909" s="67">
        <f t="shared" si="73"/>
        <v>6.4373081442824706E-3</v>
      </c>
      <c r="J909" s="62">
        <f>'Sweden Small Cap'!C924</f>
        <v>1635.0688148500001</v>
      </c>
      <c r="K909">
        <f t="shared" si="74"/>
        <v>1.2856254405298512E-3</v>
      </c>
    </row>
    <row r="910" spans="1:11" x14ac:dyDescent="0.3">
      <c r="A910" s="101">
        <v>43763</v>
      </c>
      <c r="B910" s="3">
        <f>'Raw data'!B910</f>
        <v>45.609237999999998</v>
      </c>
      <c r="C910" s="3">
        <f t="shared" si="70"/>
        <v>2.6639315571958731E-2</v>
      </c>
      <c r="D910" s="3">
        <f>'Raw data'!C910</f>
        <v>70.239999999999995</v>
      </c>
      <c r="E910" s="3">
        <f t="shared" si="71"/>
        <v>0.15716639209225686</v>
      </c>
      <c r="F910" s="3">
        <f>'Raw data'!D910</f>
        <v>33.799999999999997</v>
      </c>
      <c r="G910" s="3">
        <f t="shared" si="72"/>
        <v>1.3189448441246934E-2</v>
      </c>
      <c r="H910" s="62">
        <f>'Raw data'!E910</f>
        <v>1747.3048413003801</v>
      </c>
      <c r="I910" s="67">
        <f t="shared" si="73"/>
        <v>5.9420383164402223E-3</v>
      </c>
      <c r="J910" s="62">
        <f>'Sweden Small Cap'!C925</f>
        <v>1645.84056678</v>
      </c>
      <c r="K910">
        <f t="shared" si="74"/>
        <v>6.587950202565712E-3</v>
      </c>
    </row>
    <row r="911" spans="1:11" x14ac:dyDescent="0.3">
      <c r="A911" s="101">
        <v>43766</v>
      </c>
      <c r="B911" s="3">
        <f>'Raw data'!B911</f>
        <v>42.969189999999998</v>
      </c>
      <c r="C911" s="3">
        <f t="shared" si="70"/>
        <v>-5.7884062873402975E-2</v>
      </c>
      <c r="D911" s="3">
        <f>'Raw data'!C911</f>
        <v>70.7</v>
      </c>
      <c r="E911" s="3">
        <f t="shared" si="71"/>
        <v>6.5489749430525058E-3</v>
      </c>
      <c r="F911" s="3">
        <f>'Raw data'!D911</f>
        <v>34.5</v>
      </c>
      <c r="G911" s="3">
        <f t="shared" si="72"/>
        <v>2.0710059171597718E-2</v>
      </c>
      <c r="H911" s="62">
        <f>'Raw data'!E911</f>
        <v>1760.3106554272899</v>
      </c>
      <c r="I911" s="67">
        <f t="shared" si="73"/>
        <v>7.4433572319473808E-3</v>
      </c>
      <c r="J911" s="62">
        <f>'Sweden Small Cap'!C926</f>
        <v>1666.03365005</v>
      </c>
      <c r="K911">
        <f t="shared" si="74"/>
        <v>1.2269161228360465E-2</v>
      </c>
    </row>
    <row r="912" spans="1:11" x14ac:dyDescent="0.3">
      <c r="A912" s="101">
        <v>43767</v>
      </c>
      <c r="B912" s="3">
        <f>'Raw data'!B912</f>
        <v>43.196776999999997</v>
      </c>
      <c r="C912" s="3">
        <f t="shared" si="70"/>
        <v>5.296515945494895E-3</v>
      </c>
      <c r="D912" s="3">
        <f>'Raw data'!C912</f>
        <v>70.56</v>
      </c>
      <c r="E912" s="3">
        <f t="shared" si="71"/>
        <v>-1.980198019801988E-3</v>
      </c>
      <c r="F912" s="3">
        <f>'Raw data'!D912</f>
        <v>34.04</v>
      </c>
      <c r="G912" s="3">
        <f t="shared" si="72"/>
        <v>-1.3333333333333358E-2</v>
      </c>
      <c r="H912" s="62">
        <f>'Raw data'!E912</f>
        <v>1742.3208265903099</v>
      </c>
      <c r="I912" s="67">
        <f t="shared" si="73"/>
        <v>-1.0219689792545865E-2</v>
      </c>
      <c r="J912" s="62">
        <f>'Sweden Small Cap'!C927</f>
        <v>1663.22156402</v>
      </c>
      <c r="K912">
        <f t="shared" si="74"/>
        <v>-1.6878926964744388E-3</v>
      </c>
    </row>
    <row r="913" spans="1:11" x14ac:dyDescent="0.3">
      <c r="A913" s="101">
        <v>43768</v>
      </c>
      <c r="B913" s="3">
        <f>'Raw data'!B913</f>
        <v>43.469883000000003</v>
      </c>
      <c r="C913" s="3">
        <f t="shared" si="70"/>
        <v>6.32236983791651E-3</v>
      </c>
      <c r="D913" s="3">
        <f>'Raw data'!C913</f>
        <v>70.540000000000006</v>
      </c>
      <c r="E913" s="3">
        <f t="shared" si="71"/>
        <v>-2.8344671201808416E-4</v>
      </c>
      <c r="F913" s="3">
        <f>'Raw data'!D913</f>
        <v>34.020000000000003</v>
      </c>
      <c r="G913" s="3">
        <f t="shared" si="72"/>
        <v>-5.8754406580481847E-4</v>
      </c>
      <c r="H913" s="62">
        <f>'Raw data'!E913</f>
        <v>1746.80972427091</v>
      </c>
      <c r="I913" s="67">
        <f t="shared" si="73"/>
        <v>2.5763898428424153E-3</v>
      </c>
      <c r="J913" s="62">
        <f>'Sweden Small Cap'!C928</f>
        <v>1652.16594495</v>
      </c>
      <c r="K913">
        <f t="shared" si="74"/>
        <v>-6.6471114307095278E-3</v>
      </c>
    </row>
    <row r="914" spans="1:11" x14ac:dyDescent="0.3">
      <c r="A914" s="101">
        <v>43769</v>
      </c>
      <c r="B914" s="3">
        <f>'Raw data'!B914</f>
        <v>43.28781</v>
      </c>
      <c r="C914" s="3">
        <f t="shared" si="70"/>
        <v>-4.1884860835719887E-3</v>
      </c>
      <c r="D914" s="3">
        <f>'Raw data'!C914</f>
        <v>69.959999999999994</v>
      </c>
      <c r="E914" s="3">
        <f t="shared" si="71"/>
        <v>-8.2222852282394735E-3</v>
      </c>
      <c r="F914" s="3">
        <f>'Raw data'!D914</f>
        <v>33.9</v>
      </c>
      <c r="G914" s="3">
        <f t="shared" si="72"/>
        <v>-3.5273368606703274E-3</v>
      </c>
      <c r="H914" s="62">
        <f>'Raw data'!E914</f>
        <v>1733.6804851480299</v>
      </c>
      <c r="I914" s="67">
        <f t="shared" si="73"/>
        <v>-7.5161243611464547E-3</v>
      </c>
      <c r="J914" s="62">
        <f>'Sweden Small Cap'!C929</f>
        <v>1665.84055229</v>
      </c>
      <c r="K914">
        <f t="shared" si="74"/>
        <v>8.2767759387594713E-3</v>
      </c>
    </row>
    <row r="915" spans="1:11" x14ac:dyDescent="0.3">
      <c r="A915" s="101">
        <v>43770</v>
      </c>
      <c r="B915" s="3">
        <f>'Raw data'!B915</f>
        <v>43.742995999999998</v>
      </c>
      <c r="C915" s="3">
        <f t="shared" si="70"/>
        <v>1.0515339075827529E-2</v>
      </c>
      <c r="D915" s="3">
        <f>'Raw data'!C915</f>
        <v>68.739999999999995</v>
      </c>
      <c r="E915" s="3">
        <f t="shared" si="71"/>
        <v>-1.743853630646082E-2</v>
      </c>
      <c r="F915" s="3">
        <f>'Raw data'!D915</f>
        <v>34.1</v>
      </c>
      <c r="G915" s="3">
        <f t="shared" si="72"/>
        <v>5.8997050147493466E-3</v>
      </c>
      <c r="H915" s="62">
        <f>'Raw data'!E915</f>
        <v>1737.5128458087099</v>
      </c>
      <c r="I915" s="67">
        <f t="shared" si="73"/>
        <v>2.2105345786093905E-3</v>
      </c>
      <c r="J915" s="62">
        <f>'Sweden Small Cap'!C930</f>
        <v>1660.4933839400001</v>
      </c>
      <c r="K915">
        <f t="shared" si="74"/>
        <v>-3.2098920527833799E-3</v>
      </c>
    </row>
    <row r="916" spans="1:11" x14ac:dyDescent="0.3">
      <c r="A916" s="101">
        <v>43773</v>
      </c>
      <c r="B916" s="3">
        <f>'Raw data'!B916</f>
        <v>42.923667999999999</v>
      </c>
      <c r="C916" s="3">
        <f t="shared" si="70"/>
        <v>-1.8730495734677131E-2</v>
      </c>
      <c r="D916" s="3">
        <f>'Raw data'!C916</f>
        <v>66.12</v>
      </c>
      <c r="E916" s="3">
        <f t="shared" si="71"/>
        <v>-3.8114634855978914E-2</v>
      </c>
      <c r="F916" s="3">
        <f>'Raw data'!D916</f>
        <v>32.729999999999997</v>
      </c>
      <c r="G916" s="3">
        <f t="shared" si="72"/>
        <v>-4.0175953079179018E-2</v>
      </c>
      <c r="H916" s="62">
        <f>'Raw data'!E916</f>
        <v>1771.0332589116399</v>
      </c>
      <c r="I916" s="67">
        <f t="shared" si="73"/>
        <v>1.9292181455687712E-2</v>
      </c>
      <c r="J916" s="62">
        <f>'Sweden Small Cap'!C931</f>
        <v>1667.67315773</v>
      </c>
      <c r="K916">
        <f t="shared" si="74"/>
        <v>4.3238797934646465E-3</v>
      </c>
    </row>
    <row r="917" spans="1:11" x14ac:dyDescent="0.3">
      <c r="A917" s="101">
        <v>43774</v>
      </c>
      <c r="B917" s="3">
        <f>'Raw data'!B917</f>
        <v>42.787112999999998</v>
      </c>
      <c r="C917" s="3">
        <f t="shared" si="70"/>
        <v>-3.1813450798287165E-3</v>
      </c>
      <c r="D917" s="3">
        <f>'Raw data'!C917</f>
        <v>65.62</v>
      </c>
      <c r="E917" s="3">
        <f t="shared" si="71"/>
        <v>-7.5620084694494856E-3</v>
      </c>
      <c r="F917" s="3">
        <f>'Raw data'!D917</f>
        <v>31.77</v>
      </c>
      <c r="G917" s="3">
        <f t="shared" si="72"/>
        <v>-2.933088909257554E-2</v>
      </c>
      <c r="H917" s="62">
        <f>'Raw data'!E917</f>
        <v>1769.5275810140099</v>
      </c>
      <c r="I917" s="67">
        <f t="shared" si="73"/>
        <v>-8.5016918234233731E-4</v>
      </c>
      <c r="J917" s="62">
        <f>'Sweden Small Cap'!C932</f>
        <v>1681.03443393</v>
      </c>
      <c r="K917">
        <f t="shared" si="74"/>
        <v>8.0119273600272461E-3</v>
      </c>
    </row>
    <row r="918" spans="1:11" x14ac:dyDescent="0.3">
      <c r="A918" s="101">
        <v>43775</v>
      </c>
      <c r="B918" s="3">
        <f>'Raw data'!B918</f>
        <v>42.514004</v>
      </c>
      <c r="C918" s="3">
        <f t="shared" si="70"/>
        <v>-6.3829733031999158E-3</v>
      </c>
      <c r="D918" s="3">
        <f>'Raw data'!C918</f>
        <v>63.98</v>
      </c>
      <c r="E918" s="3">
        <f t="shared" si="71"/>
        <v>-2.4992380371837968E-2</v>
      </c>
      <c r="F918" s="3">
        <f>'Raw data'!D918</f>
        <v>32.409999999999997</v>
      </c>
      <c r="G918" s="3">
        <f t="shared" si="72"/>
        <v>2.0144790683034215E-2</v>
      </c>
      <c r="H918" s="62">
        <f>'Raw data'!E918</f>
        <v>1762.7933463578599</v>
      </c>
      <c r="I918" s="67">
        <f t="shared" si="73"/>
        <v>-3.8056680937920053E-3</v>
      </c>
      <c r="J918" s="62">
        <f>'Sweden Small Cap'!C933</f>
        <v>1678.7531181500001</v>
      </c>
      <c r="K918">
        <f t="shared" si="74"/>
        <v>-1.3570904521369742E-3</v>
      </c>
    </row>
    <row r="919" spans="1:11" x14ac:dyDescent="0.3">
      <c r="A919" s="101">
        <v>43776</v>
      </c>
      <c r="B919" s="3">
        <f>'Raw data'!B919</f>
        <v>42.058819999999997</v>
      </c>
      <c r="C919" s="3">
        <f t="shared" si="70"/>
        <v>-1.0706683849397077E-2</v>
      </c>
      <c r="D919" s="3">
        <f>'Raw data'!C919</f>
        <v>63.48</v>
      </c>
      <c r="E919" s="3">
        <f t="shared" si="71"/>
        <v>-7.8149421694279474E-3</v>
      </c>
      <c r="F919" s="3">
        <f>'Raw data'!D919</f>
        <v>29.93</v>
      </c>
      <c r="G919" s="3">
        <f t="shared" si="72"/>
        <v>-7.6519592718296739E-2</v>
      </c>
      <c r="H919" s="62">
        <f>'Raw data'!E919</f>
        <v>1763.81202922583</v>
      </c>
      <c r="I919" s="67">
        <f t="shared" si="73"/>
        <v>5.7787991432730788E-4</v>
      </c>
      <c r="J919" s="62">
        <f>'Sweden Small Cap'!C934</f>
        <v>1683.7022613500001</v>
      </c>
      <c r="K919">
        <f t="shared" si="74"/>
        <v>2.9481066313395607E-3</v>
      </c>
    </row>
    <row r="920" spans="1:11" x14ac:dyDescent="0.3">
      <c r="A920" s="101">
        <v>43777</v>
      </c>
      <c r="B920" s="3">
        <f>'Raw data'!B920</f>
        <v>42.377450000000003</v>
      </c>
      <c r="C920" s="3">
        <f t="shared" si="70"/>
        <v>7.5758188175513719E-3</v>
      </c>
      <c r="D920" s="3">
        <f>'Raw data'!C920</f>
        <v>63.88</v>
      </c>
      <c r="E920" s="3">
        <f t="shared" si="71"/>
        <v>6.3011972274733099E-3</v>
      </c>
      <c r="F920" s="3">
        <f>'Raw data'!D920</f>
        <v>30.78</v>
      </c>
      <c r="G920" s="3">
        <f t="shared" si="72"/>
        <v>2.8399599064483843E-2</v>
      </c>
      <c r="H920" s="62">
        <f>'Raw data'!E920</f>
        <v>1772.55531501767</v>
      </c>
      <c r="I920" s="67">
        <f t="shared" si="73"/>
        <v>4.9570394389914507E-3</v>
      </c>
      <c r="J920" s="62">
        <f>'Sweden Small Cap'!C935</f>
        <v>1681.9373962100001</v>
      </c>
      <c r="K920">
        <f t="shared" si="74"/>
        <v>-1.048205006617326E-3</v>
      </c>
    </row>
    <row r="921" spans="1:11" x14ac:dyDescent="0.3">
      <c r="A921" s="101">
        <v>43780</v>
      </c>
      <c r="B921" s="3">
        <f>'Raw data'!B921</f>
        <v>42.969189999999998</v>
      </c>
      <c r="C921" s="3">
        <f t="shared" si="70"/>
        <v>1.3963558449127882E-2</v>
      </c>
      <c r="D921" s="3">
        <f>'Raw data'!C921</f>
        <v>64.34</v>
      </c>
      <c r="E921" s="3">
        <f t="shared" si="71"/>
        <v>7.2010018785222422E-3</v>
      </c>
      <c r="F921" s="3">
        <f>'Raw data'!D921</f>
        <v>30.22</v>
      </c>
      <c r="G921" s="3">
        <f t="shared" si="72"/>
        <v>-1.819363222872002E-2</v>
      </c>
      <c r="H921" s="62">
        <f>'Raw data'!E921</f>
        <v>1763.50426647534</v>
      </c>
      <c r="I921" s="67">
        <f t="shared" si="73"/>
        <v>-5.1062150025144252E-3</v>
      </c>
      <c r="J921" s="62">
        <f>'Sweden Small Cap'!C936</f>
        <v>1691.7917169699999</v>
      </c>
      <c r="K921">
        <f t="shared" si="74"/>
        <v>5.858910552916599E-3</v>
      </c>
    </row>
    <row r="922" spans="1:11" x14ac:dyDescent="0.3">
      <c r="A922" s="101">
        <v>43781</v>
      </c>
      <c r="B922" s="3">
        <f>'Raw data'!B922</f>
        <v>44.835430000000002</v>
      </c>
      <c r="C922" s="3">
        <f t="shared" si="70"/>
        <v>4.3432049801264694E-2</v>
      </c>
      <c r="D922" s="3">
        <f>'Raw data'!C922</f>
        <v>65.28</v>
      </c>
      <c r="E922" s="3">
        <f t="shared" si="71"/>
        <v>1.4609884986011776E-2</v>
      </c>
      <c r="F922" s="3">
        <f>'Raw data'!D922</f>
        <v>32.04</v>
      </c>
      <c r="G922" s="3">
        <f t="shared" si="72"/>
        <v>6.0225016545334228E-2</v>
      </c>
      <c r="H922" s="62">
        <f>'Raw data'!E922</f>
        <v>1774.7178360169701</v>
      </c>
      <c r="I922" s="67">
        <f t="shared" si="73"/>
        <v>6.3586858023554583E-3</v>
      </c>
      <c r="J922" s="62">
        <f>'Sweden Small Cap'!C937</f>
        <v>1691.3588549799999</v>
      </c>
      <c r="K922">
        <f t="shared" si="74"/>
        <v>-2.5586009534036983E-4</v>
      </c>
    </row>
    <row r="923" spans="1:11" x14ac:dyDescent="0.3">
      <c r="A923" s="101">
        <v>43782</v>
      </c>
      <c r="B923" s="3">
        <f>'Raw data'!B923</f>
        <v>44.198174000000002</v>
      </c>
      <c r="C923" s="3">
        <f t="shared" si="70"/>
        <v>-1.421322378306622E-2</v>
      </c>
      <c r="D923" s="3">
        <f>'Raw data'!C923</f>
        <v>65</v>
      </c>
      <c r="E923" s="3">
        <f t="shared" si="71"/>
        <v>-4.2892156862745275E-3</v>
      </c>
      <c r="F923" s="3">
        <f>'Raw data'!D923</f>
        <v>32.270000000000003</v>
      </c>
      <c r="G923" s="3">
        <f t="shared" si="72"/>
        <v>7.178526841448314E-3</v>
      </c>
      <c r="H923" s="62">
        <f>'Raw data'!E923</f>
        <v>1766.5987928626</v>
      </c>
      <c r="I923" s="67">
        <f t="shared" si="73"/>
        <v>-4.5748360610336544E-3</v>
      </c>
      <c r="J923" s="62">
        <f>'Sweden Small Cap'!C938</f>
        <v>1697.0671753700001</v>
      </c>
      <c r="K923">
        <f t="shared" si="74"/>
        <v>3.3749906905874527E-3</v>
      </c>
    </row>
    <row r="924" spans="1:11" x14ac:dyDescent="0.3">
      <c r="A924" s="101">
        <v>43783</v>
      </c>
      <c r="B924" s="3">
        <f>'Raw data'!B924</f>
        <v>43.469883000000003</v>
      </c>
      <c r="C924" s="3">
        <f t="shared" si="70"/>
        <v>-1.6477852682330239E-2</v>
      </c>
      <c r="D924" s="3">
        <f>'Raw data'!C924</f>
        <v>64.84</v>
      </c>
      <c r="E924" s="3">
        <f t="shared" si="71"/>
        <v>-2.4615384615384091E-3</v>
      </c>
      <c r="F924" s="3">
        <f>'Raw data'!D924</f>
        <v>31.34</v>
      </c>
      <c r="G924" s="3">
        <f t="shared" si="72"/>
        <v>-2.8819336845367312E-2</v>
      </c>
      <c r="H924" s="62">
        <f>'Raw data'!E924</f>
        <v>1757.4186834228601</v>
      </c>
      <c r="I924" s="67">
        <f t="shared" si="73"/>
        <v>-5.1964880066879488E-3</v>
      </c>
      <c r="J924" s="62">
        <f>'Sweden Small Cap'!C939</f>
        <v>1702.7432387900001</v>
      </c>
      <c r="K924">
        <f t="shared" si="74"/>
        <v>3.3446309623910305E-3</v>
      </c>
    </row>
    <row r="925" spans="1:11" x14ac:dyDescent="0.3">
      <c r="A925" s="101">
        <v>43784</v>
      </c>
      <c r="B925" s="3">
        <f>'Raw data'!B925</f>
        <v>43.651960000000003</v>
      </c>
      <c r="C925" s="3">
        <f t="shared" si="70"/>
        <v>4.1885781013029089E-3</v>
      </c>
      <c r="D925" s="3">
        <f>'Raw data'!C925</f>
        <v>61.4</v>
      </c>
      <c r="E925" s="3">
        <f t="shared" si="71"/>
        <v>-5.3053670573719999E-2</v>
      </c>
      <c r="F925" s="3">
        <f>'Raw data'!D925</f>
        <v>30.8</v>
      </c>
      <c r="G925" s="3">
        <f t="shared" si="72"/>
        <v>-1.7230376515634943E-2</v>
      </c>
      <c r="H925" s="62">
        <f>'Raw data'!E925</f>
        <v>1756.8647604518801</v>
      </c>
      <c r="I925" s="67">
        <f t="shared" si="73"/>
        <v>-3.1519123826608897E-4</v>
      </c>
      <c r="J925" s="62">
        <f>'Sweden Small Cap'!C940</f>
        <v>1703.9195696500001</v>
      </c>
      <c r="K925">
        <f t="shared" si="74"/>
        <v>6.9084453439728773E-4</v>
      </c>
    </row>
    <row r="926" spans="1:11" x14ac:dyDescent="0.3">
      <c r="A926" s="101">
        <v>43787</v>
      </c>
      <c r="B926" s="3">
        <f>'Raw data'!B926</f>
        <v>42.605040000000002</v>
      </c>
      <c r="C926" s="3">
        <f t="shared" si="70"/>
        <v>-2.398334461957722E-2</v>
      </c>
      <c r="D926" s="3">
        <f>'Raw data'!C926</f>
        <v>61.56</v>
      </c>
      <c r="E926" s="3">
        <f t="shared" si="71"/>
        <v>2.6058631921824708E-3</v>
      </c>
      <c r="F926" s="3">
        <f>'Raw data'!D926</f>
        <v>30.85</v>
      </c>
      <c r="G926" s="3">
        <f t="shared" si="72"/>
        <v>1.6233766233766465E-3</v>
      </c>
      <c r="H926" s="62">
        <f>'Raw data'!E926</f>
        <v>1745.1689761380801</v>
      </c>
      <c r="I926" s="67">
        <f t="shared" si="73"/>
        <v>-6.6571910240784569E-3</v>
      </c>
      <c r="J926" s="62">
        <f>'Sweden Small Cap'!C941</f>
        <v>1716.6193682200001</v>
      </c>
      <c r="K926">
        <f t="shared" si="74"/>
        <v>7.4532852349413611E-3</v>
      </c>
    </row>
    <row r="927" spans="1:11" x14ac:dyDescent="0.3">
      <c r="A927" s="101">
        <v>43788</v>
      </c>
      <c r="B927" s="3">
        <f>'Raw data'!B927</f>
        <v>42.286409999999997</v>
      </c>
      <c r="C927" s="3">
        <f t="shared" si="70"/>
        <v>-7.4786926617134014E-3</v>
      </c>
      <c r="D927" s="3">
        <f>'Raw data'!C927</f>
        <v>62.16</v>
      </c>
      <c r="E927" s="3">
        <f t="shared" si="71"/>
        <v>9.7465886939570225E-3</v>
      </c>
      <c r="F927" s="3">
        <f>'Raw data'!D927</f>
        <v>30.9</v>
      </c>
      <c r="G927" s="3">
        <f t="shared" si="72"/>
        <v>1.6207455429496647E-3</v>
      </c>
      <c r="H927" s="62">
        <f>'Raw data'!E927</f>
        <v>1743.2496591894001</v>
      </c>
      <c r="I927" s="67">
        <f t="shared" si="73"/>
        <v>-1.0997886020913171E-3</v>
      </c>
      <c r="J927" s="62">
        <f>'Sweden Small Cap'!C942</f>
        <v>1716.0257120000001</v>
      </c>
      <c r="K927">
        <f t="shared" si="74"/>
        <v>-3.4582868572404152E-4</v>
      </c>
    </row>
    <row r="928" spans="1:11" x14ac:dyDescent="0.3">
      <c r="A928" s="101">
        <v>43789</v>
      </c>
      <c r="B928" s="3">
        <f>'Raw data'!B928</f>
        <v>41.285007</v>
      </c>
      <c r="C928" s="3">
        <f t="shared" si="70"/>
        <v>-2.3681438079042331E-2</v>
      </c>
      <c r="D928" s="3">
        <f>'Raw data'!C928</f>
        <v>61.76</v>
      </c>
      <c r="E928" s="3">
        <f t="shared" si="71"/>
        <v>-6.4350064350064129E-3</v>
      </c>
      <c r="F928" s="3">
        <f>'Raw data'!D928</f>
        <v>31.35</v>
      </c>
      <c r="G928" s="3">
        <f t="shared" si="72"/>
        <v>1.4563106796116597E-2</v>
      </c>
      <c r="H928" s="62">
        <f>'Raw data'!E928</f>
        <v>1729.05843120129</v>
      </c>
      <c r="I928" s="67">
        <f t="shared" si="73"/>
        <v>-8.1406744658185769E-3</v>
      </c>
      <c r="J928" s="62">
        <f>'Sweden Small Cap'!C943</f>
        <v>1714.3733491600001</v>
      </c>
      <c r="K928">
        <f t="shared" si="74"/>
        <v>-9.6290098012239073E-4</v>
      </c>
    </row>
    <row r="929" spans="1:11" x14ac:dyDescent="0.3">
      <c r="A929" s="101">
        <v>43790</v>
      </c>
      <c r="B929" s="3">
        <f>'Raw data'!B929</f>
        <v>41.421565999999999</v>
      </c>
      <c r="C929" s="3">
        <f t="shared" si="70"/>
        <v>3.3077141055104656E-3</v>
      </c>
      <c r="D929" s="3">
        <f>'Raw data'!C929</f>
        <v>62.04</v>
      </c>
      <c r="E929" s="3">
        <f t="shared" si="71"/>
        <v>4.5336787564767026E-3</v>
      </c>
      <c r="F929" s="3">
        <f>'Raw data'!D929</f>
        <v>31.22</v>
      </c>
      <c r="G929" s="3">
        <f t="shared" si="72"/>
        <v>-4.1467304625200175E-3</v>
      </c>
      <c r="H929" s="62">
        <f>'Raw data'!E929</f>
        <v>1720.1080600288201</v>
      </c>
      <c r="I929" s="67">
        <f t="shared" si="73"/>
        <v>-5.1764422826656459E-3</v>
      </c>
      <c r="J929" s="62">
        <f>'Sweden Small Cap'!C944</f>
        <v>1718.9392684699999</v>
      </c>
      <c r="K929">
        <f t="shared" si="74"/>
        <v>2.6633167811649576E-3</v>
      </c>
    </row>
    <row r="930" spans="1:11" x14ac:dyDescent="0.3">
      <c r="A930" s="101">
        <v>43791</v>
      </c>
      <c r="B930" s="3">
        <f>'Raw data'!B930</f>
        <v>41.694674999999997</v>
      </c>
      <c r="C930" s="3">
        <f t="shared" si="70"/>
        <v>6.5934011282914326E-3</v>
      </c>
      <c r="D930" s="3">
        <f>'Raw data'!C930</f>
        <v>62.08</v>
      </c>
      <c r="E930" s="3">
        <f t="shared" si="71"/>
        <v>6.4474532559637566E-4</v>
      </c>
      <c r="F930" s="3">
        <f>'Raw data'!D930</f>
        <v>31.18</v>
      </c>
      <c r="G930" s="3">
        <f t="shared" si="72"/>
        <v>-1.2812299807815231E-3</v>
      </c>
      <c r="H930" s="62">
        <f>'Raw data'!E930</f>
        <v>1724.18684580838</v>
      </c>
      <c r="I930" s="67">
        <f t="shared" si="73"/>
        <v>2.3712381066870614E-3</v>
      </c>
      <c r="J930" s="62">
        <f>'Sweden Small Cap'!C945</f>
        <v>1703.2586641099999</v>
      </c>
      <c r="K930">
        <f t="shared" si="74"/>
        <v>-9.1222561771812996E-3</v>
      </c>
    </row>
    <row r="931" spans="1:11" x14ac:dyDescent="0.3">
      <c r="A931" s="101">
        <v>43794</v>
      </c>
      <c r="B931" s="3">
        <f>'Raw data'!B931</f>
        <v>41.376049999999999</v>
      </c>
      <c r="C931" s="3">
        <f t="shared" si="70"/>
        <v>-7.6418631395974981E-3</v>
      </c>
      <c r="D931" s="3">
        <f>'Raw data'!C931</f>
        <v>62.86</v>
      </c>
      <c r="E931" s="3">
        <f t="shared" si="71"/>
        <v>1.2564432989690739E-2</v>
      </c>
      <c r="F931" s="3">
        <f>'Raw data'!D931</f>
        <v>31.32</v>
      </c>
      <c r="G931" s="3">
        <f t="shared" si="72"/>
        <v>4.4900577293136811E-3</v>
      </c>
      <c r="H931" s="62">
        <f>'Raw data'!E931</f>
        <v>1742.03732955333</v>
      </c>
      <c r="I931" s="67">
        <f t="shared" si="73"/>
        <v>1.0352986851944605E-2</v>
      </c>
      <c r="J931" s="62">
        <f>'Sweden Small Cap'!C946</f>
        <v>1709.87203783</v>
      </c>
      <c r="K931">
        <f t="shared" si="74"/>
        <v>3.8827770903814536E-3</v>
      </c>
    </row>
    <row r="932" spans="1:11" x14ac:dyDescent="0.3">
      <c r="A932" s="101">
        <v>43795</v>
      </c>
      <c r="B932" s="3">
        <f>'Raw data'!B932</f>
        <v>40.920867999999999</v>
      </c>
      <c r="C932" s="3">
        <f t="shared" si="70"/>
        <v>-1.1001098461549633E-2</v>
      </c>
      <c r="D932" s="3">
        <f>'Raw data'!C932</f>
        <v>61.18</v>
      </c>
      <c r="E932" s="3">
        <f t="shared" si="71"/>
        <v>-2.6726057906458794E-2</v>
      </c>
      <c r="F932" s="3">
        <f>'Raw data'!D932</f>
        <v>31.5</v>
      </c>
      <c r="G932" s="3">
        <f t="shared" si="72"/>
        <v>5.7471264367816004E-3</v>
      </c>
      <c r="H932" s="62">
        <f>'Raw data'!E932</f>
        <v>1740.99134113931</v>
      </c>
      <c r="I932" s="67">
        <f t="shared" si="73"/>
        <v>-6.004397243819273E-4</v>
      </c>
      <c r="J932" s="62">
        <f>'Sweden Small Cap'!C947</f>
        <v>1725.61711623</v>
      </c>
      <c r="K932">
        <f t="shared" si="74"/>
        <v>9.2083372624667884E-3</v>
      </c>
    </row>
    <row r="933" spans="1:11" x14ac:dyDescent="0.3">
      <c r="A933" s="101">
        <v>43796</v>
      </c>
      <c r="B933" s="3">
        <f>'Raw data'!B933</f>
        <v>40.966385000000002</v>
      </c>
      <c r="C933" s="3">
        <f t="shared" si="70"/>
        <v>1.1123175588553939E-3</v>
      </c>
      <c r="D933" s="3">
        <f>'Raw data'!C933</f>
        <v>60.22</v>
      </c>
      <c r="E933" s="3">
        <f t="shared" si="71"/>
        <v>-1.569140241909122E-2</v>
      </c>
      <c r="F933" s="3">
        <f>'Raw data'!D933</f>
        <v>31.38</v>
      </c>
      <c r="G933" s="3">
        <f t="shared" si="72"/>
        <v>-3.8095238095238412E-3</v>
      </c>
      <c r="H933" s="62">
        <f>'Raw data'!E933</f>
        <v>1737.80366243446</v>
      </c>
      <c r="I933" s="67">
        <f t="shared" si="73"/>
        <v>-1.8309560935345949E-3</v>
      </c>
      <c r="J933" s="62">
        <f>'Sweden Small Cap'!C948</f>
        <v>1744.6013608200001</v>
      </c>
      <c r="K933">
        <f t="shared" si="74"/>
        <v>1.1001423439444947E-2</v>
      </c>
    </row>
    <row r="934" spans="1:11" x14ac:dyDescent="0.3">
      <c r="A934" s="101">
        <v>43797</v>
      </c>
      <c r="B934" s="3">
        <f>'Raw data'!B934</f>
        <v>40.602238</v>
      </c>
      <c r="C934" s="3">
        <f t="shared" si="70"/>
        <v>-8.8889219783488977E-3</v>
      </c>
      <c r="D934" s="3">
        <f>'Raw data'!C934</f>
        <v>59.84</v>
      </c>
      <c r="E934" s="3">
        <f t="shared" si="71"/>
        <v>-6.3101959481898949E-3</v>
      </c>
      <c r="F934" s="3">
        <f>'Raw data'!D934</f>
        <v>31.26</v>
      </c>
      <c r="G934" s="3">
        <f t="shared" si="72"/>
        <v>-3.8240917782025956E-3</v>
      </c>
      <c r="H934" s="62">
        <f>'Raw data'!E934</f>
        <v>1735.30275488649</v>
      </c>
      <c r="I934" s="67">
        <f t="shared" si="73"/>
        <v>-1.4391197360388191E-3</v>
      </c>
      <c r="J934" s="62">
        <f>'Sweden Small Cap'!C949</f>
        <v>1740.2240044499999</v>
      </c>
      <c r="K934">
        <f t="shared" si="74"/>
        <v>-2.5090868712510299E-3</v>
      </c>
    </row>
    <row r="935" spans="1:11" x14ac:dyDescent="0.3">
      <c r="A935" s="101">
        <v>43798</v>
      </c>
      <c r="B935" s="3">
        <f>'Raw data'!B935</f>
        <v>40.101536000000003</v>
      </c>
      <c r="C935" s="3">
        <f t="shared" si="70"/>
        <v>-1.2331881804150719E-2</v>
      </c>
      <c r="D935" s="3">
        <f>'Raw data'!C935</f>
        <v>59.9</v>
      </c>
      <c r="E935" s="3">
        <f t="shared" si="71"/>
        <v>1.0026737967913631E-3</v>
      </c>
      <c r="F935" s="3">
        <f>'Raw data'!D935</f>
        <v>31.48</v>
      </c>
      <c r="G935" s="3">
        <f t="shared" si="72"/>
        <v>7.03774792066535E-3</v>
      </c>
      <c r="H935" s="62">
        <f>'Raw data'!E935</f>
        <v>1730.2535902710099</v>
      </c>
      <c r="I935" s="67">
        <f t="shared" si="73"/>
        <v>-2.9096736009102757E-3</v>
      </c>
      <c r="J935" s="62">
        <f>'Sweden Small Cap'!C950</f>
        <v>1732.8332264799999</v>
      </c>
      <c r="K935">
        <f t="shared" si="74"/>
        <v>-4.2470267914364911E-3</v>
      </c>
    </row>
    <row r="936" spans="1:11" x14ac:dyDescent="0.3">
      <c r="A936" s="101">
        <v>43801</v>
      </c>
      <c r="B936" s="3">
        <f>'Raw data'!B936</f>
        <v>42.149856999999997</v>
      </c>
      <c r="C936" s="3">
        <f t="shared" si="70"/>
        <v>5.1078367671502513E-2</v>
      </c>
      <c r="D936" s="3">
        <f>'Raw data'!C936</f>
        <v>58.68</v>
      </c>
      <c r="E936" s="3">
        <f t="shared" si="71"/>
        <v>-2.0367278797996644E-2</v>
      </c>
      <c r="F936" s="3">
        <f>'Raw data'!D936</f>
        <v>30.43</v>
      </c>
      <c r="G936" s="3">
        <f t="shared" si="72"/>
        <v>-3.3354510800508282E-2</v>
      </c>
      <c r="H936" s="62">
        <f>'Raw data'!E936</f>
        <v>1706.8173176872499</v>
      </c>
      <c r="I936" s="67">
        <f t="shared" si="73"/>
        <v>-1.3544992893260908E-2</v>
      </c>
      <c r="J936" s="62">
        <f>'Sweden Small Cap'!C951</f>
        <v>1722.90812196</v>
      </c>
      <c r="K936">
        <f t="shared" si="74"/>
        <v>-5.7276744053213315E-3</v>
      </c>
    </row>
    <row r="937" spans="1:11" x14ac:dyDescent="0.3">
      <c r="A937" s="101">
        <v>43802</v>
      </c>
      <c r="B937" s="3">
        <f>'Raw data'!B937</f>
        <v>38.735992000000003</v>
      </c>
      <c r="C937" s="3">
        <f t="shared" si="70"/>
        <v>-8.0993513216426671E-2</v>
      </c>
      <c r="D937" s="3">
        <f>'Raw data'!C937</f>
        <v>56</v>
      </c>
      <c r="E937" s="3">
        <f t="shared" si="71"/>
        <v>-4.5671438309475114E-2</v>
      </c>
      <c r="F937" s="3">
        <f>'Raw data'!D937</f>
        <v>29.61</v>
      </c>
      <c r="G937" s="3">
        <f t="shared" si="72"/>
        <v>-2.6947091685836356E-2</v>
      </c>
      <c r="H937" s="62">
        <f>'Raw data'!E937</f>
        <v>1697.6842230285499</v>
      </c>
      <c r="I937" s="67">
        <f t="shared" si="73"/>
        <v>-5.3509503120552967E-3</v>
      </c>
      <c r="J937" s="62">
        <f>'Sweden Small Cap'!C952</f>
        <v>1712.2305703</v>
      </c>
      <c r="K937">
        <f t="shared" si="74"/>
        <v>-6.19740050203789E-3</v>
      </c>
    </row>
    <row r="938" spans="1:11" x14ac:dyDescent="0.3">
      <c r="A938" s="101">
        <v>43803</v>
      </c>
      <c r="B938" s="3">
        <f>'Raw data'!B938</f>
        <v>39.691870000000002</v>
      </c>
      <c r="C938" s="3">
        <f t="shared" si="70"/>
        <v>2.4676739916716175E-2</v>
      </c>
      <c r="D938" s="3">
        <f>'Raw data'!C938</f>
        <v>57.12</v>
      </c>
      <c r="E938" s="3">
        <f t="shared" si="71"/>
        <v>1.9999999999999955E-2</v>
      </c>
      <c r="F938" s="3">
        <f>'Raw data'!D938</f>
        <v>29.97</v>
      </c>
      <c r="G938" s="3">
        <f t="shared" si="72"/>
        <v>1.2158054711246181E-2</v>
      </c>
      <c r="H938" s="62">
        <f>'Raw data'!E938</f>
        <v>1725.5986071518801</v>
      </c>
      <c r="I938" s="67">
        <f t="shared" si="73"/>
        <v>1.6442624455526144E-2</v>
      </c>
      <c r="J938" s="62">
        <f>'Sweden Small Cap'!C953</f>
        <v>1735.7703856600001</v>
      </c>
      <c r="K938">
        <f t="shared" si="74"/>
        <v>1.3748040578364241E-2</v>
      </c>
    </row>
    <row r="939" spans="1:11" x14ac:dyDescent="0.3">
      <c r="A939" s="101">
        <v>43804</v>
      </c>
      <c r="B939" s="3">
        <f>'Raw data'!B939</f>
        <v>40.192577</v>
      </c>
      <c r="C939" s="3">
        <f t="shared" si="70"/>
        <v>1.2614850345927225E-2</v>
      </c>
      <c r="D939" s="3">
        <f>'Raw data'!C939</f>
        <v>57.5</v>
      </c>
      <c r="E939" s="3">
        <f t="shared" si="71"/>
        <v>6.6526610644258152E-3</v>
      </c>
      <c r="F939" s="3">
        <f>'Raw data'!D939</f>
        <v>30.02</v>
      </c>
      <c r="G939" s="3">
        <f t="shared" si="72"/>
        <v>1.6683350016683588E-3</v>
      </c>
      <c r="H939" s="62">
        <f>'Raw data'!E939</f>
        <v>1723.6327939458699</v>
      </c>
      <c r="I939" s="67">
        <f t="shared" si="73"/>
        <v>-1.1392065326563529E-3</v>
      </c>
      <c r="J939" s="62">
        <f>'Sweden Small Cap'!C954</f>
        <v>1742.8860641700001</v>
      </c>
      <c r="K939">
        <f t="shared" si="74"/>
        <v>4.0994353681718821E-3</v>
      </c>
    </row>
    <row r="940" spans="1:11" x14ac:dyDescent="0.3">
      <c r="A940" s="101">
        <v>43805</v>
      </c>
      <c r="B940" s="3">
        <f>'Raw data'!B940</f>
        <v>39.964984999999999</v>
      </c>
      <c r="C940" s="3">
        <f t="shared" si="70"/>
        <v>-5.6625381348402058E-3</v>
      </c>
      <c r="D940" s="3">
        <f>'Raw data'!C940</f>
        <v>57.22</v>
      </c>
      <c r="E940" s="3">
        <f t="shared" si="71"/>
        <v>-4.8695652173913239E-3</v>
      </c>
      <c r="F940" s="3">
        <f>'Raw data'!D940</f>
        <v>29.85</v>
      </c>
      <c r="G940" s="3">
        <f t="shared" si="72"/>
        <v>-5.6628914057294524E-3</v>
      </c>
      <c r="H940" s="62">
        <f>'Raw data'!E940</f>
        <v>1742.6099634039599</v>
      </c>
      <c r="I940" s="67">
        <f t="shared" si="73"/>
        <v>1.1009983985420706E-2</v>
      </c>
      <c r="J940" s="62">
        <f>'Sweden Small Cap'!C955</f>
        <v>1763.88132797</v>
      </c>
      <c r="K940">
        <f t="shared" si="74"/>
        <v>1.2046262938018483E-2</v>
      </c>
    </row>
    <row r="941" spans="1:11" x14ac:dyDescent="0.3">
      <c r="A941" s="101">
        <v>43808</v>
      </c>
      <c r="B941" s="3">
        <f>'Raw data'!B941</f>
        <v>39.100135999999999</v>
      </c>
      <c r="C941" s="3">
        <f t="shared" si="70"/>
        <v>-2.1640168262292595E-2</v>
      </c>
      <c r="D941" s="3">
        <f>'Raw data'!C941</f>
        <v>56.3</v>
      </c>
      <c r="E941" s="3">
        <f t="shared" si="71"/>
        <v>-1.6078294302691396E-2</v>
      </c>
      <c r="F941" s="3">
        <f>'Raw data'!D941</f>
        <v>29.6</v>
      </c>
      <c r="G941" s="3">
        <f t="shared" si="72"/>
        <v>-8.3752093802345051E-3</v>
      </c>
      <c r="H941" s="62">
        <f>'Raw data'!E941</f>
        <v>1743.31158327406</v>
      </c>
      <c r="I941" s="67">
        <f t="shared" si="73"/>
        <v>4.0262588005039333E-4</v>
      </c>
      <c r="J941" s="62">
        <f>'Sweden Small Cap'!C956</f>
        <v>1758.9124384500001</v>
      </c>
      <c r="K941">
        <f t="shared" si="74"/>
        <v>-2.8170203069831797E-3</v>
      </c>
    </row>
    <row r="942" spans="1:11" x14ac:dyDescent="0.3">
      <c r="A942" s="101">
        <v>43809</v>
      </c>
      <c r="B942" s="3">
        <f>'Raw data'!B942</f>
        <v>39.418765999999998</v>
      </c>
      <c r="C942" s="3">
        <f t="shared" si="70"/>
        <v>8.1490765147210452E-3</v>
      </c>
      <c r="D942" s="3">
        <f>'Raw data'!C942</f>
        <v>55.36</v>
      </c>
      <c r="E942" s="3">
        <f t="shared" si="71"/>
        <v>-1.6696269982237971E-2</v>
      </c>
      <c r="F942" s="3">
        <f>'Raw data'!D942</f>
        <v>29.24</v>
      </c>
      <c r="G942" s="3">
        <f t="shared" si="72"/>
        <v>-1.2162162162162262E-2</v>
      </c>
      <c r="H942" s="62">
        <f>'Raw data'!E942</f>
        <v>1735.5112470204299</v>
      </c>
      <c r="I942" s="67">
        <f t="shared" si="73"/>
        <v>-4.4744360838700724E-3</v>
      </c>
      <c r="J942" s="62">
        <f>'Sweden Small Cap'!C957</f>
        <v>1757.6839001200001</v>
      </c>
      <c r="K942">
        <f t="shared" si="74"/>
        <v>-6.9846474625116209E-4</v>
      </c>
    </row>
    <row r="943" spans="1:11" x14ac:dyDescent="0.3">
      <c r="A943" s="101">
        <v>43810</v>
      </c>
      <c r="B943" s="3">
        <f>'Raw data'!B943</f>
        <v>38.96358</v>
      </c>
      <c r="C943" s="3">
        <f t="shared" si="70"/>
        <v>-1.1547444179252027E-2</v>
      </c>
      <c r="D943" s="3">
        <f>'Raw data'!C943</f>
        <v>55.44</v>
      </c>
      <c r="E943" s="3">
        <f t="shared" si="71"/>
        <v>1.4450867052022813E-3</v>
      </c>
      <c r="F943" s="3">
        <f>'Raw data'!D943</f>
        <v>29.55</v>
      </c>
      <c r="G943" s="3">
        <f t="shared" si="72"/>
        <v>1.06019151846786E-2</v>
      </c>
      <c r="H943" s="62">
        <f>'Raw data'!E943</f>
        <v>1741.6207518030999</v>
      </c>
      <c r="I943" s="67">
        <f t="shared" si="73"/>
        <v>3.52029109183761E-3</v>
      </c>
      <c r="J943" s="62">
        <f>'Sweden Small Cap'!C958</f>
        <v>1761.5775380299999</v>
      </c>
      <c r="K943">
        <f t="shared" si="74"/>
        <v>2.2152094069553688E-3</v>
      </c>
    </row>
    <row r="944" spans="1:11" x14ac:dyDescent="0.3">
      <c r="A944" s="101">
        <v>43811</v>
      </c>
      <c r="B944" s="3">
        <f>'Raw data'!B944</f>
        <v>39.646360000000001</v>
      </c>
      <c r="C944" s="3">
        <f t="shared" si="70"/>
        <v>1.7523543781141286E-2</v>
      </c>
      <c r="D944" s="3">
        <f>'Raw data'!C944</f>
        <v>55.5</v>
      </c>
      <c r="E944" s="3">
        <f t="shared" si="71"/>
        <v>1.0822510822511232E-3</v>
      </c>
      <c r="F944" s="3">
        <f>'Raw data'!D944</f>
        <v>29.5</v>
      </c>
      <c r="G944" s="3">
        <f t="shared" si="72"/>
        <v>-1.6920473773265892E-3</v>
      </c>
      <c r="H944" s="62">
        <f>'Raw data'!E944</f>
        <v>1758.2424536517501</v>
      </c>
      <c r="I944" s="67">
        <f t="shared" si="73"/>
        <v>9.5438124697594297E-3</v>
      </c>
      <c r="J944" s="62">
        <f>'Sweden Small Cap'!C959</f>
        <v>1760.66116444</v>
      </c>
      <c r="K944">
        <f t="shared" si="74"/>
        <v>-5.2020054196689873E-4</v>
      </c>
    </row>
    <row r="945" spans="1:11" x14ac:dyDescent="0.3">
      <c r="A945" s="101">
        <v>43812</v>
      </c>
      <c r="B945" s="3">
        <f>'Raw data'!B945</f>
        <v>39.464283000000002</v>
      </c>
      <c r="C945" s="3">
        <f t="shared" si="70"/>
        <v>-4.592527535945282E-3</v>
      </c>
      <c r="D945" s="3">
        <f>'Raw data'!C945</f>
        <v>55.14</v>
      </c>
      <c r="E945" s="3">
        <f t="shared" si="71"/>
        <v>-6.4864864864864766E-3</v>
      </c>
      <c r="F945" s="3">
        <f>'Raw data'!D945</f>
        <v>29.88</v>
      </c>
      <c r="G945" s="3">
        <f t="shared" si="72"/>
        <v>1.2881355932203357E-2</v>
      </c>
      <c r="H945" s="62">
        <f>'Raw data'!E945</f>
        <v>1770.11942219139</v>
      </c>
      <c r="I945" s="67">
        <f t="shared" si="73"/>
        <v>6.7550231852109991E-3</v>
      </c>
      <c r="J945" s="62">
        <f>'Sweden Small Cap'!C960</f>
        <v>1774.9840116099999</v>
      </c>
      <c r="K945">
        <f t="shared" si="74"/>
        <v>8.1349253674005417E-3</v>
      </c>
    </row>
    <row r="946" spans="1:11" x14ac:dyDescent="0.3">
      <c r="A946" s="101">
        <v>43815</v>
      </c>
      <c r="B946" s="3">
        <f>'Raw data'!B946</f>
        <v>39.373244999999997</v>
      </c>
      <c r="C946" s="3">
        <f t="shared" si="70"/>
        <v>-2.3068454075297557E-3</v>
      </c>
      <c r="D946" s="3">
        <f>'Raw data'!C946</f>
        <v>55.3</v>
      </c>
      <c r="E946" s="3">
        <f t="shared" si="71"/>
        <v>2.9017047515414686E-3</v>
      </c>
      <c r="F946" s="3">
        <f>'Raw data'!D946</f>
        <v>29.56</v>
      </c>
      <c r="G946" s="3">
        <f t="shared" si="72"/>
        <v>-1.070950468540831E-2</v>
      </c>
      <c r="H946" s="62">
        <f>'Raw data'!E946</f>
        <v>1787.6565427114799</v>
      </c>
      <c r="I946" s="67">
        <f t="shared" si="73"/>
        <v>9.9073092471801578E-3</v>
      </c>
      <c r="J946" s="62">
        <f>'Sweden Small Cap'!C961</f>
        <v>1791.9799167000001</v>
      </c>
      <c r="K946">
        <f t="shared" si="74"/>
        <v>9.5752440466120234E-3</v>
      </c>
    </row>
    <row r="947" spans="1:11" x14ac:dyDescent="0.3">
      <c r="A947" s="101">
        <v>43816</v>
      </c>
      <c r="B947" s="3">
        <f>'Raw data'!B947</f>
        <v>39.509804000000003</v>
      </c>
      <c r="C947" s="3">
        <f t="shared" si="70"/>
        <v>3.4683196673275327E-3</v>
      </c>
      <c r="D947" s="3">
        <f>'Raw data'!C947</f>
        <v>56.28</v>
      </c>
      <c r="E947" s="3">
        <f t="shared" si="71"/>
        <v>1.7721518987341846E-2</v>
      </c>
      <c r="F947" s="3">
        <f>'Raw data'!D947</f>
        <v>29.87</v>
      </c>
      <c r="G947" s="3">
        <f t="shared" si="72"/>
        <v>1.0487144790257181E-2</v>
      </c>
      <c r="H947" s="62">
        <f>'Raw data'!E947</f>
        <v>1791.93430659316</v>
      </c>
      <c r="I947" s="67">
        <f t="shared" si="73"/>
        <v>2.3929450537471296E-3</v>
      </c>
      <c r="J947" s="62">
        <f>'Sweden Small Cap'!C962</f>
        <v>1796.68910319</v>
      </c>
      <c r="K947">
        <f t="shared" si="74"/>
        <v>2.6279236983146625E-3</v>
      </c>
    </row>
    <row r="948" spans="1:11" x14ac:dyDescent="0.3">
      <c r="A948" s="101">
        <v>43817</v>
      </c>
      <c r="B948" s="3">
        <f>'Raw data'!B948</f>
        <v>39.873942999999997</v>
      </c>
      <c r="C948" s="3">
        <f t="shared" si="70"/>
        <v>9.2164213216546047E-3</v>
      </c>
      <c r="D948" s="3">
        <f>'Raw data'!C948</f>
        <v>55.38</v>
      </c>
      <c r="E948" s="3">
        <f t="shared" si="71"/>
        <v>-1.5991471215351785E-2</v>
      </c>
      <c r="F948" s="3">
        <f>'Raw data'!D948</f>
        <v>29.27</v>
      </c>
      <c r="G948" s="3">
        <f t="shared" si="72"/>
        <v>-2.0087043856712467E-2</v>
      </c>
      <c r="H948" s="62">
        <f>'Raw data'!E948</f>
        <v>1787.9608668891699</v>
      </c>
      <c r="I948" s="67">
        <f t="shared" si="73"/>
        <v>-2.2174025517400177E-3</v>
      </c>
      <c r="J948" s="62">
        <f>'Sweden Small Cap'!C963</f>
        <v>1792.29031687</v>
      </c>
      <c r="K948">
        <f t="shared" si="74"/>
        <v>-2.4482735005126968E-3</v>
      </c>
    </row>
    <row r="949" spans="1:11" x14ac:dyDescent="0.3">
      <c r="A949" s="101">
        <v>43818</v>
      </c>
      <c r="B949" s="3">
        <f>'Raw data'!B949</f>
        <v>40.602238</v>
      </c>
      <c r="C949" s="3">
        <f t="shared" si="70"/>
        <v>1.8264935574593234E-2</v>
      </c>
      <c r="D949" s="3">
        <f>'Raw data'!C949</f>
        <v>58.22</v>
      </c>
      <c r="E949" s="3">
        <f t="shared" si="71"/>
        <v>5.1282051282051211E-2</v>
      </c>
      <c r="F949" s="3">
        <f>'Raw data'!D949</f>
        <v>29.85</v>
      </c>
      <c r="G949" s="3">
        <f t="shared" si="72"/>
        <v>1.9815510761872289E-2</v>
      </c>
      <c r="H949" s="62">
        <f>'Raw data'!E949</f>
        <v>1783.2856819047799</v>
      </c>
      <c r="I949" s="67">
        <f t="shared" si="73"/>
        <v>-2.6148139318754697E-3</v>
      </c>
      <c r="J949" s="62">
        <f>'Sweden Small Cap'!C964</f>
        <v>1808.95844751</v>
      </c>
      <c r="K949">
        <f t="shared" si="74"/>
        <v>9.2999055360120323E-3</v>
      </c>
    </row>
    <row r="950" spans="1:11" x14ac:dyDescent="0.3">
      <c r="A950" s="101">
        <v>43819</v>
      </c>
      <c r="B950" s="3">
        <f>'Raw data'!B950</f>
        <v>40.401960000000003</v>
      </c>
      <c r="C950" s="3">
        <f t="shared" si="70"/>
        <v>-4.9326837599443975E-3</v>
      </c>
      <c r="D950" s="3">
        <f>'Raw data'!C950</f>
        <v>56.92</v>
      </c>
      <c r="E950" s="3">
        <f t="shared" si="71"/>
        <v>-2.2329096530401875E-2</v>
      </c>
      <c r="F950" s="3">
        <f>'Raw data'!D950</f>
        <v>29.23</v>
      </c>
      <c r="G950" s="3">
        <f t="shared" si="72"/>
        <v>-2.0770519262981606E-2</v>
      </c>
      <c r="H950" s="62">
        <f>'Raw data'!E950</f>
        <v>1794.7983867457899</v>
      </c>
      <c r="I950" s="67">
        <f t="shared" si="73"/>
        <v>6.4558948450216371E-3</v>
      </c>
      <c r="J950" s="62">
        <f>'Sweden Small Cap'!C965</f>
        <v>1828.5888402</v>
      </c>
      <c r="K950">
        <f t="shared" si="74"/>
        <v>1.0851765399598262E-2</v>
      </c>
    </row>
    <row r="951" spans="1:11" x14ac:dyDescent="0.3">
      <c r="A951" s="101">
        <v>43822</v>
      </c>
      <c r="B951" s="3">
        <f>'Raw data'!B951</f>
        <v>40.547620000000002</v>
      </c>
      <c r="C951" s="3">
        <f t="shared" si="70"/>
        <v>3.6052706353850023E-3</v>
      </c>
      <c r="D951" s="3">
        <f>'Raw data'!C951</f>
        <v>56.54</v>
      </c>
      <c r="E951" s="3">
        <f t="shared" si="71"/>
        <v>-6.6760365425158567E-3</v>
      </c>
      <c r="F951" s="3">
        <f>'Raw data'!D951</f>
        <v>29.15</v>
      </c>
      <c r="G951" s="3">
        <f t="shared" si="72"/>
        <v>-2.7369141293192558E-3</v>
      </c>
      <c r="H951" s="62">
        <f>'Raw data'!E951</f>
        <v>1795.65750094596</v>
      </c>
      <c r="I951" s="67">
        <f t="shared" si="73"/>
        <v>4.7866891708532599E-4</v>
      </c>
      <c r="J951" s="62">
        <f>'Sweden Small Cap'!C966</f>
        <v>1832.0436449700001</v>
      </c>
      <c r="K951">
        <f t="shared" si="74"/>
        <v>1.8893283684385518E-3</v>
      </c>
    </row>
    <row r="952" spans="1:11" x14ac:dyDescent="0.3">
      <c r="A952" s="101">
        <v>43826</v>
      </c>
      <c r="B952" s="3">
        <f>'Raw data'!B952</f>
        <v>39.600838000000003</v>
      </c>
      <c r="C952" s="3">
        <f t="shared" si="70"/>
        <v>-2.3349878488552443E-2</v>
      </c>
      <c r="D952" s="3">
        <f>'Raw data'!C952</f>
        <v>56.86</v>
      </c>
      <c r="E952" s="3">
        <f t="shared" si="71"/>
        <v>5.659709939865587E-3</v>
      </c>
      <c r="F952" s="3">
        <f>'Raw data'!D952</f>
        <v>28.81</v>
      </c>
      <c r="G952" s="3">
        <f t="shared" si="72"/>
        <v>-1.166380789022298E-2</v>
      </c>
      <c r="H952" s="62">
        <f>'Raw data'!E952</f>
        <v>1798.03862027577</v>
      </c>
      <c r="I952" s="67">
        <f t="shared" si="73"/>
        <v>1.3260431505203963E-3</v>
      </c>
      <c r="J952" s="62">
        <f>'Sweden Small Cap'!C967</f>
        <v>1832.0436449700001</v>
      </c>
      <c r="K952">
        <f t="shared" si="74"/>
        <v>0</v>
      </c>
    </row>
    <row r="953" spans="1:11" x14ac:dyDescent="0.3">
      <c r="A953" s="101">
        <v>43829</v>
      </c>
      <c r="B953" s="3">
        <f>'Raw data'!B953</f>
        <v>39.764699999999998</v>
      </c>
      <c r="C953" s="3">
        <f t="shared" si="70"/>
        <v>4.1378417295107398E-3</v>
      </c>
      <c r="D953" s="3">
        <f>'Raw data'!C953</f>
        <v>57.36</v>
      </c>
      <c r="E953" s="3">
        <f t="shared" si="71"/>
        <v>8.7935279634189234E-3</v>
      </c>
      <c r="F953" s="3">
        <f>'Raw data'!D953</f>
        <v>29.51</v>
      </c>
      <c r="G953" s="3">
        <f t="shared" si="72"/>
        <v>2.4297119055883474E-2</v>
      </c>
      <c r="H953" s="62">
        <f>'Raw data'!E953</f>
        <v>1771.85046699957</v>
      </c>
      <c r="I953" s="67">
        <f t="shared" si="73"/>
        <v>-1.4564844704049465E-2</v>
      </c>
      <c r="J953" s="62">
        <f>'Sweden Small Cap'!C968</f>
        <v>1832.0436449700001</v>
      </c>
      <c r="K953">
        <f t="shared" si="74"/>
        <v>0</v>
      </c>
    </row>
    <row r="954" spans="1:11" x14ac:dyDescent="0.3">
      <c r="A954" s="101">
        <v>43832</v>
      </c>
      <c r="B954" s="3">
        <f>'Raw data'!B954</f>
        <v>40.165264000000001</v>
      </c>
      <c r="C954" s="3">
        <f t="shared" si="70"/>
        <v>1.0073356519727367E-2</v>
      </c>
      <c r="D954" s="3">
        <f>'Raw data'!C954</f>
        <v>58.5</v>
      </c>
      <c r="E954" s="3">
        <f t="shared" si="71"/>
        <v>1.9874476987447709E-2</v>
      </c>
      <c r="F954" s="3">
        <f>'Raw data'!D954</f>
        <v>30.5</v>
      </c>
      <c r="G954" s="3">
        <f t="shared" si="72"/>
        <v>3.3547949847509265E-2</v>
      </c>
      <c r="H954" s="62">
        <f>'Raw data'!E954</f>
        <v>1808.6265411694701</v>
      </c>
      <c r="I954" s="67">
        <f t="shared" si="73"/>
        <v>2.0755743701203092E-2</v>
      </c>
      <c r="J954" s="62">
        <f>'Sweden Small Cap'!C969</f>
        <v>1844.15305169</v>
      </c>
      <c r="K954">
        <f t="shared" si="74"/>
        <v>6.6097806966810653E-3</v>
      </c>
    </row>
    <row r="955" spans="1:11" x14ac:dyDescent="0.3">
      <c r="A955" s="101">
        <v>43833</v>
      </c>
      <c r="B955" s="3">
        <f>'Raw data'!B955</f>
        <v>39.436970000000002</v>
      </c>
      <c r="C955" s="3">
        <f t="shared" si="70"/>
        <v>-1.8132434035538724E-2</v>
      </c>
      <c r="D955" s="3">
        <f>'Raw data'!C955</f>
        <v>57.46</v>
      </c>
      <c r="E955" s="3">
        <f t="shared" si="71"/>
        <v>-1.7777777777777764E-2</v>
      </c>
      <c r="F955" s="3">
        <f>'Raw data'!D955</f>
        <v>29.52</v>
      </c>
      <c r="G955" s="3">
        <f t="shared" si="72"/>
        <v>-3.2131147540983618E-2</v>
      </c>
      <c r="H955" s="62">
        <f>'Raw data'!E955</f>
        <v>1785.23356738758</v>
      </c>
      <c r="I955" s="67">
        <f t="shared" si="73"/>
        <v>-1.2934109529745164E-2</v>
      </c>
      <c r="J955" s="62">
        <f>'Sweden Small Cap'!C970</f>
        <v>1828.9359306399999</v>
      </c>
      <c r="K955">
        <f t="shared" si="74"/>
        <v>-8.2515499654732781E-3</v>
      </c>
    </row>
    <row r="956" spans="1:11" x14ac:dyDescent="0.3">
      <c r="A956" s="101">
        <v>43837</v>
      </c>
      <c r="B956" s="3">
        <f>'Raw data'!B956</f>
        <v>39.691870000000002</v>
      </c>
      <c r="C956" s="3">
        <f t="shared" si="70"/>
        <v>6.4634783047480375E-3</v>
      </c>
      <c r="D956" s="3">
        <f>'Raw data'!C956</f>
        <v>57.16</v>
      </c>
      <c r="E956" s="3">
        <f t="shared" si="71"/>
        <v>-5.2210233205709057E-3</v>
      </c>
      <c r="F956" s="3">
        <f>'Raw data'!D956</f>
        <v>29.61</v>
      </c>
      <c r="G956" s="3">
        <f t="shared" si="72"/>
        <v>3.0487804878048734E-3</v>
      </c>
      <c r="H956" s="62">
        <f>'Raw data'!E956</f>
        <v>1796.84969015206</v>
      </c>
      <c r="I956" s="67">
        <f t="shared" si="73"/>
        <v>6.5067803881138303E-3</v>
      </c>
      <c r="J956" s="62">
        <f>'Sweden Small Cap'!C971</f>
        <v>1828.9359306399999</v>
      </c>
      <c r="K956">
        <f t="shared" si="74"/>
        <v>0</v>
      </c>
    </row>
    <row r="957" spans="1:11" x14ac:dyDescent="0.3">
      <c r="A957" s="101">
        <v>43838</v>
      </c>
      <c r="B957" s="3">
        <f>'Raw data'!B957</f>
        <v>39.054622999999999</v>
      </c>
      <c r="C957" s="3">
        <f t="shared" si="70"/>
        <v>-1.6054849519561615E-2</v>
      </c>
      <c r="D957" s="3">
        <f>'Raw data'!C957</f>
        <v>56.34</v>
      </c>
      <c r="E957" s="3">
        <f t="shared" si="71"/>
        <v>-1.4345696291112547E-2</v>
      </c>
      <c r="F957" s="3">
        <f>'Raw data'!D957</f>
        <v>30</v>
      </c>
      <c r="G957" s="3">
        <f t="shared" si="72"/>
        <v>1.3171225937183404E-2</v>
      </c>
      <c r="H957" s="62">
        <f>'Raw data'!E957</f>
        <v>1795.4075180974401</v>
      </c>
      <c r="I957" s="67">
        <f t="shared" si="73"/>
        <v>-8.0261140512978264E-4</v>
      </c>
      <c r="J957" s="62">
        <f>'Sweden Small Cap'!C972</f>
        <v>1856.43126549</v>
      </c>
      <c r="K957">
        <f t="shared" si="74"/>
        <v>1.5033514509378475E-2</v>
      </c>
    </row>
    <row r="958" spans="1:11" x14ac:dyDescent="0.3">
      <c r="A958" s="101">
        <v>43839</v>
      </c>
      <c r="B958" s="3">
        <f>'Raw data'!B958</f>
        <v>40.274509999999999</v>
      </c>
      <c r="C958" s="3">
        <f t="shared" si="70"/>
        <v>3.1235405857073566E-2</v>
      </c>
      <c r="D958" s="3">
        <f>'Raw data'!C958</f>
        <v>56.06</v>
      </c>
      <c r="E958" s="3">
        <f t="shared" si="71"/>
        <v>-4.969826056088057E-3</v>
      </c>
      <c r="F958" s="3">
        <f>'Raw data'!D958</f>
        <v>29.77</v>
      </c>
      <c r="G958" s="3">
        <f t="shared" si="72"/>
        <v>-7.666666666666681E-3</v>
      </c>
      <c r="H958" s="62">
        <f>'Raw data'!E958</f>
        <v>1796.73478827442</v>
      </c>
      <c r="I958" s="67">
        <f t="shared" si="73"/>
        <v>7.3925844890435815E-4</v>
      </c>
      <c r="J958" s="62">
        <f>'Sweden Small Cap'!C973</f>
        <v>1842.66619909</v>
      </c>
      <c r="K958">
        <f t="shared" si="74"/>
        <v>-7.4147999206244626E-3</v>
      </c>
    </row>
    <row r="959" spans="1:11" x14ac:dyDescent="0.3">
      <c r="A959" s="101">
        <v>43840</v>
      </c>
      <c r="B959" s="3">
        <f>'Raw data'!B959</f>
        <v>40.875346999999998</v>
      </c>
      <c r="C959" s="3">
        <f t="shared" si="70"/>
        <v>1.491854277060102E-2</v>
      </c>
      <c r="D959" s="3">
        <f>'Raw data'!C959</f>
        <v>56.36</v>
      </c>
      <c r="E959" s="3">
        <f t="shared" si="71"/>
        <v>5.3514092044237805E-3</v>
      </c>
      <c r="F959" s="3">
        <f>'Raw data'!D959</f>
        <v>30.2</v>
      </c>
      <c r="G959" s="3">
        <f t="shared" si="72"/>
        <v>1.4444071212630156E-2</v>
      </c>
      <c r="H959" s="62">
        <f>'Raw data'!E959</f>
        <v>1784.9717015485701</v>
      </c>
      <c r="I959" s="67">
        <f t="shared" si="73"/>
        <v>-6.5469243444365869E-3</v>
      </c>
      <c r="J959" s="62">
        <f>'Sweden Small Cap'!C974</f>
        <v>1842.66619909</v>
      </c>
      <c r="K959">
        <f t="shared" si="74"/>
        <v>0</v>
      </c>
    </row>
    <row r="960" spans="1:11" x14ac:dyDescent="0.3">
      <c r="A960" s="101">
        <v>43843</v>
      </c>
      <c r="B960" s="3">
        <f>'Raw data'!B960</f>
        <v>41.621845</v>
      </c>
      <c r="C960" s="3">
        <f t="shared" si="70"/>
        <v>1.8262792973965519E-2</v>
      </c>
      <c r="D960" s="3">
        <f>'Raw data'!C960</f>
        <v>55.48</v>
      </c>
      <c r="E960" s="3">
        <f t="shared" si="71"/>
        <v>-1.5613910574875845E-2</v>
      </c>
      <c r="F960" s="3">
        <f>'Raw data'!D960</f>
        <v>31.22</v>
      </c>
      <c r="G960" s="3">
        <f t="shared" si="72"/>
        <v>3.3774834437086079E-2</v>
      </c>
      <c r="H960" s="62">
        <f>'Raw data'!E960</f>
        <v>1790.51048634834</v>
      </c>
      <c r="I960" s="67">
        <f t="shared" si="73"/>
        <v>3.1030098656268331E-3</v>
      </c>
      <c r="J960" s="62">
        <f>'Sweden Small Cap'!C975</f>
        <v>1845.34158966</v>
      </c>
      <c r="K960">
        <f t="shared" si="74"/>
        <v>1.4519127616934805E-3</v>
      </c>
    </row>
    <row r="961" spans="1:11" x14ac:dyDescent="0.3">
      <c r="A961" s="101">
        <v>43844</v>
      </c>
      <c r="B961" s="3">
        <f>'Raw data'!B961</f>
        <v>38.908962000000002</v>
      </c>
      <c r="C961" s="3">
        <f t="shared" si="70"/>
        <v>-6.5179306683785826E-2</v>
      </c>
      <c r="D961" s="3">
        <f>'Raw data'!C961</f>
        <v>45.7</v>
      </c>
      <c r="E961" s="3">
        <f t="shared" si="71"/>
        <v>-0.17627974044700784</v>
      </c>
      <c r="F961" s="3">
        <f>'Raw data'!D961</f>
        <v>30.31</v>
      </c>
      <c r="G961" s="3">
        <f t="shared" si="72"/>
        <v>-2.9147982062780273E-2</v>
      </c>
      <c r="H961" s="62">
        <f>'Raw data'!E961</f>
        <v>1792.9030699872601</v>
      </c>
      <c r="I961" s="67">
        <f t="shared" si="73"/>
        <v>1.3362578198576462E-3</v>
      </c>
      <c r="J961" s="62">
        <f>'Sweden Small Cap'!C976</f>
        <v>1842.0651400700001</v>
      </c>
      <c r="K961">
        <f t="shared" si="74"/>
        <v>-1.7755247095490516E-3</v>
      </c>
    </row>
    <row r="962" spans="1:11" x14ac:dyDescent="0.3">
      <c r="A962" s="101">
        <v>43845</v>
      </c>
      <c r="B962" s="3">
        <f>'Raw data'!B962</f>
        <v>38.96358</v>
      </c>
      <c r="C962" s="3">
        <f t="shared" si="70"/>
        <v>1.403738295562802E-3</v>
      </c>
      <c r="D962" s="3">
        <f>'Raw data'!C962</f>
        <v>47.66</v>
      </c>
      <c r="E962" s="3">
        <f t="shared" si="71"/>
        <v>4.2888402625820429E-2</v>
      </c>
      <c r="F962" s="3">
        <f>'Raw data'!D962</f>
        <v>30.26</v>
      </c>
      <c r="G962" s="3">
        <f t="shared" si="72"/>
        <v>-1.6496205872648354E-3</v>
      </c>
      <c r="H962" s="62">
        <f>'Raw data'!E962</f>
        <v>1787.2906387365899</v>
      </c>
      <c r="I962" s="67">
        <f t="shared" si="73"/>
        <v>-3.1303595518468548E-3</v>
      </c>
      <c r="J962" s="62">
        <f>'Sweden Small Cap'!C977</f>
        <v>1861.81558473</v>
      </c>
      <c r="K962">
        <f t="shared" si="74"/>
        <v>1.072190349318989E-2</v>
      </c>
    </row>
    <row r="963" spans="1:11" x14ac:dyDescent="0.3">
      <c r="A963" s="101">
        <v>43846</v>
      </c>
      <c r="B963" s="3">
        <f>'Raw data'!B963</f>
        <v>38.508400000000002</v>
      </c>
      <c r="C963" s="3">
        <f t="shared" ref="C963:C1026" si="75">(B963-B962)/B962</f>
        <v>-1.1682191420808832E-2</v>
      </c>
      <c r="D963" s="3">
        <f>'Raw data'!C963</f>
        <v>46.76</v>
      </c>
      <c r="E963" s="3">
        <f t="shared" ref="E963:E1026" si="76">(D963-D962)/D962</f>
        <v>-1.8883759966428843E-2</v>
      </c>
      <c r="F963" s="3">
        <f>'Raw data'!D963</f>
        <v>30.31</v>
      </c>
      <c r="G963" s="3">
        <f t="shared" ref="G963:G1026" si="77">(F963-F962)/F962</f>
        <v>1.6523463317910493E-3</v>
      </c>
      <c r="H963" s="62">
        <f>'Raw data'!E963</f>
        <v>1812.2972101786299</v>
      </c>
      <c r="I963" s="67">
        <f t="shared" ref="I963:I1026" si="78">(H963-H962)/H962</f>
        <v>1.3991329054191655E-2</v>
      </c>
      <c r="J963" s="62">
        <f>'Sweden Small Cap'!C978</f>
        <v>1863.5685181700001</v>
      </c>
      <c r="K963">
        <f t="shared" si="74"/>
        <v>9.4151829771814714E-4</v>
      </c>
    </row>
    <row r="964" spans="1:11" x14ac:dyDescent="0.3">
      <c r="A964" s="101">
        <v>43847</v>
      </c>
      <c r="B964" s="3">
        <f>'Raw data'!B964</f>
        <v>39.400559999999999</v>
      </c>
      <c r="C964" s="3">
        <f t="shared" si="75"/>
        <v>2.3167932191417898E-2</v>
      </c>
      <c r="D964" s="3">
        <f>'Raw data'!C964</f>
        <v>48.03</v>
      </c>
      <c r="E964" s="3">
        <f t="shared" si="76"/>
        <v>2.7159965782720341E-2</v>
      </c>
      <c r="F964" s="3">
        <f>'Raw data'!D964</f>
        <v>30.44</v>
      </c>
      <c r="G964" s="3">
        <f t="shared" si="77"/>
        <v>4.2890135268889001E-3</v>
      </c>
      <c r="H964" s="62">
        <f>'Raw data'!E964</f>
        <v>1825.94195676647</v>
      </c>
      <c r="I964" s="67">
        <f t="shared" si="78"/>
        <v>7.5289784209815764E-3</v>
      </c>
      <c r="J964" s="62">
        <f>'Sweden Small Cap'!C979</f>
        <v>1868.85882612</v>
      </c>
      <c r="K964">
        <f t="shared" ref="K964:K1027" si="79">(J964-J963)/J963</f>
        <v>2.8388051732033742E-3</v>
      </c>
    </row>
    <row r="965" spans="1:11" x14ac:dyDescent="0.3">
      <c r="A965" s="101">
        <v>43850</v>
      </c>
      <c r="B965" s="3">
        <f>'Raw data'!B965</f>
        <v>38.999996000000003</v>
      </c>
      <c r="C965" s="3">
        <f t="shared" si="75"/>
        <v>-1.0166454486941194E-2</v>
      </c>
      <c r="D965" s="3">
        <f>'Raw data'!C965</f>
        <v>49.31</v>
      </c>
      <c r="E965" s="3">
        <f t="shared" si="76"/>
        <v>2.6650010410160338E-2</v>
      </c>
      <c r="F965" s="3">
        <f>'Raw data'!D965</f>
        <v>29.81</v>
      </c>
      <c r="G965" s="3">
        <f t="shared" si="77"/>
        <v>-2.0696452036793777E-2</v>
      </c>
      <c r="H965" s="62">
        <f>'Raw data'!E965</f>
        <v>1821.2897603465501</v>
      </c>
      <c r="I965" s="67">
        <f t="shared" si="78"/>
        <v>-2.5478336825987299E-3</v>
      </c>
      <c r="J965" s="62">
        <f>'Sweden Small Cap'!C980</f>
        <v>1866.0094382699999</v>
      </c>
      <c r="K965">
        <f t="shared" si="79"/>
        <v>-1.5246672515739424E-3</v>
      </c>
    </row>
    <row r="966" spans="1:11" x14ac:dyDescent="0.3">
      <c r="A966" s="101">
        <v>43851</v>
      </c>
      <c r="B966" s="3">
        <f>'Raw data'!B966</f>
        <v>38.599437999999999</v>
      </c>
      <c r="C966" s="3">
        <f t="shared" si="75"/>
        <v>-1.0270719002125121E-2</v>
      </c>
      <c r="D966" s="3">
        <f>'Raw data'!C966</f>
        <v>49.11</v>
      </c>
      <c r="E966" s="3">
        <f t="shared" si="76"/>
        <v>-4.0559724193876059E-3</v>
      </c>
      <c r="F966" s="3">
        <f>'Raw data'!D966</f>
        <v>29.75</v>
      </c>
      <c r="G966" s="3">
        <f t="shared" si="77"/>
        <v>-2.012747400201232E-3</v>
      </c>
      <c r="H966" s="62">
        <f>'Raw data'!E966</f>
        <v>1825.61831884196</v>
      </c>
      <c r="I966" s="67">
        <f t="shared" si="78"/>
        <v>2.3766446117756972E-3</v>
      </c>
      <c r="J966" s="62">
        <f>'Sweden Small Cap'!C981</f>
        <v>1855.9383147799999</v>
      </c>
      <c r="K966">
        <f t="shared" si="79"/>
        <v>-5.397144989436416E-3</v>
      </c>
    </row>
    <row r="967" spans="1:11" x14ac:dyDescent="0.3">
      <c r="A967" s="101">
        <v>43852</v>
      </c>
      <c r="B967" s="3">
        <f>'Raw data'!B967</f>
        <v>39.091034000000001</v>
      </c>
      <c r="C967" s="3">
        <f t="shared" si="75"/>
        <v>1.2735833096844604E-2</v>
      </c>
      <c r="D967" s="3">
        <f>'Raw data'!C967</f>
        <v>49.49</v>
      </c>
      <c r="E967" s="3">
        <f t="shared" si="76"/>
        <v>7.7377316228874476E-3</v>
      </c>
      <c r="F967" s="3">
        <f>'Raw data'!D967</f>
        <v>29.86</v>
      </c>
      <c r="G967" s="3">
        <f t="shared" si="77"/>
        <v>3.6974789915966196E-3</v>
      </c>
      <c r="H967" s="62">
        <f>'Raw data'!E967</f>
        <v>1811.7604088266701</v>
      </c>
      <c r="I967" s="67">
        <f t="shared" si="78"/>
        <v>-7.5908035498243528E-3</v>
      </c>
      <c r="J967" s="62">
        <f>'Sweden Small Cap'!C982</f>
        <v>1871.06509916</v>
      </c>
      <c r="K967">
        <f t="shared" si="79"/>
        <v>8.150477987083975E-3</v>
      </c>
    </row>
    <row r="968" spans="1:11" x14ac:dyDescent="0.3">
      <c r="A968" s="101">
        <v>43853</v>
      </c>
      <c r="B968" s="3">
        <f>'Raw data'!B968</f>
        <v>38.362743000000002</v>
      </c>
      <c r="C968" s="3">
        <f t="shared" si="75"/>
        <v>-1.8630640468604607E-2</v>
      </c>
      <c r="D968" s="3">
        <f>'Raw data'!C968</f>
        <v>49.14</v>
      </c>
      <c r="E968" s="3">
        <f t="shared" si="76"/>
        <v>-7.0721357850071003E-3</v>
      </c>
      <c r="F968" s="3">
        <f>'Raw data'!D968</f>
        <v>28.95</v>
      </c>
      <c r="G968" s="3">
        <f t="shared" si="77"/>
        <v>-3.0475552578700608E-2</v>
      </c>
      <c r="H968" s="62">
        <f>'Raw data'!E968</f>
        <v>1795.4277999349899</v>
      </c>
      <c r="I968" s="67">
        <f t="shared" si="78"/>
        <v>-9.014773041793888E-3</v>
      </c>
      <c r="J968" s="62">
        <f>'Sweden Small Cap'!C983</f>
        <v>1879.9852027699999</v>
      </c>
      <c r="K968">
        <f t="shared" si="79"/>
        <v>4.7673935097204542E-3</v>
      </c>
    </row>
    <row r="969" spans="1:11" x14ac:dyDescent="0.3">
      <c r="A969" s="101">
        <v>43854</v>
      </c>
      <c r="B969" s="3">
        <f>'Raw data'!B969</f>
        <v>38.435574000000003</v>
      </c>
      <c r="C969" s="3">
        <f t="shared" si="75"/>
        <v>1.8984825980770132E-3</v>
      </c>
      <c r="D969" s="3">
        <f>'Raw data'!C969</f>
        <v>48.75</v>
      </c>
      <c r="E969" s="3">
        <f t="shared" si="76"/>
        <v>-7.9365079365079482E-3</v>
      </c>
      <c r="F969" s="3">
        <f>'Raw data'!D969</f>
        <v>28.45</v>
      </c>
      <c r="G969" s="3">
        <f t="shared" si="77"/>
        <v>-1.7271157167530225E-2</v>
      </c>
      <c r="H969" s="62">
        <f>'Raw data'!E969</f>
        <v>1812.8461490008101</v>
      </c>
      <c r="I969" s="67">
        <f t="shared" si="78"/>
        <v>9.7015034892803057E-3</v>
      </c>
      <c r="J969" s="62">
        <f>'Sweden Small Cap'!C984</f>
        <v>1871.0203508</v>
      </c>
      <c r="K969">
        <f t="shared" si="79"/>
        <v>-4.7685758147409741E-3</v>
      </c>
    </row>
    <row r="970" spans="1:11" x14ac:dyDescent="0.3">
      <c r="A970" s="101">
        <v>43857</v>
      </c>
      <c r="B970" s="3">
        <f>'Raw data'!B970</f>
        <v>37.780110000000001</v>
      </c>
      <c r="C970" s="3">
        <f t="shared" si="75"/>
        <v>-1.7053576460182487E-2</v>
      </c>
      <c r="D970" s="3">
        <f>'Raw data'!C970</f>
        <v>48.2</v>
      </c>
      <c r="E970" s="3">
        <f t="shared" si="76"/>
        <v>-1.1282051282051224E-2</v>
      </c>
      <c r="F970" s="3">
        <f>'Raw data'!D970</f>
        <v>28.41</v>
      </c>
      <c r="G970" s="3">
        <f t="shared" si="77"/>
        <v>-1.4059753954305501E-3</v>
      </c>
      <c r="H970" s="62">
        <f>'Raw data'!E970</f>
        <v>1771.47509564036</v>
      </c>
      <c r="I970" s="67">
        <f t="shared" si="78"/>
        <v>-2.2821050414704343E-2</v>
      </c>
      <c r="J970" s="62">
        <f>'Sweden Small Cap'!C985</f>
        <v>1872.2166028199999</v>
      </c>
      <c r="K970">
        <f t="shared" si="79"/>
        <v>6.3935810184452991E-4</v>
      </c>
    </row>
    <row r="971" spans="1:11" x14ac:dyDescent="0.3">
      <c r="A971" s="101">
        <v>43858</v>
      </c>
      <c r="B971" s="3">
        <f>'Raw data'!B971</f>
        <v>38.162460000000003</v>
      </c>
      <c r="C971" s="3">
        <f t="shared" si="75"/>
        <v>1.0120404625608618E-2</v>
      </c>
      <c r="D971" s="3">
        <f>'Raw data'!C971</f>
        <v>48.13</v>
      </c>
      <c r="E971" s="3">
        <f t="shared" si="76"/>
        <v>-1.4522821576763544E-3</v>
      </c>
      <c r="F971" s="3">
        <f>'Raw data'!D971</f>
        <v>28.2</v>
      </c>
      <c r="G971" s="3">
        <f t="shared" si="77"/>
        <v>-7.391763463569196E-3</v>
      </c>
      <c r="H971" s="62">
        <f>'Raw data'!E971</f>
        <v>1786.35037234642</v>
      </c>
      <c r="I971" s="67">
        <f t="shared" si="78"/>
        <v>8.3971130853989651E-3</v>
      </c>
      <c r="J971" s="62">
        <f>'Sweden Small Cap'!C986</f>
        <v>1846.5807883</v>
      </c>
      <c r="K971">
        <f t="shared" si="79"/>
        <v>-1.369276101995162E-2</v>
      </c>
    </row>
    <row r="972" spans="1:11" x14ac:dyDescent="0.3">
      <c r="A972" s="101">
        <v>43859</v>
      </c>
      <c r="B972" s="3">
        <f>'Raw data'!B972</f>
        <v>38.417366000000001</v>
      </c>
      <c r="C972" s="3">
        <f t="shared" si="75"/>
        <v>6.6794960282958249E-3</v>
      </c>
      <c r="D972" s="3">
        <f>'Raw data'!C972</f>
        <v>48.23</v>
      </c>
      <c r="E972" s="3">
        <f t="shared" si="76"/>
        <v>2.0777062123414568E-3</v>
      </c>
      <c r="F972" s="3">
        <f>'Raw data'!D972</f>
        <v>28.25</v>
      </c>
      <c r="G972" s="3">
        <f t="shared" si="77"/>
        <v>1.7730496453900962E-3</v>
      </c>
      <c r="H972" s="62">
        <f>'Raw data'!E972</f>
        <v>1791.6720021221099</v>
      </c>
      <c r="I972" s="67">
        <f t="shared" si="78"/>
        <v>2.979051510874524E-3</v>
      </c>
      <c r="J972" s="62">
        <f>'Sweden Small Cap'!C987</f>
        <v>1869.6154064299999</v>
      </c>
      <c r="K972">
        <f t="shared" si="79"/>
        <v>1.2474200032810934E-2</v>
      </c>
    </row>
    <row r="973" spans="1:11" x14ac:dyDescent="0.3">
      <c r="A973" s="101">
        <v>43860</v>
      </c>
      <c r="B973" s="3">
        <f>'Raw data'!B973</f>
        <v>37.452376999999998</v>
      </c>
      <c r="C973" s="3">
        <f t="shared" si="75"/>
        <v>-2.5118562266866571E-2</v>
      </c>
      <c r="D973" s="3">
        <f>'Raw data'!C973</f>
        <v>48</v>
      </c>
      <c r="E973" s="3">
        <f t="shared" si="76"/>
        <v>-4.7688160895707418E-3</v>
      </c>
      <c r="F973" s="3">
        <f>'Raw data'!D973</f>
        <v>28.08</v>
      </c>
      <c r="G973" s="3">
        <f t="shared" si="77"/>
        <v>-6.0176991150443079E-3</v>
      </c>
      <c r="H973" s="62">
        <f>'Raw data'!E973</f>
        <v>1787.95590215163</v>
      </c>
      <c r="I973" s="67">
        <f t="shared" si="78"/>
        <v>-2.0740961325948527E-3</v>
      </c>
      <c r="J973" s="62">
        <f>'Sweden Small Cap'!C988</f>
        <v>1834.00340259</v>
      </c>
      <c r="K973">
        <f t="shared" si="79"/>
        <v>-1.9047769780631239E-2</v>
      </c>
    </row>
    <row r="974" spans="1:11" x14ac:dyDescent="0.3">
      <c r="A974" s="101">
        <v>43861</v>
      </c>
      <c r="B974" s="3">
        <f>'Raw data'!B974</f>
        <v>37.616244999999999</v>
      </c>
      <c r="C974" s="3">
        <f t="shared" si="75"/>
        <v>4.3753698196512545E-3</v>
      </c>
      <c r="D974" s="3">
        <f>'Raw data'!C974</f>
        <v>49.03</v>
      </c>
      <c r="E974" s="3">
        <f t="shared" si="76"/>
        <v>2.1458333333333357E-2</v>
      </c>
      <c r="F974" s="3">
        <f>'Raw data'!D974</f>
        <v>29.6</v>
      </c>
      <c r="G974" s="3">
        <f t="shared" si="77"/>
        <v>5.4131054131054249E-2</v>
      </c>
      <c r="H974" s="62">
        <f>'Raw data'!E974</f>
        <v>1783.2632128427899</v>
      </c>
      <c r="I974" s="67">
        <f t="shared" si="78"/>
        <v>-2.6246113246936641E-3</v>
      </c>
      <c r="J974" s="62">
        <f>'Sweden Small Cap'!C989</f>
        <v>1842.8504876100001</v>
      </c>
      <c r="K974">
        <f t="shared" si="79"/>
        <v>4.8239196325951033E-3</v>
      </c>
    </row>
    <row r="975" spans="1:11" x14ac:dyDescent="0.3">
      <c r="A975" s="101">
        <v>43864</v>
      </c>
      <c r="B975" s="3">
        <f>'Raw data'!B975</f>
        <v>37.543419999999998</v>
      </c>
      <c r="C975" s="3">
        <f t="shared" si="75"/>
        <v>-1.9359986622801317E-3</v>
      </c>
      <c r="D975" s="3">
        <f>'Raw data'!C975</f>
        <v>48.47</v>
      </c>
      <c r="E975" s="3">
        <f t="shared" si="76"/>
        <v>-1.1421578625331476E-2</v>
      </c>
      <c r="F975" s="3">
        <f>'Raw data'!D975</f>
        <v>29.39</v>
      </c>
      <c r="G975" s="3">
        <f t="shared" si="77"/>
        <v>-7.0945945945946227E-3</v>
      </c>
      <c r="H975" s="62">
        <f>'Raw data'!E975</f>
        <v>1782.9088079154701</v>
      </c>
      <c r="I975" s="67">
        <f t="shared" si="78"/>
        <v>-1.9873954936514671E-4</v>
      </c>
      <c r="J975" s="62">
        <f>'Sweden Small Cap'!C990</f>
        <v>1860.53714973</v>
      </c>
      <c r="K975">
        <f t="shared" si="79"/>
        <v>9.5974482134672991E-3</v>
      </c>
    </row>
    <row r="976" spans="1:11" x14ac:dyDescent="0.3">
      <c r="A976" s="101">
        <v>43865</v>
      </c>
      <c r="B976" s="3">
        <f>'Raw data'!B976</f>
        <v>38.053220000000003</v>
      </c>
      <c r="C976" s="3">
        <f t="shared" si="75"/>
        <v>1.3578944059971244E-2</v>
      </c>
      <c r="D976" s="3">
        <f>'Raw data'!C976</f>
        <v>48.46</v>
      </c>
      <c r="E976" s="3">
        <f t="shared" si="76"/>
        <v>-2.0631318341237902E-4</v>
      </c>
      <c r="F976" s="3">
        <f>'Raw data'!D976</f>
        <v>29.75</v>
      </c>
      <c r="G976" s="3">
        <f t="shared" si="77"/>
        <v>1.2249064307587595E-2</v>
      </c>
      <c r="H976" s="62">
        <f>'Raw data'!E976</f>
        <v>1821.0389499537</v>
      </c>
      <c r="I976" s="67">
        <f t="shared" si="78"/>
        <v>2.1386479145173252E-2</v>
      </c>
      <c r="J976" s="62">
        <f>'Sweden Small Cap'!C991</f>
        <v>1841.0519007299999</v>
      </c>
      <c r="K976">
        <f t="shared" si="79"/>
        <v>-1.0472915847355026E-2</v>
      </c>
    </row>
    <row r="977" spans="1:11" x14ac:dyDescent="0.3">
      <c r="A977" s="101">
        <v>43866</v>
      </c>
      <c r="B977" s="3">
        <f>'Raw data'!B977</f>
        <v>38.453780000000002</v>
      </c>
      <c r="C977" s="3">
        <f t="shared" si="75"/>
        <v>1.052631025705574E-2</v>
      </c>
      <c r="D977" s="3">
        <f>'Raw data'!C977</f>
        <v>48.6</v>
      </c>
      <c r="E977" s="3">
        <f t="shared" si="76"/>
        <v>2.8889806025588229E-3</v>
      </c>
      <c r="F977" s="3">
        <f>'Raw data'!D977</f>
        <v>30.01</v>
      </c>
      <c r="G977" s="3">
        <f t="shared" si="77"/>
        <v>8.739495798319381E-3</v>
      </c>
      <c r="H977" s="62">
        <f>'Raw data'!E977</f>
        <v>1847.3501385121599</v>
      </c>
      <c r="I977" s="67">
        <f t="shared" si="78"/>
        <v>1.4448449089531475E-2</v>
      </c>
      <c r="J977" s="62">
        <f>'Sweden Small Cap'!C992</f>
        <v>1843.50907033</v>
      </c>
      <c r="K977">
        <f t="shared" si="79"/>
        <v>1.3346552582389148E-3</v>
      </c>
    </row>
    <row r="978" spans="1:11" x14ac:dyDescent="0.3">
      <c r="A978" s="101">
        <v>43867</v>
      </c>
      <c r="B978" s="3">
        <f>'Raw data'!B978</f>
        <v>37.871147000000001</v>
      </c>
      <c r="C978" s="3">
        <f t="shared" si="75"/>
        <v>-1.5151514363477434E-2</v>
      </c>
      <c r="D978" s="3">
        <f>'Raw data'!C978</f>
        <v>48</v>
      </c>
      <c r="E978" s="3">
        <f t="shared" si="76"/>
        <v>-1.2345679012345708E-2</v>
      </c>
      <c r="F978" s="3">
        <f>'Raw data'!D978</f>
        <v>30.92</v>
      </c>
      <c r="G978" s="3">
        <f t="shared" si="77"/>
        <v>3.0323225591469515E-2</v>
      </c>
      <c r="H978" s="62">
        <f>'Raw data'!E978</f>
        <v>1851.94515967911</v>
      </c>
      <c r="I978" s="67">
        <f t="shared" si="78"/>
        <v>2.4873580114330193E-3</v>
      </c>
      <c r="J978" s="62">
        <f>'Sweden Small Cap'!C993</f>
        <v>1839.43421859</v>
      </c>
      <c r="K978">
        <f t="shared" si="79"/>
        <v>-2.2103779176256295E-3</v>
      </c>
    </row>
    <row r="979" spans="1:11" x14ac:dyDescent="0.3">
      <c r="A979" s="101">
        <v>43868</v>
      </c>
      <c r="B979" s="3">
        <f>'Raw data'!B979</f>
        <v>38.435574000000003</v>
      </c>
      <c r="C979" s="3">
        <f t="shared" si="75"/>
        <v>1.4903879198588888E-2</v>
      </c>
      <c r="D979" s="3">
        <f>'Raw data'!C979</f>
        <v>47.8</v>
      </c>
      <c r="E979" s="3">
        <f t="shared" si="76"/>
        <v>-4.1666666666667256E-3</v>
      </c>
      <c r="F979" s="3">
        <f>'Raw data'!D979</f>
        <v>29.43</v>
      </c>
      <c r="G979" s="3">
        <f t="shared" si="77"/>
        <v>-4.8188874514877161E-2</v>
      </c>
      <c r="H979" s="62">
        <f>'Raw data'!E979</f>
        <v>1849.85914820946</v>
      </c>
      <c r="I979" s="67">
        <f t="shared" si="78"/>
        <v>-1.1263894390973338E-3</v>
      </c>
      <c r="J979" s="62">
        <f>'Sweden Small Cap'!C994</f>
        <v>1878.8849054299999</v>
      </c>
      <c r="K979">
        <f t="shared" si="79"/>
        <v>2.1447185466757501E-2</v>
      </c>
    </row>
    <row r="980" spans="1:11" x14ac:dyDescent="0.3">
      <c r="A980" s="101">
        <v>43871</v>
      </c>
      <c r="B980" s="3">
        <f>'Raw data'!B980</f>
        <v>39.528008</v>
      </c>
      <c r="C980" s="3">
        <f t="shared" si="75"/>
        <v>2.8422471328254317E-2</v>
      </c>
      <c r="D980" s="3">
        <f>'Raw data'!C980</f>
        <v>50.32</v>
      </c>
      <c r="E980" s="3">
        <f t="shared" si="76"/>
        <v>5.2719665271966594E-2</v>
      </c>
      <c r="F980" s="3">
        <f>'Raw data'!D980</f>
        <v>30.17</v>
      </c>
      <c r="G980" s="3">
        <f t="shared" si="77"/>
        <v>2.5144410465511451E-2</v>
      </c>
      <c r="H980" s="62">
        <f>'Raw data'!E980</f>
        <v>1857.99601276624</v>
      </c>
      <c r="I980" s="67">
        <f t="shared" si="78"/>
        <v>4.3986400611397492E-3</v>
      </c>
      <c r="J980" s="62">
        <f>'Sweden Small Cap'!C995</f>
        <v>1900.4250611699999</v>
      </c>
      <c r="K980">
        <f t="shared" si="79"/>
        <v>1.1464329548738583E-2</v>
      </c>
    </row>
    <row r="981" spans="1:11" x14ac:dyDescent="0.3">
      <c r="A981" s="101">
        <v>43872</v>
      </c>
      <c r="B981" s="3">
        <f>'Raw data'!B981</f>
        <v>41.093834000000001</v>
      </c>
      <c r="C981" s="3">
        <f t="shared" si="75"/>
        <v>3.9613076378652863E-2</v>
      </c>
      <c r="D981" s="3">
        <f>'Raw data'!C981</f>
        <v>52.9</v>
      </c>
      <c r="E981" s="3">
        <f t="shared" si="76"/>
        <v>5.127186009538947E-2</v>
      </c>
      <c r="F981" s="3">
        <f>'Raw data'!D981</f>
        <v>32.520000000000003</v>
      </c>
      <c r="G981" s="3">
        <f t="shared" si="77"/>
        <v>7.7891945641365631E-2</v>
      </c>
      <c r="H981" s="62">
        <f>'Raw data'!E981</f>
        <v>1884.1261406103399</v>
      </c>
      <c r="I981" s="67">
        <f t="shared" si="78"/>
        <v>1.4063608137240603E-2</v>
      </c>
      <c r="J981" s="62">
        <f>'Sweden Small Cap'!C996</f>
        <v>1888.21150887</v>
      </c>
      <c r="K981">
        <f t="shared" si="79"/>
        <v>-6.4267476521703264E-3</v>
      </c>
    </row>
    <row r="982" spans="1:11" x14ac:dyDescent="0.3">
      <c r="A982" s="101">
        <v>43873</v>
      </c>
      <c r="B982" s="3">
        <f>'Raw data'!B982</f>
        <v>42.623244999999997</v>
      </c>
      <c r="C982" s="3">
        <f t="shared" si="75"/>
        <v>3.7217530007056437E-2</v>
      </c>
      <c r="D982" s="3">
        <f>'Raw data'!C982</f>
        <v>53.96</v>
      </c>
      <c r="E982" s="3">
        <f t="shared" si="76"/>
        <v>2.0037807183364884E-2</v>
      </c>
      <c r="F982" s="3">
        <f>'Raw data'!D982</f>
        <v>33.369999999999997</v>
      </c>
      <c r="G982" s="3">
        <f t="shared" si="77"/>
        <v>2.6137761377613599E-2</v>
      </c>
      <c r="H982" s="62">
        <f>'Raw data'!E982</f>
        <v>1889.7533293996901</v>
      </c>
      <c r="I982" s="67">
        <f t="shared" si="78"/>
        <v>2.9866306018806665E-3</v>
      </c>
      <c r="J982" s="62">
        <f>'Sweden Small Cap'!C997</f>
        <v>1870.51107834</v>
      </c>
      <c r="K982">
        <f t="shared" si="79"/>
        <v>-9.3741778645300023E-3</v>
      </c>
    </row>
    <row r="983" spans="1:11" x14ac:dyDescent="0.3">
      <c r="A983" s="101">
        <v>43874</v>
      </c>
      <c r="B983" s="3">
        <f>'Raw data'!B983</f>
        <v>44.443973999999997</v>
      </c>
      <c r="C983" s="3">
        <f t="shared" si="75"/>
        <v>4.2716808633411187E-2</v>
      </c>
      <c r="D983" s="3">
        <f>'Raw data'!C983</f>
        <v>54.58</v>
      </c>
      <c r="E983" s="3">
        <f t="shared" si="76"/>
        <v>1.1489992587101509E-2</v>
      </c>
      <c r="F983" s="3">
        <f>'Raw data'!D983</f>
        <v>34.35</v>
      </c>
      <c r="G983" s="3">
        <f t="shared" si="77"/>
        <v>2.9367695534911718E-2</v>
      </c>
      <c r="H983" s="62">
        <f>'Raw data'!E983</f>
        <v>1883.02050541019</v>
      </c>
      <c r="I983" s="67">
        <f t="shared" si="78"/>
        <v>-3.5628057295916159E-3</v>
      </c>
      <c r="J983" s="62">
        <f>'Sweden Small Cap'!C998</f>
        <v>1876.4564580399999</v>
      </c>
      <c r="K983">
        <f t="shared" si="79"/>
        <v>3.1784787424387513E-3</v>
      </c>
    </row>
    <row r="984" spans="1:11" x14ac:dyDescent="0.3">
      <c r="A984" s="101">
        <v>43875</v>
      </c>
      <c r="B984" s="3">
        <f>'Raw data'!B984</f>
        <v>48.158259999999999</v>
      </c>
      <c r="C984" s="3">
        <f t="shared" si="75"/>
        <v>8.357231961300314E-2</v>
      </c>
      <c r="D984" s="3">
        <f>'Raw data'!C984</f>
        <v>55.2</v>
      </c>
      <c r="E984" s="3">
        <f t="shared" si="76"/>
        <v>1.1359472334188431E-2</v>
      </c>
      <c r="F984" s="3">
        <f>'Raw data'!D984</f>
        <v>33.75</v>
      </c>
      <c r="G984" s="3">
        <f t="shared" si="77"/>
        <v>-1.7467248908296984E-2</v>
      </c>
      <c r="H984" s="62">
        <f>'Raw data'!E984</f>
        <v>1885.6227357057201</v>
      </c>
      <c r="I984" s="67">
        <f t="shared" si="78"/>
        <v>1.3819447467796825E-3</v>
      </c>
      <c r="J984" s="62">
        <f>'Sweden Small Cap'!C999</f>
        <v>1904.9413603400001</v>
      </c>
      <c r="K984">
        <f t="shared" si="79"/>
        <v>1.5180156287640837E-2</v>
      </c>
    </row>
    <row r="985" spans="1:11" x14ac:dyDescent="0.3">
      <c r="A985" s="101">
        <v>43878</v>
      </c>
      <c r="B985" s="3">
        <f>'Raw data'!B985</f>
        <v>50.070025999999999</v>
      </c>
      <c r="C985" s="3">
        <f t="shared" si="75"/>
        <v>3.9697572129890078E-2</v>
      </c>
      <c r="D985" s="3">
        <f>'Raw data'!C985</f>
        <v>55.18</v>
      </c>
      <c r="E985" s="3">
        <f t="shared" si="76"/>
        <v>-3.6231884057976674E-4</v>
      </c>
      <c r="F985" s="3">
        <f>'Raw data'!D985</f>
        <v>33.94</v>
      </c>
      <c r="G985" s="3">
        <f t="shared" si="77"/>
        <v>5.6296296296295626E-3</v>
      </c>
      <c r="H985" s="62">
        <f>'Raw data'!E985</f>
        <v>1888.34940545476</v>
      </c>
      <c r="I985" s="67">
        <f t="shared" si="78"/>
        <v>1.4460314342887169E-3</v>
      </c>
      <c r="J985" s="62">
        <f>'Sweden Small Cap'!C1000</f>
        <v>1916.1750571699999</v>
      </c>
      <c r="K985">
        <f t="shared" si="79"/>
        <v>5.8971352419976038E-3</v>
      </c>
    </row>
    <row r="986" spans="1:11" x14ac:dyDescent="0.3">
      <c r="A986" s="101">
        <v>43879</v>
      </c>
      <c r="B986" s="3">
        <f>'Raw data'!B986</f>
        <v>51.845238000000002</v>
      </c>
      <c r="C986" s="3">
        <f t="shared" si="75"/>
        <v>3.5454585144413617E-2</v>
      </c>
      <c r="D986" s="3">
        <f>'Raw data'!C986</f>
        <v>55.82</v>
      </c>
      <c r="E986" s="3">
        <f t="shared" si="76"/>
        <v>1.1598405219282359E-2</v>
      </c>
      <c r="F986" s="3">
        <f>'Raw data'!D986</f>
        <v>32.26</v>
      </c>
      <c r="G986" s="3">
        <f t="shared" si="77"/>
        <v>-4.9499116087212726E-2</v>
      </c>
      <c r="H986" s="62">
        <f>'Raw data'!E986</f>
        <v>1878.7931803916799</v>
      </c>
      <c r="I986" s="67">
        <f t="shared" si="78"/>
        <v>-5.0606233335184717E-3</v>
      </c>
      <c r="J986" s="62">
        <f>'Sweden Small Cap'!C1001</f>
        <v>1925.27413527</v>
      </c>
      <c r="K986">
        <f t="shared" si="79"/>
        <v>4.7485630636683457E-3</v>
      </c>
    </row>
    <row r="987" spans="1:11" x14ac:dyDescent="0.3">
      <c r="A987" s="101">
        <v>43880</v>
      </c>
      <c r="B987" s="3">
        <f>'Raw data'!B987</f>
        <v>51.390053000000002</v>
      </c>
      <c r="C987" s="3">
        <f t="shared" si="75"/>
        <v>-8.7796877313978221E-3</v>
      </c>
      <c r="D987" s="3">
        <f>'Raw data'!C987</f>
        <v>56.2</v>
      </c>
      <c r="E987" s="3">
        <f t="shared" si="76"/>
        <v>6.8075958437836363E-3</v>
      </c>
      <c r="F987" s="3">
        <f>'Raw data'!D987</f>
        <v>33.36</v>
      </c>
      <c r="G987" s="3">
        <f t="shared" si="77"/>
        <v>3.4097954122752683E-2</v>
      </c>
      <c r="H987" s="62">
        <f>'Raw data'!E987</f>
        <v>1900.28162755373</v>
      </c>
      <c r="I987" s="67">
        <f t="shared" si="78"/>
        <v>1.143736702172311E-2</v>
      </c>
      <c r="J987" s="62">
        <f>'Sweden Small Cap'!C1002</f>
        <v>1938.2865801200001</v>
      </c>
      <c r="K987">
        <f t="shared" si="79"/>
        <v>6.7587491109026938E-3</v>
      </c>
    </row>
    <row r="988" spans="1:11" x14ac:dyDescent="0.3">
      <c r="A988" s="101">
        <v>43881</v>
      </c>
      <c r="B988" s="3">
        <f>'Raw data'!B988</f>
        <v>52.391452999999998</v>
      </c>
      <c r="C988" s="3">
        <f t="shared" si="75"/>
        <v>1.9486261280952495E-2</v>
      </c>
      <c r="D988" s="3">
        <f>'Raw data'!C988</f>
        <v>57.16</v>
      </c>
      <c r="E988" s="3">
        <f t="shared" si="76"/>
        <v>1.7081850533807716E-2</v>
      </c>
      <c r="F988" s="3">
        <f>'Raw data'!D988</f>
        <v>33.24</v>
      </c>
      <c r="G988" s="3">
        <f t="shared" si="77"/>
        <v>-3.5971223021581968E-3</v>
      </c>
      <c r="H988" s="62">
        <f>'Raw data'!E988</f>
        <v>1898.92520902964</v>
      </c>
      <c r="I988" s="67">
        <f t="shared" si="78"/>
        <v>-7.1379868353312233E-4</v>
      </c>
      <c r="J988" s="62">
        <f>'Sweden Small Cap'!C1003</f>
        <v>1945.1034337999999</v>
      </c>
      <c r="K988">
        <f t="shared" si="79"/>
        <v>3.5169482933622028E-3</v>
      </c>
    </row>
    <row r="989" spans="1:11" x14ac:dyDescent="0.3">
      <c r="A989" s="101">
        <v>43882</v>
      </c>
      <c r="B989" s="3">
        <f>'Raw data'!B989</f>
        <v>52.436973999999999</v>
      </c>
      <c r="C989" s="3">
        <f t="shared" si="75"/>
        <v>8.6886309490215535E-4</v>
      </c>
      <c r="D989" s="3">
        <f>'Raw data'!C989</f>
        <v>56.1</v>
      </c>
      <c r="E989" s="3">
        <f t="shared" si="76"/>
        <v>-1.8544436668999218E-2</v>
      </c>
      <c r="F989" s="3">
        <f>'Raw data'!D989</f>
        <v>32.82</v>
      </c>
      <c r="G989" s="3">
        <f t="shared" si="77"/>
        <v>-1.2635379061371892E-2</v>
      </c>
      <c r="H989" s="62">
        <f>'Raw data'!E989</f>
        <v>1879.09565435032</v>
      </c>
      <c r="I989" s="67">
        <f t="shared" si="78"/>
        <v>-1.0442514842094769E-2</v>
      </c>
      <c r="J989" s="62">
        <f>'Sweden Small Cap'!C1004</f>
        <v>1977.9112833700001</v>
      </c>
      <c r="K989">
        <f t="shared" si="79"/>
        <v>1.686689201196152E-2</v>
      </c>
    </row>
    <row r="990" spans="1:11" x14ac:dyDescent="0.3">
      <c r="A990" s="101">
        <v>43885</v>
      </c>
      <c r="B990" s="3">
        <f>'Raw data'!B990</f>
        <v>50.388652999999998</v>
      </c>
      <c r="C990" s="3">
        <f t="shared" si="75"/>
        <v>-3.9062532479467664E-2</v>
      </c>
      <c r="D990" s="3">
        <f>'Raw data'!C990</f>
        <v>53.8</v>
      </c>
      <c r="E990" s="3">
        <f t="shared" si="76"/>
        <v>-4.0998217468805782E-2</v>
      </c>
      <c r="F990" s="3">
        <f>'Raw data'!D990</f>
        <v>31.49</v>
      </c>
      <c r="G990" s="3">
        <f t="shared" si="77"/>
        <v>-4.0524070688604565E-2</v>
      </c>
      <c r="H990" s="62">
        <f>'Raw data'!E990</f>
        <v>1798.2045931646801</v>
      </c>
      <c r="I990" s="67">
        <f t="shared" si="78"/>
        <v>-4.3047867732740455E-2</v>
      </c>
      <c r="J990" s="62">
        <f>'Sweden Small Cap'!C1005</f>
        <v>1979.1306294200001</v>
      </c>
      <c r="K990">
        <f t="shared" si="79"/>
        <v>6.1648166945206442E-4</v>
      </c>
    </row>
    <row r="991" spans="1:11" x14ac:dyDescent="0.3">
      <c r="A991" s="101">
        <v>43886</v>
      </c>
      <c r="B991" s="3">
        <f>'Raw data'!B991</f>
        <v>50.479689999999998</v>
      </c>
      <c r="C991" s="3">
        <f t="shared" si="75"/>
        <v>1.8066964401687825E-3</v>
      </c>
      <c r="D991" s="3">
        <f>'Raw data'!C991</f>
        <v>52.52</v>
      </c>
      <c r="E991" s="3">
        <f t="shared" si="76"/>
        <v>-2.3791821561338182E-2</v>
      </c>
      <c r="F991" s="3">
        <f>'Raw data'!D991</f>
        <v>31.33</v>
      </c>
      <c r="G991" s="3">
        <f t="shared" si="77"/>
        <v>-5.0809780882819988E-3</v>
      </c>
      <c r="H991" s="62">
        <f>'Raw data'!E991</f>
        <v>1769.1407366864501</v>
      </c>
      <c r="I991" s="67">
        <f t="shared" si="78"/>
        <v>-1.6162708397424477E-2</v>
      </c>
      <c r="J991" s="62">
        <f>'Sweden Small Cap'!C1006</f>
        <v>1967.6439365000001</v>
      </c>
      <c r="K991">
        <f t="shared" si="79"/>
        <v>-5.8039084177916355E-3</v>
      </c>
    </row>
    <row r="992" spans="1:11" x14ac:dyDescent="0.3">
      <c r="A992" s="101">
        <v>43887</v>
      </c>
      <c r="B992" s="3">
        <f>'Raw data'!B992</f>
        <v>49.387253000000001</v>
      </c>
      <c r="C992" s="3">
        <f t="shared" si="75"/>
        <v>-2.1641119428427488E-2</v>
      </c>
      <c r="D992" s="3">
        <f>'Raw data'!C992</f>
        <v>51</v>
      </c>
      <c r="E992" s="3">
        <f t="shared" si="76"/>
        <v>-2.8941355674028998E-2</v>
      </c>
      <c r="F992" s="3">
        <f>'Raw data'!D992</f>
        <v>30.65</v>
      </c>
      <c r="G992" s="3">
        <f t="shared" si="77"/>
        <v>-2.1704436642195971E-2</v>
      </c>
      <c r="H992" s="62">
        <f>'Raw data'!E992</f>
        <v>1782.09545996512</v>
      </c>
      <c r="I992" s="67">
        <f t="shared" si="78"/>
        <v>7.3226075291973336E-3</v>
      </c>
      <c r="J992" s="62">
        <f>'Sweden Small Cap'!C1007</f>
        <v>1889.22754478</v>
      </c>
      <c r="K992">
        <f t="shared" si="79"/>
        <v>-3.9852937955576137E-2</v>
      </c>
    </row>
    <row r="993" spans="1:11" x14ac:dyDescent="0.3">
      <c r="A993" s="101">
        <v>43888</v>
      </c>
      <c r="B993" s="3">
        <f>'Raw data'!B993</f>
        <v>46.838234</v>
      </c>
      <c r="C993" s="3">
        <f t="shared" si="75"/>
        <v>-5.161289290578687E-2</v>
      </c>
      <c r="D993" s="3">
        <f>'Raw data'!C993</f>
        <v>48.8</v>
      </c>
      <c r="E993" s="3">
        <f t="shared" si="76"/>
        <v>-4.3137254901960839E-2</v>
      </c>
      <c r="F993" s="3">
        <f>'Raw data'!D993</f>
        <v>28.8</v>
      </c>
      <c r="G993" s="3">
        <f t="shared" si="77"/>
        <v>-6.0358890701468125E-2</v>
      </c>
      <c r="H993" s="62">
        <f>'Raw data'!E993</f>
        <v>1721.58866153948</v>
      </c>
      <c r="I993" s="67">
        <f t="shared" si="78"/>
        <v>-3.3952613529930807E-2</v>
      </c>
      <c r="J993" s="62">
        <f>'Sweden Small Cap'!C1008</f>
        <v>1857.00344636</v>
      </c>
      <c r="K993">
        <f t="shared" si="79"/>
        <v>-1.7056758731385374E-2</v>
      </c>
    </row>
    <row r="994" spans="1:11" x14ac:dyDescent="0.3">
      <c r="A994" s="101">
        <v>43889</v>
      </c>
      <c r="B994" s="3">
        <f>'Raw data'!B994</f>
        <v>44.316524999999999</v>
      </c>
      <c r="C994" s="3">
        <f t="shared" si="75"/>
        <v>-5.3838686573878969E-2</v>
      </c>
      <c r="D994" s="3">
        <f>'Raw data'!C994</f>
        <v>46.8</v>
      </c>
      <c r="E994" s="3">
        <f t="shared" si="76"/>
        <v>-4.0983606557377053E-2</v>
      </c>
      <c r="F994" s="3">
        <f>'Raw data'!D994</f>
        <v>27.3</v>
      </c>
      <c r="G994" s="3">
        <f t="shared" si="77"/>
        <v>-5.2083333333333329E-2</v>
      </c>
      <c r="H994" s="62">
        <f>'Raw data'!E994</f>
        <v>1668.8368152160001</v>
      </c>
      <c r="I994" s="67">
        <f t="shared" si="78"/>
        <v>-3.0641376480899964E-2</v>
      </c>
      <c r="J994" s="62">
        <f>'Sweden Small Cap'!C1009</f>
        <v>1862.2532830299999</v>
      </c>
      <c r="K994">
        <f t="shared" si="79"/>
        <v>2.8270473489375447E-3</v>
      </c>
    </row>
    <row r="995" spans="1:11" x14ac:dyDescent="0.3">
      <c r="A995" s="101">
        <v>43892</v>
      </c>
      <c r="B995" s="3">
        <f>'Raw data'!B995</f>
        <v>44.626049999999999</v>
      </c>
      <c r="C995" s="3">
        <f t="shared" si="75"/>
        <v>6.9844149558206722E-3</v>
      </c>
      <c r="D995" s="3">
        <f>'Raw data'!C995</f>
        <v>45.13</v>
      </c>
      <c r="E995" s="3">
        <f t="shared" si="76"/>
        <v>-3.5683760683760571E-2</v>
      </c>
      <c r="F995" s="3">
        <f>'Raw data'!D995</f>
        <v>27.68</v>
      </c>
      <c r="G995" s="3">
        <f t="shared" si="77"/>
        <v>1.3919413919413882E-2</v>
      </c>
      <c r="H995" s="62">
        <f>'Raw data'!E995</f>
        <v>1679.1338351929601</v>
      </c>
      <c r="I995" s="67">
        <f t="shared" si="78"/>
        <v>6.1701778646507232E-3</v>
      </c>
      <c r="J995" s="62">
        <f>'Sweden Small Cap'!C1010</f>
        <v>1782.60911784</v>
      </c>
      <c r="K995">
        <f t="shared" si="79"/>
        <v>-4.2767633122608353E-2</v>
      </c>
    </row>
    <row r="996" spans="1:11" x14ac:dyDescent="0.3">
      <c r="A996" s="101">
        <v>43893</v>
      </c>
      <c r="B996" s="3">
        <f>'Raw data'!B996</f>
        <v>44.443973999999997</v>
      </c>
      <c r="C996" s="3">
        <f t="shared" si="75"/>
        <v>-4.0800384528767867E-3</v>
      </c>
      <c r="D996" s="3">
        <f>'Raw data'!C996</f>
        <v>44.76</v>
      </c>
      <c r="E996" s="3">
        <f t="shared" si="76"/>
        <v>-8.1985375581653998E-3</v>
      </c>
      <c r="F996" s="3">
        <f>'Raw data'!D996</f>
        <v>27.26</v>
      </c>
      <c r="G996" s="3">
        <f t="shared" si="77"/>
        <v>-1.5173410404624211E-2</v>
      </c>
      <c r="H996" s="62">
        <f>'Raw data'!E996</f>
        <v>1694.5582403088699</v>
      </c>
      <c r="I996" s="67">
        <f t="shared" si="78"/>
        <v>9.1859295504800129E-3</v>
      </c>
      <c r="J996" s="62">
        <f>'Sweden Small Cap'!C1011</f>
        <v>1716.5640153100001</v>
      </c>
      <c r="K996">
        <f t="shared" si="79"/>
        <v>-3.7049682888432217E-2</v>
      </c>
    </row>
    <row r="997" spans="1:11" x14ac:dyDescent="0.3">
      <c r="A997" s="101">
        <v>43894</v>
      </c>
      <c r="B997" s="3">
        <f>'Raw data'!B997</f>
        <v>43.442574</v>
      </c>
      <c r="C997" s="3">
        <f t="shared" si="75"/>
        <v>-2.2531738498451935E-2</v>
      </c>
      <c r="D997" s="3">
        <f>'Raw data'!C997</f>
        <v>43.52</v>
      </c>
      <c r="E997" s="3">
        <f t="shared" si="76"/>
        <v>-2.7703306523681744E-2</v>
      </c>
      <c r="F997" s="3">
        <f>'Raw data'!D997</f>
        <v>26.32</v>
      </c>
      <c r="G997" s="3">
        <f t="shared" si="77"/>
        <v>-3.4482758620689703E-2</v>
      </c>
      <c r="H997" s="62">
        <f>'Raw data'!E997</f>
        <v>1704.2019260893101</v>
      </c>
      <c r="I997" s="67">
        <f t="shared" si="78"/>
        <v>5.6909733469428393E-3</v>
      </c>
      <c r="J997" s="62">
        <f>'Sweden Small Cap'!C1012</f>
        <v>1719.84388857</v>
      </c>
      <c r="K997">
        <f t="shared" si="79"/>
        <v>1.9107200376722378E-3</v>
      </c>
    </row>
    <row r="998" spans="1:11" x14ac:dyDescent="0.3">
      <c r="A998" s="101">
        <v>43895</v>
      </c>
      <c r="B998" s="3">
        <f>'Raw data'!B998</f>
        <v>42.331932000000002</v>
      </c>
      <c r="C998" s="3">
        <f t="shared" si="75"/>
        <v>-2.5565750316728437E-2</v>
      </c>
      <c r="D998" s="3">
        <f>'Raw data'!C998</f>
        <v>42.54</v>
      </c>
      <c r="E998" s="3">
        <f t="shared" si="76"/>
        <v>-2.2518382352941266E-2</v>
      </c>
      <c r="F998" s="3">
        <f>'Raw data'!D998</f>
        <v>26</v>
      </c>
      <c r="G998" s="3">
        <f t="shared" si="77"/>
        <v>-1.2158054711246211E-2</v>
      </c>
      <c r="H998" s="62">
        <f>'Raw data'!E998</f>
        <v>1683.1862366702501</v>
      </c>
      <c r="I998" s="67">
        <f t="shared" si="78"/>
        <v>-1.233168974716828E-2</v>
      </c>
      <c r="J998" s="62">
        <f>'Sweden Small Cap'!C1013</f>
        <v>1760.9132203700001</v>
      </c>
      <c r="K998">
        <f t="shared" si="79"/>
        <v>2.3879685867388842E-2</v>
      </c>
    </row>
    <row r="999" spans="1:11" x14ac:dyDescent="0.3">
      <c r="A999" s="101">
        <v>43896</v>
      </c>
      <c r="B999" s="3">
        <f>'Raw data'!B999</f>
        <v>41.894955000000003</v>
      </c>
      <c r="C999" s="3">
        <f t="shared" si="75"/>
        <v>-1.0322633042120517E-2</v>
      </c>
      <c r="D999" s="3">
        <f>'Raw data'!C999</f>
        <v>43.47</v>
      </c>
      <c r="E999" s="3">
        <f t="shared" si="76"/>
        <v>2.1861777150916778E-2</v>
      </c>
      <c r="F999" s="3">
        <f>'Raw data'!D999</f>
        <v>26.1</v>
      </c>
      <c r="G999" s="3">
        <f t="shared" si="77"/>
        <v>3.846153846153901E-3</v>
      </c>
      <c r="H999" s="62">
        <f>'Raw data'!E999</f>
        <v>1628.9973791117</v>
      </c>
      <c r="I999" s="67">
        <f t="shared" si="78"/>
        <v>-3.2194213794041478E-2</v>
      </c>
      <c r="J999" s="62">
        <f>'Sweden Small Cap'!C1014</f>
        <v>1765.6302190500001</v>
      </c>
      <c r="K999">
        <f t="shared" si="79"/>
        <v>2.6787229634228273E-3</v>
      </c>
    </row>
    <row r="1000" spans="1:11" x14ac:dyDescent="0.3">
      <c r="A1000" s="101">
        <v>43899</v>
      </c>
      <c r="B1000" s="3">
        <f>'Raw data'!B1000</f>
        <v>40.620440000000002</v>
      </c>
      <c r="C1000" s="3">
        <f t="shared" si="75"/>
        <v>-3.0421682037849208E-2</v>
      </c>
      <c r="D1000" s="3">
        <f>'Raw data'!C1000</f>
        <v>42.77</v>
      </c>
      <c r="E1000" s="3">
        <f t="shared" si="76"/>
        <v>-1.6103059581320352E-2</v>
      </c>
      <c r="F1000" s="3">
        <f>'Raw data'!D1000</f>
        <v>26.4</v>
      </c>
      <c r="G1000" s="3">
        <f t="shared" si="77"/>
        <v>1.1494252873563109E-2</v>
      </c>
      <c r="H1000" s="62">
        <f>'Raw data'!E1000</f>
        <v>1542.44097865343</v>
      </c>
      <c r="I1000" s="67">
        <f t="shared" si="78"/>
        <v>-5.3134769624656859E-2</v>
      </c>
      <c r="J1000" s="62">
        <f>'Sweden Small Cap'!C1015</f>
        <v>1753.90231965</v>
      </c>
      <c r="K1000">
        <f t="shared" si="79"/>
        <v>-6.6423304684433207E-3</v>
      </c>
    </row>
    <row r="1001" spans="1:11" x14ac:dyDescent="0.3">
      <c r="A1001" s="101">
        <v>43900</v>
      </c>
      <c r="B1001" s="3">
        <f>'Raw data'!B1001</f>
        <v>40.092433999999997</v>
      </c>
      <c r="C1001" s="3">
        <f t="shared" si="75"/>
        <v>-1.2998529804207066E-2</v>
      </c>
      <c r="D1001" s="3">
        <f>'Raw data'!C1001</f>
        <v>41.25</v>
      </c>
      <c r="E1001" s="3">
        <f t="shared" si="76"/>
        <v>-3.5538929155950506E-2</v>
      </c>
      <c r="F1001" s="3">
        <f>'Raw data'!D1001</f>
        <v>26.51</v>
      </c>
      <c r="G1001" s="3">
        <f t="shared" si="77"/>
        <v>4.1666666666667802E-3</v>
      </c>
      <c r="H1001" s="62">
        <f>'Raw data'!E1001</f>
        <v>1533.7856218730401</v>
      </c>
      <c r="I1001" s="67">
        <f t="shared" si="78"/>
        <v>-5.6114670837817725E-3</v>
      </c>
      <c r="J1001" s="62">
        <f>'Sweden Small Cap'!C1016</f>
        <v>1698.7406997400001</v>
      </c>
      <c r="K1001">
        <f t="shared" si="79"/>
        <v>-3.1450793634281569E-2</v>
      </c>
    </row>
    <row r="1002" spans="1:11" x14ac:dyDescent="0.3">
      <c r="A1002" s="101">
        <v>43901</v>
      </c>
      <c r="B1002" s="3">
        <f>'Raw data'!B1002</f>
        <v>37.306719999999999</v>
      </c>
      <c r="C1002" s="3">
        <f t="shared" si="75"/>
        <v>-6.9482286857415518E-2</v>
      </c>
      <c r="D1002" s="3">
        <f>'Raw data'!C1002</f>
        <v>38.590000000000003</v>
      </c>
      <c r="E1002" s="3">
        <f t="shared" si="76"/>
        <v>-6.4484848484848409E-2</v>
      </c>
      <c r="F1002" s="3">
        <f>'Raw data'!D1002</f>
        <v>25.35</v>
      </c>
      <c r="G1002" s="3">
        <f t="shared" si="77"/>
        <v>-4.3757072802715957E-2</v>
      </c>
      <c r="H1002" s="62">
        <f>'Raw data'!E1002</f>
        <v>1511.9610291210799</v>
      </c>
      <c r="I1002" s="67">
        <f t="shared" si="78"/>
        <v>-1.4229232847618059E-2</v>
      </c>
      <c r="J1002" s="62">
        <f>'Sweden Small Cap'!C1017</f>
        <v>1609.6620367800001</v>
      </c>
      <c r="K1002">
        <f t="shared" si="79"/>
        <v>-5.243805777634801E-2</v>
      </c>
    </row>
    <row r="1003" spans="1:11" x14ac:dyDescent="0.3">
      <c r="A1003" s="101">
        <v>43902</v>
      </c>
      <c r="B1003" s="3">
        <f>'Raw data'!B1003</f>
        <v>33.647053</v>
      </c>
      <c r="C1003" s="3">
        <f t="shared" si="75"/>
        <v>-9.8096723592961246E-2</v>
      </c>
      <c r="D1003" s="3">
        <f>'Raw data'!C1003</f>
        <v>32.6</v>
      </c>
      <c r="E1003" s="3">
        <f t="shared" si="76"/>
        <v>-0.15522155998963466</v>
      </c>
      <c r="F1003" s="3">
        <f>'Raw data'!D1003</f>
        <v>22.34</v>
      </c>
      <c r="G1003" s="3">
        <f t="shared" si="77"/>
        <v>-0.11873767258382649</v>
      </c>
      <c r="H1003" s="62">
        <f>'Raw data'!E1003</f>
        <v>1352.1293388522899</v>
      </c>
      <c r="I1003" s="67">
        <f t="shared" si="78"/>
        <v>-0.10571151451020001</v>
      </c>
      <c r="J1003" s="62">
        <f>'Sweden Small Cap'!C1018</f>
        <v>1587.37537352</v>
      </c>
      <c r="K1003">
        <f t="shared" si="79"/>
        <v>-1.3845554377726863E-2</v>
      </c>
    </row>
    <row r="1004" spans="1:11" x14ac:dyDescent="0.3">
      <c r="A1004" s="101">
        <v>43903</v>
      </c>
      <c r="B1004" s="3">
        <f>'Raw data'!B1004</f>
        <v>31.061623000000001</v>
      </c>
      <c r="C1004" s="3">
        <f t="shared" si="75"/>
        <v>-7.6839716096384389E-2</v>
      </c>
      <c r="D1004" s="3">
        <f>'Raw data'!C1004</f>
        <v>29.83</v>
      </c>
      <c r="E1004" s="3">
        <f t="shared" si="76"/>
        <v>-8.4969325153374325E-2</v>
      </c>
      <c r="F1004" s="3">
        <f>'Raw data'!D1004</f>
        <v>21.86</v>
      </c>
      <c r="G1004" s="3">
        <f t="shared" si="77"/>
        <v>-2.1486123545210404E-2</v>
      </c>
      <c r="H1004" s="62">
        <f>'Raw data'!E1004</f>
        <v>1376.4551519039301</v>
      </c>
      <c r="I1004" s="67">
        <f t="shared" si="78"/>
        <v>1.7990744193368574E-2</v>
      </c>
      <c r="J1004" s="62">
        <f>'Sweden Small Cap'!C1019</f>
        <v>1540.36584341</v>
      </c>
      <c r="K1004">
        <f t="shared" si="79"/>
        <v>-2.9614627323943248E-2</v>
      </c>
    </row>
    <row r="1005" spans="1:11" x14ac:dyDescent="0.3">
      <c r="A1005" s="101">
        <v>43906</v>
      </c>
      <c r="B1005" s="3">
        <f>'Raw data'!B1005</f>
        <v>27.766106000000001</v>
      </c>
      <c r="C1005" s="3">
        <f t="shared" si="75"/>
        <v>-0.1060960980693121</v>
      </c>
      <c r="D1005" s="3">
        <f>'Raw data'!C1005</f>
        <v>26.36</v>
      </c>
      <c r="E1005" s="3">
        <f t="shared" si="76"/>
        <v>-0.11632584646329196</v>
      </c>
      <c r="F1005" s="3">
        <f>'Raw data'!D1005</f>
        <v>20.9</v>
      </c>
      <c r="G1005" s="3">
        <f t="shared" si="77"/>
        <v>-4.391582799634039E-2</v>
      </c>
      <c r="H1005" s="62">
        <f>'Raw data'!E1005</f>
        <v>1329.15785337529</v>
      </c>
      <c r="I1005" s="67">
        <f t="shared" si="78"/>
        <v>-3.4361670602357001E-2</v>
      </c>
      <c r="J1005" s="62">
        <f>'Sweden Small Cap'!C1020</f>
        <v>1350.88682294</v>
      </c>
      <c r="K1005">
        <f t="shared" si="79"/>
        <v>-0.12300910285736989</v>
      </c>
    </row>
    <row r="1006" spans="1:11" x14ac:dyDescent="0.3">
      <c r="A1006" s="101">
        <v>43907</v>
      </c>
      <c r="B1006" s="3">
        <f>'Raw data'!B1006</f>
        <v>26.910361999999999</v>
      </c>
      <c r="C1006" s="3">
        <f t="shared" si="75"/>
        <v>-3.0819733959093917E-2</v>
      </c>
      <c r="D1006" s="3">
        <f>'Raw data'!C1006</f>
        <v>24.79</v>
      </c>
      <c r="E1006" s="3">
        <f t="shared" si="76"/>
        <v>-5.9559939301972696E-2</v>
      </c>
      <c r="F1006" s="3">
        <f>'Raw data'!D1006</f>
        <v>22.4</v>
      </c>
      <c r="G1006" s="3">
        <f t="shared" si="77"/>
        <v>7.1770334928229665E-2</v>
      </c>
      <c r="H1006" s="62">
        <f>'Raw data'!E1006</f>
        <v>1372.7879346406301</v>
      </c>
      <c r="I1006" s="67">
        <f t="shared" si="78"/>
        <v>3.2825357164722756E-2</v>
      </c>
      <c r="J1006" s="62">
        <f>'Sweden Small Cap'!C1021</f>
        <v>1355.5616635399999</v>
      </c>
      <c r="K1006">
        <f t="shared" si="79"/>
        <v>3.4605716190389988E-3</v>
      </c>
    </row>
    <row r="1007" spans="1:11" x14ac:dyDescent="0.3">
      <c r="A1007" s="101">
        <v>43908</v>
      </c>
      <c r="B1007" s="3">
        <f>'Raw data'!B1007</f>
        <v>24.252099999999999</v>
      </c>
      <c r="C1007" s="3">
        <f t="shared" si="75"/>
        <v>-9.8782097394304866E-2</v>
      </c>
      <c r="D1007" s="3">
        <f>'Raw data'!C1007</f>
        <v>23.56</v>
      </c>
      <c r="E1007" s="3">
        <f t="shared" si="76"/>
        <v>-4.9616780960064562E-2</v>
      </c>
      <c r="F1007" s="3">
        <f>'Raw data'!D1007</f>
        <v>21.41</v>
      </c>
      <c r="G1007" s="3">
        <f t="shared" si="77"/>
        <v>-4.4196428571428505E-2</v>
      </c>
      <c r="H1007" s="62">
        <f>'Raw data'!E1007</f>
        <v>1337.23781566004</v>
      </c>
      <c r="I1007" s="67">
        <f t="shared" si="78"/>
        <v>-2.5896293290118669E-2</v>
      </c>
      <c r="J1007" s="62">
        <f>'Sweden Small Cap'!C1022</f>
        <v>1275.15498136</v>
      </c>
      <c r="K1007">
        <f t="shared" si="79"/>
        <v>-5.9316137614884176E-2</v>
      </c>
    </row>
    <row r="1008" spans="1:11" x14ac:dyDescent="0.3">
      <c r="A1008" s="101">
        <v>43909</v>
      </c>
      <c r="B1008" s="3">
        <f>'Raw data'!B1008</f>
        <v>24.907561999999999</v>
      </c>
      <c r="C1008" s="3">
        <f t="shared" si="75"/>
        <v>2.7027020340506597E-2</v>
      </c>
      <c r="D1008" s="3">
        <f>'Raw data'!C1008</f>
        <v>23.02</v>
      </c>
      <c r="E1008" s="3">
        <f t="shared" si="76"/>
        <v>-2.2920203735144279E-2</v>
      </c>
      <c r="F1008" s="3">
        <f>'Raw data'!D1008</f>
        <v>25.14</v>
      </c>
      <c r="G1008" s="3">
        <f t="shared" si="77"/>
        <v>0.1742176553012611</v>
      </c>
      <c r="H1008" s="62">
        <f>'Raw data'!E1008</f>
        <v>1380.58350976629</v>
      </c>
      <c r="I1008" s="67">
        <f t="shared" si="78"/>
        <v>3.2414349638216912E-2</v>
      </c>
      <c r="J1008" s="62">
        <f>'Sweden Small Cap'!C1023</f>
        <v>1260.5410696900001</v>
      </c>
      <c r="K1008">
        <f t="shared" si="79"/>
        <v>-1.1460498436365438E-2</v>
      </c>
    </row>
    <row r="1009" spans="1:11" x14ac:dyDescent="0.3">
      <c r="A1009" s="101">
        <v>43910</v>
      </c>
      <c r="B1009" s="3">
        <f>'Raw data'!B1009</f>
        <v>30.551818999999998</v>
      </c>
      <c r="C1009" s="3">
        <f t="shared" si="75"/>
        <v>0.22660816823420935</v>
      </c>
      <c r="D1009" s="3">
        <f>'Raw data'!C1009</f>
        <v>24.44</v>
      </c>
      <c r="E1009" s="3">
        <f t="shared" si="76"/>
        <v>6.1685490877497903E-2</v>
      </c>
      <c r="F1009" s="3">
        <f>'Raw data'!D1009</f>
        <v>25</v>
      </c>
      <c r="G1009" s="3">
        <f t="shared" si="77"/>
        <v>-5.5688146380270713E-3</v>
      </c>
      <c r="H1009" s="62">
        <f>'Raw data'!E1009</f>
        <v>1355.54205348866</v>
      </c>
      <c r="I1009" s="67">
        <f t="shared" si="78"/>
        <v>-1.8138313329462488E-2</v>
      </c>
      <c r="J1009" s="62">
        <f>'Sweden Small Cap'!C1024</f>
        <v>1199.3260768499999</v>
      </c>
      <c r="K1009">
        <f t="shared" si="79"/>
        <v>-4.8562473934351473E-2</v>
      </c>
    </row>
    <row r="1010" spans="1:11" x14ac:dyDescent="0.3">
      <c r="A1010" s="101">
        <v>43913</v>
      </c>
      <c r="B1010" s="3">
        <f>'Raw data'!B1010</f>
        <v>31.152657999999999</v>
      </c>
      <c r="C1010" s="3">
        <f t="shared" si="75"/>
        <v>1.9666226747415614E-2</v>
      </c>
      <c r="D1010" s="3">
        <f>'Raw data'!C1010</f>
        <v>24.71</v>
      </c>
      <c r="E1010" s="3">
        <f t="shared" si="76"/>
        <v>1.1047463175122731E-2</v>
      </c>
      <c r="F1010" s="3">
        <f>'Raw data'!D1010</f>
        <v>26.98</v>
      </c>
      <c r="G1010" s="3">
        <f t="shared" si="77"/>
        <v>7.920000000000002E-2</v>
      </c>
      <c r="H1010" s="62">
        <f>'Raw data'!E1010</f>
        <v>1292.27413950757</v>
      </c>
      <c r="I1010" s="67">
        <f t="shared" si="78"/>
        <v>-4.6673516191004183E-2</v>
      </c>
      <c r="J1010" s="62">
        <f>'Sweden Small Cap'!C1025</f>
        <v>1224.98585125</v>
      </c>
      <c r="K1010">
        <f t="shared" si="79"/>
        <v>2.1395160911863786E-2</v>
      </c>
    </row>
    <row r="1011" spans="1:11" x14ac:dyDescent="0.3">
      <c r="A1011" s="101">
        <v>43914</v>
      </c>
      <c r="B1011" s="3">
        <f>'Raw data'!B1011</f>
        <v>33.301119999999997</v>
      </c>
      <c r="C1011" s="3">
        <f t="shared" si="75"/>
        <v>6.8965608006867296E-2</v>
      </c>
      <c r="D1011" s="3">
        <f>'Raw data'!C1011</f>
        <v>25.96</v>
      </c>
      <c r="E1011" s="3">
        <f t="shared" si="76"/>
        <v>5.0586806960744635E-2</v>
      </c>
      <c r="F1011" s="3">
        <f>'Raw data'!D1011</f>
        <v>26.54</v>
      </c>
      <c r="G1011" s="3">
        <f t="shared" si="77"/>
        <v>-1.6308376575240965E-2</v>
      </c>
      <c r="H1011" s="62">
        <f>'Raw data'!E1011</f>
        <v>1383.8783361850501</v>
      </c>
      <c r="I1011" s="67">
        <f t="shared" si="78"/>
        <v>7.0886040257980024E-2</v>
      </c>
      <c r="J1011" s="62">
        <f>'Sweden Small Cap'!C1026</f>
        <v>1271.43721405</v>
      </c>
      <c r="K1011">
        <f t="shared" si="79"/>
        <v>3.7919917811785393E-2</v>
      </c>
    </row>
    <row r="1012" spans="1:11" x14ac:dyDescent="0.3">
      <c r="A1012" s="101">
        <v>43915</v>
      </c>
      <c r="B1012" s="3">
        <f>'Raw data'!B1012</f>
        <v>33.464979999999997</v>
      </c>
      <c r="C1012" s="3">
        <f t="shared" si="75"/>
        <v>4.9205552245690136E-3</v>
      </c>
      <c r="D1012" s="3">
        <f>'Raw data'!C1012</f>
        <v>29.87</v>
      </c>
      <c r="E1012" s="3">
        <f t="shared" si="76"/>
        <v>0.15061633281972264</v>
      </c>
      <c r="F1012" s="3">
        <f>'Raw data'!D1012</f>
        <v>26.6</v>
      </c>
      <c r="G1012" s="3">
        <f t="shared" si="77"/>
        <v>2.2607385079126707E-3</v>
      </c>
      <c r="H1012" s="62">
        <f>'Raw data'!E1012</f>
        <v>1446.5644066769901</v>
      </c>
      <c r="I1012" s="67">
        <f t="shared" si="78"/>
        <v>4.5297385509153375E-2</v>
      </c>
      <c r="J1012" s="62">
        <f>'Sweden Small Cap'!C1027</f>
        <v>1191.32266491</v>
      </c>
      <c r="K1012">
        <f t="shared" si="79"/>
        <v>-6.3011014822199049E-2</v>
      </c>
    </row>
    <row r="1013" spans="1:11" x14ac:dyDescent="0.3">
      <c r="A1013" s="101">
        <v>43916</v>
      </c>
      <c r="B1013" s="3">
        <f>'Raw data'!B1013</f>
        <v>32.864142999999999</v>
      </c>
      <c r="C1013" s="3">
        <f t="shared" si="75"/>
        <v>-1.7954201675901154E-2</v>
      </c>
      <c r="D1013" s="3">
        <f>'Raw data'!C1013</f>
        <v>31.91</v>
      </c>
      <c r="E1013" s="3">
        <f t="shared" si="76"/>
        <v>6.8295949112822205E-2</v>
      </c>
      <c r="F1013" s="3">
        <f>'Raw data'!D1013</f>
        <v>27.8</v>
      </c>
      <c r="G1013" s="3">
        <f t="shared" si="77"/>
        <v>4.5112781954887188E-2</v>
      </c>
      <c r="H1013" s="62">
        <f>'Raw data'!E1013</f>
        <v>1470.8925645106201</v>
      </c>
      <c r="I1013" s="67">
        <f t="shared" si="78"/>
        <v>1.681788776312839E-2</v>
      </c>
      <c r="J1013" s="62">
        <f>'Sweden Small Cap'!C1028</f>
        <v>1282.7840419500001</v>
      </c>
      <c r="K1013">
        <f t="shared" si="79"/>
        <v>7.6772968175594716E-2</v>
      </c>
    </row>
    <row r="1014" spans="1:11" x14ac:dyDescent="0.3">
      <c r="A1014" s="101">
        <v>43917</v>
      </c>
      <c r="B1014" s="3">
        <f>'Raw data'!B1014</f>
        <v>30.915963999999999</v>
      </c>
      <c r="C1014" s="3">
        <f t="shared" si="75"/>
        <v>-5.9279774920648308E-2</v>
      </c>
      <c r="D1014" s="3">
        <f>'Raw data'!C1014</f>
        <v>31.18</v>
      </c>
      <c r="E1014" s="3">
        <f t="shared" si="76"/>
        <v>-2.2876841115637744E-2</v>
      </c>
      <c r="F1014" s="3">
        <f>'Raw data'!D1014</f>
        <v>26.28</v>
      </c>
      <c r="G1014" s="3">
        <f t="shared" si="77"/>
        <v>-5.4676258992805739E-2</v>
      </c>
      <c r="H1014" s="62">
        <f>'Raw data'!E1014</f>
        <v>1419.28811111599</v>
      </c>
      <c r="I1014" s="67">
        <f t="shared" si="78"/>
        <v>-3.5083767937734746E-2</v>
      </c>
      <c r="J1014" s="62">
        <f>'Sweden Small Cap'!C1029</f>
        <v>1320.97883768</v>
      </c>
      <c r="K1014">
        <f t="shared" si="79"/>
        <v>2.977492273129528E-2</v>
      </c>
    </row>
    <row r="1015" spans="1:11" x14ac:dyDescent="0.3">
      <c r="A1015" s="101">
        <v>43920</v>
      </c>
      <c r="B1015" s="3">
        <f>'Raw data'!B1015</f>
        <v>35.850140000000003</v>
      </c>
      <c r="C1015" s="3">
        <f t="shared" si="75"/>
        <v>0.15959961656055766</v>
      </c>
      <c r="D1015" s="3">
        <f>'Raw data'!C1015</f>
        <v>35.299999999999997</v>
      </c>
      <c r="E1015" s="3">
        <f t="shared" si="76"/>
        <v>0.13213598460551629</v>
      </c>
      <c r="F1015" s="3">
        <f>'Raw data'!D1015</f>
        <v>28</v>
      </c>
      <c r="G1015" s="3">
        <f t="shared" si="77"/>
        <v>6.5449010654490061E-2</v>
      </c>
      <c r="H1015" s="62">
        <f>'Raw data'!E1015</f>
        <v>1449.20174092261</v>
      </c>
      <c r="I1015" s="67">
        <f t="shared" si="78"/>
        <v>2.1076502770884836E-2</v>
      </c>
      <c r="J1015" s="62">
        <f>'Sweden Small Cap'!C1030</f>
        <v>1353.0318743299999</v>
      </c>
      <c r="K1015">
        <f t="shared" si="79"/>
        <v>2.4264610253934019E-2</v>
      </c>
    </row>
    <row r="1016" spans="1:11" x14ac:dyDescent="0.3">
      <c r="A1016" s="101">
        <v>43921</v>
      </c>
      <c r="B1016" s="3">
        <f>'Raw data'!B1016</f>
        <v>36.359940000000002</v>
      </c>
      <c r="C1016" s="3">
        <f t="shared" si="75"/>
        <v>1.4220307089456232E-2</v>
      </c>
      <c r="D1016" s="3">
        <f>'Raw data'!C1016</f>
        <v>37.049999999999997</v>
      </c>
      <c r="E1016" s="3">
        <f t="shared" si="76"/>
        <v>4.9575070821529746E-2</v>
      </c>
      <c r="F1016" s="3">
        <f>'Raw data'!D1016</f>
        <v>28.56</v>
      </c>
      <c r="G1016" s="3">
        <f t="shared" si="77"/>
        <v>1.9999999999999955E-2</v>
      </c>
      <c r="H1016" s="62">
        <f>'Raw data'!E1016</f>
        <v>1482.4296311363601</v>
      </c>
      <c r="I1016" s="67">
        <f t="shared" si="78"/>
        <v>2.2928408982310518E-2</v>
      </c>
      <c r="J1016" s="62">
        <f>'Sweden Small Cap'!C1031</f>
        <v>1318.6720126800001</v>
      </c>
      <c r="K1016">
        <f t="shared" si="79"/>
        <v>-2.53947170808628E-2</v>
      </c>
    </row>
    <row r="1017" spans="1:11" x14ac:dyDescent="0.3">
      <c r="A1017" s="101">
        <v>43922</v>
      </c>
      <c r="B1017" s="3">
        <f>'Raw data'!B1017</f>
        <v>34.029409999999999</v>
      </c>
      <c r="C1017" s="3">
        <f t="shared" si="75"/>
        <v>-6.4096090367585942E-2</v>
      </c>
      <c r="D1017" s="3">
        <f>'Raw data'!C1017</f>
        <v>34.770000000000003</v>
      </c>
      <c r="E1017" s="3">
        <f t="shared" si="76"/>
        <v>-6.1538461538461382E-2</v>
      </c>
      <c r="F1017" s="3">
        <f>'Raw data'!D1017</f>
        <v>27.64</v>
      </c>
      <c r="G1017" s="3">
        <f t="shared" si="77"/>
        <v>-3.2212885154061559E-2</v>
      </c>
      <c r="H1017" s="62">
        <f>'Raw data'!E1017</f>
        <v>1425.99468892245</v>
      </c>
      <c r="I1017" s="67">
        <f t="shared" si="78"/>
        <v>-3.8069221653812817E-2</v>
      </c>
      <c r="J1017" s="62">
        <f>'Sweden Small Cap'!C1032</f>
        <v>1348.4110653499999</v>
      </c>
      <c r="K1017">
        <f t="shared" si="79"/>
        <v>2.255227409396501E-2</v>
      </c>
    </row>
    <row r="1018" spans="1:11" x14ac:dyDescent="0.3">
      <c r="A1018" s="101">
        <v>43923</v>
      </c>
      <c r="B1018" s="3">
        <f>'Raw data'!B1018</f>
        <v>33.392159999999997</v>
      </c>
      <c r="C1018" s="3">
        <f t="shared" si="75"/>
        <v>-1.8726448680714762E-2</v>
      </c>
      <c r="D1018" s="3">
        <f>'Raw data'!C1018</f>
        <v>33.24</v>
      </c>
      <c r="E1018" s="3">
        <f t="shared" si="76"/>
        <v>-4.4003451251078546E-2</v>
      </c>
      <c r="F1018" s="3">
        <f>'Raw data'!D1018</f>
        <v>26.82</v>
      </c>
      <c r="G1018" s="3">
        <f t="shared" si="77"/>
        <v>-2.9667149059334309E-2</v>
      </c>
      <c r="H1018" s="62">
        <f>'Raw data'!E1018</f>
        <v>1427.1873229831101</v>
      </c>
      <c r="I1018" s="67">
        <f t="shared" si="78"/>
        <v>8.3635238610974287E-4</v>
      </c>
      <c r="J1018" s="62">
        <f>'Sweden Small Cap'!C1033</f>
        <v>1391.71646098</v>
      </c>
      <c r="K1018">
        <f t="shared" si="79"/>
        <v>3.2115870851860344E-2</v>
      </c>
    </row>
    <row r="1019" spans="1:11" x14ac:dyDescent="0.3">
      <c r="A1019" s="101">
        <v>43924</v>
      </c>
      <c r="B1019" s="3">
        <f>'Raw data'!B1019</f>
        <v>35.358542999999997</v>
      </c>
      <c r="C1019" s="3">
        <f t="shared" si="75"/>
        <v>5.8887565224891129E-2</v>
      </c>
      <c r="D1019" s="3">
        <f>'Raw data'!C1019</f>
        <v>35.409999999999997</v>
      </c>
      <c r="E1019" s="3">
        <f t="shared" si="76"/>
        <v>6.5282791817087682E-2</v>
      </c>
      <c r="F1019" s="3">
        <f>'Raw data'!D1019</f>
        <v>27.5</v>
      </c>
      <c r="G1019" s="3">
        <f t="shared" si="77"/>
        <v>2.5354213273676349E-2</v>
      </c>
      <c r="H1019" s="62">
        <f>'Raw data'!E1019</f>
        <v>1404.5892135905999</v>
      </c>
      <c r="I1019" s="67">
        <f t="shared" si="78"/>
        <v>-1.5834017741466186E-2</v>
      </c>
      <c r="J1019" s="62">
        <f>'Sweden Small Cap'!C1034</f>
        <v>1341.35291478</v>
      </c>
      <c r="K1019">
        <f t="shared" si="79"/>
        <v>-3.6188079692996991E-2</v>
      </c>
    </row>
    <row r="1020" spans="1:11" x14ac:dyDescent="0.3">
      <c r="A1020" s="101">
        <v>43927</v>
      </c>
      <c r="B1020" s="3">
        <f>'Raw data'!B1020</f>
        <v>37.543419999999998</v>
      </c>
      <c r="C1020" s="3">
        <f t="shared" si="75"/>
        <v>6.1792054044760847E-2</v>
      </c>
      <c r="D1020" s="3">
        <f>'Raw data'!C1020</f>
        <v>38.83</v>
      </c>
      <c r="E1020" s="3">
        <f t="shared" si="76"/>
        <v>9.6582886190341763E-2</v>
      </c>
      <c r="F1020" s="3">
        <f>'Raw data'!D1020</f>
        <v>29.54</v>
      </c>
      <c r="G1020" s="3">
        <f t="shared" si="77"/>
        <v>7.4181818181818154E-2</v>
      </c>
      <c r="H1020" s="62">
        <f>'Raw data'!E1020</f>
        <v>1461.23283072298</v>
      </c>
      <c r="I1020" s="67">
        <f t="shared" si="78"/>
        <v>4.0327532480176217E-2</v>
      </c>
      <c r="J1020" s="62">
        <f>'Sweden Small Cap'!C1035</f>
        <v>1324.6933142400001</v>
      </c>
      <c r="K1020">
        <f t="shared" si="79"/>
        <v>-1.2419998015758835E-2</v>
      </c>
    </row>
    <row r="1021" spans="1:11" x14ac:dyDescent="0.3">
      <c r="A1021" s="101">
        <v>43928</v>
      </c>
      <c r="B1021" s="3">
        <f>'Raw data'!B1021</f>
        <v>38.162460000000003</v>
      </c>
      <c r="C1021" s="3">
        <f t="shared" si="75"/>
        <v>1.6488641684748097E-2</v>
      </c>
      <c r="D1021" s="3">
        <f>'Raw data'!C1021</f>
        <v>37.4</v>
      </c>
      <c r="E1021" s="3">
        <f t="shared" si="76"/>
        <v>-3.6827195467422087E-2</v>
      </c>
      <c r="F1021" s="3">
        <f>'Raw data'!D1021</f>
        <v>28.94</v>
      </c>
      <c r="G1021" s="3">
        <f t="shared" si="77"/>
        <v>-2.0311442112389909E-2</v>
      </c>
      <c r="H1021" s="62">
        <f>'Raw data'!E1021</f>
        <v>1510.8457801372899</v>
      </c>
      <c r="I1021" s="67">
        <f t="shared" si="78"/>
        <v>3.3952802298975675E-2</v>
      </c>
      <c r="J1021" s="62">
        <f>'Sweden Small Cap'!C1036</f>
        <v>1329.8725286399999</v>
      </c>
      <c r="K1021">
        <f t="shared" si="79"/>
        <v>3.9097460101331239E-3</v>
      </c>
    </row>
    <row r="1022" spans="1:11" x14ac:dyDescent="0.3">
      <c r="A1022" s="101">
        <v>43929</v>
      </c>
      <c r="B1022" s="3">
        <f>'Raw data'!B1022</f>
        <v>39.98319</v>
      </c>
      <c r="C1022" s="3">
        <f t="shared" si="75"/>
        <v>4.7709974671444069E-2</v>
      </c>
      <c r="D1022" s="3">
        <f>'Raw data'!C1022</f>
        <v>37.159999999999997</v>
      </c>
      <c r="E1022" s="3">
        <f t="shared" si="76"/>
        <v>-6.4171122994652937E-3</v>
      </c>
      <c r="F1022" s="3">
        <f>'Raw data'!D1022</f>
        <v>30.04</v>
      </c>
      <c r="G1022" s="3">
        <f t="shared" si="77"/>
        <v>3.8009675190048303E-2</v>
      </c>
      <c r="H1022" s="62">
        <f>'Raw data'!E1022</f>
        <v>1499.5118164052001</v>
      </c>
      <c r="I1022" s="67">
        <f t="shared" si="78"/>
        <v>-7.5017343802356385E-3</v>
      </c>
      <c r="J1022" s="62">
        <f>'Sweden Small Cap'!C1037</f>
        <v>1377.4641124899999</v>
      </c>
      <c r="K1022">
        <f t="shared" si="79"/>
        <v>3.5786575649223877E-2</v>
      </c>
    </row>
    <row r="1023" spans="1:11" x14ac:dyDescent="0.3">
      <c r="A1023" s="101">
        <v>43930</v>
      </c>
      <c r="B1023" s="3">
        <f>'Raw data'!B1023</f>
        <v>40.383749999999999</v>
      </c>
      <c r="C1023" s="3">
        <f t="shared" si="75"/>
        <v>1.0018210152816688E-2</v>
      </c>
      <c r="D1023" s="3">
        <f>'Raw data'!C1023</f>
        <v>38.08</v>
      </c>
      <c r="E1023" s="3">
        <f t="shared" si="76"/>
        <v>2.4757804090419853E-2</v>
      </c>
      <c r="F1023" s="3">
        <f>'Raw data'!D1023</f>
        <v>30.3</v>
      </c>
      <c r="G1023" s="3">
        <f t="shared" si="77"/>
        <v>8.6551264980027146E-3</v>
      </c>
      <c r="H1023" s="62">
        <f>'Raw data'!E1023</f>
        <v>1498.76393388201</v>
      </c>
      <c r="I1023" s="67">
        <f t="shared" si="78"/>
        <v>-4.9875067005676361E-4</v>
      </c>
      <c r="J1023" s="62">
        <f>'Sweden Small Cap'!C1038</f>
        <v>1435.31352988</v>
      </c>
      <c r="K1023">
        <f t="shared" si="79"/>
        <v>4.1997041422318776E-2</v>
      </c>
    </row>
    <row r="1024" spans="1:11" x14ac:dyDescent="0.3">
      <c r="A1024" s="101">
        <v>43935</v>
      </c>
      <c r="B1024" s="3">
        <f>'Raw data'!B1024</f>
        <v>41.985992000000003</v>
      </c>
      <c r="C1024" s="3">
        <f t="shared" si="75"/>
        <v>3.9675413996966703E-2</v>
      </c>
      <c r="D1024" s="3">
        <f>'Raw data'!C1024</f>
        <v>39.51</v>
      </c>
      <c r="E1024" s="3">
        <f t="shared" si="76"/>
        <v>3.7552521008403353E-2</v>
      </c>
      <c r="F1024" s="3">
        <f>'Raw data'!D1024</f>
        <v>31.5</v>
      </c>
      <c r="G1024" s="3">
        <f t="shared" si="77"/>
        <v>3.9603960396039577E-2</v>
      </c>
      <c r="H1024" s="62">
        <f>'Raw data'!E1024</f>
        <v>1535.8414999293</v>
      </c>
      <c r="I1024" s="67">
        <f t="shared" si="78"/>
        <v>2.4738763196185204E-2</v>
      </c>
      <c r="J1024" s="62">
        <f>'Sweden Small Cap'!C1039</f>
        <v>1458.1266898700001</v>
      </c>
      <c r="K1024">
        <f t="shared" si="79"/>
        <v>1.5894199779408012E-2</v>
      </c>
    </row>
    <row r="1025" spans="1:11" x14ac:dyDescent="0.3">
      <c r="A1025" s="101">
        <v>43936</v>
      </c>
      <c r="B1025" s="3">
        <f>'Raw data'!B1025</f>
        <v>41.184869999999997</v>
      </c>
      <c r="C1025" s="3">
        <f t="shared" si="75"/>
        <v>-1.9080697200152052E-2</v>
      </c>
      <c r="D1025" s="3">
        <f>'Raw data'!C1025</f>
        <v>37.5</v>
      </c>
      <c r="E1025" s="3">
        <f t="shared" si="76"/>
        <v>-5.0873196659073604E-2</v>
      </c>
      <c r="F1025" s="3">
        <f>'Raw data'!D1025</f>
        <v>30.46</v>
      </c>
      <c r="G1025" s="3">
        <f t="shared" si="77"/>
        <v>-3.3015873015872992E-2</v>
      </c>
      <c r="H1025" s="62">
        <f>'Raw data'!E1025</f>
        <v>1480.59892789485</v>
      </c>
      <c r="I1025" s="67">
        <f t="shared" si="78"/>
        <v>-3.596892780732449E-2</v>
      </c>
      <c r="J1025" s="62">
        <f>'Sweden Small Cap'!C1040</f>
        <v>1476.4153686300001</v>
      </c>
      <c r="K1025">
        <f t="shared" si="79"/>
        <v>1.2542585556561327E-2</v>
      </c>
    </row>
    <row r="1026" spans="1:11" x14ac:dyDescent="0.3">
      <c r="A1026" s="101">
        <v>43937</v>
      </c>
      <c r="B1026" s="3">
        <f>'Raw data'!B1026</f>
        <v>40.456577000000003</v>
      </c>
      <c r="C1026" s="3">
        <f t="shared" si="75"/>
        <v>-1.7683508531166754E-2</v>
      </c>
      <c r="D1026" s="3">
        <f>'Raw data'!C1026</f>
        <v>36.369999999999997</v>
      </c>
      <c r="E1026" s="3">
        <f t="shared" si="76"/>
        <v>-3.0133333333333401E-2</v>
      </c>
      <c r="F1026" s="3">
        <f>'Raw data'!D1026</f>
        <v>29.02</v>
      </c>
      <c r="G1026" s="3">
        <f t="shared" si="77"/>
        <v>-4.7275114904793213E-2</v>
      </c>
      <c r="H1026" s="62">
        <f>'Raw data'!E1026</f>
        <v>1483.7923611169599</v>
      </c>
      <c r="I1026" s="67">
        <f t="shared" si="78"/>
        <v>2.1568523129017699E-3</v>
      </c>
      <c r="J1026" s="62">
        <f>'Sweden Small Cap'!C1041</f>
        <v>1476.4153686300001</v>
      </c>
      <c r="K1026">
        <f t="shared" si="79"/>
        <v>0</v>
      </c>
    </row>
    <row r="1027" spans="1:11" x14ac:dyDescent="0.3">
      <c r="A1027" s="101">
        <v>43938</v>
      </c>
      <c r="B1027" s="3">
        <f>'Raw data'!B1027</f>
        <v>41.05742</v>
      </c>
      <c r="C1027" s="3">
        <f t="shared" ref="C1027:C1090" si="80">(B1027-B1026)/B1026</f>
        <v>1.4851553061446537E-2</v>
      </c>
      <c r="D1027" s="3">
        <f>'Raw data'!C1027</f>
        <v>37.51</v>
      </c>
      <c r="E1027" s="3">
        <f t="shared" ref="E1027:E1090" si="81">(D1027-D1026)/D1026</f>
        <v>3.1344514709925782E-2</v>
      </c>
      <c r="F1027" s="3">
        <f>'Raw data'!D1027</f>
        <v>29.74</v>
      </c>
      <c r="G1027" s="3">
        <f t="shared" ref="G1027:G1090" si="82">(F1027-F1026)/F1026</f>
        <v>2.4810475534114366E-2</v>
      </c>
      <c r="H1027" s="62">
        <f>'Raw data'!E1027</f>
        <v>1534.55119248853</v>
      </c>
      <c r="I1027" s="67">
        <f t="shared" ref="I1027:I1090" si="83">(H1027-H1026)/H1026</f>
        <v>3.4208850713694304E-2</v>
      </c>
      <c r="J1027" s="62">
        <f>'Sweden Small Cap'!C1042</f>
        <v>1493.91257789</v>
      </c>
      <c r="K1027">
        <f t="shared" si="79"/>
        <v>1.1851142728374555E-2</v>
      </c>
    </row>
    <row r="1028" spans="1:11" x14ac:dyDescent="0.3">
      <c r="A1028" s="101">
        <v>43941</v>
      </c>
      <c r="B1028" s="3">
        <f>'Raw data'!B1028</f>
        <v>42.768906000000001</v>
      </c>
      <c r="C1028" s="3">
        <f t="shared" si="80"/>
        <v>4.1685181387432546E-2</v>
      </c>
      <c r="D1028" s="3">
        <f>'Raw data'!C1028</f>
        <v>39.159999999999997</v>
      </c>
      <c r="E1028" s="3">
        <f t="shared" si="81"/>
        <v>4.3988269794721375E-2</v>
      </c>
      <c r="F1028" s="3">
        <f>'Raw data'!D1028</f>
        <v>30.7</v>
      </c>
      <c r="G1028" s="3">
        <f t="shared" si="82"/>
        <v>3.2279757901815767E-2</v>
      </c>
      <c r="H1028" s="62">
        <f>'Raw data'!E1028</f>
        <v>1541.16551209114</v>
      </c>
      <c r="I1028" s="67">
        <f t="shared" si="83"/>
        <v>4.3102632450363861E-3</v>
      </c>
      <c r="J1028" s="62">
        <f>'Sweden Small Cap'!C1043</f>
        <v>1437.87087926</v>
      </c>
      <c r="K1028">
        <f t="shared" ref="K1028:K1091" si="84">(J1028-J1027)/J1027</f>
        <v>-3.7513372241067239E-2</v>
      </c>
    </row>
    <row r="1029" spans="1:11" x14ac:dyDescent="0.3">
      <c r="A1029" s="101">
        <v>43942</v>
      </c>
      <c r="B1029" s="3">
        <f>'Raw data'!B1029</f>
        <v>43.733890000000002</v>
      </c>
      <c r="C1029" s="3">
        <f t="shared" si="80"/>
        <v>2.2562746870354859E-2</v>
      </c>
      <c r="D1029" s="3">
        <f>'Raw data'!C1029</f>
        <v>40.17</v>
      </c>
      <c r="E1029" s="3">
        <f t="shared" si="81"/>
        <v>2.5791624106230981E-2</v>
      </c>
      <c r="F1029" s="3">
        <f>'Raw data'!D1029</f>
        <v>30.74</v>
      </c>
      <c r="G1029" s="3">
        <f t="shared" si="82"/>
        <v>1.3029315960911775E-3</v>
      </c>
      <c r="H1029" s="62">
        <f>'Raw data'!E1029</f>
        <v>1493.45387755054</v>
      </c>
      <c r="I1029" s="67">
        <f t="shared" si="83"/>
        <v>-3.0958150935951185E-2</v>
      </c>
      <c r="J1029" s="62">
        <f>'Sweden Small Cap'!C1044</f>
        <v>1422.84578418</v>
      </c>
      <c r="K1029">
        <f t="shared" si="84"/>
        <v>-1.0449544042322277E-2</v>
      </c>
    </row>
    <row r="1030" spans="1:11" x14ac:dyDescent="0.3">
      <c r="A1030" s="101">
        <v>43943</v>
      </c>
      <c r="B1030" s="3">
        <f>'Raw data'!B1030</f>
        <v>45.190469999999998</v>
      </c>
      <c r="C1030" s="3">
        <f t="shared" si="80"/>
        <v>3.3305521187344533E-2</v>
      </c>
      <c r="D1030" s="3">
        <f>'Raw data'!C1030</f>
        <v>39.200000000000003</v>
      </c>
      <c r="E1030" s="3">
        <f t="shared" si="81"/>
        <v>-2.4147373661936738E-2</v>
      </c>
      <c r="F1030" s="3">
        <f>'Raw data'!D1030</f>
        <v>31.6</v>
      </c>
      <c r="G1030" s="3">
        <f t="shared" si="82"/>
        <v>2.7976577748861517E-2</v>
      </c>
      <c r="H1030" s="62">
        <f>'Raw data'!E1030</f>
        <v>1527.6333107007999</v>
      </c>
      <c r="I1030" s="67">
        <f t="shared" si="83"/>
        <v>2.2886165862931542E-2</v>
      </c>
      <c r="J1030" s="62">
        <f>'Sweden Small Cap'!C1045</f>
        <v>1473.10695031</v>
      </c>
      <c r="K1030">
        <f t="shared" si="84"/>
        <v>3.5324394736823847E-2</v>
      </c>
    </row>
    <row r="1031" spans="1:11" x14ac:dyDescent="0.3">
      <c r="A1031" s="101">
        <v>43944</v>
      </c>
      <c r="B1031" s="3">
        <f>'Raw data'!B1031</f>
        <v>44.152659999999997</v>
      </c>
      <c r="C1031" s="3">
        <f t="shared" si="80"/>
        <v>-2.2965240237598775E-2</v>
      </c>
      <c r="D1031" s="3">
        <f>'Raw data'!C1031</f>
        <v>38.36</v>
      </c>
      <c r="E1031" s="3">
        <f t="shared" si="81"/>
        <v>-2.1428571428571516E-2</v>
      </c>
      <c r="F1031" s="3">
        <f>'Raw data'!D1031</f>
        <v>30</v>
      </c>
      <c r="G1031" s="3">
        <f t="shared" si="82"/>
        <v>-5.0632911392405104E-2</v>
      </c>
      <c r="H1031" s="62">
        <f>'Raw data'!E1031</f>
        <v>1541.8891176201701</v>
      </c>
      <c r="I1031" s="67">
        <f t="shared" si="83"/>
        <v>9.3319560522219045E-3</v>
      </c>
      <c r="J1031" s="62">
        <f>'Sweden Small Cap'!C1046</f>
        <v>1486.9169686800001</v>
      </c>
      <c r="K1031">
        <f t="shared" si="84"/>
        <v>9.3747561011058335E-3</v>
      </c>
    </row>
    <row r="1032" spans="1:11" x14ac:dyDescent="0.3">
      <c r="A1032" s="101">
        <v>43945</v>
      </c>
      <c r="B1032" s="3">
        <f>'Raw data'!B1032</f>
        <v>46.337536</v>
      </c>
      <c r="C1032" s="3">
        <f t="shared" si="80"/>
        <v>4.948458371477512E-2</v>
      </c>
      <c r="D1032" s="3">
        <f>'Raw data'!C1032</f>
        <v>42.5</v>
      </c>
      <c r="E1032" s="3">
        <f t="shared" si="81"/>
        <v>0.10792492179353495</v>
      </c>
      <c r="F1032" s="3">
        <f>'Raw data'!D1032</f>
        <v>31.22</v>
      </c>
      <c r="G1032" s="3">
        <f t="shared" si="82"/>
        <v>4.0666666666666629E-2</v>
      </c>
      <c r="H1032" s="62">
        <f>'Raw data'!E1032</f>
        <v>1514.12972569166</v>
      </c>
      <c r="I1032" s="67">
        <f t="shared" si="83"/>
        <v>-1.8003494292349161E-2</v>
      </c>
      <c r="J1032" s="62">
        <f>'Sweden Small Cap'!C1047</f>
        <v>1461.6434844400001</v>
      </c>
      <c r="K1032">
        <f t="shared" si="84"/>
        <v>-1.6997239773540531E-2</v>
      </c>
    </row>
    <row r="1033" spans="1:11" x14ac:dyDescent="0.3">
      <c r="A1033" s="101">
        <v>43948</v>
      </c>
      <c r="B1033" s="3">
        <f>'Raw data'!B1033</f>
        <v>49.796917000000001</v>
      </c>
      <c r="C1033" s="3">
        <f t="shared" si="80"/>
        <v>7.4656127593836677E-2</v>
      </c>
      <c r="D1033" s="3">
        <f>'Raw data'!C1033</f>
        <v>43.8</v>
      </c>
      <c r="E1033" s="3">
        <f t="shared" si="81"/>
        <v>3.0588235294117579E-2</v>
      </c>
      <c r="F1033" s="3">
        <f>'Raw data'!D1033</f>
        <v>32.799999999999997</v>
      </c>
      <c r="G1033" s="3">
        <f t="shared" si="82"/>
        <v>5.0608584240871182E-2</v>
      </c>
      <c r="H1033" s="62">
        <f>'Raw data'!E1033</f>
        <v>1539.5139803022</v>
      </c>
      <c r="I1033" s="67">
        <f t="shared" si="83"/>
        <v>1.6764913983142601E-2</v>
      </c>
      <c r="J1033" s="62">
        <f>'Sweden Small Cap'!C1048</f>
        <v>1468.94860711</v>
      </c>
      <c r="K1033">
        <f t="shared" si="84"/>
        <v>4.9978826901135604E-3</v>
      </c>
    </row>
    <row r="1034" spans="1:11" x14ac:dyDescent="0.3">
      <c r="A1034" s="101">
        <v>43949</v>
      </c>
      <c r="B1034" s="3">
        <f>'Raw data'!B1034</f>
        <v>49.159660000000002</v>
      </c>
      <c r="C1034" s="3">
        <f t="shared" si="80"/>
        <v>-1.2797117540429224E-2</v>
      </c>
      <c r="D1034" s="3">
        <f>'Raw data'!C1034</f>
        <v>44.99</v>
      </c>
      <c r="E1034" s="3">
        <f t="shared" si="81"/>
        <v>2.7168949771689609E-2</v>
      </c>
      <c r="F1034" s="3">
        <f>'Raw data'!D1034</f>
        <v>33</v>
      </c>
      <c r="G1034" s="3">
        <f t="shared" si="82"/>
        <v>6.097560975609843E-3</v>
      </c>
      <c r="H1034" s="62">
        <f>'Raw data'!E1034</f>
        <v>1568.5022403815001</v>
      </c>
      <c r="I1034" s="67">
        <f t="shared" si="83"/>
        <v>1.882948803986164E-2</v>
      </c>
      <c r="J1034" s="62">
        <f>'Sweden Small Cap'!C1049</f>
        <v>1499.57624633</v>
      </c>
      <c r="K1034">
        <f t="shared" si="84"/>
        <v>2.0850041364113215E-2</v>
      </c>
    </row>
    <row r="1035" spans="1:11" x14ac:dyDescent="0.3">
      <c r="A1035" s="101">
        <v>43950</v>
      </c>
      <c r="B1035" s="3">
        <f>'Raw data'!B1035</f>
        <v>51.116942999999999</v>
      </c>
      <c r="C1035" s="3">
        <f t="shared" si="80"/>
        <v>3.9814819711934471E-2</v>
      </c>
      <c r="D1035" s="3">
        <f>'Raw data'!C1035</f>
        <v>47.15</v>
      </c>
      <c r="E1035" s="3">
        <f t="shared" si="81"/>
        <v>4.8010669037563826E-2</v>
      </c>
      <c r="F1035" s="3">
        <f>'Raw data'!D1035</f>
        <v>33.22</v>
      </c>
      <c r="G1035" s="3">
        <f t="shared" si="82"/>
        <v>6.6666666666666324E-3</v>
      </c>
      <c r="H1035" s="62">
        <f>'Raw data'!E1035</f>
        <v>1600.85527039305</v>
      </c>
      <c r="I1035" s="67">
        <f t="shared" si="83"/>
        <v>2.0626703092040725E-2</v>
      </c>
      <c r="J1035" s="62">
        <f>'Sweden Small Cap'!C1050</f>
        <v>1482.42520109</v>
      </c>
      <c r="K1035">
        <f t="shared" si="84"/>
        <v>-1.1437261214276219E-2</v>
      </c>
    </row>
    <row r="1036" spans="1:11" x14ac:dyDescent="0.3">
      <c r="A1036" s="101">
        <v>43951</v>
      </c>
      <c r="B1036" s="3">
        <f>'Raw data'!B1036</f>
        <v>50.434173999999999</v>
      </c>
      <c r="C1036" s="3">
        <f t="shared" si="80"/>
        <v>-1.3356999850323608E-2</v>
      </c>
      <c r="D1036" s="3">
        <f>'Raw data'!C1036</f>
        <v>46.56</v>
      </c>
      <c r="E1036" s="3">
        <f t="shared" si="81"/>
        <v>-1.2513255567338203E-2</v>
      </c>
      <c r="F1036" s="3">
        <f>'Raw data'!D1036</f>
        <v>34.299999999999997</v>
      </c>
      <c r="G1036" s="3">
        <f t="shared" si="82"/>
        <v>3.251053582179405E-2</v>
      </c>
      <c r="H1036" s="62">
        <f>'Raw data'!E1036</f>
        <v>1577.91688383931</v>
      </c>
      <c r="I1036" s="67">
        <f t="shared" si="83"/>
        <v>-1.4328832204867607E-2</v>
      </c>
      <c r="J1036" s="62">
        <f>'Sweden Small Cap'!C1051</f>
        <v>1501.03786343</v>
      </c>
      <c r="K1036">
        <f t="shared" si="84"/>
        <v>1.2555549059955602E-2</v>
      </c>
    </row>
    <row r="1037" spans="1:11" x14ac:dyDescent="0.3">
      <c r="A1037" s="101">
        <v>43955</v>
      </c>
      <c r="B1037" s="3">
        <f>'Raw data'!B1037</f>
        <v>49.569324000000002</v>
      </c>
      <c r="C1037" s="3">
        <f t="shared" si="80"/>
        <v>-1.7148094861234309E-2</v>
      </c>
      <c r="D1037" s="3">
        <f>'Raw data'!C1037</f>
        <v>45.67</v>
      </c>
      <c r="E1037" s="3">
        <f t="shared" si="81"/>
        <v>-1.9115120274914101E-2</v>
      </c>
      <c r="F1037" s="3">
        <f>'Raw data'!D1037</f>
        <v>34.520000000000003</v>
      </c>
      <c r="G1037" s="3">
        <f t="shared" si="82"/>
        <v>6.4139941690963846E-3</v>
      </c>
      <c r="H1037" s="62">
        <f>'Raw data'!E1037</f>
        <v>1505.2110027009801</v>
      </c>
      <c r="I1037" s="67">
        <f t="shared" si="83"/>
        <v>-4.6077129843129332E-2</v>
      </c>
      <c r="J1037" s="62">
        <f>'Sweden Small Cap'!C1052</f>
        <v>1518.01298552</v>
      </c>
      <c r="K1037">
        <f t="shared" si="84"/>
        <v>1.1308923314706005E-2</v>
      </c>
    </row>
    <row r="1038" spans="1:11" x14ac:dyDescent="0.3">
      <c r="A1038" s="101">
        <v>43956</v>
      </c>
      <c r="B1038" s="3">
        <f>'Raw data'!B1038</f>
        <v>49.250698</v>
      </c>
      <c r="C1038" s="3">
        <f t="shared" si="80"/>
        <v>-6.4278867309145032E-3</v>
      </c>
      <c r="D1038" s="3">
        <f>'Raw data'!C1038</f>
        <v>47.1</v>
      </c>
      <c r="E1038" s="3">
        <f t="shared" si="81"/>
        <v>3.1311583096124362E-2</v>
      </c>
      <c r="F1038" s="3">
        <f>'Raw data'!D1038</f>
        <v>34.799999999999997</v>
      </c>
      <c r="G1038" s="3">
        <f t="shared" si="82"/>
        <v>8.1112398609499998E-3</v>
      </c>
      <c r="H1038" s="62">
        <f>'Raw data'!E1038</f>
        <v>1538.17808189057</v>
      </c>
      <c r="I1038" s="67">
        <f t="shared" si="83"/>
        <v>2.1901965326079263E-2</v>
      </c>
      <c r="J1038" s="62">
        <f>'Sweden Small Cap'!C1053</f>
        <v>1548.1962906700001</v>
      </c>
      <c r="K1038">
        <f t="shared" si="84"/>
        <v>1.9883430140527184E-2</v>
      </c>
    </row>
    <row r="1039" spans="1:11" x14ac:dyDescent="0.3">
      <c r="A1039" s="101">
        <v>43957</v>
      </c>
      <c r="B1039" s="3">
        <f>'Raw data'!B1039</f>
        <v>50.752795999999996</v>
      </c>
      <c r="C1039" s="3">
        <f t="shared" si="80"/>
        <v>3.0499019526586135E-2</v>
      </c>
      <c r="D1039" s="3">
        <f>'Raw data'!C1039</f>
        <v>47.39</v>
      </c>
      <c r="E1039" s="3">
        <f t="shared" si="81"/>
        <v>6.1571125265392594E-3</v>
      </c>
      <c r="F1039" s="3">
        <f>'Raw data'!D1039</f>
        <v>34.4</v>
      </c>
      <c r="G1039" s="3">
        <f t="shared" si="82"/>
        <v>-1.1494252873563178E-2</v>
      </c>
      <c r="H1039" s="62">
        <f>'Raw data'!E1039</f>
        <v>1521.39984719632</v>
      </c>
      <c r="I1039" s="67">
        <f t="shared" si="83"/>
        <v>-1.0907862289669253E-2</v>
      </c>
      <c r="J1039" s="62">
        <f>'Sweden Small Cap'!C1054</f>
        <v>1542.1903445</v>
      </c>
      <c r="K1039">
        <f t="shared" si="84"/>
        <v>-3.8793182790800205E-3</v>
      </c>
    </row>
    <row r="1040" spans="1:11" x14ac:dyDescent="0.3">
      <c r="A1040" s="101">
        <v>43958</v>
      </c>
      <c r="B1040" s="3">
        <f>'Raw data'!B1040</f>
        <v>53.165264000000001</v>
      </c>
      <c r="C1040" s="3">
        <f t="shared" si="80"/>
        <v>4.7533696468663601E-2</v>
      </c>
      <c r="D1040" s="3">
        <f>'Raw data'!C1040</f>
        <v>48.75</v>
      </c>
      <c r="E1040" s="3">
        <f t="shared" si="81"/>
        <v>2.8698037560666793E-2</v>
      </c>
      <c r="F1040" s="3">
        <f>'Raw data'!D1040</f>
        <v>36</v>
      </c>
      <c r="G1040" s="3">
        <f t="shared" si="82"/>
        <v>4.6511627906976785E-2</v>
      </c>
      <c r="H1040" s="62">
        <f>'Raw data'!E1040</f>
        <v>1537.7350439171801</v>
      </c>
      <c r="I1040" s="67">
        <f t="shared" si="83"/>
        <v>1.0736951729660691E-2</v>
      </c>
      <c r="J1040" s="62">
        <f>'Sweden Small Cap'!C1055</f>
        <v>1542.1903445</v>
      </c>
      <c r="K1040">
        <f t="shared" si="84"/>
        <v>0</v>
      </c>
    </row>
    <row r="1041" spans="1:11" x14ac:dyDescent="0.3">
      <c r="A1041" s="101">
        <v>43959</v>
      </c>
      <c r="B1041" s="3">
        <f>'Raw data'!B1041</f>
        <v>53.711480000000002</v>
      </c>
      <c r="C1041" s="3">
        <f t="shared" si="80"/>
        <v>1.0273926223708795E-2</v>
      </c>
      <c r="D1041" s="3">
        <f>'Raw data'!C1041</f>
        <v>48.92</v>
      </c>
      <c r="E1041" s="3">
        <f t="shared" si="81"/>
        <v>3.487179487179522E-3</v>
      </c>
      <c r="F1041" s="3">
        <f>'Raw data'!D1041</f>
        <v>36.4</v>
      </c>
      <c r="G1041" s="3">
        <f t="shared" si="82"/>
        <v>1.1111111111111072E-2</v>
      </c>
      <c r="H1041" s="62">
        <f>'Raw data'!E1041</f>
        <v>1563.18780117081</v>
      </c>
      <c r="I1041" s="67">
        <f t="shared" si="83"/>
        <v>1.6552108475587777E-2</v>
      </c>
      <c r="J1041" s="62">
        <f>'Sweden Small Cap'!C1056</f>
        <v>1479.62226648</v>
      </c>
      <c r="K1041">
        <f t="shared" si="84"/>
        <v>-4.0570918008363932E-2</v>
      </c>
    </row>
    <row r="1042" spans="1:11" x14ac:dyDescent="0.3">
      <c r="A1042" s="101">
        <v>43962</v>
      </c>
      <c r="B1042" s="3">
        <f>'Raw data'!B1042</f>
        <v>53.574924000000003</v>
      </c>
      <c r="C1042" s="3">
        <f t="shared" si="80"/>
        <v>-2.5423987572116571E-3</v>
      </c>
      <c r="D1042" s="3">
        <f>'Raw data'!C1042</f>
        <v>48.1</v>
      </c>
      <c r="E1042" s="3">
        <f t="shared" si="81"/>
        <v>-1.6762060506950126E-2</v>
      </c>
      <c r="F1042" s="3">
        <f>'Raw data'!D1042</f>
        <v>35.96</v>
      </c>
      <c r="G1042" s="3">
        <f t="shared" si="82"/>
        <v>-1.2087912087912026E-2</v>
      </c>
      <c r="H1042" s="62">
        <f>'Raw data'!E1042</f>
        <v>1556.4877102842399</v>
      </c>
      <c r="I1042" s="67">
        <f t="shared" si="83"/>
        <v>-4.2861714258208335E-3</v>
      </c>
      <c r="J1042" s="62">
        <f>'Sweden Small Cap'!C1057</f>
        <v>1498.31304086</v>
      </c>
      <c r="K1042">
        <f t="shared" si="84"/>
        <v>1.2632125646814627E-2</v>
      </c>
    </row>
    <row r="1043" spans="1:11" x14ac:dyDescent="0.3">
      <c r="A1043" s="101">
        <v>43963</v>
      </c>
      <c r="B1043" s="3">
        <f>'Raw data'!B1043</f>
        <v>53.347335999999999</v>
      </c>
      <c r="C1043" s="3">
        <f t="shared" si="80"/>
        <v>-4.2480321577311863E-3</v>
      </c>
      <c r="D1043" s="3">
        <f>'Raw data'!C1043</f>
        <v>48.82</v>
      </c>
      <c r="E1043" s="3">
        <f t="shared" si="81"/>
        <v>1.4968814968814945E-2</v>
      </c>
      <c r="F1043" s="3">
        <f>'Raw data'!D1043</f>
        <v>35.94</v>
      </c>
      <c r="G1043" s="3">
        <f t="shared" si="82"/>
        <v>-5.5617352614024268E-4</v>
      </c>
      <c r="H1043" s="62">
        <f>'Raw data'!E1043</f>
        <v>1570.0295921925399</v>
      </c>
      <c r="I1043" s="67">
        <f t="shared" si="83"/>
        <v>8.7002819352984088E-3</v>
      </c>
      <c r="J1043" s="62">
        <f>'Sweden Small Cap'!C1058</f>
        <v>1502.6282399300001</v>
      </c>
      <c r="K1043">
        <f t="shared" si="84"/>
        <v>2.8800383847178085E-3</v>
      </c>
    </row>
    <row r="1044" spans="1:11" x14ac:dyDescent="0.3">
      <c r="A1044" s="101">
        <v>43964</v>
      </c>
      <c r="B1044" s="3">
        <f>'Raw data'!B1044</f>
        <v>53.074223000000003</v>
      </c>
      <c r="C1044" s="3">
        <f t="shared" si="80"/>
        <v>-5.1195246188112387E-3</v>
      </c>
      <c r="D1044" s="3">
        <f>'Raw data'!C1044</f>
        <v>46.71</v>
      </c>
      <c r="E1044" s="3">
        <f t="shared" si="81"/>
        <v>-4.3219991806636611E-2</v>
      </c>
      <c r="F1044" s="3">
        <f>'Raw data'!D1044</f>
        <v>37.6</v>
      </c>
      <c r="G1044" s="3">
        <f t="shared" si="82"/>
        <v>4.6188091263216581E-2</v>
      </c>
      <c r="H1044" s="62">
        <f>'Raw data'!E1044</f>
        <v>1522.63526552036</v>
      </c>
      <c r="I1044" s="67">
        <f t="shared" si="83"/>
        <v>-3.0186900239245747E-2</v>
      </c>
      <c r="J1044" s="62">
        <f>'Sweden Small Cap'!C1059</f>
        <v>1539.9727215099999</v>
      </c>
      <c r="K1044">
        <f t="shared" si="84"/>
        <v>2.4852775016220616E-2</v>
      </c>
    </row>
    <row r="1045" spans="1:11" x14ac:dyDescent="0.3">
      <c r="A1045" s="101">
        <v>43965</v>
      </c>
      <c r="B1045" s="3">
        <f>'Raw data'!B1045</f>
        <v>52.16386</v>
      </c>
      <c r="C1045" s="3">
        <f t="shared" si="80"/>
        <v>-1.7152639238826043E-2</v>
      </c>
      <c r="D1045" s="3">
        <f>'Raw data'!C1045</f>
        <v>45.72</v>
      </c>
      <c r="E1045" s="3">
        <f t="shared" si="81"/>
        <v>-2.1194605009633955E-2</v>
      </c>
      <c r="F1045" s="3">
        <f>'Raw data'!D1045</f>
        <v>36.36</v>
      </c>
      <c r="G1045" s="3">
        <f t="shared" si="82"/>
        <v>-3.2978723404255374E-2</v>
      </c>
      <c r="H1045" s="62">
        <f>'Raw data'!E1045</f>
        <v>1476.5174512134099</v>
      </c>
      <c r="I1045" s="67">
        <f t="shared" si="83"/>
        <v>-3.0288155903961247E-2</v>
      </c>
      <c r="J1045" s="62">
        <f>'Sweden Small Cap'!C1060</f>
        <v>1567.8854914000001</v>
      </c>
      <c r="K1045">
        <f t="shared" si="84"/>
        <v>1.8125496315694909E-2</v>
      </c>
    </row>
    <row r="1046" spans="1:11" x14ac:dyDescent="0.3">
      <c r="A1046" s="101">
        <v>43966</v>
      </c>
      <c r="B1046" s="3">
        <f>'Raw data'!B1046</f>
        <v>52.619045</v>
      </c>
      <c r="C1046" s="3">
        <f t="shared" si="80"/>
        <v>8.7260605330970551E-3</v>
      </c>
      <c r="D1046" s="3">
        <f>'Raw data'!C1046</f>
        <v>46.49</v>
      </c>
      <c r="E1046" s="3">
        <f t="shared" si="81"/>
        <v>1.684164479440077E-2</v>
      </c>
      <c r="F1046" s="3">
        <f>'Raw data'!D1046</f>
        <v>36.700000000000003</v>
      </c>
      <c r="G1046" s="3">
        <f t="shared" si="82"/>
        <v>9.3509350935094444E-3</v>
      </c>
      <c r="H1046" s="62">
        <f>'Raw data'!E1046</f>
        <v>1493.6155261789499</v>
      </c>
      <c r="I1046" s="67">
        <f t="shared" si="83"/>
        <v>1.1580001950866715E-2</v>
      </c>
      <c r="J1046" s="62">
        <f>'Sweden Small Cap'!C1061</f>
        <v>1563.8356183999999</v>
      </c>
      <c r="K1046">
        <f t="shared" si="84"/>
        <v>-2.5830158019919803E-3</v>
      </c>
    </row>
    <row r="1047" spans="1:11" x14ac:dyDescent="0.3">
      <c r="A1047" s="101">
        <v>43969</v>
      </c>
      <c r="B1047" s="3">
        <f>'Raw data'!B1047</f>
        <v>54.576329999999999</v>
      </c>
      <c r="C1047" s="3">
        <f t="shared" si="80"/>
        <v>3.7197273344660643E-2</v>
      </c>
      <c r="D1047" s="3">
        <f>'Raw data'!C1047</f>
        <v>49.01</v>
      </c>
      <c r="E1047" s="3">
        <f t="shared" si="81"/>
        <v>5.4205205420520451E-2</v>
      </c>
      <c r="F1047" s="3">
        <f>'Raw data'!D1047</f>
        <v>37.9</v>
      </c>
      <c r="G1047" s="3">
        <f t="shared" si="82"/>
        <v>3.2697547683923585E-2</v>
      </c>
      <c r="H1047" s="62">
        <f>'Raw data'!E1047</f>
        <v>1566.1563779533899</v>
      </c>
      <c r="I1047" s="67">
        <f t="shared" si="83"/>
        <v>4.8567285558431476E-2</v>
      </c>
      <c r="J1047" s="62">
        <f>'Sweden Small Cap'!C1062</f>
        <v>1564.77997263</v>
      </c>
      <c r="K1047">
        <f t="shared" si="84"/>
        <v>6.0387052122923084E-4</v>
      </c>
    </row>
    <row r="1048" spans="1:11" x14ac:dyDescent="0.3">
      <c r="A1048" s="101">
        <v>43970</v>
      </c>
      <c r="B1048" s="3">
        <f>'Raw data'!B1048</f>
        <v>54.894955000000003</v>
      </c>
      <c r="C1048" s="3">
        <f t="shared" si="80"/>
        <v>5.8381536464618342E-3</v>
      </c>
      <c r="D1048" s="3">
        <f>'Raw data'!C1048</f>
        <v>48.6</v>
      </c>
      <c r="E1048" s="3">
        <f t="shared" si="81"/>
        <v>-8.3656396653743435E-3</v>
      </c>
      <c r="F1048" s="3">
        <f>'Raw data'!D1048</f>
        <v>38.64</v>
      </c>
      <c r="G1048" s="3">
        <f t="shared" si="82"/>
        <v>1.952506596306074E-2</v>
      </c>
      <c r="H1048" s="62">
        <f>'Raw data'!E1048</f>
        <v>1560.27689539839</v>
      </c>
      <c r="I1048" s="67">
        <f t="shared" si="83"/>
        <v>-3.7540839712845368E-3</v>
      </c>
      <c r="J1048" s="62">
        <f>'Sweden Small Cap'!C1063</f>
        <v>1536.8153861200001</v>
      </c>
      <c r="K1048">
        <f t="shared" si="84"/>
        <v>-1.7871257939861336E-2</v>
      </c>
    </row>
    <row r="1049" spans="1:11" x14ac:dyDescent="0.3">
      <c r="A1049" s="101">
        <v>43971</v>
      </c>
      <c r="B1049" s="3">
        <f>'Raw data'!B1049</f>
        <v>55.714283000000002</v>
      </c>
      <c r="C1049" s="3">
        <f t="shared" si="80"/>
        <v>1.4925378844012144E-2</v>
      </c>
      <c r="D1049" s="3">
        <f>'Raw data'!C1049</f>
        <v>48.45</v>
      </c>
      <c r="E1049" s="3">
        <f t="shared" si="81"/>
        <v>-3.0864197530863905E-3</v>
      </c>
      <c r="F1049" s="3">
        <f>'Raw data'!D1049</f>
        <v>40.299999999999997</v>
      </c>
      <c r="G1049" s="3">
        <f t="shared" si="82"/>
        <v>4.2960662525879829E-2</v>
      </c>
      <c r="H1049" s="62">
        <f>'Raw data'!E1049</f>
        <v>1556.4426504661701</v>
      </c>
      <c r="I1049" s="67">
        <f t="shared" si="83"/>
        <v>-2.4574131319434222E-3</v>
      </c>
      <c r="J1049" s="62">
        <f>'Sweden Small Cap'!C1064</f>
        <v>1487.92532942</v>
      </c>
      <c r="K1049">
        <f t="shared" si="84"/>
        <v>-3.181257628050748E-2</v>
      </c>
    </row>
    <row r="1050" spans="1:11" x14ac:dyDescent="0.3">
      <c r="A1050" s="101">
        <v>43973</v>
      </c>
      <c r="B1050" s="3">
        <f>'Raw data'!B1050</f>
        <v>57.762604000000003</v>
      </c>
      <c r="C1050" s="3">
        <f t="shared" si="80"/>
        <v>3.6764737688538524E-2</v>
      </c>
      <c r="D1050" s="3">
        <f>'Raw data'!C1050</f>
        <v>49.72</v>
      </c>
      <c r="E1050" s="3">
        <f t="shared" si="81"/>
        <v>2.6212590299277524E-2</v>
      </c>
      <c r="F1050" s="3">
        <f>'Raw data'!D1050</f>
        <v>41.3</v>
      </c>
      <c r="G1050" s="3">
        <f t="shared" si="82"/>
        <v>2.4813895781637719E-2</v>
      </c>
      <c r="H1050" s="62">
        <f>'Raw data'!E1050</f>
        <v>1555.4932075771201</v>
      </c>
      <c r="I1050" s="67">
        <f t="shared" si="83"/>
        <v>-6.1000827031157585E-4</v>
      </c>
      <c r="J1050" s="62">
        <f>'Sweden Small Cap'!C1065</f>
        <v>1503.6790911999999</v>
      </c>
      <c r="K1050">
        <f t="shared" si="84"/>
        <v>1.0587736809441079E-2</v>
      </c>
    </row>
    <row r="1051" spans="1:11" x14ac:dyDescent="0.3">
      <c r="A1051" s="101">
        <v>43976</v>
      </c>
      <c r="B1051" s="3">
        <f>'Raw data'!B1051</f>
        <v>58.718487000000003</v>
      </c>
      <c r="C1051" s="3">
        <f t="shared" si="80"/>
        <v>1.6548474857539318E-2</v>
      </c>
      <c r="D1051" s="3">
        <f>'Raw data'!C1051</f>
        <v>50.4</v>
      </c>
      <c r="E1051" s="3">
        <f t="shared" si="81"/>
        <v>1.3676588897827831E-2</v>
      </c>
      <c r="F1051" s="3">
        <f>'Raw data'!D1051</f>
        <v>42.4</v>
      </c>
      <c r="G1051" s="3">
        <f t="shared" si="82"/>
        <v>2.6634382566585992E-2</v>
      </c>
      <c r="H1051" s="62">
        <f>'Raw data'!E1051</f>
        <v>1588.60105917595</v>
      </c>
      <c r="I1051" s="67">
        <f t="shared" si="83"/>
        <v>2.1284471984548012E-2</v>
      </c>
      <c r="J1051" s="62">
        <f>'Sweden Small Cap'!C1066</f>
        <v>1559.7992921299999</v>
      </c>
      <c r="K1051">
        <f t="shared" si="84"/>
        <v>3.7321926771764644E-2</v>
      </c>
    </row>
    <row r="1052" spans="1:11" x14ac:dyDescent="0.3">
      <c r="A1052" s="101">
        <v>43977</v>
      </c>
      <c r="B1052" s="3">
        <f>'Raw data'!B1052</f>
        <v>60.038510000000002</v>
      </c>
      <c r="C1052" s="3">
        <f t="shared" si="80"/>
        <v>2.2480534963375317E-2</v>
      </c>
      <c r="D1052" s="3">
        <f>'Raw data'!C1052</f>
        <v>50.98</v>
      </c>
      <c r="E1052" s="3">
        <f t="shared" si="81"/>
        <v>1.1507936507936474E-2</v>
      </c>
      <c r="F1052" s="3">
        <f>'Raw data'!D1052</f>
        <v>44</v>
      </c>
      <c r="G1052" s="3">
        <f t="shared" si="82"/>
        <v>3.7735849056603807E-2</v>
      </c>
      <c r="H1052" s="62">
        <f>'Raw data'!E1052</f>
        <v>1606.64839237046</v>
      </c>
      <c r="I1052" s="67">
        <f t="shared" si="83"/>
        <v>1.1360519426992961E-2</v>
      </c>
      <c r="J1052" s="62">
        <f>'Sweden Small Cap'!C1067</f>
        <v>1587.28771998</v>
      </c>
      <c r="K1052">
        <f t="shared" si="84"/>
        <v>1.7623054445974905E-2</v>
      </c>
    </row>
    <row r="1053" spans="1:11" x14ac:dyDescent="0.3">
      <c r="A1053" s="101">
        <v>43978</v>
      </c>
      <c r="B1053" s="3">
        <f>'Raw data'!B1053</f>
        <v>57.808117000000003</v>
      </c>
      <c r="C1053" s="3">
        <f t="shared" si="80"/>
        <v>-3.7149372960787991E-2</v>
      </c>
      <c r="D1053" s="3">
        <f>'Raw data'!C1053</f>
        <v>50.34</v>
      </c>
      <c r="E1053" s="3">
        <f t="shared" si="81"/>
        <v>-1.2553942722636201E-2</v>
      </c>
      <c r="F1053" s="3">
        <f>'Raw data'!D1053</f>
        <v>41.98</v>
      </c>
      <c r="G1053" s="3">
        <f t="shared" si="82"/>
        <v>-4.5909090909090983E-2</v>
      </c>
      <c r="H1053" s="62">
        <f>'Raw data'!E1053</f>
        <v>1623.3939888800601</v>
      </c>
      <c r="I1053" s="67">
        <f t="shared" si="83"/>
        <v>1.0422688989775494E-2</v>
      </c>
      <c r="J1053" s="62">
        <f>'Sweden Small Cap'!C1068</f>
        <v>1599.0091597000001</v>
      </c>
      <c r="K1053">
        <f t="shared" si="84"/>
        <v>7.384571538263854E-3</v>
      </c>
    </row>
    <row r="1054" spans="1:11" x14ac:dyDescent="0.3">
      <c r="A1054" s="101">
        <v>43979</v>
      </c>
      <c r="B1054" s="3">
        <f>'Raw data'!B1054</f>
        <v>58.58193</v>
      </c>
      <c r="C1054" s="3">
        <f t="shared" si="80"/>
        <v>1.3385888351976538E-2</v>
      </c>
      <c r="D1054" s="3">
        <f>'Raw data'!C1054</f>
        <v>50.9</v>
      </c>
      <c r="E1054" s="3">
        <f t="shared" si="81"/>
        <v>1.1124354390146904E-2</v>
      </c>
      <c r="F1054" s="3">
        <f>'Raw data'!D1054</f>
        <v>41.98</v>
      </c>
      <c r="G1054" s="3">
        <f t="shared" si="82"/>
        <v>0</v>
      </c>
      <c r="H1054" s="62">
        <f>'Raw data'!E1054</f>
        <v>1657.5820242126499</v>
      </c>
      <c r="I1054" s="67">
        <f t="shared" si="83"/>
        <v>2.1059604487124736E-2</v>
      </c>
      <c r="J1054" s="62">
        <f>'Sweden Small Cap'!C1069</f>
        <v>1599.0091597000001</v>
      </c>
      <c r="K1054">
        <f t="shared" si="84"/>
        <v>0</v>
      </c>
    </row>
    <row r="1055" spans="1:11" x14ac:dyDescent="0.3">
      <c r="A1055" s="101">
        <v>43980</v>
      </c>
      <c r="B1055" s="3">
        <f>'Raw data'!B1055</f>
        <v>59.401257000000001</v>
      </c>
      <c r="C1055" s="3">
        <f t="shared" si="80"/>
        <v>1.3986002168245417E-2</v>
      </c>
      <c r="D1055" s="3">
        <f>'Raw data'!C1055</f>
        <v>51.46</v>
      </c>
      <c r="E1055" s="3">
        <f t="shared" si="81"/>
        <v>1.1001964636542285E-2</v>
      </c>
      <c r="F1055" s="3">
        <f>'Raw data'!D1055</f>
        <v>42.66</v>
      </c>
      <c r="G1055" s="3">
        <f t="shared" si="82"/>
        <v>1.6198189614101948E-2</v>
      </c>
      <c r="H1055" s="62">
        <f>'Raw data'!E1055</f>
        <v>1629.76394751261</v>
      </c>
      <c r="I1055" s="67">
        <f t="shared" si="83"/>
        <v>-1.6782322861671643E-2</v>
      </c>
      <c r="J1055" s="62">
        <f>'Sweden Small Cap'!C1070</f>
        <v>1607.2873747599999</v>
      </c>
      <c r="K1055">
        <f t="shared" si="84"/>
        <v>5.1770904561628606E-3</v>
      </c>
    </row>
    <row r="1056" spans="1:11" x14ac:dyDescent="0.3">
      <c r="A1056" s="101">
        <v>43983</v>
      </c>
      <c r="B1056" s="3">
        <f>'Raw data'!B1056</f>
        <v>59.901961999999997</v>
      </c>
      <c r="C1056" s="3">
        <f t="shared" si="80"/>
        <v>8.4291987289089928E-3</v>
      </c>
      <c r="D1056" s="3">
        <f>'Raw data'!C1056</f>
        <v>50.5</v>
      </c>
      <c r="E1056" s="3">
        <f t="shared" si="81"/>
        <v>-1.8655266226195118E-2</v>
      </c>
      <c r="F1056" s="3">
        <f>'Raw data'!D1056</f>
        <v>42.88</v>
      </c>
      <c r="G1056" s="3">
        <f t="shared" si="82"/>
        <v>5.1570557899673231E-3</v>
      </c>
      <c r="H1056" s="62">
        <f>'Raw data'!E1056</f>
        <v>1649.3828552927801</v>
      </c>
      <c r="I1056" s="67">
        <f t="shared" si="83"/>
        <v>1.2037883038284751E-2</v>
      </c>
      <c r="J1056" s="62">
        <f>'Sweden Small Cap'!C1071</f>
        <v>1658.5259619799999</v>
      </c>
      <c r="K1056">
        <f t="shared" si="84"/>
        <v>3.1878920984899133E-2</v>
      </c>
    </row>
    <row r="1057" spans="1:11" x14ac:dyDescent="0.3">
      <c r="A1057" s="101">
        <v>43984</v>
      </c>
      <c r="B1057" s="3">
        <f>'Raw data'!B1057</f>
        <v>60.129550000000002</v>
      </c>
      <c r="C1057" s="3">
        <f t="shared" si="80"/>
        <v>3.7993413304226054E-3</v>
      </c>
      <c r="D1057" s="3">
        <f>'Raw data'!C1057</f>
        <v>53.26</v>
      </c>
      <c r="E1057" s="3">
        <f t="shared" si="81"/>
        <v>5.4653465346534612E-2</v>
      </c>
      <c r="F1057" s="3">
        <f>'Raw data'!D1057</f>
        <v>43.8</v>
      </c>
      <c r="G1057" s="3">
        <f t="shared" si="82"/>
        <v>2.1455223880596886E-2</v>
      </c>
      <c r="H1057" s="62">
        <f>'Raw data'!E1057</f>
        <v>1666.9759897911899</v>
      </c>
      <c r="I1057" s="67">
        <f t="shared" si="83"/>
        <v>1.066649531487154E-2</v>
      </c>
      <c r="J1057" s="62">
        <f>'Sweden Small Cap'!C1072</f>
        <v>1651.6642892499999</v>
      </c>
      <c r="K1057">
        <f t="shared" si="84"/>
        <v>-4.1372115283672319E-3</v>
      </c>
    </row>
    <row r="1058" spans="1:11" x14ac:dyDescent="0.3">
      <c r="A1058" s="101">
        <v>43985</v>
      </c>
      <c r="B1058" s="3">
        <f>'Raw data'!B1058</f>
        <v>61.221984999999997</v>
      </c>
      <c r="C1058" s="3">
        <f t="shared" si="80"/>
        <v>1.8168022212040415E-2</v>
      </c>
      <c r="D1058" s="3">
        <f>'Raw data'!C1058</f>
        <v>53.6</v>
      </c>
      <c r="E1058" s="3">
        <f t="shared" si="81"/>
        <v>6.3837776943297675E-3</v>
      </c>
      <c r="F1058" s="3">
        <f>'Raw data'!D1058</f>
        <v>45.12</v>
      </c>
      <c r="G1058" s="3">
        <f t="shared" si="82"/>
        <v>3.0136986301369871E-2</v>
      </c>
      <c r="H1058" s="62">
        <f>'Raw data'!E1058</f>
        <v>1709.95957200973</v>
      </c>
      <c r="I1058" s="67">
        <f t="shared" si="83"/>
        <v>2.5785363725559295E-2</v>
      </c>
      <c r="J1058" s="62">
        <f>'Sweden Small Cap'!C1073</f>
        <v>1679.38443033</v>
      </c>
      <c r="K1058">
        <f t="shared" si="84"/>
        <v>1.6783157001346468E-2</v>
      </c>
    </row>
    <row r="1059" spans="1:11" x14ac:dyDescent="0.3">
      <c r="A1059" s="101">
        <v>43986</v>
      </c>
      <c r="B1059" s="3">
        <f>'Raw data'!B1059</f>
        <v>61.995792000000002</v>
      </c>
      <c r="C1059" s="3">
        <f t="shared" si="80"/>
        <v>1.2639364764144859E-2</v>
      </c>
      <c r="D1059" s="3">
        <f>'Raw data'!C1059</f>
        <v>55.8</v>
      </c>
      <c r="E1059" s="3">
        <f t="shared" si="81"/>
        <v>4.1044776119402902E-2</v>
      </c>
      <c r="F1059" s="3">
        <f>'Raw data'!D1059</f>
        <v>46.6</v>
      </c>
      <c r="G1059" s="3">
        <f t="shared" si="82"/>
        <v>3.2801418439716401E-2</v>
      </c>
      <c r="H1059" s="62">
        <f>'Raw data'!E1059</f>
        <v>1700.48307793663</v>
      </c>
      <c r="I1059" s="67">
        <f t="shared" si="83"/>
        <v>-5.5419404225809576E-3</v>
      </c>
      <c r="J1059" s="62">
        <f>'Sweden Small Cap'!C1074</f>
        <v>1691.8252212699999</v>
      </c>
      <c r="K1059">
        <f t="shared" si="84"/>
        <v>7.4079470520965352E-3</v>
      </c>
    </row>
    <row r="1060" spans="1:11" x14ac:dyDescent="0.3">
      <c r="A1060" s="101">
        <v>43987</v>
      </c>
      <c r="B1060" s="3">
        <f>'Raw data'!B1060</f>
        <v>62.542006999999998</v>
      </c>
      <c r="C1060" s="3">
        <f t="shared" si="80"/>
        <v>8.8105173331763636E-3</v>
      </c>
      <c r="D1060" s="3">
        <f>'Raw data'!C1060</f>
        <v>55.72</v>
      </c>
      <c r="E1060" s="3">
        <f t="shared" si="81"/>
        <v>-1.4336917562723709E-3</v>
      </c>
      <c r="F1060" s="3">
        <f>'Raw data'!D1060</f>
        <v>48.74</v>
      </c>
      <c r="G1060" s="3">
        <f t="shared" si="82"/>
        <v>4.5922746781115888E-2</v>
      </c>
      <c r="H1060" s="62">
        <f>'Raw data'!E1060</f>
        <v>1730.5120222047501</v>
      </c>
      <c r="I1060" s="67">
        <f t="shared" si="83"/>
        <v>1.7659066801509884E-2</v>
      </c>
      <c r="J1060" s="62">
        <f>'Sweden Small Cap'!C1075</f>
        <v>1706.8495305900001</v>
      </c>
      <c r="K1060">
        <f t="shared" si="84"/>
        <v>8.880532770827166E-3</v>
      </c>
    </row>
    <row r="1061" spans="1:11" x14ac:dyDescent="0.3">
      <c r="A1061" s="101">
        <v>43990</v>
      </c>
      <c r="B1061" s="3">
        <f>'Raw data'!B1061</f>
        <v>61.7682</v>
      </c>
      <c r="C1061" s="3">
        <f t="shared" si="80"/>
        <v>-1.2372596229602895E-2</v>
      </c>
      <c r="D1061" s="3">
        <f>'Raw data'!C1061</f>
        <v>56.36</v>
      </c>
      <c r="E1061" s="3">
        <f t="shared" si="81"/>
        <v>1.148600143575019E-2</v>
      </c>
      <c r="F1061" s="3">
        <f>'Raw data'!D1061</f>
        <v>46.76</v>
      </c>
      <c r="G1061" s="3">
        <f t="shared" si="82"/>
        <v>-4.0623717685679191E-2</v>
      </c>
      <c r="H1061" s="62">
        <f>'Raw data'!E1061</f>
        <v>1717.66374395303</v>
      </c>
      <c r="I1061" s="67">
        <f t="shared" si="83"/>
        <v>-7.4245530148648251E-3</v>
      </c>
      <c r="J1061" s="62">
        <f>'Sweden Small Cap'!C1076</f>
        <v>1734.64960017</v>
      </c>
      <c r="K1061">
        <f t="shared" si="84"/>
        <v>1.6287358130737135E-2</v>
      </c>
    </row>
    <row r="1062" spans="1:11" x14ac:dyDescent="0.3">
      <c r="A1062" s="101">
        <v>43991</v>
      </c>
      <c r="B1062" s="3">
        <f>'Raw data'!B1062</f>
        <v>60.812325000000001</v>
      </c>
      <c r="C1062" s="3">
        <f t="shared" si="80"/>
        <v>-1.5475195974627704E-2</v>
      </c>
      <c r="D1062" s="3">
        <f>'Raw data'!C1062</f>
        <v>54.52</v>
      </c>
      <c r="E1062" s="3">
        <f t="shared" si="81"/>
        <v>-3.2647267565649334E-2</v>
      </c>
      <c r="F1062" s="3">
        <f>'Raw data'!D1062</f>
        <v>46.64</v>
      </c>
      <c r="G1062" s="3">
        <f t="shared" si="82"/>
        <v>-2.5662959794695776E-3</v>
      </c>
      <c r="H1062" s="62">
        <f>'Raw data'!E1062</f>
        <v>1696.7019173255601</v>
      </c>
      <c r="I1062" s="67">
        <f t="shared" si="83"/>
        <v>-1.2203684627602598E-2</v>
      </c>
      <c r="J1062" s="62">
        <f>'Sweden Small Cap'!C1077</f>
        <v>1774.3826085999999</v>
      </c>
      <c r="K1062">
        <f t="shared" si="84"/>
        <v>2.2905495395788286E-2</v>
      </c>
    </row>
    <row r="1063" spans="1:11" x14ac:dyDescent="0.3">
      <c r="A1063" s="101">
        <v>43992</v>
      </c>
      <c r="B1063" s="3">
        <f>'Raw data'!B1063</f>
        <v>58.672961999999998</v>
      </c>
      <c r="C1063" s="3">
        <f t="shared" si="80"/>
        <v>-3.5179760023975451E-2</v>
      </c>
      <c r="D1063" s="3">
        <f>'Raw data'!C1063</f>
        <v>53.74</v>
      </c>
      <c r="E1063" s="3">
        <f t="shared" si="81"/>
        <v>-1.4306676449009558E-2</v>
      </c>
      <c r="F1063" s="3">
        <f>'Raw data'!D1063</f>
        <v>46.1</v>
      </c>
      <c r="G1063" s="3">
        <f t="shared" si="82"/>
        <v>-1.1578044596912503E-2</v>
      </c>
      <c r="H1063" s="62">
        <f>'Raw data'!E1063</f>
        <v>1692.32158825171</v>
      </c>
      <c r="I1063" s="67">
        <f t="shared" si="83"/>
        <v>-2.5816727317398585E-3</v>
      </c>
      <c r="J1063" s="62">
        <f>'Sweden Small Cap'!C1078</f>
        <v>1774.81880692</v>
      </c>
      <c r="K1063">
        <f t="shared" si="84"/>
        <v>2.4583103885598496E-4</v>
      </c>
    </row>
    <row r="1064" spans="1:11" x14ac:dyDescent="0.3">
      <c r="A1064" s="101">
        <v>43993</v>
      </c>
      <c r="B1064" s="3">
        <f>'Raw data'!B1064</f>
        <v>57.626044999999998</v>
      </c>
      <c r="C1064" s="3">
        <f t="shared" si="80"/>
        <v>-1.7843261432753312E-2</v>
      </c>
      <c r="D1064" s="3">
        <f>'Raw data'!C1064</f>
        <v>51.84</v>
      </c>
      <c r="E1064" s="3">
        <f t="shared" si="81"/>
        <v>-3.5355414960922933E-2</v>
      </c>
      <c r="F1064" s="3">
        <f>'Raw data'!D1064</f>
        <v>44.7</v>
      </c>
      <c r="G1064" s="3">
        <f t="shared" si="82"/>
        <v>-3.0368763557483698E-2</v>
      </c>
      <c r="H1064" s="62">
        <f>'Raw data'!E1064</f>
        <v>1609.0577015454501</v>
      </c>
      <c r="I1064" s="67">
        <f t="shared" si="83"/>
        <v>-4.9200983598086383E-2</v>
      </c>
      <c r="J1064" s="62">
        <f>'Sweden Small Cap'!C1079</f>
        <v>1797.97169674</v>
      </c>
      <c r="K1064">
        <f t="shared" si="84"/>
        <v>1.3045213252038491E-2</v>
      </c>
    </row>
    <row r="1065" spans="1:11" x14ac:dyDescent="0.3">
      <c r="A1065" s="101">
        <v>43994</v>
      </c>
      <c r="B1065" s="3">
        <f>'Raw data'!B1065</f>
        <v>57.808117000000003</v>
      </c>
      <c r="C1065" s="3">
        <f t="shared" si="80"/>
        <v>3.1595435709670014E-3</v>
      </c>
      <c r="D1065" s="3">
        <f>'Raw data'!C1065</f>
        <v>51.58</v>
      </c>
      <c r="E1065" s="3">
        <f t="shared" si="81"/>
        <v>-5.0154320987655307E-3</v>
      </c>
      <c r="F1065" s="3">
        <f>'Raw data'!D1065</f>
        <v>44.34</v>
      </c>
      <c r="G1065" s="3">
        <f t="shared" si="82"/>
        <v>-8.0536912751677722E-3</v>
      </c>
      <c r="H1065" s="62">
        <f>'Raw data'!E1065</f>
        <v>1609.0724207205201</v>
      </c>
      <c r="I1065" s="67">
        <f t="shared" si="83"/>
        <v>9.1476987157612601E-6</v>
      </c>
      <c r="J1065" s="62">
        <f>'Sweden Small Cap'!C1080</f>
        <v>1777.38186243</v>
      </c>
      <c r="K1065">
        <f t="shared" si="84"/>
        <v>-1.1451701018059717E-2</v>
      </c>
    </row>
    <row r="1066" spans="1:11" x14ac:dyDescent="0.3">
      <c r="A1066" s="101">
        <v>43997</v>
      </c>
      <c r="B1066" s="3">
        <f>'Raw data'!B1066</f>
        <v>59.128146999999998</v>
      </c>
      <c r="C1066" s="3">
        <f t="shared" si="80"/>
        <v>2.2834682541207761E-2</v>
      </c>
      <c r="D1066" s="3">
        <f>'Raw data'!C1066</f>
        <v>52.34</v>
      </c>
      <c r="E1066" s="3">
        <f t="shared" si="81"/>
        <v>1.4734393175649577E-2</v>
      </c>
      <c r="F1066" s="3">
        <f>'Raw data'!D1066</f>
        <v>44.28</v>
      </c>
      <c r="G1066" s="3">
        <f t="shared" si="82"/>
        <v>-1.3531799729364518E-3</v>
      </c>
      <c r="H1066" s="62">
        <f>'Raw data'!E1066</f>
        <v>1616.1375073803099</v>
      </c>
      <c r="I1066" s="67">
        <f t="shared" si="83"/>
        <v>4.3907822723269138E-3</v>
      </c>
      <c r="J1066" s="62">
        <f>'Sweden Small Cap'!C1081</f>
        <v>1750.7612703699999</v>
      </c>
      <c r="K1066">
        <f t="shared" si="84"/>
        <v>-1.4977418540552062E-2</v>
      </c>
    </row>
    <row r="1067" spans="1:11" x14ac:dyDescent="0.3">
      <c r="A1067" s="101">
        <v>43998</v>
      </c>
      <c r="B1067" s="3">
        <f>'Raw data'!B1067</f>
        <v>58.035710000000002</v>
      </c>
      <c r="C1067" s="3">
        <f t="shared" si="80"/>
        <v>-1.8475752335008856E-2</v>
      </c>
      <c r="D1067" s="3">
        <f>'Raw data'!C1067</f>
        <v>52.16</v>
      </c>
      <c r="E1067" s="3">
        <f t="shared" si="81"/>
        <v>-3.439052350019236E-3</v>
      </c>
      <c r="F1067" s="3">
        <f>'Raw data'!D1067</f>
        <v>43.66</v>
      </c>
      <c r="G1067" s="3">
        <f t="shared" si="82"/>
        <v>-1.4001806684733616E-2</v>
      </c>
      <c r="H1067" s="62">
        <f>'Raw data'!E1067</f>
        <v>1671.8383345212501</v>
      </c>
      <c r="I1067" s="67">
        <f t="shared" si="83"/>
        <v>3.446540092447261E-2</v>
      </c>
      <c r="J1067" s="62">
        <f>'Sweden Small Cap'!C1082</f>
        <v>1741.38878991</v>
      </c>
      <c r="K1067">
        <f t="shared" si="84"/>
        <v>-5.353374339848835E-3</v>
      </c>
    </row>
    <row r="1068" spans="1:11" x14ac:dyDescent="0.3">
      <c r="A1068" s="101">
        <v>43999</v>
      </c>
      <c r="B1068" s="3">
        <f>'Raw data'!B1068</f>
        <v>59.082630000000002</v>
      </c>
      <c r="C1068" s="3">
        <f t="shared" si="80"/>
        <v>1.8039238255205287E-2</v>
      </c>
      <c r="D1068" s="3">
        <f>'Raw data'!C1068</f>
        <v>52.54</v>
      </c>
      <c r="E1068" s="3">
        <f t="shared" si="81"/>
        <v>7.2852760736196818E-3</v>
      </c>
      <c r="F1068" s="3">
        <f>'Raw data'!D1068</f>
        <v>43.54</v>
      </c>
      <c r="G1068" s="3">
        <f t="shared" si="82"/>
        <v>-2.748511223087436E-3</v>
      </c>
      <c r="H1068" s="62">
        <f>'Raw data'!E1068</f>
        <v>1677.5335074715599</v>
      </c>
      <c r="I1068" s="67">
        <f t="shared" si="83"/>
        <v>3.4065332949436778E-3</v>
      </c>
      <c r="J1068" s="62">
        <f>'Sweden Small Cap'!C1083</f>
        <v>1674.3690769299999</v>
      </c>
      <c r="K1068">
        <f t="shared" si="84"/>
        <v>-3.8486358341300618E-2</v>
      </c>
    </row>
    <row r="1069" spans="1:11" x14ac:dyDescent="0.3">
      <c r="A1069" s="101">
        <v>44000</v>
      </c>
      <c r="B1069" s="3">
        <f>'Raw data'!B1069</f>
        <v>62.721702999999998</v>
      </c>
      <c r="C1069" s="3">
        <f t="shared" si="80"/>
        <v>6.1592941952651671E-2</v>
      </c>
      <c r="D1069" s="3">
        <f>'Raw data'!C1069</f>
        <v>53</v>
      </c>
      <c r="E1069" s="3">
        <f t="shared" si="81"/>
        <v>8.7552341073468005E-3</v>
      </c>
      <c r="F1069" s="3">
        <f>'Raw data'!D1069</f>
        <v>43.02</v>
      </c>
      <c r="G1069" s="3">
        <f t="shared" si="82"/>
        <v>-1.1943040881947543E-2</v>
      </c>
      <c r="H1069" s="62">
        <f>'Raw data'!E1069</f>
        <v>1667.9255994341099</v>
      </c>
      <c r="I1069" s="67">
        <f t="shared" si="83"/>
        <v>-5.7274015658449525E-3</v>
      </c>
      <c r="J1069" s="62">
        <f>'Sweden Small Cap'!C1084</f>
        <v>1679.1168131699999</v>
      </c>
      <c r="K1069">
        <f t="shared" si="84"/>
        <v>2.8355374602982365E-3</v>
      </c>
    </row>
    <row r="1070" spans="1:11" x14ac:dyDescent="0.3">
      <c r="A1070" s="101">
        <v>44004</v>
      </c>
      <c r="B1070" s="3">
        <f>'Raw data'!B1070</f>
        <v>62.016753999999999</v>
      </c>
      <c r="C1070" s="3">
        <f t="shared" si="80"/>
        <v>-1.1239315361064083E-2</v>
      </c>
      <c r="D1070" s="3">
        <f>'Raw data'!C1070</f>
        <v>54.22</v>
      </c>
      <c r="E1070" s="3">
        <f t="shared" si="81"/>
        <v>2.3018867924528279E-2</v>
      </c>
      <c r="F1070" s="3">
        <f>'Raw data'!D1070</f>
        <v>41.88</v>
      </c>
      <c r="G1070" s="3">
        <f t="shared" si="82"/>
        <v>-2.6499302649930275E-2</v>
      </c>
      <c r="H1070" s="62">
        <f>'Raw data'!E1070</f>
        <v>1657.7088931932899</v>
      </c>
      <c r="I1070" s="67">
        <f t="shared" si="83"/>
        <v>-6.1253968667944973E-3</v>
      </c>
      <c r="J1070" s="62">
        <f>'Sweden Small Cap'!C1085</f>
        <v>1692.1992740200001</v>
      </c>
      <c r="K1070">
        <f t="shared" si="84"/>
        <v>7.7912750008749228E-3</v>
      </c>
    </row>
    <row r="1071" spans="1:11" x14ac:dyDescent="0.3">
      <c r="A1071" s="101">
        <v>44005</v>
      </c>
      <c r="B1071" s="3">
        <f>'Raw data'!B1071</f>
        <v>62.874130000000001</v>
      </c>
      <c r="C1071" s="3">
        <f t="shared" si="80"/>
        <v>1.3824909314021855E-2</v>
      </c>
      <c r="D1071" s="3">
        <f>'Raw data'!C1071</f>
        <v>55.78</v>
      </c>
      <c r="E1071" s="3">
        <f t="shared" si="81"/>
        <v>2.877167097012177E-2</v>
      </c>
      <c r="F1071" s="3">
        <f>'Raw data'!D1071</f>
        <v>41.36</v>
      </c>
      <c r="G1071" s="3">
        <f t="shared" si="82"/>
        <v>-1.2416427889207333E-2</v>
      </c>
      <c r="H1071" s="62">
        <f>'Raw data'!E1071</f>
        <v>1683.3635258613101</v>
      </c>
      <c r="I1071" s="67">
        <f t="shared" si="83"/>
        <v>1.5475957674692203E-2</v>
      </c>
      <c r="J1071" s="62">
        <f>'Sweden Small Cap'!C1086</f>
        <v>1739.1661876200001</v>
      </c>
      <c r="K1071">
        <f t="shared" si="84"/>
        <v>2.7754954349096889E-2</v>
      </c>
    </row>
    <row r="1072" spans="1:11" x14ac:dyDescent="0.3">
      <c r="A1072" s="101">
        <v>44006</v>
      </c>
      <c r="B1072" s="3">
        <f>'Raw data'!B1072</f>
        <v>64.303084999999996</v>
      </c>
      <c r="C1072" s="3">
        <f t="shared" si="80"/>
        <v>2.2727232965291048E-2</v>
      </c>
      <c r="D1072" s="3">
        <f>'Raw data'!C1072</f>
        <v>55.3</v>
      </c>
      <c r="E1072" s="3">
        <f t="shared" si="81"/>
        <v>-8.6052348512012187E-3</v>
      </c>
      <c r="F1072" s="3">
        <f>'Raw data'!D1072</f>
        <v>41.46</v>
      </c>
      <c r="G1072" s="3">
        <f t="shared" si="82"/>
        <v>2.4177949709864948E-3</v>
      </c>
      <c r="H1072" s="62">
        <f>'Raw data'!E1072</f>
        <v>1642.9090047433201</v>
      </c>
      <c r="I1072" s="67">
        <f t="shared" si="83"/>
        <v>-2.4031957742039724E-2</v>
      </c>
      <c r="J1072" s="62">
        <f>'Sweden Small Cap'!C1087</f>
        <v>1756.30561442</v>
      </c>
      <c r="K1072">
        <f t="shared" si="84"/>
        <v>9.8549678127394669E-3</v>
      </c>
    </row>
    <row r="1073" spans="1:11" x14ac:dyDescent="0.3">
      <c r="A1073" s="101">
        <v>44007</v>
      </c>
      <c r="B1073" s="3">
        <f>'Raw data'!B1073</f>
        <v>60.873592000000002</v>
      </c>
      <c r="C1073" s="3">
        <f t="shared" si="80"/>
        <v>-5.3333257650079992E-2</v>
      </c>
      <c r="D1073" s="3">
        <f>'Raw data'!C1073</f>
        <v>53.92</v>
      </c>
      <c r="E1073" s="3">
        <f t="shared" si="81"/>
        <v>-2.4954792043399558E-2</v>
      </c>
      <c r="F1073" s="3">
        <f>'Raw data'!D1073</f>
        <v>40.020000000000003</v>
      </c>
      <c r="G1073" s="3">
        <f t="shared" si="82"/>
        <v>-3.4732272069464491E-2</v>
      </c>
      <c r="H1073" s="62">
        <f>'Raw data'!E1073</f>
        <v>1660.95750965754</v>
      </c>
      <c r="I1073" s="67">
        <f t="shared" si="83"/>
        <v>1.0985699671808456E-2</v>
      </c>
      <c r="J1073" s="62">
        <f>'Sweden Small Cap'!C1088</f>
        <v>1765.8411792300001</v>
      </c>
      <c r="K1073">
        <f t="shared" si="84"/>
        <v>5.429331166346643E-3</v>
      </c>
    </row>
    <row r="1074" spans="1:11" x14ac:dyDescent="0.3">
      <c r="A1074" s="101">
        <v>44008</v>
      </c>
      <c r="B1074" s="3">
        <f>'Raw data'!B1074</f>
        <v>62.493073000000003</v>
      </c>
      <c r="C1074" s="3">
        <f t="shared" si="80"/>
        <v>2.6603999317142323E-2</v>
      </c>
      <c r="D1074" s="3">
        <f>'Raw data'!C1074</f>
        <v>56.36</v>
      </c>
      <c r="E1074" s="3">
        <f t="shared" si="81"/>
        <v>4.5252225519287793E-2</v>
      </c>
      <c r="F1074" s="3">
        <f>'Raw data'!D1074</f>
        <v>41</v>
      </c>
      <c r="G1074" s="3">
        <f t="shared" si="82"/>
        <v>2.4487756121938951E-2</v>
      </c>
      <c r="H1074" s="62">
        <f>'Raw data'!E1074</f>
        <v>1657.6635088193</v>
      </c>
      <c r="I1074" s="67">
        <f t="shared" si="83"/>
        <v>-1.9831939222329327E-3</v>
      </c>
      <c r="J1074" s="62">
        <f>'Sweden Small Cap'!C1089</f>
        <v>1765.8411792300001</v>
      </c>
      <c r="K1074">
        <f t="shared" si="84"/>
        <v>0</v>
      </c>
    </row>
    <row r="1075" spans="1:11" x14ac:dyDescent="0.3">
      <c r="A1075" s="101">
        <v>44011</v>
      </c>
      <c r="B1075" s="3">
        <f>'Raw data'!B1075</f>
        <v>62.207287000000001</v>
      </c>
      <c r="C1075" s="3">
        <f t="shared" si="80"/>
        <v>-4.5730828439177829E-3</v>
      </c>
      <c r="D1075" s="3">
        <f>'Raw data'!C1075</f>
        <v>56.86</v>
      </c>
      <c r="E1075" s="3">
        <f t="shared" si="81"/>
        <v>8.8715400993612491E-3</v>
      </c>
      <c r="F1075" s="3">
        <f>'Raw data'!D1075</f>
        <v>41.42</v>
      </c>
      <c r="G1075" s="3">
        <f t="shared" si="82"/>
        <v>1.0243902439024432E-2</v>
      </c>
      <c r="H1075" s="62">
        <f>'Raw data'!E1075</f>
        <v>1671.52820265848</v>
      </c>
      <c r="I1075" s="67">
        <f t="shared" si="83"/>
        <v>8.3639977386336002E-3</v>
      </c>
      <c r="J1075" s="62">
        <f>'Sweden Small Cap'!C1090</f>
        <v>1737.54609037</v>
      </c>
      <c r="K1075">
        <f t="shared" si="84"/>
        <v>-1.6023575162256793E-2</v>
      </c>
    </row>
    <row r="1076" spans="1:11" x14ac:dyDescent="0.3">
      <c r="A1076" s="101">
        <v>44012</v>
      </c>
      <c r="B1076" s="3">
        <f>'Raw data'!B1076</f>
        <v>61.730964999999998</v>
      </c>
      <c r="C1076" s="3">
        <f t="shared" si="80"/>
        <v>-7.6570129155448174E-3</v>
      </c>
      <c r="D1076" s="3">
        <f>'Raw data'!C1076</f>
        <v>55.72</v>
      </c>
      <c r="E1076" s="3">
        <f t="shared" si="81"/>
        <v>-2.0049243756595156E-2</v>
      </c>
      <c r="F1076" s="3">
        <f>'Raw data'!D1076</f>
        <v>41.66</v>
      </c>
      <c r="G1076" s="3">
        <f t="shared" si="82"/>
        <v>5.7943022694349321E-3</v>
      </c>
      <c r="H1076" s="62">
        <f>'Raw data'!E1076</f>
        <v>1664.3803017446201</v>
      </c>
      <c r="I1076" s="67">
        <f t="shared" si="83"/>
        <v>-4.2762670127202244E-3</v>
      </c>
      <c r="J1076" s="62">
        <f>'Sweden Small Cap'!C1091</f>
        <v>1757.7214170499999</v>
      </c>
      <c r="K1076">
        <f t="shared" si="84"/>
        <v>1.1611390795224134E-2</v>
      </c>
    </row>
    <row r="1077" spans="1:11" x14ac:dyDescent="0.3">
      <c r="A1077" s="101">
        <v>44013</v>
      </c>
      <c r="B1077" s="3">
        <f>'Raw data'!B1077</f>
        <v>61.159377999999997</v>
      </c>
      <c r="C1077" s="3">
        <f t="shared" si="80"/>
        <v>-9.2593239065678137E-3</v>
      </c>
      <c r="D1077" s="3">
        <f>'Raw data'!C1077</f>
        <v>57.44</v>
      </c>
      <c r="E1077" s="3">
        <f t="shared" si="81"/>
        <v>3.0868628858578589E-2</v>
      </c>
      <c r="F1077" s="3">
        <f>'Raw data'!D1077</f>
        <v>41.36</v>
      </c>
      <c r="G1077" s="3">
        <f t="shared" si="82"/>
        <v>-7.2011521843494287E-3</v>
      </c>
      <c r="H1077" s="62">
        <f>'Raw data'!E1077</f>
        <v>1675.0372206930199</v>
      </c>
      <c r="I1077" s="67">
        <f t="shared" si="83"/>
        <v>6.4029350366795051E-3</v>
      </c>
      <c r="J1077" s="62">
        <f>'Sweden Small Cap'!C1092</f>
        <v>1720.0439978100001</v>
      </c>
      <c r="K1077">
        <f t="shared" si="84"/>
        <v>-2.1435375864756884E-2</v>
      </c>
    </row>
    <row r="1078" spans="1:11" x14ac:dyDescent="0.3">
      <c r="A1078" s="101">
        <v>44014</v>
      </c>
      <c r="B1078" s="3">
        <f>'Raw data'!B1078</f>
        <v>63.064655000000002</v>
      </c>
      <c r="C1078" s="3">
        <f t="shared" si="80"/>
        <v>3.1152654953423582E-2</v>
      </c>
      <c r="D1078" s="3">
        <f>'Raw data'!C1078</f>
        <v>57.52</v>
      </c>
      <c r="E1078" s="3">
        <f t="shared" si="81"/>
        <v>1.392757660167225E-3</v>
      </c>
      <c r="F1078" s="3">
        <f>'Raw data'!D1078</f>
        <v>44.9</v>
      </c>
      <c r="G1078" s="3">
        <f t="shared" si="82"/>
        <v>8.5589941972920677E-2</v>
      </c>
      <c r="H1078" s="62">
        <f>'Raw data'!E1078</f>
        <v>1703.8235156072201</v>
      </c>
      <c r="I1078" s="67">
        <f t="shared" si="83"/>
        <v>1.7185465826419267E-2</v>
      </c>
      <c r="J1078" s="62">
        <f>'Sweden Small Cap'!C1093</f>
        <v>1716.61956306</v>
      </c>
      <c r="K1078">
        <f t="shared" si="84"/>
        <v>-1.9908995085940336E-3</v>
      </c>
    </row>
    <row r="1079" spans="1:11" x14ac:dyDescent="0.3">
      <c r="A1079" s="101">
        <v>44015</v>
      </c>
      <c r="B1079" s="3">
        <f>'Raw data'!B1079</f>
        <v>63.540973999999999</v>
      </c>
      <c r="C1079" s="3">
        <f t="shared" si="80"/>
        <v>7.5528677672144027E-3</v>
      </c>
      <c r="D1079" s="3">
        <f>'Raw data'!C1079</f>
        <v>58.02</v>
      </c>
      <c r="E1079" s="3">
        <f t="shared" si="81"/>
        <v>8.6926286509040329E-3</v>
      </c>
      <c r="F1079" s="3">
        <f>'Raw data'!D1079</f>
        <v>44.66</v>
      </c>
      <c r="G1079" s="3">
        <f t="shared" si="82"/>
        <v>-5.3452115812918036E-3</v>
      </c>
      <c r="H1079" s="62">
        <f>'Raw data'!E1079</f>
        <v>1695.25594455394</v>
      </c>
      <c r="I1079" s="67">
        <f t="shared" si="83"/>
        <v>-5.0284380834048374E-3</v>
      </c>
      <c r="J1079" s="62">
        <f>'Sweden Small Cap'!C1094</f>
        <v>1728.29894758</v>
      </c>
      <c r="K1079">
        <f t="shared" si="84"/>
        <v>6.8037116501111217E-3</v>
      </c>
    </row>
    <row r="1080" spans="1:11" x14ac:dyDescent="0.3">
      <c r="A1080" s="101">
        <v>44018</v>
      </c>
      <c r="B1080" s="3">
        <f>'Raw data'!B1080</f>
        <v>63.922029999999999</v>
      </c>
      <c r="C1080" s="3">
        <f t="shared" si="80"/>
        <v>5.9970122585782356E-3</v>
      </c>
      <c r="D1080" s="3">
        <f>'Raw data'!C1080</f>
        <v>57.98</v>
      </c>
      <c r="E1080" s="3">
        <f t="shared" si="81"/>
        <v>-6.89417442261397E-4</v>
      </c>
      <c r="F1080" s="3">
        <f>'Raw data'!D1080</f>
        <v>44.2</v>
      </c>
      <c r="G1080" s="3">
        <f t="shared" si="82"/>
        <v>-1.0300044782803264E-2</v>
      </c>
      <c r="H1080" s="62">
        <f>'Raw data'!E1080</f>
        <v>1730.8833462017201</v>
      </c>
      <c r="I1080" s="67">
        <f t="shared" si="83"/>
        <v>2.1015942614585215E-2</v>
      </c>
      <c r="J1080" s="62">
        <f>'Sweden Small Cap'!C1095</f>
        <v>1720.14166191</v>
      </c>
      <c r="K1080">
        <f t="shared" si="84"/>
        <v>-4.7198348881841105E-3</v>
      </c>
    </row>
    <row r="1081" spans="1:11" x14ac:dyDescent="0.3">
      <c r="A1081" s="101">
        <v>44019</v>
      </c>
      <c r="B1081" s="3">
        <f>'Raw data'!B1081</f>
        <v>64.588880000000003</v>
      </c>
      <c r="C1081" s="3">
        <f t="shared" si="80"/>
        <v>1.0432240653183319E-2</v>
      </c>
      <c r="D1081" s="3">
        <f>'Raw data'!C1081</f>
        <v>58.06</v>
      </c>
      <c r="E1081" s="3">
        <f t="shared" si="81"/>
        <v>1.379786133149455E-3</v>
      </c>
      <c r="F1081" s="3">
        <f>'Raw data'!D1081</f>
        <v>46</v>
      </c>
      <c r="G1081" s="3">
        <f t="shared" si="82"/>
        <v>4.072398190045242E-2</v>
      </c>
      <c r="H1081" s="62">
        <f>'Raw data'!E1081</f>
        <v>1720.4544396307599</v>
      </c>
      <c r="I1081" s="67">
        <f t="shared" si="83"/>
        <v>-6.0251932019829936E-3</v>
      </c>
      <c r="J1081" s="62">
        <f>'Sweden Small Cap'!C1096</f>
        <v>1725.7155607</v>
      </c>
      <c r="K1081">
        <f t="shared" si="84"/>
        <v>3.2403719492560975E-3</v>
      </c>
    </row>
    <row r="1082" spans="1:11" x14ac:dyDescent="0.3">
      <c r="A1082" s="101">
        <v>44020</v>
      </c>
      <c r="B1082" s="3">
        <f>'Raw data'!B1082</f>
        <v>64.303084999999996</v>
      </c>
      <c r="C1082" s="3">
        <f t="shared" si="80"/>
        <v>-4.4248328814496755E-3</v>
      </c>
      <c r="D1082" s="3">
        <f>'Raw data'!C1082</f>
        <v>60.52</v>
      </c>
      <c r="E1082" s="3">
        <f t="shared" si="81"/>
        <v>4.2369962108163982E-2</v>
      </c>
      <c r="F1082" s="3">
        <f>'Raw data'!D1082</f>
        <v>45.34</v>
      </c>
      <c r="G1082" s="3">
        <f t="shared" si="82"/>
        <v>-1.4347826086956448E-2</v>
      </c>
      <c r="H1082" s="62">
        <f>'Raw data'!E1082</f>
        <v>1712.5314397879999</v>
      </c>
      <c r="I1082" s="67">
        <f t="shared" si="83"/>
        <v>-4.6051785274013888E-3</v>
      </c>
      <c r="J1082" s="62">
        <f>'Sweden Small Cap'!C1097</f>
        <v>1756.2202800499999</v>
      </c>
      <c r="K1082">
        <f t="shared" si="84"/>
        <v>1.7676562722553399E-2</v>
      </c>
    </row>
    <row r="1083" spans="1:11" x14ac:dyDescent="0.3">
      <c r="A1083" s="101">
        <v>44021</v>
      </c>
      <c r="B1083" s="3">
        <f>'Raw data'!B1083</f>
        <v>65.255719999999997</v>
      </c>
      <c r="C1083" s="3">
        <f t="shared" si="80"/>
        <v>1.481476355294619E-2</v>
      </c>
      <c r="D1083" s="3">
        <f>'Raw data'!C1083</f>
        <v>59.5</v>
      </c>
      <c r="E1083" s="3">
        <f t="shared" si="81"/>
        <v>-1.6853932584269714E-2</v>
      </c>
      <c r="F1083" s="3">
        <f>'Raw data'!D1083</f>
        <v>44.3</v>
      </c>
      <c r="G1083" s="3">
        <f t="shared" si="82"/>
        <v>-2.2937803264225985E-2</v>
      </c>
      <c r="H1083" s="62">
        <f>'Raw data'!E1083</f>
        <v>1697.8418850258199</v>
      </c>
      <c r="I1083" s="67">
        <f t="shared" si="83"/>
        <v>-8.57768471917718E-3</v>
      </c>
      <c r="J1083" s="62">
        <f>'Sweden Small Cap'!C1098</f>
        <v>1783.9016347500001</v>
      </c>
      <c r="K1083">
        <f t="shared" si="84"/>
        <v>1.5761892180867005E-2</v>
      </c>
    </row>
    <row r="1084" spans="1:11" x14ac:dyDescent="0.3">
      <c r="A1084" s="101">
        <v>44022</v>
      </c>
      <c r="B1084" s="3">
        <f>'Raw data'!B1084</f>
        <v>69.923649999999995</v>
      </c>
      <c r="C1084" s="3">
        <f t="shared" si="80"/>
        <v>7.1532886312494881E-2</v>
      </c>
      <c r="D1084" s="3">
        <f>'Raw data'!C1084</f>
        <v>59.78</v>
      </c>
      <c r="E1084" s="3">
        <f t="shared" si="81"/>
        <v>4.705882352941196E-3</v>
      </c>
      <c r="F1084" s="3">
        <f>'Raw data'!D1084</f>
        <v>43.62</v>
      </c>
      <c r="G1084" s="3">
        <f t="shared" si="82"/>
        <v>-1.5349887133182839E-2</v>
      </c>
      <c r="H1084" s="62">
        <f>'Raw data'!E1084</f>
        <v>1711.6218431340701</v>
      </c>
      <c r="I1084" s="67">
        <f t="shared" si="83"/>
        <v>8.1161610099167898E-3</v>
      </c>
      <c r="J1084" s="62">
        <f>'Sweden Small Cap'!C1099</f>
        <v>1816.0765690600001</v>
      </c>
      <c r="K1084">
        <f t="shared" si="84"/>
        <v>1.8036271554013734E-2</v>
      </c>
    </row>
    <row r="1085" spans="1:11" x14ac:dyDescent="0.3">
      <c r="A1085" s="101">
        <v>44025</v>
      </c>
      <c r="B1085" s="3">
        <f>'Raw data'!B1085</f>
        <v>70.685760000000002</v>
      </c>
      <c r="C1085" s="3">
        <f t="shared" si="80"/>
        <v>1.0899173598632322E-2</v>
      </c>
      <c r="D1085" s="3">
        <f>'Raw data'!C1085</f>
        <v>59.72</v>
      </c>
      <c r="E1085" s="3">
        <f t="shared" si="81"/>
        <v>-1.0036801605888637E-3</v>
      </c>
      <c r="F1085" s="3">
        <f>'Raw data'!D1085</f>
        <v>43.48</v>
      </c>
      <c r="G1085" s="3">
        <f t="shared" si="82"/>
        <v>-3.2095369096744744E-3</v>
      </c>
      <c r="H1085" s="62">
        <f>'Raw data'!E1085</f>
        <v>1742.7301927508199</v>
      </c>
      <c r="I1085" s="67">
        <f t="shared" si="83"/>
        <v>1.8174779517763567E-2</v>
      </c>
      <c r="J1085" s="62">
        <f>'Sweden Small Cap'!C1100</f>
        <v>1820.4508603899999</v>
      </c>
      <c r="K1085">
        <f t="shared" si="84"/>
        <v>2.4086491751082436E-3</v>
      </c>
    </row>
    <row r="1086" spans="1:11" x14ac:dyDescent="0.3">
      <c r="A1086" s="101">
        <v>44026</v>
      </c>
      <c r="B1086" s="3">
        <f>'Raw data'!B1086</f>
        <v>71.162080000000003</v>
      </c>
      <c r="C1086" s="3">
        <f t="shared" si="80"/>
        <v>6.7385566767620688E-3</v>
      </c>
      <c r="D1086" s="3">
        <f>'Raw data'!C1086</f>
        <v>59.94</v>
      </c>
      <c r="E1086" s="3">
        <f t="shared" si="81"/>
        <v>3.6838580040187354E-3</v>
      </c>
      <c r="F1086" s="3">
        <f>'Raw data'!D1086</f>
        <v>43.54</v>
      </c>
      <c r="G1086" s="3">
        <f t="shared" si="82"/>
        <v>1.379944802207964E-3</v>
      </c>
      <c r="H1086" s="62">
        <f>'Raw data'!E1086</f>
        <v>1738.5974367507299</v>
      </c>
      <c r="I1086" s="67">
        <f t="shared" si="83"/>
        <v>-2.3714261778908217E-3</v>
      </c>
      <c r="J1086" s="62">
        <f>'Sweden Small Cap'!C1101</f>
        <v>1813.2682755400001</v>
      </c>
      <c r="K1086">
        <f t="shared" si="84"/>
        <v>-3.9454977919376744E-3</v>
      </c>
    </row>
    <row r="1087" spans="1:11" x14ac:dyDescent="0.3">
      <c r="A1087" s="101">
        <v>44027</v>
      </c>
      <c r="B1087" s="3">
        <f>'Raw data'!B1087</f>
        <v>70.971559999999997</v>
      </c>
      <c r="C1087" s="3">
        <f t="shared" si="80"/>
        <v>-2.6772685677541532E-3</v>
      </c>
      <c r="D1087" s="3">
        <f>'Raw data'!C1087</f>
        <v>59</v>
      </c>
      <c r="E1087" s="3">
        <f t="shared" si="81"/>
        <v>-1.5682349015682311E-2</v>
      </c>
      <c r="F1087" s="3">
        <f>'Raw data'!D1087</f>
        <v>44.92</v>
      </c>
      <c r="G1087" s="3">
        <f t="shared" si="82"/>
        <v>3.1694993109784166E-2</v>
      </c>
      <c r="H1087" s="62">
        <f>'Raw data'!E1087</f>
        <v>1767.84600576347</v>
      </c>
      <c r="I1087" s="67">
        <f t="shared" si="83"/>
        <v>1.6823083017655199E-2</v>
      </c>
      <c r="J1087" s="62">
        <f>'Sweden Small Cap'!C1102</f>
        <v>1800.3419105800001</v>
      </c>
      <c r="K1087">
        <f t="shared" si="84"/>
        <v>-7.1287658502437908E-3</v>
      </c>
    </row>
    <row r="1088" spans="1:11" x14ac:dyDescent="0.3">
      <c r="A1088" s="101">
        <v>44028</v>
      </c>
      <c r="B1088" s="3">
        <f>'Raw data'!B1088</f>
        <v>70.590500000000006</v>
      </c>
      <c r="C1088" s="3">
        <f t="shared" si="80"/>
        <v>-5.3691929556006785E-3</v>
      </c>
      <c r="D1088" s="3">
        <f>'Raw data'!C1088</f>
        <v>60.04</v>
      </c>
      <c r="E1088" s="3">
        <f t="shared" si="81"/>
        <v>1.7627118644067782E-2</v>
      </c>
      <c r="F1088" s="3">
        <f>'Raw data'!D1088</f>
        <v>45.06</v>
      </c>
      <c r="G1088" s="3">
        <f t="shared" si="82"/>
        <v>3.1166518254675101E-3</v>
      </c>
      <c r="H1088" s="62">
        <f>'Raw data'!E1088</f>
        <v>1754.5454321704999</v>
      </c>
      <c r="I1088" s="67">
        <f t="shared" si="83"/>
        <v>-7.523604176838933E-3</v>
      </c>
      <c r="J1088" s="62">
        <f>'Sweden Small Cap'!C1103</f>
        <v>1811.1686938299999</v>
      </c>
      <c r="K1088">
        <f t="shared" si="84"/>
        <v>6.0137372720006649E-3</v>
      </c>
    </row>
    <row r="1089" spans="1:11" x14ac:dyDescent="0.3">
      <c r="A1089" s="101">
        <v>44029</v>
      </c>
      <c r="B1089" s="3">
        <f>'Raw data'!B1089</f>
        <v>71.352615</v>
      </c>
      <c r="C1089" s="3">
        <f t="shared" si="80"/>
        <v>1.0796282785927204E-2</v>
      </c>
      <c r="D1089" s="3">
        <f>'Raw data'!C1089</f>
        <v>59.56</v>
      </c>
      <c r="E1089" s="3">
        <f t="shared" si="81"/>
        <v>-7.9946702198533792E-3</v>
      </c>
      <c r="F1089" s="3">
        <f>'Raw data'!D1089</f>
        <v>45.66</v>
      </c>
      <c r="G1089" s="3">
        <f t="shared" si="82"/>
        <v>1.3315579227696278E-2</v>
      </c>
      <c r="H1089" s="62">
        <f>'Raw data'!E1089</f>
        <v>1770.1504092195801</v>
      </c>
      <c r="I1089" s="67">
        <f t="shared" si="83"/>
        <v>8.8940284833637362E-3</v>
      </c>
      <c r="J1089" s="62">
        <f>'Sweden Small Cap'!C1104</f>
        <v>1841.0164968300001</v>
      </c>
      <c r="K1089">
        <f t="shared" si="84"/>
        <v>1.6479858061637681E-2</v>
      </c>
    </row>
    <row r="1090" spans="1:11" x14ac:dyDescent="0.3">
      <c r="A1090" s="101">
        <v>44032</v>
      </c>
      <c r="B1090" s="3">
        <f>'Raw data'!B1090</f>
        <v>72.305250000000001</v>
      </c>
      <c r="C1090" s="3">
        <f t="shared" si="80"/>
        <v>1.3351087412843955E-2</v>
      </c>
      <c r="D1090" s="3">
        <f>'Raw data'!C1090</f>
        <v>60.14</v>
      </c>
      <c r="E1090" s="3">
        <f t="shared" si="81"/>
        <v>9.7380792478172981E-3</v>
      </c>
      <c r="F1090" s="3">
        <f>'Raw data'!D1090</f>
        <v>45.3</v>
      </c>
      <c r="G1090" s="3">
        <f t="shared" si="82"/>
        <v>-7.8843626806833003E-3</v>
      </c>
      <c r="H1090" s="62">
        <f>'Raw data'!E1090</f>
        <v>1784.5358120328999</v>
      </c>
      <c r="I1090" s="67">
        <f t="shared" si="83"/>
        <v>8.1266556437212846E-3</v>
      </c>
      <c r="J1090" s="62">
        <f>'Sweden Small Cap'!C1105</f>
        <v>1836.6142195800001</v>
      </c>
      <c r="K1090">
        <f t="shared" si="84"/>
        <v>-2.3912209681880461E-3</v>
      </c>
    </row>
    <row r="1091" spans="1:11" x14ac:dyDescent="0.3">
      <c r="A1091" s="101">
        <v>44033</v>
      </c>
      <c r="B1091" s="3">
        <f>'Raw data'!B1091</f>
        <v>65.065200000000004</v>
      </c>
      <c r="C1091" s="3">
        <f t="shared" ref="C1091:C1154" si="85">(B1091-B1090)/B1090</f>
        <v>-0.10013173317290233</v>
      </c>
      <c r="D1091" s="3">
        <f>'Raw data'!C1091</f>
        <v>59.42</v>
      </c>
      <c r="E1091" s="3">
        <f t="shared" ref="E1091:E1154" si="86">(D1091-D1090)/D1090</f>
        <v>-1.1972065181243746E-2</v>
      </c>
      <c r="F1091" s="3">
        <f>'Raw data'!D1091</f>
        <v>43.68</v>
      </c>
      <c r="G1091" s="3">
        <f t="shared" ref="G1091:G1154" si="87">(F1091-F1090)/F1090</f>
        <v>-3.5761589403973455E-2</v>
      </c>
      <c r="H1091" s="62">
        <f>'Raw data'!E1091</f>
        <v>1775.3873165745799</v>
      </c>
      <c r="I1091" s="67">
        <f t="shared" ref="I1091:I1154" si="88">(H1091-H1090)/H1090</f>
        <v>-5.1265406928977467E-3</v>
      </c>
      <c r="J1091" s="62">
        <f>'Sweden Small Cap'!C1106</f>
        <v>1869.6566831099999</v>
      </c>
      <c r="K1091">
        <f t="shared" si="84"/>
        <v>1.7990965755212359E-2</v>
      </c>
    </row>
    <row r="1092" spans="1:11" x14ac:dyDescent="0.3">
      <c r="A1092" s="101">
        <v>44034</v>
      </c>
      <c r="B1092" s="3">
        <f>'Raw data'!B1092</f>
        <v>67.827839999999995</v>
      </c>
      <c r="C1092" s="3">
        <f t="shared" si="85"/>
        <v>4.2459563637704797E-2</v>
      </c>
      <c r="D1092" s="3">
        <f>'Raw data'!C1092</f>
        <v>60.06</v>
      </c>
      <c r="E1092" s="3">
        <f t="shared" si="86"/>
        <v>1.0770784247728047E-2</v>
      </c>
      <c r="F1092" s="3">
        <f>'Raw data'!D1092</f>
        <v>43.7</v>
      </c>
      <c r="G1092" s="3">
        <f t="shared" si="87"/>
        <v>4.5787545787552943E-4</v>
      </c>
      <c r="H1092" s="62">
        <f>'Raw data'!E1092</f>
        <v>1779.8451391743699</v>
      </c>
      <c r="I1092" s="67">
        <f t="shared" si="88"/>
        <v>2.5109014569231567E-3</v>
      </c>
      <c r="J1092" s="62">
        <f>'Sweden Small Cap'!C1107</f>
        <v>1876.7337626200001</v>
      </c>
      <c r="K1092">
        <f t="shared" ref="K1092:K1155" si="89">(J1092-J1091)/J1091</f>
        <v>3.7852294348650899E-3</v>
      </c>
    </row>
    <row r="1093" spans="1:11" x14ac:dyDescent="0.3">
      <c r="A1093" s="101">
        <v>44035</v>
      </c>
      <c r="B1093" s="3">
        <f>'Raw data'!B1093</f>
        <v>65.922569999999993</v>
      </c>
      <c r="C1093" s="3">
        <f t="shared" si="85"/>
        <v>-2.8089793217652245E-2</v>
      </c>
      <c r="D1093" s="3">
        <f>'Raw data'!C1093</f>
        <v>60.24</v>
      </c>
      <c r="E1093" s="3">
        <f t="shared" si="86"/>
        <v>2.9970029970029922E-3</v>
      </c>
      <c r="F1093" s="3">
        <f>'Raw data'!D1093</f>
        <v>42.46</v>
      </c>
      <c r="G1093" s="3">
        <f t="shared" si="87"/>
        <v>-2.8375286041189975E-2</v>
      </c>
      <c r="H1093" s="62">
        <f>'Raw data'!E1093</f>
        <v>1781.09877623578</v>
      </c>
      <c r="I1093" s="67">
        <f t="shared" si="88"/>
        <v>7.0435176286828632E-4</v>
      </c>
      <c r="J1093" s="62">
        <f>'Sweden Small Cap'!C1108</f>
        <v>1887.9773645600001</v>
      </c>
      <c r="K1093">
        <f t="shared" si="89"/>
        <v>5.9910479386822649E-3</v>
      </c>
    </row>
    <row r="1094" spans="1:11" x14ac:dyDescent="0.3">
      <c r="A1094" s="101">
        <v>44036</v>
      </c>
      <c r="B1094" s="3">
        <f>'Raw data'!B1094</f>
        <v>64.493613999999994</v>
      </c>
      <c r="C1094" s="3">
        <f t="shared" si="85"/>
        <v>-2.1676278700906222E-2</v>
      </c>
      <c r="D1094" s="3">
        <f>'Raw data'!C1094</f>
        <v>58.14</v>
      </c>
      <c r="E1094" s="3">
        <f t="shared" si="86"/>
        <v>-3.4860557768924327E-2</v>
      </c>
      <c r="F1094" s="3">
        <f>'Raw data'!D1094</f>
        <v>41.12</v>
      </c>
      <c r="G1094" s="3">
        <f t="shared" si="87"/>
        <v>-3.1559114460668947E-2</v>
      </c>
      <c r="H1094" s="62">
        <f>'Raw data'!E1094</f>
        <v>1750.2418147186099</v>
      </c>
      <c r="I1094" s="67">
        <f t="shared" si="88"/>
        <v>-1.732467728846792E-2</v>
      </c>
      <c r="J1094" s="62">
        <f>'Sweden Small Cap'!C1109</f>
        <v>1923.8257205899999</v>
      </c>
      <c r="K1094">
        <f t="shared" si="89"/>
        <v>1.8987704356484416E-2</v>
      </c>
    </row>
    <row r="1095" spans="1:11" x14ac:dyDescent="0.3">
      <c r="A1095" s="101">
        <v>44039</v>
      </c>
      <c r="B1095" s="3">
        <f>'Raw data'!B1095</f>
        <v>64.874669999999995</v>
      </c>
      <c r="C1095" s="3">
        <f t="shared" si="85"/>
        <v>5.9084299416063265E-3</v>
      </c>
      <c r="D1095" s="3">
        <f>'Raw data'!C1095</f>
        <v>63.26</v>
      </c>
      <c r="E1095" s="3">
        <f t="shared" si="86"/>
        <v>8.8063295493636007E-2</v>
      </c>
      <c r="F1095" s="3">
        <f>'Raw data'!D1095</f>
        <v>40.94</v>
      </c>
      <c r="G1095" s="3">
        <f t="shared" si="87"/>
        <v>-4.3774319066147791E-3</v>
      </c>
      <c r="H1095" s="62">
        <f>'Raw data'!E1095</f>
        <v>1760.3112480723701</v>
      </c>
      <c r="I1095" s="67">
        <f t="shared" si="88"/>
        <v>5.7531669447510123E-3</v>
      </c>
      <c r="J1095" s="62">
        <f>'Sweden Small Cap'!C1110</f>
        <v>1899.36326368</v>
      </c>
      <c r="K1095">
        <f t="shared" si="89"/>
        <v>-1.2715526488801565E-2</v>
      </c>
    </row>
    <row r="1096" spans="1:11" x14ac:dyDescent="0.3">
      <c r="A1096" s="101">
        <v>44040</v>
      </c>
      <c r="B1096" s="3">
        <f>'Raw data'!B1096</f>
        <v>63.445712999999998</v>
      </c>
      <c r="C1096" s="3">
        <f t="shared" si="85"/>
        <v>-2.2026424180654747E-2</v>
      </c>
      <c r="D1096" s="3">
        <f>'Raw data'!C1096</f>
        <v>64</v>
      </c>
      <c r="E1096" s="3">
        <f t="shared" si="86"/>
        <v>1.169775529560547E-2</v>
      </c>
      <c r="F1096" s="3">
        <f>'Raw data'!D1096</f>
        <v>40.28</v>
      </c>
      <c r="G1096" s="3">
        <f t="shared" si="87"/>
        <v>-1.6121152906692637E-2</v>
      </c>
      <c r="H1096" s="62">
        <f>'Raw data'!E1096</f>
        <v>1754.2504487418</v>
      </c>
      <c r="I1096" s="67">
        <f t="shared" si="88"/>
        <v>-3.4430270994444401E-3</v>
      </c>
      <c r="J1096" s="62">
        <f>'Sweden Small Cap'!C1111</f>
        <v>1919.82081958</v>
      </c>
      <c r="K1096">
        <f t="shared" si="89"/>
        <v>1.0770744223179115E-2</v>
      </c>
    </row>
    <row r="1097" spans="1:11" x14ac:dyDescent="0.3">
      <c r="A1097" s="101">
        <v>44041</v>
      </c>
      <c r="B1097" s="3">
        <f>'Raw data'!B1097</f>
        <v>63.445712999999998</v>
      </c>
      <c r="C1097" s="3">
        <f t="shared" si="85"/>
        <v>0</v>
      </c>
      <c r="D1097" s="3">
        <f>'Raw data'!C1097</f>
        <v>64.900000000000006</v>
      </c>
      <c r="E1097" s="3">
        <f t="shared" si="86"/>
        <v>1.4062500000000089E-2</v>
      </c>
      <c r="F1097" s="3">
        <f>'Raw data'!D1097</f>
        <v>40.340000000000003</v>
      </c>
      <c r="G1097" s="3">
        <f t="shared" si="87"/>
        <v>1.4895729890765212E-3</v>
      </c>
      <c r="H1097" s="62">
        <f>'Raw data'!E1097</f>
        <v>1760.58490512208</v>
      </c>
      <c r="I1097" s="67">
        <f t="shared" si="88"/>
        <v>3.6109190593756296E-3</v>
      </c>
      <c r="J1097" s="62">
        <f>'Sweden Small Cap'!C1112</f>
        <v>1924.5037604300001</v>
      </c>
      <c r="K1097">
        <f t="shared" si="89"/>
        <v>2.4392593320373052E-3</v>
      </c>
    </row>
    <row r="1098" spans="1:11" x14ac:dyDescent="0.3">
      <c r="A1098" s="101">
        <v>44042</v>
      </c>
      <c r="B1098" s="3">
        <f>'Raw data'!B1098</f>
        <v>63.255187999999997</v>
      </c>
      <c r="C1098" s="3">
        <f t="shared" si="85"/>
        <v>-3.0029609723197679E-3</v>
      </c>
      <c r="D1098" s="3">
        <f>'Raw data'!C1098</f>
        <v>63</v>
      </c>
      <c r="E1098" s="3">
        <f t="shared" si="86"/>
        <v>-2.9275808936825971E-2</v>
      </c>
      <c r="F1098" s="3">
        <f>'Raw data'!D1098</f>
        <v>39.56</v>
      </c>
      <c r="G1098" s="3">
        <f t="shared" si="87"/>
        <v>-1.9335647000495813E-2</v>
      </c>
      <c r="H1098" s="62">
        <f>'Raw data'!E1098</f>
        <v>1720.28094925289</v>
      </c>
      <c r="I1098" s="67">
        <f t="shared" si="88"/>
        <v>-2.2892367049117335E-2</v>
      </c>
      <c r="J1098" s="62">
        <f>'Sweden Small Cap'!C1113</f>
        <v>1883.77951487</v>
      </c>
      <c r="K1098">
        <f t="shared" si="89"/>
        <v>-2.116090724130407E-2</v>
      </c>
    </row>
    <row r="1099" spans="1:11" x14ac:dyDescent="0.3">
      <c r="A1099" s="101">
        <v>44043</v>
      </c>
      <c r="B1099" s="3">
        <f>'Raw data'!B1099</f>
        <v>62.683605</v>
      </c>
      <c r="C1099" s="3">
        <f t="shared" si="85"/>
        <v>-9.0361441973739274E-3</v>
      </c>
      <c r="D1099" s="3">
        <f>'Raw data'!C1099</f>
        <v>61.2</v>
      </c>
      <c r="E1099" s="3">
        <f t="shared" si="86"/>
        <v>-2.8571428571428525E-2</v>
      </c>
      <c r="F1099" s="3">
        <f>'Raw data'!D1099</f>
        <v>40.479999999999997</v>
      </c>
      <c r="G1099" s="3">
        <f t="shared" si="87"/>
        <v>2.3255813953488233E-2</v>
      </c>
      <c r="H1099" s="62">
        <f>'Raw data'!E1099</f>
        <v>1707.35141508833</v>
      </c>
      <c r="I1099" s="67">
        <f t="shared" si="88"/>
        <v>-7.5159433522618609E-3</v>
      </c>
      <c r="J1099" s="62">
        <f>'Sweden Small Cap'!C1114</f>
        <v>1889.26149876</v>
      </c>
      <c r="K1099">
        <f t="shared" si="89"/>
        <v>2.9100984731635915E-3</v>
      </c>
    </row>
    <row r="1100" spans="1:11" x14ac:dyDescent="0.3">
      <c r="A1100" s="101">
        <v>44046</v>
      </c>
      <c r="B1100" s="3">
        <f>'Raw data'!B1100</f>
        <v>63.922029999999999</v>
      </c>
      <c r="C1100" s="3">
        <f t="shared" si="85"/>
        <v>1.9756760958467519E-2</v>
      </c>
      <c r="D1100" s="3">
        <f>'Raw data'!C1100</f>
        <v>61.7</v>
      </c>
      <c r="E1100" s="3">
        <f t="shared" si="86"/>
        <v>8.1699346405228763E-3</v>
      </c>
      <c r="F1100" s="3">
        <f>'Raw data'!D1100</f>
        <v>41.56</v>
      </c>
      <c r="G1100" s="3">
        <f t="shared" si="87"/>
        <v>2.6679841897233336E-2</v>
      </c>
      <c r="H1100" s="62">
        <f>'Raw data'!E1100</f>
        <v>1746.3210364433201</v>
      </c>
      <c r="I1100" s="67">
        <f t="shared" si="88"/>
        <v>2.2824604829799477E-2</v>
      </c>
      <c r="J1100" s="62">
        <f>'Sweden Small Cap'!C1115</f>
        <v>1881.1123087000001</v>
      </c>
      <c r="K1100">
        <f t="shared" si="89"/>
        <v>-4.3134262066678213E-3</v>
      </c>
    </row>
    <row r="1101" spans="1:11" x14ac:dyDescent="0.3">
      <c r="A1101" s="101">
        <v>44047</v>
      </c>
      <c r="B1101" s="3">
        <f>'Raw data'!B1101</f>
        <v>63.445712999999998</v>
      </c>
      <c r="C1101" s="3">
        <f t="shared" si="85"/>
        <v>-7.4515311857273883E-3</v>
      </c>
      <c r="D1101" s="3">
        <f>'Raw data'!C1101</f>
        <v>62.52</v>
      </c>
      <c r="E1101" s="3">
        <f t="shared" si="86"/>
        <v>1.329011345218801E-2</v>
      </c>
      <c r="F1101" s="3">
        <f>'Raw data'!D1101</f>
        <v>40.86</v>
      </c>
      <c r="G1101" s="3">
        <f t="shared" si="87"/>
        <v>-1.6843118383060702E-2</v>
      </c>
      <c r="H1101" s="62">
        <f>'Raw data'!E1101</f>
        <v>1734.24670512021</v>
      </c>
      <c r="I1101" s="67">
        <f t="shared" si="88"/>
        <v>-6.9141532806026914E-3</v>
      </c>
      <c r="J1101" s="62">
        <f>'Sweden Small Cap'!C1116</f>
        <v>1898.3454223199999</v>
      </c>
      <c r="K1101">
        <f t="shared" si="89"/>
        <v>9.1611295829058075E-3</v>
      </c>
    </row>
    <row r="1102" spans="1:11" x14ac:dyDescent="0.3">
      <c r="A1102" s="101">
        <v>44048</v>
      </c>
      <c r="B1102" s="3">
        <f>'Raw data'!B1102</f>
        <v>65.065200000000004</v>
      </c>
      <c r="C1102" s="3">
        <f t="shared" si="85"/>
        <v>2.5525554421620363E-2</v>
      </c>
      <c r="D1102" s="3">
        <f>'Raw data'!C1102</f>
        <v>64.64</v>
      </c>
      <c r="E1102" s="3">
        <f t="shared" si="86"/>
        <v>3.3909149072296821E-2</v>
      </c>
      <c r="F1102" s="3">
        <f>'Raw data'!D1102</f>
        <v>42.26</v>
      </c>
      <c r="G1102" s="3">
        <f t="shared" si="87"/>
        <v>3.4263338228095901E-2</v>
      </c>
      <c r="H1102" s="62">
        <f>'Raw data'!E1102</f>
        <v>1745.4897332278799</v>
      </c>
      <c r="I1102" s="67">
        <f t="shared" si="88"/>
        <v>6.4829462120215633E-3</v>
      </c>
      <c r="J1102" s="62">
        <f>'Sweden Small Cap'!C1117</f>
        <v>1865.4899046600001</v>
      </c>
      <c r="K1102">
        <f t="shared" si="89"/>
        <v>-1.7307449568291174E-2</v>
      </c>
    </row>
    <row r="1103" spans="1:11" x14ac:dyDescent="0.3">
      <c r="A1103" s="101">
        <v>44049</v>
      </c>
      <c r="B1103" s="3">
        <f>'Raw data'!B1103</f>
        <v>64.493613999999994</v>
      </c>
      <c r="C1103" s="3">
        <f t="shared" si="85"/>
        <v>-8.7848189200987713E-3</v>
      </c>
      <c r="D1103" s="3">
        <f>'Raw data'!C1103</f>
        <v>65</v>
      </c>
      <c r="E1103" s="3">
        <f t="shared" si="86"/>
        <v>5.5693069306930604E-3</v>
      </c>
      <c r="F1103" s="3">
        <f>'Raw data'!D1103</f>
        <v>42.64</v>
      </c>
      <c r="G1103" s="3">
        <f t="shared" si="87"/>
        <v>8.9919545669664598E-3</v>
      </c>
      <c r="H1103" s="62">
        <f>'Raw data'!E1103</f>
        <v>1739.1428622662099</v>
      </c>
      <c r="I1103" s="67">
        <f t="shared" si="88"/>
        <v>-3.6361548514713526E-3</v>
      </c>
      <c r="J1103" s="62">
        <f>'Sweden Small Cap'!C1118</f>
        <v>1869.0355838</v>
      </c>
      <c r="K1103">
        <f t="shared" si="89"/>
        <v>1.9006691653183591E-3</v>
      </c>
    </row>
    <row r="1104" spans="1:11" x14ac:dyDescent="0.3">
      <c r="A1104" s="101">
        <v>44050</v>
      </c>
      <c r="B1104" s="3">
        <f>'Raw data'!B1104</f>
        <v>65.446250000000006</v>
      </c>
      <c r="C1104" s="3">
        <f t="shared" si="85"/>
        <v>1.4771012832371474E-2</v>
      </c>
      <c r="D1104" s="3">
        <f>'Raw data'!C1104</f>
        <v>65</v>
      </c>
      <c r="E1104" s="3">
        <f t="shared" si="86"/>
        <v>0</v>
      </c>
      <c r="F1104" s="3">
        <f>'Raw data'!D1104</f>
        <v>42.64</v>
      </c>
      <c r="G1104" s="3">
        <f t="shared" si="87"/>
        <v>0</v>
      </c>
      <c r="H1104" s="62">
        <f>'Raw data'!E1104</f>
        <v>1740.4579987612999</v>
      </c>
      <c r="I1104" s="67">
        <f t="shared" si="88"/>
        <v>7.5619808103416519E-4</v>
      </c>
      <c r="J1104" s="62">
        <f>'Sweden Small Cap'!C1119</f>
        <v>1907.6977048700001</v>
      </c>
      <c r="K1104">
        <f t="shared" si="89"/>
        <v>2.0685599249745012E-2</v>
      </c>
    </row>
    <row r="1105" spans="1:11" x14ac:dyDescent="0.3">
      <c r="A1105" s="101">
        <v>44053</v>
      </c>
      <c r="B1105" s="3">
        <f>'Raw data'!B1105</f>
        <v>64.684139999999999</v>
      </c>
      <c r="C1105" s="3">
        <f t="shared" si="85"/>
        <v>-1.1644823041809223E-2</v>
      </c>
      <c r="D1105" s="3">
        <f>'Raw data'!C1105</f>
        <v>64.760000000000005</v>
      </c>
      <c r="E1105" s="3">
        <f t="shared" si="86"/>
        <v>-3.6923076923076137E-3</v>
      </c>
      <c r="F1105" s="3">
        <f>'Raw data'!D1105</f>
        <v>41.94</v>
      </c>
      <c r="G1105" s="3">
        <f t="shared" si="87"/>
        <v>-1.6416510318949411E-2</v>
      </c>
      <c r="H1105" s="62">
        <f>'Raw data'!E1105</f>
        <v>1748.91358405699</v>
      </c>
      <c r="I1105" s="67">
        <f t="shared" si="88"/>
        <v>4.8582530010537394E-3</v>
      </c>
      <c r="J1105" s="62">
        <f>'Sweden Small Cap'!C1120</f>
        <v>1897.99837084</v>
      </c>
      <c r="K1105">
        <f t="shared" si="89"/>
        <v>-5.0843139378107111E-3</v>
      </c>
    </row>
    <row r="1106" spans="1:11" x14ac:dyDescent="0.3">
      <c r="A1106" s="101">
        <v>44054</v>
      </c>
      <c r="B1106" s="3">
        <f>'Raw data'!B1106</f>
        <v>65.732050000000001</v>
      </c>
      <c r="C1106" s="3">
        <f t="shared" si="85"/>
        <v>1.6200416361723317E-2</v>
      </c>
      <c r="D1106" s="3">
        <f>'Raw data'!C1106</f>
        <v>64.8</v>
      </c>
      <c r="E1106" s="3">
        <f t="shared" si="86"/>
        <v>6.1766522544768438E-4</v>
      </c>
      <c r="F1106" s="3">
        <f>'Raw data'!D1106</f>
        <v>42.78</v>
      </c>
      <c r="G1106" s="3">
        <f t="shared" si="87"/>
        <v>2.0028612303290498E-2</v>
      </c>
      <c r="H1106" s="62">
        <f>'Raw data'!E1106</f>
        <v>1786.28413971398</v>
      </c>
      <c r="I1106" s="67">
        <f t="shared" si="88"/>
        <v>2.1367868600060177E-2</v>
      </c>
      <c r="J1106" s="62">
        <f>'Sweden Small Cap'!C1121</f>
        <v>1919.93648452</v>
      </c>
      <c r="K1106">
        <f t="shared" si="89"/>
        <v>1.1558552429257792E-2</v>
      </c>
    </row>
    <row r="1107" spans="1:11" x14ac:dyDescent="0.3">
      <c r="A1107" s="101">
        <v>44055</v>
      </c>
      <c r="B1107" s="3">
        <f>'Raw data'!B1107</f>
        <v>66.303629999999998</v>
      </c>
      <c r="C1107" s="3">
        <f t="shared" si="85"/>
        <v>8.6956058726298247E-3</v>
      </c>
      <c r="D1107" s="3">
        <f>'Raw data'!C1107</f>
        <v>65</v>
      </c>
      <c r="E1107" s="3">
        <f t="shared" si="86"/>
        <v>3.0864197530864638E-3</v>
      </c>
      <c r="F1107" s="3">
        <f>'Raw data'!D1107</f>
        <v>42.9</v>
      </c>
      <c r="G1107" s="3">
        <f t="shared" si="87"/>
        <v>2.8050490883589864E-3</v>
      </c>
      <c r="H1107" s="62">
        <f>'Raw data'!E1107</f>
        <v>1788.9942842314699</v>
      </c>
      <c r="I1107" s="67">
        <f t="shared" si="88"/>
        <v>1.517196764633329E-3</v>
      </c>
      <c r="J1107" s="62">
        <f>'Sweden Small Cap'!C1122</f>
        <v>1917.1395735399999</v>
      </c>
      <c r="K1107">
        <f t="shared" si="89"/>
        <v>-1.4567726602160861E-3</v>
      </c>
    </row>
    <row r="1108" spans="1:11" x14ac:dyDescent="0.3">
      <c r="A1108" s="101">
        <v>44056</v>
      </c>
      <c r="B1108" s="3">
        <f>'Raw data'!B1108</f>
        <v>67.161000000000001</v>
      </c>
      <c r="C1108" s="3">
        <f t="shared" si="85"/>
        <v>1.2930966223116338E-2</v>
      </c>
      <c r="D1108" s="3">
        <f>'Raw data'!C1108</f>
        <v>66.959999999999994</v>
      </c>
      <c r="E1108" s="3">
        <f t="shared" si="86"/>
        <v>3.0153846153846059E-2</v>
      </c>
      <c r="F1108" s="3">
        <f>'Raw data'!D1108</f>
        <v>43.9</v>
      </c>
      <c r="G1108" s="3">
        <f t="shared" si="87"/>
        <v>2.3310023310023312E-2</v>
      </c>
      <c r="H1108" s="62">
        <f>'Raw data'!E1108</f>
        <v>1786.79835811559</v>
      </c>
      <c r="I1108" s="67">
        <f t="shared" si="88"/>
        <v>-1.227464020000097E-3</v>
      </c>
      <c r="J1108" s="62">
        <f>'Sweden Small Cap'!C1123</f>
        <v>1922.0601940399999</v>
      </c>
      <c r="K1108">
        <f t="shared" si="89"/>
        <v>2.5666469817396294E-3</v>
      </c>
    </row>
    <row r="1109" spans="1:11" x14ac:dyDescent="0.3">
      <c r="A1109" s="101">
        <v>44057</v>
      </c>
      <c r="B1109" s="3">
        <f>'Raw data'!B1109</f>
        <v>65.922569999999993</v>
      </c>
      <c r="C1109" s="3">
        <f t="shared" si="85"/>
        <v>-1.8439719480055509E-2</v>
      </c>
      <c r="D1109" s="3">
        <f>'Raw data'!C1109</f>
        <v>65.98</v>
      </c>
      <c r="E1109" s="3">
        <f t="shared" si="86"/>
        <v>-1.4635603345280614E-2</v>
      </c>
      <c r="F1109" s="3">
        <f>'Raw data'!D1109</f>
        <v>43.66</v>
      </c>
      <c r="G1109" s="3">
        <f t="shared" si="87"/>
        <v>-5.4669703872437811E-3</v>
      </c>
      <c r="H1109" s="62">
        <f>'Raw data'!E1109</f>
        <v>1754.2033124034201</v>
      </c>
      <c r="I1109" s="67">
        <f t="shared" si="88"/>
        <v>-1.8242151143761706E-2</v>
      </c>
      <c r="J1109" s="62">
        <f>'Sweden Small Cap'!C1124</f>
        <v>1911.3637741800001</v>
      </c>
      <c r="K1109">
        <f t="shared" si="89"/>
        <v>-5.5650805802897113E-3</v>
      </c>
    </row>
    <row r="1110" spans="1:11" x14ac:dyDescent="0.3">
      <c r="A1110" s="101">
        <v>44060</v>
      </c>
      <c r="B1110" s="3">
        <f>'Raw data'!B1110</f>
        <v>66.398889999999994</v>
      </c>
      <c r="C1110" s="3">
        <f t="shared" si="85"/>
        <v>7.2254464593841114E-3</v>
      </c>
      <c r="D1110" s="3">
        <f>'Raw data'!C1110</f>
        <v>67.239999999999995</v>
      </c>
      <c r="E1110" s="3">
        <f t="shared" si="86"/>
        <v>1.9096695968475158E-2</v>
      </c>
      <c r="F1110" s="3">
        <f>'Raw data'!D1110</f>
        <v>41.88</v>
      </c>
      <c r="G1110" s="3">
        <f t="shared" si="87"/>
        <v>-4.0769583142464365E-2</v>
      </c>
      <c r="H1110" s="62">
        <f>'Raw data'!E1110</f>
        <v>1773.5304217412399</v>
      </c>
      <c r="I1110" s="67">
        <f t="shared" si="88"/>
        <v>1.1017599386093908E-2</v>
      </c>
      <c r="J1110" s="62">
        <f>'Sweden Small Cap'!C1125</f>
        <v>1925.0046548099999</v>
      </c>
      <c r="K1110">
        <f t="shared" si="89"/>
        <v>7.136726568887689E-3</v>
      </c>
    </row>
    <row r="1111" spans="1:11" x14ac:dyDescent="0.3">
      <c r="A1111" s="101">
        <v>44061</v>
      </c>
      <c r="B1111" s="3">
        <f>'Raw data'!B1111</f>
        <v>65.827309999999997</v>
      </c>
      <c r="C1111" s="3">
        <f t="shared" si="85"/>
        <v>-8.6082764335367254E-3</v>
      </c>
      <c r="D1111" s="3">
        <f>'Raw data'!C1111</f>
        <v>66.38</v>
      </c>
      <c r="E1111" s="3">
        <f t="shared" si="86"/>
        <v>-1.2790005948839969E-2</v>
      </c>
      <c r="F1111" s="3">
        <f>'Raw data'!D1111</f>
        <v>41.88</v>
      </c>
      <c r="G1111" s="3">
        <f t="shared" si="87"/>
        <v>0</v>
      </c>
      <c r="H1111" s="62">
        <f>'Raw data'!E1111</f>
        <v>1760.0894820373601</v>
      </c>
      <c r="I1111" s="67">
        <f t="shared" si="88"/>
        <v>-7.5786349865279599E-3</v>
      </c>
      <c r="J1111" s="62">
        <f>'Sweden Small Cap'!C1126</f>
        <v>1917.3170952999999</v>
      </c>
      <c r="K1111">
        <f t="shared" si="89"/>
        <v>-3.9935277511101907E-3</v>
      </c>
    </row>
    <row r="1112" spans="1:11" x14ac:dyDescent="0.3">
      <c r="A1112" s="101">
        <v>44062</v>
      </c>
      <c r="B1112" s="3">
        <f>'Raw data'!B1112</f>
        <v>67.351523999999998</v>
      </c>
      <c r="C1112" s="3">
        <f t="shared" si="85"/>
        <v>2.3154736233335384E-2</v>
      </c>
      <c r="D1112" s="3">
        <f>'Raw data'!C1112</f>
        <v>65.08</v>
      </c>
      <c r="E1112" s="3">
        <f t="shared" si="86"/>
        <v>-1.958421211208191E-2</v>
      </c>
      <c r="F1112" s="3">
        <f>'Raw data'!D1112</f>
        <v>41.7</v>
      </c>
      <c r="G1112" s="3">
        <f t="shared" si="87"/>
        <v>-4.2979942693409674E-3</v>
      </c>
      <c r="H1112" s="62">
        <f>'Raw data'!E1112</f>
        <v>1775.2361587406599</v>
      </c>
      <c r="I1112" s="67">
        <f t="shared" si="88"/>
        <v>8.6056287807407678E-3</v>
      </c>
      <c r="J1112" s="62">
        <f>'Sweden Small Cap'!C1127</f>
        <v>1932.61672709</v>
      </c>
      <c r="K1112">
        <f t="shared" si="89"/>
        <v>7.9797086394862802E-3</v>
      </c>
    </row>
    <row r="1113" spans="1:11" x14ac:dyDescent="0.3">
      <c r="A1113" s="101">
        <v>44063</v>
      </c>
      <c r="B1113" s="3">
        <f>'Raw data'!B1113</f>
        <v>67.446799999999996</v>
      </c>
      <c r="C1113" s="3">
        <f t="shared" si="85"/>
        <v>1.4146079307722622E-3</v>
      </c>
      <c r="D1113" s="3">
        <f>'Raw data'!C1113</f>
        <v>66.540000000000006</v>
      </c>
      <c r="E1113" s="3">
        <f t="shared" si="86"/>
        <v>2.2433927473878425E-2</v>
      </c>
      <c r="F1113" s="3">
        <f>'Raw data'!D1113</f>
        <v>42.98</v>
      </c>
      <c r="G1113" s="3">
        <f t="shared" si="87"/>
        <v>3.0695443645083788E-2</v>
      </c>
      <c r="H1113" s="62">
        <f>'Raw data'!E1113</f>
        <v>1751.9312287959599</v>
      </c>
      <c r="I1113" s="67">
        <f t="shared" si="88"/>
        <v>-1.3127791381419562E-2</v>
      </c>
      <c r="J1113" s="62">
        <f>'Sweden Small Cap'!C1128</f>
        <v>1906.95235478</v>
      </c>
      <c r="K1113">
        <f t="shared" si="89"/>
        <v>-1.3279597527153622E-2</v>
      </c>
    </row>
    <row r="1114" spans="1:11" x14ac:dyDescent="0.3">
      <c r="A1114" s="101">
        <v>44064</v>
      </c>
      <c r="B1114" s="3">
        <f>'Raw data'!B1114</f>
        <v>67.827839999999995</v>
      </c>
      <c r="C1114" s="3">
        <f t="shared" si="85"/>
        <v>5.6494896718598765E-3</v>
      </c>
      <c r="D1114" s="3">
        <f>'Raw data'!C1114</f>
        <v>66.319999999999993</v>
      </c>
      <c r="E1114" s="3">
        <f t="shared" si="86"/>
        <v>-3.3062819356779838E-3</v>
      </c>
      <c r="F1114" s="3">
        <f>'Raw data'!D1114</f>
        <v>42.98</v>
      </c>
      <c r="G1114" s="3">
        <f t="shared" si="87"/>
        <v>0</v>
      </c>
      <c r="H1114" s="62">
        <f>'Raw data'!E1114</f>
        <v>1753.1343900870299</v>
      </c>
      <c r="I1114" s="67">
        <f t="shared" si="88"/>
        <v>6.8676285421142701E-4</v>
      </c>
      <c r="J1114" s="62">
        <f>'Sweden Small Cap'!C1129</f>
        <v>1933.81579536</v>
      </c>
      <c r="K1114">
        <f t="shared" si="89"/>
        <v>1.4087106325789273E-2</v>
      </c>
    </row>
    <row r="1115" spans="1:11" x14ac:dyDescent="0.3">
      <c r="A1115" s="101">
        <v>44067</v>
      </c>
      <c r="B1115" s="3">
        <f>'Raw data'!B1115</f>
        <v>68.399439999999998</v>
      </c>
      <c r="C1115" s="3">
        <f t="shared" si="85"/>
        <v>8.4272180862607991E-3</v>
      </c>
      <c r="D1115" s="3">
        <f>'Raw data'!C1115</f>
        <v>66.099999999999994</v>
      </c>
      <c r="E1115" s="3">
        <f t="shared" si="86"/>
        <v>-3.3172496984318288E-3</v>
      </c>
      <c r="F1115" s="3">
        <f>'Raw data'!D1115</f>
        <v>42.78</v>
      </c>
      <c r="G1115" s="3">
        <f t="shared" si="87"/>
        <v>-4.6533271288970628E-3</v>
      </c>
      <c r="H1115" s="62">
        <f>'Raw data'!E1115</f>
        <v>1788.3974378662899</v>
      </c>
      <c r="I1115" s="67">
        <f t="shared" si="88"/>
        <v>2.0114286719062898E-2</v>
      </c>
      <c r="J1115" s="62">
        <f>'Sweden Small Cap'!C1130</f>
        <v>1911.91126289</v>
      </c>
      <c r="K1115">
        <f t="shared" si="89"/>
        <v>-1.1327103916804181E-2</v>
      </c>
    </row>
    <row r="1116" spans="1:11" x14ac:dyDescent="0.3">
      <c r="A1116" s="101">
        <v>44068</v>
      </c>
      <c r="B1116" s="3">
        <f>'Raw data'!B1116</f>
        <v>68.113640000000004</v>
      </c>
      <c r="C1116" s="3">
        <f t="shared" si="85"/>
        <v>-4.1783967821958003E-3</v>
      </c>
      <c r="D1116" s="3">
        <f>'Raw data'!C1116</f>
        <v>66.040000000000006</v>
      </c>
      <c r="E1116" s="3">
        <f t="shared" si="86"/>
        <v>-9.0771558245065153E-4</v>
      </c>
      <c r="F1116" s="3">
        <f>'Raw data'!D1116</f>
        <v>43.16</v>
      </c>
      <c r="G1116" s="3">
        <f t="shared" si="87"/>
        <v>8.882655446470206E-3</v>
      </c>
      <c r="H1116" s="62">
        <f>'Raw data'!E1116</f>
        <v>1786.2651043824101</v>
      </c>
      <c r="I1116" s="67">
        <f t="shared" si="88"/>
        <v>-1.1923152196101905E-3</v>
      </c>
      <c r="J1116" s="62">
        <f>'Sweden Small Cap'!C1131</f>
        <v>1924.8845013299999</v>
      </c>
      <c r="K1116">
        <f t="shared" si="89"/>
        <v>6.7854814665351624E-3</v>
      </c>
    </row>
    <row r="1117" spans="1:11" x14ac:dyDescent="0.3">
      <c r="A1117" s="101">
        <v>44069</v>
      </c>
      <c r="B1117" s="3">
        <f>'Raw data'!B1117</f>
        <v>68.78049</v>
      </c>
      <c r="C1117" s="3">
        <f t="shared" si="85"/>
        <v>9.7902564009205283E-3</v>
      </c>
      <c r="D1117" s="3">
        <f>'Raw data'!C1117</f>
        <v>68.14</v>
      </c>
      <c r="E1117" s="3">
        <f t="shared" si="86"/>
        <v>3.179890975166557E-2</v>
      </c>
      <c r="F1117" s="3">
        <f>'Raw data'!D1117</f>
        <v>44.38</v>
      </c>
      <c r="G1117" s="3">
        <f t="shared" si="87"/>
        <v>2.8266913809082625E-2</v>
      </c>
      <c r="H1117" s="62">
        <f>'Raw data'!E1117</f>
        <v>1798.3098454926901</v>
      </c>
      <c r="I1117" s="67">
        <f t="shared" si="88"/>
        <v>6.7429750940829255E-3</v>
      </c>
      <c r="J1117" s="62">
        <f>'Sweden Small Cap'!C1132</f>
        <v>1923.6544318199999</v>
      </c>
      <c r="K1117">
        <f t="shared" si="89"/>
        <v>-6.3903548973982805E-4</v>
      </c>
    </row>
    <row r="1118" spans="1:11" x14ac:dyDescent="0.3">
      <c r="A1118" s="101">
        <v>44070</v>
      </c>
      <c r="B1118" s="3">
        <f>'Raw data'!B1118</f>
        <v>69.256805</v>
      </c>
      <c r="C1118" s="3">
        <f t="shared" si="85"/>
        <v>6.9251469421052333E-3</v>
      </c>
      <c r="D1118" s="3">
        <f>'Raw data'!C1118</f>
        <v>67.739999999999995</v>
      </c>
      <c r="E1118" s="3">
        <f t="shared" si="86"/>
        <v>-5.8702670971530037E-3</v>
      </c>
      <c r="F1118" s="3">
        <f>'Raw data'!D1118</f>
        <v>44.08</v>
      </c>
      <c r="G1118" s="3">
        <f t="shared" si="87"/>
        <v>-6.7598017124831959E-3</v>
      </c>
      <c r="H1118" s="62">
        <f>'Raw data'!E1118</f>
        <v>1793.9693579130301</v>
      </c>
      <c r="I1118" s="67">
        <f t="shared" si="88"/>
        <v>-2.4136483434926866E-3</v>
      </c>
      <c r="J1118" s="62">
        <f>'Sweden Small Cap'!C1133</f>
        <v>1927.90079249</v>
      </c>
      <c r="K1118">
        <f t="shared" si="89"/>
        <v>2.2074446427378901E-3</v>
      </c>
    </row>
    <row r="1119" spans="1:11" x14ac:dyDescent="0.3">
      <c r="A1119" s="101">
        <v>44071</v>
      </c>
      <c r="B1119" s="3">
        <f>'Raw data'!B1119</f>
        <v>69.542595000000006</v>
      </c>
      <c r="C1119" s="3">
        <f t="shared" si="85"/>
        <v>4.1265259060103299E-3</v>
      </c>
      <c r="D1119" s="3">
        <f>'Raw data'!C1119</f>
        <v>68.239999999999995</v>
      </c>
      <c r="E1119" s="3">
        <f t="shared" si="86"/>
        <v>7.3811632713315627E-3</v>
      </c>
      <c r="F1119" s="3">
        <f>'Raw data'!D1119</f>
        <v>43.4</v>
      </c>
      <c r="G1119" s="3">
        <f t="shared" si="87"/>
        <v>-1.5426497277676945E-2</v>
      </c>
      <c r="H1119" s="62">
        <f>'Raw data'!E1119</f>
        <v>1776.5685112932399</v>
      </c>
      <c r="I1119" s="67">
        <f t="shared" si="88"/>
        <v>-9.6996342457225781E-3</v>
      </c>
      <c r="J1119" s="62">
        <f>'Sweden Small Cap'!C1134</f>
        <v>1943.2290463100001</v>
      </c>
      <c r="K1119">
        <f t="shared" si="89"/>
        <v>7.9507482333687606E-3</v>
      </c>
    </row>
    <row r="1120" spans="1:11" x14ac:dyDescent="0.3">
      <c r="A1120" s="101">
        <v>44074</v>
      </c>
      <c r="B1120" s="3">
        <f>'Raw data'!B1120</f>
        <v>68.875754999999998</v>
      </c>
      <c r="C1120" s="3">
        <f t="shared" si="85"/>
        <v>-9.5889432943939978E-3</v>
      </c>
      <c r="D1120" s="3">
        <f>'Raw data'!C1120</f>
        <v>67.12</v>
      </c>
      <c r="E1120" s="3">
        <f t="shared" si="86"/>
        <v>-1.6412661195779461E-2</v>
      </c>
      <c r="F1120" s="3">
        <f>'Raw data'!D1120</f>
        <v>42.2</v>
      </c>
      <c r="G1120" s="3">
        <f t="shared" si="87"/>
        <v>-2.7649769585253357E-2</v>
      </c>
      <c r="H1120" s="62">
        <f>'Raw data'!E1120</f>
        <v>1766.3305370892399</v>
      </c>
      <c r="I1120" s="67">
        <f t="shared" si="88"/>
        <v>-5.7627804044254691E-3</v>
      </c>
      <c r="J1120" s="62">
        <f>'Sweden Small Cap'!C1135</f>
        <v>1944.0116210900001</v>
      </c>
      <c r="K1120">
        <f t="shared" si="89"/>
        <v>4.0271875386282263E-4</v>
      </c>
    </row>
    <row r="1121" spans="1:11" x14ac:dyDescent="0.3">
      <c r="A1121" s="101">
        <v>44075</v>
      </c>
      <c r="B1121" s="3">
        <f>'Raw data'!B1121</f>
        <v>68.78049</v>
      </c>
      <c r="C1121" s="3">
        <f t="shared" si="85"/>
        <v>-1.383142732881806E-3</v>
      </c>
      <c r="D1121" s="3">
        <f>'Raw data'!C1121</f>
        <v>66.319999999999993</v>
      </c>
      <c r="E1121" s="3">
        <f t="shared" si="86"/>
        <v>-1.1918951132300527E-2</v>
      </c>
      <c r="F1121" s="3">
        <f>'Raw data'!D1121</f>
        <v>41.44</v>
      </c>
      <c r="G1121" s="3">
        <f t="shared" si="87"/>
        <v>-1.8009478672985902E-2</v>
      </c>
      <c r="H1121" s="62">
        <f>'Raw data'!E1121</f>
        <v>1769.44377579092</v>
      </c>
      <c r="I1121" s="67">
        <f t="shared" si="88"/>
        <v>1.7625459314146396E-3</v>
      </c>
      <c r="J1121" s="62">
        <f>'Sweden Small Cap'!C1136</f>
        <v>1964.17193703</v>
      </c>
      <c r="K1121">
        <f t="shared" si="89"/>
        <v>1.0370470897028951E-2</v>
      </c>
    </row>
    <row r="1122" spans="1:11" x14ac:dyDescent="0.3">
      <c r="A1122" s="101">
        <v>44076</v>
      </c>
      <c r="B1122" s="3">
        <f>'Raw data'!B1122</f>
        <v>68.113640000000004</v>
      </c>
      <c r="C1122" s="3">
        <f t="shared" si="85"/>
        <v>-9.6953365700069398E-3</v>
      </c>
      <c r="D1122" s="3">
        <f>'Raw data'!C1122</f>
        <v>65.099999999999994</v>
      </c>
      <c r="E1122" s="3">
        <f t="shared" si="86"/>
        <v>-1.8395657418576582E-2</v>
      </c>
      <c r="F1122" s="3">
        <f>'Raw data'!D1122</f>
        <v>40.9</v>
      </c>
      <c r="G1122" s="3">
        <f t="shared" si="87"/>
        <v>-1.3030888030888012E-2</v>
      </c>
      <c r="H1122" s="62">
        <f>'Raw data'!E1122</f>
        <v>1782.8611824536799</v>
      </c>
      <c r="I1122" s="67">
        <f t="shared" si="88"/>
        <v>7.5828386560418065E-3</v>
      </c>
      <c r="J1122" s="62">
        <f>'Sweden Small Cap'!C1137</f>
        <v>1950.85261214</v>
      </c>
      <c r="K1122">
        <f t="shared" si="89"/>
        <v>-6.7811400004726408E-3</v>
      </c>
    </row>
    <row r="1123" spans="1:11" x14ac:dyDescent="0.3">
      <c r="A1123" s="101">
        <v>44077</v>
      </c>
      <c r="B1123" s="3">
        <f>'Raw data'!B1123</f>
        <v>65.541520000000006</v>
      </c>
      <c r="C1123" s="3">
        <f t="shared" si="85"/>
        <v>-3.7762186839522864E-2</v>
      </c>
      <c r="D1123" s="3">
        <f>'Raw data'!C1123</f>
        <v>62.98</v>
      </c>
      <c r="E1123" s="3">
        <f t="shared" si="86"/>
        <v>-3.2565284178187368E-2</v>
      </c>
      <c r="F1123" s="3">
        <f>'Raw data'!D1123</f>
        <v>39.119999999999997</v>
      </c>
      <c r="G1123" s="3">
        <f t="shared" si="87"/>
        <v>-4.3520782396088052E-2</v>
      </c>
      <c r="H1123" s="62">
        <f>'Raw data'!E1123</f>
        <v>1760.61268973346</v>
      </c>
      <c r="I1123" s="67">
        <f t="shared" si="88"/>
        <v>-1.2479094244230628E-2</v>
      </c>
      <c r="J1123" s="62">
        <f>'Sweden Small Cap'!C1138</f>
        <v>1946.8483557899999</v>
      </c>
      <c r="K1123">
        <f t="shared" si="89"/>
        <v>-2.0525673364978664E-3</v>
      </c>
    </row>
    <row r="1124" spans="1:11" x14ac:dyDescent="0.3">
      <c r="A1124" s="101">
        <v>44078</v>
      </c>
      <c r="B1124" s="3">
        <f>'Raw data'!B1124</f>
        <v>63.826766999999997</v>
      </c>
      <c r="C1124" s="3">
        <f t="shared" si="85"/>
        <v>-2.6162850663213316E-2</v>
      </c>
      <c r="D1124" s="3">
        <f>'Raw data'!C1124</f>
        <v>62.62</v>
      </c>
      <c r="E1124" s="3">
        <f t="shared" si="86"/>
        <v>-5.7161003493172349E-3</v>
      </c>
      <c r="F1124" s="3">
        <f>'Raw data'!D1124</f>
        <v>38</v>
      </c>
      <c r="G1124" s="3">
        <f t="shared" si="87"/>
        <v>-2.8629856850715684E-2</v>
      </c>
      <c r="H1124" s="62">
        <f>'Raw data'!E1124</f>
        <v>1761.9946674815901</v>
      </c>
      <c r="I1124" s="67">
        <f t="shared" si="88"/>
        <v>7.8494137648146226E-4</v>
      </c>
      <c r="J1124" s="62">
        <f>'Sweden Small Cap'!C1139</f>
        <v>1944.4068540799999</v>
      </c>
      <c r="K1124">
        <f t="shared" si="89"/>
        <v>-1.2540790363763535E-3</v>
      </c>
    </row>
    <row r="1125" spans="1:11" x14ac:dyDescent="0.3">
      <c r="A1125" s="101">
        <v>44081</v>
      </c>
      <c r="B1125" s="3">
        <f>'Raw data'!B1125</f>
        <v>64.969930000000005</v>
      </c>
      <c r="C1125" s="3">
        <f t="shared" si="85"/>
        <v>1.7910401133117215E-2</v>
      </c>
      <c r="D1125" s="3">
        <f>'Raw data'!C1125</f>
        <v>62.92</v>
      </c>
      <c r="E1125" s="3">
        <f t="shared" si="86"/>
        <v>4.790801660811311E-3</v>
      </c>
      <c r="F1125" s="3">
        <f>'Raw data'!D1125</f>
        <v>37.92</v>
      </c>
      <c r="G1125" s="3">
        <f t="shared" si="87"/>
        <v>-2.1052631578946921E-3</v>
      </c>
      <c r="H1125" s="62">
        <f>'Raw data'!E1125</f>
        <v>1799.25937755015</v>
      </c>
      <c r="I1125" s="67">
        <f t="shared" si="88"/>
        <v>2.1149161661097513E-2</v>
      </c>
      <c r="J1125" s="62">
        <f>'Sweden Small Cap'!C1140</f>
        <v>1947.35738193</v>
      </c>
      <c r="K1125">
        <f t="shared" si="89"/>
        <v>1.5174436583623955E-3</v>
      </c>
    </row>
    <row r="1126" spans="1:11" x14ac:dyDescent="0.3">
      <c r="A1126" s="101">
        <v>44082</v>
      </c>
      <c r="B1126" s="3">
        <f>'Raw data'!B1126</f>
        <v>64.588880000000003</v>
      </c>
      <c r="C1126" s="3">
        <f t="shared" si="85"/>
        <v>-5.8650209412262231E-3</v>
      </c>
      <c r="D1126" s="3">
        <f>'Raw data'!C1126</f>
        <v>62.9</v>
      </c>
      <c r="E1126" s="3">
        <f t="shared" si="86"/>
        <v>-3.1786395422764025E-4</v>
      </c>
      <c r="F1126" s="3">
        <f>'Raw data'!D1126</f>
        <v>37.08</v>
      </c>
      <c r="G1126" s="3">
        <f t="shared" si="87"/>
        <v>-2.2151898734177305E-2</v>
      </c>
      <c r="H1126" s="62">
        <f>'Raw data'!E1126</f>
        <v>1782.59515900161</v>
      </c>
      <c r="I1126" s="67">
        <f t="shared" si="88"/>
        <v>-9.2617099882674053E-3</v>
      </c>
      <c r="J1126" s="62">
        <f>'Sweden Small Cap'!C1141</f>
        <v>1958.2566841099999</v>
      </c>
      <c r="K1126">
        <f t="shared" si="89"/>
        <v>5.5969706850613095E-3</v>
      </c>
    </row>
    <row r="1127" spans="1:11" x14ac:dyDescent="0.3">
      <c r="A1127" s="101">
        <v>44083</v>
      </c>
      <c r="B1127" s="3">
        <f>'Raw data'!B1127</f>
        <v>64.112564000000006</v>
      </c>
      <c r="C1127" s="3">
        <f t="shared" si="85"/>
        <v>-7.3745821262111537E-3</v>
      </c>
      <c r="D1127" s="3">
        <f>'Raw data'!C1127</f>
        <v>63</v>
      </c>
      <c r="E1127" s="3">
        <f t="shared" si="86"/>
        <v>1.5898251192369066E-3</v>
      </c>
      <c r="F1127" s="3">
        <f>'Raw data'!D1127</f>
        <v>37.020000000000003</v>
      </c>
      <c r="G1127" s="3">
        <f t="shared" si="87"/>
        <v>-1.6181229773461481E-3</v>
      </c>
      <c r="H1127" s="62">
        <f>'Raw data'!E1127</f>
        <v>1812.5818262103001</v>
      </c>
      <c r="I1127" s="67">
        <f t="shared" si="88"/>
        <v>1.6821916663054826E-2</v>
      </c>
      <c r="J1127" s="62">
        <f>'Sweden Small Cap'!C1142</f>
        <v>1920.1386672799999</v>
      </c>
      <c r="K1127">
        <f t="shared" si="89"/>
        <v>-1.9465281104006082E-2</v>
      </c>
    </row>
    <row r="1128" spans="1:11" x14ac:dyDescent="0.3">
      <c r="A1128" s="101">
        <v>44084</v>
      </c>
      <c r="B1128" s="3">
        <f>'Raw data'!B1128</f>
        <v>64.493613999999994</v>
      </c>
      <c r="C1128" s="3">
        <f t="shared" si="85"/>
        <v>5.9434528308677168E-3</v>
      </c>
      <c r="D1128" s="3">
        <f>'Raw data'!C1128</f>
        <v>62.5</v>
      </c>
      <c r="E1128" s="3">
        <f t="shared" si="86"/>
        <v>-7.9365079365079361E-3</v>
      </c>
      <c r="F1128" s="3">
        <f>'Raw data'!D1128</f>
        <v>37.1</v>
      </c>
      <c r="G1128" s="3">
        <f t="shared" si="87"/>
        <v>2.1609940572662962E-3</v>
      </c>
      <c r="H1128" s="62">
        <f>'Raw data'!E1128</f>
        <v>1802.8516383348001</v>
      </c>
      <c r="I1128" s="67">
        <f t="shared" si="88"/>
        <v>-5.3681371703056188E-3</v>
      </c>
      <c r="J1128" s="62">
        <f>'Sweden Small Cap'!C1143</f>
        <v>1889.9997931299999</v>
      </c>
      <c r="K1128">
        <f t="shared" si="89"/>
        <v>-1.5696196667240522E-2</v>
      </c>
    </row>
    <row r="1129" spans="1:11" x14ac:dyDescent="0.3">
      <c r="A1129" s="101">
        <v>44085</v>
      </c>
      <c r="B1129" s="3">
        <f>'Raw data'!B1129</f>
        <v>65.350989999999996</v>
      </c>
      <c r="C1129" s="3">
        <f t="shared" si="85"/>
        <v>1.3293967368614235E-2</v>
      </c>
      <c r="D1129" s="3">
        <f>'Raw data'!C1129</f>
        <v>62.5</v>
      </c>
      <c r="E1129" s="3">
        <f t="shared" si="86"/>
        <v>0</v>
      </c>
      <c r="F1129" s="3">
        <f>'Raw data'!D1129</f>
        <v>36.26</v>
      </c>
      <c r="G1129" s="3">
        <f t="shared" si="87"/>
        <v>-2.2641509433962356E-2</v>
      </c>
      <c r="H1129" s="62">
        <f>'Raw data'!E1129</f>
        <v>1801.4583443771801</v>
      </c>
      <c r="I1129" s="67">
        <f t="shared" si="88"/>
        <v>-7.7282785116302181E-4</v>
      </c>
      <c r="J1129" s="62">
        <f>'Sweden Small Cap'!C1144</f>
        <v>1923.7616435100001</v>
      </c>
      <c r="K1129">
        <f t="shared" si="89"/>
        <v>1.7863414854711535E-2</v>
      </c>
    </row>
    <row r="1130" spans="1:11" x14ac:dyDescent="0.3">
      <c r="A1130" s="101">
        <v>44088</v>
      </c>
      <c r="B1130" s="3">
        <f>'Raw data'!B1130</f>
        <v>64.303084999999996</v>
      </c>
      <c r="C1130" s="3">
        <f t="shared" si="85"/>
        <v>-1.6035028696581341E-2</v>
      </c>
      <c r="D1130" s="3">
        <f>'Raw data'!C1130</f>
        <v>62.62</v>
      </c>
      <c r="E1130" s="3">
        <f t="shared" si="86"/>
        <v>1.9199999999999591E-3</v>
      </c>
      <c r="F1130" s="3">
        <f>'Raw data'!D1130</f>
        <v>36.6</v>
      </c>
      <c r="G1130" s="3">
        <f t="shared" si="87"/>
        <v>9.3767236624380419E-3</v>
      </c>
      <c r="H1130" s="62">
        <f>'Raw data'!E1130</f>
        <v>1802.6924748620099</v>
      </c>
      <c r="I1130" s="67">
        <f t="shared" si="88"/>
        <v>6.8507300692346833E-4</v>
      </c>
      <c r="J1130" s="62">
        <f>'Sweden Small Cap'!C1145</f>
        <v>1950.66836502</v>
      </c>
      <c r="K1130">
        <f t="shared" si="89"/>
        <v>1.3986515221764806E-2</v>
      </c>
    </row>
    <row r="1131" spans="1:11" x14ac:dyDescent="0.3">
      <c r="A1131" s="101">
        <v>44089</v>
      </c>
      <c r="B1131" s="3">
        <f>'Raw data'!B1131</f>
        <v>65.065200000000004</v>
      </c>
      <c r="C1131" s="3">
        <f t="shared" si="85"/>
        <v>1.1851919701830924E-2</v>
      </c>
      <c r="D1131" s="3">
        <f>'Raw data'!C1131</f>
        <v>64.5</v>
      </c>
      <c r="E1131" s="3">
        <f t="shared" si="86"/>
        <v>3.0022357074417163E-2</v>
      </c>
      <c r="F1131" s="3">
        <f>'Raw data'!D1131</f>
        <v>36.979999999999997</v>
      </c>
      <c r="G1131" s="3">
        <f t="shared" si="87"/>
        <v>1.0382513661202061E-2</v>
      </c>
      <c r="H1131" s="62">
        <f>'Raw data'!E1131</f>
        <v>1818.80293157911</v>
      </c>
      <c r="I1131" s="67">
        <f t="shared" si="88"/>
        <v>8.9368857649074502E-3</v>
      </c>
      <c r="J1131" s="62">
        <f>'Sweden Small Cap'!C1146</f>
        <v>1951.2735778399999</v>
      </c>
      <c r="K1131">
        <f t="shared" si="89"/>
        <v>3.1025920697375992E-4</v>
      </c>
    </row>
    <row r="1132" spans="1:11" x14ac:dyDescent="0.3">
      <c r="A1132" s="101">
        <v>44090</v>
      </c>
      <c r="B1132" s="3">
        <f>'Raw data'!B1132</f>
        <v>65.16046</v>
      </c>
      <c r="C1132" s="3">
        <f t="shared" si="85"/>
        <v>1.4640698868211596E-3</v>
      </c>
      <c r="D1132" s="3">
        <f>'Raw data'!C1132</f>
        <v>64.180000000000007</v>
      </c>
      <c r="E1132" s="3">
        <f t="shared" si="86"/>
        <v>-4.9612403100774138E-3</v>
      </c>
      <c r="F1132" s="3">
        <f>'Raw data'!D1132</f>
        <v>36.68</v>
      </c>
      <c r="G1132" s="3">
        <f t="shared" si="87"/>
        <v>-8.1124932395888905E-3</v>
      </c>
      <c r="H1132" s="62">
        <f>'Raw data'!E1132</f>
        <v>1838.26241963555</v>
      </c>
      <c r="I1132" s="67">
        <f t="shared" si="88"/>
        <v>1.0699063498619404E-2</v>
      </c>
      <c r="J1132" s="62">
        <f>'Sweden Small Cap'!C1147</f>
        <v>1965.3822685099999</v>
      </c>
      <c r="K1132">
        <f t="shared" si="89"/>
        <v>7.2305036209314513E-3</v>
      </c>
    </row>
    <row r="1133" spans="1:11" x14ac:dyDescent="0.3">
      <c r="A1133" s="101">
        <v>44091</v>
      </c>
      <c r="B1133" s="3">
        <f>'Raw data'!B1133</f>
        <v>63.636242000000003</v>
      </c>
      <c r="C1133" s="3">
        <f t="shared" si="85"/>
        <v>-2.3391762427705354E-2</v>
      </c>
      <c r="D1133" s="3">
        <f>'Raw data'!C1133</f>
        <v>63.46</v>
      </c>
      <c r="E1133" s="3">
        <f t="shared" si="86"/>
        <v>-1.1218448114677562E-2</v>
      </c>
      <c r="F1133" s="3">
        <f>'Raw data'!D1133</f>
        <v>36.880000000000003</v>
      </c>
      <c r="G1133" s="3">
        <f t="shared" si="87"/>
        <v>5.4525627044711786E-3</v>
      </c>
      <c r="H1133" s="62">
        <f>'Raw data'!E1133</f>
        <v>1833.7451989931899</v>
      </c>
      <c r="I1133" s="67">
        <f t="shared" si="88"/>
        <v>-2.4573317683640175E-3</v>
      </c>
      <c r="J1133" s="62">
        <f>'Sweden Small Cap'!C1148</f>
        <v>1975.20623366</v>
      </c>
      <c r="K1133">
        <f t="shared" si="89"/>
        <v>4.9985009569908333E-3</v>
      </c>
    </row>
    <row r="1134" spans="1:11" x14ac:dyDescent="0.3">
      <c r="A1134" s="101">
        <v>44092</v>
      </c>
      <c r="B1134" s="3">
        <f>'Raw data'!B1134</f>
        <v>62.778866000000001</v>
      </c>
      <c r="C1134" s="3">
        <f t="shared" si="85"/>
        <v>-1.3473077181396131E-2</v>
      </c>
      <c r="D1134" s="3">
        <f>'Raw data'!C1134</f>
        <v>63.42</v>
      </c>
      <c r="E1134" s="3">
        <f t="shared" si="86"/>
        <v>-6.3031831074691371E-4</v>
      </c>
      <c r="F1134" s="3">
        <f>'Raw data'!D1134</f>
        <v>36.76</v>
      </c>
      <c r="G1134" s="3">
        <f t="shared" si="87"/>
        <v>-3.2537960954448085E-3</v>
      </c>
      <c r="H1134" s="62">
        <f>'Raw data'!E1134</f>
        <v>1835.3631569643401</v>
      </c>
      <c r="I1134" s="67">
        <f t="shared" si="88"/>
        <v>8.8232431203556696E-4</v>
      </c>
      <c r="J1134" s="62">
        <f>'Sweden Small Cap'!C1149</f>
        <v>2002.9232515900001</v>
      </c>
      <c r="K1134">
        <f t="shared" si="89"/>
        <v>1.4032467829266253E-2</v>
      </c>
    </row>
    <row r="1135" spans="1:11" x14ac:dyDescent="0.3">
      <c r="A1135" s="101">
        <v>44095</v>
      </c>
      <c r="B1135" s="3">
        <f>'Raw data'!B1135</f>
        <v>61.254646000000001</v>
      </c>
      <c r="C1135" s="3">
        <f t="shared" si="85"/>
        <v>-2.4279189751531982E-2</v>
      </c>
      <c r="D1135" s="3">
        <f>'Raw data'!C1135</f>
        <v>61.5</v>
      </c>
      <c r="E1135" s="3">
        <f t="shared" si="86"/>
        <v>-3.0274361400189242E-2</v>
      </c>
      <c r="F1135" s="3">
        <f>'Raw data'!D1135</f>
        <v>35.58</v>
      </c>
      <c r="G1135" s="3">
        <f t="shared" si="87"/>
        <v>-3.2100108813928177E-2</v>
      </c>
      <c r="H1135" s="62">
        <f>'Raw data'!E1135</f>
        <v>1770.6092711901399</v>
      </c>
      <c r="I1135" s="67">
        <f t="shared" si="88"/>
        <v>-3.5281238772005216E-2</v>
      </c>
      <c r="J1135" s="62">
        <f>'Sweden Small Cap'!C1150</f>
        <v>2027.2563381099999</v>
      </c>
      <c r="K1135">
        <f t="shared" si="89"/>
        <v>1.2148786280594253E-2</v>
      </c>
    </row>
    <row r="1136" spans="1:11" x14ac:dyDescent="0.3">
      <c r="A1136" s="101">
        <v>44096</v>
      </c>
      <c r="B1136" s="3">
        <f>'Raw data'!B1136</f>
        <v>60.683064000000002</v>
      </c>
      <c r="C1136" s="3">
        <f t="shared" si="85"/>
        <v>-9.3312432170451105E-3</v>
      </c>
      <c r="D1136" s="3">
        <f>'Raw data'!C1136</f>
        <v>60.6</v>
      </c>
      <c r="E1136" s="3">
        <f t="shared" si="86"/>
        <v>-1.4634146341463391E-2</v>
      </c>
      <c r="F1136" s="3">
        <f>'Raw data'!D1136</f>
        <v>35.94</v>
      </c>
      <c r="G1136" s="3">
        <f t="shared" si="87"/>
        <v>1.0118043844856645E-2</v>
      </c>
      <c r="H1136" s="62">
        <f>'Raw data'!E1136</f>
        <v>1781.91792387642</v>
      </c>
      <c r="I1136" s="67">
        <f t="shared" si="88"/>
        <v>6.3868708191496216E-3</v>
      </c>
      <c r="J1136" s="62">
        <f>'Sweden Small Cap'!C1151</f>
        <v>2034.0353900099999</v>
      </c>
      <c r="K1136">
        <f t="shared" si="89"/>
        <v>3.3439539798504644E-3</v>
      </c>
    </row>
    <row r="1137" spans="1:11" x14ac:dyDescent="0.3">
      <c r="A1137" s="101">
        <v>44097</v>
      </c>
      <c r="B1137" s="3">
        <f>'Raw data'!B1137</f>
        <v>60.587795</v>
      </c>
      <c r="C1137" s="3">
        <f t="shared" si="85"/>
        <v>-1.5699437984871994E-3</v>
      </c>
      <c r="D1137" s="3">
        <f>'Raw data'!C1137</f>
        <v>61.7</v>
      </c>
      <c r="E1137" s="3">
        <f t="shared" si="86"/>
        <v>1.8151815181518174E-2</v>
      </c>
      <c r="F1137" s="3">
        <f>'Raw data'!D1137</f>
        <v>35.520000000000003</v>
      </c>
      <c r="G1137" s="3">
        <f t="shared" si="87"/>
        <v>-1.1686143572620886E-2</v>
      </c>
      <c r="H1137" s="62">
        <f>'Raw data'!E1137</f>
        <v>1795.63961814294</v>
      </c>
      <c r="I1137" s="67">
        <f t="shared" si="88"/>
        <v>7.7005198065854463E-3</v>
      </c>
      <c r="J1137" s="62">
        <f>'Sweden Small Cap'!C1152</f>
        <v>2040.4702404</v>
      </c>
      <c r="K1137">
        <f t="shared" si="89"/>
        <v>3.1635882156251125E-3</v>
      </c>
    </row>
    <row r="1138" spans="1:11" x14ac:dyDescent="0.3">
      <c r="A1138" s="101">
        <v>44098</v>
      </c>
      <c r="B1138" s="3">
        <f>'Raw data'!B1138</f>
        <v>61.254646000000001</v>
      </c>
      <c r="C1138" s="3">
        <f t="shared" si="85"/>
        <v>1.1006358623877981E-2</v>
      </c>
      <c r="D1138" s="3">
        <f>'Raw data'!C1138</f>
        <v>62.22</v>
      </c>
      <c r="E1138" s="3">
        <f t="shared" si="86"/>
        <v>8.4278768233386706E-3</v>
      </c>
      <c r="F1138" s="3">
        <f>'Raw data'!D1138</f>
        <v>36.479999999999997</v>
      </c>
      <c r="G1138" s="3">
        <f t="shared" si="87"/>
        <v>2.7027027027026848E-2</v>
      </c>
      <c r="H1138" s="62">
        <f>'Raw data'!E1138</f>
        <v>1777.5143277140201</v>
      </c>
      <c r="I1138" s="67">
        <f t="shared" si="88"/>
        <v>-1.0094057986794252E-2</v>
      </c>
      <c r="J1138" s="62">
        <f>'Sweden Small Cap'!C1153</f>
        <v>1971.6411982300001</v>
      </c>
      <c r="K1138">
        <f t="shared" si="89"/>
        <v>-3.3731951001896056E-2</v>
      </c>
    </row>
    <row r="1139" spans="1:11" x14ac:dyDescent="0.3">
      <c r="A1139" s="101">
        <v>44099</v>
      </c>
      <c r="B1139" s="3">
        <f>'Raw data'!B1139</f>
        <v>62.778866000000001</v>
      </c>
      <c r="C1139" s="3">
        <f t="shared" si="85"/>
        <v>2.4883337012510033E-2</v>
      </c>
      <c r="D1139" s="3">
        <f>'Raw data'!C1139</f>
        <v>64.98</v>
      </c>
      <c r="E1139" s="3">
        <f t="shared" si="86"/>
        <v>4.4358727097396418E-2</v>
      </c>
      <c r="F1139" s="3">
        <f>'Raw data'!D1139</f>
        <v>37.200000000000003</v>
      </c>
      <c r="G1139" s="3">
        <f t="shared" si="87"/>
        <v>1.9736842105263323E-2</v>
      </c>
      <c r="H1139" s="62">
        <f>'Raw data'!E1139</f>
        <v>1783.8677296563999</v>
      </c>
      <c r="I1139" s="67">
        <f t="shared" si="88"/>
        <v>3.5743182731756951E-3</v>
      </c>
      <c r="J1139" s="62">
        <f>'Sweden Small Cap'!C1154</f>
        <v>1970.1331840099999</v>
      </c>
      <c r="K1139">
        <f t="shared" si="89"/>
        <v>-7.6485225676657892E-4</v>
      </c>
    </row>
    <row r="1140" spans="1:11" x14ac:dyDescent="0.3">
      <c r="A1140" s="101">
        <v>44102</v>
      </c>
      <c r="B1140" s="3">
        <f>'Raw data'!B1140</f>
        <v>63.159923999999997</v>
      </c>
      <c r="C1140" s="3">
        <f t="shared" si="85"/>
        <v>6.0698452246651909E-3</v>
      </c>
      <c r="D1140" s="3">
        <f>'Raw data'!C1140</f>
        <v>64.34</v>
      </c>
      <c r="E1140" s="3">
        <f t="shared" si="86"/>
        <v>-9.8491843644198298E-3</v>
      </c>
      <c r="F1140" s="3">
        <f>'Raw data'!D1140</f>
        <v>37.4</v>
      </c>
      <c r="G1140" s="3">
        <f t="shared" si="87"/>
        <v>5.3763440860213904E-3</v>
      </c>
      <c r="H1140" s="62">
        <f>'Raw data'!E1140</f>
        <v>1834.63939038428</v>
      </c>
      <c r="I1140" s="67">
        <f t="shared" si="88"/>
        <v>2.8461561293930401E-2</v>
      </c>
      <c r="J1140" s="62">
        <f>'Sweden Small Cap'!C1155</f>
        <v>1974.1510518299999</v>
      </c>
      <c r="K1140">
        <f t="shared" si="89"/>
        <v>2.0393889370575661E-3</v>
      </c>
    </row>
    <row r="1141" spans="1:11" x14ac:dyDescent="0.3">
      <c r="A1141" s="101">
        <v>44103</v>
      </c>
      <c r="B1141" s="3">
        <f>'Raw data'!B1141</f>
        <v>63.540973999999999</v>
      </c>
      <c r="C1141" s="3">
        <f t="shared" si="85"/>
        <v>6.0330978232336361E-3</v>
      </c>
      <c r="D1141" s="3">
        <f>'Raw data'!C1141</f>
        <v>64.319999999999993</v>
      </c>
      <c r="E1141" s="3">
        <f t="shared" si="86"/>
        <v>-3.1084861672381461E-4</v>
      </c>
      <c r="F1141" s="3">
        <f>'Raw data'!D1141</f>
        <v>37.64</v>
      </c>
      <c r="G1141" s="3">
        <f t="shared" si="87"/>
        <v>6.4171122994652937E-3</v>
      </c>
      <c r="H1141" s="62">
        <f>'Raw data'!E1141</f>
        <v>1836.5978560552001</v>
      </c>
      <c r="I1141" s="67">
        <f t="shared" si="88"/>
        <v>1.0674935255313911E-3</v>
      </c>
      <c r="J1141" s="62">
        <f>'Sweden Small Cap'!C1156</f>
        <v>1967.8126164</v>
      </c>
      <c r="K1141">
        <f t="shared" si="89"/>
        <v>-3.2107145114981363E-3</v>
      </c>
    </row>
    <row r="1142" spans="1:11" x14ac:dyDescent="0.3">
      <c r="A1142" s="101">
        <v>44104</v>
      </c>
      <c r="B1142" s="3">
        <f>'Raw data'!B1142</f>
        <v>65.732050000000001</v>
      </c>
      <c r="C1142" s="3">
        <f t="shared" si="85"/>
        <v>3.4482883438330711E-2</v>
      </c>
      <c r="D1142" s="3">
        <f>'Raw data'!C1142</f>
        <v>65.14</v>
      </c>
      <c r="E1142" s="3">
        <f t="shared" si="86"/>
        <v>1.2748756218905588E-2</v>
      </c>
      <c r="F1142" s="3">
        <f>'Raw data'!D1142</f>
        <v>37.979999999999997</v>
      </c>
      <c r="G1142" s="3">
        <f t="shared" si="87"/>
        <v>9.0329436769393274E-3</v>
      </c>
      <c r="H1142" s="62">
        <f>'Raw data'!E1142</f>
        <v>1829.4048792292799</v>
      </c>
      <c r="I1142" s="67">
        <f t="shared" si="88"/>
        <v>-3.9164680510788705E-3</v>
      </c>
      <c r="J1142" s="62">
        <f>'Sweden Small Cap'!C1157</f>
        <v>1983.8263111599999</v>
      </c>
      <c r="K1142">
        <f t="shared" si="89"/>
        <v>8.1378148643522982E-3</v>
      </c>
    </row>
    <row r="1143" spans="1:11" x14ac:dyDescent="0.3">
      <c r="A1143" s="101">
        <v>44105</v>
      </c>
      <c r="B1143" s="3">
        <f>'Raw data'!B1143</f>
        <v>66.589423999999994</v>
      </c>
      <c r="C1143" s="3">
        <f t="shared" si="85"/>
        <v>1.3043469662059725E-2</v>
      </c>
      <c r="D1143" s="3">
        <f>'Raw data'!C1143</f>
        <v>65.5</v>
      </c>
      <c r="E1143" s="3">
        <f t="shared" si="86"/>
        <v>5.5265581823764108E-3</v>
      </c>
      <c r="F1143" s="3">
        <f>'Raw data'!D1143</f>
        <v>38.42</v>
      </c>
      <c r="G1143" s="3">
        <f t="shared" si="87"/>
        <v>1.1585044760400339E-2</v>
      </c>
      <c r="H1143" s="62">
        <f>'Raw data'!E1143</f>
        <v>1830.04157647329</v>
      </c>
      <c r="I1143" s="67">
        <f t="shared" si="88"/>
        <v>3.480351732079686E-4</v>
      </c>
      <c r="J1143" s="62">
        <f>'Sweden Small Cap'!C1158</f>
        <v>2014.0337776900001</v>
      </c>
      <c r="K1143">
        <f t="shared" si="89"/>
        <v>1.5226870598533889E-2</v>
      </c>
    </row>
    <row r="1144" spans="1:11" x14ac:dyDescent="0.3">
      <c r="A1144" s="101">
        <v>44106</v>
      </c>
      <c r="B1144" s="3">
        <f>'Raw data'!B1144</f>
        <v>65.065200000000004</v>
      </c>
      <c r="C1144" s="3">
        <f t="shared" si="85"/>
        <v>-2.2889881131874481E-2</v>
      </c>
      <c r="D1144" s="3">
        <f>'Raw data'!C1144</f>
        <v>63.96</v>
      </c>
      <c r="E1144" s="3">
        <f t="shared" si="86"/>
        <v>-2.3511450381679375E-2</v>
      </c>
      <c r="F1144" s="3">
        <f>'Raw data'!D1144</f>
        <v>37.619999999999997</v>
      </c>
      <c r="G1144" s="3">
        <f t="shared" si="87"/>
        <v>-2.0822488287350449E-2</v>
      </c>
      <c r="H1144" s="62">
        <f>'Raw data'!E1144</f>
        <v>1813.68573281304</v>
      </c>
      <c r="I1144" s="67">
        <f t="shared" si="88"/>
        <v>-8.9374164338766986E-3</v>
      </c>
      <c r="J1144" s="62">
        <f>'Sweden Small Cap'!C1159</f>
        <v>2021.83204219</v>
      </c>
      <c r="K1144">
        <f t="shared" si="89"/>
        <v>3.8719631152086208E-3</v>
      </c>
    </row>
    <row r="1145" spans="1:11" x14ac:dyDescent="0.3">
      <c r="A1145" s="101">
        <v>44109</v>
      </c>
      <c r="B1145" s="3">
        <f>'Raw data'!B1145</f>
        <v>64.684139999999999</v>
      </c>
      <c r="C1145" s="3">
        <f t="shared" si="85"/>
        <v>-5.8565869312628719E-3</v>
      </c>
      <c r="D1145" s="3">
        <f>'Raw data'!C1145</f>
        <v>64.38</v>
      </c>
      <c r="E1145" s="3">
        <f t="shared" si="86"/>
        <v>6.5666041275796528E-3</v>
      </c>
      <c r="F1145" s="3">
        <f>'Raw data'!D1145</f>
        <v>37.32</v>
      </c>
      <c r="G1145" s="3">
        <f t="shared" si="87"/>
        <v>-7.9744816586921098E-3</v>
      </c>
      <c r="H1145" s="62">
        <f>'Raw data'!E1145</f>
        <v>1839.6768515292999</v>
      </c>
      <c r="I1145" s="67">
        <f t="shared" si="88"/>
        <v>1.4330552557166309E-2</v>
      </c>
      <c r="J1145" s="62">
        <f>'Sweden Small Cap'!C1160</f>
        <v>2041.6889746300001</v>
      </c>
      <c r="K1145">
        <f t="shared" si="89"/>
        <v>9.8212571695577063E-3</v>
      </c>
    </row>
    <row r="1146" spans="1:11" x14ac:dyDescent="0.3">
      <c r="A1146" s="101">
        <v>44110</v>
      </c>
      <c r="B1146" s="3">
        <f>'Raw data'!B1146</f>
        <v>64.874669999999995</v>
      </c>
      <c r="C1146" s="3">
        <f t="shared" si="85"/>
        <v>2.9455443018952627E-3</v>
      </c>
      <c r="D1146" s="3">
        <f>'Raw data'!C1146</f>
        <v>65.099999999999994</v>
      </c>
      <c r="E1146" s="3">
        <f t="shared" si="86"/>
        <v>1.1183597390493925E-2</v>
      </c>
      <c r="F1146" s="3">
        <f>'Raw data'!D1146</f>
        <v>37.32</v>
      </c>
      <c r="G1146" s="3">
        <f t="shared" si="87"/>
        <v>0</v>
      </c>
      <c r="H1146" s="62">
        <f>'Raw data'!E1146</f>
        <v>1839.1482862693499</v>
      </c>
      <c r="I1146" s="67">
        <f t="shared" si="88"/>
        <v>-2.8731418754910059E-4</v>
      </c>
      <c r="J1146" s="62">
        <f>'Sweden Small Cap'!C1161</f>
        <v>2048.0178354499999</v>
      </c>
      <c r="K1146">
        <f t="shared" si="89"/>
        <v>3.0998163278746949E-3</v>
      </c>
    </row>
    <row r="1147" spans="1:11" x14ac:dyDescent="0.3">
      <c r="A1147" s="101">
        <v>44111</v>
      </c>
      <c r="B1147" s="3">
        <f>'Raw data'!B1147</f>
        <v>64.684139999999999</v>
      </c>
      <c r="C1147" s="3">
        <f t="shared" si="85"/>
        <v>-2.9368935518284014E-3</v>
      </c>
      <c r="D1147" s="3">
        <f>'Raw data'!C1147</f>
        <v>65.900000000000006</v>
      </c>
      <c r="E1147" s="3">
        <f t="shared" si="86"/>
        <v>1.2288786482335045E-2</v>
      </c>
      <c r="F1147" s="3">
        <f>'Raw data'!D1147</f>
        <v>36.520000000000003</v>
      </c>
      <c r="G1147" s="3">
        <f t="shared" si="87"/>
        <v>-2.1436227224008498E-2</v>
      </c>
      <c r="H1147" s="62">
        <f>'Raw data'!E1147</f>
        <v>1839.22068609094</v>
      </c>
      <c r="I1147" s="67">
        <f t="shared" si="88"/>
        <v>3.9365951147411442E-5</v>
      </c>
      <c r="J1147" s="62">
        <f>'Sweden Small Cap'!C1162</f>
        <v>2032.5147432399999</v>
      </c>
      <c r="K1147">
        <f t="shared" si="89"/>
        <v>-7.5698033198981227E-3</v>
      </c>
    </row>
    <row r="1148" spans="1:11" x14ac:dyDescent="0.3">
      <c r="A1148" s="101">
        <v>44112</v>
      </c>
      <c r="B1148" s="3">
        <f>'Raw data'!B1148</f>
        <v>64.588880000000003</v>
      </c>
      <c r="C1148" s="3">
        <f t="shared" si="85"/>
        <v>-1.4726948522465651E-3</v>
      </c>
      <c r="D1148" s="3">
        <f>'Raw data'!C1148</f>
        <v>68.040000000000006</v>
      </c>
      <c r="E1148" s="3">
        <f t="shared" si="86"/>
        <v>3.247344461305008E-2</v>
      </c>
      <c r="F1148" s="3">
        <f>'Raw data'!D1148</f>
        <v>36</v>
      </c>
      <c r="G1148" s="3">
        <f t="shared" si="87"/>
        <v>-1.4238773274917937E-2</v>
      </c>
      <c r="H1148" s="62">
        <f>'Raw data'!E1148</f>
        <v>1841.3952650686799</v>
      </c>
      <c r="I1148" s="67">
        <f t="shared" si="88"/>
        <v>1.1823371682284146E-3</v>
      </c>
      <c r="J1148" s="62">
        <f>'Sweden Small Cap'!C1163</f>
        <v>2059.1964746499998</v>
      </c>
      <c r="K1148">
        <f t="shared" si="89"/>
        <v>1.3127447905970391E-2</v>
      </c>
    </row>
    <row r="1149" spans="1:11" x14ac:dyDescent="0.3">
      <c r="A1149" s="101">
        <v>44113</v>
      </c>
      <c r="B1149" s="3">
        <f>'Raw data'!B1149</f>
        <v>67.827839999999995</v>
      </c>
      <c r="C1149" s="3">
        <f t="shared" si="85"/>
        <v>5.0147331862698215E-2</v>
      </c>
      <c r="D1149" s="3">
        <f>'Raw data'!C1149</f>
        <v>74.94</v>
      </c>
      <c r="E1149" s="3">
        <f t="shared" si="86"/>
        <v>0.10141093474426795</v>
      </c>
      <c r="F1149" s="3">
        <f>'Raw data'!D1149</f>
        <v>37.54</v>
      </c>
      <c r="G1149" s="3">
        <f t="shared" si="87"/>
        <v>4.2777777777777755E-2</v>
      </c>
      <c r="H1149" s="62">
        <f>'Raw data'!E1149</f>
        <v>1840.06755299063</v>
      </c>
      <c r="I1149" s="67">
        <f t="shared" si="88"/>
        <v>-7.2103589231309242E-4</v>
      </c>
      <c r="J1149" s="62">
        <f>'Sweden Small Cap'!C1164</f>
        <v>2060.3762697799998</v>
      </c>
      <c r="K1149">
        <f t="shared" si="89"/>
        <v>5.7293956381725608E-4</v>
      </c>
    </row>
    <row r="1150" spans="1:11" x14ac:dyDescent="0.3">
      <c r="A1150" s="101">
        <v>44116</v>
      </c>
      <c r="B1150" s="3">
        <f>'Raw data'!B1150</f>
        <v>66.398889999999994</v>
      </c>
      <c r="C1150" s="3">
        <f t="shared" si="85"/>
        <v>-2.1067308055217452E-2</v>
      </c>
      <c r="D1150" s="3">
        <f>'Raw data'!C1150</f>
        <v>77.099999999999994</v>
      </c>
      <c r="E1150" s="3">
        <f t="shared" si="86"/>
        <v>2.8823058446757362E-2</v>
      </c>
      <c r="F1150" s="3">
        <f>'Raw data'!D1150</f>
        <v>36.4</v>
      </c>
      <c r="G1150" s="3">
        <f t="shared" si="87"/>
        <v>-3.0367607884922765E-2</v>
      </c>
      <c r="H1150" s="62">
        <f>'Raw data'!E1150</f>
        <v>1855.38837761839</v>
      </c>
      <c r="I1150" s="67">
        <f t="shared" si="88"/>
        <v>8.3262294380765014E-3</v>
      </c>
      <c r="J1150" s="62">
        <f>'Sweden Small Cap'!C1165</f>
        <v>2056.58692875</v>
      </c>
      <c r="K1150">
        <f t="shared" si="89"/>
        <v>-1.839150006520142E-3</v>
      </c>
    </row>
    <row r="1151" spans="1:11" x14ac:dyDescent="0.3">
      <c r="A1151" s="101">
        <v>44117</v>
      </c>
      <c r="B1151" s="3">
        <f>'Raw data'!B1151</f>
        <v>65.922569999999993</v>
      </c>
      <c r="C1151" s="3">
        <f t="shared" si="85"/>
        <v>-7.1736138962564169E-3</v>
      </c>
      <c r="D1151" s="3">
        <f>'Raw data'!C1151</f>
        <v>77.86</v>
      </c>
      <c r="E1151" s="3">
        <f t="shared" si="86"/>
        <v>9.8573281452659558E-3</v>
      </c>
      <c r="F1151" s="3">
        <f>'Raw data'!D1151</f>
        <v>35.979999999999997</v>
      </c>
      <c r="G1151" s="3">
        <f t="shared" si="87"/>
        <v>-1.1538461538461586E-2</v>
      </c>
      <c r="H1151" s="62">
        <f>'Raw data'!E1151</f>
        <v>1833.45561907858</v>
      </c>
      <c r="I1151" s="67">
        <f t="shared" si="88"/>
        <v>-1.1821114546358926E-2</v>
      </c>
      <c r="J1151" s="62">
        <f>'Sweden Small Cap'!C1166</f>
        <v>2063.2385169200002</v>
      </c>
      <c r="K1151">
        <f t="shared" si="89"/>
        <v>3.2342849587413511E-3</v>
      </c>
    </row>
    <row r="1152" spans="1:11" x14ac:dyDescent="0.3">
      <c r="A1152" s="101">
        <v>44118</v>
      </c>
      <c r="B1152" s="3">
        <f>'Raw data'!B1152</f>
        <v>67.732579999999999</v>
      </c>
      <c r="C1152" s="3">
        <f t="shared" si="85"/>
        <v>2.7456605529790564E-2</v>
      </c>
      <c r="D1152" s="3">
        <f>'Raw data'!C1152</f>
        <v>77.02</v>
      </c>
      <c r="E1152" s="3">
        <f t="shared" si="86"/>
        <v>-1.0788594913948155E-2</v>
      </c>
      <c r="F1152" s="3">
        <f>'Raw data'!D1152</f>
        <v>35.94</v>
      </c>
      <c r="G1152" s="3">
        <f t="shared" si="87"/>
        <v>-1.1117287381878585E-3</v>
      </c>
      <c r="H1152" s="62">
        <f>'Raw data'!E1152</f>
        <v>1840.85374420271</v>
      </c>
      <c r="I1152" s="67">
        <f t="shared" si="88"/>
        <v>4.0350718321985031E-3</v>
      </c>
      <c r="J1152" s="62">
        <f>'Sweden Small Cap'!C1167</f>
        <v>2067.3113066400001</v>
      </c>
      <c r="K1152">
        <f t="shared" si="89"/>
        <v>1.9739791045001436E-3</v>
      </c>
    </row>
    <row r="1153" spans="1:11" x14ac:dyDescent="0.3">
      <c r="A1153" s="101">
        <v>44119</v>
      </c>
      <c r="B1153" s="3">
        <f>'Raw data'!B1153</f>
        <v>67.446799999999996</v>
      </c>
      <c r="C1153" s="3">
        <f t="shared" si="85"/>
        <v>-4.2192398399706994E-3</v>
      </c>
      <c r="D1153" s="3">
        <f>'Raw data'!C1153</f>
        <v>78</v>
      </c>
      <c r="E1153" s="3">
        <f t="shared" si="86"/>
        <v>1.2723967800571332E-2</v>
      </c>
      <c r="F1153" s="3">
        <f>'Raw data'!D1153</f>
        <v>35.28</v>
      </c>
      <c r="G1153" s="3">
        <f t="shared" si="87"/>
        <v>-1.8363939899832961E-2</v>
      </c>
      <c r="H1153" s="62">
        <f>'Raw data'!E1153</f>
        <v>1812.9544532469899</v>
      </c>
      <c r="I1153" s="67">
        <f t="shared" si="88"/>
        <v>-1.5155626047740957E-2</v>
      </c>
      <c r="J1153" s="62">
        <f>'Sweden Small Cap'!C1168</f>
        <v>2081.7545653000002</v>
      </c>
      <c r="K1153">
        <f t="shared" si="89"/>
        <v>6.9864942999197845E-3</v>
      </c>
    </row>
    <row r="1154" spans="1:11" x14ac:dyDescent="0.3">
      <c r="A1154" s="101">
        <v>44120</v>
      </c>
      <c r="B1154" s="3">
        <f>'Raw data'!B1154</f>
        <v>68.494699999999995</v>
      </c>
      <c r="C1154" s="3">
        <f t="shared" si="85"/>
        <v>1.5536689657626434E-2</v>
      </c>
      <c r="D1154" s="3">
        <f>'Raw data'!C1154</f>
        <v>77.260000000000005</v>
      </c>
      <c r="E1154" s="3">
        <f t="shared" si="86"/>
        <v>-9.4871794871794219E-3</v>
      </c>
      <c r="F1154" s="3">
        <f>'Raw data'!D1154</f>
        <v>35.26</v>
      </c>
      <c r="G1154" s="3">
        <f t="shared" si="87"/>
        <v>-5.6689342403636977E-4</v>
      </c>
      <c r="H1154" s="62">
        <f>'Raw data'!E1154</f>
        <v>1835.30452669279</v>
      </c>
      <c r="I1154" s="67">
        <f t="shared" si="88"/>
        <v>1.2327983974319485E-2</v>
      </c>
      <c r="J1154" s="62">
        <f>'Sweden Small Cap'!C1169</f>
        <v>2070.9334234799999</v>
      </c>
      <c r="K1154">
        <f t="shared" si="89"/>
        <v>-5.1980872290970067E-3</v>
      </c>
    </row>
    <row r="1155" spans="1:11" x14ac:dyDescent="0.3">
      <c r="A1155" s="101">
        <v>44123</v>
      </c>
      <c r="B1155" s="3">
        <f>'Raw data'!B1155</f>
        <v>68.2089</v>
      </c>
      <c r="C1155" s="3">
        <f t="shared" ref="C1155:C1218" si="90">(B1155-B1154)/B1154</f>
        <v>-4.1725856161132866E-3</v>
      </c>
      <c r="D1155" s="3">
        <f>'Raw data'!C1155</f>
        <v>76.8</v>
      </c>
      <c r="E1155" s="3">
        <f t="shared" ref="E1155:E1218" si="91">(D1155-D1154)/D1154</f>
        <v>-5.9539218224179125E-3</v>
      </c>
      <c r="F1155" s="3">
        <f>'Raw data'!D1155</f>
        <v>35</v>
      </c>
      <c r="G1155" s="3">
        <f t="shared" ref="G1155:G1218" si="92">(F1155-F1154)/F1154</f>
        <v>-7.3737946681791842E-3</v>
      </c>
      <c r="H1155" s="62">
        <f>'Raw data'!E1155</f>
        <v>1841.58721208878</v>
      </c>
      <c r="I1155" s="67">
        <f t="shared" ref="I1155:I1218" si="93">(H1155-H1154)/H1154</f>
        <v>3.4232386531031981E-3</v>
      </c>
      <c r="J1155" s="62">
        <f>'Sweden Small Cap'!C1170</f>
        <v>2078.2140012</v>
      </c>
      <c r="K1155">
        <f t="shared" si="89"/>
        <v>3.5156020166818378E-3</v>
      </c>
    </row>
    <row r="1156" spans="1:11" x14ac:dyDescent="0.3">
      <c r="A1156" s="101">
        <v>44124</v>
      </c>
      <c r="B1156" s="3">
        <f>'Raw data'!B1156</f>
        <v>68.494699999999995</v>
      </c>
      <c r="C1156" s="3">
        <f t="shared" si="90"/>
        <v>4.1900690379113974E-3</v>
      </c>
      <c r="D1156" s="3">
        <f>'Raw data'!C1156</f>
        <v>75.16</v>
      </c>
      <c r="E1156" s="3">
        <f t="shared" si="91"/>
        <v>-2.1354166666666674E-2</v>
      </c>
      <c r="F1156" s="3">
        <f>'Raw data'!D1156</f>
        <v>35.28</v>
      </c>
      <c r="G1156" s="3">
        <f t="shared" si="92"/>
        <v>8.0000000000000331E-3</v>
      </c>
      <c r="H1156" s="62">
        <f>'Raw data'!E1156</f>
        <v>1841.58575457234</v>
      </c>
      <c r="I1156" s="67">
        <f t="shared" si="93"/>
        <v>-7.9144578680477566E-7</v>
      </c>
      <c r="J1156" s="62">
        <f>'Sweden Small Cap'!C1171</f>
        <v>2054.30036436</v>
      </c>
      <c r="K1156">
        <f t="shared" ref="K1156:K1219" si="94">(J1156-J1155)/J1155</f>
        <v>-1.1506821158067358E-2</v>
      </c>
    </row>
    <row r="1157" spans="1:11" x14ac:dyDescent="0.3">
      <c r="A1157" s="101">
        <v>44125</v>
      </c>
      <c r="B1157" s="3">
        <f>'Raw data'!B1157</f>
        <v>65.636780000000002</v>
      </c>
      <c r="C1157" s="3">
        <f t="shared" si="90"/>
        <v>-4.1724688187553094E-2</v>
      </c>
      <c r="D1157" s="3">
        <f>'Raw data'!C1157</f>
        <v>72</v>
      </c>
      <c r="E1157" s="3">
        <f t="shared" si="91"/>
        <v>-4.2043640234167068E-2</v>
      </c>
      <c r="F1157" s="3">
        <f>'Raw data'!D1157</f>
        <v>33.659999999999997</v>
      </c>
      <c r="G1157" s="3">
        <f t="shared" si="92"/>
        <v>-4.5918367346938903E-2</v>
      </c>
      <c r="H1157" s="62">
        <f>'Raw data'!E1157</f>
        <v>1820.7170431714101</v>
      </c>
      <c r="I1157" s="67">
        <f t="shared" si="93"/>
        <v>-1.1331924863730339E-2</v>
      </c>
      <c r="J1157" s="62">
        <f>'Sweden Small Cap'!C1172</f>
        <v>2054.87011433</v>
      </c>
      <c r="K1157">
        <f t="shared" si="94"/>
        <v>2.7734501725480449E-4</v>
      </c>
    </row>
    <row r="1158" spans="1:11" x14ac:dyDescent="0.3">
      <c r="A1158" s="101">
        <v>44126</v>
      </c>
      <c r="B1158" s="3">
        <f>'Raw data'!B1158</f>
        <v>64.303084999999996</v>
      </c>
      <c r="C1158" s="3">
        <f t="shared" si="90"/>
        <v>-2.0319324013152472E-2</v>
      </c>
      <c r="D1158" s="3">
        <f>'Raw data'!C1158</f>
        <v>70.5</v>
      </c>
      <c r="E1158" s="3">
        <f t="shared" si="91"/>
        <v>-2.0833333333333332E-2</v>
      </c>
      <c r="F1158" s="3">
        <f>'Raw data'!D1158</f>
        <v>30.82</v>
      </c>
      <c r="G1158" s="3">
        <f t="shared" si="92"/>
        <v>-8.4373143196672509E-2</v>
      </c>
      <c r="H1158" s="62">
        <f>'Raw data'!E1158</f>
        <v>1816.2931942621999</v>
      </c>
      <c r="I1158" s="67">
        <f t="shared" si="93"/>
        <v>-2.4297289498122661E-3</v>
      </c>
      <c r="J1158" s="62">
        <f>'Sweden Small Cap'!C1173</f>
        <v>2058.4282974399998</v>
      </c>
      <c r="K1158">
        <f t="shared" si="94"/>
        <v>1.7315854102827358E-3</v>
      </c>
    </row>
    <row r="1159" spans="1:11" x14ac:dyDescent="0.3">
      <c r="A1159" s="101">
        <v>44127</v>
      </c>
      <c r="B1159" s="3">
        <f>'Raw data'!B1159</f>
        <v>70.114180000000005</v>
      </c>
      <c r="C1159" s="3">
        <f t="shared" si="90"/>
        <v>9.0370392027070076E-2</v>
      </c>
      <c r="D1159" s="3">
        <f>'Raw data'!C1159</f>
        <v>71.62</v>
      </c>
      <c r="E1159" s="3">
        <f t="shared" si="91"/>
        <v>1.5886524822695099E-2</v>
      </c>
      <c r="F1159" s="3">
        <f>'Raw data'!D1159</f>
        <v>31.86</v>
      </c>
      <c r="G1159" s="3">
        <f t="shared" si="92"/>
        <v>3.3744321868916259E-2</v>
      </c>
      <c r="H1159" s="62">
        <f>'Raw data'!E1159</f>
        <v>1819.9393484500699</v>
      </c>
      <c r="I1159" s="67">
        <f t="shared" si="93"/>
        <v>2.007470049102472E-3</v>
      </c>
      <c r="J1159" s="62">
        <f>'Sweden Small Cap'!C1174</f>
        <v>2046.2663904399999</v>
      </c>
      <c r="K1159">
        <f t="shared" si="94"/>
        <v>-5.9083461955538093E-3</v>
      </c>
    </row>
    <row r="1160" spans="1:11" x14ac:dyDescent="0.3">
      <c r="A1160" s="101">
        <v>44130</v>
      </c>
      <c r="B1160" s="3">
        <f>'Raw data'!B1160</f>
        <v>66.208370000000002</v>
      </c>
      <c r="C1160" s="3">
        <f t="shared" si="90"/>
        <v>-5.5706420584252743E-2</v>
      </c>
      <c r="D1160" s="3">
        <f>'Raw data'!C1160</f>
        <v>67.92</v>
      </c>
      <c r="E1160" s="3">
        <f t="shared" si="91"/>
        <v>-5.1661547053895598E-2</v>
      </c>
      <c r="F1160" s="3">
        <f>'Raw data'!D1160</f>
        <v>30.1</v>
      </c>
      <c r="G1160" s="3">
        <f t="shared" si="92"/>
        <v>-5.5241682360326366E-2</v>
      </c>
      <c r="H1160" s="62">
        <f>'Raw data'!E1160</f>
        <v>1775.01192491398</v>
      </c>
      <c r="I1160" s="67">
        <f t="shared" si="93"/>
        <v>-2.4686220216268106E-2</v>
      </c>
      <c r="J1160" s="62">
        <f>'Sweden Small Cap'!C1175</f>
        <v>2004.43123621</v>
      </c>
      <c r="K1160">
        <f t="shared" si="94"/>
        <v>-2.0444627554579691E-2</v>
      </c>
    </row>
    <row r="1161" spans="1:11" x14ac:dyDescent="0.3">
      <c r="A1161" s="101">
        <v>44131</v>
      </c>
      <c r="B1161" s="3">
        <f>'Raw data'!B1161</f>
        <v>69.542595000000006</v>
      </c>
      <c r="C1161" s="3">
        <f t="shared" si="90"/>
        <v>5.0359569341459451E-2</v>
      </c>
      <c r="D1161" s="3">
        <f>'Raw data'!C1161</f>
        <v>68.34</v>
      </c>
      <c r="E1161" s="3">
        <f t="shared" si="91"/>
        <v>6.1837455830388941E-3</v>
      </c>
      <c r="F1161" s="3">
        <f>'Raw data'!D1161</f>
        <v>30.86</v>
      </c>
      <c r="G1161" s="3">
        <f t="shared" si="92"/>
        <v>2.5249169435215879E-2</v>
      </c>
      <c r="H1161" s="62">
        <f>'Raw data'!E1161</f>
        <v>1764.0084654519501</v>
      </c>
      <c r="I1161" s="67">
        <f t="shared" si="93"/>
        <v>-6.1990904441744351E-3</v>
      </c>
      <c r="J1161" s="62">
        <f>'Sweden Small Cap'!C1176</f>
        <v>2016.4658867200001</v>
      </c>
      <c r="K1161">
        <f t="shared" si="94"/>
        <v>6.0040226337498941E-3</v>
      </c>
    </row>
    <row r="1162" spans="1:11" x14ac:dyDescent="0.3">
      <c r="A1162" s="101">
        <v>44132</v>
      </c>
      <c r="B1162" s="3">
        <f>'Raw data'!B1162</f>
        <v>66.017840000000007</v>
      </c>
      <c r="C1162" s="3">
        <f t="shared" si="90"/>
        <v>-5.0684835675171437E-2</v>
      </c>
      <c r="D1162" s="3">
        <f>'Raw data'!C1162</f>
        <v>64.819999999999993</v>
      </c>
      <c r="E1162" s="3">
        <f t="shared" si="91"/>
        <v>-5.1507170032192129E-2</v>
      </c>
      <c r="F1162" s="3">
        <f>'Raw data'!D1162</f>
        <v>29.04</v>
      </c>
      <c r="G1162" s="3">
        <f t="shared" si="92"/>
        <v>-5.8976020738820488E-2</v>
      </c>
      <c r="H1162" s="62">
        <f>'Raw data'!E1162</f>
        <v>1722.66481829898</v>
      </c>
      <c r="I1162" s="67">
        <f t="shared" si="93"/>
        <v>-2.3437329220740221E-2</v>
      </c>
      <c r="J1162" s="62">
        <f>'Sweden Small Cap'!C1177</f>
        <v>2002.9953245700001</v>
      </c>
      <c r="K1162">
        <f t="shared" si="94"/>
        <v>-6.6802826860172205E-3</v>
      </c>
    </row>
    <row r="1163" spans="1:11" x14ac:dyDescent="0.3">
      <c r="A1163" s="101">
        <v>44133</v>
      </c>
      <c r="B1163" s="3">
        <f>'Raw data'!B1163</f>
        <v>64.969930000000005</v>
      </c>
      <c r="C1163" s="3">
        <f t="shared" si="90"/>
        <v>-1.5873133686288458E-2</v>
      </c>
      <c r="D1163" s="3">
        <f>'Raw data'!C1163</f>
        <v>65.239999999999995</v>
      </c>
      <c r="E1163" s="3">
        <f t="shared" si="91"/>
        <v>6.4794816414687094E-3</v>
      </c>
      <c r="F1163" s="3">
        <f>'Raw data'!D1163</f>
        <v>29.66</v>
      </c>
      <c r="G1163" s="3">
        <f t="shared" si="92"/>
        <v>2.1349862258953203E-2</v>
      </c>
      <c r="H1163" s="62">
        <f>'Raw data'!E1163</f>
        <v>1716.0267306763601</v>
      </c>
      <c r="I1163" s="67">
        <f t="shared" si="93"/>
        <v>-3.8533831724586794E-3</v>
      </c>
      <c r="J1163" s="62">
        <f>'Sweden Small Cap'!C1178</f>
        <v>1921.7272359900001</v>
      </c>
      <c r="K1163">
        <f t="shared" si="94"/>
        <v>-4.0573279219933547E-2</v>
      </c>
    </row>
    <row r="1164" spans="1:11" x14ac:dyDescent="0.3">
      <c r="A1164" s="101">
        <v>44134</v>
      </c>
      <c r="B1164" s="3">
        <f>'Raw data'!B1164</f>
        <v>64.684139999999999</v>
      </c>
      <c r="C1164" s="3">
        <f t="shared" si="90"/>
        <v>-4.3988041852593305E-3</v>
      </c>
      <c r="D1164" s="3">
        <f>'Raw data'!C1164</f>
        <v>67.8</v>
      </c>
      <c r="E1164" s="3">
        <f t="shared" si="91"/>
        <v>3.923973022685473E-2</v>
      </c>
      <c r="F1164" s="3">
        <f>'Raw data'!D1164</f>
        <v>29.8</v>
      </c>
      <c r="G1164" s="3">
        <f t="shared" si="92"/>
        <v>4.7201618341200461E-3</v>
      </c>
      <c r="H1164" s="62">
        <f>'Raw data'!E1164</f>
        <v>1717.6224333263101</v>
      </c>
      <c r="I1164" s="67">
        <f t="shared" si="93"/>
        <v>9.2988216408555811E-4</v>
      </c>
      <c r="J1164" s="62">
        <f>'Sweden Small Cap'!C1179</f>
        <v>1909.8026236400001</v>
      </c>
      <c r="K1164">
        <f t="shared" si="94"/>
        <v>-6.2051534300375669E-3</v>
      </c>
    </row>
    <row r="1165" spans="1:11" x14ac:dyDescent="0.3">
      <c r="A1165" s="101">
        <v>44137</v>
      </c>
      <c r="B1165" s="3">
        <f>'Raw data'!B1165</f>
        <v>65.732050000000001</v>
      </c>
      <c r="C1165" s="3">
        <f t="shared" si="90"/>
        <v>1.6200416361723317E-2</v>
      </c>
      <c r="D1165" s="3">
        <f>'Raw data'!C1165</f>
        <v>67.84</v>
      </c>
      <c r="E1165" s="3">
        <f t="shared" si="91"/>
        <v>5.8997050147501851E-4</v>
      </c>
      <c r="F1165" s="3">
        <f>'Raw data'!D1165</f>
        <v>30.64</v>
      </c>
      <c r="G1165" s="3">
        <f t="shared" si="92"/>
        <v>2.8187919463087244E-2</v>
      </c>
      <c r="H1165" s="62">
        <f>'Raw data'!E1165</f>
        <v>1748.4243441134799</v>
      </c>
      <c r="I1165" s="67">
        <f t="shared" si="93"/>
        <v>1.7932876393282508E-2</v>
      </c>
      <c r="J1165" s="62">
        <f>'Sweden Small Cap'!C1180</f>
        <v>1845.3776118799999</v>
      </c>
      <c r="K1165">
        <f t="shared" si="94"/>
        <v>-3.3733858652476315E-2</v>
      </c>
    </row>
    <row r="1166" spans="1:11" x14ac:dyDescent="0.3">
      <c r="A1166" s="101">
        <v>44138</v>
      </c>
      <c r="B1166" s="3">
        <f>'Raw data'!B1166</f>
        <v>65.732050000000001</v>
      </c>
      <c r="C1166" s="3">
        <f t="shared" si="90"/>
        <v>0</v>
      </c>
      <c r="D1166" s="3">
        <f>'Raw data'!C1166</f>
        <v>69.239999999999995</v>
      </c>
      <c r="E1166" s="3">
        <f t="shared" si="91"/>
        <v>2.0636792452830063E-2</v>
      </c>
      <c r="F1166" s="3">
        <f>'Raw data'!D1166</f>
        <v>31.1</v>
      </c>
      <c r="G1166" s="3">
        <f t="shared" si="92"/>
        <v>1.5013054830287234E-2</v>
      </c>
      <c r="H1166" s="62">
        <f>'Raw data'!E1166</f>
        <v>1772.2733609537099</v>
      </c>
      <c r="I1166" s="67">
        <f t="shared" si="93"/>
        <v>1.3640290997162002E-2</v>
      </c>
      <c r="J1166" s="62">
        <f>'Sweden Small Cap'!C1181</f>
        <v>1842.45381163</v>
      </c>
      <c r="K1166">
        <f t="shared" si="94"/>
        <v>-1.5843913089534181E-3</v>
      </c>
    </row>
    <row r="1167" spans="1:11" x14ac:dyDescent="0.3">
      <c r="A1167" s="101">
        <v>44139</v>
      </c>
      <c r="B1167" s="3">
        <f>'Raw data'!B1167</f>
        <v>67.732579999999999</v>
      </c>
      <c r="C1167" s="3">
        <f t="shared" si="90"/>
        <v>3.0434620554204497E-2</v>
      </c>
      <c r="D1167" s="3">
        <f>'Raw data'!C1167</f>
        <v>70.66</v>
      </c>
      <c r="E1167" s="3">
        <f t="shared" si="91"/>
        <v>2.0508376660889685E-2</v>
      </c>
      <c r="F1167" s="3">
        <f>'Raw data'!D1167</f>
        <v>32.020000000000003</v>
      </c>
      <c r="G1167" s="3">
        <f t="shared" si="92"/>
        <v>2.9581993569131885E-2</v>
      </c>
      <c r="H1167" s="62">
        <f>'Raw data'!E1167</f>
        <v>1795.53141685848</v>
      </c>
      <c r="I1167" s="67">
        <f t="shared" si="93"/>
        <v>1.3123289226812227E-2</v>
      </c>
      <c r="J1167" s="62">
        <f>'Sweden Small Cap'!C1182</f>
        <v>1857.90097524</v>
      </c>
      <c r="K1167">
        <f t="shared" si="94"/>
        <v>8.3840167457625518E-3</v>
      </c>
    </row>
    <row r="1168" spans="1:11" x14ac:dyDescent="0.3">
      <c r="A1168" s="101">
        <v>44140</v>
      </c>
      <c r="B1168" s="3">
        <f>'Raw data'!B1168</f>
        <v>67.542060000000006</v>
      </c>
      <c r="C1168" s="3">
        <f t="shared" si="90"/>
        <v>-2.8128265599803265E-3</v>
      </c>
      <c r="D1168" s="3">
        <f>'Raw data'!C1168</f>
        <v>73.2</v>
      </c>
      <c r="E1168" s="3">
        <f t="shared" si="91"/>
        <v>3.5946787432776767E-2</v>
      </c>
      <c r="F1168" s="3">
        <f>'Raw data'!D1168</f>
        <v>33.200000000000003</v>
      </c>
      <c r="G1168" s="3">
        <f t="shared" si="92"/>
        <v>3.6851967520299803E-2</v>
      </c>
      <c r="H1168" s="62">
        <f>'Raw data'!E1168</f>
        <v>1822.2117532014499</v>
      </c>
      <c r="I1168" s="67">
        <f t="shared" si="93"/>
        <v>1.4859297972992683E-2</v>
      </c>
      <c r="J1168" s="62">
        <f>'Sweden Small Cap'!C1183</f>
        <v>1873.5171894699999</v>
      </c>
      <c r="K1168">
        <f t="shared" si="94"/>
        <v>8.4052995493921288E-3</v>
      </c>
    </row>
    <row r="1169" spans="1:11" x14ac:dyDescent="0.3">
      <c r="A1169" s="101">
        <v>44141</v>
      </c>
      <c r="B1169" s="3">
        <f>'Raw data'!B1169</f>
        <v>66.875206000000006</v>
      </c>
      <c r="C1169" s="3">
        <f t="shared" si="90"/>
        <v>-9.873166438808657E-3</v>
      </c>
      <c r="D1169" s="3">
        <f>'Raw data'!C1169</f>
        <v>71.66</v>
      </c>
      <c r="E1169" s="3">
        <f t="shared" si="91"/>
        <v>-2.1038251366120302E-2</v>
      </c>
      <c r="F1169" s="3">
        <f>'Raw data'!D1169</f>
        <v>32.159999999999997</v>
      </c>
      <c r="G1169" s="3">
        <f t="shared" si="92"/>
        <v>-3.132530120481946E-2</v>
      </c>
      <c r="H1169" s="62">
        <f>'Raw data'!E1169</f>
        <v>1819.5169466493501</v>
      </c>
      <c r="I1169" s="67">
        <f t="shared" si="93"/>
        <v>-1.4788657505722636E-3</v>
      </c>
      <c r="J1169" s="62">
        <f>'Sweden Small Cap'!C1184</f>
        <v>1909.2657041299999</v>
      </c>
      <c r="K1169">
        <f t="shared" si="94"/>
        <v>1.9080964327908231E-2</v>
      </c>
    </row>
    <row r="1170" spans="1:11" x14ac:dyDescent="0.3">
      <c r="A1170" s="101">
        <v>44144</v>
      </c>
      <c r="B1170" s="3">
        <f>'Raw data'!B1170</f>
        <v>64.017296000000002</v>
      </c>
      <c r="C1170" s="3">
        <f t="shared" si="90"/>
        <v>-4.2734971164051498E-2</v>
      </c>
      <c r="D1170" s="3">
        <f>'Raw data'!C1170</f>
        <v>69.52</v>
      </c>
      <c r="E1170" s="3">
        <f t="shared" si="91"/>
        <v>-2.9863243092380694E-2</v>
      </c>
      <c r="F1170" s="3">
        <f>'Raw data'!D1170</f>
        <v>31.82</v>
      </c>
      <c r="G1170" s="3">
        <f t="shared" si="92"/>
        <v>-1.0572139303482473E-2</v>
      </c>
      <c r="H1170" s="62">
        <f>'Raw data'!E1170</f>
        <v>1888.7362946452499</v>
      </c>
      <c r="I1170" s="67">
        <f t="shared" si="93"/>
        <v>3.8042705852983479E-2</v>
      </c>
      <c r="J1170" s="62">
        <f>'Sweden Small Cap'!C1185</f>
        <v>1973.0177955300001</v>
      </c>
      <c r="K1170">
        <f t="shared" si="94"/>
        <v>3.3390895390880256E-2</v>
      </c>
    </row>
    <row r="1171" spans="1:11" x14ac:dyDescent="0.3">
      <c r="A1171" s="101">
        <v>44145</v>
      </c>
      <c r="B1171" s="3">
        <f>'Raw data'!B1171</f>
        <v>63.826766999999997</v>
      </c>
      <c r="C1171" s="3">
        <f t="shared" si="90"/>
        <v>-2.9762113038952014E-3</v>
      </c>
      <c r="D1171" s="3">
        <f>'Raw data'!C1171</f>
        <v>68.02</v>
      </c>
      <c r="E1171" s="3">
        <f t="shared" si="91"/>
        <v>-2.1576524741081703E-2</v>
      </c>
      <c r="F1171" s="3">
        <f>'Raw data'!D1171</f>
        <v>31.3</v>
      </c>
      <c r="G1171" s="3">
        <f t="shared" si="92"/>
        <v>-1.6341923318667489E-2</v>
      </c>
      <c r="H1171" s="62">
        <f>'Raw data'!E1171</f>
        <v>1885.5368371898501</v>
      </c>
      <c r="I1171" s="67">
        <f t="shared" si="93"/>
        <v>-1.6939672650282747E-3</v>
      </c>
      <c r="J1171" s="62">
        <f>'Sweden Small Cap'!C1186</f>
        <v>1981.1844779800001</v>
      </c>
      <c r="K1171">
        <f t="shared" si="94"/>
        <v>4.1391833710279768E-3</v>
      </c>
    </row>
    <row r="1172" spans="1:11" x14ac:dyDescent="0.3">
      <c r="A1172" s="101">
        <v>44146</v>
      </c>
      <c r="B1172" s="3">
        <f>'Raw data'!B1172</f>
        <v>63.826766999999997</v>
      </c>
      <c r="C1172" s="3">
        <f t="shared" si="90"/>
        <v>0</v>
      </c>
      <c r="D1172" s="3">
        <f>'Raw data'!C1172</f>
        <v>68.66</v>
      </c>
      <c r="E1172" s="3">
        <f t="shared" si="91"/>
        <v>9.4089973537195039E-3</v>
      </c>
      <c r="F1172" s="3">
        <f>'Raw data'!D1172</f>
        <v>30.94</v>
      </c>
      <c r="G1172" s="3">
        <f t="shared" si="92"/>
        <v>-1.1501597444089438E-2</v>
      </c>
      <c r="H1172" s="62">
        <f>'Raw data'!E1172</f>
        <v>1902.8889533000699</v>
      </c>
      <c r="I1172" s="67">
        <f t="shared" si="93"/>
        <v>9.2027457475086852E-3</v>
      </c>
      <c r="J1172" s="62">
        <f>'Sweden Small Cap'!C1187</f>
        <v>1977.29497879</v>
      </c>
      <c r="K1172">
        <f t="shared" si="94"/>
        <v>-1.9632190910186483E-3</v>
      </c>
    </row>
    <row r="1173" spans="1:11" x14ac:dyDescent="0.3">
      <c r="A1173" s="101">
        <v>44147</v>
      </c>
      <c r="B1173" s="3">
        <f>'Raw data'!B1173</f>
        <v>64.398346000000004</v>
      </c>
      <c r="C1173" s="3">
        <f t="shared" si="90"/>
        <v>8.9551613980386469E-3</v>
      </c>
      <c r="D1173" s="3">
        <f>'Raw data'!C1173</f>
        <v>67.56</v>
      </c>
      <c r="E1173" s="3">
        <f t="shared" si="91"/>
        <v>-1.6020972909991181E-2</v>
      </c>
      <c r="F1173" s="3">
        <f>'Raw data'!D1173</f>
        <v>31.58</v>
      </c>
      <c r="G1173" s="3">
        <f t="shared" si="92"/>
        <v>2.0685197155785293E-2</v>
      </c>
      <c r="H1173" s="62">
        <f>'Raw data'!E1173</f>
        <v>1892.4067609312101</v>
      </c>
      <c r="I1173" s="67">
        <f t="shared" si="93"/>
        <v>-5.5085675654804678E-3</v>
      </c>
      <c r="J1173" s="62">
        <f>'Sweden Small Cap'!C1188</f>
        <v>2011.8059394700001</v>
      </c>
      <c r="K1173">
        <f t="shared" si="94"/>
        <v>1.745362277767935E-2</v>
      </c>
    </row>
    <row r="1174" spans="1:11" x14ac:dyDescent="0.3">
      <c r="A1174" s="101">
        <v>44148</v>
      </c>
      <c r="B1174" s="3">
        <f>'Raw data'!B1174</f>
        <v>65.16046</v>
      </c>
      <c r="C1174" s="3">
        <f t="shared" si="90"/>
        <v>1.1834372267883973E-2</v>
      </c>
      <c r="D1174" s="3">
        <f>'Raw data'!C1174</f>
        <v>70.64</v>
      </c>
      <c r="E1174" s="3">
        <f t="shared" si="91"/>
        <v>4.5589105979869718E-2</v>
      </c>
      <c r="F1174" s="3">
        <f>'Raw data'!D1174</f>
        <v>32.299999999999997</v>
      </c>
      <c r="G1174" s="3">
        <f t="shared" si="92"/>
        <v>2.2799240025332453E-2</v>
      </c>
      <c r="H1174" s="62">
        <f>'Raw data'!E1174</f>
        <v>1897.2953198539799</v>
      </c>
      <c r="I1174" s="67">
        <f t="shared" si="93"/>
        <v>2.5832495548495297E-3</v>
      </c>
      <c r="J1174" s="62">
        <f>'Sweden Small Cap'!C1189</f>
        <v>1989.1268324800001</v>
      </c>
      <c r="K1174">
        <f t="shared" si="94"/>
        <v>-1.1273009262501099E-2</v>
      </c>
    </row>
    <row r="1175" spans="1:11" x14ac:dyDescent="0.3">
      <c r="A1175" s="101">
        <v>44151</v>
      </c>
      <c r="B1175" s="3">
        <f>'Raw data'!B1175</f>
        <v>66.398889999999994</v>
      </c>
      <c r="C1175" s="3">
        <f t="shared" si="90"/>
        <v>1.9005851094359892E-2</v>
      </c>
      <c r="D1175" s="3">
        <f>'Raw data'!C1175</f>
        <v>69.7</v>
      </c>
      <c r="E1175" s="3">
        <f t="shared" si="91"/>
        <v>-1.3306908267270635E-2</v>
      </c>
      <c r="F1175" s="3">
        <f>'Raw data'!D1175</f>
        <v>33.46</v>
      </c>
      <c r="G1175" s="3">
        <f t="shared" si="92"/>
        <v>3.5913312693498567E-2</v>
      </c>
      <c r="H1175" s="62">
        <f>'Raw data'!E1175</f>
        <v>1918.4597859724799</v>
      </c>
      <c r="I1175" s="67">
        <f t="shared" si="93"/>
        <v>1.1155072116094676E-2</v>
      </c>
      <c r="J1175" s="62">
        <f>'Sweden Small Cap'!C1190</f>
        <v>2009.6100595400001</v>
      </c>
      <c r="K1175">
        <f t="shared" si="94"/>
        <v>1.0297597280140226E-2</v>
      </c>
    </row>
    <row r="1176" spans="1:11" x14ac:dyDescent="0.3">
      <c r="A1176" s="101">
        <v>44152</v>
      </c>
      <c r="B1176" s="3">
        <f>'Raw data'!B1176</f>
        <v>66.684685000000002</v>
      </c>
      <c r="C1176" s="3">
        <f t="shared" si="90"/>
        <v>4.3042135192321342E-3</v>
      </c>
      <c r="D1176" s="3">
        <f>'Raw data'!C1176</f>
        <v>70</v>
      </c>
      <c r="E1176" s="3">
        <f t="shared" si="91"/>
        <v>4.3041606886656692E-3</v>
      </c>
      <c r="F1176" s="3">
        <f>'Raw data'!D1176</f>
        <v>34.04</v>
      </c>
      <c r="G1176" s="3">
        <f t="shared" si="92"/>
        <v>1.7334130304841551E-2</v>
      </c>
      <c r="H1176" s="62">
        <f>'Raw data'!E1176</f>
        <v>1922.1976363005299</v>
      </c>
      <c r="I1176" s="67">
        <f t="shared" si="93"/>
        <v>1.9483600101396982E-3</v>
      </c>
      <c r="J1176" s="62">
        <f>'Sweden Small Cap'!C1191</f>
        <v>1997.6115521900001</v>
      </c>
      <c r="K1176">
        <f t="shared" si="94"/>
        <v>-5.970564932754374E-3</v>
      </c>
    </row>
    <row r="1177" spans="1:11" x14ac:dyDescent="0.3">
      <c r="A1177" s="101">
        <v>44153</v>
      </c>
      <c r="B1177" s="3">
        <f>'Raw data'!B1177</f>
        <v>67.256259999999997</v>
      </c>
      <c r="C1177" s="3">
        <f t="shared" si="90"/>
        <v>8.5713083896249292E-3</v>
      </c>
      <c r="D1177" s="3">
        <f>'Raw data'!C1177</f>
        <v>70.86</v>
      </c>
      <c r="E1177" s="3">
        <f t="shared" si="91"/>
        <v>1.2285714285714278E-2</v>
      </c>
      <c r="F1177" s="3">
        <f>'Raw data'!D1177</f>
        <v>34.299999999999997</v>
      </c>
      <c r="G1177" s="3">
        <f t="shared" si="92"/>
        <v>7.6380728554641016E-3</v>
      </c>
      <c r="H1177" s="62">
        <f>'Raw data'!E1177</f>
        <v>1922.52911661187</v>
      </c>
      <c r="I1177" s="67">
        <f t="shared" si="93"/>
        <v>1.7244861042388428E-4</v>
      </c>
      <c r="J1177" s="62">
        <f>'Sweden Small Cap'!C1192</f>
        <v>2000.5027319599999</v>
      </c>
      <c r="K1177">
        <f t="shared" si="94"/>
        <v>1.4473183071203974E-3</v>
      </c>
    </row>
    <row r="1178" spans="1:11" x14ac:dyDescent="0.3">
      <c r="A1178" s="101">
        <v>44154</v>
      </c>
      <c r="B1178" s="3">
        <f>'Raw data'!B1178</f>
        <v>66.017840000000007</v>
      </c>
      <c r="C1178" s="3">
        <f t="shared" si="90"/>
        <v>-1.841345326070749E-2</v>
      </c>
      <c r="D1178" s="3">
        <f>'Raw data'!C1178</f>
        <v>70.02</v>
      </c>
      <c r="E1178" s="3">
        <f t="shared" si="91"/>
        <v>-1.1854360711261691E-2</v>
      </c>
      <c r="F1178" s="3">
        <f>'Raw data'!D1178</f>
        <v>34.159999999999997</v>
      </c>
      <c r="G1178" s="3">
        <f t="shared" si="92"/>
        <v>-4.0816326530612413E-3</v>
      </c>
      <c r="H1178" s="62">
        <f>'Raw data'!E1178</f>
        <v>1915.39931244697</v>
      </c>
      <c r="I1178" s="67">
        <f t="shared" si="93"/>
        <v>-3.7085545822395745E-3</v>
      </c>
      <c r="J1178" s="62">
        <f>'Sweden Small Cap'!C1193</f>
        <v>2026.7438293099999</v>
      </c>
      <c r="K1178">
        <f t="shared" si="94"/>
        <v>1.3117251444235823E-2</v>
      </c>
    </row>
    <row r="1179" spans="1:11" x14ac:dyDescent="0.3">
      <c r="A1179" s="101">
        <v>44155</v>
      </c>
      <c r="B1179" s="3">
        <f>'Raw data'!B1179</f>
        <v>66.684685000000002</v>
      </c>
      <c r="C1179" s="3">
        <f t="shared" si="90"/>
        <v>1.010098179522376E-2</v>
      </c>
      <c r="D1179" s="3">
        <f>'Raw data'!C1179</f>
        <v>70.42</v>
      </c>
      <c r="E1179" s="3">
        <f t="shared" si="91"/>
        <v>5.712653527563635E-3</v>
      </c>
      <c r="F1179" s="3">
        <f>'Raw data'!D1179</f>
        <v>34.479999999999997</v>
      </c>
      <c r="G1179" s="3">
        <f t="shared" si="92"/>
        <v>9.3676814988290485E-3</v>
      </c>
      <c r="H1179" s="62">
        <f>'Raw data'!E1179</f>
        <v>1926.4708919945001</v>
      </c>
      <c r="I1179" s="67">
        <f t="shared" si="93"/>
        <v>5.7802983824745387E-3</v>
      </c>
      <c r="J1179" s="62">
        <f>'Sweden Small Cap'!C1194</f>
        <v>2015.19761991</v>
      </c>
      <c r="K1179">
        <f t="shared" si="94"/>
        <v>-5.6969258931607713E-3</v>
      </c>
    </row>
    <row r="1180" spans="1:11" x14ac:dyDescent="0.3">
      <c r="A1180" s="101">
        <v>44158</v>
      </c>
      <c r="B1180" s="3">
        <f>'Raw data'!B1180</f>
        <v>65.922569999999993</v>
      </c>
      <c r="C1180" s="3">
        <f t="shared" si="90"/>
        <v>-1.1428636125371342E-2</v>
      </c>
      <c r="D1180" s="3">
        <f>'Raw data'!C1180</f>
        <v>69.599999999999994</v>
      </c>
      <c r="E1180" s="3">
        <f t="shared" si="91"/>
        <v>-1.1644419199091273E-2</v>
      </c>
      <c r="F1180" s="3">
        <f>'Raw data'!D1180</f>
        <v>33.119999999999997</v>
      </c>
      <c r="G1180" s="3">
        <f t="shared" si="92"/>
        <v>-3.9443155452436179E-2</v>
      </c>
      <c r="H1180" s="62">
        <f>'Raw data'!E1180</f>
        <v>1921.7704414872701</v>
      </c>
      <c r="I1180" s="67">
        <f t="shared" si="93"/>
        <v>-2.4399281228503688E-3</v>
      </c>
      <c r="J1180" s="62">
        <f>'Sweden Small Cap'!C1195</f>
        <v>2018.4669532999999</v>
      </c>
      <c r="K1180">
        <f t="shared" si="94"/>
        <v>1.6223388503932132E-3</v>
      </c>
    </row>
    <row r="1181" spans="1:11" x14ac:dyDescent="0.3">
      <c r="A1181" s="101">
        <v>44159</v>
      </c>
      <c r="B1181" s="3">
        <f>'Raw data'!B1181</f>
        <v>67.732579999999999</v>
      </c>
      <c r="C1181" s="3">
        <f t="shared" si="90"/>
        <v>2.7456605529790564E-2</v>
      </c>
      <c r="D1181" s="3">
        <f>'Raw data'!C1181</f>
        <v>70.86</v>
      </c>
      <c r="E1181" s="3">
        <f t="shared" si="91"/>
        <v>1.8103448275862143E-2</v>
      </c>
      <c r="F1181" s="3">
        <f>'Raw data'!D1181</f>
        <v>33.200000000000003</v>
      </c>
      <c r="G1181" s="3">
        <f t="shared" si="92"/>
        <v>2.415458937198231E-3</v>
      </c>
      <c r="H1181" s="62">
        <f>'Raw data'!E1181</f>
        <v>1938.13841736058</v>
      </c>
      <c r="I1181" s="67">
        <f t="shared" si="93"/>
        <v>8.517133742905636E-3</v>
      </c>
      <c r="J1181" s="62">
        <f>'Sweden Small Cap'!C1196</f>
        <v>2004.5416486700001</v>
      </c>
      <c r="K1181">
        <f t="shared" si="94"/>
        <v>-6.8989510119218268E-3</v>
      </c>
    </row>
    <row r="1182" spans="1:11" x14ac:dyDescent="0.3">
      <c r="A1182" s="101">
        <v>44160</v>
      </c>
      <c r="B1182" s="3">
        <f>'Raw data'!B1182</f>
        <v>68.494699999999995</v>
      </c>
      <c r="C1182" s="3">
        <f t="shared" si="90"/>
        <v>1.1251896797671017E-2</v>
      </c>
      <c r="D1182" s="3">
        <f>'Raw data'!C1182</f>
        <v>71.319999999999993</v>
      </c>
      <c r="E1182" s="3">
        <f t="shared" si="91"/>
        <v>6.4916737228336687E-3</v>
      </c>
      <c r="F1182" s="3">
        <f>'Raw data'!D1182</f>
        <v>33.1</v>
      </c>
      <c r="G1182" s="3">
        <f t="shared" si="92"/>
        <v>-3.012048192771127E-3</v>
      </c>
      <c r="H1182" s="62">
        <f>'Raw data'!E1182</f>
        <v>1931.43067211269</v>
      </c>
      <c r="I1182" s="67">
        <f t="shared" si="93"/>
        <v>-3.4609216698902314E-3</v>
      </c>
      <c r="J1182" s="62">
        <f>'Sweden Small Cap'!C1197</f>
        <v>2015.4218029199999</v>
      </c>
      <c r="K1182">
        <f t="shared" si="94"/>
        <v>5.4277516544586207E-3</v>
      </c>
    </row>
    <row r="1183" spans="1:11" x14ac:dyDescent="0.3">
      <c r="A1183" s="101">
        <v>44161</v>
      </c>
      <c r="B1183" s="3">
        <f>'Raw data'!B1183</f>
        <v>69.923649999999995</v>
      </c>
      <c r="C1183" s="3">
        <f t="shared" si="90"/>
        <v>2.0862198097079052E-2</v>
      </c>
      <c r="D1183" s="3">
        <f>'Raw data'!C1183</f>
        <v>71.2</v>
      </c>
      <c r="E1183" s="3">
        <f t="shared" si="91"/>
        <v>-1.6825574873806834E-3</v>
      </c>
      <c r="F1183" s="3">
        <f>'Raw data'!D1183</f>
        <v>32.76</v>
      </c>
      <c r="G1183" s="3">
        <f t="shared" si="92"/>
        <v>-1.0271903323262943E-2</v>
      </c>
      <c r="H1183" s="62">
        <f>'Raw data'!E1183</f>
        <v>1931.97143891364</v>
      </c>
      <c r="I1183" s="67">
        <f t="shared" si="93"/>
        <v>2.7998250662472884E-4</v>
      </c>
      <c r="J1183" s="62">
        <f>'Sweden Small Cap'!C1198</f>
        <v>2020.8309498799999</v>
      </c>
      <c r="K1183">
        <f t="shared" si="94"/>
        <v>2.6838783584474074E-3</v>
      </c>
    </row>
    <row r="1184" spans="1:11" x14ac:dyDescent="0.3">
      <c r="A1184" s="101">
        <v>44162</v>
      </c>
      <c r="B1184" s="3">
        <f>'Raw data'!B1184</f>
        <v>72.305250000000001</v>
      </c>
      <c r="C1184" s="3">
        <f t="shared" si="90"/>
        <v>3.4060006878931605E-2</v>
      </c>
      <c r="D1184" s="3">
        <f>'Raw data'!C1184</f>
        <v>72.58</v>
      </c>
      <c r="E1184" s="3">
        <f t="shared" si="91"/>
        <v>1.9382022471910048E-2</v>
      </c>
      <c r="F1184" s="3">
        <f>'Raw data'!D1184</f>
        <v>33.44</v>
      </c>
      <c r="G1184" s="3">
        <f t="shared" si="92"/>
        <v>2.0757020757020749E-2</v>
      </c>
      <c r="H1184" s="62">
        <f>'Raw data'!E1184</f>
        <v>1937.0908616336101</v>
      </c>
      <c r="I1184" s="67">
        <f t="shared" si="93"/>
        <v>2.6498438935767983E-3</v>
      </c>
      <c r="J1184" s="62">
        <f>'Sweden Small Cap'!C1199</f>
        <v>2009.0862260599999</v>
      </c>
      <c r="K1184">
        <f t="shared" si="94"/>
        <v>-5.8118289512031724E-3</v>
      </c>
    </row>
    <row r="1185" spans="1:11" x14ac:dyDescent="0.3">
      <c r="A1185" s="101">
        <v>44165</v>
      </c>
      <c r="B1185" s="3">
        <f>'Raw data'!B1185</f>
        <v>70.590500000000006</v>
      </c>
      <c r="C1185" s="3">
        <f t="shared" si="90"/>
        <v>-2.3715428686022041E-2</v>
      </c>
      <c r="D1185" s="3">
        <f>'Raw data'!C1185</f>
        <v>71.760000000000005</v>
      </c>
      <c r="E1185" s="3">
        <f t="shared" si="91"/>
        <v>-1.1297878203361714E-2</v>
      </c>
      <c r="F1185" s="3">
        <f>'Raw data'!D1185</f>
        <v>33.700000000000003</v>
      </c>
      <c r="G1185" s="3">
        <f t="shared" si="92"/>
        <v>7.7751196172250337E-3</v>
      </c>
      <c r="H1185" s="62">
        <f>'Raw data'!E1185</f>
        <v>1917.5418948103299</v>
      </c>
      <c r="I1185" s="67">
        <f t="shared" si="93"/>
        <v>-1.0091920420704408E-2</v>
      </c>
      <c r="J1185" s="62">
        <f>'Sweden Small Cap'!C1200</f>
        <v>2012.9913094999999</v>
      </c>
      <c r="K1185">
        <f t="shared" si="94"/>
        <v>1.9437112202288205E-3</v>
      </c>
    </row>
    <row r="1186" spans="1:11" x14ac:dyDescent="0.3">
      <c r="A1186" s="101">
        <v>44166</v>
      </c>
      <c r="B1186" s="3">
        <f>'Raw data'!B1186</f>
        <v>71.924194</v>
      </c>
      <c r="C1186" s="3">
        <f t="shared" si="90"/>
        <v>1.889339217033445E-2</v>
      </c>
      <c r="D1186" s="3">
        <f>'Raw data'!C1186</f>
        <v>71.44</v>
      </c>
      <c r="E1186" s="3">
        <f t="shared" si="91"/>
        <v>-4.4593088071349964E-3</v>
      </c>
      <c r="F1186" s="3">
        <f>'Raw data'!D1186</f>
        <v>34.1</v>
      </c>
      <c r="G1186" s="3">
        <f t="shared" si="92"/>
        <v>1.1869436201780372E-2</v>
      </c>
      <c r="H1186" s="62">
        <f>'Raw data'!E1186</f>
        <v>1923.99880427071</v>
      </c>
      <c r="I1186" s="67">
        <f t="shared" si="93"/>
        <v>3.3672846876801866E-3</v>
      </c>
      <c r="J1186" s="62">
        <f>'Sweden Small Cap'!C1201</f>
        <v>2034.77620267</v>
      </c>
      <c r="K1186">
        <f t="shared" si="94"/>
        <v>1.0822149637303257E-2</v>
      </c>
    </row>
    <row r="1187" spans="1:11" x14ac:dyDescent="0.3">
      <c r="A1187" s="101">
        <v>44167</v>
      </c>
      <c r="B1187" s="3">
        <f>'Raw data'!B1187</f>
        <v>70.971559999999997</v>
      </c>
      <c r="C1187" s="3">
        <f t="shared" si="90"/>
        <v>-1.3244972894656329E-2</v>
      </c>
      <c r="D1187" s="3">
        <f>'Raw data'!C1187</f>
        <v>71</v>
      </c>
      <c r="E1187" s="3">
        <f t="shared" si="91"/>
        <v>-6.1590145576707412E-3</v>
      </c>
      <c r="F1187" s="3">
        <f>'Raw data'!D1187</f>
        <v>33.380000000000003</v>
      </c>
      <c r="G1187" s="3">
        <f t="shared" si="92"/>
        <v>-2.1114369501466241E-2</v>
      </c>
      <c r="H1187" s="62">
        <f>'Raw data'!E1187</f>
        <v>1918.99476890855</v>
      </c>
      <c r="I1187" s="67">
        <f t="shared" si="93"/>
        <v>-2.6008515967123036E-3</v>
      </c>
      <c r="J1187" s="62">
        <f>'Sweden Small Cap'!C1202</f>
        <v>2042.21816872</v>
      </c>
      <c r="K1187">
        <f t="shared" si="94"/>
        <v>3.657387991974151E-3</v>
      </c>
    </row>
    <row r="1188" spans="1:11" x14ac:dyDescent="0.3">
      <c r="A1188" s="101">
        <v>44168</v>
      </c>
      <c r="B1188" s="3">
        <f>'Raw data'!B1188</f>
        <v>73.543679999999995</v>
      </c>
      <c r="C1188" s="3">
        <f t="shared" si="90"/>
        <v>3.6241559295018995E-2</v>
      </c>
      <c r="D1188" s="3">
        <f>'Raw data'!C1188</f>
        <v>73.099999999999994</v>
      </c>
      <c r="E1188" s="3">
        <f t="shared" si="91"/>
        <v>2.9577464788732313E-2</v>
      </c>
      <c r="F1188" s="3">
        <f>'Raw data'!D1188</f>
        <v>32.92</v>
      </c>
      <c r="G1188" s="3">
        <f t="shared" si="92"/>
        <v>-1.3780707010185765E-2</v>
      </c>
      <c r="H1188" s="62">
        <f>'Raw data'!E1188</f>
        <v>1912.17530626234</v>
      </c>
      <c r="I1188" s="67">
        <f t="shared" si="93"/>
        <v>-3.5536640102925656E-3</v>
      </c>
      <c r="J1188" s="62">
        <f>'Sweden Small Cap'!C1203</f>
        <v>2038.38179201</v>
      </c>
      <c r="K1188">
        <f t="shared" si="94"/>
        <v>-1.8785342177248827E-3</v>
      </c>
    </row>
    <row r="1189" spans="1:11" x14ac:dyDescent="0.3">
      <c r="A1189" s="101">
        <v>44169</v>
      </c>
      <c r="B1189" s="3">
        <f>'Raw data'!B1189</f>
        <v>73.543679999999995</v>
      </c>
      <c r="C1189" s="3">
        <f t="shared" si="90"/>
        <v>0</v>
      </c>
      <c r="D1189" s="3">
        <f>'Raw data'!C1189</f>
        <v>74.14</v>
      </c>
      <c r="E1189" s="3">
        <f t="shared" si="91"/>
        <v>1.422708618331062E-2</v>
      </c>
      <c r="F1189" s="3">
        <f>'Raw data'!D1189</f>
        <v>32.659999999999997</v>
      </c>
      <c r="G1189" s="3">
        <f t="shared" si="92"/>
        <v>-7.8979343863914073E-3</v>
      </c>
      <c r="H1189" s="62">
        <f>'Raw data'!E1189</f>
        <v>1916.93832100287</v>
      </c>
      <c r="I1189" s="67">
        <f t="shared" si="93"/>
        <v>2.4908881130988551E-3</v>
      </c>
      <c r="J1189" s="62">
        <f>'Sweden Small Cap'!C1204</f>
        <v>2030.4376470300001</v>
      </c>
      <c r="K1189">
        <f t="shared" si="94"/>
        <v>-3.8972801911492673E-3</v>
      </c>
    </row>
    <row r="1190" spans="1:11" x14ac:dyDescent="0.3">
      <c r="A1190" s="101">
        <v>44172</v>
      </c>
      <c r="B1190" s="3">
        <f>'Raw data'!B1190</f>
        <v>73.162629999999993</v>
      </c>
      <c r="C1190" s="3">
        <f t="shared" si="90"/>
        <v>-5.1812745840295439E-3</v>
      </c>
      <c r="D1190" s="3">
        <f>'Raw data'!C1190</f>
        <v>74.599999999999994</v>
      </c>
      <c r="E1190" s="3">
        <f t="shared" si="91"/>
        <v>6.2044780145669512E-3</v>
      </c>
      <c r="F1190" s="3">
        <f>'Raw data'!D1190</f>
        <v>32.6</v>
      </c>
      <c r="G1190" s="3">
        <f t="shared" si="92"/>
        <v>-1.8371096142068334E-3</v>
      </c>
      <c r="H1190" s="62">
        <f>'Raw data'!E1190</f>
        <v>1907.6095003197499</v>
      </c>
      <c r="I1190" s="67">
        <f t="shared" si="93"/>
        <v>-4.8665210460394825E-3</v>
      </c>
      <c r="J1190" s="62">
        <f>'Sweden Small Cap'!C1205</f>
        <v>2028.2502825399999</v>
      </c>
      <c r="K1190">
        <f t="shared" si="94"/>
        <v>-1.0772872012099E-3</v>
      </c>
    </row>
    <row r="1191" spans="1:11" x14ac:dyDescent="0.3">
      <c r="A1191" s="101">
        <v>44173</v>
      </c>
      <c r="B1191" s="3">
        <f>'Raw data'!B1191</f>
        <v>73.924735999999996</v>
      </c>
      <c r="C1191" s="3">
        <f t="shared" si="90"/>
        <v>1.0416602027565206E-2</v>
      </c>
      <c r="D1191" s="3">
        <f>'Raw data'!C1191</f>
        <v>74.98</v>
      </c>
      <c r="E1191" s="3">
        <f t="shared" si="91"/>
        <v>5.0938337801609878E-3</v>
      </c>
      <c r="F1191" s="3">
        <f>'Raw data'!D1191</f>
        <v>33.4</v>
      </c>
      <c r="G1191" s="3">
        <f t="shared" si="92"/>
        <v>2.4539877300613407E-2</v>
      </c>
      <c r="H1191" s="62">
        <f>'Raw data'!E1191</f>
        <v>1925.5043261173601</v>
      </c>
      <c r="I1191" s="67">
        <f t="shared" si="93"/>
        <v>9.3807594240910494E-3</v>
      </c>
      <c r="J1191" s="62">
        <f>'Sweden Small Cap'!C1206</f>
        <v>2043.4234212399999</v>
      </c>
      <c r="K1191">
        <f t="shared" si="94"/>
        <v>7.4809005725853979E-3</v>
      </c>
    </row>
    <row r="1192" spans="1:11" x14ac:dyDescent="0.3">
      <c r="A1192" s="101">
        <v>44174</v>
      </c>
      <c r="B1192" s="3">
        <f>'Raw data'!B1192</f>
        <v>72.209990000000005</v>
      </c>
      <c r="C1192" s="3">
        <f t="shared" si="90"/>
        <v>-2.3195835288474905E-2</v>
      </c>
      <c r="D1192" s="3">
        <f>'Raw data'!C1192</f>
        <v>74.48</v>
      </c>
      <c r="E1192" s="3">
        <f t="shared" si="91"/>
        <v>-6.6684449186449717E-3</v>
      </c>
      <c r="F1192" s="3">
        <f>'Raw data'!D1192</f>
        <v>33.32</v>
      </c>
      <c r="G1192" s="3">
        <f t="shared" si="92"/>
        <v>-2.3952095808382726E-3</v>
      </c>
      <c r="H1192" s="62">
        <f>'Raw data'!E1192</f>
        <v>1926.4234741862499</v>
      </c>
      <c r="I1192" s="67">
        <f t="shared" si="93"/>
        <v>4.7735445536144244E-4</v>
      </c>
      <c r="J1192" s="62">
        <f>'Sweden Small Cap'!C1207</f>
        <v>2041.35015155</v>
      </c>
      <c r="K1192">
        <f t="shared" si="94"/>
        <v>-1.0146060128555488E-3</v>
      </c>
    </row>
    <row r="1193" spans="1:11" x14ac:dyDescent="0.3">
      <c r="A1193" s="101">
        <v>44175</v>
      </c>
      <c r="B1193" s="3">
        <f>'Raw data'!B1193</f>
        <v>71.733665000000002</v>
      </c>
      <c r="C1193" s="3">
        <f t="shared" si="90"/>
        <v>-6.5963864556691223E-3</v>
      </c>
      <c r="D1193" s="3">
        <f>'Raw data'!C1193</f>
        <v>73.14</v>
      </c>
      <c r="E1193" s="3">
        <f t="shared" si="91"/>
        <v>-1.7991407089151496E-2</v>
      </c>
      <c r="F1193" s="3">
        <f>'Raw data'!D1193</f>
        <v>32.64</v>
      </c>
      <c r="G1193" s="3">
        <f t="shared" si="92"/>
        <v>-2.0408163265306114E-2</v>
      </c>
      <c r="H1193" s="62">
        <f>'Raw data'!E1193</f>
        <v>1906.81532945617</v>
      </c>
      <c r="I1193" s="67">
        <f t="shared" si="93"/>
        <v>-1.017852252779604E-2</v>
      </c>
      <c r="J1193" s="62">
        <f>'Sweden Small Cap'!C1208</f>
        <v>2064.6186163900002</v>
      </c>
      <c r="K1193">
        <f t="shared" si="94"/>
        <v>1.1398566200086951E-2</v>
      </c>
    </row>
    <row r="1194" spans="1:11" x14ac:dyDescent="0.3">
      <c r="A1194" s="101">
        <v>44176</v>
      </c>
      <c r="B1194" s="3">
        <f>'Raw data'!B1194</f>
        <v>71.352615</v>
      </c>
      <c r="C1194" s="3">
        <f t="shared" si="90"/>
        <v>-5.3120107553406319E-3</v>
      </c>
      <c r="D1194" s="3">
        <f>'Raw data'!C1194</f>
        <v>73.28</v>
      </c>
      <c r="E1194" s="3">
        <f t="shared" si="91"/>
        <v>1.9141372709871557E-3</v>
      </c>
      <c r="F1194" s="3">
        <f>'Raw data'!D1194</f>
        <v>32.82</v>
      </c>
      <c r="G1194" s="3">
        <f t="shared" si="92"/>
        <v>5.514705882352932E-3</v>
      </c>
      <c r="H1194" s="62">
        <f>'Raw data'!E1194</f>
        <v>1891.2156060632501</v>
      </c>
      <c r="I1194" s="67">
        <f t="shared" si="93"/>
        <v>-8.1810352329027228E-3</v>
      </c>
      <c r="J1194" s="62">
        <f>'Sweden Small Cap'!C1209</f>
        <v>2064.1957869600001</v>
      </c>
      <c r="K1194">
        <f t="shared" si="94"/>
        <v>-2.0479783851770779E-4</v>
      </c>
    </row>
    <row r="1195" spans="1:11" x14ac:dyDescent="0.3">
      <c r="A1195" s="101">
        <v>44179</v>
      </c>
      <c r="B1195" s="3">
        <f>'Raw data'!B1195</f>
        <v>72.114716000000001</v>
      </c>
      <c r="C1195" s="3">
        <f t="shared" si="90"/>
        <v>1.0680771825952017E-2</v>
      </c>
      <c r="D1195" s="3">
        <f>'Raw data'!C1195</f>
        <v>75.12</v>
      </c>
      <c r="E1195" s="3">
        <f t="shared" si="91"/>
        <v>2.5109170305676901E-2</v>
      </c>
      <c r="F1195" s="3">
        <f>'Raw data'!D1195</f>
        <v>33.1</v>
      </c>
      <c r="G1195" s="3">
        <f t="shared" si="92"/>
        <v>8.5313833028641418E-3</v>
      </c>
      <c r="H1195" s="62">
        <f>'Raw data'!E1195</f>
        <v>1890.6487496402201</v>
      </c>
      <c r="I1195" s="67">
        <f t="shared" si="93"/>
        <v>-2.9973125285803374E-4</v>
      </c>
      <c r="J1195" s="62">
        <f>'Sweden Small Cap'!C1210</f>
        <v>2054.4377717399998</v>
      </c>
      <c r="K1195">
        <f t="shared" si="94"/>
        <v>-4.727272132635827E-3</v>
      </c>
    </row>
    <row r="1196" spans="1:11" x14ac:dyDescent="0.3">
      <c r="A1196" s="101">
        <v>44180</v>
      </c>
      <c r="B1196" s="3">
        <f>'Raw data'!B1196</f>
        <v>72.305250000000001</v>
      </c>
      <c r="C1196" s="3">
        <f t="shared" si="90"/>
        <v>2.642095962771309E-3</v>
      </c>
      <c r="D1196" s="3">
        <f>'Raw data'!C1196</f>
        <v>78.180000000000007</v>
      </c>
      <c r="E1196" s="3">
        <f t="shared" si="91"/>
        <v>4.0734824281150189E-2</v>
      </c>
      <c r="F1196" s="3">
        <f>'Raw data'!D1196</f>
        <v>33.479999999999997</v>
      </c>
      <c r="G1196" s="3">
        <f t="shared" si="92"/>
        <v>1.1480362537764213E-2</v>
      </c>
      <c r="H1196" s="62">
        <f>'Raw data'!E1196</f>
        <v>1889.8372509378501</v>
      </c>
      <c r="I1196" s="67">
        <f t="shared" si="93"/>
        <v>-4.2921706241017465E-4</v>
      </c>
      <c r="J1196" s="62">
        <f>'Sweden Small Cap'!C1211</f>
        <v>2060.9478792700002</v>
      </c>
      <c r="K1196">
        <f t="shared" si="94"/>
        <v>3.1688024916357786E-3</v>
      </c>
    </row>
    <row r="1197" spans="1:11" x14ac:dyDescent="0.3">
      <c r="A1197" s="101">
        <v>44181</v>
      </c>
      <c r="B1197" s="3">
        <f>'Raw data'!B1197</f>
        <v>72.591033999999993</v>
      </c>
      <c r="C1197" s="3">
        <f t="shared" si="90"/>
        <v>3.9524654157200544E-3</v>
      </c>
      <c r="D1197" s="3">
        <f>'Raw data'!C1197</f>
        <v>78.8</v>
      </c>
      <c r="E1197" s="3">
        <f t="shared" si="91"/>
        <v>7.9304169864414208E-3</v>
      </c>
      <c r="F1197" s="3">
        <f>'Raw data'!D1197</f>
        <v>33.340000000000003</v>
      </c>
      <c r="G1197" s="3">
        <f t="shared" si="92"/>
        <v>-4.1816009557943097E-3</v>
      </c>
      <c r="H1197" s="62">
        <f>'Raw data'!E1197</f>
        <v>1892.2587069784199</v>
      </c>
      <c r="I1197" s="67">
        <f t="shared" si="93"/>
        <v>1.2813040061350224E-3</v>
      </c>
      <c r="J1197" s="62">
        <f>'Sweden Small Cap'!C1212</f>
        <v>2072.74730507</v>
      </c>
      <c r="K1197">
        <f t="shared" si="94"/>
        <v>5.7252422143636676E-3</v>
      </c>
    </row>
    <row r="1198" spans="1:11" x14ac:dyDescent="0.3">
      <c r="A1198" s="101">
        <v>44182</v>
      </c>
      <c r="B1198" s="3">
        <f>'Raw data'!B1198</f>
        <v>72.114716000000001</v>
      </c>
      <c r="C1198" s="3">
        <f t="shared" si="90"/>
        <v>-6.5616643509994925E-3</v>
      </c>
      <c r="D1198" s="3">
        <f>'Raw data'!C1198</f>
        <v>79.2</v>
      </c>
      <c r="E1198" s="3">
        <f t="shared" si="91"/>
        <v>5.0761421319797679E-3</v>
      </c>
      <c r="F1198" s="3">
        <f>'Raw data'!D1198</f>
        <v>33.4</v>
      </c>
      <c r="G1198" s="3">
        <f t="shared" si="92"/>
        <v>1.7996400719854579E-3</v>
      </c>
      <c r="H1198" s="62">
        <f>'Raw data'!E1198</f>
        <v>1885.1765881972799</v>
      </c>
      <c r="I1198" s="67">
        <f t="shared" si="93"/>
        <v>-3.7426799808197644E-3</v>
      </c>
      <c r="J1198" s="62">
        <f>'Sweden Small Cap'!C1213</f>
        <v>2074.6507142199998</v>
      </c>
      <c r="K1198">
        <f t="shared" si="94"/>
        <v>9.1830255687415179E-4</v>
      </c>
    </row>
    <row r="1199" spans="1:11" x14ac:dyDescent="0.3">
      <c r="A1199" s="101">
        <v>44183</v>
      </c>
      <c r="B1199" s="3">
        <f>'Raw data'!B1199</f>
        <v>73.067359999999994</v>
      </c>
      <c r="C1199" s="3">
        <f t="shared" si="90"/>
        <v>1.3210119277180434E-2</v>
      </c>
      <c r="D1199" s="3">
        <f>'Raw data'!C1199</f>
        <v>80.98</v>
      </c>
      <c r="E1199" s="3">
        <f t="shared" si="91"/>
        <v>2.2474747474747488E-2</v>
      </c>
      <c r="F1199" s="3">
        <f>'Raw data'!D1199</f>
        <v>33.46</v>
      </c>
      <c r="G1199" s="3">
        <f t="shared" si="92"/>
        <v>1.7964071856288106E-3</v>
      </c>
      <c r="H1199" s="62">
        <f>'Raw data'!E1199</f>
        <v>1886.8843531545299</v>
      </c>
      <c r="I1199" s="67">
        <f t="shared" si="93"/>
        <v>9.0589124007903188E-4</v>
      </c>
      <c r="J1199" s="62">
        <f>'Sweden Small Cap'!C1214</f>
        <v>2086.6362163200001</v>
      </c>
      <c r="K1199">
        <f t="shared" si="94"/>
        <v>5.7771180555115549E-3</v>
      </c>
    </row>
    <row r="1200" spans="1:11" x14ac:dyDescent="0.3">
      <c r="A1200" s="101">
        <v>44186</v>
      </c>
      <c r="B1200" s="3">
        <f>'Raw data'!B1200</f>
        <v>71.162080000000003</v>
      </c>
      <c r="C1200" s="3">
        <f t="shared" si="90"/>
        <v>-2.6075664975441712E-2</v>
      </c>
      <c r="D1200" s="3">
        <f>'Raw data'!C1200</f>
        <v>78.459999999999994</v>
      </c>
      <c r="E1200" s="3">
        <f t="shared" si="91"/>
        <v>-3.111879476413942E-2</v>
      </c>
      <c r="F1200" s="3">
        <f>'Raw data'!D1200</f>
        <v>32.54</v>
      </c>
      <c r="G1200" s="3">
        <f t="shared" si="92"/>
        <v>-2.7495517035266041E-2</v>
      </c>
      <c r="H1200" s="62">
        <f>'Raw data'!E1200</f>
        <v>1845.1125693189399</v>
      </c>
      <c r="I1200" s="67">
        <f t="shared" si="93"/>
        <v>-2.2137967155090935E-2</v>
      </c>
      <c r="J1200" s="62">
        <f>'Sweden Small Cap'!C1215</f>
        <v>2092.0520872100001</v>
      </c>
      <c r="K1200">
        <f t="shared" si="94"/>
        <v>2.5955031584525079E-3</v>
      </c>
    </row>
    <row r="1201" spans="1:11" x14ac:dyDescent="0.3">
      <c r="A1201" s="101">
        <v>44187</v>
      </c>
      <c r="B1201" s="3">
        <f>'Raw data'!B1201</f>
        <v>71.066820000000007</v>
      </c>
      <c r="C1201" s="3">
        <f t="shared" si="90"/>
        <v>-1.3386342838769766E-3</v>
      </c>
      <c r="D1201" s="3">
        <f>'Raw data'!C1201</f>
        <v>79.680000000000007</v>
      </c>
      <c r="E1201" s="3">
        <f t="shared" si="91"/>
        <v>1.5549324496558924E-2</v>
      </c>
      <c r="F1201" s="3">
        <f>'Raw data'!D1201</f>
        <v>32.18</v>
      </c>
      <c r="G1201" s="3">
        <f t="shared" si="92"/>
        <v>-1.1063306699446817E-2</v>
      </c>
      <c r="H1201" s="62">
        <f>'Raw data'!E1201</f>
        <v>1863.28203675236</v>
      </c>
      <c r="I1201" s="67">
        <f t="shared" si="93"/>
        <v>9.8473490103244653E-3</v>
      </c>
      <c r="J1201" s="62">
        <f>'Sweden Small Cap'!C1216</f>
        <v>2092.0836851200002</v>
      </c>
      <c r="K1201">
        <f t="shared" si="94"/>
        <v>1.5103787421570721E-5</v>
      </c>
    </row>
    <row r="1202" spans="1:11" x14ac:dyDescent="0.3">
      <c r="A1202" s="101">
        <v>44188</v>
      </c>
      <c r="B1202" s="3">
        <f>'Raw data'!B1202</f>
        <v>72.114716000000001</v>
      </c>
      <c r="C1202" s="3">
        <f t="shared" si="90"/>
        <v>1.4745221469034274E-2</v>
      </c>
      <c r="D1202" s="3">
        <f>'Raw data'!C1202</f>
        <v>81.819999999999993</v>
      </c>
      <c r="E1202" s="3">
        <f t="shared" si="91"/>
        <v>2.6857429718875329E-2</v>
      </c>
      <c r="F1202" s="3">
        <f>'Raw data'!D1202</f>
        <v>32.64</v>
      </c>
      <c r="G1202" s="3">
        <f t="shared" si="92"/>
        <v>1.4294592914853974E-2</v>
      </c>
      <c r="H1202" s="62">
        <f>'Raw data'!E1202</f>
        <v>1867.99343546921</v>
      </c>
      <c r="I1202" s="67">
        <f t="shared" si="93"/>
        <v>2.5285483485161559E-3</v>
      </c>
      <c r="J1202" s="62">
        <f>'Sweden Small Cap'!C1217</f>
        <v>2057.79996562</v>
      </c>
      <c r="K1202">
        <f t="shared" si="94"/>
        <v>-1.638735569893501E-2</v>
      </c>
    </row>
    <row r="1203" spans="1:11" x14ac:dyDescent="0.3">
      <c r="A1203" s="101">
        <v>44193</v>
      </c>
      <c r="B1203" s="3">
        <f>'Raw data'!B1203</f>
        <v>72.114716000000001</v>
      </c>
      <c r="C1203" s="3">
        <f t="shared" si="90"/>
        <v>0</v>
      </c>
      <c r="D1203" s="3">
        <f>'Raw data'!C1203</f>
        <v>80.08</v>
      </c>
      <c r="E1203" s="3">
        <f t="shared" si="91"/>
        <v>-2.1266194084575838E-2</v>
      </c>
      <c r="F1203" s="3">
        <f>'Raw data'!D1203</f>
        <v>33.1</v>
      </c>
      <c r="G1203" s="3">
        <f t="shared" si="92"/>
        <v>1.4093137254901987E-2</v>
      </c>
      <c r="H1203" s="62">
        <f>'Raw data'!E1203</f>
        <v>1886.37846505422</v>
      </c>
      <c r="I1203" s="67">
        <f t="shared" si="93"/>
        <v>9.842127512826062E-3</v>
      </c>
      <c r="J1203" s="62">
        <f>'Sweden Small Cap'!C1218</f>
        <v>2081.33461141</v>
      </c>
      <c r="K1203">
        <f t="shared" si="94"/>
        <v>1.1436799583631637E-2</v>
      </c>
    </row>
    <row r="1204" spans="1:11" x14ac:dyDescent="0.3">
      <c r="A1204" s="101">
        <v>44194</v>
      </c>
      <c r="B1204" s="3">
        <f>'Raw data'!B1204</f>
        <v>71.352615</v>
      </c>
      <c r="C1204" s="3">
        <f t="shared" si="90"/>
        <v>-1.0567898513252154E-2</v>
      </c>
      <c r="D1204" s="3">
        <f>'Raw data'!C1204</f>
        <v>80.72</v>
      </c>
      <c r="E1204" s="3">
        <f t="shared" si="91"/>
        <v>7.9920079920079989E-3</v>
      </c>
      <c r="F1204" s="3">
        <f>'Raw data'!D1204</f>
        <v>35.18</v>
      </c>
      <c r="G1204" s="3">
        <f t="shared" si="92"/>
        <v>6.2839879154078501E-2</v>
      </c>
      <c r="H1204" s="62">
        <f>'Raw data'!E1204</f>
        <v>1893.06193308672</v>
      </c>
      <c r="I1204" s="67">
        <f t="shared" si="93"/>
        <v>3.543015442719209E-3</v>
      </c>
      <c r="J1204" s="62">
        <f>'Sweden Small Cap'!C1219</f>
        <v>2102.4043870599999</v>
      </c>
      <c r="K1204">
        <f t="shared" si="94"/>
        <v>1.0123204377851655E-2</v>
      </c>
    </row>
    <row r="1205" spans="1:11" x14ac:dyDescent="0.3">
      <c r="A1205" s="101">
        <v>44195</v>
      </c>
      <c r="B1205" s="3">
        <f>'Raw data'!B1205</f>
        <v>70.209440000000001</v>
      </c>
      <c r="C1205" s="3">
        <f t="shared" si="90"/>
        <v>-1.6021487089155729E-2</v>
      </c>
      <c r="D1205" s="3">
        <f>'Raw data'!C1205</f>
        <v>80.56</v>
      </c>
      <c r="E1205" s="3">
        <f t="shared" si="91"/>
        <v>-1.9821605550049133E-3</v>
      </c>
      <c r="F1205" s="3">
        <f>'Raw data'!D1205</f>
        <v>34.9</v>
      </c>
      <c r="G1205" s="3">
        <f t="shared" si="92"/>
        <v>-7.9590676520750747E-3</v>
      </c>
      <c r="H1205" s="62">
        <f>'Raw data'!E1205</f>
        <v>1874.7399905898401</v>
      </c>
      <c r="I1205" s="67">
        <f t="shared" si="93"/>
        <v>-9.6784696668667514E-3</v>
      </c>
      <c r="J1205" s="62">
        <f>'Sweden Small Cap'!C1220</f>
        <v>2102.4043870599999</v>
      </c>
      <c r="K1205">
        <f t="shared" si="94"/>
        <v>0</v>
      </c>
    </row>
    <row r="1206" spans="1:11" x14ac:dyDescent="0.3">
      <c r="A1206" s="101">
        <v>44200</v>
      </c>
      <c r="B1206" s="3">
        <f>'Raw data'!B1206</f>
        <v>72.114716000000001</v>
      </c>
      <c r="C1206" s="3">
        <f t="shared" si="90"/>
        <v>2.7137034564013052E-2</v>
      </c>
      <c r="D1206" s="3">
        <f>'Raw data'!C1206</f>
        <v>82.8</v>
      </c>
      <c r="E1206" s="3">
        <f t="shared" si="91"/>
        <v>2.7805362462760611E-2</v>
      </c>
      <c r="F1206" s="3">
        <f>'Raw data'!D1206</f>
        <v>34.979999999999997</v>
      </c>
      <c r="G1206" s="3">
        <f t="shared" si="92"/>
        <v>2.2922636103151375E-3</v>
      </c>
      <c r="H1206" s="62">
        <f>'Raw data'!E1206</f>
        <v>1895.49385808698</v>
      </c>
      <c r="I1206" s="67">
        <f t="shared" si="93"/>
        <v>1.1070264464039224E-2</v>
      </c>
      <c r="J1206" s="62">
        <f>'Sweden Small Cap'!C1221</f>
        <v>2115.8162003799998</v>
      </c>
      <c r="K1206">
        <f t="shared" si="94"/>
        <v>6.3792738459583559E-3</v>
      </c>
    </row>
    <row r="1207" spans="1:11" x14ac:dyDescent="0.3">
      <c r="A1207" s="101">
        <v>44201</v>
      </c>
      <c r="B1207" s="3">
        <f>'Raw data'!B1207</f>
        <v>76.115809999999996</v>
      </c>
      <c r="C1207" s="3">
        <f t="shared" si="90"/>
        <v>5.5482351202769689E-2</v>
      </c>
      <c r="D1207" s="3">
        <f>'Raw data'!C1207</f>
        <v>87.4</v>
      </c>
      <c r="E1207" s="3">
        <f t="shared" si="91"/>
        <v>5.5555555555555663E-2</v>
      </c>
      <c r="F1207" s="3">
        <f>'Raw data'!D1207</f>
        <v>37.200000000000003</v>
      </c>
      <c r="G1207" s="3">
        <f t="shared" si="92"/>
        <v>6.3464837049742887E-2</v>
      </c>
      <c r="H1207" s="62">
        <f>'Raw data'!E1207</f>
        <v>1892.35339867675</v>
      </c>
      <c r="I1207" s="67">
        <f t="shared" si="93"/>
        <v>-1.6568027360423883E-3</v>
      </c>
      <c r="J1207" s="62">
        <f>'Sweden Small Cap'!C1222</f>
        <v>2143.2192023299999</v>
      </c>
      <c r="K1207">
        <f t="shared" si="94"/>
        <v>1.2951503984645982E-2</v>
      </c>
    </row>
    <row r="1208" spans="1:11" x14ac:dyDescent="0.3">
      <c r="A1208" s="101">
        <v>44203</v>
      </c>
      <c r="B1208" s="3">
        <f>'Raw data'!B1208</f>
        <v>78.021079999999998</v>
      </c>
      <c r="C1208" s="3">
        <f t="shared" si="90"/>
        <v>2.5031199168740394E-2</v>
      </c>
      <c r="D1208" s="3">
        <f>'Raw data'!C1208</f>
        <v>93.02</v>
      </c>
      <c r="E1208" s="3">
        <f t="shared" si="91"/>
        <v>6.4302059496567393E-2</v>
      </c>
      <c r="F1208" s="3">
        <f>'Raw data'!D1208</f>
        <v>36.200000000000003</v>
      </c>
      <c r="G1208" s="3">
        <f t="shared" si="92"/>
        <v>-2.6881720430107524E-2</v>
      </c>
      <c r="H1208" s="62">
        <f>'Raw data'!E1208</f>
        <v>1939.4903572481101</v>
      </c>
      <c r="I1208" s="67">
        <f t="shared" si="93"/>
        <v>2.4909173204286868E-2</v>
      </c>
      <c r="J1208" s="62">
        <f>'Sweden Small Cap'!C1223</f>
        <v>2121.8747332399998</v>
      </c>
      <c r="K1208">
        <f t="shared" si="94"/>
        <v>-9.9590695467805836E-3</v>
      </c>
    </row>
    <row r="1209" spans="1:11" x14ac:dyDescent="0.3">
      <c r="A1209" s="101">
        <v>44204</v>
      </c>
      <c r="B1209" s="3">
        <f>'Raw data'!B1209</f>
        <v>78.306870000000004</v>
      </c>
      <c r="C1209" s="3">
        <f t="shared" si="90"/>
        <v>3.6629844139558919E-3</v>
      </c>
      <c r="D1209" s="3">
        <f>'Raw data'!C1209</f>
        <v>93.28</v>
      </c>
      <c r="E1209" s="3">
        <f t="shared" si="91"/>
        <v>2.7950978284240501E-3</v>
      </c>
      <c r="F1209" s="3">
        <f>'Raw data'!D1209</f>
        <v>35.479999999999997</v>
      </c>
      <c r="G1209" s="3">
        <f t="shared" si="92"/>
        <v>-1.9889502762431104E-2</v>
      </c>
      <c r="H1209" s="62">
        <f>'Raw data'!E1209</f>
        <v>1949.3696237992899</v>
      </c>
      <c r="I1209" s="67">
        <f t="shared" si="93"/>
        <v>5.0937435776671116E-3</v>
      </c>
      <c r="J1209" s="62">
        <f>'Sweden Small Cap'!C1224</f>
        <v>2121.8747332399998</v>
      </c>
      <c r="K1209">
        <f t="shared" si="94"/>
        <v>0</v>
      </c>
    </row>
    <row r="1210" spans="1:11" x14ac:dyDescent="0.3">
      <c r="A1210" s="101">
        <v>44207</v>
      </c>
      <c r="B1210" s="3">
        <f>'Raw data'!B1210</f>
        <v>78.497399999999999</v>
      </c>
      <c r="C1210" s="3">
        <f t="shared" si="90"/>
        <v>2.4331198527025207E-3</v>
      </c>
      <c r="D1210" s="3">
        <f>'Raw data'!C1210</f>
        <v>97.98</v>
      </c>
      <c r="E1210" s="3">
        <f t="shared" si="91"/>
        <v>5.0385934819897116E-2</v>
      </c>
      <c r="F1210" s="3">
        <f>'Raw data'!D1210</f>
        <v>34.92</v>
      </c>
      <c r="G1210" s="3">
        <f t="shared" si="92"/>
        <v>-1.5783540022547778E-2</v>
      </c>
      <c r="H1210" s="62">
        <f>'Raw data'!E1210</f>
        <v>1941.48648174453</v>
      </c>
      <c r="I1210" s="67">
        <f t="shared" si="93"/>
        <v>-4.0439442363915494E-3</v>
      </c>
      <c r="J1210" s="62">
        <f>'Sweden Small Cap'!C1225</f>
        <v>2132.5505924300001</v>
      </c>
      <c r="K1210">
        <f t="shared" si="94"/>
        <v>5.031333387762571E-3</v>
      </c>
    </row>
    <row r="1211" spans="1:11" x14ac:dyDescent="0.3">
      <c r="A1211" s="101">
        <v>44208</v>
      </c>
      <c r="B1211" s="3">
        <f>'Raw data'!B1211</f>
        <v>80.783730000000006</v>
      </c>
      <c r="C1211" s="3">
        <f t="shared" si="90"/>
        <v>2.9126187618953071E-2</v>
      </c>
      <c r="D1211" s="3">
        <f>'Raw data'!C1211</f>
        <v>102.9</v>
      </c>
      <c r="E1211" s="3">
        <f t="shared" si="91"/>
        <v>5.0214329454990832E-2</v>
      </c>
      <c r="F1211" s="3">
        <f>'Raw data'!D1211</f>
        <v>36.36</v>
      </c>
      <c r="G1211" s="3">
        <f t="shared" si="92"/>
        <v>4.1237113402061785E-2</v>
      </c>
      <c r="H1211" s="62">
        <f>'Raw data'!E1211</f>
        <v>1958.6184758669499</v>
      </c>
      <c r="I1211" s="67">
        <f t="shared" si="93"/>
        <v>8.8241634868484204E-3</v>
      </c>
      <c r="J1211" s="62">
        <f>'Sweden Small Cap'!C1226</f>
        <v>2132.3423516900002</v>
      </c>
      <c r="K1211">
        <f t="shared" si="94"/>
        <v>-9.7648675130633647E-5</v>
      </c>
    </row>
    <row r="1212" spans="1:11" x14ac:dyDescent="0.3">
      <c r="A1212" s="101">
        <v>44209</v>
      </c>
      <c r="B1212" s="3">
        <f>'Raw data'!B1212</f>
        <v>80.402680000000004</v>
      </c>
      <c r="C1212" s="3">
        <f t="shared" si="90"/>
        <v>-4.716915151107802E-3</v>
      </c>
      <c r="D1212" s="3">
        <f>'Raw data'!C1212</f>
        <v>105.9</v>
      </c>
      <c r="E1212" s="3">
        <f t="shared" si="91"/>
        <v>2.9154518950437316E-2</v>
      </c>
      <c r="F1212" s="3">
        <f>'Raw data'!D1212</f>
        <v>36.14</v>
      </c>
      <c r="G1212" s="3">
        <f t="shared" si="92"/>
        <v>-6.0506050605060192E-3</v>
      </c>
      <c r="H1212" s="62">
        <f>'Raw data'!E1212</f>
        <v>1962.2628521914901</v>
      </c>
      <c r="I1212" s="67">
        <f t="shared" si="93"/>
        <v>1.8606871983718356E-3</v>
      </c>
      <c r="J1212" s="62">
        <f>'Sweden Small Cap'!C1227</f>
        <v>2132.3423516900002</v>
      </c>
      <c r="K1212">
        <f t="shared" si="94"/>
        <v>0</v>
      </c>
    </row>
    <row r="1213" spans="1:11" x14ac:dyDescent="0.3">
      <c r="A1213" s="101">
        <v>44210</v>
      </c>
      <c r="B1213" s="3">
        <f>'Raw data'!B1213</f>
        <v>81.164779999999993</v>
      </c>
      <c r="C1213" s="3">
        <f t="shared" si="90"/>
        <v>9.478539770067235E-3</v>
      </c>
      <c r="D1213" s="3">
        <f>'Raw data'!C1213</f>
        <v>107.8</v>
      </c>
      <c r="E1213" s="3">
        <f t="shared" si="91"/>
        <v>1.794145420207735E-2</v>
      </c>
      <c r="F1213" s="3">
        <f>'Raw data'!D1213</f>
        <v>36.880000000000003</v>
      </c>
      <c r="G1213" s="3">
        <f t="shared" si="92"/>
        <v>2.047592695074715E-2</v>
      </c>
      <c r="H1213" s="62">
        <f>'Raw data'!E1213</f>
        <v>1972.2248611688599</v>
      </c>
      <c r="I1213" s="67">
        <f t="shared" si="93"/>
        <v>5.0767963966927556E-3</v>
      </c>
      <c r="J1213" s="62">
        <f>'Sweden Small Cap'!C1228</f>
        <v>2131.42378551</v>
      </c>
      <c r="K1213">
        <f t="shared" si="94"/>
        <v>-4.3077800301259466E-4</v>
      </c>
    </row>
    <row r="1214" spans="1:11" x14ac:dyDescent="0.3">
      <c r="A1214" s="101">
        <v>44211</v>
      </c>
      <c r="B1214" s="3">
        <f>'Raw data'!B1214</f>
        <v>79.164246000000006</v>
      </c>
      <c r="C1214" s="3">
        <f t="shared" si="90"/>
        <v>-2.4647809062009259E-2</v>
      </c>
      <c r="D1214" s="3">
        <f>'Raw data'!C1214</f>
        <v>102.65</v>
      </c>
      <c r="E1214" s="3">
        <f t="shared" si="91"/>
        <v>-4.7773654916511983E-2</v>
      </c>
      <c r="F1214" s="3">
        <f>'Raw data'!D1214</f>
        <v>37.1</v>
      </c>
      <c r="G1214" s="3">
        <f t="shared" si="92"/>
        <v>5.9652928416485586E-3</v>
      </c>
      <c r="H1214" s="62">
        <f>'Raw data'!E1214</f>
        <v>1954.7053071913101</v>
      </c>
      <c r="I1214" s="67">
        <f t="shared" si="93"/>
        <v>-8.8831422433071992E-3</v>
      </c>
      <c r="J1214" s="62">
        <f>'Sweden Small Cap'!C1229</f>
        <v>2153.9077351800001</v>
      </c>
      <c r="K1214">
        <f t="shared" si="94"/>
        <v>1.0548793638718001E-2</v>
      </c>
    </row>
    <row r="1215" spans="1:11" x14ac:dyDescent="0.3">
      <c r="A1215" s="101">
        <v>44214</v>
      </c>
      <c r="B1215" s="3">
        <f>'Raw data'!B1215</f>
        <v>79.783460000000005</v>
      </c>
      <c r="C1215" s="3">
        <f t="shared" si="90"/>
        <v>7.8218896950019521E-3</v>
      </c>
      <c r="D1215" s="3">
        <f>'Raw data'!C1215</f>
        <v>105.05</v>
      </c>
      <c r="E1215" s="3">
        <f t="shared" si="91"/>
        <v>2.3380418899171859E-2</v>
      </c>
      <c r="F1215" s="3">
        <f>'Raw data'!D1215</f>
        <v>37.44</v>
      </c>
      <c r="G1215" s="3">
        <f t="shared" si="92"/>
        <v>9.1644204851751027E-3</v>
      </c>
      <c r="H1215" s="62">
        <f>'Raw data'!E1215</f>
        <v>1962.42612447181</v>
      </c>
      <c r="I1215" s="67">
        <f t="shared" si="93"/>
        <v>3.9498625455689921E-3</v>
      </c>
      <c r="J1215" s="62">
        <f>'Sweden Small Cap'!C1230</f>
        <v>2121.78111635</v>
      </c>
      <c r="K1215">
        <f t="shared" si="94"/>
        <v>-1.4915503716929316E-2</v>
      </c>
    </row>
    <row r="1216" spans="1:11" x14ac:dyDescent="0.3">
      <c r="A1216" s="101">
        <v>44215</v>
      </c>
      <c r="B1216" s="3">
        <f>'Raw data'!B1216</f>
        <v>79.450035</v>
      </c>
      <c r="C1216" s="3">
        <f t="shared" si="90"/>
        <v>-4.1791243448204103E-3</v>
      </c>
      <c r="D1216" s="3">
        <f>'Raw data'!C1216</f>
        <v>103.9</v>
      </c>
      <c r="E1216" s="3">
        <f t="shared" si="91"/>
        <v>-1.0947168015230761E-2</v>
      </c>
      <c r="F1216" s="3">
        <f>'Raw data'!D1216</f>
        <v>37.24</v>
      </c>
      <c r="G1216" s="3">
        <f t="shared" si="92"/>
        <v>-5.3418803418802284E-3</v>
      </c>
      <c r="H1216" s="62">
        <f>'Raw data'!E1216</f>
        <v>1957.8538785037899</v>
      </c>
      <c r="I1216" s="67">
        <f t="shared" si="93"/>
        <v>-2.3298945682608545E-3</v>
      </c>
      <c r="J1216" s="62">
        <f>'Sweden Small Cap'!C1231</f>
        <v>2121.2655460599999</v>
      </c>
      <c r="K1216">
        <f t="shared" si="94"/>
        <v>-2.4298938567567837E-4</v>
      </c>
    </row>
    <row r="1217" spans="1:11" x14ac:dyDescent="0.3">
      <c r="A1217" s="101">
        <v>44216</v>
      </c>
      <c r="B1217" s="3">
        <f>'Raw data'!B1217</f>
        <v>80.640839999999997</v>
      </c>
      <c r="C1217" s="3">
        <f t="shared" si="90"/>
        <v>1.4988099124185375E-2</v>
      </c>
      <c r="D1217" s="3">
        <f>'Raw data'!C1217</f>
        <v>104.45</v>
      </c>
      <c r="E1217" s="3">
        <f t="shared" si="91"/>
        <v>5.2935514918190287E-3</v>
      </c>
      <c r="F1217" s="3">
        <f>'Raw data'!D1217</f>
        <v>37.42</v>
      </c>
      <c r="G1217" s="3">
        <f t="shared" si="92"/>
        <v>4.833512352309337E-3</v>
      </c>
      <c r="H1217" s="62">
        <f>'Raw data'!E1217</f>
        <v>1978.3717683755301</v>
      </c>
      <c r="I1217" s="67">
        <f t="shared" si="93"/>
        <v>1.0479786105089794E-2</v>
      </c>
      <c r="J1217" s="62">
        <f>'Sweden Small Cap'!C1232</f>
        <v>2145.9899619799999</v>
      </c>
      <c r="K1217">
        <f t="shared" si="94"/>
        <v>1.1655502521088242E-2</v>
      </c>
    </row>
    <row r="1218" spans="1:11" x14ac:dyDescent="0.3">
      <c r="A1218" s="101">
        <v>44217</v>
      </c>
      <c r="B1218" s="3">
        <f>'Raw data'!B1218</f>
        <v>78.97372</v>
      </c>
      <c r="C1218" s="3">
        <f t="shared" si="90"/>
        <v>-2.0673395763238542E-2</v>
      </c>
      <c r="D1218" s="3">
        <f>'Raw data'!C1218</f>
        <v>104.6</v>
      </c>
      <c r="E1218" s="3">
        <f t="shared" si="91"/>
        <v>1.4360938247964716E-3</v>
      </c>
      <c r="F1218" s="3">
        <f>'Raw data'!D1218</f>
        <v>36.6</v>
      </c>
      <c r="G1218" s="3">
        <f t="shared" si="92"/>
        <v>-2.1913415285943351E-2</v>
      </c>
      <c r="H1218" s="62">
        <f>'Raw data'!E1218</f>
        <v>1987.2627282542201</v>
      </c>
      <c r="I1218" s="67">
        <f t="shared" si="93"/>
        <v>4.4940794348225319E-3</v>
      </c>
      <c r="J1218" s="62">
        <f>'Sweden Small Cap'!C1233</f>
        <v>2162.8734956399999</v>
      </c>
      <c r="K1218">
        <f t="shared" si="94"/>
        <v>7.8674802581193814E-3</v>
      </c>
    </row>
    <row r="1219" spans="1:11" x14ac:dyDescent="0.3">
      <c r="A1219" s="101">
        <v>44218</v>
      </c>
      <c r="B1219" s="3">
        <f>'Raw data'!B1219</f>
        <v>78.497399999999999</v>
      </c>
      <c r="C1219" s="3">
        <f t="shared" ref="C1219:C1282" si="95">(B1219-B1218)/B1218</f>
        <v>-6.0313734746191665E-3</v>
      </c>
      <c r="D1219" s="3">
        <f>'Raw data'!C1219</f>
        <v>106.15</v>
      </c>
      <c r="E1219" s="3">
        <f t="shared" ref="E1219:E1282" si="96">(D1219-D1218)/D1218</f>
        <v>1.4818355640535482E-2</v>
      </c>
      <c r="F1219" s="3">
        <f>'Raw data'!D1219</f>
        <v>35.700000000000003</v>
      </c>
      <c r="G1219" s="3">
        <f t="shared" ref="G1219:G1282" si="97">(F1219-F1218)/F1218</f>
        <v>-2.4590163934426191E-2</v>
      </c>
      <c r="H1219" s="62">
        <f>'Raw data'!E1219</f>
        <v>1986.23810864897</v>
      </c>
      <c r="I1219" s="67">
        <f t="shared" ref="I1219:I1282" si="98">(H1219-H1218)/H1218</f>
        <v>-5.1559342943558438E-4</v>
      </c>
      <c r="J1219" s="62">
        <f>'Sweden Small Cap'!C1234</f>
        <v>2136.6079462900002</v>
      </c>
      <c r="K1219">
        <f t="shared" si="94"/>
        <v>-1.214382135753512E-2</v>
      </c>
    </row>
    <row r="1220" spans="1:11" x14ac:dyDescent="0.3">
      <c r="A1220" s="101">
        <v>44221</v>
      </c>
      <c r="B1220" s="3">
        <f>'Raw data'!B1220</f>
        <v>77.068439999999995</v>
      </c>
      <c r="C1220" s="3">
        <f t="shared" si="95"/>
        <v>-1.8203915034128566E-2</v>
      </c>
      <c r="D1220" s="3">
        <f>'Raw data'!C1220</f>
        <v>107</v>
      </c>
      <c r="E1220" s="3">
        <f t="shared" si="96"/>
        <v>8.007536504945777E-3</v>
      </c>
      <c r="F1220" s="3">
        <f>'Raw data'!D1220</f>
        <v>35.42</v>
      </c>
      <c r="G1220" s="3">
        <f t="shared" si="97"/>
        <v>-7.8431372549019919E-3</v>
      </c>
      <c r="H1220" s="62">
        <f>'Raw data'!E1220</f>
        <v>1975.05815099353</v>
      </c>
      <c r="I1220" s="67">
        <f t="shared" si="98"/>
        <v>-5.6287096732045268E-3</v>
      </c>
      <c r="J1220" s="62">
        <f>'Sweden Small Cap'!C1235</f>
        <v>2154.4796528100001</v>
      </c>
      <c r="K1220">
        <f t="shared" ref="K1220:K1283" si="99">(J1220-J1219)/J1219</f>
        <v>8.3645230988830879E-3</v>
      </c>
    </row>
    <row r="1221" spans="1:11" x14ac:dyDescent="0.3">
      <c r="A1221" s="101">
        <v>44222</v>
      </c>
      <c r="B1221" s="3">
        <f>'Raw data'!B1221</f>
        <v>77.687659999999994</v>
      </c>
      <c r="C1221" s="3">
        <f t="shared" si="95"/>
        <v>8.034676710726189E-3</v>
      </c>
      <c r="D1221" s="3">
        <f>'Raw data'!C1221</f>
        <v>104.75</v>
      </c>
      <c r="E1221" s="3">
        <f t="shared" si="96"/>
        <v>-2.1028037383177569E-2</v>
      </c>
      <c r="F1221" s="3">
        <f>'Raw data'!D1221</f>
        <v>35.28</v>
      </c>
      <c r="G1221" s="3">
        <f t="shared" si="97"/>
        <v>-3.9525691699604905E-3</v>
      </c>
      <c r="H1221" s="62">
        <f>'Raw data'!E1221</f>
        <v>1991.65551695053</v>
      </c>
      <c r="I1221" s="67">
        <f t="shared" si="98"/>
        <v>8.4034821702089393E-3</v>
      </c>
      <c r="J1221" s="62">
        <f>'Sweden Small Cap'!C1236</f>
        <v>2165.61191001</v>
      </c>
      <c r="K1221">
        <f t="shared" si="99"/>
        <v>5.1670282360200357E-3</v>
      </c>
    </row>
    <row r="1222" spans="1:11" x14ac:dyDescent="0.3">
      <c r="A1222" s="101">
        <v>44223</v>
      </c>
      <c r="B1222" s="3">
        <f>'Raw data'!B1222</f>
        <v>75.782380000000003</v>
      </c>
      <c r="C1222" s="3">
        <f t="shared" si="95"/>
        <v>-2.4524873062208217E-2</v>
      </c>
      <c r="D1222" s="3">
        <f>'Raw data'!C1222</f>
        <v>102.2</v>
      </c>
      <c r="E1222" s="3">
        <f t="shared" si="96"/>
        <v>-2.4343675417661071E-2</v>
      </c>
      <c r="F1222" s="3">
        <f>'Raw data'!D1222</f>
        <v>34.340000000000003</v>
      </c>
      <c r="G1222" s="3">
        <f t="shared" si="97"/>
        <v>-2.6643990929705149E-2</v>
      </c>
      <c r="H1222" s="62">
        <f>'Raw data'!E1222</f>
        <v>1976.1963109420899</v>
      </c>
      <c r="I1222" s="67">
        <f t="shared" si="98"/>
        <v>-7.7619878924192944E-3</v>
      </c>
      <c r="J1222" s="62">
        <f>'Sweden Small Cap'!C1237</f>
        <v>2160.8338214300002</v>
      </c>
      <c r="K1222">
        <f t="shared" si="99"/>
        <v>-2.2063457251570713E-3</v>
      </c>
    </row>
    <row r="1223" spans="1:11" x14ac:dyDescent="0.3">
      <c r="A1223" s="101">
        <v>44224</v>
      </c>
      <c r="B1223" s="3">
        <f>'Raw data'!B1223</f>
        <v>75.925269999999998</v>
      </c>
      <c r="C1223" s="3">
        <f t="shared" si="95"/>
        <v>1.8855306470975731E-3</v>
      </c>
      <c r="D1223" s="3">
        <f>'Raw data'!C1223</f>
        <v>102.5</v>
      </c>
      <c r="E1223" s="3">
        <f t="shared" si="96"/>
        <v>2.9354207436398938E-3</v>
      </c>
      <c r="F1223" s="3">
        <f>'Raw data'!D1223</f>
        <v>34.5</v>
      </c>
      <c r="G1223" s="3">
        <f t="shared" si="97"/>
        <v>4.6592894583575009E-3</v>
      </c>
      <c r="H1223" s="62">
        <f>'Raw data'!E1223</f>
        <v>1971.40324150579</v>
      </c>
      <c r="I1223" s="67">
        <f t="shared" si="98"/>
        <v>-2.4254014693585557E-3</v>
      </c>
      <c r="J1223" s="62">
        <f>'Sweden Small Cap'!C1238</f>
        <v>2150.1769721000001</v>
      </c>
      <c r="K1223">
        <f t="shared" si="99"/>
        <v>-4.9318227178375088E-3</v>
      </c>
    </row>
    <row r="1224" spans="1:11" x14ac:dyDescent="0.3">
      <c r="A1224" s="101">
        <v>44225</v>
      </c>
      <c r="B1224" s="3">
        <f>'Raw data'!B1224</f>
        <v>75.020269999999996</v>
      </c>
      <c r="C1224" s="3">
        <f t="shared" si="95"/>
        <v>-1.1919615168968134E-2</v>
      </c>
      <c r="D1224" s="3">
        <f>'Raw data'!C1224</f>
        <v>100.5</v>
      </c>
      <c r="E1224" s="3">
        <f t="shared" si="96"/>
        <v>-1.9512195121951219E-2</v>
      </c>
      <c r="F1224" s="3">
        <f>'Raw data'!D1224</f>
        <v>34.14</v>
      </c>
      <c r="G1224" s="3">
        <f t="shared" si="97"/>
        <v>-1.0434782608695636E-2</v>
      </c>
      <c r="H1224" s="62">
        <f>'Raw data'!E1224</f>
        <v>1948.79271983688</v>
      </c>
      <c r="I1224" s="67">
        <f t="shared" si="98"/>
        <v>-1.1469252557198653E-2</v>
      </c>
      <c r="J1224" s="62">
        <f>'Sweden Small Cap'!C1239</f>
        <v>2114.8623502</v>
      </c>
      <c r="K1224">
        <f t="shared" si="99"/>
        <v>-1.6424053628250657E-2</v>
      </c>
    </row>
    <row r="1225" spans="1:11" x14ac:dyDescent="0.3">
      <c r="A1225" s="101">
        <v>44228</v>
      </c>
      <c r="B1225" s="3">
        <f>'Raw data'!B1225</f>
        <v>78.259240000000005</v>
      </c>
      <c r="C1225" s="3">
        <f t="shared" si="95"/>
        <v>4.3174598011977421E-2</v>
      </c>
      <c r="D1225" s="3">
        <f>'Raw data'!C1225</f>
        <v>104.15</v>
      </c>
      <c r="E1225" s="3">
        <f t="shared" si="96"/>
        <v>3.6318407960199063E-2</v>
      </c>
      <c r="F1225" s="3">
        <f>'Raw data'!D1225</f>
        <v>35.46</v>
      </c>
      <c r="G1225" s="3">
        <f t="shared" si="97"/>
        <v>3.8664323374340955E-2</v>
      </c>
      <c r="H1225" s="62">
        <f>'Raw data'!E1225</f>
        <v>1977.80607938198</v>
      </c>
      <c r="I1225" s="67">
        <f t="shared" si="98"/>
        <v>1.488786326517502E-2</v>
      </c>
      <c r="J1225" s="62">
        <f>'Sweden Small Cap'!C1240</f>
        <v>2128.9133136800001</v>
      </c>
      <c r="K1225">
        <f t="shared" si="99"/>
        <v>6.6439139543390527E-3</v>
      </c>
    </row>
    <row r="1226" spans="1:11" x14ac:dyDescent="0.3">
      <c r="A1226" s="101">
        <v>44229</v>
      </c>
      <c r="B1226" s="3">
        <f>'Raw data'!B1226</f>
        <v>76.973179999999999</v>
      </c>
      <c r="C1226" s="3">
        <f t="shared" si="95"/>
        <v>-1.6433331067360304E-2</v>
      </c>
      <c r="D1226" s="3">
        <f>'Raw data'!C1226</f>
        <v>104.5</v>
      </c>
      <c r="E1226" s="3">
        <f t="shared" si="96"/>
        <v>3.3605376860297098E-3</v>
      </c>
      <c r="F1226" s="3">
        <f>'Raw data'!D1226</f>
        <v>35.840000000000003</v>
      </c>
      <c r="G1226" s="3">
        <f t="shared" si="97"/>
        <v>1.071630005640165E-2</v>
      </c>
      <c r="H1226" s="62">
        <f>'Raw data'!E1226</f>
        <v>1988.48979806698</v>
      </c>
      <c r="I1226" s="67">
        <f t="shared" si="98"/>
        <v>5.4018029352697981E-3</v>
      </c>
      <c r="J1226" s="62">
        <f>'Sweden Small Cap'!C1241</f>
        <v>2102.1443854899999</v>
      </c>
      <c r="K1226">
        <f t="shared" si="99"/>
        <v>-1.2573986934079505E-2</v>
      </c>
    </row>
    <row r="1227" spans="1:11" x14ac:dyDescent="0.3">
      <c r="A1227" s="101">
        <v>44230</v>
      </c>
      <c r="B1227" s="3">
        <f>'Raw data'!B1227</f>
        <v>76.496864000000002</v>
      </c>
      <c r="C1227" s="3">
        <f t="shared" si="95"/>
        <v>-6.1880774576287103E-3</v>
      </c>
      <c r="D1227" s="3">
        <f>'Raw data'!C1227</f>
        <v>106.2</v>
      </c>
      <c r="E1227" s="3">
        <f t="shared" si="96"/>
        <v>1.6267942583732084E-2</v>
      </c>
      <c r="F1227" s="3">
        <f>'Raw data'!D1227</f>
        <v>36.6</v>
      </c>
      <c r="G1227" s="3">
        <f t="shared" si="97"/>
        <v>2.1205357142857085E-2</v>
      </c>
      <c r="H1227" s="62">
        <f>'Raw data'!E1227</f>
        <v>1997.65487012365</v>
      </c>
      <c r="I1227" s="67">
        <f t="shared" si="98"/>
        <v>4.6090616434539171E-3</v>
      </c>
      <c r="J1227" s="62">
        <f>'Sweden Small Cap'!C1242</f>
        <v>2116.7631003299998</v>
      </c>
      <c r="K1227">
        <f t="shared" si="99"/>
        <v>6.9541916059169201E-3</v>
      </c>
    </row>
    <row r="1228" spans="1:11" x14ac:dyDescent="0.3">
      <c r="A1228" s="101">
        <v>44231</v>
      </c>
      <c r="B1228" s="3">
        <f>'Raw data'!B1228</f>
        <v>75.734750000000005</v>
      </c>
      <c r="C1228" s="3">
        <f t="shared" si="95"/>
        <v>-9.9626829146878069E-3</v>
      </c>
      <c r="D1228" s="3">
        <f>'Raw data'!C1228</f>
        <v>108</v>
      </c>
      <c r="E1228" s="3">
        <f t="shared" si="96"/>
        <v>1.6949152542372854E-2</v>
      </c>
      <c r="F1228" s="3">
        <f>'Raw data'!D1228</f>
        <v>36.64</v>
      </c>
      <c r="G1228" s="3">
        <f t="shared" si="97"/>
        <v>1.0928961748633646E-3</v>
      </c>
      <c r="H1228" s="62">
        <f>'Raw data'!E1228</f>
        <v>2006.3307467633499</v>
      </c>
      <c r="I1228" s="67">
        <f t="shared" si="98"/>
        <v>4.3430308054979092E-3</v>
      </c>
      <c r="J1228" s="62">
        <f>'Sweden Small Cap'!C1243</f>
        <v>2099.76715831</v>
      </c>
      <c r="K1228">
        <f t="shared" si="99"/>
        <v>-8.0292131024724319E-3</v>
      </c>
    </row>
    <row r="1229" spans="1:11" x14ac:dyDescent="0.3">
      <c r="A1229" s="101">
        <v>44232</v>
      </c>
      <c r="B1229" s="3">
        <f>'Raw data'!B1229</f>
        <v>77.4495</v>
      </c>
      <c r="C1229" s="3">
        <f t="shared" si="95"/>
        <v>2.2641521890545555E-2</v>
      </c>
      <c r="D1229" s="3">
        <f>'Raw data'!C1229</f>
        <v>109.95</v>
      </c>
      <c r="E1229" s="3">
        <f t="shared" si="96"/>
        <v>1.8055555555555582E-2</v>
      </c>
      <c r="F1229" s="3">
        <f>'Raw data'!D1229</f>
        <v>37.96</v>
      </c>
      <c r="G1229" s="3">
        <f t="shared" si="97"/>
        <v>3.6026200873362453E-2</v>
      </c>
      <c r="H1229" s="62">
        <f>'Raw data'!E1229</f>
        <v>1989.3416387329501</v>
      </c>
      <c r="I1229" s="67">
        <f t="shared" si="98"/>
        <v>-8.4677504234070052E-3</v>
      </c>
      <c r="J1229" s="62">
        <f>'Sweden Small Cap'!C1244</f>
        <v>2147.4789487200001</v>
      </c>
      <c r="K1229">
        <f t="shared" si="99"/>
        <v>2.272241958884667E-2</v>
      </c>
    </row>
    <row r="1230" spans="1:11" x14ac:dyDescent="0.3">
      <c r="A1230" s="101">
        <v>44235</v>
      </c>
      <c r="B1230" s="3">
        <f>'Raw data'!B1230</f>
        <v>79.116614999999996</v>
      </c>
      <c r="C1230" s="3">
        <f t="shared" si="95"/>
        <v>2.1525187380163791E-2</v>
      </c>
      <c r="D1230" s="3">
        <f>'Raw data'!C1230</f>
        <v>112.4</v>
      </c>
      <c r="E1230" s="3">
        <f t="shared" si="96"/>
        <v>2.2282855843565281E-2</v>
      </c>
      <c r="F1230" s="3">
        <f>'Raw data'!D1230</f>
        <v>37.299999999999997</v>
      </c>
      <c r="G1230" s="3">
        <f t="shared" si="97"/>
        <v>-1.7386722866175017E-2</v>
      </c>
      <c r="H1230" s="62">
        <f>'Raw data'!E1230</f>
        <v>2002.51607964717</v>
      </c>
      <c r="I1230" s="67">
        <f t="shared" si="98"/>
        <v>6.6225130252695261E-3</v>
      </c>
      <c r="J1230" s="62">
        <f>'Sweden Small Cap'!C1245</f>
        <v>2178.7969622700002</v>
      </c>
      <c r="K1230">
        <f t="shared" si="99"/>
        <v>1.4583618418549431E-2</v>
      </c>
    </row>
    <row r="1231" spans="1:11" x14ac:dyDescent="0.3">
      <c r="A1231" s="101">
        <v>44236</v>
      </c>
      <c r="B1231" s="3">
        <f>'Raw data'!B1231</f>
        <v>73.114990000000006</v>
      </c>
      <c r="C1231" s="3">
        <f t="shared" si="95"/>
        <v>-7.5857959797698507E-2</v>
      </c>
      <c r="D1231" s="3">
        <f>'Raw data'!C1231</f>
        <v>109.25</v>
      </c>
      <c r="E1231" s="3">
        <f t="shared" si="96"/>
        <v>-2.8024911032028518E-2</v>
      </c>
      <c r="F1231" s="3">
        <f>'Raw data'!D1231</f>
        <v>36.020000000000003</v>
      </c>
      <c r="G1231" s="3">
        <f t="shared" si="97"/>
        <v>-3.4316353887399308E-2</v>
      </c>
      <c r="H1231" s="62">
        <f>'Raw data'!E1231</f>
        <v>1999.1889694557201</v>
      </c>
      <c r="I1231" s="67">
        <f t="shared" si="98"/>
        <v>-1.6614649067068473E-3</v>
      </c>
      <c r="J1231" s="62">
        <f>'Sweden Small Cap'!C1246</f>
        <v>2180.2064625799999</v>
      </c>
      <c r="K1231">
        <f t="shared" si="99"/>
        <v>6.469167776565818E-4</v>
      </c>
    </row>
    <row r="1232" spans="1:11" x14ac:dyDescent="0.3">
      <c r="A1232" s="101">
        <v>44237</v>
      </c>
      <c r="B1232" s="3">
        <f>'Raw data'!B1232</f>
        <v>68.589960000000005</v>
      </c>
      <c r="C1232" s="3">
        <f t="shared" si="95"/>
        <v>-6.188922408387118E-2</v>
      </c>
      <c r="D1232" s="3">
        <f>'Raw data'!C1232</f>
        <v>121.3</v>
      </c>
      <c r="E1232" s="3">
        <f t="shared" si="96"/>
        <v>0.11029748283752858</v>
      </c>
      <c r="F1232" s="3">
        <f>'Raw data'!D1232</f>
        <v>35.799999999999997</v>
      </c>
      <c r="G1232" s="3">
        <f t="shared" si="97"/>
        <v>-6.1077179344810094E-3</v>
      </c>
      <c r="H1232" s="62">
        <f>'Raw data'!E1232</f>
        <v>1998.0636375424899</v>
      </c>
      <c r="I1232" s="67">
        <f t="shared" si="98"/>
        <v>-5.6289421881742174E-4</v>
      </c>
      <c r="J1232" s="62">
        <f>'Sweden Small Cap'!C1247</f>
        <v>2176.4474355299999</v>
      </c>
      <c r="K1232">
        <f t="shared" si="99"/>
        <v>-1.7241610436984261E-3</v>
      </c>
    </row>
    <row r="1233" spans="1:11" x14ac:dyDescent="0.3">
      <c r="A1233" s="101">
        <v>44238</v>
      </c>
      <c r="B1233" s="3">
        <f>'Raw data'!B1233</f>
        <v>70.066550000000007</v>
      </c>
      <c r="C1233" s="3">
        <f t="shared" si="95"/>
        <v>2.1527786282423862E-2</v>
      </c>
      <c r="D1233" s="3">
        <f>'Raw data'!C1233</f>
        <v>131.65</v>
      </c>
      <c r="E1233" s="3">
        <f t="shared" si="96"/>
        <v>8.5325638911789028E-2</v>
      </c>
      <c r="F1233" s="3">
        <f>'Raw data'!D1233</f>
        <v>41.06</v>
      </c>
      <c r="G1233" s="3">
        <f t="shared" si="97"/>
        <v>0.14692737430167613</v>
      </c>
      <c r="H1233" s="62">
        <f>'Raw data'!E1233</f>
        <v>2010.06579702166</v>
      </c>
      <c r="I1233" s="67">
        <f t="shared" si="98"/>
        <v>6.0068955030542163E-3</v>
      </c>
      <c r="J1233" s="62">
        <f>'Sweden Small Cap'!C1248</f>
        <v>2162.0041786400002</v>
      </c>
      <c r="K1233">
        <f t="shared" si="99"/>
        <v>-6.6361615972050977E-3</v>
      </c>
    </row>
    <row r="1234" spans="1:11" x14ac:dyDescent="0.3">
      <c r="A1234" s="101">
        <v>44239</v>
      </c>
      <c r="B1234" s="3">
        <f>'Raw data'!B1234</f>
        <v>68.542330000000007</v>
      </c>
      <c r="C1234" s="3">
        <f t="shared" si="95"/>
        <v>-2.1753889694868658E-2</v>
      </c>
      <c r="D1234" s="3">
        <f>'Raw data'!C1234</f>
        <v>129.1</v>
      </c>
      <c r="E1234" s="3">
        <f t="shared" si="96"/>
        <v>-1.9369540448158081E-2</v>
      </c>
      <c r="F1234" s="3">
        <f>'Raw data'!D1234</f>
        <v>43.2</v>
      </c>
      <c r="G1234" s="3">
        <f t="shared" si="97"/>
        <v>5.2118850462737468E-2</v>
      </c>
      <c r="H1234" s="62">
        <f>'Raw data'!E1234</f>
        <v>2024.72272099103</v>
      </c>
      <c r="I1234" s="67">
        <f t="shared" si="98"/>
        <v>7.2917632801310674E-3</v>
      </c>
      <c r="J1234" s="62">
        <f>'Sweden Small Cap'!C1249</f>
        <v>2161.9632286900001</v>
      </c>
      <c r="K1234">
        <f t="shared" si="99"/>
        <v>-1.8940735824987921E-5</v>
      </c>
    </row>
    <row r="1235" spans="1:11" x14ac:dyDescent="0.3">
      <c r="A1235" s="101">
        <v>44242</v>
      </c>
      <c r="B1235" s="3">
        <f>'Raw data'!B1235</f>
        <v>68.161280000000005</v>
      </c>
      <c r="C1235" s="3">
        <f t="shared" si="95"/>
        <v>-5.5593382950361019E-3</v>
      </c>
      <c r="D1235" s="3">
        <f>'Raw data'!C1235</f>
        <v>130.5</v>
      </c>
      <c r="E1235" s="3">
        <f t="shared" si="96"/>
        <v>1.0844306738962089E-2</v>
      </c>
      <c r="F1235" s="3">
        <f>'Raw data'!D1235</f>
        <v>42.4</v>
      </c>
      <c r="G1235" s="3">
        <f t="shared" si="97"/>
        <v>-1.8518518518518615E-2</v>
      </c>
      <c r="H1235" s="62">
        <f>'Raw data'!E1235</f>
        <v>2039.2849746491299</v>
      </c>
      <c r="I1235" s="67">
        <f t="shared" si="98"/>
        <v>7.1922211901549937E-3</v>
      </c>
      <c r="J1235" s="62">
        <f>'Sweden Small Cap'!C1250</f>
        <v>2138.8850747299998</v>
      </c>
      <c r="K1235">
        <f t="shared" si="99"/>
        <v>-1.0674628344157361E-2</v>
      </c>
    </row>
    <row r="1236" spans="1:11" x14ac:dyDescent="0.3">
      <c r="A1236" s="101">
        <v>44243</v>
      </c>
      <c r="B1236" s="3">
        <f>'Raw data'!B1236</f>
        <v>67.256259999999997</v>
      </c>
      <c r="C1236" s="3">
        <f t="shared" si="95"/>
        <v>-1.3277626241760827E-2</v>
      </c>
      <c r="D1236" s="3">
        <f>'Raw data'!C1236</f>
        <v>126.4</v>
      </c>
      <c r="E1236" s="3">
        <f t="shared" si="96"/>
        <v>-3.1417624521072753E-2</v>
      </c>
      <c r="F1236" s="3">
        <f>'Raw data'!D1236</f>
        <v>40.42</v>
      </c>
      <c r="G1236" s="3">
        <f t="shared" si="97"/>
        <v>-4.6698113207547097E-2</v>
      </c>
      <c r="H1236" s="62">
        <f>'Raw data'!E1236</f>
        <v>2038.0739394238201</v>
      </c>
      <c r="I1236" s="67">
        <f t="shared" si="98"/>
        <v>-5.9385286527607938E-4</v>
      </c>
      <c r="J1236" s="62">
        <f>'Sweden Small Cap'!C1251</f>
        <v>2143.4851043899998</v>
      </c>
      <c r="K1236">
        <f t="shared" si="99"/>
        <v>2.1506670528245652E-3</v>
      </c>
    </row>
    <row r="1237" spans="1:11" x14ac:dyDescent="0.3">
      <c r="A1237" s="101">
        <v>44244</v>
      </c>
      <c r="B1237" s="3">
        <f>'Raw data'!B1237</f>
        <v>66.779944999999998</v>
      </c>
      <c r="C1237" s="3">
        <f t="shared" si="95"/>
        <v>-7.0820916893089151E-3</v>
      </c>
      <c r="D1237" s="3">
        <f>'Raw data'!C1237</f>
        <v>127.5</v>
      </c>
      <c r="E1237" s="3">
        <f t="shared" si="96"/>
        <v>8.7025316455695747E-3</v>
      </c>
      <c r="F1237" s="3">
        <f>'Raw data'!D1237</f>
        <v>41.12</v>
      </c>
      <c r="G1237" s="3">
        <f t="shared" si="97"/>
        <v>1.7318159327065704E-2</v>
      </c>
      <c r="H1237" s="62">
        <f>'Raw data'!E1237</f>
        <v>2017.25909899369</v>
      </c>
      <c r="I1237" s="67">
        <f t="shared" si="98"/>
        <v>-1.0212995724784443E-2</v>
      </c>
      <c r="J1237" s="62">
        <f>'Sweden Small Cap'!C1252</f>
        <v>2170.1353702299998</v>
      </c>
      <c r="K1237">
        <f t="shared" si="99"/>
        <v>1.243314720751661E-2</v>
      </c>
    </row>
    <row r="1238" spans="1:11" x14ac:dyDescent="0.3">
      <c r="A1238" s="101">
        <v>44245</v>
      </c>
      <c r="B1238" s="3">
        <f>'Raw data'!B1238</f>
        <v>64.303084999999996</v>
      </c>
      <c r="C1238" s="3">
        <f t="shared" si="95"/>
        <v>-3.708987780687753E-2</v>
      </c>
      <c r="D1238" s="3">
        <f>'Raw data'!C1238</f>
        <v>122.85</v>
      </c>
      <c r="E1238" s="3">
        <f t="shared" si="96"/>
        <v>-3.6470588235294164E-2</v>
      </c>
      <c r="F1238" s="3">
        <f>'Raw data'!D1238</f>
        <v>40.04</v>
      </c>
      <c r="G1238" s="3">
        <f t="shared" si="97"/>
        <v>-2.6264591439688675E-2</v>
      </c>
      <c r="H1238" s="62">
        <f>'Raw data'!E1238</f>
        <v>2015.81399412319</v>
      </c>
      <c r="I1238" s="67">
        <f t="shared" si="98"/>
        <v>-7.1637048072848363E-4</v>
      </c>
      <c r="J1238" s="62">
        <f>'Sweden Small Cap'!C1253</f>
        <v>2183.8169606000001</v>
      </c>
      <c r="K1238">
        <f t="shared" si="99"/>
        <v>6.3044870645789673E-3</v>
      </c>
    </row>
    <row r="1239" spans="1:11" x14ac:dyDescent="0.3">
      <c r="A1239" s="101">
        <v>44246</v>
      </c>
      <c r="B1239" s="3">
        <f>'Raw data'!B1239</f>
        <v>65.541520000000006</v>
      </c>
      <c r="C1239" s="3">
        <f t="shared" si="95"/>
        <v>1.9259340356687551E-2</v>
      </c>
      <c r="D1239" s="3">
        <f>'Raw data'!C1239</f>
        <v>126.7</v>
      </c>
      <c r="E1239" s="3">
        <f t="shared" si="96"/>
        <v>3.133903133903141E-2</v>
      </c>
      <c r="F1239" s="3">
        <f>'Raw data'!D1239</f>
        <v>39.82</v>
      </c>
      <c r="G1239" s="3">
        <f t="shared" si="97"/>
        <v>-5.4945054945054663E-3</v>
      </c>
      <c r="H1239" s="62">
        <f>'Raw data'!E1239</f>
        <v>2036.97256238002</v>
      </c>
      <c r="I1239" s="67">
        <f t="shared" si="98"/>
        <v>1.0496289994272634E-2</v>
      </c>
      <c r="J1239" s="62">
        <f>'Sweden Small Cap'!C1254</f>
        <v>2185.3937381599999</v>
      </c>
      <c r="K1239">
        <f t="shared" si="99"/>
        <v>7.2202825989891467E-4</v>
      </c>
    </row>
    <row r="1240" spans="1:11" x14ac:dyDescent="0.3">
      <c r="A1240" s="101">
        <v>44249</v>
      </c>
      <c r="B1240" s="3">
        <f>'Raw data'!B1240</f>
        <v>67.113365000000002</v>
      </c>
      <c r="C1240" s="3">
        <f t="shared" si="95"/>
        <v>2.3982431289356673E-2</v>
      </c>
      <c r="D1240" s="3">
        <f>'Raw data'!C1240</f>
        <v>130.5</v>
      </c>
      <c r="E1240" s="3">
        <f t="shared" si="96"/>
        <v>2.9992107340173615E-2</v>
      </c>
      <c r="F1240" s="3">
        <f>'Raw data'!D1240</f>
        <v>40.799999999999997</v>
      </c>
      <c r="G1240" s="3">
        <f t="shared" si="97"/>
        <v>2.4610748367654367E-2</v>
      </c>
      <c r="H1240" s="62">
        <f>'Raw data'!E1240</f>
        <v>2031.03702160377</v>
      </c>
      <c r="I1240" s="67">
        <f t="shared" si="98"/>
        <v>-2.9139031550404824E-3</v>
      </c>
      <c r="J1240" s="62">
        <f>'Sweden Small Cap'!C1255</f>
        <v>2161.1777572800002</v>
      </c>
      <c r="K1240">
        <f t="shared" si="99"/>
        <v>-1.1080832006221664E-2</v>
      </c>
    </row>
    <row r="1241" spans="1:11" x14ac:dyDescent="0.3">
      <c r="A1241" s="101">
        <v>44250</v>
      </c>
      <c r="B1241" s="3">
        <f>'Raw data'!B1241</f>
        <v>65.398619999999994</v>
      </c>
      <c r="C1241" s="3">
        <f t="shared" si="95"/>
        <v>-2.5549978011086282E-2</v>
      </c>
      <c r="D1241" s="3">
        <f>'Raw data'!C1241</f>
        <v>124.5</v>
      </c>
      <c r="E1241" s="3">
        <f t="shared" si="96"/>
        <v>-4.5977011494252873E-2</v>
      </c>
      <c r="F1241" s="3">
        <f>'Raw data'!D1241</f>
        <v>40.28</v>
      </c>
      <c r="G1241" s="3">
        <f t="shared" si="97"/>
        <v>-1.2745098039215589E-2</v>
      </c>
      <c r="H1241" s="62">
        <f>'Raw data'!E1241</f>
        <v>2016.83432109929</v>
      </c>
      <c r="I1241" s="67">
        <f t="shared" si="98"/>
        <v>-6.9928319146369084E-3</v>
      </c>
      <c r="J1241" s="62">
        <f>'Sweden Small Cap'!C1256</f>
        <v>2136.2288165599998</v>
      </c>
      <c r="K1241">
        <f t="shared" si="99"/>
        <v>-1.1544140983294404E-2</v>
      </c>
    </row>
    <row r="1242" spans="1:11" x14ac:dyDescent="0.3">
      <c r="A1242" s="101">
        <v>44251</v>
      </c>
      <c r="B1242" s="3">
        <f>'Raw data'!B1242</f>
        <v>64.874669999999995</v>
      </c>
      <c r="C1242" s="3">
        <f t="shared" si="95"/>
        <v>-8.0116369427978649E-3</v>
      </c>
      <c r="D1242" s="3">
        <f>'Raw data'!C1242</f>
        <v>130.80000000000001</v>
      </c>
      <c r="E1242" s="3">
        <f t="shared" si="96"/>
        <v>5.0602409638554308E-2</v>
      </c>
      <c r="F1242" s="3">
        <f>'Raw data'!D1242</f>
        <v>39.08</v>
      </c>
      <c r="G1242" s="3">
        <f t="shared" si="97"/>
        <v>-2.9791459781529365E-2</v>
      </c>
      <c r="H1242" s="62">
        <f>'Raw data'!E1242</f>
        <v>2037.25429496482</v>
      </c>
      <c r="I1242" s="67">
        <f t="shared" si="98"/>
        <v>1.0124765158895118E-2</v>
      </c>
      <c r="J1242" s="62">
        <f>'Sweden Small Cap'!C1257</f>
        <v>2160.6649372299999</v>
      </c>
      <c r="K1242">
        <f t="shared" si="99"/>
        <v>1.1438906020072267E-2</v>
      </c>
    </row>
    <row r="1243" spans="1:11" x14ac:dyDescent="0.3">
      <c r="A1243" s="101">
        <v>44252</v>
      </c>
      <c r="B1243" s="3">
        <f>'Raw data'!B1243</f>
        <v>65.493889999999993</v>
      </c>
      <c r="C1243" s="3">
        <f t="shared" si="95"/>
        <v>9.5448655076010198E-3</v>
      </c>
      <c r="D1243" s="3">
        <f>'Raw data'!C1243</f>
        <v>132.15</v>
      </c>
      <c r="E1243" s="3">
        <f t="shared" si="96"/>
        <v>1.0321100917431148E-2</v>
      </c>
      <c r="F1243" s="3">
        <f>'Raw data'!D1243</f>
        <v>39.340000000000003</v>
      </c>
      <c r="G1243" s="3">
        <f t="shared" si="97"/>
        <v>6.6530194472877464E-3</v>
      </c>
      <c r="H1243" s="62">
        <f>'Raw data'!E1243</f>
        <v>2038.9283393466101</v>
      </c>
      <c r="I1243" s="67">
        <f t="shared" si="98"/>
        <v>8.2171596640023868E-4</v>
      </c>
      <c r="J1243" s="62">
        <f>'Sweden Small Cap'!C1258</f>
        <v>2154.4534530199999</v>
      </c>
      <c r="K1243">
        <f t="shared" si="99"/>
        <v>-2.8748021513984407E-3</v>
      </c>
    </row>
    <row r="1244" spans="1:11" x14ac:dyDescent="0.3">
      <c r="A1244" s="101">
        <v>44253</v>
      </c>
      <c r="B1244" s="3">
        <f>'Raw data'!B1244</f>
        <v>65.493889999999993</v>
      </c>
      <c r="C1244" s="3">
        <f t="shared" si="95"/>
        <v>0</v>
      </c>
      <c r="D1244" s="3">
        <f>'Raw data'!C1244</f>
        <v>134.05000000000001</v>
      </c>
      <c r="E1244" s="3">
        <f t="shared" si="96"/>
        <v>1.4377601210745408E-2</v>
      </c>
      <c r="F1244" s="3">
        <f>'Raw data'!D1244</f>
        <v>39.04</v>
      </c>
      <c r="G1244" s="3">
        <f t="shared" si="97"/>
        <v>-7.6258261311643169E-3</v>
      </c>
      <c r="H1244" s="62">
        <f>'Raw data'!E1244</f>
        <v>2009.90453447705</v>
      </c>
      <c r="I1244" s="67">
        <f t="shared" si="98"/>
        <v>-1.4234833225605653E-2</v>
      </c>
      <c r="J1244" s="62">
        <f>'Sweden Small Cap'!C1259</f>
        <v>2135.4371870999998</v>
      </c>
      <c r="K1244">
        <f t="shared" si="99"/>
        <v>-8.8264918851433151E-3</v>
      </c>
    </row>
    <row r="1245" spans="1:11" x14ac:dyDescent="0.3">
      <c r="A1245" s="101">
        <v>44256</v>
      </c>
      <c r="B1245" s="3">
        <f>'Raw data'!B1245</f>
        <v>67.684960000000004</v>
      </c>
      <c r="C1245" s="3">
        <f t="shared" si="95"/>
        <v>3.345457110579339E-2</v>
      </c>
      <c r="D1245" s="3">
        <f>'Raw data'!C1245</f>
        <v>139.5</v>
      </c>
      <c r="E1245" s="3">
        <f t="shared" si="96"/>
        <v>4.0656471465870855E-2</v>
      </c>
      <c r="F1245" s="3">
        <f>'Raw data'!D1245</f>
        <v>41.12</v>
      </c>
      <c r="G1245" s="3">
        <f t="shared" si="97"/>
        <v>5.3278688524590119E-2</v>
      </c>
      <c r="H1245" s="62">
        <f>'Raw data'!E1245</f>
        <v>2054.6663954336</v>
      </c>
      <c r="I1245" s="67">
        <f t="shared" si="98"/>
        <v>2.2270640315857793E-2</v>
      </c>
      <c r="J1245" s="62">
        <f>'Sweden Small Cap'!C1260</f>
        <v>2146.2037893800002</v>
      </c>
      <c r="K1245">
        <f t="shared" si="99"/>
        <v>5.041872617485791E-3</v>
      </c>
    </row>
    <row r="1246" spans="1:11" x14ac:dyDescent="0.3">
      <c r="A1246" s="101">
        <v>44257</v>
      </c>
      <c r="B1246" s="3">
        <f>'Raw data'!B1246</f>
        <v>67.113365000000002</v>
      </c>
      <c r="C1246" s="3">
        <f t="shared" si="95"/>
        <v>-8.4449337046221505E-3</v>
      </c>
      <c r="D1246" s="3">
        <f>'Raw data'!C1246</f>
        <v>143</v>
      </c>
      <c r="E1246" s="3">
        <f t="shared" si="96"/>
        <v>2.5089605734767026E-2</v>
      </c>
      <c r="F1246" s="3">
        <f>'Raw data'!D1246</f>
        <v>42</v>
      </c>
      <c r="G1246" s="3">
        <f t="shared" si="97"/>
        <v>2.1400778210116794E-2</v>
      </c>
      <c r="H1246" s="62">
        <f>'Raw data'!E1246</f>
        <v>2067.1000479996701</v>
      </c>
      <c r="I1246" s="67">
        <f t="shared" si="98"/>
        <v>6.051421580507344E-3</v>
      </c>
      <c r="J1246" s="62">
        <f>'Sweden Small Cap'!C1261</f>
        <v>2155.2145524399998</v>
      </c>
      <c r="K1246">
        <f t="shared" si="99"/>
        <v>4.1984657303222065E-3</v>
      </c>
    </row>
    <row r="1247" spans="1:11" x14ac:dyDescent="0.3">
      <c r="A1247" s="101">
        <v>44258</v>
      </c>
      <c r="B1247" s="3">
        <f>'Raw data'!B1247</f>
        <v>69.542595000000006</v>
      </c>
      <c r="C1247" s="3">
        <f t="shared" si="95"/>
        <v>3.6195920141986679E-2</v>
      </c>
      <c r="D1247" s="3">
        <f>'Raw data'!C1247</f>
        <v>142.6</v>
      </c>
      <c r="E1247" s="3">
        <f t="shared" si="96"/>
        <v>-2.7972027972028371E-3</v>
      </c>
      <c r="F1247" s="3">
        <f>'Raw data'!D1247</f>
        <v>44.76</v>
      </c>
      <c r="G1247" s="3">
        <f t="shared" si="97"/>
        <v>6.571428571428567E-2</v>
      </c>
      <c r="H1247" s="62">
        <f>'Raw data'!E1247</f>
        <v>2073.7777097725998</v>
      </c>
      <c r="I1247" s="67">
        <f t="shared" si="98"/>
        <v>3.2304492370321698E-3</v>
      </c>
      <c r="J1247" s="62">
        <f>'Sweden Small Cap'!C1262</f>
        <v>2140.2308061200001</v>
      </c>
      <c r="K1247">
        <f t="shared" si="99"/>
        <v>-6.952322358363819E-3</v>
      </c>
    </row>
    <row r="1248" spans="1:11" x14ac:dyDescent="0.3">
      <c r="A1248" s="101">
        <v>44259</v>
      </c>
      <c r="B1248" s="3">
        <f>'Raw data'!B1248</f>
        <v>68.018379999999993</v>
      </c>
      <c r="C1248" s="3">
        <f t="shared" si="95"/>
        <v>-2.1917718198465448E-2</v>
      </c>
      <c r="D1248" s="3">
        <f>'Raw data'!C1248</f>
        <v>136.44999999999999</v>
      </c>
      <c r="E1248" s="3">
        <f t="shared" si="96"/>
        <v>-4.3127629733520377E-2</v>
      </c>
      <c r="F1248" s="3">
        <f>'Raw data'!D1248</f>
        <v>43</v>
      </c>
      <c r="G1248" s="3">
        <f t="shared" si="97"/>
        <v>-3.9320822162645173E-2</v>
      </c>
      <c r="H1248" s="62">
        <f>'Raw data'!E1248</f>
        <v>2065.15176889243</v>
      </c>
      <c r="I1248" s="67">
        <f t="shared" si="98"/>
        <v>-4.1595301364848996E-3</v>
      </c>
      <c r="J1248" s="62">
        <f>'Sweden Small Cap'!C1263</f>
        <v>2190.03524487</v>
      </c>
      <c r="K1248">
        <f t="shared" si="99"/>
        <v>2.3270592408811186E-2</v>
      </c>
    </row>
    <row r="1249" spans="1:11" x14ac:dyDescent="0.3">
      <c r="A1249" s="101">
        <v>44260</v>
      </c>
      <c r="B1249" s="3">
        <f>'Raw data'!B1249</f>
        <v>65.827309999999997</v>
      </c>
      <c r="C1249" s="3">
        <f t="shared" si="95"/>
        <v>-3.2212910686787846E-2</v>
      </c>
      <c r="D1249" s="3">
        <f>'Raw data'!C1249</f>
        <v>130.25</v>
      </c>
      <c r="E1249" s="3">
        <f t="shared" si="96"/>
        <v>-4.5437889336753308E-2</v>
      </c>
      <c r="F1249" s="3">
        <f>'Raw data'!D1249</f>
        <v>40.22</v>
      </c>
      <c r="G1249" s="3">
        <f t="shared" si="97"/>
        <v>-6.46511627906977E-2</v>
      </c>
      <c r="H1249" s="62">
        <f>'Raw data'!E1249</f>
        <v>2048.56574168831</v>
      </c>
      <c r="I1249" s="67">
        <f t="shared" si="98"/>
        <v>-8.0313841597294908E-3</v>
      </c>
      <c r="J1249" s="62">
        <f>'Sweden Small Cap'!C1264</f>
        <v>2191.9830966499999</v>
      </c>
      <c r="K1249">
        <f t="shared" si="99"/>
        <v>8.8941572267502991E-4</v>
      </c>
    </row>
    <row r="1250" spans="1:11" x14ac:dyDescent="0.3">
      <c r="A1250" s="101">
        <v>44263</v>
      </c>
      <c r="B1250" s="3">
        <f>'Raw data'!B1250</f>
        <v>67.113365000000002</v>
      </c>
      <c r="C1250" s="3">
        <f t="shared" si="95"/>
        <v>1.9536800151791173E-2</v>
      </c>
      <c r="D1250" s="3">
        <f>'Raw data'!C1250</f>
        <v>130.25</v>
      </c>
      <c r="E1250" s="3">
        <f t="shared" si="96"/>
        <v>0</v>
      </c>
      <c r="F1250" s="3">
        <f>'Raw data'!D1250</f>
        <v>40.26</v>
      </c>
      <c r="G1250" s="3">
        <f t="shared" si="97"/>
        <v>9.9453008453503607E-4</v>
      </c>
      <c r="H1250" s="62">
        <f>'Raw data'!E1250</f>
        <v>2103.10156103688</v>
      </c>
      <c r="I1250" s="67">
        <f t="shared" si="98"/>
        <v>2.662146409986562E-2</v>
      </c>
      <c r="J1250" s="62">
        <f>'Sweden Small Cap'!C1265</f>
        <v>2201.6053597700002</v>
      </c>
      <c r="K1250">
        <f t="shared" si="99"/>
        <v>4.3897524277016408E-3</v>
      </c>
    </row>
    <row r="1251" spans="1:11" x14ac:dyDescent="0.3">
      <c r="A1251" s="101">
        <v>44264</v>
      </c>
      <c r="B1251" s="3">
        <f>'Raw data'!B1251</f>
        <v>67.923119999999997</v>
      </c>
      <c r="C1251" s="3">
        <f t="shared" si="95"/>
        <v>1.2065480549216918E-2</v>
      </c>
      <c r="D1251" s="3">
        <f>'Raw data'!C1251</f>
        <v>135.15</v>
      </c>
      <c r="E1251" s="3">
        <f t="shared" si="96"/>
        <v>3.7619961612284113E-2</v>
      </c>
      <c r="F1251" s="3">
        <f>'Raw data'!D1251</f>
        <v>40.92</v>
      </c>
      <c r="G1251" s="3">
        <f t="shared" si="97"/>
        <v>1.6393442622950911E-2</v>
      </c>
      <c r="H1251" s="62">
        <f>'Raw data'!E1251</f>
        <v>2124.8468678608701</v>
      </c>
      <c r="I1251" s="67">
        <f t="shared" si="98"/>
        <v>1.0339637051702447E-2</v>
      </c>
      <c r="J1251" s="62">
        <f>'Sweden Small Cap'!C1266</f>
        <v>2184.54486778</v>
      </c>
      <c r="K1251">
        <f t="shared" si="99"/>
        <v>-7.7491144878855441E-3</v>
      </c>
    </row>
    <row r="1252" spans="1:11" x14ac:dyDescent="0.3">
      <c r="A1252" s="101">
        <v>44265</v>
      </c>
      <c r="B1252" s="3">
        <f>'Raw data'!B1252</f>
        <v>67.542060000000006</v>
      </c>
      <c r="C1252" s="3">
        <f t="shared" si="95"/>
        <v>-5.6101663174481804E-3</v>
      </c>
      <c r="D1252" s="3">
        <f>'Raw data'!C1252</f>
        <v>132.25</v>
      </c>
      <c r="E1252" s="3">
        <f t="shared" si="96"/>
        <v>-2.1457639659637481E-2</v>
      </c>
      <c r="F1252" s="3">
        <f>'Raw data'!D1252</f>
        <v>40.32</v>
      </c>
      <c r="G1252" s="3">
        <f t="shared" si="97"/>
        <v>-1.4662756598240503E-2</v>
      </c>
      <c r="H1252" s="62">
        <f>'Raw data'!E1252</f>
        <v>2134.4642379290999</v>
      </c>
      <c r="I1252" s="67">
        <f t="shared" si="98"/>
        <v>4.5261473726395125E-3</v>
      </c>
      <c r="J1252" s="62">
        <f>'Sweden Small Cap'!C1267</f>
        <v>2164.14603893</v>
      </c>
      <c r="K1252">
        <f t="shared" si="99"/>
        <v>-9.3377934923029871E-3</v>
      </c>
    </row>
    <row r="1253" spans="1:11" x14ac:dyDescent="0.3">
      <c r="A1253" s="101">
        <v>44266</v>
      </c>
      <c r="B1253" s="3">
        <f>'Raw data'!B1253</f>
        <v>69.256805</v>
      </c>
      <c r="C1253" s="3">
        <f t="shared" si="95"/>
        <v>2.5387810203005259E-2</v>
      </c>
      <c r="D1253" s="3">
        <f>'Raw data'!C1253</f>
        <v>141.44999999999999</v>
      </c>
      <c r="E1253" s="3">
        <f t="shared" si="96"/>
        <v>6.9565217391304265E-2</v>
      </c>
      <c r="F1253" s="3">
        <f>'Raw data'!D1253</f>
        <v>41.68</v>
      </c>
      <c r="G1253" s="3">
        <f t="shared" si="97"/>
        <v>3.3730158730158714E-2</v>
      </c>
      <c r="H1253" s="62">
        <f>'Raw data'!E1253</f>
        <v>2165.6603521387401</v>
      </c>
      <c r="I1253" s="67">
        <f t="shared" si="98"/>
        <v>1.4615430727435048E-2</v>
      </c>
      <c r="J1253" s="62">
        <f>'Sweden Small Cap'!C1268</f>
        <v>2189.0796402599999</v>
      </c>
      <c r="K1253">
        <f t="shared" si="99"/>
        <v>1.1521219400853178E-2</v>
      </c>
    </row>
    <row r="1254" spans="1:11" x14ac:dyDescent="0.3">
      <c r="A1254" s="101">
        <v>44267</v>
      </c>
      <c r="B1254" s="3">
        <f>'Raw data'!B1254</f>
        <v>68.685220000000001</v>
      </c>
      <c r="C1254" s="3">
        <f t="shared" si="95"/>
        <v>-8.2531240070921399E-3</v>
      </c>
      <c r="D1254" s="3">
        <f>'Raw data'!C1254</f>
        <v>138</v>
      </c>
      <c r="E1254" s="3">
        <f t="shared" si="96"/>
        <v>-2.4390243902438945E-2</v>
      </c>
      <c r="F1254" s="3">
        <f>'Raw data'!D1254</f>
        <v>41.5</v>
      </c>
      <c r="G1254" s="3">
        <f t="shared" si="97"/>
        <v>-4.3186180422264808E-3</v>
      </c>
      <c r="H1254" s="62">
        <f>'Raw data'!E1254</f>
        <v>2168.9617276348799</v>
      </c>
      <c r="I1254" s="67">
        <f t="shared" si="98"/>
        <v>1.5244197885783376E-3</v>
      </c>
      <c r="J1254" s="62">
        <f>'Sweden Small Cap'!C1269</f>
        <v>2217.7043385500001</v>
      </c>
      <c r="K1254">
        <f t="shared" si="99"/>
        <v>1.3076133806899964E-2</v>
      </c>
    </row>
    <row r="1255" spans="1:11" x14ac:dyDescent="0.3">
      <c r="A1255" s="101">
        <v>44270</v>
      </c>
      <c r="B1255" s="3">
        <f>'Raw data'!B1255</f>
        <v>70.018919999999994</v>
      </c>
      <c r="C1255" s="3">
        <f t="shared" si="95"/>
        <v>1.9417569019943348E-2</v>
      </c>
      <c r="D1255" s="3">
        <f>'Raw data'!C1255</f>
        <v>139.30000000000001</v>
      </c>
      <c r="E1255" s="3">
        <f t="shared" si="96"/>
        <v>9.4202898550725458E-3</v>
      </c>
      <c r="F1255" s="3">
        <f>'Raw data'!D1255</f>
        <v>42.9</v>
      </c>
      <c r="G1255" s="3">
        <f t="shared" si="97"/>
        <v>3.373493975903611E-2</v>
      </c>
      <c r="H1255" s="62">
        <f>'Raw data'!E1255</f>
        <v>2161.8282453301799</v>
      </c>
      <c r="I1255" s="67">
        <f t="shared" si="98"/>
        <v>-3.2888926594747416E-3</v>
      </c>
      <c r="J1255" s="62">
        <f>'Sweden Small Cap'!C1270</f>
        <v>2229.3480078900002</v>
      </c>
      <c r="K1255">
        <f t="shared" si="99"/>
        <v>5.250325364657517E-3</v>
      </c>
    </row>
    <row r="1256" spans="1:11" x14ac:dyDescent="0.3">
      <c r="A1256" s="101">
        <v>44271</v>
      </c>
      <c r="B1256" s="3">
        <f>'Raw data'!B1256</f>
        <v>72.019454999999994</v>
      </c>
      <c r="C1256" s="3">
        <f t="shared" si="95"/>
        <v>2.8571349001098551E-2</v>
      </c>
      <c r="D1256" s="3">
        <f>'Raw data'!C1256</f>
        <v>142.65</v>
      </c>
      <c r="E1256" s="3">
        <f t="shared" si="96"/>
        <v>2.4048815506101894E-2</v>
      </c>
      <c r="F1256" s="3">
        <f>'Raw data'!D1256</f>
        <v>43.5</v>
      </c>
      <c r="G1256" s="3">
        <f t="shared" si="97"/>
        <v>1.3986013986014019E-2</v>
      </c>
      <c r="H1256" s="62">
        <f>'Raw data'!E1256</f>
        <v>2180.1407984300599</v>
      </c>
      <c r="I1256" s="67">
        <f t="shared" si="98"/>
        <v>8.4708640195803788E-3</v>
      </c>
      <c r="J1256" s="62">
        <f>'Sweden Small Cap'!C1271</f>
        <v>2270.3281391599999</v>
      </c>
      <c r="K1256">
        <f t="shared" si="99"/>
        <v>1.8382114916542767E-2</v>
      </c>
    </row>
    <row r="1257" spans="1:11" x14ac:dyDescent="0.3">
      <c r="A1257" s="101">
        <v>44272</v>
      </c>
      <c r="B1257" s="3">
        <f>'Raw data'!B1257</f>
        <v>71.82893</v>
      </c>
      <c r="C1257" s="3">
        <f t="shared" si="95"/>
        <v>-2.6454657286700358E-3</v>
      </c>
      <c r="D1257" s="3">
        <f>'Raw data'!C1257</f>
        <v>139.15</v>
      </c>
      <c r="E1257" s="3">
        <f t="shared" si="96"/>
        <v>-2.4535576586049771E-2</v>
      </c>
      <c r="F1257" s="3">
        <f>'Raw data'!D1257</f>
        <v>42.76</v>
      </c>
      <c r="G1257" s="3">
        <f t="shared" si="97"/>
        <v>-1.7011494252873609E-2</v>
      </c>
      <c r="H1257" s="62">
        <f>'Raw data'!E1257</f>
        <v>2172.8562978003902</v>
      </c>
      <c r="I1257" s="67">
        <f t="shared" si="98"/>
        <v>-3.3412982477624394E-3</v>
      </c>
      <c r="J1257" s="62">
        <f>'Sweden Small Cap'!C1272</f>
        <v>2257.8591333300001</v>
      </c>
      <c r="K1257">
        <f t="shared" si="99"/>
        <v>-5.4921601925848494E-3</v>
      </c>
    </row>
    <row r="1258" spans="1:11" x14ac:dyDescent="0.3">
      <c r="A1258" s="101">
        <v>44273</v>
      </c>
      <c r="B1258" s="3">
        <f>'Raw data'!B1258</f>
        <v>72.495769999999993</v>
      </c>
      <c r="C1258" s="3">
        <f t="shared" si="95"/>
        <v>9.2837245382883116E-3</v>
      </c>
      <c r="D1258" s="3">
        <f>'Raw data'!C1258</f>
        <v>141.5</v>
      </c>
      <c r="E1258" s="3">
        <f t="shared" si="96"/>
        <v>1.6888250089831077E-2</v>
      </c>
      <c r="F1258" s="3">
        <f>'Raw data'!D1258</f>
        <v>43.12</v>
      </c>
      <c r="G1258" s="3">
        <f t="shared" si="97"/>
        <v>8.4190832553788456E-3</v>
      </c>
      <c r="H1258" s="62">
        <f>'Raw data'!E1258</f>
        <v>2179.9861533779099</v>
      </c>
      <c r="I1258" s="67">
        <f t="shared" si="98"/>
        <v>3.2813286293885899E-3</v>
      </c>
      <c r="J1258" s="62">
        <f>'Sweden Small Cap'!C1273</f>
        <v>2260.1888727300002</v>
      </c>
      <c r="K1258">
        <f t="shared" si="99"/>
        <v>1.0318355851386064E-3</v>
      </c>
    </row>
    <row r="1259" spans="1:11" x14ac:dyDescent="0.3">
      <c r="A1259" s="101">
        <v>44274</v>
      </c>
      <c r="B1259" s="3">
        <f>'Raw data'!B1259</f>
        <v>73.591310000000007</v>
      </c>
      <c r="C1259" s="3">
        <f t="shared" si="95"/>
        <v>1.5111778245820605E-2</v>
      </c>
      <c r="D1259" s="3">
        <f>'Raw data'!C1259</f>
        <v>143.55000000000001</v>
      </c>
      <c r="E1259" s="3">
        <f t="shared" si="96"/>
        <v>1.4487632508834003E-2</v>
      </c>
      <c r="F1259" s="3">
        <f>'Raw data'!D1259</f>
        <v>44.5</v>
      </c>
      <c r="G1259" s="3">
        <f t="shared" si="97"/>
        <v>3.2003710575139205E-2</v>
      </c>
      <c r="H1259" s="62">
        <f>'Raw data'!E1259</f>
        <v>2169.1834014185201</v>
      </c>
      <c r="I1259" s="67">
        <f t="shared" si="98"/>
        <v>-4.9554222822244913E-3</v>
      </c>
      <c r="J1259" s="62">
        <f>'Sweden Small Cap'!C1274</f>
        <v>2282.8997637699999</v>
      </c>
      <c r="K1259">
        <f t="shared" si="99"/>
        <v>1.0048227081380191E-2</v>
      </c>
    </row>
    <row r="1260" spans="1:11" x14ac:dyDescent="0.3">
      <c r="A1260" s="101">
        <v>44277</v>
      </c>
      <c r="B1260" s="3">
        <f>'Raw data'!B1260</f>
        <v>71.209720000000004</v>
      </c>
      <c r="C1260" s="3">
        <f t="shared" si="95"/>
        <v>-3.236238083001923E-2</v>
      </c>
      <c r="D1260" s="3">
        <f>'Raw data'!C1260</f>
        <v>144.85</v>
      </c>
      <c r="E1260" s="3">
        <f t="shared" si="96"/>
        <v>9.0560780215951427E-3</v>
      </c>
      <c r="F1260" s="3">
        <f>'Raw data'!D1260</f>
        <v>44.08</v>
      </c>
      <c r="G1260" s="3">
        <f t="shared" si="97"/>
        <v>-9.4382022471910503E-3</v>
      </c>
      <c r="H1260" s="62">
        <f>'Raw data'!E1260</f>
        <v>2174.6304353633</v>
      </c>
      <c r="I1260" s="67">
        <f t="shared" si="98"/>
        <v>2.5110988500178398E-3</v>
      </c>
      <c r="J1260" s="62">
        <f>'Sweden Small Cap'!C1275</f>
        <v>2252.34770815</v>
      </c>
      <c r="K1260">
        <f t="shared" si="99"/>
        <v>-1.338300354000037E-2</v>
      </c>
    </row>
    <row r="1261" spans="1:11" x14ac:dyDescent="0.3">
      <c r="A1261" s="101">
        <v>44278</v>
      </c>
      <c r="B1261" s="3">
        <f>'Raw data'!B1261</f>
        <v>71.638400000000004</v>
      </c>
      <c r="C1261" s="3">
        <f t="shared" si="95"/>
        <v>6.019964690213638E-3</v>
      </c>
      <c r="D1261" s="3">
        <f>'Raw data'!C1261</f>
        <v>146.55000000000001</v>
      </c>
      <c r="E1261" s="3">
        <f t="shared" si="96"/>
        <v>1.1736278909216549E-2</v>
      </c>
      <c r="F1261" s="3">
        <f>'Raw data'!D1261</f>
        <v>45.22</v>
      </c>
      <c r="G1261" s="3">
        <f t="shared" si="97"/>
        <v>2.5862068965517255E-2</v>
      </c>
      <c r="H1261" s="62">
        <f>'Raw data'!E1261</f>
        <v>2168.1210963927201</v>
      </c>
      <c r="I1261" s="67">
        <f t="shared" si="98"/>
        <v>-2.9933081339829489E-3</v>
      </c>
      <c r="J1261" s="62">
        <f>'Sweden Small Cap'!C1276</f>
        <v>2254.78373887</v>
      </c>
      <c r="K1261">
        <f t="shared" si="99"/>
        <v>1.08155180089882E-3</v>
      </c>
    </row>
    <row r="1262" spans="1:11" x14ac:dyDescent="0.3">
      <c r="A1262" s="101">
        <v>44279</v>
      </c>
      <c r="B1262" s="3">
        <f>'Raw data'!B1262</f>
        <v>73.067359999999994</v>
      </c>
      <c r="C1262" s="3">
        <f t="shared" si="95"/>
        <v>1.9946844150622981E-2</v>
      </c>
      <c r="D1262" s="3">
        <f>'Raw data'!C1262</f>
        <v>147.9</v>
      </c>
      <c r="E1262" s="3">
        <f t="shared" si="96"/>
        <v>9.2118730808597345E-3</v>
      </c>
      <c r="F1262" s="3">
        <f>'Raw data'!D1262</f>
        <v>46.66</v>
      </c>
      <c r="G1262" s="3">
        <f t="shared" si="97"/>
        <v>3.184431667403799E-2</v>
      </c>
      <c r="H1262" s="62">
        <f>'Raw data'!E1262</f>
        <v>2184.59914722245</v>
      </c>
      <c r="I1262" s="67">
        <f t="shared" si="98"/>
        <v>7.6001524348182333E-3</v>
      </c>
      <c r="J1262" s="62">
        <f>'Sweden Small Cap'!C1277</f>
        <v>2255.06707555</v>
      </c>
      <c r="K1262">
        <f t="shared" si="99"/>
        <v>1.2566024630905121E-4</v>
      </c>
    </row>
    <row r="1263" spans="1:11" x14ac:dyDescent="0.3">
      <c r="A1263" s="101">
        <v>44280</v>
      </c>
      <c r="B1263" s="3">
        <f>'Raw data'!B1263</f>
        <v>74.115264999999994</v>
      </c>
      <c r="C1263" s="3">
        <f t="shared" si="95"/>
        <v>1.4341629422494534E-2</v>
      </c>
      <c r="D1263" s="3">
        <f>'Raw data'!C1263</f>
        <v>148.5</v>
      </c>
      <c r="E1263" s="3">
        <f t="shared" si="96"/>
        <v>4.0567951318458036E-3</v>
      </c>
      <c r="F1263" s="3">
        <f>'Raw data'!D1263</f>
        <v>49.8</v>
      </c>
      <c r="G1263" s="3">
        <f t="shared" si="97"/>
        <v>6.7295327903986304E-2</v>
      </c>
      <c r="H1263" s="62">
        <f>'Raw data'!E1263</f>
        <v>2173.24252013879</v>
      </c>
      <c r="I1263" s="67">
        <f t="shared" si="98"/>
        <v>-5.1984946978025992E-3</v>
      </c>
      <c r="J1263" s="62">
        <f>'Sweden Small Cap'!C1278</f>
        <v>2252.0258432000001</v>
      </c>
      <c r="K1263">
        <f t="shared" si="99"/>
        <v>-1.3486216809130748E-3</v>
      </c>
    </row>
    <row r="1264" spans="1:11" x14ac:dyDescent="0.3">
      <c r="A1264" s="101">
        <v>44281</v>
      </c>
      <c r="B1264" s="3">
        <f>'Raw data'!B1264</f>
        <v>77.020804999999996</v>
      </c>
      <c r="C1264" s="3">
        <f t="shared" si="95"/>
        <v>3.9202990099273104E-2</v>
      </c>
      <c r="D1264" s="3">
        <f>'Raw data'!C1264</f>
        <v>150.19999999999999</v>
      </c>
      <c r="E1264" s="3">
        <f t="shared" si="96"/>
        <v>1.1447811447811372E-2</v>
      </c>
      <c r="F1264" s="3">
        <f>'Raw data'!D1264</f>
        <v>50.7</v>
      </c>
      <c r="G1264" s="3">
        <f t="shared" si="97"/>
        <v>1.807228915662662E-2</v>
      </c>
      <c r="H1264" s="62">
        <f>'Raw data'!E1264</f>
        <v>2198.79654771798</v>
      </c>
      <c r="I1264" s="67">
        <f t="shared" si="98"/>
        <v>1.1758479480494449E-2</v>
      </c>
      <c r="J1264" s="62">
        <f>'Sweden Small Cap'!C1279</f>
        <v>2253.9164588399999</v>
      </c>
      <c r="K1264">
        <f t="shared" si="99"/>
        <v>8.3951773720029519E-4</v>
      </c>
    </row>
    <row r="1265" spans="1:11" x14ac:dyDescent="0.3">
      <c r="A1265" s="101">
        <v>44284</v>
      </c>
      <c r="B1265" s="3">
        <f>'Raw data'!B1265</f>
        <v>75.544219999999996</v>
      </c>
      <c r="C1265" s="3">
        <f t="shared" si="95"/>
        <v>-1.9171248599647851E-2</v>
      </c>
      <c r="D1265" s="3">
        <f>'Raw data'!C1265</f>
        <v>144.80000000000001</v>
      </c>
      <c r="E1265" s="3">
        <f t="shared" si="96"/>
        <v>-3.5952063914780147E-2</v>
      </c>
      <c r="F1265" s="3">
        <f>'Raw data'!D1265</f>
        <v>51.7</v>
      </c>
      <c r="G1265" s="3">
        <f t="shared" si="97"/>
        <v>1.9723865877712032E-2</v>
      </c>
      <c r="H1265" s="62">
        <f>'Raw data'!E1265</f>
        <v>2182.2130185268202</v>
      </c>
      <c r="I1265" s="67">
        <f t="shared" si="98"/>
        <v>-7.5420935185527178E-3</v>
      </c>
      <c r="J1265" s="62">
        <f>'Sweden Small Cap'!C1280</f>
        <v>2256.65925978</v>
      </c>
      <c r="K1265">
        <f t="shared" si="99"/>
        <v>1.2169044372707855E-3</v>
      </c>
    </row>
    <row r="1266" spans="1:11" x14ac:dyDescent="0.3">
      <c r="A1266" s="101">
        <v>44285</v>
      </c>
      <c r="B1266" s="3">
        <f>'Raw data'!B1266</f>
        <v>76.258700000000005</v>
      </c>
      <c r="C1266" s="3">
        <f t="shared" si="95"/>
        <v>9.4577718851291195E-3</v>
      </c>
      <c r="D1266" s="3">
        <f>'Raw data'!C1266</f>
        <v>145.75</v>
      </c>
      <c r="E1266" s="3">
        <f t="shared" si="96"/>
        <v>6.5607734806629042E-3</v>
      </c>
      <c r="F1266" s="3">
        <f>'Raw data'!D1266</f>
        <v>51.55</v>
      </c>
      <c r="G1266" s="3">
        <f t="shared" si="97"/>
        <v>-2.9013539651838623E-3</v>
      </c>
      <c r="H1266" s="62">
        <f>'Raw data'!E1266</f>
        <v>2205.4072954797198</v>
      </c>
      <c r="I1266" s="67">
        <f t="shared" si="98"/>
        <v>1.0628786812278168E-2</v>
      </c>
      <c r="J1266" s="62">
        <f>'Sweden Small Cap'!C1281</f>
        <v>2242.82566193</v>
      </c>
      <c r="K1266">
        <f t="shared" si="99"/>
        <v>-6.1301225650471306E-3</v>
      </c>
    </row>
    <row r="1267" spans="1:11" x14ac:dyDescent="0.3">
      <c r="A1267" s="101">
        <v>44286</v>
      </c>
      <c r="B1267" s="3">
        <f>'Raw data'!B1267</f>
        <v>77.211340000000007</v>
      </c>
      <c r="C1267" s="3">
        <f t="shared" si="95"/>
        <v>1.2492214003123609E-2</v>
      </c>
      <c r="D1267" s="3">
        <f>'Raw data'!C1267</f>
        <v>153.69999999999999</v>
      </c>
      <c r="E1267" s="3">
        <f t="shared" si="96"/>
        <v>5.4545454545454466E-2</v>
      </c>
      <c r="F1267" s="3">
        <f>'Raw data'!D1267</f>
        <v>51.15</v>
      </c>
      <c r="G1267" s="3">
        <f t="shared" si="97"/>
        <v>-7.7594568380213117E-3</v>
      </c>
      <c r="H1267" s="62">
        <f>'Raw data'!E1267</f>
        <v>2192.85716894712</v>
      </c>
      <c r="I1267" s="67">
        <f t="shared" si="98"/>
        <v>-5.6906162223743948E-3</v>
      </c>
      <c r="J1267" s="62">
        <f>'Sweden Small Cap'!C1282</f>
        <v>2252.7260789699999</v>
      </c>
      <c r="K1267">
        <f t="shared" si="99"/>
        <v>4.4142606391797488E-3</v>
      </c>
    </row>
    <row r="1268" spans="1:11" x14ac:dyDescent="0.3">
      <c r="A1268" s="101">
        <v>44287</v>
      </c>
      <c r="B1268" s="3">
        <f>'Raw data'!B1268</f>
        <v>78.497399999999999</v>
      </c>
      <c r="C1268" s="3">
        <f t="shared" si="95"/>
        <v>1.6656361617347813E-2</v>
      </c>
      <c r="D1268" s="3">
        <f>'Raw data'!C1268</f>
        <v>154</v>
      </c>
      <c r="E1268" s="3">
        <f t="shared" si="96"/>
        <v>1.9518542615485452E-3</v>
      </c>
      <c r="F1268" s="3">
        <f>'Raw data'!D1268</f>
        <v>51.85</v>
      </c>
      <c r="G1268" s="3">
        <f t="shared" si="97"/>
        <v>1.368523949169116E-2</v>
      </c>
      <c r="H1268" s="62">
        <f>'Raw data'!E1268</f>
        <v>2202.6080359677198</v>
      </c>
      <c r="I1268" s="67">
        <f t="shared" si="98"/>
        <v>4.4466494027431743E-3</v>
      </c>
      <c r="J1268" s="62">
        <f>'Sweden Small Cap'!C1283</f>
        <v>2237.6651259999999</v>
      </c>
      <c r="K1268">
        <f t="shared" si="99"/>
        <v>-6.6856565965118329E-3</v>
      </c>
    </row>
    <row r="1269" spans="1:11" x14ac:dyDescent="0.3">
      <c r="A1269" s="101">
        <v>44292</v>
      </c>
      <c r="B1269" s="3">
        <f>'Raw data'!B1269</f>
        <v>79.450035</v>
      </c>
      <c r="C1269" s="3">
        <f t="shared" si="95"/>
        <v>1.2135879659708484E-2</v>
      </c>
      <c r="D1269" s="3">
        <f>'Raw data'!C1269</f>
        <v>156.35</v>
      </c>
      <c r="E1269" s="3">
        <f t="shared" si="96"/>
        <v>1.5259740259740223E-2</v>
      </c>
      <c r="F1269" s="3">
        <f>'Raw data'!D1269</f>
        <v>53.2</v>
      </c>
      <c r="G1269" s="3">
        <f t="shared" si="97"/>
        <v>2.6036644165863092E-2</v>
      </c>
      <c r="H1269" s="62">
        <f>'Raw data'!E1269</f>
        <v>2230.2489572990198</v>
      </c>
      <c r="I1269" s="67">
        <f t="shared" si="98"/>
        <v>1.2549178464772054E-2</v>
      </c>
      <c r="J1269" s="62">
        <f>'Sweden Small Cap'!C1284</f>
        <v>2264.82327923</v>
      </c>
      <c r="K1269">
        <f t="shared" si="99"/>
        <v>1.2136826424312856E-2</v>
      </c>
    </row>
    <row r="1270" spans="1:11" x14ac:dyDescent="0.3">
      <c r="A1270" s="101">
        <v>44293</v>
      </c>
      <c r="B1270" s="3">
        <f>'Raw data'!B1270</f>
        <v>79.735825000000006</v>
      </c>
      <c r="C1270" s="3">
        <f t="shared" si="95"/>
        <v>3.5971035129186003E-3</v>
      </c>
      <c r="D1270" s="3">
        <f>'Raw data'!C1270</f>
        <v>153.44999999999999</v>
      </c>
      <c r="E1270" s="3">
        <f t="shared" si="96"/>
        <v>-1.8548129197313756E-2</v>
      </c>
      <c r="F1270" s="3">
        <f>'Raw data'!D1270</f>
        <v>52</v>
      </c>
      <c r="G1270" s="3">
        <f t="shared" si="97"/>
        <v>-2.255639097744366E-2</v>
      </c>
      <c r="H1270" s="62">
        <f>'Raw data'!E1270</f>
        <v>2229.5585381554301</v>
      </c>
      <c r="I1270" s="67">
        <f t="shared" si="98"/>
        <v>-3.0957043666812099E-4</v>
      </c>
      <c r="J1270" s="62">
        <f>'Sweden Small Cap'!C1285</f>
        <v>2265.92113879</v>
      </c>
      <c r="K1270">
        <f t="shared" si="99"/>
        <v>4.8474402840525981E-4</v>
      </c>
    </row>
    <row r="1271" spans="1:11" x14ac:dyDescent="0.3">
      <c r="A1271" s="101">
        <v>44294</v>
      </c>
      <c r="B1271" s="3">
        <f>'Raw data'!B1271</f>
        <v>81.450580000000002</v>
      </c>
      <c r="C1271" s="3">
        <f t="shared" si="95"/>
        <v>2.1505452536547988E-2</v>
      </c>
      <c r="D1271" s="3">
        <f>'Raw data'!C1271</f>
        <v>154.30000000000001</v>
      </c>
      <c r="E1271" s="3">
        <f t="shared" si="96"/>
        <v>5.5392636037798811E-3</v>
      </c>
      <c r="F1271" s="3">
        <f>'Raw data'!D1271</f>
        <v>53.2</v>
      </c>
      <c r="G1271" s="3">
        <f t="shared" si="97"/>
        <v>2.307692307692313E-2</v>
      </c>
      <c r="H1271" s="62">
        <f>'Raw data'!E1271</f>
        <v>2240.4011806743101</v>
      </c>
      <c r="I1271" s="67">
        <f t="shared" si="98"/>
        <v>4.863134263274547E-3</v>
      </c>
      <c r="J1271" s="62">
        <f>'Sweden Small Cap'!C1286</f>
        <v>2309.1329914299999</v>
      </c>
      <c r="K1271">
        <f t="shared" si="99"/>
        <v>1.9070325043648719E-2</v>
      </c>
    </row>
    <row r="1272" spans="1:11" x14ac:dyDescent="0.3">
      <c r="A1272" s="101">
        <v>44295</v>
      </c>
      <c r="B1272" s="3">
        <f>'Raw data'!B1272</f>
        <v>80.450299999999999</v>
      </c>
      <c r="C1272" s="3">
        <f t="shared" si="95"/>
        <v>-1.2280821081937092E-2</v>
      </c>
      <c r="D1272" s="3">
        <f>'Raw data'!C1272</f>
        <v>157.4</v>
      </c>
      <c r="E1272" s="3">
        <f t="shared" si="96"/>
        <v>2.0090732339598148E-2</v>
      </c>
      <c r="F1272" s="3">
        <f>'Raw data'!D1272</f>
        <v>53.35</v>
      </c>
      <c r="G1272" s="3">
        <f t="shared" si="97"/>
        <v>2.8195488721804241E-3</v>
      </c>
      <c r="H1272" s="62">
        <f>'Raw data'!E1272</f>
        <v>2250.4029883992998</v>
      </c>
      <c r="I1272" s="67">
        <f t="shared" si="98"/>
        <v>4.4642931860888347E-3</v>
      </c>
      <c r="J1272" s="62">
        <f>'Sweden Small Cap'!C1287</f>
        <v>2309.1329914299999</v>
      </c>
      <c r="K1272">
        <f t="shared" si="99"/>
        <v>0</v>
      </c>
    </row>
    <row r="1273" spans="1:11" x14ac:dyDescent="0.3">
      <c r="A1273" s="101">
        <v>44298</v>
      </c>
      <c r="B1273" s="3">
        <f>'Raw data'!B1273</f>
        <v>78.687929999999994</v>
      </c>
      <c r="C1273" s="3">
        <f t="shared" si="95"/>
        <v>-2.1906319802412224E-2</v>
      </c>
      <c r="D1273" s="3">
        <f>'Raw data'!C1273</f>
        <v>153.15</v>
      </c>
      <c r="E1273" s="3">
        <f t="shared" si="96"/>
        <v>-2.7001270648030495E-2</v>
      </c>
      <c r="F1273" s="3">
        <f>'Raw data'!D1273</f>
        <v>52.2</v>
      </c>
      <c r="G1273" s="3">
        <f t="shared" si="97"/>
        <v>-2.1555763823805033E-2</v>
      </c>
      <c r="H1273" s="62">
        <f>'Raw data'!E1273</f>
        <v>2233.1957766311202</v>
      </c>
      <c r="I1273" s="67">
        <f t="shared" si="98"/>
        <v>-7.6462801804307087E-3</v>
      </c>
      <c r="J1273" s="62">
        <f>'Sweden Small Cap'!C1288</f>
        <v>2350.6389232699999</v>
      </c>
      <c r="K1273">
        <f t="shared" si="99"/>
        <v>1.7974682269944142E-2</v>
      </c>
    </row>
    <row r="1274" spans="1:11" x14ac:dyDescent="0.3">
      <c r="A1274" s="101">
        <v>44299</v>
      </c>
      <c r="B1274" s="3">
        <f>'Raw data'!B1274</f>
        <v>79.116614999999996</v>
      </c>
      <c r="C1274" s="3">
        <f t="shared" si="95"/>
        <v>5.4479130407929345E-3</v>
      </c>
      <c r="D1274" s="3">
        <f>'Raw data'!C1274</f>
        <v>156.69999999999999</v>
      </c>
      <c r="E1274" s="3">
        <f t="shared" si="96"/>
        <v>2.3179888997714546E-2</v>
      </c>
      <c r="F1274" s="3">
        <f>'Raw data'!D1274</f>
        <v>54.25</v>
      </c>
      <c r="G1274" s="3">
        <f t="shared" si="97"/>
        <v>3.9272030651340939E-2</v>
      </c>
      <c r="H1274" s="62">
        <f>'Raw data'!E1274</f>
        <v>2247.2052733322998</v>
      </c>
      <c r="I1274" s="67">
        <f t="shared" si="98"/>
        <v>6.2732953589557617E-3</v>
      </c>
      <c r="J1274" s="62">
        <f>'Sweden Small Cap'!C1289</f>
        <v>2364.0372864300002</v>
      </c>
      <c r="K1274">
        <f t="shared" si="99"/>
        <v>5.6998814353681169E-3</v>
      </c>
    </row>
    <row r="1275" spans="1:11" x14ac:dyDescent="0.3">
      <c r="A1275" s="101">
        <v>44300</v>
      </c>
      <c r="B1275" s="3">
        <f>'Raw data'!B1275</f>
        <v>80.164519999999996</v>
      </c>
      <c r="C1275" s="3">
        <f t="shared" si="95"/>
        <v>1.3245068687531692E-2</v>
      </c>
      <c r="D1275" s="3">
        <f>'Raw data'!C1275</f>
        <v>155.65</v>
      </c>
      <c r="E1275" s="3">
        <f t="shared" si="96"/>
        <v>-6.7007019783023808E-3</v>
      </c>
      <c r="F1275" s="3">
        <f>'Raw data'!D1275</f>
        <v>53.75</v>
      </c>
      <c r="G1275" s="3">
        <f t="shared" si="97"/>
        <v>-9.2165898617511521E-3</v>
      </c>
      <c r="H1275" s="62">
        <f>'Raw data'!E1275</f>
        <v>2228.15808185061</v>
      </c>
      <c r="I1275" s="67">
        <f t="shared" si="98"/>
        <v>-8.4759464156318413E-3</v>
      </c>
      <c r="J1275" s="62">
        <f>'Sweden Small Cap'!C1290</f>
        <v>2381.9493468700002</v>
      </c>
      <c r="K1275">
        <f t="shared" si="99"/>
        <v>7.5768942151709946E-3</v>
      </c>
    </row>
    <row r="1276" spans="1:11" x14ac:dyDescent="0.3">
      <c r="A1276" s="101">
        <v>44301</v>
      </c>
      <c r="B1276" s="3">
        <f>'Raw data'!B1276</f>
        <v>80.307410000000004</v>
      </c>
      <c r="C1276" s="3">
        <f t="shared" si="95"/>
        <v>1.7824593723009682E-3</v>
      </c>
      <c r="D1276" s="3">
        <f>'Raw data'!C1276</f>
        <v>155.9</v>
      </c>
      <c r="E1276" s="3">
        <f t="shared" si="96"/>
        <v>1.6061676839061998E-3</v>
      </c>
      <c r="F1276" s="3">
        <f>'Raw data'!D1276</f>
        <v>53.45</v>
      </c>
      <c r="G1276" s="3">
        <f t="shared" si="97"/>
        <v>-5.5813953488371565E-3</v>
      </c>
      <c r="H1276" s="62">
        <f>'Raw data'!E1276</f>
        <v>2242.9836291134302</v>
      </c>
      <c r="I1276" s="67">
        <f t="shared" si="98"/>
        <v>6.6537232629862554E-3</v>
      </c>
      <c r="J1276" s="62">
        <f>'Sweden Small Cap'!C1291</f>
        <v>2395.8389969</v>
      </c>
      <c r="K1276">
        <f t="shared" si="99"/>
        <v>5.8312113346370891E-3</v>
      </c>
    </row>
    <row r="1277" spans="1:11" x14ac:dyDescent="0.3">
      <c r="A1277" s="101">
        <v>44302</v>
      </c>
      <c r="B1277" s="3">
        <f>'Raw data'!B1277</f>
        <v>80.069249999999997</v>
      </c>
      <c r="C1277" s="3">
        <f t="shared" si="95"/>
        <v>-2.9656042947968026E-3</v>
      </c>
      <c r="D1277" s="3">
        <f>'Raw data'!C1277</f>
        <v>153.65</v>
      </c>
      <c r="E1277" s="3">
        <f t="shared" si="96"/>
        <v>-1.4432328415651058E-2</v>
      </c>
      <c r="F1277" s="3">
        <f>'Raw data'!D1277</f>
        <v>52.9</v>
      </c>
      <c r="G1277" s="3">
        <f t="shared" si="97"/>
        <v>-1.0289990645463128E-2</v>
      </c>
      <c r="H1277" s="62">
        <f>'Raw data'!E1277</f>
        <v>2280.5034348388899</v>
      </c>
      <c r="I1277" s="67">
        <f t="shared" si="98"/>
        <v>1.6727632443884546E-2</v>
      </c>
      <c r="J1277" s="62">
        <f>'Sweden Small Cap'!C1292</f>
        <v>2386.1330968900002</v>
      </c>
      <c r="K1277">
        <f t="shared" si="99"/>
        <v>-4.0511486884379057E-3</v>
      </c>
    </row>
    <row r="1278" spans="1:11" x14ac:dyDescent="0.3">
      <c r="A1278" s="101">
        <v>44305</v>
      </c>
      <c r="B1278" s="3">
        <f>'Raw data'!B1278</f>
        <v>81.593474999999998</v>
      </c>
      <c r="C1278" s="3">
        <f t="shared" si="95"/>
        <v>1.9036334173231313E-2</v>
      </c>
      <c r="D1278" s="3">
        <f>'Raw data'!C1278</f>
        <v>156.5</v>
      </c>
      <c r="E1278" s="3">
        <f t="shared" si="96"/>
        <v>1.8548649528148352E-2</v>
      </c>
      <c r="F1278" s="3">
        <f>'Raw data'!D1278</f>
        <v>53.2</v>
      </c>
      <c r="G1278" s="3">
        <f t="shared" si="97"/>
        <v>5.671077504725979E-3</v>
      </c>
      <c r="H1278" s="62">
        <f>'Raw data'!E1278</f>
        <v>2257.6013426896402</v>
      </c>
      <c r="I1278" s="67">
        <f t="shared" si="98"/>
        <v>-1.0042559813494721E-2</v>
      </c>
      <c r="J1278" s="62">
        <f>'Sweden Small Cap'!C1293</f>
        <v>2422.3335070600001</v>
      </c>
      <c r="K1278">
        <f t="shared" si="99"/>
        <v>1.5171161330934243E-2</v>
      </c>
    </row>
    <row r="1279" spans="1:11" x14ac:dyDescent="0.3">
      <c r="A1279" s="101">
        <v>44306</v>
      </c>
      <c r="B1279" s="3">
        <f>'Raw data'!B1279</f>
        <v>76.830284000000006</v>
      </c>
      <c r="C1279" s="3">
        <f t="shared" si="95"/>
        <v>-5.8377106747812761E-2</v>
      </c>
      <c r="D1279" s="3">
        <f>'Raw data'!C1279</f>
        <v>153.1</v>
      </c>
      <c r="E1279" s="3">
        <f t="shared" si="96"/>
        <v>-2.1725239616613455E-2</v>
      </c>
      <c r="F1279" s="3">
        <f>'Raw data'!D1279</f>
        <v>51.85</v>
      </c>
      <c r="G1279" s="3">
        <f t="shared" si="97"/>
        <v>-2.5375939849624086E-2</v>
      </c>
      <c r="H1279" s="62">
        <f>'Raw data'!E1279</f>
        <v>2204.8142506182098</v>
      </c>
      <c r="I1279" s="67">
        <f t="shared" si="98"/>
        <v>-2.3381936869572101E-2</v>
      </c>
      <c r="J1279" s="62">
        <f>'Sweden Small Cap'!C1294</f>
        <v>2426.32540217</v>
      </c>
      <c r="K1279">
        <f t="shared" si="99"/>
        <v>1.6479543788521693E-3</v>
      </c>
    </row>
    <row r="1280" spans="1:11" x14ac:dyDescent="0.3">
      <c r="A1280" s="101">
        <v>44307</v>
      </c>
      <c r="B1280" s="3">
        <f>'Raw data'!B1280</f>
        <v>75.020269999999996</v>
      </c>
      <c r="C1280" s="3">
        <f t="shared" si="95"/>
        <v>-2.3558600928769304E-2</v>
      </c>
      <c r="D1280" s="3">
        <f>'Raw data'!C1280</f>
        <v>149.6</v>
      </c>
      <c r="E1280" s="3">
        <f t="shared" si="96"/>
        <v>-2.2860875244937951E-2</v>
      </c>
      <c r="F1280" s="3">
        <f>'Raw data'!D1280</f>
        <v>51.3</v>
      </c>
      <c r="G1280" s="3">
        <f t="shared" si="97"/>
        <v>-1.0607521697203554E-2</v>
      </c>
      <c r="H1280" s="62">
        <f>'Raw data'!E1280</f>
        <v>2228.2895258367298</v>
      </c>
      <c r="I1280" s="67">
        <f t="shared" si="98"/>
        <v>1.0647280246822483E-2</v>
      </c>
      <c r="J1280" s="62">
        <f>'Sweden Small Cap'!C1295</f>
        <v>2450.8597688499999</v>
      </c>
      <c r="K1280">
        <f t="shared" si="99"/>
        <v>1.0111737963118005E-2</v>
      </c>
    </row>
    <row r="1281" spans="1:11" x14ac:dyDescent="0.3">
      <c r="A1281" s="101">
        <v>44308</v>
      </c>
      <c r="B1281" s="3">
        <f>'Raw data'!B1281</f>
        <v>74.543949999999995</v>
      </c>
      <c r="C1281" s="3">
        <f t="shared" si="95"/>
        <v>-6.3492173515238108E-3</v>
      </c>
      <c r="D1281" s="3">
        <f>'Raw data'!C1281</f>
        <v>149.85</v>
      </c>
      <c r="E1281" s="3">
        <f t="shared" si="96"/>
        <v>1.6711229946524064E-3</v>
      </c>
      <c r="F1281" s="3">
        <f>'Raw data'!D1281</f>
        <v>51.45</v>
      </c>
      <c r="G1281" s="3">
        <f t="shared" si="97"/>
        <v>2.9239766081872454E-3</v>
      </c>
      <c r="H1281" s="62">
        <f>'Raw data'!E1281</f>
        <v>2232.4186396272698</v>
      </c>
      <c r="I1281" s="67">
        <f t="shared" si="98"/>
        <v>1.8530418703061203E-3</v>
      </c>
      <c r="J1281" s="62">
        <f>'Sweden Small Cap'!C1296</f>
        <v>2486.1556751799999</v>
      </c>
      <c r="K1281">
        <f t="shared" si="99"/>
        <v>1.4401438539489199E-2</v>
      </c>
    </row>
    <row r="1282" spans="1:11" x14ac:dyDescent="0.3">
      <c r="A1282" s="101">
        <v>44309</v>
      </c>
      <c r="B1282" s="3">
        <f>'Raw data'!B1282</f>
        <v>74.924999999999997</v>
      </c>
      <c r="C1282" s="3">
        <f t="shared" si="95"/>
        <v>5.1117495115298008E-3</v>
      </c>
      <c r="D1282" s="3">
        <f>'Raw data'!C1282</f>
        <v>152.5</v>
      </c>
      <c r="E1282" s="3">
        <f t="shared" si="96"/>
        <v>1.768435101768439E-2</v>
      </c>
      <c r="F1282" s="3">
        <f>'Raw data'!D1282</f>
        <v>50.85</v>
      </c>
      <c r="G1282" s="3">
        <f t="shared" si="97"/>
        <v>-1.1661807580174955E-2</v>
      </c>
      <c r="H1282" s="62">
        <f>'Raw data'!E1282</f>
        <v>2240.9459432757799</v>
      </c>
      <c r="I1282" s="67">
        <f t="shared" si="98"/>
        <v>3.8197601010596209E-3</v>
      </c>
      <c r="J1282" s="62">
        <f>'Sweden Small Cap'!C1297</f>
        <v>2466.2171581100001</v>
      </c>
      <c r="K1282">
        <f t="shared" si="99"/>
        <v>-8.0198184164618717E-3</v>
      </c>
    </row>
    <row r="1283" spans="1:11" x14ac:dyDescent="0.3">
      <c r="A1283" s="101">
        <v>44312</v>
      </c>
      <c r="B1283" s="3">
        <f>'Raw data'!B1283</f>
        <v>75.972909999999999</v>
      </c>
      <c r="C1283" s="3">
        <f t="shared" ref="C1283:C1346" si="100">(B1283-B1282)/B1282</f>
        <v>1.3986119452786142E-2</v>
      </c>
      <c r="D1283" s="3">
        <f>'Raw data'!C1283</f>
        <v>155.80000000000001</v>
      </c>
      <c r="E1283" s="3">
        <f t="shared" ref="E1283:E1346" si="101">(D1283-D1282)/D1282</f>
        <v>2.1639344262295156E-2</v>
      </c>
      <c r="F1283" s="3">
        <f>'Raw data'!D1283</f>
        <v>51.45</v>
      </c>
      <c r="G1283" s="3">
        <f t="shared" ref="G1283:G1346" si="102">(F1283-F1282)/F1282</f>
        <v>1.1799410029498553E-2</v>
      </c>
      <c r="H1283" s="62">
        <f>'Raw data'!E1283</f>
        <v>2244.3593963335402</v>
      </c>
      <c r="I1283" s="67">
        <f t="shared" ref="I1283:I1346" si="103">(H1283-H1282)/H1282</f>
        <v>1.5232197224581752E-3</v>
      </c>
      <c r="J1283" s="62">
        <f>'Sweden Small Cap'!C1298</f>
        <v>2436.3894889500002</v>
      </c>
      <c r="K1283">
        <f t="shared" si="99"/>
        <v>-1.2094502327953359E-2</v>
      </c>
    </row>
    <row r="1284" spans="1:11" x14ac:dyDescent="0.3">
      <c r="A1284" s="101">
        <v>44313</v>
      </c>
      <c r="B1284" s="3">
        <f>'Raw data'!B1284</f>
        <v>76.353966</v>
      </c>
      <c r="C1284" s="3">
        <f t="shared" si="100"/>
        <v>5.0156825636927813E-3</v>
      </c>
      <c r="D1284" s="3">
        <f>'Raw data'!C1284</f>
        <v>164</v>
      </c>
      <c r="E1284" s="3">
        <f t="shared" si="101"/>
        <v>5.2631578947368342E-2</v>
      </c>
      <c r="F1284" s="3">
        <f>'Raw data'!D1284</f>
        <v>53.3</v>
      </c>
      <c r="G1284" s="3">
        <f t="shared" si="102"/>
        <v>3.595724003887258E-2</v>
      </c>
      <c r="H1284" s="62">
        <f>'Raw data'!E1284</f>
        <v>2262.8421223618202</v>
      </c>
      <c r="I1284" s="67">
        <f t="shared" si="103"/>
        <v>8.2351899871624858E-3</v>
      </c>
      <c r="J1284" s="62">
        <f>'Sweden Small Cap'!C1299</f>
        <v>2435.8572848499998</v>
      </c>
      <c r="K1284">
        <f t="shared" ref="K1284:K1347" si="104">(J1284-J1283)/J1283</f>
        <v>-2.1843966345042837E-4</v>
      </c>
    </row>
    <row r="1285" spans="1:11" x14ac:dyDescent="0.3">
      <c r="A1285" s="101">
        <v>44314</v>
      </c>
      <c r="B1285" s="3">
        <f>'Raw data'!B1285</f>
        <v>74.353424000000004</v>
      </c>
      <c r="C1285" s="3">
        <f t="shared" si="100"/>
        <v>-2.6200891778169005E-2</v>
      </c>
      <c r="D1285" s="3">
        <f>'Raw data'!C1285</f>
        <v>152</v>
      </c>
      <c r="E1285" s="3">
        <f t="shared" si="101"/>
        <v>-7.3170731707317069E-2</v>
      </c>
      <c r="F1285" s="3">
        <f>'Raw data'!D1285</f>
        <v>50.55</v>
      </c>
      <c r="G1285" s="3">
        <f t="shared" si="102"/>
        <v>-5.1594746716697941E-2</v>
      </c>
      <c r="H1285" s="62">
        <f>'Raw data'!E1285</f>
        <v>2239.2506900427302</v>
      </c>
      <c r="I1285" s="67">
        <f t="shared" si="103"/>
        <v>-1.0425575910027114E-2</v>
      </c>
      <c r="J1285" s="62">
        <f>'Sweden Small Cap'!C1300</f>
        <v>2480.44636236</v>
      </c>
      <c r="K1285">
        <f t="shared" si="104"/>
        <v>1.8305291441877699E-2</v>
      </c>
    </row>
    <row r="1286" spans="1:11" x14ac:dyDescent="0.3">
      <c r="A1286" s="101">
        <v>44315</v>
      </c>
      <c r="B1286" s="3">
        <f>'Raw data'!B1286</f>
        <v>73.781840000000003</v>
      </c>
      <c r="C1286" s="3">
        <f t="shared" si="100"/>
        <v>-7.6873931185738181E-3</v>
      </c>
      <c r="D1286" s="3">
        <f>'Raw data'!C1286</f>
        <v>149.05000000000001</v>
      </c>
      <c r="E1286" s="3">
        <f t="shared" si="101"/>
        <v>-1.940789473684203E-2</v>
      </c>
      <c r="F1286" s="3">
        <f>'Raw data'!D1286</f>
        <v>50.65</v>
      </c>
      <c r="G1286" s="3">
        <f t="shared" si="102"/>
        <v>1.9782393669634307E-3</v>
      </c>
      <c r="H1286" s="62">
        <f>'Raw data'!E1286</f>
        <v>2232.8371642376201</v>
      </c>
      <c r="I1286" s="67">
        <f t="shared" si="103"/>
        <v>-2.8641392558810493E-3</v>
      </c>
      <c r="J1286" s="62">
        <f>'Sweden Small Cap'!C1301</f>
        <v>2485.2676508599998</v>
      </c>
      <c r="K1286">
        <f t="shared" si="104"/>
        <v>1.943718103790253E-3</v>
      </c>
    </row>
    <row r="1287" spans="1:11" x14ac:dyDescent="0.3">
      <c r="A1287" s="101">
        <v>44316</v>
      </c>
      <c r="B1287" s="3">
        <f>'Raw data'!B1287</f>
        <v>73.543679999999995</v>
      </c>
      <c r="C1287" s="3">
        <f t="shared" si="100"/>
        <v>-3.2278945605044235E-3</v>
      </c>
      <c r="D1287" s="3">
        <f>'Raw data'!C1287</f>
        <v>146.5</v>
      </c>
      <c r="E1287" s="3">
        <f t="shared" si="101"/>
        <v>-1.7108352901710911E-2</v>
      </c>
      <c r="F1287" s="3">
        <f>'Raw data'!D1287</f>
        <v>50.7</v>
      </c>
      <c r="G1287" s="3">
        <f t="shared" si="102"/>
        <v>9.8716683119455615E-4</v>
      </c>
      <c r="H1287" s="62">
        <f>'Raw data'!E1287</f>
        <v>2217.0229780473901</v>
      </c>
      <c r="I1287" s="67">
        <f t="shared" si="103"/>
        <v>-7.0825523882882746E-3</v>
      </c>
      <c r="J1287" s="62">
        <f>'Sweden Small Cap'!C1302</f>
        <v>2495.18778415</v>
      </c>
      <c r="K1287">
        <f t="shared" si="104"/>
        <v>3.9915754291363513E-3</v>
      </c>
    </row>
    <row r="1288" spans="1:11" x14ac:dyDescent="0.3">
      <c r="A1288" s="101">
        <v>44319</v>
      </c>
      <c r="B1288" s="3">
        <f>'Raw data'!B1288</f>
        <v>77.925820000000002</v>
      </c>
      <c r="C1288" s="3">
        <f t="shared" si="100"/>
        <v>5.9585541544834406E-2</v>
      </c>
      <c r="D1288" s="3">
        <f>'Raw data'!C1288</f>
        <v>150.15</v>
      </c>
      <c r="E1288" s="3">
        <f t="shared" si="101"/>
        <v>2.4914675767918129E-2</v>
      </c>
      <c r="F1288" s="3">
        <f>'Raw data'!D1288</f>
        <v>50.8</v>
      </c>
      <c r="G1288" s="3">
        <f t="shared" si="102"/>
        <v>1.9723865877710909E-3</v>
      </c>
      <c r="H1288" s="62">
        <f>'Raw data'!E1288</f>
        <v>2231.5916794687801</v>
      </c>
      <c r="I1288" s="67">
        <f t="shared" si="103"/>
        <v>6.5712902237130295E-3</v>
      </c>
      <c r="J1288" s="62">
        <f>'Sweden Small Cap'!C1303</f>
        <v>2485.4415283899998</v>
      </c>
      <c r="K1288">
        <f t="shared" si="104"/>
        <v>-3.9060209503711902E-3</v>
      </c>
    </row>
    <row r="1289" spans="1:11" x14ac:dyDescent="0.3">
      <c r="A1289" s="101">
        <v>44320</v>
      </c>
      <c r="B1289" s="3">
        <f>'Raw data'!B1289</f>
        <v>76.258700000000005</v>
      </c>
      <c r="C1289" s="3">
        <f t="shared" si="100"/>
        <v>-2.1393679270875775E-2</v>
      </c>
      <c r="D1289" s="3">
        <f>'Raw data'!C1289</f>
        <v>144.4</v>
      </c>
      <c r="E1289" s="3">
        <f t="shared" si="101"/>
        <v>-3.8295038295038296E-2</v>
      </c>
      <c r="F1289" s="3">
        <f>'Raw data'!D1289</f>
        <v>49.12</v>
      </c>
      <c r="G1289" s="3">
        <f t="shared" si="102"/>
        <v>-3.3070866141732283E-2</v>
      </c>
      <c r="H1289" s="62">
        <f>'Raw data'!E1289</f>
        <v>2194.58185412278</v>
      </c>
      <c r="I1289" s="67">
        <f t="shared" si="103"/>
        <v>-1.6584496924997538E-2</v>
      </c>
      <c r="J1289" s="62">
        <f>'Sweden Small Cap'!C1304</f>
        <v>2471.8930157700001</v>
      </c>
      <c r="K1289">
        <f t="shared" si="104"/>
        <v>-5.45114920839679E-3</v>
      </c>
    </row>
    <row r="1290" spans="1:11" x14ac:dyDescent="0.3">
      <c r="A1290" s="101">
        <v>44321</v>
      </c>
      <c r="B1290" s="3">
        <f>'Raw data'!B1290</f>
        <v>78.878456</v>
      </c>
      <c r="C1290" s="3">
        <f t="shared" si="100"/>
        <v>3.4353536055558187E-2</v>
      </c>
      <c r="D1290" s="3">
        <f>'Raw data'!C1290</f>
        <v>150.5</v>
      </c>
      <c r="E1290" s="3">
        <f t="shared" si="101"/>
        <v>4.2243767313019348E-2</v>
      </c>
      <c r="F1290" s="3">
        <f>'Raw data'!D1290</f>
        <v>50.65</v>
      </c>
      <c r="G1290" s="3">
        <f t="shared" si="102"/>
        <v>3.1148208469055399E-2</v>
      </c>
      <c r="H1290" s="62">
        <f>'Raw data'!E1290</f>
        <v>2255.4939672084101</v>
      </c>
      <c r="I1290" s="67">
        <f t="shared" si="103"/>
        <v>2.7755680641940783E-2</v>
      </c>
      <c r="J1290" s="62">
        <f>'Sweden Small Cap'!C1305</f>
        <v>2470.2289111</v>
      </c>
      <c r="K1290">
        <f t="shared" si="104"/>
        <v>-6.7321063629518379E-4</v>
      </c>
    </row>
    <row r="1291" spans="1:11" x14ac:dyDescent="0.3">
      <c r="A1291" s="101">
        <v>44322</v>
      </c>
      <c r="B1291" s="3">
        <f>'Raw data'!B1291</f>
        <v>77.258965000000003</v>
      </c>
      <c r="C1291" s="3">
        <f t="shared" si="100"/>
        <v>-2.0531474399042453E-2</v>
      </c>
      <c r="D1291" s="3">
        <f>'Raw data'!C1291</f>
        <v>144.15</v>
      </c>
      <c r="E1291" s="3">
        <f t="shared" si="101"/>
        <v>-4.2192691029900295E-2</v>
      </c>
      <c r="F1291" s="3">
        <f>'Raw data'!D1291</f>
        <v>42.3</v>
      </c>
      <c r="G1291" s="3">
        <f t="shared" si="102"/>
        <v>-0.16485686080947684</v>
      </c>
      <c r="H1291" s="62">
        <f>'Raw data'!E1291</f>
        <v>2246.6145104265602</v>
      </c>
      <c r="I1291" s="67">
        <f t="shared" si="103"/>
        <v>-3.9368124725422931E-3</v>
      </c>
      <c r="J1291" s="62">
        <f>'Sweden Small Cap'!C1306</f>
        <v>2443.41207343</v>
      </c>
      <c r="K1291">
        <f t="shared" si="104"/>
        <v>-1.085601320165038E-2</v>
      </c>
    </row>
    <row r="1292" spans="1:11" x14ac:dyDescent="0.3">
      <c r="A1292" s="101">
        <v>44323</v>
      </c>
      <c r="B1292" s="3">
        <f>'Raw data'!B1292</f>
        <v>78.783190000000005</v>
      </c>
      <c r="C1292" s="3">
        <f t="shared" si="100"/>
        <v>1.9728778401315643E-2</v>
      </c>
      <c r="D1292" s="3">
        <f>'Raw data'!C1292</f>
        <v>149.6</v>
      </c>
      <c r="E1292" s="3">
        <f t="shared" si="101"/>
        <v>3.7807839056538249E-2</v>
      </c>
      <c r="F1292" s="3">
        <f>'Raw data'!D1292</f>
        <v>43.1</v>
      </c>
      <c r="G1292" s="3">
        <f t="shared" si="102"/>
        <v>1.8912529550827527E-2</v>
      </c>
      <c r="H1292" s="62">
        <f>'Raw data'!E1292</f>
        <v>2260.1307158627101</v>
      </c>
      <c r="I1292" s="67">
        <f t="shared" si="103"/>
        <v>6.016254846312556E-3</v>
      </c>
      <c r="J1292" s="62">
        <f>'Sweden Small Cap'!C1307</f>
        <v>2459.1846391899999</v>
      </c>
      <c r="K1292">
        <f t="shared" si="104"/>
        <v>6.4551394877323245E-3</v>
      </c>
    </row>
    <row r="1293" spans="1:11" x14ac:dyDescent="0.3">
      <c r="A1293" s="101">
        <v>44326</v>
      </c>
      <c r="B1293" s="3">
        <f>'Raw data'!B1293</f>
        <v>77.306600000000003</v>
      </c>
      <c r="C1293" s="3">
        <f t="shared" si="100"/>
        <v>-1.8742450007419115E-2</v>
      </c>
      <c r="D1293" s="3">
        <f>'Raw data'!C1293</f>
        <v>145.75</v>
      </c>
      <c r="E1293" s="3">
        <f t="shared" si="101"/>
        <v>-2.5735294117647023E-2</v>
      </c>
      <c r="F1293" s="3">
        <f>'Raw data'!D1293</f>
        <v>43</v>
      </c>
      <c r="G1293" s="3">
        <f t="shared" si="102"/>
        <v>-2.3201856148492208E-3</v>
      </c>
      <c r="H1293" s="62">
        <f>'Raw data'!E1293</f>
        <v>2265.0103191872799</v>
      </c>
      <c r="I1293" s="67">
        <f t="shared" si="103"/>
        <v>2.1589916416437389E-3</v>
      </c>
      <c r="J1293" s="62">
        <f>'Sweden Small Cap'!C1308</f>
        <v>2411.8964473800002</v>
      </c>
      <c r="K1293">
        <f t="shared" si="104"/>
        <v>-1.9229215674336428E-2</v>
      </c>
    </row>
    <row r="1294" spans="1:11" x14ac:dyDescent="0.3">
      <c r="A1294" s="101">
        <v>44327</v>
      </c>
      <c r="B1294" s="3">
        <f>'Raw data'!B1294</f>
        <v>74.924999999999997</v>
      </c>
      <c r="C1294" s="3">
        <f t="shared" si="100"/>
        <v>-3.0807201454985809E-2</v>
      </c>
      <c r="D1294" s="3">
        <f>'Raw data'!C1294</f>
        <v>141.94999999999999</v>
      </c>
      <c r="E1294" s="3">
        <f t="shared" si="101"/>
        <v>-2.6072041166380868E-2</v>
      </c>
      <c r="F1294" s="3">
        <f>'Raw data'!D1294</f>
        <v>41.24</v>
      </c>
      <c r="G1294" s="3">
        <f t="shared" si="102"/>
        <v>-4.093023255813949E-2</v>
      </c>
      <c r="H1294" s="62">
        <f>'Raw data'!E1294</f>
        <v>2193.75621044941</v>
      </c>
      <c r="I1294" s="67">
        <f t="shared" si="103"/>
        <v>-3.1458624331317402E-2</v>
      </c>
      <c r="J1294" s="62">
        <f>'Sweden Small Cap'!C1309</f>
        <v>2459.4248328499998</v>
      </c>
      <c r="K1294">
        <f t="shared" si="104"/>
        <v>1.9705815115582132E-2</v>
      </c>
    </row>
    <row r="1295" spans="1:11" x14ac:dyDescent="0.3">
      <c r="A1295" s="101">
        <v>44328</v>
      </c>
      <c r="B1295" s="3">
        <f>'Raw data'!B1295</f>
        <v>74.02</v>
      </c>
      <c r="C1295" s="3">
        <f t="shared" si="100"/>
        <v>-1.2078745412078762E-2</v>
      </c>
      <c r="D1295" s="3">
        <f>'Raw data'!C1295</f>
        <v>141.44999999999999</v>
      </c>
      <c r="E1295" s="3">
        <f t="shared" si="101"/>
        <v>-3.5223670306445934E-3</v>
      </c>
      <c r="F1295" s="3">
        <f>'Raw data'!D1295</f>
        <v>40.159999999999997</v>
      </c>
      <c r="G1295" s="3">
        <f t="shared" si="102"/>
        <v>-2.6188166828322146E-2</v>
      </c>
      <c r="H1295" s="62">
        <f>'Raw data'!E1295</f>
        <v>2205.7949628921501</v>
      </c>
      <c r="I1295" s="67">
        <f t="shared" si="103"/>
        <v>5.4877348656138464E-3</v>
      </c>
      <c r="J1295" s="62">
        <f>'Sweden Small Cap'!C1310</f>
        <v>2431.1672723699999</v>
      </c>
      <c r="K1295">
        <f t="shared" si="104"/>
        <v>-1.1489499537684536E-2</v>
      </c>
    </row>
    <row r="1296" spans="1:11" x14ac:dyDescent="0.3">
      <c r="A1296" s="101">
        <v>44330</v>
      </c>
      <c r="B1296" s="3">
        <f>'Raw data'!B1296</f>
        <v>74.489999999999995</v>
      </c>
      <c r="C1296" s="3">
        <f t="shared" si="100"/>
        <v>6.3496352337206012E-3</v>
      </c>
      <c r="D1296" s="3">
        <f>'Raw data'!C1296</f>
        <v>140.1</v>
      </c>
      <c r="E1296" s="3">
        <f t="shared" si="101"/>
        <v>-9.5440084835630573E-3</v>
      </c>
      <c r="F1296" s="3">
        <f>'Raw data'!D1296</f>
        <v>40.14</v>
      </c>
      <c r="G1296" s="3">
        <f t="shared" si="102"/>
        <v>-4.9800796812739104E-4</v>
      </c>
      <c r="H1296" s="62">
        <f>'Raw data'!E1296</f>
        <v>2247.87794006082</v>
      </c>
      <c r="I1296" s="67">
        <f t="shared" si="103"/>
        <v>1.9078372140941151E-2</v>
      </c>
      <c r="J1296" s="62">
        <f>'Sweden Small Cap'!C1311</f>
        <v>2455.8575651299998</v>
      </c>
      <c r="K1296">
        <f t="shared" si="104"/>
        <v>1.0155735905382943E-2</v>
      </c>
    </row>
    <row r="1297" spans="1:11" x14ac:dyDescent="0.3">
      <c r="A1297" s="101">
        <v>44333</v>
      </c>
      <c r="B1297" s="3">
        <f>'Raw data'!B1297</f>
        <v>73.349999999999994</v>
      </c>
      <c r="C1297" s="3">
        <f t="shared" si="100"/>
        <v>-1.5304067660088612E-2</v>
      </c>
      <c r="D1297" s="3">
        <f>'Raw data'!C1297</f>
        <v>135.69999999999999</v>
      </c>
      <c r="E1297" s="3">
        <f t="shared" si="101"/>
        <v>-3.1406138472519669E-2</v>
      </c>
      <c r="F1297" s="3">
        <f>'Raw data'!D1297</f>
        <v>39.6</v>
      </c>
      <c r="G1297" s="3">
        <f t="shared" si="102"/>
        <v>-1.3452914798206256E-2</v>
      </c>
      <c r="H1297" s="62">
        <f>'Raw data'!E1297</f>
        <v>2230.39678894089</v>
      </c>
      <c r="I1297" s="67">
        <f t="shared" si="103"/>
        <v>-7.7767350301311457E-3</v>
      </c>
      <c r="J1297" s="62">
        <f>'Sweden Small Cap'!C1312</f>
        <v>2453.8997024499999</v>
      </c>
      <c r="K1297">
        <f t="shared" si="104"/>
        <v>-7.9722159289649034E-4</v>
      </c>
    </row>
    <row r="1298" spans="1:11" x14ac:dyDescent="0.3">
      <c r="A1298" s="101">
        <v>44334</v>
      </c>
      <c r="B1298" s="3">
        <f>'Raw data'!B1298</f>
        <v>75.72</v>
      </c>
      <c r="C1298" s="3">
        <f t="shared" si="100"/>
        <v>3.2310838445807837E-2</v>
      </c>
      <c r="D1298" s="3">
        <f>'Raw data'!C1298</f>
        <v>137.9</v>
      </c>
      <c r="E1298" s="3">
        <f t="shared" si="101"/>
        <v>1.6212232866617667E-2</v>
      </c>
      <c r="F1298" s="3">
        <f>'Raw data'!D1298</f>
        <v>40.74</v>
      </c>
      <c r="G1298" s="3">
        <f t="shared" si="102"/>
        <v>2.87878787878788E-2</v>
      </c>
      <c r="H1298" s="62">
        <f>'Raw data'!E1298</f>
        <v>2249.68027014263</v>
      </c>
      <c r="I1298" s="67">
        <f t="shared" si="103"/>
        <v>8.6457626272394214E-3</v>
      </c>
      <c r="J1298" s="62">
        <f>'Sweden Small Cap'!C1313</f>
        <v>2382.9372445099998</v>
      </c>
      <c r="K1298">
        <f t="shared" si="104"/>
        <v>-2.8918238943975771E-2</v>
      </c>
    </row>
    <row r="1299" spans="1:11" x14ac:dyDescent="0.3">
      <c r="A1299" s="101">
        <v>44335</v>
      </c>
      <c r="B1299" s="3">
        <f>'Raw data'!B1299</f>
        <v>72.599999999999994</v>
      </c>
      <c r="C1299" s="3">
        <f t="shared" si="100"/>
        <v>-4.1204437400950936E-2</v>
      </c>
      <c r="D1299" s="3">
        <f>'Raw data'!C1299</f>
        <v>132.9</v>
      </c>
      <c r="E1299" s="3">
        <f t="shared" si="101"/>
        <v>-3.6258158085569252E-2</v>
      </c>
      <c r="F1299" s="3">
        <f>'Raw data'!D1299</f>
        <v>39.82</v>
      </c>
      <c r="G1299" s="3">
        <f t="shared" si="102"/>
        <v>-2.2582228767795819E-2</v>
      </c>
      <c r="H1299" s="62">
        <f>'Raw data'!E1299</f>
        <v>2201.5116701818702</v>
      </c>
      <c r="I1299" s="67">
        <f t="shared" si="103"/>
        <v>-2.1411309242493345E-2</v>
      </c>
      <c r="J1299" s="62">
        <f>'Sweden Small Cap'!C1314</f>
        <v>2387.0778986700002</v>
      </c>
      <c r="K1299">
        <f t="shared" si="104"/>
        <v>1.7376261878234364E-3</v>
      </c>
    </row>
    <row r="1300" spans="1:11" x14ac:dyDescent="0.3">
      <c r="A1300" s="101">
        <v>44336</v>
      </c>
      <c r="B1300" s="3">
        <f>'Raw data'!B1300</f>
        <v>73.900000000000006</v>
      </c>
      <c r="C1300" s="3">
        <f t="shared" si="100"/>
        <v>1.7906336088154427E-2</v>
      </c>
      <c r="D1300" s="3">
        <f>'Raw data'!C1300</f>
        <v>138.1</v>
      </c>
      <c r="E1300" s="3">
        <f t="shared" si="101"/>
        <v>3.9127163280662063E-2</v>
      </c>
      <c r="F1300" s="3">
        <f>'Raw data'!D1300</f>
        <v>40.76</v>
      </c>
      <c r="G1300" s="3">
        <f t="shared" si="102"/>
        <v>2.3606228026117473E-2</v>
      </c>
      <c r="H1300" s="62">
        <f>'Raw data'!E1300</f>
        <v>2240.2769895830802</v>
      </c>
      <c r="I1300" s="67">
        <f t="shared" si="103"/>
        <v>1.7608500525462839E-2</v>
      </c>
      <c r="J1300" s="62">
        <f>'Sweden Small Cap'!C1315</f>
        <v>2387.0778986700002</v>
      </c>
      <c r="K1300">
        <f t="shared" si="104"/>
        <v>0</v>
      </c>
    </row>
    <row r="1301" spans="1:11" x14ac:dyDescent="0.3">
      <c r="A1301" s="101">
        <v>44337</v>
      </c>
      <c r="B1301" s="3">
        <f>'Raw data'!B1301</f>
        <v>73.400000000000006</v>
      </c>
      <c r="C1301" s="3">
        <f t="shared" si="100"/>
        <v>-6.7658998646820019E-3</v>
      </c>
      <c r="D1301" s="3">
        <f>'Raw data'!C1301</f>
        <v>136</v>
      </c>
      <c r="E1301" s="3">
        <f t="shared" si="101"/>
        <v>-1.5206372194062233E-2</v>
      </c>
      <c r="F1301" s="3">
        <f>'Raw data'!D1301</f>
        <v>40.840000000000003</v>
      </c>
      <c r="G1301" s="3">
        <f t="shared" si="102"/>
        <v>1.9627085377822719E-3</v>
      </c>
      <c r="H1301" s="62">
        <f>'Raw data'!E1301</f>
        <v>2240.8386423657098</v>
      </c>
      <c r="I1301" s="67">
        <f t="shared" si="103"/>
        <v>2.5070684796621174E-4</v>
      </c>
      <c r="J1301" s="62">
        <f>'Sweden Small Cap'!C1316</f>
        <v>2388.7406818999998</v>
      </c>
      <c r="K1301">
        <f t="shared" si="104"/>
        <v>6.9657686115985216E-4</v>
      </c>
    </row>
    <row r="1302" spans="1:11" x14ac:dyDescent="0.3">
      <c r="A1302" s="101">
        <v>44340</v>
      </c>
      <c r="B1302" s="3">
        <f>'Raw data'!B1302</f>
        <v>74.900000000000006</v>
      </c>
      <c r="C1302" s="3">
        <f t="shared" si="100"/>
        <v>2.0435967302452316E-2</v>
      </c>
      <c r="D1302" s="3">
        <f>'Raw data'!C1302</f>
        <v>139</v>
      </c>
      <c r="E1302" s="3">
        <f t="shared" si="101"/>
        <v>2.2058823529411766E-2</v>
      </c>
      <c r="F1302" s="3">
        <f>'Raw data'!D1302</f>
        <v>41.16</v>
      </c>
      <c r="G1302" s="3">
        <f t="shared" si="102"/>
        <v>7.8354554358470406E-3</v>
      </c>
      <c r="H1302" s="62">
        <f>'Raw data'!E1302</f>
        <v>2245.0393738603302</v>
      </c>
      <c r="I1302" s="67">
        <f t="shared" si="103"/>
        <v>1.8746247120165669E-3</v>
      </c>
      <c r="J1302" s="62">
        <f>'Sweden Small Cap'!C1317</f>
        <v>2395.98428044</v>
      </c>
      <c r="K1302">
        <f t="shared" si="104"/>
        <v>3.0323921700193411E-3</v>
      </c>
    </row>
    <row r="1303" spans="1:11" x14ac:dyDescent="0.3">
      <c r="A1303" s="101">
        <v>44341</v>
      </c>
      <c r="B1303" s="3">
        <f>'Raw data'!B1303</f>
        <v>74.400000000000006</v>
      </c>
      <c r="C1303" s="3">
        <f t="shared" si="100"/>
        <v>-6.675567423230974E-3</v>
      </c>
      <c r="D1303" s="3">
        <f>'Raw data'!C1303</f>
        <v>139.35</v>
      </c>
      <c r="E1303" s="3">
        <f t="shared" si="101"/>
        <v>2.5179856115107504E-3</v>
      </c>
      <c r="F1303" s="3">
        <f>'Raw data'!D1303</f>
        <v>40.76</v>
      </c>
      <c r="G1303" s="3">
        <f t="shared" si="102"/>
        <v>-9.7181729834790714E-3</v>
      </c>
      <c r="H1303" s="62">
        <f>'Raw data'!E1303</f>
        <v>2243.1707038362001</v>
      </c>
      <c r="I1303" s="67">
        <f t="shared" si="103"/>
        <v>-8.3235512298251199E-4</v>
      </c>
      <c r="J1303" s="62">
        <f>'Sweden Small Cap'!C1318</f>
        <v>2435.37970524</v>
      </c>
      <c r="K1303">
        <f t="shared" si="104"/>
        <v>1.6442271813555221E-2</v>
      </c>
    </row>
    <row r="1304" spans="1:11" x14ac:dyDescent="0.3">
      <c r="A1304" s="101">
        <v>44342</v>
      </c>
      <c r="B1304" s="3">
        <f>'Raw data'!B1304</f>
        <v>74.8</v>
      </c>
      <c r="C1304" s="3">
        <f t="shared" si="100"/>
        <v>5.3763440860213904E-3</v>
      </c>
      <c r="D1304" s="3">
        <f>'Raw data'!C1304</f>
        <v>138.30000000000001</v>
      </c>
      <c r="E1304" s="3">
        <f t="shared" si="101"/>
        <v>-7.5349838536059059E-3</v>
      </c>
      <c r="F1304" s="3">
        <f>'Raw data'!D1304</f>
        <v>41.3</v>
      </c>
      <c r="G1304" s="3">
        <f t="shared" si="102"/>
        <v>1.3248282630029421E-2</v>
      </c>
      <c r="H1304" s="62">
        <f>'Raw data'!E1304</f>
        <v>2227.0673448563098</v>
      </c>
      <c r="I1304" s="67">
        <f t="shared" si="103"/>
        <v>-7.1788379512762387E-3</v>
      </c>
      <c r="J1304" s="62">
        <f>'Sweden Small Cap'!C1319</f>
        <v>2397.3069067699998</v>
      </c>
      <c r="K1304">
        <f t="shared" si="104"/>
        <v>-1.5633208401992581E-2</v>
      </c>
    </row>
    <row r="1305" spans="1:11" x14ac:dyDescent="0.3">
      <c r="A1305" s="101">
        <v>44343</v>
      </c>
      <c r="B1305" s="3">
        <f>'Raw data'!B1305</f>
        <v>74.7</v>
      </c>
      <c r="C1305" s="3">
        <f t="shared" si="100"/>
        <v>-1.3368983957218492E-3</v>
      </c>
      <c r="D1305" s="3">
        <f>'Raw data'!C1305</f>
        <v>145.25</v>
      </c>
      <c r="E1305" s="3">
        <f t="shared" si="101"/>
        <v>5.0253073029645615E-2</v>
      </c>
      <c r="F1305" s="3">
        <f>'Raw data'!D1305</f>
        <v>42.14</v>
      </c>
      <c r="G1305" s="3">
        <f t="shared" si="102"/>
        <v>2.0338983050847543E-2</v>
      </c>
      <c r="H1305" s="62">
        <f>'Raw data'!E1305</f>
        <v>2244.4618932804701</v>
      </c>
      <c r="I1305" s="67">
        <f t="shared" si="103"/>
        <v>7.8105174791122641E-3</v>
      </c>
      <c r="J1305" s="62">
        <f>'Sweden Small Cap'!C1320</f>
        <v>2436.5252892499998</v>
      </c>
      <c r="K1305">
        <f t="shared" si="104"/>
        <v>1.6359349889347563E-2</v>
      </c>
    </row>
    <row r="1306" spans="1:11" x14ac:dyDescent="0.3">
      <c r="A1306" s="101">
        <v>44344</v>
      </c>
      <c r="B1306" s="3">
        <f>'Raw data'!B1306</f>
        <v>73.900000000000006</v>
      </c>
      <c r="C1306" s="3">
        <f t="shared" si="100"/>
        <v>-1.0709504685408261E-2</v>
      </c>
      <c r="D1306" s="3">
        <f>'Raw data'!C1306</f>
        <v>142.5</v>
      </c>
      <c r="E1306" s="3">
        <f t="shared" si="101"/>
        <v>-1.8932874354561102E-2</v>
      </c>
      <c r="F1306" s="3">
        <f>'Raw data'!D1306</f>
        <v>42.18</v>
      </c>
      <c r="G1306" s="3">
        <f t="shared" si="102"/>
        <v>9.4921689606072964E-4</v>
      </c>
      <c r="H1306" s="62">
        <f>'Raw data'!E1306</f>
        <v>2255.4548185888498</v>
      </c>
      <c r="I1306" s="67">
        <f t="shared" si="103"/>
        <v>4.8977999320418703E-3</v>
      </c>
      <c r="J1306" s="62">
        <f>'Sweden Small Cap'!C1321</f>
        <v>2435.9224438900001</v>
      </c>
      <c r="K1306">
        <f t="shared" si="104"/>
        <v>-2.4742011201750523E-4</v>
      </c>
    </row>
    <row r="1307" spans="1:11" x14ac:dyDescent="0.3">
      <c r="A1307" s="101">
        <v>44347</v>
      </c>
      <c r="B1307" s="3">
        <f>'Raw data'!B1307</f>
        <v>75</v>
      </c>
      <c r="C1307" s="3">
        <f t="shared" si="100"/>
        <v>1.4884979702300329E-2</v>
      </c>
      <c r="D1307" s="3">
        <f>'Raw data'!C1307</f>
        <v>144.80000000000001</v>
      </c>
      <c r="E1307" s="3">
        <f t="shared" si="101"/>
        <v>1.6140350877193062E-2</v>
      </c>
      <c r="F1307" s="3">
        <f>'Raw data'!D1307</f>
        <v>43</v>
      </c>
      <c r="G1307" s="3">
        <f t="shared" si="102"/>
        <v>1.9440493124703657E-2</v>
      </c>
      <c r="H1307" s="62">
        <f>'Raw data'!E1307</f>
        <v>2241.8677114084599</v>
      </c>
      <c r="I1307" s="67">
        <f t="shared" si="103"/>
        <v>-6.0241096688830346E-3</v>
      </c>
      <c r="J1307" s="62">
        <f>'Sweden Small Cap'!C1322</f>
        <v>2447.4066103700002</v>
      </c>
      <c r="K1307">
        <f t="shared" si="104"/>
        <v>4.7145041537778563E-3</v>
      </c>
    </row>
    <row r="1308" spans="1:11" x14ac:dyDescent="0.3">
      <c r="A1308" s="101">
        <v>44348</v>
      </c>
      <c r="B1308" s="3">
        <f>'Raw data'!B1308</f>
        <v>75.5</v>
      </c>
      <c r="C1308" s="3">
        <f t="shared" si="100"/>
        <v>6.6666666666666671E-3</v>
      </c>
      <c r="D1308" s="3">
        <f>'Raw data'!C1308</f>
        <v>146.75</v>
      </c>
      <c r="E1308" s="3">
        <f t="shared" si="101"/>
        <v>1.3466850828729202E-2</v>
      </c>
      <c r="F1308" s="3">
        <f>'Raw data'!D1308</f>
        <v>42.94</v>
      </c>
      <c r="G1308" s="3">
        <f t="shared" si="102"/>
        <v>-1.3953488372093553E-3</v>
      </c>
      <c r="H1308" s="62">
        <f>'Raw data'!E1308</f>
        <v>2264.5254780927798</v>
      </c>
      <c r="I1308" s="67">
        <f t="shared" si="103"/>
        <v>1.0106647492632466E-2</v>
      </c>
      <c r="J1308" s="62">
        <f>'Sweden Small Cap'!C1323</f>
        <v>2448.45335088</v>
      </c>
      <c r="K1308">
        <f t="shared" si="104"/>
        <v>4.2769374960607349E-4</v>
      </c>
    </row>
    <row r="1309" spans="1:11" x14ac:dyDescent="0.3">
      <c r="A1309" s="101">
        <v>44349</v>
      </c>
      <c r="B1309" s="3">
        <f>'Raw data'!B1309</f>
        <v>74.599999999999994</v>
      </c>
      <c r="C1309" s="3">
        <f t="shared" si="100"/>
        <v>-1.1920529801324579E-2</v>
      </c>
      <c r="D1309" s="3">
        <f>'Raw data'!C1309</f>
        <v>141.1</v>
      </c>
      <c r="E1309" s="3">
        <f t="shared" si="101"/>
        <v>-3.8500851788756424E-2</v>
      </c>
      <c r="F1309" s="3">
        <f>'Raw data'!D1309</f>
        <v>41.72</v>
      </c>
      <c r="G1309" s="3">
        <f t="shared" si="102"/>
        <v>-2.8411737307871422E-2</v>
      </c>
      <c r="H1309" s="62">
        <f>'Raw data'!E1309</f>
        <v>2268.8010013060398</v>
      </c>
      <c r="I1309" s="67">
        <f t="shared" si="103"/>
        <v>1.8880437666176516E-3</v>
      </c>
      <c r="J1309" s="62">
        <f>'Sweden Small Cap'!C1324</f>
        <v>2438.7616274100001</v>
      </c>
      <c r="K1309">
        <f t="shared" si="104"/>
        <v>-3.9583043175058386E-3</v>
      </c>
    </row>
    <row r="1310" spans="1:11" x14ac:dyDescent="0.3">
      <c r="A1310" s="101">
        <v>44350</v>
      </c>
      <c r="B1310" s="3">
        <f>'Raw data'!B1310</f>
        <v>74.5</v>
      </c>
      <c r="C1310" s="3">
        <f t="shared" si="100"/>
        <v>-1.3404825737264655E-3</v>
      </c>
      <c r="D1310" s="3">
        <f>'Raw data'!C1310</f>
        <v>139.4</v>
      </c>
      <c r="E1310" s="3">
        <f t="shared" si="101"/>
        <v>-1.2048192771084256E-2</v>
      </c>
      <c r="F1310" s="3">
        <f>'Raw data'!D1310</f>
        <v>41.18</v>
      </c>
      <c r="G1310" s="3">
        <f t="shared" si="102"/>
        <v>-1.2943432406519635E-2</v>
      </c>
      <c r="H1310" s="62">
        <f>'Raw data'!E1310</f>
        <v>2273.34993827679</v>
      </c>
      <c r="I1310" s="67">
        <f t="shared" si="103"/>
        <v>2.0049960168968609E-3</v>
      </c>
      <c r="J1310" s="62">
        <f>'Sweden Small Cap'!C1325</f>
        <v>2451.4743014000001</v>
      </c>
      <c r="K1310">
        <f t="shared" si="104"/>
        <v>5.2127579207079076E-3</v>
      </c>
    </row>
    <row r="1311" spans="1:11" x14ac:dyDescent="0.3">
      <c r="A1311" s="101">
        <v>44351</v>
      </c>
      <c r="B1311" s="3">
        <f>'Raw data'!B1311</f>
        <v>74.900000000000006</v>
      </c>
      <c r="C1311" s="3">
        <f t="shared" si="100"/>
        <v>5.3691275167785995E-3</v>
      </c>
      <c r="D1311" s="3">
        <f>'Raw data'!C1311</f>
        <v>143.44999999999999</v>
      </c>
      <c r="E1311" s="3">
        <f t="shared" si="101"/>
        <v>2.9053084648493419E-2</v>
      </c>
      <c r="F1311" s="3">
        <f>'Raw data'!D1311</f>
        <v>41.1</v>
      </c>
      <c r="G1311" s="3">
        <f t="shared" si="102"/>
        <v>-1.9426906265176856E-3</v>
      </c>
      <c r="H1311" s="62">
        <f>'Raw data'!E1311</f>
        <v>2271.42575898205</v>
      </c>
      <c r="I1311" s="67">
        <f t="shared" si="103"/>
        <v>-8.4640699715529926E-4</v>
      </c>
      <c r="J1311" s="62">
        <f>'Sweden Small Cap'!C1326</f>
        <v>2477.0210111199999</v>
      </c>
      <c r="K1311">
        <f t="shared" si="104"/>
        <v>1.042095758679196E-2</v>
      </c>
    </row>
    <row r="1312" spans="1:11" x14ac:dyDescent="0.3">
      <c r="A1312" s="101">
        <v>44354</v>
      </c>
      <c r="B1312" s="3">
        <f>'Raw data'!B1312</f>
        <v>73.8</v>
      </c>
      <c r="C1312" s="3">
        <f t="shared" si="100"/>
        <v>-1.4686248331108256E-2</v>
      </c>
      <c r="D1312" s="3">
        <f>'Raw data'!C1312</f>
        <v>145</v>
      </c>
      <c r="E1312" s="3">
        <f t="shared" si="101"/>
        <v>1.0805158591843929E-2</v>
      </c>
      <c r="F1312" s="3">
        <f>'Raw data'!D1312</f>
        <v>40.46</v>
      </c>
      <c r="G1312" s="3">
        <f t="shared" si="102"/>
        <v>-1.5571776155717774E-2</v>
      </c>
      <c r="H1312" s="62">
        <f>'Raw data'!E1312</f>
        <v>2267.7087113908101</v>
      </c>
      <c r="I1312" s="67">
        <f t="shared" si="103"/>
        <v>-1.6364380726692444E-3</v>
      </c>
      <c r="J1312" s="62">
        <f>'Sweden Small Cap'!C1327</f>
        <v>2507.3700448899999</v>
      </c>
      <c r="K1312">
        <f t="shared" si="104"/>
        <v>1.2252231060517935E-2</v>
      </c>
    </row>
    <row r="1313" spans="1:11" x14ac:dyDescent="0.3">
      <c r="A1313" s="101">
        <v>44355</v>
      </c>
      <c r="B1313" s="3">
        <f>'Raw data'!B1313</f>
        <v>74.099999999999994</v>
      </c>
      <c r="C1313" s="3">
        <f t="shared" si="100"/>
        <v>4.0650406504064655E-3</v>
      </c>
      <c r="D1313" s="3">
        <f>'Raw data'!C1313</f>
        <v>148.85</v>
      </c>
      <c r="E1313" s="3">
        <f t="shared" si="101"/>
        <v>2.6551724137930995E-2</v>
      </c>
      <c r="F1313" s="3">
        <f>'Raw data'!D1313</f>
        <v>40.86</v>
      </c>
      <c r="G1313" s="3">
        <f t="shared" si="102"/>
        <v>9.8863074641620998E-3</v>
      </c>
      <c r="H1313" s="62">
        <f>'Raw data'!E1313</f>
        <v>2274.8774700383601</v>
      </c>
      <c r="I1313" s="67">
        <f t="shared" si="103"/>
        <v>3.1612343382291567E-3</v>
      </c>
      <c r="J1313" s="62">
        <f>'Sweden Small Cap'!C1328</f>
        <v>2501.16542119</v>
      </c>
      <c r="K1313">
        <f t="shared" si="104"/>
        <v>-2.4745544490510805E-3</v>
      </c>
    </row>
    <row r="1314" spans="1:11" x14ac:dyDescent="0.3">
      <c r="A1314" s="101">
        <v>44356</v>
      </c>
      <c r="B1314" s="3">
        <f>'Raw data'!B1314</f>
        <v>73.5</v>
      </c>
      <c r="C1314" s="3">
        <f t="shared" si="100"/>
        <v>-8.0971659919027578E-3</v>
      </c>
      <c r="D1314" s="3">
        <f>'Raw data'!C1314</f>
        <v>145.35</v>
      </c>
      <c r="E1314" s="3">
        <f t="shared" si="101"/>
        <v>-2.3513604299630501E-2</v>
      </c>
      <c r="F1314" s="3">
        <f>'Raw data'!D1314</f>
        <v>40.82</v>
      </c>
      <c r="G1314" s="3">
        <f t="shared" si="102"/>
        <v>-9.7895252080272012E-4</v>
      </c>
      <c r="H1314" s="62">
        <f>'Raw data'!E1314</f>
        <v>2272.2884821016501</v>
      </c>
      <c r="I1314" s="67">
        <f t="shared" si="103"/>
        <v>-1.1380779715869259E-3</v>
      </c>
      <c r="J1314" s="62">
        <f>'Sweden Small Cap'!C1329</f>
        <v>2504.0658360000002</v>
      </c>
      <c r="K1314">
        <f t="shared" si="104"/>
        <v>1.1596253432211224E-3</v>
      </c>
    </row>
    <row r="1315" spans="1:11" x14ac:dyDescent="0.3">
      <c r="A1315" s="101">
        <v>44357</v>
      </c>
      <c r="B1315" s="3">
        <f>'Raw data'!B1315</f>
        <v>74</v>
      </c>
      <c r="C1315" s="3">
        <f t="shared" si="100"/>
        <v>6.8027210884353739E-3</v>
      </c>
      <c r="D1315" s="3">
        <f>'Raw data'!C1315</f>
        <v>145.15</v>
      </c>
      <c r="E1315" s="3">
        <f t="shared" si="101"/>
        <v>-1.3759889920879852E-3</v>
      </c>
      <c r="F1315" s="3">
        <f>'Raw data'!D1315</f>
        <v>42.18</v>
      </c>
      <c r="G1315" s="3">
        <f t="shared" si="102"/>
        <v>3.3317001469867699E-2</v>
      </c>
      <c r="H1315" s="62">
        <f>'Raw data'!E1315</f>
        <v>2267.9216950534701</v>
      </c>
      <c r="I1315" s="67">
        <f t="shared" si="103"/>
        <v>-1.9217573308038321E-3</v>
      </c>
      <c r="J1315" s="62">
        <f>'Sweden Small Cap'!C1330</f>
        <v>2516.39753552</v>
      </c>
      <c r="K1315">
        <f t="shared" si="104"/>
        <v>4.924670646718492E-3</v>
      </c>
    </row>
    <row r="1316" spans="1:11" x14ac:dyDescent="0.3">
      <c r="A1316" s="101">
        <v>44358</v>
      </c>
      <c r="B1316" s="3">
        <f>'Raw data'!B1316</f>
        <v>74.400000000000006</v>
      </c>
      <c r="C1316" s="3">
        <f t="shared" si="100"/>
        <v>5.405405405405482E-3</v>
      </c>
      <c r="D1316" s="3">
        <f>'Raw data'!C1316</f>
        <v>144.75</v>
      </c>
      <c r="E1316" s="3">
        <f t="shared" si="101"/>
        <v>-2.7557698932139559E-3</v>
      </c>
      <c r="F1316" s="3">
        <f>'Raw data'!D1316</f>
        <v>42.18</v>
      </c>
      <c r="G1316" s="3">
        <f t="shared" si="102"/>
        <v>0</v>
      </c>
      <c r="H1316" s="62">
        <f>'Raw data'!E1316</f>
        <v>2278.6009495272701</v>
      </c>
      <c r="I1316" s="67">
        <f t="shared" si="103"/>
        <v>4.7088285707096462E-3</v>
      </c>
      <c r="J1316" s="62">
        <f>'Sweden Small Cap'!C1331</f>
        <v>2517.4776855999999</v>
      </c>
      <c r="K1316">
        <f t="shared" si="104"/>
        <v>4.2924461050095259E-4</v>
      </c>
    </row>
    <row r="1317" spans="1:11" x14ac:dyDescent="0.3">
      <c r="A1317" s="101">
        <v>44361</v>
      </c>
      <c r="B1317" s="3">
        <f>'Raw data'!B1317</f>
        <v>74.900000000000006</v>
      </c>
      <c r="C1317" s="3">
        <f t="shared" si="100"/>
        <v>6.720430107526881E-3</v>
      </c>
      <c r="D1317" s="3">
        <f>'Raw data'!C1317</f>
        <v>144.6</v>
      </c>
      <c r="E1317" s="3">
        <f t="shared" si="101"/>
        <v>-1.0362694300518527E-3</v>
      </c>
      <c r="F1317" s="3">
        <f>'Raw data'!D1317</f>
        <v>41.22</v>
      </c>
      <c r="G1317" s="3">
        <f t="shared" si="102"/>
        <v>-2.275960170697015E-2</v>
      </c>
      <c r="H1317" s="62">
        <f>'Raw data'!E1317</f>
        <v>2284.6415232171298</v>
      </c>
      <c r="I1317" s="67">
        <f t="shared" si="103"/>
        <v>2.6510011290537257E-3</v>
      </c>
      <c r="J1317" s="62">
        <f>'Sweden Small Cap'!C1332</f>
        <v>2534.2893429199999</v>
      </c>
      <c r="K1317">
        <f t="shared" si="104"/>
        <v>6.6779766971373214E-3</v>
      </c>
    </row>
    <row r="1318" spans="1:11" x14ac:dyDescent="0.3">
      <c r="A1318" s="101">
        <v>44362</v>
      </c>
      <c r="B1318" s="3">
        <f>'Raw data'!B1318</f>
        <v>71.900000000000006</v>
      </c>
      <c r="C1318" s="3">
        <f t="shared" si="100"/>
        <v>-4.0053404539385842E-2</v>
      </c>
      <c r="D1318" s="3">
        <f>'Raw data'!C1318</f>
        <v>139.75</v>
      </c>
      <c r="E1318" s="3">
        <f t="shared" si="101"/>
        <v>-3.3540802213001347E-2</v>
      </c>
      <c r="F1318" s="3">
        <f>'Raw data'!D1318</f>
        <v>40.32</v>
      </c>
      <c r="G1318" s="3">
        <f t="shared" si="102"/>
        <v>-2.1834061135371147E-2</v>
      </c>
      <c r="H1318" s="62">
        <f>'Raw data'!E1318</f>
        <v>2280.0728049294798</v>
      </c>
      <c r="I1318" s="67">
        <f t="shared" si="103"/>
        <v>-1.999752802013555E-3</v>
      </c>
      <c r="J1318" s="62">
        <f>'Sweden Small Cap'!C1333</f>
        <v>2525.63015</v>
      </c>
      <c r="K1318">
        <f t="shared" si="104"/>
        <v>-3.4168130581422886E-3</v>
      </c>
    </row>
    <row r="1319" spans="1:11" x14ac:dyDescent="0.3">
      <c r="A1319" s="101">
        <v>44363</v>
      </c>
      <c r="B1319" s="3">
        <f>'Raw data'!B1319</f>
        <v>71.599999999999994</v>
      </c>
      <c r="C1319" s="3">
        <f t="shared" si="100"/>
        <v>-4.1724617524340939E-3</v>
      </c>
      <c r="D1319" s="3">
        <f>'Raw data'!C1319</f>
        <v>139.15</v>
      </c>
      <c r="E1319" s="3">
        <f t="shared" si="101"/>
        <v>-4.293381037567043E-3</v>
      </c>
      <c r="F1319" s="3">
        <f>'Raw data'!D1319</f>
        <v>39.82</v>
      </c>
      <c r="G1319" s="3">
        <f t="shared" si="102"/>
        <v>-1.240079365079365E-2</v>
      </c>
      <c r="H1319" s="62">
        <f>'Raw data'!E1319</f>
        <v>2286.4082344067001</v>
      </c>
      <c r="I1319" s="67">
        <f t="shared" si="103"/>
        <v>2.7786084126450545E-3</v>
      </c>
      <c r="J1319" s="62">
        <f>'Sweden Small Cap'!C1334</f>
        <v>2530.93929996</v>
      </c>
      <c r="K1319">
        <f t="shared" si="104"/>
        <v>2.1021090360360218E-3</v>
      </c>
    </row>
    <row r="1320" spans="1:11" x14ac:dyDescent="0.3">
      <c r="A1320" s="101">
        <v>44364</v>
      </c>
      <c r="B1320" s="3">
        <f>'Raw data'!B1320</f>
        <v>71.099999999999994</v>
      </c>
      <c r="C1320" s="3">
        <f t="shared" si="100"/>
        <v>-6.9832402234636876E-3</v>
      </c>
      <c r="D1320" s="3">
        <f>'Raw data'!C1320</f>
        <v>138.65</v>
      </c>
      <c r="E1320" s="3">
        <f t="shared" si="101"/>
        <v>-3.5932446999640674E-3</v>
      </c>
      <c r="F1320" s="3">
        <f>'Raw data'!D1320</f>
        <v>39.32</v>
      </c>
      <c r="G1320" s="3">
        <f t="shared" si="102"/>
        <v>-1.2556504269211451E-2</v>
      </c>
      <c r="H1320" s="62">
        <f>'Raw data'!E1320</f>
        <v>2272.8115553421299</v>
      </c>
      <c r="I1320" s="67">
        <f t="shared" si="103"/>
        <v>-5.9467416448044999E-3</v>
      </c>
      <c r="J1320" s="62">
        <f>'Sweden Small Cap'!C1335</f>
        <v>2532.6798160600001</v>
      </c>
      <c r="K1320">
        <f t="shared" si="104"/>
        <v>6.8769571045329211E-4</v>
      </c>
    </row>
    <row r="1321" spans="1:11" x14ac:dyDescent="0.3">
      <c r="A1321" s="101">
        <v>44365</v>
      </c>
      <c r="B1321" s="3">
        <f>'Raw data'!B1321</f>
        <v>70.5</v>
      </c>
      <c r="C1321" s="3">
        <f t="shared" si="100"/>
        <v>-8.4388185654007651E-3</v>
      </c>
      <c r="D1321" s="3">
        <f>'Raw data'!C1321</f>
        <v>137.25</v>
      </c>
      <c r="E1321" s="3">
        <f t="shared" si="101"/>
        <v>-1.009736747205197E-2</v>
      </c>
      <c r="F1321" s="3">
        <f>'Raw data'!D1321</f>
        <v>38.72</v>
      </c>
      <c r="G1321" s="3">
        <f t="shared" si="102"/>
        <v>-1.5259409969481216E-2</v>
      </c>
      <c r="H1321" s="62">
        <f>'Raw data'!E1321</f>
        <v>2248.01853140505</v>
      </c>
      <c r="I1321" s="67">
        <f t="shared" si="103"/>
        <v>-1.090852599671323E-2</v>
      </c>
      <c r="J1321" s="62">
        <f>'Sweden Small Cap'!C1336</f>
        <v>2539.4653589300001</v>
      </c>
      <c r="K1321">
        <f t="shared" si="104"/>
        <v>2.6791949092704499E-3</v>
      </c>
    </row>
    <row r="1322" spans="1:11" x14ac:dyDescent="0.3">
      <c r="A1322" s="101">
        <v>44368</v>
      </c>
      <c r="B1322" s="3">
        <f>'Raw data'!B1322</f>
        <v>70.3</v>
      </c>
      <c r="C1322" s="3">
        <f t="shared" si="100"/>
        <v>-2.836879432624154E-3</v>
      </c>
      <c r="D1322" s="3">
        <f>'Raw data'!C1322</f>
        <v>137.6</v>
      </c>
      <c r="E1322" s="3">
        <f t="shared" si="101"/>
        <v>2.5500910746811974E-3</v>
      </c>
      <c r="F1322" s="3">
        <f>'Raw data'!D1322</f>
        <v>38.26</v>
      </c>
      <c r="G1322" s="3">
        <f t="shared" si="102"/>
        <v>-1.1880165289256221E-2</v>
      </c>
      <c r="H1322" s="62">
        <f>'Raw data'!E1322</f>
        <v>2265.8679512660701</v>
      </c>
      <c r="I1322" s="67">
        <f t="shared" si="103"/>
        <v>7.9400679361232539E-3</v>
      </c>
      <c r="J1322" s="62">
        <f>'Sweden Small Cap'!C1337</f>
        <v>2520.1092015999998</v>
      </c>
      <c r="K1322">
        <f t="shared" si="104"/>
        <v>-7.6221387552835151E-3</v>
      </c>
    </row>
    <row r="1323" spans="1:11" x14ac:dyDescent="0.3">
      <c r="A1323" s="101">
        <v>44369</v>
      </c>
      <c r="B1323" s="3">
        <f>'Raw data'!B1323</f>
        <v>70.3</v>
      </c>
      <c r="C1323" s="3">
        <f t="shared" si="100"/>
        <v>0</v>
      </c>
      <c r="D1323" s="3">
        <f>'Raw data'!C1323</f>
        <v>139.5</v>
      </c>
      <c r="E1323" s="3">
        <f t="shared" si="101"/>
        <v>1.3808139534883763E-2</v>
      </c>
      <c r="F1323" s="3">
        <f>'Raw data'!D1323</f>
        <v>38.18</v>
      </c>
      <c r="G1323" s="3">
        <f t="shared" si="102"/>
        <v>-2.0909566126502432E-3</v>
      </c>
      <c r="H1323" s="62">
        <f>'Raw data'!E1323</f>
        <v>2268.00380318411</v>
      </c>
      <c r="I1323" s="67">
        <f t="shared" si="103"/>
        <v>9.4261976601347792E-4</v>
      </c>
      <c r="J1323" s="62">
        <f>'Sweden Small Cap'!C1338</f>
        <v>2514.5762573000002</v>
      </c>
      <c r="K1323">
        <f t="shared" si="104"/>
        <v>-2.1955176769668438E-3</v>
      </c>
    </row>
    <row r="1324" spans="1:11" x14ac:dyDescent="0.3">
      <c r="A1324" s="101">
        <v>44370</v>
      </c>
      <c r="B1324" s="3">
        <f>'Raw data'!B1324</f>
        <v>68.900000000000006</v>
      </c>
      <c r="C1324" s="3">
        <f t="shared" si="100"/>
        <v>-1.991465149359874E-2</v>
      </c>
      <c r="D1324" s="3">
        <f>'Raw data'!C1324</f>
        <v>139.30000000000001</v>
      </c>
      <c r="E1324" s="3">
        <f t="shared" si="101"/>
        <v>-1.4336917562723199E-3</v>
      </c>
      <c r="F1324" s="3">
        <f>'Raw data'!D1324</f>
        <v>37.74</v>
      </c>
      <c r="G1324" s="3">
        <f t="shared" si="102"/>
        <v>-1.1524358302776263E-2</v>
      </c>
      <c r="H1324" s="62">
        <f>'Raw data'!E1324</f>
        <v>2242.2407534195099</v>
      </c>
      <c r="I1324" s="67">
        <f t="shared" si="103"/>
        <v>-1.1359350336375378E-2</v>
      </c>
      <c r="J1324" s="62">
        <f>'Sweden Small Cap'!C1339</f>
        <v>2482.9119596700002</v>
      </c>
      <c r="K1324">
        <f t="shared" si="104"/>
        <v>-1.2592299612340718E-2</v>
      </c>
    </row>
    <row r="1325" spans="1:11" x14ac:dyDescent="0.3">
      <c r="A1325" s="101">
        <v>44371</v>
      </c>
      <c r="B1325" s="3">
        <f>'Raw data'!B1325</f>
        <v>70.400000000000006</v>
      </c>
      <c r="C1325" s="3">
        <f t="shared" si="100"/>
        <v>2.1770682148040638E-2</v>
      </c>
      <c r="D1325" s="3">
        <f>'Raw data'!C1325</f>
        <v>143.69999999999999</v>
      </c>
      <c r="E1325" s="3">
        <f t="shared" si="101"/>
        <v>3.1586503948312826E-2</v>
      </c>
      <c r="F1325" s="3">
        <f>'Raw data'!D1325</f>
        <v>38.56</v>
      </c>
      <c r="G1325" s="3">
        <f t="shared" si="102"/>
        <v>2.1727609962904088E-2</v>
      </c>
      <c r="H1325" s="62">
        <f>'Raw data'!E1325</f>
        <v>2270.9396475097801</v>
      </c>
      <c r="I1325" s="67">
        <f t="shared" si="103"/>
        <v>1.279920278253046E-2</v>
      </c>
      <c r="J1325" s="62">
        <f>'Sweden Small Cap'!C1340</f>
        <v>2465.07535418</v>
      </c>
      <c r="K1325">
        <f t="shared" si="104"/>
        <v>-7.1837446432739694E-3</v>
      </c>
    </row>
    <row r="1326" spans="1:11" x14ac:dyDescent="0.3">
      <c r="A1326" s="101">
        <v>44375</v>
      </c>
      <c r="B1326" s="3">
        <f>'Raw data'!B1326</f>
        <v>68.8</v>
      </c>
      <c r="C1326" s="3">
        <f t="shared" si="100"/>
        <v>-2.2727272727272846E-2</v>
      </c>
      <c r="D1326" s="3">
        <f>'Raw data'!C1326</f>
        <v>133.4</v>
      </c>
      <c r="E1326" s="3">
        <f t="shared" si="101"/>
        <v>-7.1677105080027725E-2</v>
      </c>
      <c r="F1326" s="3">
        <f>'Raw data'!D1326</f>
        <v>38.4</v>
      </c>
      <c r="G1326" s="3">
        <f t="shared" si="102"/>
        <v>-4.1493775933610913E-3</v>
      </c>
      <c r="H1326" s="62">
        <f>'Raw data'!E1326</f>
        <v>2256.3386247450799</v>
      </c>
      <c r="I1326" s="67">
        <f t="shared" si="103"/>
        <v>-6.4295071781018632E-3</v>
      </c>
      <c r="J1326" s="62">
        <f>'Sweden Small Cap'!C1341</f>
        <v>2446.03222409</v>
      </c>
      <c r="K1326">
        <f t="shared" si="104"/>
        <v>-7.7251715886529635E-3</v>
      </c>
    </row>
    <row r="1327" spans="1:11" x14ac:dyDescent="0.3">
      <c r="A1327" s="101">
        <v>44376</v>
      </c>
      <c r="B1327" s="3">
        <f>'Raw data'!B1327</f>
        <v>70.599999999999994</v>
      </c>
      <c r="C1327" s="3">
        <f t="shared" si="100"/>
        <v>2.6162790697674378E-2</v>
      </c>
      <c r="D1327" s="3">
        <f>'Raw data'!C1327</f>
        <v>137</v>
      </c>
      <c r="E1327" s="3">
        <f t="shared" si="101"/>
        <v>2.6986506746626643E-2</v>
      </c>
      <c r="F1327" s="3">
        <f>'Raw data'!D1327</f>
        <v>38.86</v>
      </c>
      <c r="G1327" s="3">
        <f t="shared" si="102"/>
        <v>1.197916666666669E-2</v>
      </c>
      <c r="H1327" s="62">
        <f>'Raw data'!E1327</f>
        <v>2279.7549759888402</v>
      </c>
      <c r="I1327" s="67">
        <f t="shared" si="103"/>
        <v>1.0378030578812572E-2</v>
      </c>
      <c r="J1327" s="62">
        <f>'Sweden Small Cap'!C1342</f>
        <v>2448.5095520700002</v>
      </c>
      <c r="K1327">
        <f t="shared" si="104"/>
        <v>1.0127944986177758E-3</v>
      </c>
    </row>
    <row r="1328" spans="1:11" x14ac:dyDescent="0.3">
      <c r="A1328" s="101">
        <v>44377</v>
      </c>
      <c r="B1328" s="3">
        <f>'Raw data'!B1328</f>
        <v>69.8</v>
      </c>
      <c r="C1328" s="3">
        <f t="shared" si="100"/>
        <v>-1.133144475920676E-2</v>
      </c>
      <c r="D1328" s="3">
        <f>'Raw data'!C1328</f>
        <v>134.15</v>
      </c>
      <c r="E1328" s="3">
        <f t="shared" si="101"/>
        <v>-2.0802919708029156E-2</v>
      </c>
      <c r="F1328" s="3">
        <f>'Raw data'!D1328</f>
        <v>38</v>
      </c>
      <c r="G1328" s="3">
        <f t="shared" si="102"/>
        <v>-2.2130725681935137E-2</v>
      </c>
      <c r="H1328" s="62">
        <f>'Raw data'!E1328</f>
        <v>2263.1307806605901</v>
      </c>
      <c r="I1328" s="67">
        <f t="shared" si="103"/>
        <v>-7.2920973978966462E-3</v>
      </c>
      <c r="J1328" s="62">
        <f>'Sweden Small Cap'!C1343</f>
        <v>2425.42640605</v>
      </c>
      <c r="K1328">
        <f t="shared" si="104"/>
        <v>-9.4274273916903489E-3</v>
      </c>
    </row>
    <row r="1329" spans="1:11" x14ac:dyDescent="0.3">
      <c r="A1329" s="101">
        <v>44378</v>
      </c>
      <c r="B1329" s="3">
        <f>'Raw data'!B1329</f>
        <v>70.900000000000006</v>
      </c>
      <c r="C1329" s="3">
        <f t="shared" si="100"/>
        <v>1.5759312320917027E-2</v>
      </c>
      <c r="D1329" s="3">
        <f>'Raw data'!C1329</f>
        <v>137.19999999999999</v>
      </c>
      <c r="E1329" s="3">
        <f t="shared" si="101"/>
        <v>2.2735743570629765E-2</v>
      </c>
      <c r="F1329" s="3">
        <f>'Raw data'!D1329</f>
        <v>38.26</v>
      </c>
      <c r="G1329" s="3">
        <f t="shared" si="102"/>
        <v>6.8421052631578421E-3</v>
      </c>
      <c r="H1329" s="62">
        <f>'Raw data'!E1329</f>
        <v>2273.8886636358902</v>
      </c>
      <c r="I1329" s="67">
        <f t="shared" si="103"/>
        <v>4.7535401255777276E-3</v>
      </c>
      <c r="J1329" s="62">
        <f>'Sweden Small Cap'!C1344</f>
        <v>2449.2080326800001</v>
      </c>
      <c r="K1329">
        <f t="shared" si="104"/>
        <v>9.8051322318743906E-3</v>
      </c>
    </row>
    <row r="1330" spans="1:11" x14ac:dyDescent="0.3">
      <c r="A1330" s="101">
        <v>44379</v>
      </c>
      <c r="B1330" s="3">
        <f>'Raw data'!B1330</f>
        <v>71.599999999999994</v>
      </c>
      <c r="C1330" s="3">
        <f t="shared" si="100"/>
        <v>9.8730606488009673E-3</v>
      </c>
      <c r="D1330" s="3">
        <f>'Raw data'!C1330</f>
        <v>145.75</v>
      </c>
      <c r="E1330" s="3">
        <f t="shared" si="101"/>
        <v>6.2317784256559858E-2</v>
      </c>
      <c r="F1330" s="3">
        <f>'Raw data'!D1330</f>
        <v>38.76</v>
      </c>
      <c r="G1330" s="3">
        <f t="shared" si="102"/>
        <v>1.3068478829064298E-2</v>
      </c>
      <c r="H1330" s="62">
        <f>'Raw data'!E1330</f>
        <v>2288.9291301769199</v>
      </c>
      <c r="I1330" s="67">
        <f t="shared" si="103"/>
        <v>6.6144252273901347E-3</v>
      </c>
      <c r="J1330" s="62">
        <f>'Sweden Small Cap'!C1345</f>
        <v>2449.2080326800001</v>
      </c>
      <c r="K1330">
        <f t="shared" si="104"/>
        <v>0</v>
      </c>
    </row>
    <row r="1331" spans="1:11" x14ac:dyDescent="0.3">
      <c r="A1331" s="101">
        <v>44382</v>
      </c>
      <c r="B1331" s="3">
        <f>'Raw data'!B1331</f>
        <v>71.400000000000006</v>
      </c>
      <c r="C1331" s="3">
        <f t="shared" si="100"/>
        <v>-2.7932960893853162E-3</v>
      </c>
      <c r="D1331" s="3">
        <f>'Raw data'!C1331</f>
        <v>143.19999999999999</v>
      </c>
      <c r="E1331" s="3">
        <f t="shared" si="101"/>
        <v>-1.7495711835334556E-2</v>
      </c>
      <c r="F1331" s="3">
        <f>'Raw data'!D1331</f>
        <v>38.64</v>
      </c>
      <c r="G1331" s="3">
        <f t="shared" si="102"/>
        <v>-3.0959752321980767E-3</v>
      </c>
      <c r="H1331" s="62">
        <f>'Raw data'!E1331</f>
        <v>2299.0659735610002</v>
      </c>
      <c r="I1331" s="67">
        <f t="shared" si="103"/>
        <v>4.4286401227707642E-3</v>
      </c>
      <c r="J1331" s="62">
        <f>'Sweden Small Cap'!C1346</f>
        <v>2454.2200855800002</v>
      </c>
      <c r="K1331">
        <f t="shared" si="104"/>
        <v>2.0463973795299562E-3</v>
      </c>
    </row>
    <row r="1332" spans="1:11" x14ac:dyDescent="0.3">
      <c r="A1332" s="101">
        <v>44383</v>
      </c>
      <c r="B1332" s="3">
        <f>'Raw data'!B1332</f>
        <v>71.3</v>
      </c>
      <c r="C1332" s="3">
        <f t="shared" si="100"/>
        <v>-1.4005602240897551E-3</v>
      </c>
      <c r="D1332" s="3">
        <f>'Raw data'!C1332</f>
        <v>144.35</v>
      </c>
      <c r="E1332" s="3">
        <f t="shared" si="101"/>
        <v>8.0307262569832803E-3</v>
      </c>
      <c r="F1332" s="3">
        <f>'Raw data'!D1332</f>
        <v>38.64</v>
      </c>
      <c r="G1332" s="3">
        <f t="shared" si="102"/>
        <v>0</v>
      </c>
      <c r="H1332" s="62">
        <f>'Raw data'!E1332</f>
        <v>2288.6955717493302</v>
      </c>
      <c r="I1332" s="67">
        <f t="shared" si="103"/>
        <v>-4.5107021420561604E-3</v>
      </c>
      <c r="J1332" s="62">
        <f>'Sweden Small Cap'!C1347</f>
        <v>2491.2720985400001</v>
      </c>
      <c r="K1332">
        <f t="shared" si="104"/>
        <v>1.5097265798492372E-2</v>
      </c>
    </row>
    <row r="1333" spans="1:11" x14ac:dyDescent="0.3">
      <c r="A1333" s="101">
        <v>44384</v>
      </c>
      <c r="B1333" s="3">
        <f>'Raw data'!B1333</f>
        <v>70.900000000000006</v>
      </c>
      <c r="C1333" s="3">
        <f t="shared" si="100"/>
        <v>-5.6100981767179736E-3</v>
      </c>
      <c r="D1333" s="3">
        <f>'Raw data'!C1333</f>
        <v>144.85</v>
      </c>
      <c r="E1333" s="3">
        <f t="shared" si="101"/>
        <v>3.4638032559750607E-3</v>
      </c>
      <c r="F1333" s="3">
        <f>'Raw data'!D1333</f>
        <v>38.299999999999997</v>
      </c>
      <c r="G1333" s="3">
        <f t="shared" si="102"/>
        <v>-8.7991718426501924E-3</v>
      </c>
      <c r="H1333" s="62">
        <f>'Raw data'!E1333</f>
        <v>2326.0749340723701</v>
      </c>
      <c r="I1333" s="67">
        <f t="shared" si="103"/>
        <v>1.6332168762169429E-2</v>
      </c>
      <c r="J1333" s="62">
        <f>'Sweden Small Cap'!C1348</f>
        <v>2468.7186508099999</v>
      </c>
      <c r="K1333">
        <f t="shared" si="104"/>
        <v>-9.0529845147053981E-3</v>
      </c>
    </row>
    <row r="1334" spans="1:11" x14ac:dyDescent="0.3">
      <c r="A1334" s="101">
        <v>44385</v>
      </c>
      <c r="B1334" s="3">
        <f>'Raw data'!B1334</f>
        <v>76.400000000000006</v>
      </c>
      <c r="C1334" s="3">
        <f t="shared" si="100"/>
        <v>7.7574047954865999E-2</v>
      </c>
      <c r="D1334" s="3">
        <f>'Raw data'!C1334</f>
        <v>147.1</v>
      </c>
      <c r="E1334" s="3">
        <f t="shared" si="101"/>
        <v>1.5533310321021747E-2</v>
      </c>
      <c r="F1334" s="3">
        <f>'Raw data'!D1334</f>
        <v>38.18</v>
      </c>
      <c r="G1334" s="3">
        <f t="shared" si="102"/>
        <v>-3.1331592689294373E-3</v>
      </c>
      <c r="H1334" s="62">
        <f>'Raw data'!E1334</f>
        <v>2289.9435729140801</v>
      </c>
      <c r="I1334" s="67">
        <f t="shared" si="103"/>
        <v>-1.5533188819086377E-2</v>
      </c>
      <c r="J1334" s="62">
        <f>'Sweden Small Cap'!C1349</f>
        <v>2496.3760931900001</v>
      </c>
      <c r="K1334">
        <f t="shared" si="104"/>
        <v>1.1203156897172422E-2</v>
      </c>
    </row>
    <row r="1335" spans="1:11" x14ac:dyDescent="0.3">
      <c r="A1335" s="101">
        <v>44386</v>
      </c>
      <c r="B1335" s="3">
        <f>'Raw data'!B1335</f>
        <v>74.599999999999994</v>
      </c>
      <c r="C1335" s="3">
        <f t="shared" si="100"/>
        <v>-2.3560209424083916E-2</v>
      </c>
      <c r="D1335" s="3">
        <f>'Raw data'!C1335</f>
        <v>146.25</v>
      </c>
      <c r="E1335" s="3">
        <f t="shared" si="101"/>
        <v>-5.7783820530251141E-3</v>
      </c>
      <c r="F1335" s="3">
        <f>'Raw data'!D1335</f>
        <v>38.26</v>
      </c>
      <c r="G1335" s="3">
        <f t="shared" si="102"/>
        <v>2.0953378732320141E-3</v>
      </c>
      <c r="H1335" s="62">
        <f>'Raw data'!E1335</f>
        <v>2319.53262088059</v>
      </c>
      <c r="I1335" s="67">
        <f t="shared" si="103"/>
        <v>1.2921300033981295E-2</v>
      </c>
      <c r="J1335" s="62">
        <f>'Sweden Small Cap'!C1350</f>
        <v>2529.8337731299998</v>
      </c>
      <c r="K1335">
        <f t="shared" si="104"/>
        <v>1.3402499740031451E-2</v>
      </c>
    </row>
    <row r="1336" spans="1:11" x14ac:dyDescent="0.3">
      <c r="A1336" s="101">
        <v>44389</v>
      </c>
      <c r="B1336" s="3">
        <f>'Raw data'!B1336</f>
        <v>73.900000000000006</v>
      </c>
      <c r="C1336" s="3">
        <f t="shared" si="100"/>
        <v>-9.3833780160856393E-3</v>
      </c>
      <c r="D1336" s="3">
        <f>'Raw data'!C1336</f>
        <v>146.85</v>
      </c>
      <c r="E1336" s="3">
        <f t="shared" si="101"/>
        <v>4.1025641025640635E-3</v>
      </c>
      <c r="F1336" s="3">
        <f>'Raw data'!D1336</f>
        <v>37.94</v>
      </c>
      <c r="G1336" s="3">
        <f t="shared" si="102"/>
        <v>-8.3638264506011584E-3</v>
      </c>
      <c r="H1336" s="62">
        <f>'Raw data'!E1336</f>
        <v>2337.7300630412001</v>
      </c>
      <c r="I1336" s="67">
        <f t="shared" si="103"/>
        <v>7.8453055571607276E-3</v>
      </c>
      <c r="J1336" s="62">
        <f>'Sweden Small Cap'!C1351</f>
        <v>2564.3417162699998</v>
      </c>
      <c r="K1336">
        <f t="shared" si="104"/>
        <v>1.3640399423281279E-2</v>
      </c>
    </row>
    <row r="1337" spans="1:11" x14ac:dyDescent="0.3">
      <c r="A1337" s="101">
        <v>44390</v>
      </c>
      <c r="B1337" s="3">
        <f>'Raw data'!B1337</f>
        <v>72.900000000000006</v>
      </c>
      <c r="C1337" s="3">
        <f t="shared" si="100"/>
        <v>-1.3531799729364004E-2</v>
      </c>
      <c r="D1337" s="3">
        <f>'Raw data'!C1337</f>
        <v>151</v>
      </c>
      <c r="E1337" s="3">
        <f t="shared" si="101"/>
        <v>2.8260129383724929E-2</v>
      </c>
      <c r="F1337" s="3">
        <f>'Raw data'!D1337</f>
        <v>37.700000000000003</v>
      </c>
      <c r="G1337" s="3">
        <f t="shared" si="102"/>
        <v>-6.3257775434895861E-3</v>
      </c>
      <c r="H1337" s="62">
        <f>'Raw data'!E1337</f>
        <v>2349.1883096059701</v>
      </c>
      <c r="I1337" s="67">
        <f t="shared" si="103"/>
        <v>4.9014412510329421E-3</v>
      </c>
      <c r="J1337" s="62">
        <f>'Sweden Small Cap'!C1352</f>
        <v>2610.3591119900002</v>
      </c>
      <c r="K1337">
        <f t="shared" si="104"/>
        <v>1.7945110602082974E-2</v>
      </c>
    </row>
    <row r="1338" spans="1:11" x14ac:dyDescent="0.3">
      <c r="A1338" s="101">
        <v>44391</v>
      </c>
      <c r="B1338" s="3">
        <f>'Raw data'!B1338</f>
        <v>73</v>
      </c>
      <c r="C1338" s="3">
        <f t="shared" si="100"/>
        <v>1.3717421124827751E-3</v>
      </c>
      <c r="D1338" s="3">
        <f>'Raw data'!C1338</f>
        <v>148.05000000000001</v>
      </c>
      <c r="E1338" s="3">
        <f t="shared" si="101"/>
        <v>-1.9536423841059528E-2</v>
      </c>
      <c r="F1338" s="3">
        <f>'Raw data'!D1338</f>
        <v>37.68</v>
      </c>
      <c r="G1338" s="3">
        <f t="shared" si="102"/>
        <v>-5.3050397877992374E-4</v>
      </c>
      <c r="H1338" s="62">
        <f>'Raw data'!E1338</f>
        <v>2356.3396175612102</v>
      </c>
      <c r="I1338" s="67">
        <f t="shared" si="103"/>
        <v>3.0441612219837713E-3</v>
      </c>
      <c r="J1338" s="62">
        <f>'Sweden Small Cap'!C1353</f>
        <v>2575.2420298799998</v>
      </c>
      <c r="K1338">
        <f t="shared" si="104"/>
        <v>-1.3452969726923511E-2</v>
      </c>
    </row>
    <row r="1339" spans="1:11" x14ac:dyDescent="0.3">
      <c r="A1339" s="101">
        <v>44392</v>
      </c>
      <c r="B1339" s="3">
        <f>'Raw data'!B1339</f>
        <v>70.8</v>
      </c>
      <c r="C1339" s="3">
        <f t="shared" si="100"/>
        <v>-3.0136986301369902E-2</v>
      </c>
      <c r="D1339" s="3">
        <f>'Raw data'!C1339</f>
        <v>145</v>
      </c>
      <c r="E1339" s="3">
        <f t="shared" si="101"/>
        <v>-2.0601148260722804E-2</v>
      </c>
      <c r="F1339" s="3">
        <f>'Raw data'!D1339</f>
        <v>37.18</v>
      </c>
      <c r="G1339" s="3">
        <f t="shared" si="102"/>
        <v>-1.326963906581741E-2</v>
      </c>
      <c r="H1339" s="62">
        <f>'Raw data'!E1339</f>
        <v>2344.4893443123601</v>
      </c>
      <c r="I1339" s="67">
        <f t="shared" si="103"/>
        <v>-5.0291024097430265E-3</v>
      </c>
      <c r="J1339" s="62">
        <f>'Sweden Small Cap'!C1354</f>
        <v>2605.9834081700001</v>
      </c>
      <c r="K1339">
        <f t="shared" si="104"/>
        <v>1.1937277325126897E-2</v>
      </c>
    </row>
    <row r="1340" spans="1:11" x14ac:dyDescent="0.3">
      <c r="A1340" s="101">
        <v>44393</v>
      </c>
      <c r="B1340" s="3">
        <f>'Raw data'!B1340</f>
        <v>71.099999999999994</v>
      </c>
      <c r="C1340" s="3">
        <f t="shared" si="100"/>
        <v>4.2372881355931804E-3</v>
      </c>
      <c r="D1340" s="3">
        <f>'Raw data'!C1340</f>
        <v>142.6</v>
      </c>
      <c r="E1340" s="3">
        <f t="shared" si="101"/>
        <v>-1.6551724137931073E-2</v>
      </c>
      <c r="F1340" s="3">
        <f>'Raw data'!D1340</f>
        <v>37.68</v>
      </c>
      <c r="G1340" s="3">
        <f t="shared" si="102"/>
        <v>1.3448090371167294E-2</v>
      </c>
      <c r="H1340" s="62">
        <f>'Raw data'!E1340</f>
        <v>2338.8044740791102</v>
      </c>
      <c r="I1340" s="67">
        <f t="shared" si="103"/>
        <v>-2.4247797274239017E-3</v>
      </c>
      <c r="J1340" s="62">
        <f>'Sweden Small Cap'!C1355</f>
        <v>2650.6534384699999</v>
      </c>
      <c r="K1340">
        <f t="shared" si="104"/>
        <v>1.7141333348460734E-2</v>
      </c>
    </row>
    <row r="1341" spans="1:11" x14ac:dyDescent="0.3">
      <c r="A1341" s="101">
        <v>44396</v>
      </c>
      <c r="B1341" s="3">
        <f>'Raw data'!B1341</f>
        <v>70.3</v>
      </c>
      <c r="C1341" s="3">
        <f t="shared" si="100"/>
        <v>-1.1251758087201085E-2</v>
      </c>
      <c r="D1341" s="3">
        <f>'Raw data'!C1341</f>
        <v>140.15</v>
      </c>
      <c r="E1341" s="3">
        <f t="shared" si="101"/>
        <v>-1.7180925666199078E-2</v>
      </c>
      <c r="F1341" s="3">
        <f>'Raw data'!D1341</f>
        <v>37.380000000000003</v>
      </c>
      <c r="G1341" s="3">
        <f t="shared" si="102"/>
        <v>-7.9617834394903712E-3</v>
      </c>
      <c r="H1341" s="62">
        <f>'Raw data'!E1341</f>
        <v>2287.4645352981602</v>
      </c>
      <c r="I1341" s="67">
        <f t="shared" si="103"/>
        <v>-2.1951359914840578E-2</v>
      </c>
      <c r="J1341" s="62">
        <f>'Sweden Small Cap'!C1356</f>
        <v>2648.6697762099998</v>
      </c>
      <c r="K1341">
        <f t="shared" si="104"/>
        <v>-7.4836726341149888E-4</v>
      </c>
    </row>
    <row r="1342" spans="1:11" x14ac:dyDescent="0.3">
      <c r="A1342" s="101">
        <v>44397</v>
      </c>
      <c r="B1342" s="3">
        <f>'Raw data'!B1342</f>
        <v>70.099999999999994</v>
      </c>
      <c r="C1342" s="3">
        <f t="shared" si="100"/>
        <v>-2.8449502133713065E-3</v>
      </c>
      <c r="D1342" s="3">
        <f>'Raw data'!C1342</f>
        <v>140.25</v>
      </c>
      <c r="E1342" s="3">
        <f t="shared" si="101"/>
        <v>7.1352122725647032E-4</v>
      </c>
      <c r="F1342" s="3">
        <f>'Raw data'!D1342</f>
        <v>35.9</v>
      </c>
      <c r="G1342" s="3">
        <f t="shared" si="102"/>
        <v>-3.9593365436062171E-2</v>
      </c>
      <c r="H1342" s="62">
        <f>'Raw data'!E1342</f>
        <v>2303.5402867284301</v>
      </c>
      <c r="I1342" s="67">
        <f t="shared" si="103"/>
        <v>7.027759854722546E-3</v>
      </c>
      <c r="J1342" s="62">
        <f>'Sweden Small Cap'!C1357</f>
        <v>2629.1223358699999</v>
      </c>
      <c r="K1342">
        <f t="shared" si="104"/>
        <v>-7.3800971776747633E-3</v>
      </c>
    </row>
    <row r="1343" spans="1:11" x14ac:dyDescent="0.3">
      <c r="A1343" s="101">
        <v>44398</v>
      </c>
      <c r="B1343" s="3">
        <f>'Raw data'!B1343</f>
        <v>71.599999999999994</v>
      </c>
      <c r="C1343" s="3">
        <f t="shared" si="100"/>
        <v>2.139800285306705E-2</v>
      </c>
      <c r="D1343" s="3">
        <f>'Raw data'!C1343</f>
        <v>145.80000000000001</v>
      </c>
      <c r="E1343" s="3">
        <f t="shared" si="101"/>
        <v>3.9572192513369062E-2</v>
      </c>
      <c r="F1343" s="3">
        <f>'Raw data'!D1343</f>
        <v>36.5</v>
      </c>
      <c r="G1343" s="3">
        <f t="shared" si="102"/>
        <v>1.671309192200561E-2</v>
      </c>
      <c r="H1343" s="62">
        <f>'Raw data'!E1343</f>
        <v>2334.3727209004801</v>
      </c>
      <c r="I1343" s="67">
        <f t="shared" si="103"/>
        <v>1.3384803534666747E-2</v>
      </c>
      <c r="J1343" s="62">
        <f>'Sweden Small Cap'!C1358</f>
        <v>2608.2109582799999</v>
      </c>
      <c r="K1343">
        <f t="shared" si="104"/>
        <v>-7.9537484067207804E-3</v>
      </c>
    </row>
    <row r="1344" spans="1:11" x14ac:dyDescent="0.3">
      <c r="A1344" s="101">
        <v>44399</v>
      </c>
      <c r="B1344" s="3">
        <f>'Raw data'!B1344</f>
        <v>72.3</v>
      </c>
      <c r="C1344" s="3">
        <f t="shared" si="100"/>
        <v>9.776536312849202E-3</v>
      </c>
      <c r="D1344" s="3">
        <f>'Raw data'!C1344</f>
        <v>149.85</v>
      </c>
      <c r="E1344" s="3">
        <f t="shared" si="101"/>
        <v>2.7777777777777658E-2</v>
      </c>
      <c r="F1344" s="3">
        <f>'Raw data'!D1344</f>
        <v>37.479999999999997</v>
      </c>
      <c r="G1344" s="3">
        <f t="shared" si="102"/>
        <v>2.6849315068493064E-2</v>
      </c>
      <c r="H1344" s="62">
        <f>'Raw data'!E1344</f>
        <v>2352.3462480319899</v>
      </c>
      <c r="I1344" s="67">
        <f t="shared" si="103"/>
        <v>7.6995104383230624E-3</v>
      </c>
      <c r="J1344" s="62">
        <f>'Sweden Small Cap'!C1359</f>
        <v>2608.3608031099998</v>
      </c>
      <c r="K1344">
        <f t="shared" si="104"/>
        <v>5.7451192559480977E-5</v>
      </c>
    </row>
    <row r="1345" spans="1:11" x14ac:dyDescent="0.3">
      <c r="A1345" s="101">
        <v>44400</v>
      </c>
      <c r="B1345" s="3">
        <f>'Raw data'!B1345</f>
        <v>69.5</v>
      </c>
      <c r="C1345" s="3">
        <f t="shared" si="100"/>
        <v>-3.8727524204702587E-2</v>
      </c>
      <c r="D1345" s="3">
        <f>'Raw data'!C1345</f>
        <v>145.30000000000001</v>
      </c>
      <c r="E1345" s="3">
        <f t="shared" si="101"/>
        <v>-3.0363697030363585E-2</v>
      </c>
      <c r="F1345" s="3">
        <f>'Raw data'!D1345</f>
        <v>37.74</v>
      </c>
      <c r="G1345" s="3">
        <f t="shared" si="102"/>
        <v>6.9370330843117698E-3</v>
      </c>
      <c r="H1345" s="62">
        <f>'Raw data'!E1345</f>
        <v>2384.6868840874299</v>
      </c>
      <c r="I1345" s="67">
        <f t="shared" si="103"/>
        <v>1.374824649326036E-2</v>
      </c>
      <c r="J1345" s="62">
        <f>'Sweden Small Cap'!C1360</f>
        <v>2568.3542838100002</v>
      </c>
      <c r="K1345">
        <f t="shared" si="104"/>
        <v>-1.5337801140202315E-2</v>
      </c>
    </row>
    <row r="1346" spans="1:11" x14ac:dyDescent="0.3">
      <c r="A1346" s="101">
        <v>44403</v>
      </c>
      <c r="B1346" s="3">
        <f>'Raw data'!B1346</f>
        <v>69.599999999999994</v>
      </c>
      <c r="C1346" s="3">
        <f t="shared" si="100"/>
        <v>1.4388489208632276E-3</v>
      </c>
      <c r="D1346" s="3">
        <f>'Raw data'!C1346</f>
        <v>146.65</v>
      </c>
      <c r="E1346" s="3">
        <f t="shared" si="101"/>
        <v>9.291121816930448E-3</v>
      </c>
      <c r="F1346" s="3">
        <f>'Raw data'!D1346</f>
        <v>37.68</v>
      </c>
      <c r="G1346" s="3">
        <f t="shared" si="102"/>
        <v>-1.5898251192369441E-3</v>
      </c>
      <c r="H1346" s="62">
        <f>'Raw data'!E1346</f>
        <v>2387.6584955427602</v>
      </c>
      <c r="I1346" s="67">
        <f t="shared" si="103"/>
        <v>1.246122279264118E-3</v>
      </c>
      <c r="J1346" s="62">
        <f>'Sweden Small Cap'!C1361</f>
        <v>2560.0356962300002</v>
      </c>
      <c r="K1346">
        <f t="shared" si="104"/>
        <v>-3.2388785427452231E-3</v>
      </c>
    </row>
    <row r="1347" spans="1:11" x14ac:dyDescent="0.3">
      <c r="A1347" s="101">
        <v>44404</v>
      </c>
      <c r="B1347" s="3">
        <f>'Raw data'!B1347</f>
        <v>69.3</v>
      </c>
      <c r="C1347" s="3">
        <f t="shared" ref="C1347:C1410" si="105">(B1347-B1346)/B1346</f>
        <v>-4.3103448275861661E-3</v>
      </c>
      <c r="D1347" s="3">
        <f>'Raw data'!C1347</f>
        <v>141.9</v>
      </c>
      <c r="E1347" s="3">
        <f t="shared" ref="E1347:E1410" si="106">(D1347-D1346)/D1346</f>
        <v>-3.2390044323218549E-2</v>
      </c>
      <c r="F1347" s="3">
        <f>'Raw data'!D1347</f>
        <v>37.200000000000003</v>
      </c>
      <c r="G1347" s="3">
        <f t="shared" ref="G1347:G1410" si="107">(F1347-F1346)/F1346</f>
        <v>-1.2738853503184631E-2</v>
      </c>
      <c r="H1347" s="62">
        <f>'Raw data'!E1347</f>
        <v>2375.9722802166302</v>
      </c>
      <c r="I1347" s="67">
        <f t="shared" ref="I1347:I1410" si="108">(H1347-H1346)/H1346</f>
        <v>-4.894424955639843E-3</v>
      </c>
      <c r="J1347" s="62">
        <f>'Sweden Small Cap'!C1362</f>
        <v>2621.3494875900001</v>
      </c>
      <c r="K1347">
        <f t="shared" si="104"/>
        <v>2.3950365789935174E-2</v>
      </c>
    </row>
    <row r="1348" spans="1:11" x14ac:dyDescent="0.3">
      <c r="A1348" s="101">
        <v>44405</v>
      </c>
      <c r="B1348" s="3">
        <f>'Raw data'!B1348</f>
        <v>69.599999999999994</v>
      </c>
      <c r="C1348" s="3">
        <f t="shared" si="105"/>
        <v>4.3290043290042882E-3</v>
      </c>
      <c r="D1348" s="3">
        <f>'Raw data'!C1348</f>
        <v>143.35</v>
      </c>
      <c r="E1348" s="3">
        <f t="shared" si="106"/>
        <v>1.0218463706835719E-2</v>
      </c>
      <c r="F1348" s="3">
        <f>'Raw data'!D1348</f>
        <v>37.4</v>
      </c>
      <c r="G1348" s="3">
        <f t="shared" si="107"/>
        <v>5.3763440860213904E-3</v>
      </c>
      <c r="H1348" s="62">
        <f>'Raw data'!E1348</f>
        <v>2381.89023533825</v>
      </c>
      <c r="I1348" s="67">
        <f t="shared" si="108"/>
        <v>2.4907509110671214E-3</v>
      </c>
      <c r="J1348" s="62">
        <f>'Sweden Small Cap'!C1363</f>
        <v>2655.8902888500002</v>
      </c>
      <c r="K1348">
        <f t="shared" ref="K1348:K1411" si="109">(J1348-J1347)/J1347</f>
        <v>1.3176724974492427E-2</v>
      </c>
    </row>
    <row r="1349" spans="1:11" x14ac:dyDescent="0.3">
      <c r="A1349" s="101">
        <v>44406</v>
      </c>
      <c r="B1349" s="3">
        <f>'Raw data'!B1349</f>
        <v>69.2</v>
      </c>
      <c r="C1349" s="3">
        <f t="shared" si="105"/>
        <v>-5.7471264367814868E-3</v>
      </c>
      <c r="D1349" s="3">
        <f>'Raw data'!C1349</f>
        <v>143.94999999999999</v>
      </c>
      <c r="E1349" s="3">
        <f t="shared" si="106"/>
        <v>4.1855598186257021E-3</v>
      </c>
      <c r="F1349" s="3">
        <f>'Raw data'!D1349</f>
        <v>37.44</v>
      </c>
      <c r="G1349" s="3">
        <f t="shared" si="107"/>
        <v>1.0695187165775174E-3</v>
      </c>
      <c r="H1349" s="62">
        <f>'Raw data'!E1349</f>
        <v>2384.1933352206001</v>
      </c>
      <c r="I1349" s="67">
        <f t="shared" si="108"/>
        <v>9.6692108149268427E-4</v>
      </c>
      <c r="J1349" s="62">
        <f>'Sweden Small Cap'!C1364</f>
        <v>2684.9205764500002</v>
      </c>
      <c r="K1349">
        <f t="shared" si="109"/>
        <v>1.0930529669043737E-2</v>
      </c>
    </row>
    <row r="1350" spans="1:11" x14ac:dyDescent="0.3">
      <c r="A1350" s="101">
        <v>44407</v>
      </c>
      <c r="B1350" s="3">
        <f>'Raw data'!B1350</f>
        <v>69.3</v>
      </c>
      <c r="C1350" s="3">
        <f t="shared" si="105"/>
        <v>1.4450867052022299E-3</v>
      </c>
      <c r="D1350" s="3">
        <f>'Raw data'!C1350</f>
        <v>141.05000000000001</v>
      </c>
      <c r="E1350" s="3">
        <f t="shared" si="106"/>
        <v>-2.0145883987495502E-2</v>
      </c>
      <c r="F1350" s="3">
        <f>'Raw data'!D1350</f>
        <v>37.06</v>
      </c>
      <c r="G1350" s="3">
        <f t="shared" si="107"/>
        <v>-1.0149572649572529E-2</v>
      </c>
      <c r="H1350" s="62">
        <f>'Raw data'!E1350</f>
        <v>2369.8931749045701</v>
      </c>
      <c r="I1350" s="67">
        <f t="shared" si="108"/>
        <v>-5.9979029824386914E-3</v>
      </c>
      <c r="J1350" s="62">
        <f>'Sweden Small Cap'!C1365</f>
        <v>2677.9892410100001</v>
      </c>
      <c r="K1350">
        <f t="shared" si="109"/>
        <v>-2.5815793214876833E-3</v>
      </c>
    </row>
    <row r="1351" spans="1:11" x14ac:dyDescent="0.3">
      <c r="A1351" s="101">
        <v>44410</v>
      </c>
      <c r="B1351" s="3">
        <f>'Raw data'!B1351</f>
        <v>70.099999999999994</v>
      </c>
      <c r="C1351" s="3">
        <f t="shared" si="105"/>
        <v>1.1544011544011504E-2</v>
      </c>
      <c r="D1351" s="3">
        <f>'Raw data'!C1351</f>
        <v>140.5</v>
      </c>
      <c r="E1351" s="3">
        <f t="shared" si="106"/>
        <v>-3.8993264799717215E-3</v>
      </c>
      <c r="F1351" s="3">
        <f>'Raw data'!D1351</f>
        <v>37.86</v>
      </c>
      <c r="G1351" s="3">
        <f t="shared" si="107"/>
        <v>2.1586616297895225E-2</v>
      </c>
      <c r="H1351" s="62">
        <f>'Raw data'!E1351</f>
        <v>2381.65745766383</v>
      </c>
      <c r="I1351" s="67">
        <f t="shared" si="108"/>
        <v>4.9640561371436642E-3</v>
      </c>
      <c r="J1351" s="62">
        <f>'Sweden Small Cap'!C1366</f>
        <v>2668.7320040200002</v>
      </c>
      <c r="K1351">
        <f t="shared" si="109"/>
        <v>-3.4567864755530369E-3</v>
      </c>
    </row>
    <row r="1352" spans="1:11" x14ac:dyDescent="0.3">
      <c r="A1352" s="101">
        <v>44411</v>
      </c>
      <c r="B1352" s="3">
        <f>'Raw data'!B1352</f>
        <v>69.3</v>
      </c>
      <c r="C1352" s="3">
        <f t="shared" si="105"/>
        <v>-1.1412268188302386E-2</v>
      </c>
      <c r="D1352" s="3">
        <f>'Raw data'!C1352</f>
        <v>137.1</v>
      </c>
      <c r="E1352" s="3">
        <f t="shared" si="106"/>
        <v>-2.4199288256227799E-2</v>
      </c>
      <c r="F1352" s="3">
        <f>'Raw data'!D1352</f>
        <v>36.700000000000003</v>
      </c>
      <c r="G1352" s="3">
        <f t="shared" si="107"/>
        <v>-3.063919704173261E-2</v>
      </c>
      <c r="H1352" s="62">
        <f>'Raw data'!E1352</f>
        <v>2380.1433263879599</v>
      </c>
      <c r="I1352" s="67">
        <f t="shared" si="108"/>
        <v>-6.3574687073401654E-4</v>
      </c>
      <c r="J1352" s="62">
        <f>'Sweden Small Cap'!C1367</f>
        <v>2677.73328907</v>
      </c>
      <c r="K1352">
        <f t="shared" si="109"/>
        <v>3.3728696011592076E-3</v>
      </c>
    </row>
    <row r="1353" spans="1:11" x14ac:dyDescent="0.3">
      <c r="A1353" s="101">
        <v>44412</v>
      </c>
      <c r="B1353" s="3">
        <f>'Raw data'!B1353</f>
        <v>69.8</v>
      </c>
      <c r="C1353" s="3">
        <f t="shared" si="105"/>
        <v>7.215007215007215E-3</v>
      </c>
      <c r="D1353" s="3">
        <f>'Raw data'!C1353</f>
        <v>138.30000000000001</v>
      </c>
      <c r="E1353" s="3">
        <f t="shared" si="106"/>
        <v>8.7527352297594244E-3</v>
      </c>
      <c r="F1353" s="3">
        <f>'Raw data'!D1353</f>
        <v>37.020000000000003</v>
      </c>
      <c r="G1353" s="3">
        <f t="shared" si="107"/>
        <v>8.7193460490463288E-3</v>
      </c>
      <c r="H1353" s="62">
        <f>'Raw data'!E1353</f>
        <v>2393.1033493854502</v>
      </c>
      <c r="I1353" s="67">
        <f t="shared" si="108"/>
        <v>5.4450599061856148E-3</v>
      </c>
      <c r="J1353" s="62">
        <f>'Sweden Small Cap'!C1368</f>
        <v>2691.6912640700002</v>
      </c>
      <c r="K1353">
        <f t="shared" si="109"/>
        <v>5.2126083867180019E-3</v>
      </c>
    </row>
    <row r="1354" spans="1:11" x14ac:dyDescent="0.3">
      <c r="A1354" s="101">
        <v>44413</v>
      </c>
      <c r="B1354" s="3">
        <f>'Raw data'!B1354</f>
        <v>69.900000000000006</v>
      </c>
      <c r="C1354" s="3">
        <f t="shared" si="105"/>
        <v>1.4326647564471137E-3</v>
      </c>
      <c r="D1354" s="3">
        <f>'Raw data'!C1354</f>
        <v>135.94999999999999</v>
      </c>
      <c r="E1354" s="3">
        <f t="shared" si="106"/>
        <v>-1.6992046276211297E-2</v>
      </c>
      <c r="F1354" s="3">
        <f>'Raw data'!D1354</f>
        <v>36.5</v>
      </c>
      <c r="G1354" s="3">
        <f t="shared" si="107"/>
        <v>-1.404646137223131E-2</v>
      </c>
      <c r="H1354" s="62">
        <f>'Raw data'!E1354</f>
        <v>2393.6775677253099</v>
      </c>
      <c r="I1354" s="67">
        <f t="shared" si="108"/>
        <v>2.3994715481351263E-4</v>
      </c>
      <c r="J1354" s="62">
        <f>'Sweden Small Cap'!C1369</f>
        <v>2700.44682874</v>
      </c>
      <c r="K1354">
        <f t="shared" si="109"/>
        <v>3.2528116381225834E-3</v>
      </c>
    </row>
    <row r="1355" spans="1:11" x14ac:dyDescent="0.3">
      <c r="A1355" s="101">
        <v>44414</v>
      </c>
      <c r="B1355" s="3">
        <f>'Raw data'!B1355</f>
        <v>69.8</v>
      </c>
      <c r="C1355" s="3">
        <f t="shared" si="105"/>
        <v>-1.4306151645208658E-3</v>
      </c>
      <c r="D1355" s="3">
        <f>'Raw data'!C1355</f>
        <v>136.1</v>
      </c>
      <c r="E1355" s="3">
        <f t="shared" si="106"/>
        <v>1.1033468186833813E-3</v>
      </c>
      <c r="F1355" s="3">
        <f>'Raw data'!D1355</f>
        <v>37.04</v>
      </c>
      <c r="G1355" s="3">
        <f t="shared" si="107"/>
        <v>1.4794520547945183E-2</v>
      </c>
      <c r="H1355" s="62">
        <f>'Raw data'!E1355</f>
        <v>2380.4620178748601</v>
      </c>
      <c r="I1355" s="67">
        <f t="shared" si="108"/>
        <v>-5.5210233945620661E-3</v>
      </c>
      <c r="J1355" s="62">
        <f>'Sweden Small Cap'!C1370</f>
        <v>2735.61820326</v>
      </c>
      <c r="K1355">
        <f t="shared" si="109"/>
        <v>1.3024279591689114E-2</v>
      </c>
    </row>
    <row r="1356" spans="1:11" x14ac:dyDescent="0.3">
      <c r="A1356" s="101">
        <v>44417</v>
      </c>
      <c r="B1356" s="3">
        <f>'Raw data'!B1356</f>
        <v>71.099999999999994</v>
      </c>
      <c r="C1356" s="3">
        <f t="shared" si="105"/>
        <v>1.8624641833810848E-2</v>
      </c>
      <c r="D1356" s="3">
        <f>'Raw data'!C1356</f>
        <v>138.30000000000001</v>
      </c>
      <c r="E1356" s="3">
        <f t="shared" si="106"/>
        <v>1.6164584864070661E-2</v>
      </c>
      <c r="F1356" s="3">
        <f>'Raw data'!D1356</f>
        <v>37.119999999999997</v>
      </c>
      <c r="G1356" s="3">
        <f t="shared" si="107"/>
        <v>2.1598272138228483E-3</v>
      </c>
      <c r="H1356" s="62">
        <f>'Raw data'!E1356</f>
        <v>2384.7578591118099</v>
      </c>
      <c r="I1356" s="67">
        <f t="shared" si="108"/>
        <v>1.8046249865330494E-3</v>
      </c>
      <c r="J1356" s="62">
        <f>'Sweden Small Cap'!C1371</f>
        <v>2751.30473635</v>
      </c>
      <c r="K1356">
        <f t="shared" si="109"/>
        <v>5.7341821571835492E-3</v>
      </c>
    </row>
    <row r="1357" spans="1:11" x14ac:dyDescent="0.3">
      <c r="A1357" s="101">
        <v>44418</v>
      </c>
      <c r="B1357" s="3">
        <f>'Raw data'!B1357</f>
        <v>71.7</v>
      </c>
      <c r="C1357" s="3">
        <f t="shared" si="105"/>
        <v>8.4388185654009646E-3</v>
      </c>
      <c r="D1357" s="3">
        <f>'Raw data'!C1357</f>
        <v>140.5</v>
      </c>
      <c r="E1357" s="3">
        <f t="shared" si="106"/>
        <v>1.5907447577729491E-2</v>
      </c>
      <c r="F1357" s="3">
        <f>'Raw data'!D1357</f>
        <v>37.86</v>
      </c>
      <c r="G1357" s="3">
        <f t="shared" si="107"/>
        <v>1.9935344827586261E-2</v>
      </c>
      <c r="H1357" s="62">
        <f>'Raw data'!E1357</f>
        <v>2393.7357350106099</v>
      </c>
      <c r="I1357" s="67">
        <f t="shared" si="108"/>
        <v>3.7646907691264533E-3</v>
      </c>
      <c r="J1357" s="62">
        <f>'Sweden Small Cap'!C1372</f>
        <v>2773.1297457300002</v>
      </c>
      <c r="K1357">
        <f t="shared" si="109"/>
        <v>7.9326034268941848E-3</v>
      </c>
    </row>
    <row r="1358" spans="1:11" x14ac:dyDescent="0.3">
      <c r="A1358" s="101">
        <v>44419</v>
      </c>
      <c r="B1358" s="3">
        <f>'Raw data'!B1358</f>
        <v>72.2</v>
      </c>
      <c r="C1358" s="3">
        <f t="shared" si="105"/>
        <v>6.9735006973500697E-3</v>
      </c>
      <c r="D1358" s="3">
        <f>'Raw data'!C1358</f>
        <v>141.6</v>
      </c>
      <c r="E1358" s="3">
        <f t="shared" si="106"/>
        <v>7.8291814946618819E-3</v>
      </c>
      <c r="F1358" s="3">
        <f>'Raw data'!D1358</f>
        <v>36.799999999999997</v>
      </c>
      <c r="G1358" s="3">
        <f t="shared" si="107"/>
        <v>-2.7997886951928216E-2</v>
      </c>
      <c r="H1358" s="62">
        <f>'Raw data'!E1358</f>
        <v>2401.4868374644998</v>
      </c>
      <c r="I1358" s="67">
        <f t="shared" si="108"/>
        <v>3.2380777629388213E-3</v>
      </c>
      <c r="J1358" s="62">
        <f>'Sweden Small Cap'!C1373</f>
        <v>2781.7726914300001</v>
      </c>
      <c r="K1358">
        <f t="shared" si="109"/>
        <v>3.1166755588367735E-3</v>
      </c>
    </row>
    <row r="1359" spans="1:11" x14ac:dyDescent="0.3">
      <c r="A1359" s="101">
        <v>44420</v>
      </c>
      <c r="B1359" s="3">
        <f>'Raw data'!B1359</f>
        <v>73.900000000000006</v>
      </c>
      <c r="C1359" s="3">
        <f t="shared" si="105"/>
        <v>2.3545706371191175E-2</v>
      </c>
      <c r="D1359" s="3">
        <f>'Raw data'!C1359</f>
        <v>142.4</v>
      </c>
      <c r="E1359" s="3">
        <f t="shared" si="106"/>
        <v>5.6497175141243744E-3</v>
      </c>
      <c r="F1359" s="3">
        <f>'Raw data'!D1359</f>
        <v>36.74</v>
      </c>
      <c r="G1359" s="3">
        <f t="shared" si="107"/>
        <v>-1.6304347826085644E-3</v>
      </c>
      <c r="H1359" s="62">
        <f>'Raw data'!E1359</f>
        <v>2405.5267532356302</v>
      </c>
      <c r="I1359" s="67">
        <f t="shared" si="108"/>
        <v>1.6822560540851192E-3</v>
      </c>
      <c r="J1359" s="62">
        <f>'Sweden Small Cap'!C1374</f>
        <v>2752.1099714000002</v>
      </c>
      <c r="K1359">
        <f t="shared" si="109"/>
        <v>-1.0663243665229709E-2</v>
      </c>
    </row>
    <row r="1360" spans="1:11" x14ac:dyDescent="0.3">
      <c r="A1360" s="101">
        <v>44421</v>
      </c>
      <c r="B1360" s="3">
        <f>'Raw data'!B1360</f>
        <v>76.8</v>
      </c>
      <c r="C1360" s="3">
        <f t="shared" si="105"/>
        <v>3.9242219215155499E-2</v>
      </c>
      <c r="D1360" s="3">
        <f>'Raw data'!C1360</f>
        <v>145.25</v>
      </c>
      <c r="E1360" s="3">
        <f t="shared" si="106"/>
        <v>2.0014044943820183E-2</v>
      </c>
      <c r="F1360" s="3">
        <f>'Raw data'!D1360</f>
        <v>37.9</v>
      </c>
      <c r="G1360" s="3">
        <f t="shared" si="107"/>
        <v>3.1573217201959623E-2</v>
      </c>
      <c r="H1360" s="62">
        <f>'Raw data'!E1360</f>
        <v>2407.0426959440601</v>
      </c>
      <c r="I1360" s="67">
        <f t="shared" si="108"/>
        <v>6.3019158127878151E-4</v>
      </c>
      <c r="J1360" s="62">
        <f>'Sweden Small Cap'!C1375</f>
        <v>2743.3900232699998</v>
      </c>
      <c r="K1360">
        <f t="shared" si="109"/>
        <v>-3.1684591897192726E-3</v>
      </c>
    </row>
    <row r="1361" spans="1:11" x14ac:dyDescent="0.3">
      <c r="A1361" s="101">
        <v>44424</v>
      </c>
      <c r="B1361" s="3">
        <f>'Raw data'!B1361</f>
        <v>77.599999999999994</v>
      </c>
      <c r="C1361" s="3">
        <f t="shared" si="105"/>
        <v>1.041666666666663E-2</v>
      </c>
      <c r="D1361" s="3">
        <f>'Raw data'!C1361</f>
        <v>146.5</v>
      </c>
      <c r="E1361" s="3">
        <f t="shared" si="106"/>
        <v>8.6058519793459545E-3</v>
      </c>
      <c r="F1361" s="3">
        <f>'Raw data'!D1361</f>
        <v>36.340000000000003</v>
      </c>
      <c r="G1361" s="3">
        <f t="shared" si="107"/>
        <v>-4.1160949868073754E-2</v>
      </c>
      <c r="H1361" s="62">
        <f>'Raw data'!E1361</f>
        <v>2373.5476263977198</v>
      </c>
      <c r="I1361" s="67">
        <f t="shared" si="108"/>
        <v>-1.3915444708471749E-2</v>
      </c>
      <c r="J1361" s="62">
        <f>'Sweden Small Cap'!C1376</f>
        <v>2751.7484284799998</v>
      </c>
      <c r="K1361">
        <f t="shared" si="109"/>
        <v>3.0467433136018886E-3</v>
      </c>
    </row>
    <row r="1362" spans="1:11" x14ac:dyDescent="0.3">
      <c r="A1362" s="101">
        <v>44425</v>
      </c>
      <c r="B1362" s="3">
        <f>'Raw data'!B1362</f>
        <v>77.3</v>
      </c>
      <c r="C1362" s="3">
        <f t="shared" si="105"/>
        <v>-3.8659793814432627E-3</v>
      </c>
      <c r="D1362" s="3">
        <f>'Raw data'!C1362</f>
        <v>146.80000000000001</v>
      </c>
      <c r="E1362" s="3">
        <f t="shared" si="106"/>
        <v>2.047781569965948E-3</v>
      </c>
      <c r="F1362" s="3">
        <f>'Raw data'!D1362</f>
        <v>36.06</v>
      </c>
      <c r="G1362" s="3">
        <f t="shared" si="107"/>
        <v>-7.7050082553660184E-3</v>
      </c>
      <c r="H1362" s="62">
        <f>'Raw data'!E1362</f>
        <v>2383.4530413621701</v>
      </c>
      <c r="I1362" s="67">
        <f t="shared" si="108"/>
        <v>4.1732530892938215E-3</v>
      </c>
      <c r="J1362" s="62">
        <f>'Sweden Small Cap'!C1377</f>
        <v>2768.56811582</v>
      </c>
      <c r="K1362">
        <f t="shared" si="109"/>
        <v>6.1123637487788063E-3</v>
      </c>
    </row>
    <row r="1363" spans="1:11" x14ac:dyDescent="0.3">
      <c r="A1363" s="101">
        <v>44426</v>
      </c>
      <c r="B1363" s="3">
        <f>'Raw data'!B1363</f>
        <v>79.599999999999994</v>
      </c>
      <c r="C1363" s="3">
        <f t="shared" si="105"/>
        <v>2.9754204398447569E-2</v>
      </c>
      <c r="D1363" s="3">
        <f>'Raw data'!C1363</f>
        <v>149.44999999999999</v>
      </c>
      <c r="E1363" s="3">
        <f t="shared" si="106"/>
        <v>1.8051771117166056E-2</v>
      </c>
      <c r="F1363" s="3">
        <f>'Raw data'!D1363</f>
        <v>36</v>
      </c>
      <c r="G1363" s="3">
        <f t="shared" si="107"/>
        <v>-1.6638935108153707E-3</v>
      </c>
      <c r="H1363" s="62">
        <f>'Raw data'!E1363</f>
        <v>2371.3740428779502</v>
      </c>
      <c r="I1363" s="67">
        <f t="shared" si="108"/>
        <v>-5.0678567081467044E-3</v>
      </c>
      <c r="J1363" s="62">
        <f>'Sweden Small Cap'!C1378</f>
        <v>2769.62831977</v>
      </c>
      <c r="K1363">
        <f t="shared" si="109"/>
        <v>3.829430614120707E-4</v>
      </c>
    </row>
    <row r="1364" spans="1:11" x14ac:dyDescent="0.3">
      <c r="A1364" s="101">
        <v>44427</v>
      </c>
      <c r="B1364" s="3">
        <f>'Raw data'!B1364</f>
        <v>78.5</v>
      </c>
      <c r="C1364" s="3">
        <f t="shared" si="105"/>
        <v>-1.3819095477386864E-2</v>
      </c>
      <c r="D1364" s="3">
        <f>'Raw data'!C1364</f>
        <v>147.4</v>
      </c>
      <c r="E1364" s="3">
        <f t="shared" si="106"/>
        <v>-1.3716962194713838E-2</v>
      </c>
      <c r="F1364" s="3">
        <f>'Raw data'!D1364</f>
        <v>34.979999999999997</v>
      </c>
      <c r="G1364" s="3">
        <f t="shared" si="107"/>
        <v>-2.8333333333333419E-2</v>
      </c>
      <c r="H1364" s="62">
        <f>'Raw data'!E1364</f>
        <v>2330.2961617679698</v>
      </c>
      <c r="I1364" s="67">
        <f t="shared" si="108"/>
        <v>-1.7322396369038161E-2</v>
      </c>
      <c r="J1364" s="62">
        <f>'Sweden Small Cap'!C1379</f>
        <v>2773.4088879199999</v>
      </c>
      <c r="K1364">
        <f t="shared" si="109"/>
        <v>1.3650092046696939E-3</v>
      </c>
    </row>
    <row r="1365" spans="1:11" x14ac:dyDescent="0.3">
      <c r="A1365" s="101">
        <v>44428</v>
      </c>
      <c r="B1365" s="3">
        <f>'Raw data'!B1365</f>
        <v>78.900000000000006</v>
      </c>
      <c r="C1365" s="3">
        <f t="shared" si="105"/>
        <v>5.0955414012739579E-3</v>
      </c>
      <c r="D1365" s="3">
        <f>'Raw data'!C1365</f>
        <v>149.15</v>
      </c>
      <c r="E1365" s="3">
        <f t="shared" si="106"/>
        <v>1.1872455902306648E-2</v>
      </c>
      <c r="F1365" s="3">
        <f>'Raw data'!D1365</f>
        <v>35.58</v>
      </c>
      <c r="G1365" s="3">
        <f t="shared" si="107"/>
        <v>1.7152658662092667E-2</v>
      </c>
      <c r="H1365" s="62">
        <f>'Raw data'!E1365</f>
        <v>2360.4974672850199</v>
      </c>
      <c r="I1365" s="67">
        <f t="shared" si="108"/>
        <v>1.2960286341516636E-2</v>
      </c>
      <c r="J1365" s="62">
        <f>'Sweden Small Cap'!C1380</f>
        <v>2753.4341869700002</v>
      </c>
      <c r="K1365">
        <f t="shared" si="109"/>
        <v>-7.2022199961219325E-3</v>
      </c>
    </row>
    <row r="1366" spans="1:11" x14ac:dyDescent="0.3">
      <c r="A1366" s="101">
        <v>44431</v>
      </c>
      <c r="B1366" s="3">
        <f>'Raw data'!B1366</f>
        <v>79.099999999999994</v>
      </c>
      <c r="C1366" s="3">
        <f t="shared" si="105"/>
        <v>2.5348542458807177E-3</v>
      </c>
      <c r="D1366" s="3">
        <f>'Raw data'!C1366</f>
        <v>154.44999999999999</v>
      </c>
      <c r="E1366" s="3">
        <f t="shared" si="106"/>
        <v>3.5534696614146717E-2</v>
      </c>
      <c r="F1366" s="3">
        <f>'Raw data'!D1366</f>
        <v>36.200000000000003</v>
      </c>
      <c r="G1366" s="3">
        <f t="shared" si="107"/>
        <v>1.7425519955031044E-2</v>
      </c>
      <c r="H1366" s="62">
        <f>'Raw data'!E1366</f>
        <v>2371.5541021231102</v>
      </c>
      <c r="I1366" s="67">
        <f t="shared" si="108"/>
        <v>4.6840274100388444E-3</v>
      </c>
      <c r="J1366" s="62">
        <f>'Sweden Small Cap'!C1381</f>
        <v>2759.4273281300002</v>
      </c>
      <c r="K1366">
        <f t="shared" si="109"/>
        <v>2.1766059230183257E-3</v>
      </c>
    </row>
    <row r="1367" spans="1:11" x14ac:dyDescent="0.3">
      <c r="A1367" s="101">
        <v>44432</v>
      </c>
      <c r="B1367" s="3">
        <f>'Raw data'!B1367</f>
        <v>80.099999999999994</v>
      </c>
      <c r="C1367" s="3">
        <f t="shared" si="105"/>
        <v>1.2642225031605564E-2</v>
      </c>
      <c r="D1367" s="3">
        <f>'Raw data'!C1367</f>
        <v>155.5</v>
      </c>
      <c r="E1367" s="3">
        <f t="shared" si="106"/>
        <v>6.7983166073163574E-3</v>
      </c>
      <c r="F1367" s="3">
        <f>'Raw data'!D1367</f>
        <v>37.04</v>
      </c>
      <c r="G1367" s="3">
        <f t="shared" si="107"/>
        <v>2.3204419889502659E-2</v>
      </c>
      <c r="H1367" s="62">
        <f>'Raw data'!E1367</f>
        <v>2367.0517509760698</v>
      </c>
      <c r="I1367" s="67">
        <f t="shared" si="108"/>
        <v>-1.8984813135866001E-3</v>
      </c>
      <c r="J1367" s="62">
        <f>'Sweden Small Cap'!C1382</f>
        <v>2780.0252479199999</v>
      </c>
      <c r="K1367">
        <f t="shared" si="109"/>
        <v>7.4645632374592671E-3</v>
      </c>
    </row>
    <row r="1368" spans="1:11" x14ac:dyDescent="0.3">
      <c r="A1368" s="101">
        <v>44433</v>
      </c>
      <c r="B1368" s="3">
        <f>'Raw data'!B1368</f>
        <v>81.2</v>
      </c>
      <c r="C1368" s="3">
        <f t="shared" si="105"/>
        <v>1.3732833957553167E-2</v>
      </c>
      <c r="D1368" s="3">
        <f>'Raw data'!C1368</f>
        <v>158.69999999999999</v>
      </c>
      <c r="E1368" s="3">
        <f t="shared" si="106"/>
        <v>2.0578778135048159E-2</v>
      </c>
      <c r="F1368" s="3">
        <f>'Raw data'!D1368</f>
        <v>37.58</v>
      </c>
      <c r="G1368" s="3">
        <f t="shared" si="107"/>
        <v>1.4578833693304512E-2</v>
      </c>
      <c r="H1368" s="62">
        <f>'Raw data'!E1368</f>
        <v>2376.163090777</v>
      </c>
      <c r="I1368" s="67">
        <f t="shared" si="108"/>
        <v>3.8492355721302077E-3</v>
      </c>
      <c r="J1368" s="62">
        <f>'Sweden Small Cap'!C1383</f>
        <v>2729.3360827699998</v>
      </c>
      <c r="K1368">
        <f t="shared" si="109"/>
        <v>-1.8233347048889348E-2</v>
      </c>
    </row>
    <row r="1369" spans="1:11" x14ac:dyDescent="0.3">
      <c r="A1369" s="101">
        <v>44434</v>
      </c>
      <c r="B1369" s="3">
        <f>'Raw data'!B1369</f>
        <v>81.5</v>
      </c>
      <c r="C1369" s="3">
        <f t="shared" si="105"/>
        <v>3.694581280788142E-3</v>
      </c>
      <c r="D1369" s="3">
        <f>'Raw data'!C1369</f>
        <v>159.4</v>
      </c>
      <c r="E1369" s="3">
        <f t="shared" si="106"/>
        <v>4.4108380592313614E-3</v>
      </c>
      <c r="F1369" s="3">
        <f>'Raw data'!D1369</f>
        <v>38.22</v>
      </c>
      <c r="G1369" s="3">
        <f t="shared" si="107"/>
        <v>1.7030335284725934E-2</v>
      </c>
      <c r="H1369" s="62">
        <f>'Raw data'!E1369</f>
        <v>2371.7021025542399</v>
      </c>
      <c r="I1369" s="67">
        <f t="shared" si="108"/>
        <v>-1.8773914299381471E-3</v>
      </c>
      <c r="J1369" s="62">
        <f>'Sweden Small Cap'!C1384</f>
        <v>2753.96498741</v>
      </c>
      <c r="K1369">
        <f t="shared" si="109"/>
        <v>9.0237713103489825E-3</v>
      </c>
    </row>
    <row r="1370" spans="1:11" x14ac:dyDescent="0.3">
      <c r="A1370" s="101">
        <v>44435</v>
      </c>
      <c r="B1370" s="3">
        <f>'Raw data'!B1370</f>
        <v>82</v>
      </c>
      <c r="C1370" s="3">
        <f t="shared" si="105"/>
        <v>6.1349693251533744E-3</v>
      </c>
      <c r="D1370" s="3">
        <f>'Raw data'!C1370</f>
        <v>160</v>
      </c>
      <c r="E1370" s="3">
        <f t="shared" si="106"/>
        <v>3.7641154328732392E-3</v>
      </c>
      <c r="F1370" s="3">
        <f>'Raw data'!D1370</f>
        <v>37.880000000000003</v>
      </c>
      <c r="G1370" s="3">
        <f t="shared" si="107"/>
        <v>-8.895866038723086E-3</v>
      </c>
      <c r="H1370" s="62">
        <f>'Raw data'!E1370</f>
        <v>2373.1376528252899</v>
      </c>
      <c r="I1370" s="67">
        <f t="shared" si="108"/>
        <v>6.0528270793536675E-4</v>
      </c>
      <c r="J1370" s="62">
        <f>'Sweden Small Cap'!C1385</f>
        <v>2766.98275048</v>
      </c>
      <c r="K1370">
        <f t="shared" si="109"/>
        <v>4.7269166926638068E-3</v>
      </c>
    </row>
    <row r="1371" spans="1:11" x14ac:dyDescent="0.3">
      <c r="A1371" s="101">
        <v>44438</v>
      </c>
      <c r="B1371" s="3">
        <f>'Raw data'!B1371</f>
        <v>82.1</v>
      </c>
      <c r="C1371" s="3">
        <f t="shared" si="105"/>
        <v>1.2195121951218818E-3</v>
      </c>
      <c r="D1371" s="3">
        <f>'Raw data'!C1371</f>
        <v>160.19999999999999</v>
      </c>
      <c r="E1371" s="3">
        <f t="shared" si="106"/>
        <v>1.2499999999999289E-3</v>
      </c>
      <c r="F1371" s="3">
        <f>'Raw data'!D1371</f>
        <v>38.28</v>
      </c>
      <c r="G1371" s="3">
        <f t="shared" si="107"/>
        <v>1.0559662090813056E-2</v>
      </c>
      <c r="H1371" s="62">
        <f>'Raw data'!E1371</f>
        <v>2372.8058587105302</v>
      </c>
      <c r="I1371" s="67">
        <f t="shared" si="108"/>
        <v>-1.398124185357511E-4</v>
      </c>
      <c r="J1371" s="62">
        <f>'Sweden Small Cap'!C1386</f>
        <v>2746.0325440800002</v>
      </c>
      <c r="K1371">
        <f t="shared" si="109"/>
        <v>-7.5714987367975183E-3</v>
      </c>
    </row>
    <row r="1372" spans="1:11" x14ac:dyDescent="0.3">
      <c r="A1372" s="101">
        <v>44439</v>
      </c>
      <c r="B1372" s="3">
        <f>'Raw data'!B1372</f>
        <v>81.900000000000006</v>
      </c>
      <c r="C1372" s="3">
        <f t="shared" si="105"/>
        <v>-2.4360535931789115E-3</v>
      </c>
      <c r="D1372" s="3">
        <f>'Raw data'!C1372</f>
        <v>158.85</v>
      </c>
      <c r="E1372" s="3">
        <f t="shared" si="106"/>
        <v>-8.4269662921347965E-3</v>
      </c>
      <c r="F1372" s="3">
        <f>'Raw data'!D1372</f>
        <v>38</v>
      </c>
      <c r="G1372" s="3">
        <f t="shared" si="107"/>
        <v>-7.314524555903896E-3</v>
      </c>
      <c r="H1372" s="62">
        <f>'Raw data'!E1372</f>
        <v>2351.2467899358599</v>
      </c>
      <c r="I1372" s="67">
        <f t="shared" si="108"/>
        <v>-9.0858966381625137E-3</v>
      </c>
      <c r="J1372" s="62">
        <f>'Sweden Small Cap'!C1387</f>
        <v>2754.9706774000001</v>
      </c>
      <c r="K1372">
        <f t="shared" si="109"/>
        <v>3.2549262168320141E-3</v>
      </c>
    </row>
    <row r="1373" spans="1:11" x14ac:dyDescent="0.3">
      <c r="A1373" s="101">
        <v>44440</v>
      </c>
      <c r="B1373" s="3">
        <f>'Raw data'!B1373</f>
        <v>82.2</v>
      </c>
      <c r="C1373" s="3">
        <f t="shared" si="105"/>
        <v>3.6630036630036279E-3</v>
      </c>
      <c r="D1373" s="3">
        <f>'Raw data'!C1373</f>
        <v>162.6</v>
      </c>
      <c r="E1373" s="3">
        <f t="shared" si="106"/>
        <v>2.3607176581680833E-2</v>
      </c>
      <c r="F1373" s="3">
        <f>'Raw data'!D1373</f>
        <v>38.520000000000003</v>
      </c>
      <c r="G1373" s="3">
        <f t="shared" si="107"/>
        <v>1.3684210526315872E-2</v>
      </c>
      <c r="H1373" s="62">
        <f>'Raw data'!E1373</f>
        <v>2368.6693851835798</v>
      </c>
      <c r="I1373" s="67">
        <f t="shared" si="108"/>
        <v>7.4099389831363714E-3</v>
      </c>
      <c r="J1373" s="62">
        <f>'Sweden Small Cap'!C1388</f>
        <v>2761.26361658</v>
      </c>
      <c r="K1373">
        <f t="shared" si="109"/>
        <v>2.2842127619081597E-3</v>
      </c>
    </row>
    <row r="1374" spans="1:11" x14ac:dyDescent="0.3">
      <c r="A1374" s="101">
        <v>44441</v>
      </c>
      <c r="B1374" s="3">
        <f>'Raw data'!B1374</f>
        <v>82.5</v>
      </c>
      <c r="C1374" s="3">
        <f t="shared" si="105"/>
        <v>3.6496350364963156E-3</v>
      </c>
      <c r="D1374" s="3">
        <f>'Raw data'!C1374</f>
        <v>166</v>
      </c>
      <c r="E1374" s="3">
        <f t="shared" si="106"/>
        <v>2.0910209102091057E-2</v>
      </c>
      <c r="F1374" s="3">
        <f>'Raw data'!D1374</f>
        <v>38.58</v>
      </c>
      <c r="G1374" s="3">
        <f t="shared" si="107"/>
        <v>1.5576323987537685E-3</v>
      </c>
      <c r="H1374" s="62">
        <f>'Raw data'!E1374</f>
        <v>2388.4014394645001</v>
      </c>
      <c r="I1374" s="67">
        <f t="shared" si="108"/>
        <v>8.3304383483602702E-3</v>
      </c>
      <c r="J1374" s="62">
        <f>'Sweden Small Cap'!C1389</f>
        <v>2780.4426905</v>
      </c>
      <c r="K1374">
        <f t="shared" si="109"/>
        <v>6.9457598343162048E-3</v>
      </c>
    </row>
    <row r="1375" spans="1:11" x14ac:dyDescent="0.3">
      <c r="A1375" s="101">
        <v>44442</v>
      </c>
      <c r="B1375" s="3">
        <f>'Raw data'!B1375</f>
        <v>82.6</v>
      </c>
      <c r="C1375" s="3">
        <f t="shared" si="105"/>
        <v>1.2121212121211432E-3</v>
      </c>
      <c r="D1375" s="3">
        <f>'Raw data'!C1375</f>
        <v>165.05</v>
      </c>
      <c r="E1375" s="3">
        <f t="shared" si="106"/>
        <v>-5.7228915662649914E-3</v>
      </c>
      <c r="F1375" s="3">
        <f>'Raw data'!D1375</f>
        <v>38.119999999999997</v>
      </c>
      <c r="G1375" s="3">
        <f t="shared" si="107"/>
        <v>-1.1923276308968399E-2</v>
      </c>
      <c r="H1375" s="62">
        <f>'Raw data'!E1375</f>
        <v>2369.73307214018</v>
      </c>
      <c r="I1375" s="67">
        <f t="shared" si="108"/>
        <v>-7.8162602885157046E-3</v>
      </c>
      <c r="J1375" s="62">
        <f>'Sweden Small Cap'!C1390</f>
        <v>2796.9039856700001</v>
      </c>
      <c r="K1375">
        <f t="shared" si="109"/>
        <v>5.9203864284790896E-3</v>
      </c>
    </row>
    <row r="1376" spans="1:11" x14ac:dyDescent="0.3">
      <c r="A1376" s="101">
        <v>44445</v>
      </c>
      <c r="B1376" s="3">
        <f>'Raw data'!B1376</f>
        <v>82.6</v>
      </c>
      <c r="C1376" s="3">
        <f t="shared" si="105"/>
        <v>0</v>
      </c>
      <c r="D1376" s="3">
        <f>'Raw data'!C1376</f>
        <v>158</v>
      </c>
      <c r="E1376" s="3">
        <f t="shared" si="106"/>
        <v>-4.2714328991214849E-2</v>
      </c>
      <c r="F1376" s="3">
        <f>'Raw data'!D1376</f>
        <v>37.799999999999997</v>
      </c>
      <c r="G1376" s="3">
        <f t="shared" si="107"/>
        <v>-8.3945435466946557E-3</v>
      </c>
      <c r="H1376" s="62">
        <f>'Raw data'!E1376</f>
        <v>2394.2630562691502</v>
      </c>
      <c r="I1376" s="67">
        <f t="shared" si="108"/>
        <v>1.0351370125757004E-2</v>
      </c>
      <c r="J1376" s="62">
        <f>'Sweden Small Cap'!C1391</f>
        <v>2789.2682932600001</v>
      </c>
      <c r="K1376">
        <f t="shared" si="109"/>
        <v>-2.7300516746808926E-3</v>
      </c>
    </row>
    <row r="1377" spans="1:11" x14ac:dyDescent="0.3">
      <c r="A1377" s="101">
        <v>44446</v>
      </c>
      <c r="B1377" s="3">
        <f>'Raw data'!B1377</f>
        <v>82.2</v>
      </c>
      <c r="C1377" s="3">
        <f t="shared" si="105"/>
        <v>-4.8426150121064345E-3</v>
      </c>
      <c r="D1377" s="3">
        <f>'Raw data'!C1377</f>
        <v>156</v>
      </c>
      <c r="E1377" s="3">
        <f t="shared" si="106"/>
        <v>-1.2658227848101266E-2</v>
      </c>
      <c r="F1377" s="3">
        <f>'Raw data'!D1377</f>
        <v>37.479999999999997</v>
      </c>
      <c r="G1377" s="3">
        <f t="shared" si="107"/>
        <v>-8.4656084656084731E-3</v>
      </c>
      <c r="H1377" s="62">
        <f>'Raw data'!E1377</f>
        <v>2377.9444194525099</v>
      </c>
      <c r="I1377" s="67">
        <f t="shared" si="108"/>
        <v>-6.8157242680212038E-3</v>
      </c>
      <c r="J1377" s="62">
        <f>'Sweden Small Cap'!C1392</f>
        <v>2788.1900699299999</v>
      </c>
      <c r="K1377">
        <f t="shared" si="109"/>
        <v>-3.86561354676978E-4</v>
      </c>
    </row>
    <row r="1378" spans="1:11" x14ac:dyDescent="0.3">
      <c r="A1378" s="101">
        <v>44447</v>
      </c>
      <c r="B1378" s="3">
        <f>'Raw data'!B1378</f>
        <v>82.5</v>
      </c>
      <c r="C1378" s="3">
        <f t="shared" si="105"/>
        <v>3.6496350364963156E-3</v>
      </c>
      <c r="D1378" s="3">
        <f>'Raw data'!C1378</f>
        <v>158.69999999999999</v>
      </c>
      <c r="E1378" s="3">
        <f t="shared" si="106"/>
        <v>1.7307692307692236E-2</v>
      </c>
      <c r="F1378" s="3">
        <f>'Raw data'!D1378</f>
        <v>37.479999999999997</v>
      </c>
      <c r="G1378" s="3">
        <f t="shared" si="107"/>
        <v>0</v>
      </c>
      <c r="H1378" s="62">
        <f>'Raw data'!E1378</f>
        <v>2347.1627761449599</v>
      </c>
      <c r="I1378" s="67">
        <f t="shared" si="108"/>
        <v>-1.2944643724951759E-2</v>
      </c>
      <c r="J1378" s="62">
        <f>'Sweden Small Cap'!C1393</f>
        <v>2814.7409423499998</v>
      </c>
      <c r="K1378">
        <f t="shared" si="109"/>
        <v>9.5226192454901364E-3</v>
      </c>
    </row>
    <row r="1379" spans="1:11" x14ac:dyDescent="0.3">
      <c r="A1379" s="101">
        <v>44448</v>
      </c>
      <c r="B1379" s="3">
        <f>'Raw data'!B1379</f>
        <v>83</v>
      </c>
      <c r="C1379" s="3">
        <f t="shared" si="105"/>
        <v>6.0606060606060606E-3</v>
      </c>
      <c r="D1379" s="3">
        <f>'Raw data'!C1379</f>
        <v>158.65</v>
      </c>
      <c r="E1379" s="3">
        <f t="shared" si="106"/>
        <v>-3.1505986137355356E-4</v>
      </c>
      <c r="F1379" s="3">
        <f>'Raw data'!D1379</f>
        <v>36.799999999999997</v>
      </c>
      <c r="G1379" s="3">
        <f t="shared" si="107"/>
        <v>-1.8143009605122724E-2</v>
      </c>
      <c r="H1379" s="62">
        <f>'Raw data'!E1379</f>
        <v>2353.3942755172102</v>
      </c>
      <c r="I1379" s="67">
        <f t="shared" si="108"/>
        <v>2.6549072077928183E-3</v>
      </c>
      <c r="J1379" s="62">
        <f>'Sweden Small Cap'!C1394</f>
        <v>2805.5199394699998</v>
      </c>
      <c r="K1379">
        <f t="shared" si="109"/>
        <v>-3.2759685771655733E-3</v>
      </c>
    </row>
    <row r="1380" spans="1:11" x14ac:dyDescent="0.3">
      <c r="A1380" s="101">
        <v>44449</v>
      </c>
      <c r="B1380" s="3">
        <f>'Raw data'!B1380</f>
        <v>81.900000000000006</v>
      </c>
      <c r="C1380" s="3">
        <f t="shared" si="105"/>
        <v>-1.3253012048192703E-2</v>
      </c>
      <c r="D1380" s="3">
        <f>'Raw data'!C1380</f>
        <v>159.05000000000001</v>
      </c>
      <c r="E1380" s="3">
        <f t="shared" si="106"/>
        <v>2.5212732429877446E-3</v>
      </c>
      <c r="F1380" s="3">
        <f>'Raw data'!D1380</f>
        <v>36.340000000000003</v>
      </c>
      <c r="G1380" s="3">
        <f t="shared" si="107"/>
        <v>-1.2499999999999831E-2</v>
      </c>
      <c r="H1380" s="62">
        <f>'Raw data'!E1380</f>
        <v>2349.6744197986</v>
      </c>
      <c r="I1380" s="67">
        <f t="shared" si="108"/>
        <v>-1.5806343022538004E-3</v>
      </c>
      <c r="J1380" s="62">
        <f>'Sweden Small Cap'!C1395</f>
        <v>2791.9629724199999</v>
      </c>
      <c r="K1380">
        <f t="shared" si="109"/>
        <v>-4.8322476198693507E-3</v>
      </c>
    </row>
    <row r="1381" spans="1:11" x14ac:dyDescent="0.3">
      <c r="A1381" s="101">
        <v>44452</v>
      </c>
      <c r="B1381" s="3">
        <f>'Raw data'!B1381</f>
        <v>80.7</v>
      </c>
      <c r="C1381" s="3">
        <f t="shared" si="105"/>
        <v>-1.4652014652014685E-2</v>
      </c>
      <c r="D1381" s="3">
        <f>'Raw data'!C1381</f>
        <v>157.80000000000001</v>
      </c>
      <c r="E1381" s="3">
        <f t="shared" si="106"/>
        <v>-7.859163784973278E-3</v>
      </c>
      <c r="F1381" s="3">
        <f>'Raw data'!D1381</f>
        <v>35.9</v>
      </c>
      <c r="G1381" s="3">
        <f t="shared" si="107"/>
        <v>-1.2107870115575256E-2</v>
      </c>
      <c r="H1381" s="62">
        <f>'Raw data'!E1381</f>
        <v>2335.3389295954198</v>
      </c>
      <c r="I1381" s="67">
        <f t="shared" si="108"/>
        <v>-6.1010538661815522E-3</v>
      </c>
      <c r="J1381" s="62">
        <f>'Sweden Small Cap'!C1396</f>
        <v>2747.7687591099998</v>
      </c>
      <c r="K1381">
        <f t="shared" si="109"/>
        <v>-1.5829082887762563E-2</v>
      </c>
    </row>
    <row r="1382" spans="1:11" x14ac:dyDescent="0.3">
      <c r="A1382" s="101">
        <v>44453</v>
      </c>
      <c r="B1382" s="3">
        <f>'Raw data'!B1382</f>
        <v>80.3</v>
      </c>
      <c r="C1382" s="3">
        <f t="shared" si="105"/>
        <v>-4.9566294919455474E-3</v>
      </c>
      <c r="D1382" s="3">
        <f>'Raw data'!C1382</f>
        <v>157.55000000000001</v>
      </c>
      <c r="E1382" s="3">
        <f t="shared" si="106"/>
        <v>-1.5842839036755386E-3</v>
      </c>
      <c r="F1382" s="3">
        <f>'Raw data'!D1382</f>
        <v>35.799999999999997</v>
      </c>
      <c r="G1382" s="3">
        <f t="shared" si="107"/>
        <v>-2.7855153203343017E-3</v>
      </c>
      <c r="H1382" s="62">
        <f>'Raw data'!E1382</f>
        <v>2341.7717379171499</v>
      </c>
      <c r="I1382" s="67">
        <f t="shared" si="108"/>
        <v>2.7545502026314322E-3</v>
      </c>
      <c r="J1382" s="62">
        <f>'Sweden Small Cap'!C1397</f>
        <v>2764.1036756799999</v>
      </c>
      <c r="K1382">
        <f t="shared" si="109"/>
        <v>5.9447930310158265E-3</v>
      </c>
    </row>
    <row r="1383" spans="1:11" x14ac:dyDescent="0.3">
      <c r="A1383" s="101">
        <v>44454</v>
      </c>
      <c r="B1383" s="3">
        <f>'Raw data'!B1383</f>
        <v>80.099999999999994</v>
      </c>
      <c r="C1383" s="3">
        <f t="shared" si="105"/>
        <v>-2.4906600249066358E-3</v>
      </c>
      <c r="D1383" s="3">
        <f>'Raw data'!C1383</f>
        <v>159.4</v>
      </c>
      <c r="E1383" s="3">
        <f t="shared" si="106"/>
        <v>1.1742304030466482E-2</v>
      </c>
      <c r="F1383" s="3">
        <f>'Raw data'!D1383</f>
        <v>35.82</v>
      </c>
      <c r="G1383" s="3">
        <f t="shared" si="107"/>
        <v>5.5865921787718231E-4</v>
      </c>
      <c r="H1383" s="62">
        <f>'Raw data'!E1383</f>
        <v>2324.74557029279</v>
      </c>
      <c r="I1383" s="67">
        <f t="shared" si="108"/>
        <v>-7.2706350276067287E-3</v>
      </c>
      <c r="J1383" s="62">
        <f>'Sweden Small Cap'!C1398</f>
        <v>2753.0916814900002</v>
      </c>
      <c r="K1383">
        <f t="shared" si="109"/>
        <v>-3.9839295055713484E-3</v>
      </c>
    </row>
    <row r="1384" spans="1:11" x14ac:dyDescent="0.3">
      <c r="A1384" s="101">
        <v>44455</v>
      </c>
      <c r="B1384" s="3">
        <f>'Raw data'!B1384</f>
        <v>88</v>
      </c>
      <c r="C1384" s="3">
        <f t="shared" si="105"/>
        <v>9.8626716604244768E-2</v>
      </c>
      <c r="D1384" s="3">
        <f>'Raw data'!C1384</f>
        <v>167.5</v>
      </c>
      <c r="E1384" s="3">
        <f t="shared" si="106"/>
        <v>5.0815558343789174E-2</v>
      </c>
      <c r="F1384" s="3">
        <f>'Raw data'!D1384</f>
        <v>36.6</v>
      </c>
      <c r="G1384" s="3">
        <f t="shared" si="107"/>
        <v>2.1775544388609746E-2</v>
      </c>
      <c r="H1384" s="62">
        <f>'Raw data'!E1384</f>
        <v>2344.0282115937498</v>
      </c>
      <c r="I1384" s="67">
        <f t="shared" si="108"/>
        <v>8.2945168483668577E-3</v>
      </c>
      <c r="J1384" s="62">
        <f>'Sweden Small Cap'!C1399</f>
        <v>2742.1851010800001</v>
      </c>
      <c r="K1384">
        <f t="shared" si="109"/>
        <v>-3.9615754474610571E-3</v>
      </c>
    </row>
    <row r="1385" spans="1:11" x14ac:dyDescent="0.3">
      <c r="A1385" s="101">
        <v>44456</v>
      </c>
      <c r="B1385" s="3">
        <f>'Raw data'!B1385</f>
        <v>91</v>
      </c>
      <c r="C1385" s="3">
        <f t="shared" si="105"/>
        <v>3.4090909090909088E-2</v>
      </c>
      <c r="D1385" s="3">
        <f>'Raw data'!C1385</f>
        <v>167.6</v>
      </c>
      <c r="E1385" s="3">
        <f t="shared" si="106"/>
        <v>5.970149253731004E-4</v>
      </c>
      <c r="F1385" s="3">
        <f>'Raw data'!D1385</f>
        <v>37.26</v>
      </c>
      <c r="G1385" s="3">
        <f t="shared" si="107"/>
        <v>1.8032786885245809E-2</v>
      </c>
      <c r="H1385" s="62">
        <f>'Raw data'!E1385</f>
        <v>2323.55215399183</v>
      </c>
      <c r="I1385" s="67">
        <f t="shared" si="108"/>
        <v>-8.7354143182422506E-3</v>
      </c>
      <c r="J1385" s="62">
        <f>'Sweden Small Cap'!C1400</f>
        <v>2744.1325713199999</v>
      </c>
      <c r="K1385">
        <f t="shared" si="109"/>
        <v>7.1018919883737892E-4</v>
      </c>
    </row>
    <row r="1386" spans="1:11" x14ac:dyDescent="0.3">
      <c r="A1386" s="101">
        <v>44459</v>
      </c>
      <c r="B1386" s="3">
        <f>'Raw data'!B1386</f>
        <v>87.9</v>
      </c>
      <c r="C1386" s="3">
        <f t="shared" si="105"/>
        <v>-3.4065934065934E-2</v>
      </c>
      <c r="D1386" s="3">
        <f>'Raw data'!C1386</f>
        <v>165.25</v>
      </c>
      <c r="E1386" s="3">
        <f t="shared" si="106"/>
        <v>-1.4021479713603785E-2</v>
      </c>
      <c r="F1386" s="3">
        <f>'Raw data'!D1386</f>
        <v>36.159999999999997</v>
      </c>
      <c r="G1386" s="3">
        <f t="shared" si="107"/>
        <v>-2.9522275899087534E-2</v>
      </c>
      <c r="H1386" s="62">
        <f>'Raw data'!E1386</f>
        <v>2272.4638826748701</v>
      </c>
      <c r="I1386" s="67">
        <f t="shared" si="108"/>
        <v>-2.1987142070037446E-2</v>
      </c>
      <c r="J1386" s="62">
        <f>'Sweden Small Cap'!C1401</f>
        <v>2704.5357835200002</v>
      </c>
      <c r="K1386">
        <f t="shared" si="109"/>
        <v>-1.4429619113100129E-2</v>
      </c>
    </row>
    <row r="1387" spans="1:11" x14ac:dyDescent="0.3">
      <c r="A1387" s="101">
        <v>44460</v>
      </c>
      <c r="B1387" s="3">
        <f>'Raw data'!B1387</f>
        <v>86.5</v>
      </c>
      <c r="C1387" s="3">
        <f t="shared" si="105"/>
        <v>-1.59271899886235E-2</v>
      </c>
      <c r="D1387" s="3">
        <f>'Raw data'!C1387</f>
        <v>157.65</v>
      </c>
      <c r="E1387" s="3">
        <f t="shared" si="106"/>
        <v>-4.5990922844175455E-2</v>
      </c>
      <c r="F1387" s="3">
        <f>'Raw data'!D1387</f>
        <v>36.159999999999997</v>
      </c>
      <c r="G1387" s="3">
        <f t="shared" si="107"/>
        <v>0</v>
      </c>
      <c r="H1387" s="62">
        <f>'Raw data'!E1387</f>
        <v>2274.8819114733801</v>
      </c>
      <c r="I1387" s="67">
        <f t="shared" si="108"/>
        <v>1.0640559865197111E-3</v>
      </c>
      <c r="J1387" s="62">
        <f>'Sweden Small Cap'!C1402</f>
        <v>2730.2208222700001</v>
      </c>
      <c r="K1387">
        <f t="shared" si="109"/>
        <v>9.4970230774947834E-3</v>
      </c>
    </row>
    <row r="1388" spans="1:11" x14ac:dyDescent="0.3">
      <c r="A1388" s="101">
        <v>44461</v>
      </c>
      <c r="B1388" s="3">
        <f>'Raw data'!B1388</f>
        <v>89</v>
      </c>
      <c r="C1388" s="3">
        <f t="shared" si="105"/>
        <v>2.8901734104046242E-2</v>
      </c>
      <c r="D1388" s="3">
        <f>'Raw data'!C1388</f>
        <v>162.9</v>
      </c>
      <c r="E1388" s="3">
        <f t="shared" si="106"/>
        <v>3.3301617507136061E-2</v>
      </c>
      <c r="F1388" s="3">
        <f>'Raw data'!D1388</f>
        <v>37.56</v>
      </c>
      <c r="G1388" s="3">
        <f t="shared" si="107"/>
        <v>3.87168141592922E-2</v>
      </c>
      <c r="H1388" s="62">
        <f>'Raw data'!E1388</f>
        <v>2299.14600657561</v>
      </c>
      <c r="I1388" s="67">
        <f t="shared" si="108"/>
        <v>1.0666089953880166E-2</v>
      </c>
      <c r="J1388" s="62">
        <f>'Sweden Small Cap'!C1403</f>
        <v>2717.5526916200001</v>
      </c>
      <c r="K1388">
        <f t="shared" si="109"/>
        <v>-4.6399655832480404E-3</v>
      </c>
    </row>
    <row r="1389" spans="1:11" x14ac:dyDescent="0.3">
      <c r="A1389" s="101">
        <v>44462</v>
      </c>
      <c r="B1389" s="3">
        <f>'Raw data'!B1389</f>
        <v>85.9</v>
      </c>
      <c r="C1389" s="3">
        <f t="shared" si="105"/>
        <v>-3.4831460674157239E-2</v>
      </c>
      <c r="D1389" s="3">
        <f>'Raw data'!C1389</f>
        <v>166.9</v>
      </c>
      <c r="E1389" s="3">
        <f t="shared" si="106"/>
        <v>2.4554941682013505E-2</v>
      </c>
      <c r="F1389" s="3">
        <f>'Raw data'!D1389</f>
        <v>37.979999999999997</v>
      </c>
      <c r="G1389" s="3">
        <f t="shared" si="107"/>
        <v>1.1182108626197939E-2</v>
      </c>
      <c r="H1389" s="62">
        <f>'Raw data'!E1389</f>
        <v>2338.00402773721</v>
      </c>
      <c r="I1389" s="67">
        <f t="shared" si="108"/>
        <v>1.6901067200806346E-2</v>
      </c>
      <c r="J1389" s="62">
        <f>'Sweden Small Cap'!C1404</f>
        <v>2616.6425955599998</v>
      </c>
      <c r="K1389">
        <f t="shared" si="109"/>
        <v>-3.7132710019265658E-2</v>
      </c>
    </row>
    <row r="1390" spans="1:11" x14ac:dyDescent="0.3">
      <c r="A1390" s="101">
        <v>44463</v>
      </c>
      <c r="B1390" s="3">
        <f>'Raw data'!B1390</f>
        <v>85.4</v>
      </c>
      <c r="C1390" s="3">
        <f t="shared" si="105"/>
        <v>-5.8207217694994174E-3</v>
      </c>
      <c r="D1390" s="3">
        <f>'Raw data'!C1390</f>
        <v>163.30000000000001</v>
      </c>
      <c r="E1390" s="3">
        <f t="shared" si="106"/>
        <v>-2.1569802276812426E-2</v>
      </c>
      <c r="F1390" s="3">
        <f>'Raw data'!D1390</f>
        <v>37.1</v>
      </c>
      <c r="G1390" s="3">
        <f t="shared" si="107"/>
        <v>-2.3170089520800304E-2</v>
      </c>
      <c r="H1390" s="62">
        <f>'Raw data'!E1390</f>
        <v>2313.27331716242</v>
      </c>
      <c r="I1390" s="67">
        <f t="shared" si="108"/>
        <v>-1.0577702297085061E-2</v>
      </c>
      <c r="J1390" s="62">
        <f>'Sweden Small Cap'!C1405</f>
        <v>2611.2631555399998</v>
      </c>
      <c r="K1390">
        <f t="shared" si="109"/>
        <v>-2.055855862442944E-3</v>
      </c>
    </row>
    <row r="1391" spans="1:11" x14ac:dyDescent="0.3">
      <c r="A1391" s="101">
        <v>44466</v>
      </c>
      <c r="B1391" s="3">
        <f>'Raw data'!B1391</f>
        <v>77.7</v>
      </c>
      <c r="C1391" s="3">
        <f t="shared" si="105"/>
        <v>-9.0163934426229539E-2</v>
      </c>
      <c r="D1391" s="3">
        <f>'Raw data'!C1391</f>
        <v>151.19999999999999</v>
      </c>
      <c r="E1391" s="3">
        <f t="shared" si="106"/>
        <v>-7.4096754439681708E-2</v>
      </c>
      <c r="F1391" s="3">
        <f>'Raw data'!D1391</f>
        <v>36.22</v>
      </c>
      <c r="G1391" s="3">
        <f t="shared" si="107"/>
        <v>-2.3719676549865298E-2</v>
      </c>
      <c r="H1391" s="62">
        <f>'Raw data'!E1391</f>
        <v>2304.0120498890201</v>
      </c>
      <c r="I1391" s="67">
        <f t="shared" si="108"/>
        <v>-4.003533523120488E-3</v>
      </c>
      <c r="J1391" s="62">
        <f>'Sweden Small Cap'!C1406</f>
        <v>2623.4881799300001</v>
      </c>
      <c r="K1391">
        <f t="shared" si="109"/>
        <v>4.6816516229181739E-3</v>
      </c>
    </row>
    <row r="1392" spans="1:11" x14ac:dyDescent="0.3">
      <c r="A1392" s="101">
        <v>44467</v>
      </c>
      <c r="B1392" s="3">
        <f>'Raw data'!B1392</f>
        <v>73.8</v>
      </c>
      <c r="C1392" s="3">
        <f t="shared" si="105"/>
        <v>-5.0193050193050266E-2</v>
      </c>
      <c r="D1392" s="3">
        <f>'Raw data'!C1392</f>
        <v>144</v>
      </c>
      <c r="E1392" s="3">
        <f t="shared" si="106"/>
        <v>-4.7619047619047547E-2</v>
      </c>
      <c r="F1392" s="3">
        <f>'Raw data'!D1392</f>
        <v>35.479999999999997</v>
      </c>
      <c r="G1392" s="3">
        <f t="shared" si="107"/>
        <v>-2.0430701270016623E-2</v>
      </c>
      <c r="H1392" s="62">
        <f>'Raw data'!E1392</f>
        <v>2254.0244373772698</v>
      </c>
      <c r="I1392" s="67">
        <f t="shared" si="108"/>
        <v>-2.1695898905632068E-2</v>
      </c>
      <c r="J1392" s="62">
        <f>'Sweden Small Cap'!C1407</f>
        <v>2668.3878651099999</v>
      </c>
      <c r="K1392">
        <f t="shared" si="109"/>
        <v>1.7114498751504875E-2</v>
      </c>
    </row>
    <row r="1393" spans="1:11" x14ac:dyDescent="0.3">
      <c r="A1393" s="101">
        <v>44468</v>
      </c>
      <c r="B1393" s="3">
        <f>'Raw data'!B1393</f>
        <v>72.5</v>
      </c>
      <c r="C1393" s="3">
        <f t="shared" si="105"/>
        <v>-1.7615176151761478E-2</v>
      </c>
      <c r="D1393" s="3">
        <f>'Raw data'!C1393</f>
        <v>141.69999999999999</v>
      </c>
      <c r="E1393" s="3">
        <f t="shared" si="106"/>
        <v>-1.5972222222222301E-2</v>
      </c>
      <c r="F1393" s="3">
        <f>'Raw data'!D1393</f>
        <v>34.44</v>
      </c>
      <c r="G1393" s="3">
        <f t="shared" si="107"/>
        <v>-2.9312288613303247E-2</v>
      </c>
      <c r="H1393" s="62">
        <f>'Raw data'!E1393</f>
        <v>2255.54913251875</v>
      </c>
      <c r="I1393" s="67">
        <f t="shared" si="108"/>
        <v>6.7643239185740647E-4</v>
      </c>
      <c r="J1393" s="62">
        <f>'Sweden Small Cap'!C1408</f>
        <v>2634.7249786699999</v>
      </c>
      <c r="K1393">
        <f t="shared" si="109"/>
        <v>-1.261543978675389E-2</v>
      </c>
    </row>
    <row r="1394" spans="1:11" x14ac:dyDescent="0.3">
      <c r="A1394" s="101">
        <v>44469</v>
      </c>
      <c r="B1394" s="3">
        <f>'Raw data'!B1394</f>
        <v>72.8</v>
      </c>
      <c r="C1394" s="3">
        <f t="shared" si="105"/>
        <v>4.1379310344827197E-3</v>
      </c>
      <c r="D1394" s="3">
        <f>'Raw data'!C1394</f>
        <v>132.44999999999999</v>
      </c>
      <c r="E1394" s="3">
        <f t="shared" si="106"/>
        <v>-6.5278757939308402E-2</v>
      </c>
      <c r="F1394" s="3">
        <f>'Raw data'!D1394</f>
        <v>34.24</v>
      </c>
      <c r="G1394" s="3">
        <f t="shared" si="107"/>
        <v>-5.8072009291520255E-3</v>
      </c>
      <c r="H1394" s="62">
        <f>'Raw data'!E1394</f>
        <v>2259.1754383583502</v>
      </c>
      <c r="I1394" s="67">
        <f t="shared" si="108"/>
        <v>1.6077263790528929E-3</v>
      </c>
      <c r="J1394" s="62">
        <f>'Sweden Small Cap'!C1409</f>
        <v>2596.2910193799999</v>
      </c>
      <c r="K1394">
        <f t="shared" si="109"/>
        <v>-1.4587465333630915E-2</v>
      </c>
    </row>
    <row r="1395" spans="1:11" x14ac:dyDescent="0.3">
      <c r="A1395" s="101">
        <v>44470</v>
      </c>
      <c r="B1395" s="3">
        <f>'Raw data'!B1395</f>
        <v>70.7</v>
      </c>
      <c r="C1395" s="3">
        <f t="shared" si="105"/>
        <v>-2.8846153846153768E-2</v>
      </c>
      <c r="D1395" s="3">
        <f>'Raw data'!C1395</f>
        <v>138.94999999999999</v>
      </c>
      <c r="E1395" s="3">
        <f t="shared" si="106"/>
        <v>4.9075122687806727E-2</v>
      </c>
      <c r="F1395" s="3">
        <f>'Raw data'!D1395</f>
        <v>34.86</v>
      </c>
      <c r="G1395" s="3">
        <f t="shared" si="107"/>
        <v>1.8107476635513944E-2</v>
      </c>
      <c r="H1395" s="62">
        <f>'Raw data'!E1395</f>
        <v>2254.1790730387502</v>
      </c>
      <c r="I1395" s="67">
        <f t="shared" si="108"/>
        <v>-2.2115880133818638E-3</v>
      </c>
      <c r="J1395" s="62">
        <f>'Sweden Small Cap'!C1410</f>
        <v>2522.6626939900002</v>
      </c>
      <c r="K1395">
        <f t="shared" si="109"/>
        <v>-2.8359041740853172E-2</v>
      </c>
    </row>
    <row r="1396" spans="1:11" x14ac:dyDescent="0.3">
      <c r="A1396" s="101">
        <v>44473</v>
      </c>
      <c r="B1396" s="3">
        <f>'Raw data'!B1396</f>
        <v>65.599999999999994</v>
      </c>
      <c r="C1396" s="3">
        <f t="shared" si="105"/>
        <v>-7.2135785007072253E-2</v>
      </c>
      <c r="D1396" s="3">
        <f>'Raw data'!C1396</f>
        <v>127.5</v>
      </c>
      <c r="E1396" s="3">
        <f t="shared" si="106"/>
        <v>-8.2403742353364451E-2</v>
      </c>
      <c r="F1396" s="3">
        <f>'Raw data'!D1396</f>
        <v>33.520000000000003</v>
      </c>
      <c r="G1396" s="3">
        <f t="shared" si="107"/>
        <v>-3.8439472174411828E-2</v>
      </c>
      <c r="H1396" s="62">
        <f>'Raw data'!E1396</f>
        <v>2233.2976289046101</v>
      </c>
      <c r="I1396" s="67">
        <f t="shared" si="108"/>
        <v>-9.2634362477648433E-3</v>
      </c>
      <c r="J1396" s="62">
        <f>'Sweden Small Cap'!C1411</f>
        <v>2517.992929</v>
      </c>
      <c r="K1396">
        <f t="shared" si="109"/>
        <v>-1.8511254006036823E-3</v>
      </c>
    </row>
    <row r="1397" spans="1:11" x14ac:dyDescent="0.3">
      <c r="A1397" s="101">
        <v>44474</v>
      </c>
      <c r="B1397" s="3">
        <f>'Raw data'!B1397</f>
        <v>65.400000000000006</v>
      </c>
      <c r="C1397" s="3">
        <f t="shared" si="105"/>
        <v>-3.0487804878047051E-3</v>
      </c>
      <c r="D1397" s="3">
        <f>'Raw data'!C1397</f>
        <v>123.2</v>
      </c>
      <c r="E1397" s="3">
        <f t="shared" si="106"/>
        <v>-3.3725490196078407E-2</v>
      </c>
      <c r="F1397" s="3">
        <f>'Raw data'!D1397</f>
        <v>33.340000000000003</v>
      </c>
      <c r="G1397" s="3">
        <f t="shared" si="107"/>
        <v>-5.3699284009546449E-3</v>
      </c>
      <c r="H1397" s="62">
        <f>'Raw data'!E1397</f>
        <v>2254.83509991044</v>
      </c>
      <c r="I1397" s="67">
        <f t="shared" si="108"/>
        <v>9.6437979099067393E-3</v>
      </c>
      <c r="J1397" s="62">
        <f>'Sweden Small Cap'!C1412</f>
        <v>2534.7296239000002</v>
      </c>
      <c r="K1397">
        <f t="shared" si="109"/>
        <v>6.646839515410014E-3</v>
      </c>
    </row>
    <row r="1398" spans="1:11" x14ac:dyDescent="0.3">
      <c r="A1398" s="101">
        <v>44475</v>
      </c>
      <c r="B1398" s="3">
        <f>'Raw data'!B1398</f>
        <v>63.7</v>
      </c>
      <c r="C1398" s="3">
        <f t="shared" si="105"/>
        <v>-2.599388379204897E-2</v>
      </c>
      <c r="D1398" s="3">
        <f>'Raw data'!C1398</f>
        <v>113.4</v>
      </c>
      <c r="E1398" s="3">
        <f t="shared" si="106"/>
        <v>-7.9545454545454516E-2</v>
      </c>
      <c r="F1398" s="3">
        <f>'Raw data'!D1398</f>
        <v>32.979999999999997</v>
      </c>
      <c r="G1398" s="3">
        <f t="shared" si="107"/>
        <v>-1.0797840431913812E-2</v>
      </c>
      <c r="H1398" s="62">
        <f>'Raw data'!E1398</f>
        <v>2221.0639427466799</v>
      </c>
      <c r="I1398" s="67">
        <f t="shared" si="108"/>
        <v>-1.4977218141185343E-2</v>
      </c>
      <c r="J1398" s="62">
        <f>'Sweden Small Cap'!C1413</f>
        <v>2539.5103453800002</v>
      </c>
      <c r="K1398">
        <f t="shared" si="109"/>
        <v>1.8860873502729927E-3</v>
      </c>
    </row>
    <row r="1399" spans="1:11" x14ac:dyDescent="0.3">
      <c r="A1399" s="101">
        <v>44476</v>
      </c>
      <c r="B1399" s="3">
        <f>'Raw data'!B1399</f>
        <v>61.2</v>
      </c>
      <c r="C1399" s="3">
        <f t="shared" si="105"/>
        <v>-3.924646781789639E-2</v>
      </c>
      <c r="D1399" s="3">
        <f>'Raw data'!C1399</f>
        <v>111.5</v>
      </c>
      <c r="E1399" s="3">
        <f t="shared" si="106"/>
        <v>-1.6754850088183469E-2</v>
      </c>
      <c r="F1399" s="3">
        <f>'Raw data'!D1399</f>
        <v>32.36</v>
      </c>
      <c r="G1399" s="3">
        <f t="shared" si="107"/>
        <v>-1.8799272286234004E-2</v>
      </c>
      <c r="H1399" s="62">
        <f>'Raw data'!E1399</f>
        <v>2257.7353809007</v>
      </c>
      <c r="I1399" s="67">
        <f t="shared" si="108"/>
        <v>1.6510752999155123E-2</v>
      </c>
      <c r="J1399" s="62">
        <f>'Sweden Small Cap'!C1414</f>
        <v>2499.03227474</v>
      </c>
      <c r="K1399">
        <f t="shared" si="109"/>
        <v>-1.5939321024480105E-2</v>
      </c>
    </row>
    <row r="1400" spans="1:11" x14ac:dyDescent="0.3">
      <c r="A1400" s="101">
        <v>44477</v>
      </c>
      <c r="B1400" s="3">
        <f>'Raw data'!B1400</f>
        <v>58.9</v>
      </c>
      <c r="C1400" s="3">
        <f t="shared" si="105"/>
        <v>-3.7581699346405296E-2</v>
      </c>
      <c r="D1400" s="3">
        <f>'Raw data'!C1400</f>
        <v>111</v>
      </c>
      <c r="E1400" s="3">
        <f t="shared" si="106"/>
        <v>-4.4843049327354259E-3</v>
      </c>
      <c r="F1400" s="3">
        <f>'Raw data'!D1400</f>
        <v>31.7</v>
      </c>
      <c r="G1400" s="3">
        <f t="shared" si="107"/>
        <v>-2.0395550061804702E-2</v>
      </c>
      <c r="H1400" s="62">
        <f>'Raw data'!E1400</f>
        <v>2240.2226025354398</v>
      </c>
      <c r="I1400" s="67">
        <f t="shared" si="108"/>
        <v>-7.7567896191065612E-3</v>
      </c>
      <c r="J1400" s="62">
        <f>'Sweden Small Cap'!C1415</f>
        <v>2531.27998407</v>
      </c>
      <c r="K1400">
        <f t="shared" si="109"/>
        <v>1.2904078773194303E-2</v>
      </c>
    </row>
    <row r="1401" spans="1:11" x14ac:dyDescent="0.3">
      <c r="A1401" s="101">
        <v>44480</v>
      </c>
      <c r="B1401" s="3">
        <f>'Raw data'!B1401</f>
        <v>57.7</v>
      </c>
      <c r="C1401" s="3">
        <f t="shared" si="105"/>
        <v>-2.0373514431239317E-2</v>
      </c>
      <c r="D1401" s="3">
        <f>'Raw data'!C1401</f>
        <v>109.55</v>
      </c>
      <c r="E1401" s="3">
        <f t="shared" si="106"/>
        <v>-1.3063063063063089E-2</v>
      </c>
      <c r="F1401" s="3">
        <f>'Raw data'!D1401</f>
        <v>31.42</v>
      </c>
      <c r="G1401" s="3">
        <f t="shared" si="107"/>
        <v>-8.8328075709778412E-3</v>
      </c>
      <c r="H1401" s="62">
        <f>'Raw data'!E1401</f>
        <v>2233.5184993909102</v>
      </c>
      <c r="I1401" s="67">
        <f t="shared" si="108"/>
        <v>-2.9926057959338871E-3</v>
      </c>
      <c r="J1401" s="62">
        <f>'Sweden Small Cap'!C1416</f>
        <v>2499.7785459400002</v>
      </c>
      <c r="K1401">
        <f t="shared" si="109"/>
        <v>-1.2444865178189088E-2</v>
      </c>
    </row>
    <row r="1402" spans="1:11" x14ac:dyDescent="0.3">
      <c r="A1402" s="101">
        <v>44481</v>
      </c>
      <c r="B1402" s="3">
        <f>'Raw data'!B1402</f>
        <v>57.1</v>
      </c>
      <c r="C1402" s="3">
        <f t="shared" si="105"/>
        <v>-1.0398613518197597E-2</v>
      </c>
      <c r="D1402" s="3">
        <f>'Raw data'!C1402</f>
        <v>115.5</v>
      </c>
      <c r="E1402" s="3">
        <f t="shared" si="106"/>
        <v>5.4313099041533572E-2</v>
      </c>
      <c r="F1402" s="3">
        <f>'Raw data'!D1402</f>
        <v>31.48</v>
      </c>
      <c r="G1402" s="3">
        <f t="shared" si="107"/>
        <v>1.9096117122851279E-3</v>
      </c>
      <c r="H1402" s="62">
        <f>'Raw data'!E1402</f>
        <v>2251.0090959389699</v>
      </c>
      <c r="I1402" s="67">
        <f t="shared" si="108"/>
        <v>7.8309611282958002E-3</v>
      </c>
      <c r="J1402" s="62">
        <f>'Sweden Small Cap'!C1417</f>
        <v>2539.83819361</v>
      </c>
      <c r="K1402">
        <f t="shared" si="109"/>
        <v>1.6025278613204519E-2</v>
      </c>
    </row>
    <row r="1403" spans="1:11" x14ac:dyDescent="0.3">
      <c r="A1403" s="101">
        <v>44482</v>
      </c>
      <c r="B1403" s="3">
        <f>'Raw data'!B1403</f>
        <v>58.2</v>
      </c>
      <c r="C1403" s="3">
        <f t="shared" si="105"/>
        <v>1.9264448336252214E-2</v>
      </c>
      <c r="D1403" s="3">
        <f>'Raw data'!C1403</f>
        <v>117.3</v>
      </c>
      <c r="E1403" s="3">
        <f t="shared" si="106"/>
        <v>1.558441558441556E-2</v>
      </c>
      <c r="F1403" s="3">
        <f>'Raw data'!D1403</f>
        <v>31.8</v>
      </c>
      <c r="G1403" s="3">
        <f t="shared" si="107"/>
        <v>1.0165184243964431E-2</v>
      </c>
      <c r="H1403" s="62">
        <f>'Raw data'!E1403</f>
        <v>2276.9530556191999</v>
      </c>
      <c r="I1403" s="67">
        <f t="shared" si="108"/>
        <v>1.1525479717978585E-2</v>
      </c>
      <c r="J1403" s="62">
        <f>'Sweden Small Cap'!C1418</f>
        <v>2517.6886728700001</v>
      </c>
      <c r="K1403">
        <f t="shared" si="109"/>
        <v>-8.7208393021752355E-3</v>
      </c>
    </row>
    <row r="1404" spans="1:11" x14ac:dyDescent="0.3">
      <c r="A1404" s="101">
        <v>44483</v>
      </c>
      <c r="B1404" s="3">
        <f>'Raw data'!B1404</f>
        <v>56.9</v>
      </c>
      <c r="C1404" s="3">
        <f t="shared" si="105"/>
        <v>-2.2336769759450245E-2</v>
      </c>
      <c r="D1404" s="3">
        <f>'Raw data'!C1404</f>
        <v>117.4</v>
      </c>
      <c r="E1404" s="3">
        <f t="shared" si="106"/>
        <v>8.5251491901115544E-4</v>
      </c>
      <c r="F1404" s="3">
        <f>'Raw data'!D1404</f>
        <v>31.66</v>
      </c>
      <c r="G1404" s="3">
        <f t="shared" si="107"/>
        <v>-4.4025157232704584E-3</v>
      </c>
      <c r="H1404" s="62">
        <f>'Raw data'!E1404</f>
        <v>2296.7708603487699</v>
      </c>
      <c r="I1404" s="67">
        <f t="shared" si="108"/>
        <v>8.7036509956419685E-3</v>
      </c>
      <c r="J1404" s="62">
        <f>'Sweden Small Cap'!C1419</f>
        <v>2497.2452034600001</v>
      </c>
      <c r="K1404">
        <f t="shared" si="109"/>
        <v>-8.1199354115121074E-3</v>
      </c>
    </row>
    <row r="1405" spans="1:11" x14ac:dyDescent="0.3">
      <c r="A1405" s="101">
        <v>44484</v>
      </c>
      <c r="B1405" s="3">
        <f>'Raw data'!B1405</f>
        <v>56.2</v>
      </c>
      <c r="C1405" s="3">
        <f t="shared" si="105"/>
        <v>-1.23022847100175E-2</v>
      </c>
      <c r="D1405" s="3">
        <f>'Raw data'!C1405</f>
        <v>117.75</v>
      </c>
      <c r="E1405" s="3">
        <f t="shared" si="106"/>
        <v>2.9812606473594064E-3</v>
      </c>
      <c r="F1405" s="3">
        <f>'Raw data'!D1405</f>
        <v>31.86</v>
      </c>
      <c r="G1405" s="3">
        <f t="shared" si="107"/>
        <v>6.3171193935565159E-3</v>
      </c>
      <c r="H1405" s="62">
        <f>'Raw data'!E1405</f>
        <v>2314.9757127636699</v>
      </c>
      <c r="I1405" s="67">
        <f t="shared" si="108"/>
        <v>7.9262815151423128E-3</v>
      </c>
      <c r="J1405" s="62">
        <f>'Sweden Small Cap'!C1420</f>
        <v>2534.80599751</v>
      </c>
      <c r="K1405">
        <f t="shared" si="109"/>
        <v>1.5040891458299101E-2</v>
      </c>
    </row>
    <row r="1406" spans="1:11" x14ac:dyDescent="0.3">
      <c r="A1406" s="101">
        <v>44487</v>
      </c>
      <c r="B1406" s="3">
        <f>'Raw data'!B1406</f>
        <v>58.8</v>
      </c>
      <c r="C1406" s="3">
        <f t="shared" si="105"/>
        <v>4.6263345195729437E-2</v>
      </c>
      <c r="D1406" s="3">
        <f>'Raw data'!C1406</f>
        <v>122</v>
      </c>
      <c r="E1406" s="3">
        <f t="shared" si="106"/>
        <v>3.6093418259023353E-2</v>
      </c>
      <c r="F1406" s="3">
        <f>'Raw data'!D1406</f>
        <v>32.6</v>
      </c>
      <c r="G1406" s="3">
        <f t="shared" si="107"/>
        <v>2.3226616446955492E-2</v>
      </c>
      <c r="H1406" s="62">
        <f>'Raw data'!E1406</f>
        <v>2311.7002852794299</v>
      </c>
      <c r="I1406" s="67">
        <f t="shared" si="108"/>
        <v>-1.414886327394661E-3</v>
      </c>
      <c r="J1406" s="62">
        <f>'Sweden Small Cap'!C1421</f>
        <v>2592.68806752</v>
      </c>
      <c r="K1406">
        <f t="shared" si="109"/>
        <v>2.2834911258241827E-2</v>
      </c>
    </row>
    <row r="1407" spans="1:11" x14ac:dyDescent="0.3">
      <c r="A1407" s="101">
        <v>44488</v>
      </c>
      <c r="B1407" s="3">
        <f>'Raw data'!B1407</f>
        <v>57.6</v>
      </c>
      <c r="C1407" s="3">
        <f t="shared" si="105"/>
        <v>-2.0408163265306051E-2</v>
      </c>
      <c r="D1407" s="3">
        <f>'Raw data'!C1407</f>
        <v>123.05</v>
      </c>
      <c r="E1407" s="3">
        <f t="shared" si="106"/>
        <v>8.6065573770491566E-3</v>
      </c>
      <c r="F1407" s="3">
        <f>'Raw data'!D1407</f>
        <v>33.08</v>
      </c>
      <c r="G1407" s="3">
        <f t="shared" si="107"/>
        <v>1.4723926380368001E-2</v>
      </c>
      <c r="H1407" s="62">
        <f>'Raw data'!E1407</f>
        <v>2326.65972794254</v>
      </c>
      <c r="I1407" s="67">
        <f t="shared" si="108"/>
        <v>6.4711860609135688E-3</v>
      </c>
      <c r="J1407" s="62">
        <f>'Sweden Small Cap'!C1422</f>
        <v>2634.0162894700002</v>
      </c>
      <c r="K1407">
        <f t="shared" si="109"/>
        <v>1.5940298591157597E-2</v>
      </c>
    </row>
    <row r="1408" spans="1:11" x14ac:dyDescent="0.3">
      <c r="A1408" s="101">
        <v>44489</v>
      </c>
      <c r="B1408" s="3">
        <f>'Raw data'!B1408</f>
        <v>57.7</v>
      </c>
      <c r="C1408" s="3">
        <f t="shared" si="105"/>
        <v>1.7361111111111357E-3</v>
      </c>
      <c r="D1408" s="3">
        <f>'Raw data'!C1408</f>
        <v>120.15</v>
      </c>
      <c r="E1408" s="3">
        <f t="shared" si="106"/>
        <v>-2.3567655424624068E-2</v>
      </c>
      <c r="F1408" s="3">
        <f>'Raw data'!D1408</f>
        <v>32.94</v>
      </c>
      <c r="G1408" s="3">
        <f t="shared" si="107"/>
        <v>-4.232164449818639E-3</v>
      </c>
      <c r="H1408" s="62">
        <f>'Raw data'!E1408</f>
        <v>2326.2510714098598</v>
      </c>
      <c r="I1408" s="67">
        <f t="shared" si="108"/>
        <v>-1.7564086736549631E-4</v>
      </c>
      <c r="J1408" s="62">
        <f>'Sweden Small Cap'!C1423</f>
        <v>2655.8277950199999</v>
      </c>
      <c r="K1408">
        <f t="shared" si="109"/>
        <v>8.2807026050657172E-3</v>
      </c>
    </row>
    <row r="1409" spans="1:11" x14ac:dyDescent="0.3">
      <c r="A1409" s="101">
        <v>44490</v>
      </c>
      <c r="B1409" s="3">
        <f>'Raw data'!B1409</f>
        <v>57.9</v>
      </c>
      <c r="C1409" s="3">
        <f t="shared" si="105"/>
        <v>3.466204506065784E-3</v>
      </c>
      <c r="D1409" s="3">
        <f>'Raw data'!C1409</f>
        <v>120.8</v>
      </c>
      <c r="E1409" s="3">
        <f t="shared" si="106"/>
        <v>5.4099042863087095E-3</v>
      </c>
      <c r="F1409" s="3">
        <f>'Raw data'!D1409</f>
        <v>33.200000000000003</v>
      </c>
      <c r="G1409" s="3">
        <f t="shared" si="107"/>
        <v>7.8931390406801801E-3</v>
      </c>
      <c r="H1409" s="62">
        <f>'Raw data'!E1409</f>
        <v>2325.1508775268198</v>
      </c>
      <c r="I1409" s="67">
        <f t="shared" si="108"/>
        <v>-4.7294717950337276E-4</v>
      </c>
      <c r="J1409" s="62">
        <f>'Sweden Small Cap'!C1424</f>
        <v>2671.7547403899998</v>
      </c>
      <c r="K1409">
        <f t="shared" si="109"/>
        <v>5.9969796987081932E-3</v>
      </c>
    </row>
    <row r="1410" spans="1:11" x14ac:dyDescent="0.3">
      <c r="A1410" s="101">
        <v>44491</v>
      </c>
      <c r="B1410" s="3">
        <f>'Raw data'!B1410</f>
        <v>57.1</v>
      </c>
      <c r="C1410" s="3">
        <f t="shared" si="105"/>
        <v>-1.381692573402413E-2</v>
      </c>
      <c r="D1410" s="3">
        <f>'Raw data'!C1410</f>
        <v>121.65</v>
      </c>
      <c r="E1410" s="3">
        <f t="shared" si="106"/>
        <v>7.0364238410596733E-3</v>
      </c>
      <c r="F1410" s="3">
        <f>'Raw data'!D1410</f>
        <v>32.54</v>
      </c>
      <c r="G1410" s="3">
        <f t="shared" si="107"/>
        <v>-1.9879518072289267E-2</v>
      </c>
      <c r="H1410" s="62">
        <f>'Raw data'!E1410</f>
        <v>2348.8395185350901</v>
      </c>
      <c r="I1410" s="67">
        <f t="shared" si="108"/>
        <v>1.0188001663559565E-2</v>
      </c>
      <c r="J1410" s="62">
        <f>'Sweden Small Cap'!C1425</f>
        <v>2684.4007931900001</v>
      </c>
      <c r="K1410">
        <f t="shared" si="109"/>
        <v>4.7332386497999706E-3</v>
      </c>
    </row>
    <row r="1411" spans="1:11" x14ac:dyDescent="0.3">
      <c r="A1411" s="101">
        <v>44494</v>
      </c>
      <c r="B1411" s="3">
        <f>'Raw data'!B1411</f>
        <v>57.3</v>
      </c>
      <c r="C1411" s="3">
        <f t="shared" ref="C1411:C1474" si="110">(B1411-B1410)/B1410</f>
        <v>3.5026269702275962E-3</v>
      </c>
      <c r="D1411" s="3">
        <f>'Raw data'!C1411</f>
        <v>123.5</v>
      </c>
      <c r="E1411" s="3">
        <f t="shared" ref="E1411:E1474" si="111">(D1411-D1410)/D1410</f>
        <v>1.5207562679819106E-2</v>
      </c>
      <c r="F1411" s="3">
        <f>'Raw data'!D1411</f>
        <v>32.56</v>
      </c>
      <c r="G1411" s="3">
        <f t="shared" ref="G1411:G1474" si="112">(F1411-F1410)/F1410</f>
        <v>6.1462814996936471E-4</v>
      </c>
      <c r="H1411" s="62">
        <f>'Raw data'!E1411</f>
        <v>2330.1303811612202</v>
      </c>
      <c r="I1411" s="67">
        <f t="shared" ref="I1411:I1474" si="113">(H1411-H1410)/H1410</f>
        <v>-7.9652684767234794E-3</v>
      </c>
      <c r="J1411" s="62">
        <f>'Sweden Small Cap'!C1426</f>
        <v>2688.5640385400002</v>
      </c>
      <c r="K1411">
        <f t="shared" si="109"/>
        <v>1.5509030397255785E-3</v>
      </c>
    </row>
    <row r="1412" spans="1:11" x14ac:dyDescent="0.3">
      <c r="A1412" s="101">
        <v>44495</v>
      </c>
      <c r="B1412" s="3">
        <f>'Raw data'!B1412</f>
        <v>59.1</v>
      </c>
      <c r="C1412" s="3">
        <f t="shared" si="110"/>
        <v>3.1413612565445101E-2</v>
      </c>
      <c r="D1412" s="3">
        <f>'Raw data'!C1412</f>
        <v>128.30000000000001</v>
      </c>
      <c r="E1412" s="3">
        <f t="shared" si="111"/>
        <v>3.8866396761133695E-2</v>
      </c>
      <c r="F1412" s="3">
        <f>'Raw data'!D1412</f>
        <v>32.4</v>
      </c>
      <c r="G1412" s="3">
        <f t="shared" si="112"/>
        <v>-4.9140049140050275E-3</v>
      </c>
      <c r="H1412" s="62">
        <f>'Raw data'!E1412</f>
        <v>2344.1999522651699</v>
      </c>
      <c r="I1412" s="67">
        <f t="shared" si="113"/>
        <v>6.0381046561601478E-3</v>
      </c>
      <c r="J1412" s="62">
        <f>'Sweden Small Cap'!C1427</f>
        <v>2702.4483762300001</v>
      </c>
      <c r="K1412">
        <f t="shared" ref="K1412:K1475" si="114">(J1412-J1411)/J1411</f>
        <v>5.1642205619694664E-3</v>
      </c>
    </row>
    <row r="1413" spans="1:11" x14ac:dyDescent="0.3">
      <c r="A1413" s="101">
        <v>44496</v>
      </c>
      <c r="B1413" s="3">
        <f>'Raw data'!B1413</f>
        <v>57.5</v>
      </c>
      <c r="C1413" s="3">
        <f t="shared" si="110"/>
        <v>-2.7072758037225066E-2</v>
      </c>
      <c r="D1413" s="3">
        <f>'Raw data'!C1413</f>
        <v>116.7</v>
      </c>
      <c r="E1413" s="3">
        <f t="shared" si="111"/>
        <v>-9.0413094310210509E-2</v>
      </c>
      <c r="F1413" s="3">
        <f>'Raw data'!D1413</f>
        <v>32.28</v>
      </c>
      <c r="G1413" s="3">
        <f t="shared" si="112"/>
        <v>-3.7037037037036249E-3</v>
      </c>
      <c r="H1413" s="62">
        <f>'Raw data'!E1413</f>
        <v>2323.1682997749299</v>
      </c>
      <c r="I1413" s="67">
        <f t="shared" si="113"/>
        <v>-8.9717826629581825E-3</v>
      </c>
      <c r="J1413" s="62">
        <f>'Sweden Small Cap'!C1428</f>
        <v>2728.6291016499999</v>
      </c>
      <c r="K1413">
        <f t="shared" si="114"/>
        <v>9.6877800332018718E-3</v>
      </c>
    </row>
    <row r="1414" spans="1:11" x14ac:dyDescent="0.3">
      <c r="A1414" s="101">
        <v>44497</v>
      </c>
      <c r="B1414" s="3">
        <f>'Raw data'!B1414</f>
        <v>59.9</v>
      </c>
      <c r="C1414" s="3">
        <f t="shared" si="110"/>
        <v>4.1739130434782584E-2</v>
      </c>
      <c r="D1414" s="3">
        <f>'Raw data'!C1414</f>
        <v>120.6</v>
      </c>
      <c r="E1414" s="3">
        <f t="shared" si="111"/>
        <v>3.3419023136246714E-2</v>
      </c>
      <c r="F1414" s="3">
        <f>'Raw data'!D1414</f>
        <v>32.36</v>
      </c>
      <c r="G1414" s="3">
        <f t="shared" si="112"/>
        <v>2.4783147459726857E-3</v>
      </c>
      <c r="H1414" s="62">
        <f>'Raw data'!E1414</f>
        <v>2313.2365885945701</v>
      </c>
      <c r="I1414" s="67">
        <f t="shared" si="113"/>
        <v>-4.2750717549486141E-3</v>
      </c>
      <c r="J1414" s="62">
        <f>'Sweden Small Cap'!C1429</f>
        <v>2730.87281669</v>
      </c>
      <c r="K1414">
        <f t="shared" si="114"/>
        <v>8.2228656091197028E-4</v>
      </c>
    </row>
    <row r="1415" spans="1:11" x14ac:dyDescent="0.3">
      <c r="A1415" s="101">
        <v>44498</v>
      </c>
      <c r="B1415" s="3">
        <f>'Raw data'!B1415</f>
        <v>59.8</v>
      </c>
      <c r="C1415" s="3">
        <f t="shared" si="110"/>
        <v>-1.6694490818030287E-3</v>
      </c>
      <c r="D1415" s="3">
        <f>'Raw data'!C1415</f>
        <v>120</v>
      </c>
      <c r="E1415" s="3">
        <f t="shared" si="111"/>
        <v>-4.9751243781094058E-3</v>
      </c>
      <c r="F1415" s="3">
        <f>'Raw data'!D1415</f>
        <v>32.42</v>
      </c>
      <c r="G1415" s="3">
        <f t="shared" si="112"/>
        <v>1.8541409147095882E-3</v>
      </c>
      <c r="H1415" s="62">
        <f>'Raw data'!E1415</f>
        <v>2290.85375525266</v>
      </c>
      <c r="I1415" s="67">
        <f t="shared" si="113"/>
        <v>-9.6759810268732659E-3</v>
      </c>
      <c r="J1415" s="62">
        <f>'Sweden Small Cap'!C1430</f>
        <v>2728.9997394900001</v>
      </c>
      <c r="K1415">
        <f t="shared" si="114"/>
        <v>-6.858895766043738E-4</v>
      </c>
    </row>
    <row r="1416" spans="1:11" x14ac:dyDescent="0.3">
      <c r="A1416" s="101">
        <v>44501</v>
      </c>
      <c r="B1416" s="3">
        <f>'Raw data'!B1416</f>
        <v>59.8</v>
      </c>
      <c r="C1416" s="3">
        <f t="shared" si="110"/>
        <v>0</v>
      </c>
      <c r="D1416" s="3">
        <f>'Raw data'!C1416</f>
        <v>118.15</v>
      </c>
      <c r="E1416" s="3">
        <f t="shared" si="111"/>
        <v>-1.5416666666666618E-2</v>
      </c>
      <c r="F1416" s="3">
        <f>'Raw data'!D1416</f>
        <v>31.98</v>
      </c>
      <c r="G1416" s="3">
        <f t="shared" si="112"/>
        <v>-1.3571869216533044E-2</v>
      </c>
      <c r="H1416" s="62">
        <f>'Raw data'!E1416</f>
        <v>2302.2583565263799</v>
      </c>
      <c r="I1416" s="67">
        <f t="shared" si="113"/>
        <v>4.9783192172658218E-3</v>
      </c>
      <c r="J1416" s="62">
        <f>'Sweden Small Cap'!C1431</f>
        <v>2724.4172861000002</v>
      </c>
      <c r="K1416">
        <f t="shared" si="114"/>
        <v>-1.6791695959840331E-3</v>
      </c>
    </row>
    <row r="1417" spans="1:11" x14ac:dyDescent="0.3">
      <c r="A1417" s="101">
        <v>44502</v>
      </c>
      <c r="B1417" s="3">
        <f>'Raw data'!B1417</f>
        <v>57.4</v>
      </c>
      <c r="C1417" s="3">
        <f t="shared" si="110"/>
        <v>-4.0133779264214027E-2</v>
      </c>
      <c r="D1417" s="3">
        <f>'Raw data'!C1417</f>
        <v>113.3</v>
      </c>
      <c r="E1417" s="3">
        <f t="shared" si="111"/>
        <v>-4.1049513330512134E-2</v>
      </c>
      <c r="F1417" s="3">
        <f>'Raw data'!D1417</f>
        <v>31.24</v>
      </c>
      <c r="G1417" s="3">
        <f t="shared" si="112"/>
        <v>-2.3139462163852469E-2</v>
      </c>
      <c r="H1417" s="62">
        <f>'Raw data'!E1417</f>
        <v>2302.6672883053402</v>
      </c>
      <c r="I1417" s="67">
        <f t="shared" si="113"/>
        <v>1.7762201961439041E-4</v>
      </c>
      <c r="J1417" s="62">
        <f>'Sweden Small Cap'!C1432</f>
        <v>2755.0775644400001</v>
      </c>
      <c r="K1417">
        <f t="shared" si="114"/>
        <v>1.1253884820225182E-2</v>
      </c>
    </row>
    <row r="1418" spans="1:11" x14ac:dyDescent="0.3">
      <c r="A1418" s="101">
        <v>44503</v>
      </c>
      <c r="B1418" s="3">
        <f>'Raw data'!B1418</f>
        <v>57.1</v>
      </c>
      <c r="C1418" s="3">
        <f t="shared" si="110"/>
        <v>-5.2264808362368848E-3</v>
      </c>
      <c r="D1418" s="3">
        <f>'Raw data'!C1418</f>
        <v>113.35</v>
      </c>
      <c r="E1418" s="3">
        <f t="shared" si="111"/>
        <v>4.4130626654895991E-4</v>
      </c>
      <c r="F1418" s="3">
        <f>'Raw data'!D1418</f>
        <v>31.22</v>
      </c>
      <c r="G1418" s="3">
        <f t="shared" si="112"/>
        <v>-6.4020486555696466E-4</v>
      </c>
      <c r="H1418" s="62">
        <f>'Raw data'!E1418</f>
        <v>2317.6695864603798</v>
      </c>
      <c r="I1418" s="67">
        <f t="shared" si="113"/>
        <v>6.5151827323176349E-3</v>
      </c>
      <c r="J1418" s="62">
        <f>'Sweden Small Cap'!C1433</f>
        <v>2726.0645441400002</v>
      </c>
      <c r="K1418">
        <f t="shared" si="114"/>
        <v>-1.0530745367924732E-2</v>
      </c>
    </row>
    <row r="1419" spans="1:11" x14ac:dyDescent="0.3">
      <c r="A1419" s="101">
        <v>44504</v>
      </c>
      <c r="B1419" s="3">
        <f>'Raw data'!B1419</f>
        <v>56.7</v>
      </c>
      <c r="C1419" s="3">
        <f t="shared" si="110"/>
        <v>-7.0052539404553164E-3</v>
      </c>
      <c r="D1419" s="3">
        <f>'Raw data'!C1419</f>
        <v>114.2</v>
      </c>
      <c r="E1419" s="3">
        <f t="shared" si="111"/>
        <v>7.4988972209969881E-3</v>
      </c>
      <c r="F1419" s="3">
        <f>'Raw data'!D1419</f>
        <v>31.28</v>
      </c>
      <c r="G1419" s="3">
        <f t="shared" si="112"/>
        <v>1.9218449711723984E-3</v>
      </c>
      <c r="H1419" s="62">
        <f>'Raw data'!E1419</f>
        <v>2330.06592578961</v>
      </c>
      <c r="I1419" s="67">
        <f t="shared" si="113"/>
        <v>5.3486223410137814E-3</v>
      </c>
      <c r="J1419" s="62">
        <f>'Sweden Small Cap'!C1434</f>
        <v>2739.83558369</v>
      </c>
      <c r="K1419">
        <f t="shared" si="114"/>
        <v>5.0516190380019898E-3</v>
      </c>
    </row>
    <row r="1420" spans="1:11" x14ac:dyDescent="0.3">
      <c r="A1420" s="101">
        <v>44505</v>
      </c>
      <c r="B1420" s="3">
        <f>'Raw data'!B1420</f>
        <v>57.1</v>
      </c>
      <c r="C1420" s="3">
        <f t="shared" si="110"/>
        <v>7.0546737213403625E-3</v>
      </c>
      <c r="D1420" s="3">
        <f>'Raw data'!C1420</f>
        <v>114.75</v>
      </c>
      <c r="E1420" s="3">
        <f t="shared" si="111"/>
        <v>4.8161120840630222E-3</v>
      </c>
      <c r="F1420" s="3">
        <f>'Raw data'!D1420</f>
        <v>32.14</v>
      </c>
      <c r="G1420" s="3">
        <f t="shared" si="112"/>
        <v>2.7493606138107397E-2</v>
      </c>
      <c r="H1420" s="62">
        <f>'Raw data'!E1420</f>
        <v>2324.8983019792199</v>
      </c>
      <c r="I1420" s="67">
        <f t="shared" si="113"/>
        <v>-2.2178015450952833E-3</v>
      </c>
      <c r="J1420" s="62">
        <f>'Sweden Small Cap'!C1435</f>
        <v>2753.2931776999999</v>
      </c>
      <c r="K1420">
        <f t="shared" si="114"/>
        <v>4.9118253993457629E-3</v>
      </c>
    </row>
    <row r="1421" spans="1:11" x14ac:dyDescent="0.3">
      <c r="A1421" s="101">
        <v>44508</v>
      </c>
      <c r="B1421" s="3">
        <f>'Raw data'!B1421</f>
        <v>55.7</v>
      </c>
      <c r="C1421" s="3">
        <f t="shared" si="110"/>
        <v>-2.4518388791593671E-2</v>
      </c>
      <c r="D1421" s="3">
        <f>'Raw data'!C1421</f>
        <v>112.05</v>
      </c>
      <c r="E1421" s="3">
        <f t="shared" si="111"/>
        <v>-2.3529411764705906E-2</v>
      </c>
      <c r="F1421" s="3">
        <f>'Raw data'!D1421</f>
        <v>32.479999999999997</v>
      </c>
      <c r="G1421" s="3">
        <f t="shared" si="112"/>
        <v>1.0578718108276175E-2</v>
      </c>
      <c r="H1421" s="62">
        <f>'Raw data'!E1421</f>
        <v>2331.84506110846</v>
      </c>
      <c r="I1421" s="67">
        <f t="shared" si="113"/>
        <v>2.9879840865839843E-3</v>
      </c>
      <c r="J1421" s="62">
        <f>'Sweden Small Cap'!C1436</f>
        <v>2776.7081942700001</v>
      </c>
      <c r="K1421">
        <f t="shared" si="114"/>
        <v>8.5043673371392684E-3</v>
      </c>
    </row>
    <row r="1422" spans="1:11" x14ac:dyDescent="0.3">
      <c r="A1422" s="101">
        <v>44509</v>
      </c>
      <c r="B1422" s="3">
        <f>'Raw data'!B1422</f>
        <v>57.4</v>
      </c>
      <c r="C1422" s="3">
        <f t="shared" si="110"/>
        <v>3.0520646319569043E-2</v>
      </c>
      <c r="D1422" s="3">
        <f>'Raw data'!C1422</f>
        <v>114.3</v>
      </c>
      <c r="E1422" s="3">
        <f t="shared" si="111"/>
        <v>2.0080321285140562E-2</v>
      </c>
      <c r="F1422" s="3">
        <f>'Raw data'!D1422</f>
        <v>33.36</v>
      </c>
      <c r="G1422" s="3">
        <f t="shared" si="112"/>
        <v>2.7093596059113382E-2</v>
      </c>
      <c r="H1422" s="62">
        <f>'Raw data'!E1422</f>
        <v>2327.1184528970398</v>
      </c>
      <c r="I1422" s="67">
        <f t="shared" si="113"/>
        <v>-2.0269821053948336E-3</v>
      </c>
      <c r="J1422" s="62">
        <f>'Sweden Small Cap'!C1437</f>
        <v>2821.9752101300001</v>
      </c>
      <c r="K1422">
        <f t="shared" si="114"/>
        <v>1.630240295087999E-2</v>
      </c>
    </row>
    <row r="1423" spans="1:11" x14ac:dyDescent="0.3">
      <c r="A1423" s="101">
        <v>44510</v>
      </c>
      <c r="B1423" s="3">
        <f>'Raw data'!B1423</f>
        <v>56.6</v>
      </c>
      <c r="C1423" s="3">
        <f t="shared" si="110"/>
        <v>-1.3937282229965108E-2</v>
      </c>
      <c r="D1423" s="3">
        <f>'Raw data'!C1423</f>
        <v>111.9</v>
      </c>
      <c r="E1423" s="3">
        <f t="shared" si="111"/>
        <v>-2.0997375328083916E-2</v>
      </c>
      <c r="F1423" s="3">
        <f>'Raw data'!D1423</f>
        <v>33.06</v>
      </c>
      <c r="G1423" s="3">
        <f t="shared" si="112"/>
        <v>-8.9928057553955981E-3</v>
      </c>
      <c r="H1423" s="62">
        <f>'Raw data'!E1423</f>
        <v>2331.4240347414302</v>
      </c>
      <c r="I1423" s="67">
        <f t="shared" si="113"/>
        <v>1.8501773465937584E-3</v>
      </c>
      <c r="J1423" s="62">
        <f>'Sweden Small Cap'!C1438</f>
        <v>2826.05430695</v>
      </c>
      <c r="K1423">
        <f t="shared" si="114"/>
        <v>1.4454757807075111E-3</v>
      </c>
    </row>
    <row r="1424" spans="1:11" x14ac:dyDescent="0.3">
      <c r="A1424" s="101">
        <v>44511</v>
      </c>
      <c r="B1424" s="3">
        <f>'Raw data'!B1424</f>
        <v>56.2</v>
      </c>
      <c r="C1424" s="3">
        <f t="shared" si="110"/>
        <v>-7.0671378091872539E-3</v>
      </c>
      <c r="D1424" s="3">
        <f>'Raw data'!C1424</f>
        <v>112.05</v>
      </c>
      <c r="E1424" s="3">
        <f t="shared" si="111"/>
        <v>1.3404825737264653E-3</v>
      </c>
      <c r="F1424" s="3">
        <f>'Raw data'!D1424</f>
        <v>32.54</v>
      </c>
      <c r="G1424" s="3">
        <f t="shared" si="112"/>
        <v>-1.5728977616455024E-2</v>
      </c>
      <c r="H1424" s="62">
        <f>'Raw data'!E1424</f>
        <v>2346.4616795530601</v>
      </c>
      <c r="I1424" s="67">
        <f t="shared" si="113"/>
        <v>6.4499827519783033E-3</v>
      </c>
      <c r="J1424" s="62">
        <f>'Sweden Small Cap'!C1439</f>
        <v>2817.0243083999999</v>
      </c>
      <c r="K1424">
        <f t="shared" si="114"/>
        <v>-3.1952671708370805E-3</v>
      </c>
    </row>
    <row r="1425" spans="1:11" x14ac:dyDescent="0.3">
      <c r="A1425" s="101">
        <v>44512</v>
      </c>
      <c r="B1425" s="3">
        <f>'Raw data'!B1425</f>
        <v>56.4</v>
      </c>
      <c r="C1425" s="3">
        <f t="shared" si="110"/>
        <v>3.5587188612098883E-3</v>
      </c>
      <c r="D1425" s="3">
        <f>'Raw data'!C1425</f>
        <v>110.9</v>
      </c>
      <c r="E1425" s="3">
        <f t="shared" si="111"/>
        <v>-1.0263275323516211E-2</v>
      </c>
      <c r="F1425" s="3">
        <f>'Raw data'!D1425</f>
        <v>32.24</v>
      </c>
      <c r="G1425" s="3">
        <f t="shared" si="112"/>
        <v>-9.2194222495389413E-3</v>
      </c>
      <c r="H1425" s="62">
        <f>'Raw data'!E1425</f>
        <v>2365.44992464099</v>
      </c>
      <c r="I1425" s="67">
        <f t="shared" si="113"/>
        <v>8.0922885949480834E-3</v>
      </c>
      <c r="J1425" s="62">
        <f>'Sweden Small Cap'!C1440</f>
        <v>2823.0074015700002</v>
      </c>
      <c r="K1425">
        <f t="shared" si="114"/>
        <v>2.1239054104572322E-3</v>
      </c>
    </row>
    <row r="1426" spans="1:11" x14ac:dyDescent="0.3">
      <c r="A1426" s="101">
        <v>44515</v>
      </c>
      <c r="B1426" s="3">
        <f>'Raw data'!B1426</f>
        <v>56.7</v>
      </c>
      <c r="C1426" s="3">
        <f t="shared" si="110"/>
        <v>5.3191489361702881E-3</v>
      </c>
      <c r="D1426" s="3">
        <f>'Raw data'!C1426</f>
        <v>111.2</v>
      </c>
      <c r="E1426" s="3">
        <f t="shared" si="111"/>
        <v>2.7051397655545278E-3</v>
      </c>
      <c r="F1426" s="3">
        <f>'Raw data'!D1426</f>
        <v>34</v>
      </c>
      <c r="G1426" s="3">
        <f t="shared" si="112"/>
        <v>5.459057071960291E-2</v>
      </c>
      <c r="H1426" s="62">
        <f>'Raw data'!E1426</f>
        <v>2374.4742265641598</v>
      </c>
      <c r="I1426" s="67">
        <f t="shared" si="113"/>
        <v>3.8150466975281358E-3</v>
      </c>
      <c r="J1426" s="62">
        <f>'Sweden Small Cap'!C1441</f>
        <v>2795.0011788299998</v>
      </c>
      <c r="K1426">
        <f t="shared" si="114"/>
        <v>-9.92070467984775E-3</v>
      </c>
    </row>
    <row r="1427" spans="1:11" x14ac:dyDescent="0.3">
      <c r="A1427" s="101">
        <v>44516</v>
      </c>
      <c r="B1427" s="3">
        <f>'Raw data'!B1427</f>
        <v>57.55</v>
      </c>
      <c r="C1427" s="3">
        <f t="shared" si="110"/>
        <v>1.4991181657848223E-2</v>
      </c>
      <c r="D1427" s="3">
        <f>'Raw data'!C1427</f>
        <v>109.75</v>
      </c>
      <c r="E1427" s="3">
        <f t="shared" si="111"/>
        <v>-1.3039568345323766E-2</v>
      </c>
      <c r="F1427" s="3">
        <f>'Raw data'!D1427</f>
        <v>34.020000000000003</v>
      </c>
      <c r="G1427" s="3">
        <f t="shared" si="112"/>
        <v>5.8823529411773906E-4</v>
      </c>
      <c r="H1427" s="62">
        <f>'Raw data'!E1427</f>
        <v>2385.62634386432</v>
      </c>
      <c r="I1427" s="67">
        <f t="shared" si="113"/>
        <v>4.6966680772514311E-3</v>
      </c>
      <c r="J1427" s="62">
        <f>'Sweden Small Cap'!C1442</f>
        <v>2819.1803855100002</v>
      </c>
      <c r="K1427">
        <f t="shared" si="114"/>
        <v>8.6508753066508043E-3</v>
      </c>
    </row>
    <row r="1428" spans="1:11" x14ac:dyDescent="0.3">
      <c r="A1428" s="101">
        <v>44517</v>
      </c>
      <c r="B1428" s="3">
        <f>'Raw data'!B1428</f>
        <v>56.5</v>
      </c>
      <c r="C1428" s="3">
        <f t="shared" si="110"/>
        <v>-1.8245004344048604E-2</v>
      </c>
      <c r="D1428" s="3">
        <f>'Raw data'!C1428</f>
        <v>108.5</v>
      </c>
      <c r="E1428" s="3">
        <f t="shared" si="111"/>
        <v>-1.1389521640091117E-2</v>
      </c>
      <c r="F1428" s="3">
        <f>'Raw data'!D1428</f>
        <v>34</v>
      </c>
      <c r="G1428" s="3">
        <f t="shared" si="112"/>
        <v>-5.878894767784575E-4</v>
      </c>
      <c r="H1428" s="62">
        <f>'Raw data'!E1428</f>
        <v>2384.09928975607</v>
      </c>
      <c r="I1428" s="67">
        <f t="shared" si="113"/>
        <v>-6.4010615584351657E-4</v>
      </c>
      <c r="J1428" s="62">
        <f>'Sweden Small Cap'!C1443</f>
        <v>2852.5616947600001</v>
      </c>
      <c r="K1428">
        <f t="shared" si="114"/>
        <v>1.1840785152157319E-2</v>
      </c>
    </row>
    <row r="1429" spans="1:11" x14ac:dyDescent="0.3">
      <c r="A1429" s="101">
        <v>44518</v>
      </c>
      <c r="B1429" s="3">
        <f>'Raw data'!B1429</f>
        <v>56.1</v>
      </c>
      <c r="C1429" s="3">
        <f t="shared" si="110"/>
        <v>-7.0796460176990898E-3</v>
      </c>
      <c r="D1429" s="3">
        <f>'Raw data'!C1429</f>
        <v>109.05</v>
      </c>
      <c r="E1429" s="3">
        <f t="shared" si="111"/>
        <v>5.0691244239631072E-3</v>
      </c>
      <c r="F1429" s="3">
        <f>'Raw data'!D1429</f>
        <v>34.700000000000003</v>
      </c>
      <c r="G1429" s="3">
        <f t="shared" si="112"/>
        <v>2.058823529411773E-2</v>
      </c>
      <c r="H1429" s="62">
        <f>'Raw data'!E1429</f>
        <v>2373.0359863004901</v>
      </c>
      <c r="I1429" s="67">
        <f t="shared" si="113"/>
        <v>-4.6404541552092175E-3</v>
      </c>
      <c r="J1429" s="62">
        <f>'Sweden Small Cap'!C1444</f>
        <v>2865.58953561</v>
      </c>
      <c r="K1429">
        <f t="shared" si="114"/>
        <v>4.5670671642023654E-3</v>
      </c>
    </row>
    <row r="1430" spans="1:11" x14ac:dyDescent="0.3">
      <c r="A1430" s="101">
        <v>44519</v>
      </c>
      <c r="B1430" s="3">
        <f>'Raw data'!B1430</f>
        <v>56</v>
      </c>
      <c r="C1430" s="3">
        <f t="shared" si="110"/>
        <v>-1.7825311942959254E-3</v>
      </c>
      <c r="D1430" s="3">
        <f>'Raw data'!C1430</f>
        <v>109</v>
      </c>
      <c r="E1430" s="3">
        <f t="shared" si="111"/>
        <v>-4.5850527281061129E-4</v>
      </c>
      <c r="F1430" s="3">
        <f>'Raw data'!D1430</f>
        <v>34.619999999999997</v>
      </c>
      <c r="G1430" s="3">
        <f t="shared" si="112"/>
        <v>-2.3054755043229219E-3</v>
      </c>
      <c r="H1430" s="62">
        <f>'Raw data'!E1430</f>
        <v>2373.92269926074</v>
      </c>
      <c r="I1430" s="67">
        <f t="shared" si="113"/>
        <v>3.736618261876076E-4</v>
      </c>
      <c r="J1430" s="62">
        <f>'Sweden Small Cap'!C1445</f>
        <v>2885.8256185999999</v>
      </c>
      <c r="K1430">
        <f t="shared" si="114"/>
        <v>7.0617521241374218E-3</v>
      </c>
    </row>
    <row r="1431" spans="1:11" x14ac:dyDescent="0.3">
      <c r="A1431" s="101">
        <v>44522</v>
      </c>
      <c r="B1431" s="3">
        <f>'Raw data'!B1431</f>
        <v>54.85</v>
      </c>
      <c r="C1431" s="3">
        <f t="shared" si="110"/>
        <v>-2.0535714285714261E-2</v>
      </c>
      <c r="D1431" s="3">
        <f>'Raw data'!C1431</f>
        <v>106.7</v>
      </c>
      <c r="E1431" s="3">
        <f t="shared" si="111"/>
        <v>-2.1100917431192634E-2</v>
      </c>
      <c r="F1431" s="3">
        <f>'Raw data'!D1431</f>
        <v>34.020000000000003</v>
      </c>
      <c r="G1431" s="3">
        <f t="shared" si="112"/>
        <v>-1.7331022530329126E-2</v>
      </c>
      <c r="H1431" s="62">
        <f>'Raw data'!E1431</f>
        <v>2368.5679398956199</v>
      </c>
      <c r="I1431" s="67">
        <f t="shared" si="113"/>
        <v>-2.2556586896395722E-3</v>
      </c>
      <c r="J1431" s="62">
        <f>'Sweden Small Cap'!C1446</f>
        <v>2891.04017484</v>
      </c>
      <c r="K1431">
        <f t="shared" si="114"/>
        <v>1.8069547260204273E-3</v>
      </c>
    </row>
    <row r="1432" spans="1:11" x14ac:dyDescent="0.3">
      <c r="A1432" s="101">
        <v>44523</v>
      </c>
      <c r="B1432" s="3">
        <f>'Raw data'!B1432</f>
        <v>52</v>
      </c>
      <c r="C1432" s="3">
        <f t="shared" si="110"/>
        <v>-5.1959890610756634E-2</v>
      </c>
      <c r="D1432" s="3">
        <f>'Raw data'!C1432</f>
        <v>106</v>
      </c>
      <c r="E1432" s="3">
        <f t="shared" si="111"/>
        <v>-6.5604498594189582E-3</v>
      </c>
      <c r="F1432" s="3">
        <f>'Raw data'!D1432</f>
        <v>32.520000000000003</v>
      </c>
      <c r="G1432" s="3">
        <f t="shared" si="112"/>
        <v>-4.4091710758377423E-2</v>
      </c>
      <c r="H1432" s="62">
        <f>'Raw data'!E1432</f>
        <v>2334.31470691802</v>
      </c>
      <c r="I1432" s="67">
        <f t="shared" si="113"/>
        <v>-1.4461579252444607E-2</v>
      </c>
      <c r="J1432" s="62">
        <f>'Sweden Small Cap'!C1447</f>
        <v>2902.3523264199998</v>
      </c>
      <c r="K1432">
        <f t="shared" si="114"/>
        <v>3.9128309867315896E-3</v>
      </c>
    </row>
    <row r="1433" spans="1:11" x14ac:dyDescent="0.3">
      <c r="A1433" s="101">
        <v>44524</v>
      </c>
      <c r="B1433" s="3">
        <f>'Raw data'!B1433</f>
        <v>52.3</v>
      </c>
      <c r="C1433" s="3">
        <f t="shared" si="110"/>
        <v>5.7692307692307149E-3</v>
      </c>
      <c r="D1433" s="3">
        <f>'Raw data'!C1433</f>
        <v>104.85</v>
      </c>
      <c r="E1433" s="3">
        <f t="shared" si="111"/>
        <v>-1.0849056603773638E-2</v>
      </c>
      <c r="F1433" s="3">
        <f>'Raw data'!D1433</f>
        <v>33.36</v>
      </c>
      <c r="G1433" s="3">
        <f t="shared" si="112"/>
        <v>2.5830258302582908E-2</v>
      </c>
      <c r="H1433" s="62">
        <f>'Raw data'!E1433</f>
        <v>2336.5044217802501</v>
      </c>
      <c r="I1433" s="67">
        <f t="shared" si="113"/>
        <v>9.3805469148641122E-4</v>
      </c>
      <c r="J1433" s="62">
        <f>'Sweden Small Cap'!C1448</f>
        <v>2918.8441338299999</v>
      </c>
      <c r="K1433">
        <f t="shared" si="114"/>
        <v>5.6822210246067692E-3</v>
      </c>
    </row>
    <row r="1434" spans="1:11" x14ac:dyDescent="0.3">
      <c r="A1434" s="101">
        <v>44525</v>
      </c>
      <c r="B1434" s="3">
        <f>'Raw data'!B1434</f>
        <v>52.55</v>
      </c>
      <c r="C1434" s="3">
        <f t="shared" si="110"/>
        <v>4.7801147227533461E-3</v>
      </c>
      <c r="D1434" s="3">
        <f>'Raw data'!C1434</f>
        <v>103.85</v>
      </c>
      <c r="E1434" s="3">
        <f t="shared" si="111"/>
        <v>-9.5374344301382939E-3</v>
      </c>
      <c r="F1434" s="3">
        <f>'Raw data'!D1434</f>
        <v>32.44</v>
      </c>
      <c r="G1434" s="3">
        <f t="shared" si="112"/>
        <v>-2.7577937649880147E-2</v>
      </c>
      <c r="H1434" s="62">
        <f>'Raw data'!E1434</f>
        <v>2335.5897284584798</v>
      </c>
      <c r="I1434" s="67">
        <f t="shared" si="113"/>
        <v>-3.9147938828781225E-4</v>
      </c>
      <c r="J1434" s="62">
        <f>'Sweden Small Cap'!C1449</f>
        <v>2891.0279435799998</v>
      </c>
      <c r="K1434">
        <f t="shared" si="114"/>
        <v>-9.5298648967256459E-3</v>
      </c>
    </row>
    <row r="1435" spans="1:11" x14ac:dyDescent="0.3">
      <c r="A1435" s="101">
        <v>44526</v>
      </c>
      <c r="B1435" s="3">
        <f>'Raw data'!B1435</f>
        <v>51.6</v>
      </c>
      <c r="C1435" s="3">
        <f t="shared" si="110"/>
        <v>-1.8078020932445212E-2</v>
      </c>
      <c r="D1435" s="3">
        <f>'Raw data'!C1435</f>
        <v>103.15</v>
      </c>
      <c r="E1435" s="3">
        <f t="shared" si="111"/>
        <v>-6.740491092922375E-3</v>
      </c>
      <c r="F1435" s="3">
        <f>'Raw data'!D1435</f>
        <v>31.3</v>
      </c>
      <c r="G1435" s="3">
        <f t="shared" si="112"/>
        <v>-3.5141800246609033E-2</v>
      </c>
      <c r="H1435" s="62">
        <f>'Raw data'!E1435</f>
        <v>2242.1792791842099</v>
      </c>
      <c r="I1435" s="67">
        <f t="shared" si="113"/>
        <v>-3.9994374070107794E-2</v>
      </c>
      <c r="J1435" s="62">
        <f>'Sweden Small Cap'!C1450</f>
        <v>2803.4284351900001</v>
      </c>
      <c r="K1435">
        <f t="shared" si="114"/>
        <v>-3.0300471008773467E-2</v>
      </c>
    </row>
    <row r="1436" spans="1:11" x14ac:dyDescent="0.3">
      <c r="A1436" s="101">
        <v>44529</v>
      </c>
      <c r="B1436" s="3">
        <f>'Raw data'!B1436</f>
        <v>51.35</v>
      </c>
      <c r="C1436" s="3">
        <f t="shared" si="110"/>
        <v>-4.8449612403100775E-3</v>
      </c>
      <c r="D1436" s="3">
        <f>'Raw data'!C1436</f>
        <v>104.7</v>
      </c>
      <c r="E1436" s="3">
        <f t="shared" si="111"/>
        <v>1.5026660203586981E-2</v>
      </c>
      <c r="F1436" s="3">
        <f>'Raw data'!D1436</f>
        <v>31.12</v>
      </c>
      <c r="G1436" s="3">
        <f t="shared" si="112"/>
        <v>-5.7507987220447188E-3</v>
      </c>
      <c r="H1436" s="62">
        <f>'Raw data'!E1436</f>
        <v>2272.2747581099102</v>
      </c>
      <c r="I1436" s="67">
        <f t="shared" si="113"/>
        <v>1.3422423088598938E-2</v>
      </c>
      <c r="J1436" s="62">
        <f>'Sweden Small Cap'!C1451</f>
        <v>2797.1424927100002</v>
      </c>
      <c r="K1436">
        <f t="shared" si="114"/>
        <v>-2.2422339736216162E-3</v>
      </c>
    </row>
    <row r="1437" spans="1:11" x14ac:dyDescent="0.3">
      <c r="A1437" s="101">
        <v>44530</v>
      </c>
      <c r="B1437" s="3">
        <f>'Raw data'!B1437</f>
        <v>50.15</v>
      </c>
      <c r="C1437" s="3">
        <f t="shared" si="110"/>
        <v>-2.336903602726393E-2</v>
      </c>
      <c r="D1437" s="3">
        <f>'Raw data'!C1437</f>
        <v>101.05</v>
      </c>
      <c r="E1437" s="3">
        <f t="shared" si="111"/>
        <v>-3.486150907354351E-2</v>
      </c>
      <c r="F1437" s="3">
        <f>'Raw data'!D1437</f>
        <v>30.56</v>
      </c>
      <c r="G1437" s="3">
        <f t="shared" si="112"/>
        <v>-1.7994858611825267E-2</v>
      </c>
      <c r="H1437" s="62">
        <f>'Raw data'!E1437</f>
        <v>2241.6621073975698</v>
      </c>
      <c r="I1437" s="67">
        <f t="shared" si="113"/>
        <v>-1.3472248724799523E-2</v>
      </c>
      <c r="J1437" s="62">
        <f>'Sweden Small Cap'!C1452</f>
        <v>2766.9844068399998</v>
      </c>
      <c r="K1437">
        <f t="shared" si="114"/>
        <v>-1.0781748140682614E-2</v>
      </c>
    </row>
    <row r="1438" spans="1:11" x14ac:dyDescent="0.3">
      <c r="A1438" s="101">
        <v>44531</v>
      </c>
      <c r="B1438" s="3">
        <f>'Raw data'!B1438</f>
        <v>51.4</v>
      </c>
      <c r="C1438" s="3">
        <f t="shared" si="110"/>
        <v>2.4925224327018942E-2</v>
      </c>
      <c r="D1438" s="3">
        <f>'Raw data'!C1438</f>
        <v>103.65</v>
      </c>
      <c r="E1438" s="3">
        <f t="shared" si="111"/>
        <v>2.5729836714497859E-2</v>
      </c>
      <c r="F1438" s="3">
        <f>'Raw data'!D1438</f>
        <v>31.3</v>
      </c>
      <c r="G1438" s="3">
        <f t="shared" si="112"/>
        <v>2.4214659685863942E-2</v>
      </c>
      <c r="H1438" s="62">
        <f>'Raw data'!E1438</f>
        <v>2290.7241342718999</v>
      </c>
      <c r="I1438" s="67">
        <f t="shared" si="113"/>
        <v>2.1886450554891173E-2</v>
      </c>
      <c r="J1438" s="62">
        <f>'Sweden Small Cap'!C1453</f>
        <v>2793.7662023600001</v>
      </c>
      <c r="K1438">
        <f t="shared" si="114"/>
        <v>9.6790554561115519E-3</v>
      </c>
    </row>
    <row r="1439" spans="1:11" x14ac:dyDescent="0.3">
      <c r="A1439" s="101">
        <v>44532</v>
      </c>
      <c r="B1439" s="3">
        <f>'Raw data'!B1439</f>
        <v>49.38</v>
      </c>
      <c r="C1439" s="3">
        <f t="shared" si="110"/>
        <v>-3.9299610894941557E-2</v>
      </c>
      <c r="D1439" s="3">
        <f>'Raw data'!C1439</f>
        <v>100.45</v>
      </c>
      <c r="E1439" s="3">
        <f t="shared" si="111"/>
        <v>-3.0873130728412954E-2</v>
      </c>
      <c r="F1439" s="3">
        <f>'Raw data'!D1439</f>
        <v>30.8</v>
      </c>
      <c r="G1439" s="3">
        <f t="shared" si="112"/>
        <v>-1.5974440894568689E-2</v>
      </c>
      <c r="H1439" s="62">
        <f>'Raw data'!E1439</f>
        <v>2263.2009227006902</v>
      </c>
      <c r="I1439" s="67">
        <f t="shared" si="113"/>
        <v>-1.2015070326204014E-2</v>
      </c>
      <c r="J1439" s="62">
        <f>'Sweden Small Cap'!C1454</f>
        <v>2776.6124148499998</v>
      </c>
      <c r="K1439">
        <f t="shared" si="114"/>
        <v>-6.1400225600516615E-3</v>
      </c>
    </row>
    <row r="1440" spans="1:11" x14ac:dyDescent="0.3">
      <c r="A1440" s="101">
        <v>44533</v>
      </c>
      <c r="B1440" s="3">
        <f>'Raw data'!B1440</f>
        <v>48</v>
      </c>
      <c r="C1440" s="3">
        <f t="shared" si="110"/>
        <v>-2.7946537059538326E-2</v>
      </c>
      <c r="D1440" s="3">
        <f>'Raw data'!C1440</f>
        <v>100.9</v>
      </c>
      <c r="E1440" s="3">
        <f t="shared" si="111"/>
        <v>4.4798407167745431E-3</v>
      </c>
      <c r="F1440" s="3">
        <f>'Raw data'!D1440</f>
        <v>30.72</v>
      </c>
      <c r="G1440" s="3">
        <f t="shared" si="112"/>
        <v>-2.5974025974026572E-3</v>
      </c>
      <c r="H1440" s="62">
        <f>'Raw data'!E1440</f>
        <v>2240.8325345501898</v>
      </c>
      <c r="I1440" s="67">
        <f t="shared" si="113"/>
        <v>-9.8835184831084291E-3</v>
      </c>
      <c r="J1440" s="62">
        <f>'Sweden Small Cap'!C1455</f>
        <v>2811.2267096999999</v>
      </c>
      <c r="K1440">
        <f t="shared" si="114"/>
        <v>1.2466376172948877E-2</v>
      </c>
    </row>
    <row r="1441" spans="1:11" x14ac:dyDescent="0.3">
      <c r="A1441" s="101">
        <v>44536</v>
      </c>
      <c r="B1441" s="3">
        <f>'Raw data'!B1441</f>
        <v>49.98</v>
      </c>
      <c r="C1441" s="3">
        <f t="shared" si="110"/>
        <v>4.1249999999999933E-2</v>
      </c>
      <c r="D1441" s="3">
        <f>'Raw data'!C1441</f>
        <v>101.45</v>
      </c>
      <c r="E1441" s="3">
        <f t="shared" si="111"/>
        <v>5.4509415262635986E-3</v>
      </c>
      <c r="F1441" s="3">
        <f>'Raw data'!D1441</f>
        <v>31.26</v>
      </c>
      <c r="G1441" s="3">
        <f t="shared" si="112"/>
        <v>1.757812500000009E-2</v>
      </c>
      <c r="H1441" s="62">
        <f>'Raw data'!E1441</f>
        <v>2285.5308236501801</v>
      </c>
      <c r="I1441" s="67">
        <f t="shared" si="113"/>
        <v>1.9947179635609262E-2</v>
      </c>
      <c r="J1441" s="62">
        <f>'Sweden Small Cap'!C1456</f>
        <v>2764.0314285700001</v>
      </c>
      <c r="K1441">
        <f t="shared" si="114"/>
        <v>-1.678814482202904E-2</v>
      </c>
    </row>
    <row r="1442" spans="1:11" x14ac:dyDescent="0.3">
      <c r="A1442" s="101">
        <v>44537</v>
      </c>
      <c r="B1442" s="3">
        <f>'Raw data'!B1442</f>
        <v>50.65</v>
      </c>
      <c r="C1442" s="3">
        <f t="shared" si="110"/>
        <v>1.3405362144857979E-2</v>
      </c>
      <c r="D1442" s="3">
        <f>'Raw data'!C1442</f>
        <v>105.55</v>
      </c>
      <c r="E1442" s="3">
        <f t="shared" si="111"/>
        <v>4.0413997042878208E-2</v>
      </c>
      <c r="F1442" s="3">
        <f>'Raw data'!D1442</f>
        <v>32.14</v>
      </c>
      <c r="G1442" s="3">
        <f t="shared" si="112"/>
        <v>2.8150991682661514E-2</v>
      </c>
      <c r="H1442" s="62">
        <f>'Raw data'!E1442</f>
        <v>2334.8450931638099</v>
      </c>
      <c r="I1442" s="67">
        <f t="shared" si="113"/>
        <v>2.1576724760539828E-2</v>
      </c>
      <c r="J1442" s="62">
        <f>'Sweden Small Cap'!C1457</f>
        <v>2709.9945749600001</v>
      </c>
      <c r="K1442">
        <f t="shared" si="114"/>
        <v>-1.9550014175474299E-2</v>
      </c>
    </row>
    <row r="1443" spans="1:11" x14ac:dyDescent="0.3">
      <c r="A1443" s="101">
        <v>44538</v>
      </c>
      <c r="B1443" s="3">
        <f>'Raw data'!B1443</f>
        <v>52.45</v>
      </c>
      <c r="C1443" s="3">
        <f t="shared" si="110"/>
        <v>3.5538005923001069E-2</v>
      </c>
      <c r="D1443" s="3">
        <f>'Raw data'!C1443</f>
        <v>105.35</v>
      </c>
      <c r="E1443" s="3">
        <f t="shared" si="111"/>
        <v>-1.8948365703458346E-3</v>
      </c>
      <c r="F1443" s="3">
        <f>'Raw data'!D1443</f>
        <v>33.5</v>
      </c>
      <c r="G1443" s="3">
        <f t="shared" si="112"/>
        <v>4.2314872433105145E-2</v>
      </c>
      <c r="H1443" s="62">
        <f>'Raw data'!E1443</f>
        <v>2326.55401230795</v>
      </c>
      <c r="I1443" s="67">
        <f t="shared" si="113"/>
        <v>-3.5510196715556812E-3</v>
      </c>
      <c r="J1443" s="62">
        <f>'Sweden Small Cap'!C1458</f>
        <v>2691.86087795</v>
      </c>
      <c r="K1443">
        <f t="shared" si="114"/>
        <v>-6.6914145059747071E-3</v>
      </c>
    </row>
    <row r="1444" spans="1:11" x14ac:dyDescent="0.3">
      <c r="A1444" s="101">
        <v>44539</v>
      </c>
      <c r="B1444" s="3">
        <f>'Raw data'!B1444</f>
        <v>51.35</v>
      </c>
      <c r="C1444" s="3">
        <f t="shared" si="110"/>
        <v>-2.0972354623450932E-2</v>
      </c>
      <c r="D1444" s="3">
        <f>'Raw data'!C1444</f>
        <v>104.05</v>
      </c>
      <c r="E1444" s="3">
        <f t="shared" si="111"/>
        <v>-1.2339819648789722E-2</v>
      </c>
      <c r="F1444" s="3">
        <f>'Raw data'!D1444</f>
        <v>34.04</v>
      </c>
      <c r="G1444" s="3">
        <f t="shared" si="112"/>
        <v>1.61194029850746E-2</v>
      </c>
      <c r="H1444" s="62">
        <f>'Raw data'!E1444</f>
        <v>2323.8929095911799</v>
      </c>
      <c r="I1444" s="67">
        <f t="shared" si="113"/>
        <v>-1.1437958038765885E-3</v>
      </c>
      <c r="J1444" s="62">
        <f>'Sweden Small Cap'!C1459</f>
        <v>2774.4222664899999</v>
      </c>
      <c r="K1444">
        <f t="shared" si="114"/>
        <v>3.0670748706327966E-2</v>
      </c>
    </row>
    <row r="1445" spans="1:11" x14ac:dyDescent="0.3">
      <c r="A1445" s="101">
        <v>44540</v>
      </c>
      <c r="B1445" s="3">
        <f>'Raw data'!B1445</f>
        <v>51.15</v>
      </c>
      <c r="C1445" s="3">
        <f t="shared" si="110"/>
        <v>-3.8948393378773678E-3</v>
      </c>
      <c r="D1445" s="3">
        <f>'Raw data'!C1445</f>
        <v>103.75</v>
      </c>
      <c r="E1445" s="3">
        <f t="shared" si="111"/>
        <v>-2.883229216722702E-3</v>
      </c>
      <c r="F1445" s="3">
        <f>'Raw data'!D1445</f>
        <v>34.04</v>
      </c>
      <c r="G1445" s="3">
        <f t="shared" si="112"/>
        <v>0</v>
      </c>
      <c r="H1445" s="62">
        <f>'Raw data'!E1445</f>
        <v>2315.7331912898899</v>
      </c>
      <c r="I1445" s="67">
        <f t="shared" si="113"/>
        <v>-3.5112281928367664E-3</v>
      </c>
      <c r="J1445" s="62">
        <f>'Sweden Small Cap'!C1460</f>
        <v>2761.05550606</v>
      </c>
      <c r="K1445">
        <f t="shared" si="114"/>
        <v>-4.8178536452241471E-3</v>
      </c>
    </row>
    <row r="1446" spans="1:11" x14ac:dyDescent="0.3">
      <c r="A1446" s="101">
        <v>44543</v>
      </c>
      <c r="B1446" s="3">
        <f>'Raw data'!B1446</f>
        <v>50.55</v>
      </c>
      <c r="C1446" s="3">
        <f t="shared" si="110"/>
        <v>-1.1730205278592403E-2</v>
      </c>
      <c r="D1446" s="3">
        <f>'Raw data'!C1446</f>
        <v>101.05</v>
      </c>
      <c r="E1446" s="3">
        <f t="shared" si="111"/>
        <v>-2.6024096385542195E-2</v>
      </c>
      <c r="F1446" s="3">
        <f>'Raw data'!D1446</f>
        <v>33.64</v>
      </c>
      <c r="G1446" s="3">
        <f t="shared" si="112"/>
        <v>-1.1750881316098666E-2</v>
      </c>
      <c r="H1446" s="62">
        <f>'Raw data'!E1446</f>
        <v>2310.3485541330901</v>
      </c>
      <c r="I1446" s="67">
        <f t="shared" si="113"/>
        <v>-2.3252407388954953E-3</v>
      </c>
      <c r="J1446" s="62">
        <f>'Sweden Small Cap'!C1461</f>
        <v>2758.3470340700001</v>
      </c>
      <c r="K1446">
        <f t="shared" si="114"/>
        <v>-9.8095528469287143E-4</v>
      </c>
    </row>
    <row r="1447" spans="1:11" x14ac:dyDescent="0.3">
      <c r="A1447" s="101">
        <v>44544</v>
      </c>
      <c r="B1447" s="3">
        <f>'Raw data'!B1447</f>
        <v>49.18</v>
      </c>
      <c r="C1447" s="3">
        <f t="shared" si="110"/>
        <v>-2.7101879327398565E-2</v>
      </c>
      <c r="D1447" s="3">
        <f>'Raw data'!C1447</f>
        <v>98.26</v>
      </c>
      <c r="E1447" s="3">
        <f t="shared" si="111"/>
        <v>-2.7610094012864839E-2</v>
      </c>
      <c r="F1447" s="3">
        <f>'Raw data'!D1447</f>
        <v>32.72</v>
      </c>
      <c r="G1447" s="3">
        <f t="shared" si="112"/>
        <v>-2.7348394768133225E-2</v>
      </c>
      <c r="H1447" s="62">
        <f>'Raw data'!E1447</f>
        <v>2286.3678530690099</v>
      </c>
      <c r="I1447" s="67">
        <f t="shared" si="113"/>
        <v>-1.0379689688458493E-2</v>
      </c>
      <c r="J1447" s="62">
        <f>'Sweden Small Cap'!C1462</f>
        <v>2742.8652721200001</v>
      </c>
      <c r="K1447">
        <f t="shared" si="114"/>
        <v>-5.6126954871071073E-3</v>
      </c>
    </row>
    <row r="1448" spans="1:11" x14ac:dyDescent="0.3">
      <c r="A1448" s="101">
        <v>44545</v>
      </c>
      <c r="B1448" s="3">
        <f>'Raw data'!B1448</f>
        <v>50.05</v>
      </c>
      <c r="C1448" s="3">
        <f t="shared" si="110"/>
        <v>1.7690117934119509E-2</v>
      </c>
      <c r="D1448" s="3">
        <f>'Raw data'!C1448</f>
        <v>98.5</v>
      </c>
      <c r="E1448" s="3">
        <f t="shared" si="111"/>
        <v>2.4424994911458873E-3</v>
      </c>
      <c r="F1448" s="3">
        <f>'Raw data'!D1448</f>
        <v>32.82</v>
      </c>
      <c r="G1448" s="3">
        <f t="shared" si="112"/>
        <v>3.0562347188264494E-3</v>
      </c>
      <c r="H1448" s="62">
        <f>'Raw data'!E1448</f>
        <v>2293.456123341</v>
      </c>
      <c r="I1448" s="67">
        <f t="shared" si="113"/>
        <v>3.1002317769974761E-3</v>
      </c>
      <c r="J1448" s="62">
        <f>'Sweden Small Cap'!C1463</f>
        <v>2715.08675791</v>
      </c>
      <c r="K1448">
        <f t="shared" si="114"/>
        <v>-1.0127553289750074E-2</v>
      </c>
    </row>
    <row r="1449" spans="1:11" x14ac:dyDescent="0.3">
      <c r="A1449" s="101">
        <v>44546</v>
      </c>
      <c r="B1449" s="3">
        <f>'Raw data'!B1449</f>
        <v>50.5</v>
      </c>
      <c r="C1449" s="3">
        <f t="shared" si="110"/>
        <v>8.9910089910090491E-3</v>
      </c>
      <c r="D1449" s="3">
        <f>'Raw data'!C1449</f>
        <v>98.5</v>
      </c>
      <c r="E1449" s="3">
        <f t="shared" si="111"/>
        <v>0</v>
      </c>
      <c r="F1449" s="3">
        <f>'Raw data'!D1449</f>
        <v>32.619999999999997</v>
      </c>
      <c r="G1449" s="3">
        <f t="shared" si="112"/>
        <v>-6.093845216331592E-3</v>
      </c>
      <c r="H1449" s="62">
        <f>'Raw data'!E1449</f>
        <v>2311.0264436102898</v>
      </c>
      <c r="I1449" s="67">
        <f t="shared" si="113"/>
        <v>7.6610666715935249E-3</v>
      </c>
      <c r="J1449" s="62">
        <f>'Sweden Small Cap'!C1464</f>
        <v>2652.4405593400002</v>
      </c>
      <c r="K1449">
        <f t="shared" si="114"/>
        <v>-2.3073368977064711E-2</v>
      </c>
    </row>
    <row r="1450" spans="1:11" x14ac:dyDescent="0.3">
      <c r="A1450" s="101">
        <v>44547</v>
      </c>
      <c r="B1450" s="3">
        <f>'Raw data'!B1450</f>
        <v>52.1</v>
      </c>
      <c r="C1450" s="3">
        <f t="shared" si="110"/>
        <v>3.1683168316831711E-2</v>
      </c>
      <c r="D1450" s="3">
        <f>'Raw data'!C1450</f>
        <v>100.05</v>
      </c>
      <c r="E1450" s="3">
        <f t="shared" si="111"/>
        <v>1.5736040609137025E-2</v>
      </c>
      <c r="F1450" s="3">
        <f>'Raw data'!D1450</f>
        <v>33.92</v>
      </c>
      <c r="G1450" s="3">
        <f t="shared" si="112"/>
        <v>3.9852851011649426E-2</v>
      </c>
      <c r="H1450" s="62">
        <f>'Raw data'!E1450</f>
        <v>2305.9193607785801</v>
      </c>
      <c r="I1450" s="67">
        <f t="shared" si="113"/>
        <v>-2.2098764147983566E-3</v>
      </c>
      <c r="J1450" s="62">
        <f>'Sweden Small Cap'!C1465</f>
        <v>2673.6605066900001</v>
      </c>
      <c r="K1450">
        <f t="shared" si="114"/>
        <v>8.0001594287489285E-3</v>
      </c>
    </row>
    <row r="1451" spans="1:11" x14ac:dyDescent="0.3">
      <c r="A1451" s="101">
        <v>44550</v>
      </c>
      <c r="B1451" s="3">
        <f>'Raw data'!B1451</f>
        <v>51.55</v>
      </c>
      <c r="C1451" s="3">
        <f t="shared" si="110"/>
        <v>-1.0556621880998162E-2</v>
      </c>
      <c r="D1451" s="3">
        <f>'Raw data'!C1451</f>
        <v>99.94</v>
      </c>
      <c r="E1451" s="3">
        <f t="shared" si="111"/>
        <v>-1.0994502748625631E-3</v>
      </c>
      <c r="F1451" s="3">
        <f>'Raw data'!D1451</f>
        <v>33.32</v>
      </c>
      <c r="G1451" s="3">
        <f t="shared" si="112"/>
        <v>-1.768867924528306E-2</v>
      </c>
      <c r="H1451" s="62">
        <f>'Raw data'!E1451</f>
        <v>2285.7165656532802</v>
      </c>
      <c r="I1451" s="67">
        <f t="shared" si="113"/>
        <v>-8.7612756408266233E-3</v>
      </c>
      <c r="J1451" s="62">
        <f>'Sweden Small Cap'!C1466</f>
        <v>2686.2448814499999</v>
      </c>
      <c r="K1451">
        <f t="shared" si="114"/>
        <v>4.7067960679791814E-3</v>
      </c>
    </row>
    <row r="1452" spans="1:11" x14ac:dyDescent="0.3">
      <c r="A1452" s="101">
        <v>44551</v>
      </c>
      <c r="B1452" s="3">
        <f>'Raw data'!B1452</f>
        <v>52.5</v>
      </c>
      <c r="C1452" s="3">
        <f t="shared" si="110"/>
        <v>1.8428709990300735E-2</v>
      </c>
      <c r="D1452" s="3">
        <f>'Raw data'!C1452</f>
        <v>101.95</v>
      </c>
      <c r="E1452" s="3">
        <f t="shared" si="111"/>
        <v>2.0112067240344259E-2</v>
      </c>
      <c r="F1452" s="3">
        <f>'Raw data'!D1452</f>
        <v>33.799999999999997</v>
      </c>
      <c r="G1452" s="3">
        <f t="shared" si="112"/>
        <v>1.4405762304921875E-2</v>
      </c>
      <c r="H1452" s="62">
        <f>'Raw data'!E1452</f>
        <v>2319.5210921284202</v>
      </c>
      <c r="I1452" s="67">
        <f t="shared" si="113"/>
        <v>1.4789465580776534E-2</v>
      </c>
      <c r="J1452" s="62">
        <f>'Sweden Small Cap'!C1467</f>
        <v>2694.6935548900001</v>
      </c>
      <c r="K1452">
        <f t="shared" si="114"/>
        <v>3.1451612987121774E-3</v>
      </c>
    </row>
    <row r="1453" spans="1:11" x14ac:dyDescent="0.3">
      <c r="A1453" s="101">
        <v>44552</v>
      </c>
      <c r="B1453" s="3">
        <f>'Raw data'!B1453</f>
        <v>52.1</v>
      </c>
      <c r="C1453" s="3">
        <f t="shared" si="110"/>
        <v>-7.6190476190475922E-3</v>
      </c>
      <c r="D1453" s="3">
        <f>'Raw data'!C1453</f>
        <v>104.95</v>
      </c>
      <c r="E1453" s="3">
        <f t="shared" si="111"/>
        <v>2.9426189308484549E-2</v>
      </c>
      <c r="F1453" s="3">
        <f>'Raw data'!D1453</f>
        <v>34.119999999999997</v>
      </c>
      <c r="G1453" s="3">
        <f t="shared" si="112"/>
        <v>9.4674556213017839E-3</v>
      </c>
      <c r="H1453" s="62">
        <f>'Raw data'!E1453</f>
        <v>2334.8054908946401</v>
      </c>
      <c r="I1453" s="67">
        <f t="shared" si="113"/>
        <v>6.5894631517210388E-3</v>
      </c>
      <c r="J1453" s="62">
        <f>'Sweden Small Cap'!C1468</f>
        <v>2670.5234033400002</v>
      </c>
      <c r="K1453">
        <f t="shared" si="114"/>
        <v>-8.9695362599353338E-3</v>
      </c>
    </row>
    <row r="1454" spans="1:11" x14ac:dyDescent="0.3">
      <c r="A1454" s="101">
        <v>44553</v>
      </c>
      <c r="B1454" s="3">
        <f>'Raw data'!B1454</f>
        <v>52.9</v>
      </c>
      <c r="C1454" s="3">
        <f t="shared" si="110"/>
        <v>1.535508637236079E-2</v>
      </c>
      <c r="D1454" s="3">
        <f>'Raw data'!C1454</f>
        <v>105.5</v>
      </c>
      <c r="E1454" s="3">
        <f t="shared" si="111"/>
        <v>5.2405907575035458E-3</v>
      </c>
      <c r="F1454" s="3">
        <f>'Raw data'!D1454</f>
        <v>34.6</v>
      </c>
      <c r="G1454" s="3">
        <f t="shared" si="112"/>
        <v>1.4067995310668347E-2</v>
      </c>
      <c r="H1454" s="62">
        <f>'Raw data'!E1454</f>
        <v>2385.6271235161998</v>
      </c>
      <c r="I1454" s="67">
        <f t="shared" si="113"/>
        <v>2.1766966378893571E-2</v>
      </c>
      <c r="J1454" s="62">
        <f>'Sweden Small Cap'!C1469</f>
        <v>2709.8117059800002</v>
      </c>
      <c r="K1454">
        <f t="shared" si="114"/>
        <v>1.4711836110802267E-2</v>
      </c>
    </row>
    <row r="1455" spans="1:11" x14ac:dyDescent="0.3">
      <c r="A1455" s="101">
        <v>44557</v>
      </c>
      <c r="B1455" s="3">
        <f>'Raw data'!B1455</f>
        <v>53.8</v>
      </c>
      <c r="C1455" s="3">
        <f t="shared" si="110"/>
        <v>1.7013232514177669E-2</v>
      </c>
      <c r="D1455" s="3">
        <f>'Raw data'!C1455</f>
        <v>108.1</v>
      </c>
      <c r="E1455" s="3">
        <f t="shared" si="111"/>
        <v>2.4644549763033121E-2</v>
      </c>
      <c r="F1455" s="3">
        <f>'Raw data'!D1455</f>
        <v>35.14</v>
      </c>
      <c r="G1455" s="3">
        <f t="shared" si="112"/>
        <v>1.5606936416184946E-2</v>
      </c>
      <c r="H1455" s="62">
        <f>'Raw data'!E1455</f>
        <v>2406.61372887888</v>
      </c>
      <c r="I1455" s="67">
        <f t="shared" si="113"/>
        <v>8.7971020935358069E-3</v>
      </c>
      <c r="J1455" s="62">
        <f>'Sweden Small Cap'!C1470</f>
        <v>2749.7478154</v>
      </c>
      <c r="K1455">
        <f t="shared" si="114"/>
        <v>1.4737595727359595E-2</v>
      </c>
    </row>
    <row r="1456" spans="1:11" x14ac:dyDescent="0.3">
      <c r="A1456" s="101">
        <v>44558</v>
      </c>
      <c r="B1456" s="3">
        <f>'Raw data'!B1456</f>
        <v>53.1</v>
      </c>
      <c r="C1456" s="3">
        <f t="shared" si="110"/>
        <v>-1.30111524163568E-2</v>
      </c>
      <c r="D1456" s="3">
        <f>'Raw data'!C1456</f>
        <v>107.95</v>
      </c>
      <c r="E1456" s="3">
        <f t="shared" si="111"/>
        <v>-1.3876040703051941E-3</v>
      </c>
      <c r="F1456" s="3">
        <f>'Raw data'!D1456</f>
        <v>34.619999999999997</v>
      </c>
      <c r="G1456" s="3">
        <f t="shared" si="112"/>
        <v>-1.4797951052931222E-2</v>
      </c>
      <c r="H1456" s="62">
        <f>'Raw data'!E1456</f>
        <v>2420.4744702866001</v>
      </c>
      <c r="I1456" s="67">
        <f t="shared" si="113"/>
        <v>5.7594375206099615E-3</v>
      </c>
      <c r="J1456" s="62">
        <f>'Sweden Small Cap'!C1471</f>
        <v>2783.4353660400002</v>
      </c>
      <c r="K1456">
        <f t="shared" si="114"/>
        <v>1.2251141887024173E-2</v>
      </c>
    </row>
    <row r="1457" spans="1:11" x14ac:dyDescent="0.3">
      <c r="A1457" s="101">
        <v>44559</v>
      </c>
      <c r="B1457" s="3">
        <f>'Raw data'!B1457</f>
        <v>52.65</v>
      </c>
      <c r="C1457" s="3">
        <f t="shared" si="110"/>
        <v>-8.4745762711864944E-3</v>
      </c>
      <c r="D1457" s="3">
        <f>'Raw data'!C1457</f>
        <v>105.85</v>
      </c>
      <c r="E1457" s="3">
        <f t="shared" si="111"/>
        <v>-1.9453450671607305E-2</v>
      </c>
      <c r="F1457" s="3">
        <f>'Raw data'!D1457</f>
        <v>34.340000000000003</v>
      </c>
      <c r="G1457" s="3">
        <f t="shared" si="112"/>
        <v>-8.0878105141534967E-3</v>
      </c>
      <c r="H1457" s="62">
        <f>'Raw data'!E1457</f>
        <v>2418.9042015546502</v>
      </c>
      <c r="I1457" s="67">
        <f t="shared" si="113"/>
        <v>-6.4874418269075113E-4</v>
      </c>
      <c r="J1457" s="62">
        <f>'Sweden Small Cap'!C1472</f>
        <v>2830.0598791500001</v>
      </c>
      <c r="K1457">
        <f t="shared" si="114"/>
        <v>1.6750708020331274E-2</v>
      </c>
    </row>
    <row r="1458" spans="1:11" x14ac:dyDescent="0.3">
      <c r="A1458" s="101">
        <v>44560</v>
      </c>
      <c r="B1458" s="3">
        <f>'Raw data'!B1458</f>
        <v>54.65</v>
      </c>
      <c r="C1458" s="3">
        <f t="shared" si="110"/>
        <v>3.7986704653371318E-2</v>
      </c>
      <c r="D1458" s="3">
        <f>'Raw data'!C1458</f>
        <v>107.7</v>
      </c>
      <c r="E1458" s="3">
        <f t="shared" si="111"/>
        <v>1.747756258856881E-2</v>
      </c>
      <c r="F1458" s="3">
        <f>'Raw data'!D1458</f>
        <v>35.04</v>
      </c>
      <c r="G1458" s="3">
        <f t="shared" si="112"/>
        <v>2.0384391380314375E-2</v>
      </c>
      <c r="H1458" s="62">
        <f>'Raw data'!E1458</f>
        <v>2419.7343871029502</v>
      </c>
      <c r="I1458" s="67">
        <f t="shared" si="113"/>
        <v>3.4320728690556809E-4</v>
      </c>
      <c r="J1458" s="62">
        <f>'Sweden Small Cap'!C1473</f>
        <v>2850.6650226500001</v>
      </c>
      <c r="K1458">
        <f t="shared" si="114"/>
        <v>7.2808153819659219E-3</v>
      </c>
    </row>
    <row r="1459" spans="1:11" x14ac:dyDescent="0.3">
      <c r="A1459" s="101">
        <v>44564</v>
      </c>
      <c r="B1459" s="3">
        <f>'Raw data'!B1459</f>
        <v>53.15</v>
      </c>
      <c r="C1459" s="3">
        <f t="shared" si="110"/>
        <v>-2.7447392497712719E-2</v>
      </c>
      <c r="D1459" s="3">
        <f>'Raw data'!C1459</f>
        <v>108.75</v>
      </c>
      <c r="E1459" s="3">
        <f t="shared" si="111"/>
        <v>9.7493036211698889E-3</v>
      </c>
      <c r="F1459" s="3">
        <f>'Raw data'!D1459</f>
        <v>35.799999999999997</v>
      </c>
      <c r="G1459" s="3">
        <f t="shared" si="112"/>
        <v>2.168949771689492E-2</v>
      </c>
      <c r="H1459" s="62">
        <f>'Raw data'!E1459</f>
        <v>2444.18859448484</v>
      </c>
      <c r="I1459" s="67">
        <f t="shared" si="113"/>
        <v>1.0106153597778889E-2</v>
      </c>
      <c r="J1459" s="62">
        <f>'Sweden Small Cap'!C1474</f>
        <v>2857.9444661799998</v>
      </c>
      <c r="K1459">
        <f t="shared" si="114"/>
        <v>2.5535948531871791E-3</v>
      </c>
    </row>
    <row r="1460" spans="1:11" x14ac:dyDescent="0.3">
      <c r="A1460" s="101">
        <v>44565</v>
      </c>
      <c r="B1460" s="3">
        <f>'Raw data'!B1460</f>
        <v>51.45</v>
      </c>
      <c r="C1460" s="3">
        <f t="shared" si="110"/>
        <v>-3.1984948259642439E-2</v>
      </c>
      <c r="D1460" s="3">
        <f>'Raw data'!C1460</f>
        <v>107.15</v>
      </c>
      <c r="E1460" s="3">
        <f t="shared" si="111"/>
        <v>-1.4712643678160867E-2</v>
      </c>
      <c r="F1460" s="3">
        <f>'Raw data'!D1460</f>
        <v>34.54</v>
      </c>
      <c r="G1460" s="3">
        <f t="shared" si="112"/>
        <v>-3.5195530726256932E-2</v>
      </c>
      <c r="H1460" s="62">
        <f>'Raw data'!E1460</f>
        <v>2456.1715679745598</v>
      </c>
      <c r="I1460" s="67">
        <f t="shared" si="113"/>
        <v>4.902638657572767E-3</v>
      </c>
      <c r="J1460" s="62">
        <f>'Sweden Small Cap'!C1475</f>
        <v>2860.6876642500001</v>
      </c>
      <c r="K1460">
        <f t="shared" si="114"/>
        <v>9.5985002594081779E-4</v>
      </c>
    </row>
    <row r="1461" spans="1:11" x14ac:dyDescent="0.3">
      <c r="A1461" s="101">
        <v>44566</v>
      </c>
      <c r="B1461" s="3">
        <f>'Raw data'!B1461</f>
        <v>51</v>
      </c>
      <c r="C1461" s="3">
        <f t="shared" si="110"/>
        <v>-8.7463556851312494E-3</v>
      </c>
      <c r="D1461" s="3">
        <f>'Raw data'!C1461</f>
        <v>109.1</v>
      </c>
      <c r="E1461" s="3">
        <f t="shared" si="111"/>
        <v>1.8198786747550055E-2</v>
      </c>
      <c r="F1461" s="3">
        <f>'Raw data'!D1461</f>
        <v>34.4</v>
      </c>
      <c r="G1461" s="3">
        <f t="shared" si="112"/>
        <v>-4.0532715691951526E-3</v>
      </c>
      <c r="H1461" s="62">
        <f>'Raw data'!E1461</f>
        <v>2442.8109529608901</v>
      </c>
      <c r="I1461" s="67">
        <f t="shared" si="113"/>
        <v>-5.4396098333991229E-3</v>
      </c>
      <c r="J1461" s="62">
        <f>'Sweden Small Cap'!C1476</f>
        <v>2860.6876642500001</v>
      </c>
      <c r="K1461">
        <f t="shared" si="114"/>
        <v>0</v>
      </c>
    </row>
    <row r="1462" spans="1:11" x14ac:dyDescent="0.3">
      <c r="A1462" s="101">
        <v>44568</v>
      </c>
      <c r="B1462" s="3">
        <f>'Raw data'!B1462</f>
        <v>50</v>
      </c>
      <c r="C1462" s="3">
        <f t="shared" si="110"/>
        <v>-1.9607843137254902E-2</v>
      </c>
      <c r="D1462" s="3">
        <f>'Raw data'!C1462</f>
        <v>107.8</v>
      </c>
      <c r="E1462" s="3">
        <f t="shared" si="111"/>
        <v>-1.1915673693858819E-2</v>
      </c>
      <c r="F1462" s="3">
        <f>'Raw data'!D1462</f>
        <v>32.9</v>
      </c>
      <c r="G1462" s="3">
        <f t="shared" si="112"/>
        <v>-4.3604651162790699E-2</v>
      </c>
      <c r="H1462" s="62">
        <f>'Raw data'!E1462</f>
        <v>2400.95207984023</v>
      </c>
      <c r="I1462" s="67">
        <f t="shared" si="113"/>
        <v>-1.7135535220162507E-2</v>
      </c>
      <c r="J1462" s="62">
        <f>'Sweden Small Cap'!C1477</f>
        <v>2863.31101253</v>
      </c>
      <c r="K1462">
        <f t="shared" si="114"/>
        <v>9.1703414978986221E-4</v>
      </c>
    </row>
    <row r="1463" spans="1:11" x14ac:dyDescent="0.3">
      <c r="A1463" s="101">
        <v>44571</v>
      </c>
      <c r="B1463" s="3">
        <f>'Raw data'!B1463</f>
        <v>49.56</v>
      </c>
      <c r="C1463" s="3">
        <f t="shared" si="110"/>
        <v>-8.7999999999999537E-3</v>
      </c>
      <c r="D1463" s="3">
        <f>'Raw data'!C1463</f>
        <v>107.6</v>
      </c>
      <c r="E1463" s="3">
        <f t="shared" si="111"/>
        <v>-1.8552875695733103E-3</v>
      </c>
      <c r="F1463" s="3">
        <f>'Raw data'!D1463</f>
        <v>32.299999999999997</v>
      </c>
      <c r="G1463" s="3">
        <f t="shared" si="112"/>
        <v>-1.8237082066869345E-2</v>
      </c>
      <c r="H1463" s="62">
        <f>'Raw data'!E1463</f>
        <v>2352.7330660780999</v>
      </c>
      <c r="I1463" s="67">
        <f t="shared" si="113"/>
        <v>-2.0083288694932554E-2</v>
      </c>
      <c r="J1463" s="62">
        <f>'Sweden Small Cap'!C1478</f>
        <v>2834.6597538000001</v>
      </c>
      <c r="K1463">
        <f t="shared" si="114"/>
        <v>-1.0006338328117505E-2</v>
      </c>
    </row>
    <row r="1464" spans="1:11" x14ac:dyDescent="0.3">
      <c r="A1464" s="101">
        <v>44572</v>
      </c>
      <c r="B1464" s="3">
        <f>'Raw data'!B1464</f>
        <v>51.95</v>
      </c>
      <c r="C1464" s="3">
        <f t="shared" si="110"/>
        <v>4.8224374495560947E-2</v>
      </c>
      <c r="D1464" s="3">
        <f>'Raw data'!C1464</f>
        <v>108.2</v>
      </c>
      <c r="E1464" s="3">
        <f t="shared" si="111"/>
        <v>5.5762081784387412E-3</v>
      </c>
      <c r="F1464" s="3">
        <f>'Raw data'!D1464</f>
        <v>33.04</v>
      </c>
      <c r="G1464" s="3">
        <f t="shared" si="112"/>
        <v>2.2910216718266319E-2</v>
      </c>
      <c r="H1464" s="62">
        <f>'Raw data'!E1464</f>
        <v>2379.1889880946001</v>
      </c>
      <c r="I1464" s="67">
        <f t="shared" si="113"/>
        <v>1.1244761421490532E-2</v>
      </c>
      <c r="J1464" s="62">
        <f>'Sweden Small Cap'!C1479</f>
        <v>2831.32957511</v>
      </c>
      <c r="K1464">
        <f t="shared" si="114"/>
        <v>-1.1748072005946645E-3</v>
      </c>
    </row>
    <row r="1465" spans="1:11" x14ac:dyDescent="0.3">
      <c r="A1465" s="101">
        <v>44573</v>
      </c>
      <c r="B1465" s="3">
        <f>'Raw data'!B1465</f>
        <v>51.2</v>
      </c>
      <c r="C1465" s="3">
        <f t="shared" si="110"/>
        <v>-1.4436958614051972E-2</v>
      </c>
      <c r="D1465" s="3">
        <f>'Raw data'!C1465</f>
        <v>111.8</v>
      </c>
      <c r="E1465" s="3">
        <f t="shared" si="111"/>
        <v>3.3271719038816955E-2</v>
      </c>
      <c r="F1465" s="3">
        <f>'Raw data'!D1465</f>
        <v>32.880000000000003</v>
      </c>
      <c r="G1465" s="3">
        <f t="shared" si="112"/>
        <v>-4.8426150121064345E-3</v>
      </c>
      <c r="H1465" s="62">
        <f>'Raw data'!E1465</f>
        <v>2399.1757399138601</v>
      </c>
      <c r="I1465" s="67">
        <f t="shared" si="113"/>
        <v>8.4006575010531718E-3</v>
      </c>
      <c r="J1465" s="62">
        <f>'Sweden Small Cap'!C1480</f>
        <v>2831.32957511</v>
      </c>
      <c r="K1465">
        <f t="shared" si="114"/>
        <v>0</v>
      </c>
    </row>
    <row r="1466" spans="1:11" x14ac:dyDescent="0.3">
      <c r="A1466" s="101">
        <v>44574</v>
      </c>
      <c r="B1466" s="3">
        <f>'Raw data'!B1466</f>
        <v>51</v>
      </c>
      <c r="C1466" s="3">
        <f t="shared" si="110"/>
        <v>-3.9062500000000555E-3</v>
      </c>
      <c r="D1466" s="3">
        <f>'Raw data'!C1466</f>
        <v>110.3</v>
      </c>
      <c r="E1466" s="3">
        <f t="shared" si="111"/>
        <v>-1.3416815742397139E-2</v>
      </c>
      <c r="F1466" s="3">
        <f>'Raw data'!D1466</f>
        <v>33.32</v>
      </c>
      <c r="G1466" s="3">
        <f t="shared" si="112"/>
        <v>1.3381995133819881E-2</v>
      </c>
      <c r="H1466" s="62">
        <f>'Raw data'!E1466</f>
        <v>2397.9601711975602</v>
      </c>
      <c r="I1466" s="67">
        <f t="shared" si="113"/>
        <v>-5.066609736323679E-4</v>
      </c>
      <c r="J1466" s="62">
        <f>'Sweden Small Cap'!C1481</f>
        <v>2723.3733324200002</v>
      </c>
      <c r="K1466">
        <f t="shared" si="114"/>
        <v>-3.8129168585329921E-2</v>
      </c>
    </row>
    <row r="1467" spans="1:11" x14ac:dyDescent="0.3">
      <c r="A1467" s="101">
        <v>44575</v>
      </c>
      <c r="B1467" s="3">
        <f>'Raw data'!B1467</f>
        <v>51.4</v>
      </c>
      <c r="C1467" s="3">
        <f t="shared" si="110"/>
        <v>7.8431372549019329E-3</v>
      </c>
      <c r="D1467" s="3">
        <f>'Raw data'!C1467</f>
        <v>107.95</v>
      </c>
      <c r="E1467" s="3">
        <f t="shared" si="111"/>
        <v>-2.1305530371713458E-2</v>
      </c>
      <c r="F1467" s="3">
        <f>'Raw data'!D1467</f>
        <v>33.119999999999997</v>
      </c>
      <c r="G1467" s="3">
        <f t="shared" si="112"/>
        <v>-6.0024009603842389E-3</v>
      </c>
      <c r="H1467" s="62">
        <f>'Raw data'!E1467</f>
        <v>2358.2907279149099</v>
      </c>
      <c r="I1467" s="67">
        <f t="shared" si="113"/>
        <v>-1.6542995066860945E-2</v>
      </c>
      <c r="J1467" s="62">
        <f>'Sweden Small Cap'!C1482</f>
        <v>2602.3676654699998</v>
      </c>
      <c r="K1467">
        <f t="shared" si="114"/>
        <v>-4.4432272839535492E-2</v>
      </c>
    </row>
    <row r="1468" spans="1:11" x14ac:dyDescent="0.3">
      <c r="A1468" s="101">
        <v>44578</v>
      </c>
      <c r="B1468" s="3">
        <f>'Raw data'!B1468</f>
        <v>50.25</v>
      </c>
      <c r="C1468" s="3">
        <f t="shared" si="110"/>
        <v>-2.2373540856031101E-2</v>
      </c>
      <c r="D1468" s="3">
        <f>'Raw data'!C1468</f>
        <v>107.75</v>
      </c>
      <c r="E1468" s="3">
        <f t="shared" si="111"/>
        <v>-1.8527095877721429E-3</v>
      </c>
      <c r="F1468" s="3">
        <f>'Raw data'!D1468</f>
        <v>32.76</v>
      </c>
      <c r="G1468" s="3">
        <f t="shared" si="112"/>
        <v>-1.0869565217391288E-2</v>
      </c>
      <c r="H1468" s="62">
        <f>'Raw data'!E1468</f>
        <v>2363.1201608473598</v>
      </c>
      <c r="I1468" s="67">
        <f t="shared" si="113"/>
        <v>2.0478530807437165E-3</v>
      </c>
      <c r="J1468" s="62">
        <f>'Sweden Small Cap'!C1483</f>
        <v>2623.7813704300002</v>
      </c>
      <c r="K1468">
        <f t="shared" si="114"/>
        <v>8.2285471204288675E-3</v>
      </c>
    </row>
    <row r="1469" spans="1:11" x14ac:dyDescent="0.3">
      <c r="A1469" s="101">
        <v>44579</v>
      </c>
      <c r="B1469" s="3">
        <f>'Raw data'!B1469</f>
        <v>51.45</v>
      </c>
      <c r="C1469" s="3">
        <f t="shared" si="110"/>
        <v>2.3880597014925429E-2</v>
      </c>
      <c r="D1469" s="3">
        <f>'Raw data'!C1469</f>
        <v>107.4</v>
      </c>
      <c r="E1469" s="3">
        <f t="shared" si="111"/>
        <v>-3.2482598607888103E-3</v>
      </c>
      <c r="F1469" s="3">
        <f>'Raw data'!D1469</f>
        <v>32.32</v>
      </c>
      <c r="G1469" s="3">
        <f t="shared" si="112"/>
        <v>-1.3431013431013362E-2</v>
      </c>
      <c r="H1469" s="62">
        <f>'Raw data'!E1469</f>
        <v>2322.79630559202</v>
      </c>
      <c r="I1469" s="67">
        <f t="shared" si="113"/>
        <v>-1.7063819235023845E-2</v>
      </c>
      <c r="J1469" s="62">
        <f>'Sweden Small Cap'!C1484</f>
        <v>2657.2415790300001</v>
      </c>
      <c r="K1469">
        <f t="shared" si="114"/>
        <v>1.2752666429107369E-2</v>
      </c>
    </row>
    <row r="1470" spans="1:11" x14ac:dyDescent="0.3">
      <c r="A1470" s="101">
        <v>44580</v>
      </c>
      <c r="B1470" s="3">
        <f>'Raw data'!B1470</f>
        <v>52.25</v>
      </c>
      <c r="C1470" s="3">
        <f t="shared" si="110"/>
        <v>1.5549076773566513E-2</v>
      </c>
      <c r="D1470" s="3">
        <f>'Raw data'!C1470</f>
        <v>107.8</v>
      </c>
      <c r="E1470" s="3">
        <f t="shared" si="111"/>
        <v>3.7243947858472204E-3</v>
      </c>
      <c r="F1470" s="3">
        <f>'Raw data'!D1470</f>
        <v>33.26</v>
      </c>
      <c r="G1470" s="3">
        <f t="shared" si="112"/>
        <v>2.9084158415841513E-2</v>
      </c>
      <c r="H1470" s="62">
        <f>'Raw data'!E1470</f>
        <v>2332.9578227084698</v>
      </c>
      <c r="I1470" s="67">
        <f t="shared" si="113"/>
        <v>4.3746914406513062E-3</v>
      </c>
      <c r="J1470" s="62">
        <f>'Sweden Small Cap'!C1485</f>
        <v>2642.2228433499999</v>
      </c>
      <c r="K1470">
        <f t="shared" si="114"/>
        <v>-5.6520023615928188E-3</v>
      </c>
    </row>
    <row r="1471" spans="1:11" x14ac:dyDescent="0.3">
      <c r="A1471" s="101">
        <v>44581</v>
      </c>
      <c r="B1471" s="3">
        <f>'Raw data'!B1471</f>
        <v>52.8</v>
      </c>
      <c r="C1471" s="3">
        <f t="shared" si="110"/>
        <v>1.052631578947363E-2</v>
      </c>
      <c r="D1471" s="3">
        <f>'Raw data'!C1471</f>
        <v>111</v>
      </c>
      <c r="E1471" s="3">
        <f t="shared" si="111"/>
        <v>2.968460111317257E-2</v>
      </c>
      <c r="F1471" s="3">
        <f>'Raw data'!D1471</f>
        <v>33.840000000000003</v>
      </c>
      <c r="G1471" s="3">
        <f t="shared" si="112"/>
        <v>1.7438364401683868E-2</v>
      </c>
      <c r="H1471" s="62">
        <f>'Raw data'!E1471</f>
        <v>2354.5087383402802</v>
      </c>
      <c r="I1471" s="67">
        <f t="shared" si="113"/>
        <v>9.2375933341094733E-3</v>
      </c>
      <c r="J1471" s="62">
        <f>'Sweden Small Cap'!C1486</f>
        <v>2564.5748304200001</v>
      </c>
      <c r="K1471">
        <f t="shared" si="114"/>
        <v>-2.9387382341889111E-2</v>
      </c>
    </row>
    <row r="1472" spans="1:11" x14ac:dyDescent="0.3">
      <c r="A1472" s="101">
        <v>44582</v>
      </c>
      <c r="B1472" s="3">
        <f>'Raw data'!B1472</f>
        <v>52.05</v>
      </c>
      <c r="C1472" s="3">
        <f t="shared" si="110"/>
        <v>-1.4204545454545456E-2</v>
      </c>
      <c r="D1472" s="3">
        <f>'Raw data'!C1472</f>
        <v>105.1</v>
      </c>
      <c r="E1472" s="3">
        <f t="shared" si="111"/>
        <v>-5.3153153153153207E-2</v>
      </c>
      <c r="F1472" s="3">
        <f>'Raw data'!D1472</f>
        <v>33.26</v>
      </c>
      <c r="G1472" s="3">
        <f t="shared" si="112"/>
        <v>-1.7139479905437509E-2</v>
      </c>
      <c r="H1472" s="62">
        <f>'Raw data'!E1472</f>
        <v>2314.0624387716298</v>
      </c>
      <c r="I1472" s="67">
        <f t="shared" si="113"/>
        <v>-1.7178232940923986E-2</v>
      </c>
      <c r="J1472" s="62">
        <f>'Sweden Small Cap'!C1487</f>
        <v>2483.9517855399999</v>
      </c>
      <c r="K1472">
        <f t="shared" si="114"/>
        <v>-3.1437197278738227E-2</v>
      </c>
    </row>
    <row r="1473" spans="1:11" x14ac:dyDescent="0.3">
      <c r="A1473" s="101">
        <v>44585</v>
      </c>
      <c r="B1473" s="3">
        <f>'Raw data'!B1473</f>
        <v>48.96</v>
      </c>
      <c r="C1473" s="3">
        <f t="shared" si="110"/>
        <v>-5.936599423631117E-2</v>
      </c>
      <c r="D1473" s="3">
        <f>'Raw data'!C1473</f>
        <v>101.2</v>
      </c>
      <c r="E1473" s="3">
        <f t="shared" si="111"/>
        <v>-3.7107516650808678E-2</v>
      </c>
      <c r="F1473" s="3">
        <f>'Raw data'!D1473</f>
        <v>31.5</v>
      </c>
      <c r="G1473" s="3">
        <f t="shared" si="112"/>
        <v>-5.2916416115453939E-2</v>
      </c>
      <c r="H1473" s="62">
        <f>'Raw data'!E1473</f>
        <v>2223.9859193283501</v>
      </c>
      <c r="I1473" s="67">
        <f t="shared" si="113"/>
        <v>-3.8925708284299754E-2</v>
      </c>
      <c r="J1473" s="62">
        <f>'Sweden Small Cap'!C1488</f>
        <v>2507.3999274600001</v>
      </c>
      <c r="K1473">
        <f t="shared" si="114"/>
        <v>9.4398538878654615E-3</v>
      </c>
    </row>
    <row r="1474" spans="1:11" x14ac:dyDescent="0.3">
      <c r="A1474" s="101">
        <v>44586</v>
      </c>
      <c r="B1474" s="3">
        <f>'Raw data'!B1474</f>
        <v>48.34</v>
      </c>
      <c r="C1474" s="3">
        <f t="shared" si="110"/>
        <v>-1.2663398692810406E-2</v>
      </c>
      <c r="D1474" s="3">
        <f>'Raw data'!C1474</f>
        <v>101</v>
      </c>
      <c r="E1474" s="3">
        <f t="shared" si="111"/>
        <v>-1.9762845849802652E-3</v>
      </c>
      <c r="F1474" s="3">
        <f>'Raw data'!D1474</f>
        <v>31.46</v>
      </c>
      <c r="G1474" s="3">
        <f t="shared" si="112"/>
        <v>-1.2698412698412427E-3</v>
      </c>
      <c r="H1474" s="62">
        <f>'Raw data'!E1474</f>
        <v>2239.7235657781498</v>
      </c>
      <c r="I1474" s="67">
        <f t="shared" si="113"/>
        <v>7.0763246803975059E-3</v>
      </c>
      <c r="J1474" s="62">
        <f>'Sweden Small Cap'!C1489</f>
        <v>2549.0075175799998</v>
      </c>
      <c r="K1474">
        <f t="shared" si="114"/>
        <v>1.6593918530638335E-2</v>
      </c>
    </row>
    <row r="1475" spans="1:11" x14ac:dyDescent="0.3">
      <c r="A1475" s="101">
        <v>44587</v>
      </c>
      <c r="B1475" s="3">
        <f>'Raw data'!B1475</f>
        <v>49.04</v>
      </c>
      <c r="C1475" s="3">
        <f t="shared" ref="C1475:C1527" si="115">(B1475-B1474)/B1474</f>
        <v>1.4480761274306904E-2</v>
      </c>
      <c r="D1475" s="3">
        <f>'Raw data'!C1475</f>
        <v>102.95</v>
      </c>
      <c r="E1475" s="3">
        <f t="shared" ref="E1475:E1527" si="116">(D1475-D1474)/D1474</f>
        <v>1.9306930693069334E-2</v>
      </c>
      <c r="F1475" s="3">
        <f>'Raw data'!D1475</f>
        <v>32.119999999999997</v>
      </c>
      <c r="G1475" s="3">
        <f t="shared" ref="G1475:G1527" si="117">(F1475-F1474)/F1474</f>
        <v>2.0979020979020869E-2</v>
      </c>
      <c r="H1475" s="62">
        <f>'Raw data'!E1475</f>
        <v>2286.11018358722</v>
      </c>
      <c r="I1475" s="67">
        <f t="shared" ref="I1475:I1527" si="118">(H1475-H1474)/H1474</f>
        <v>2.0710867411422744E-2</v>
      </c>
      <c r="J1475" s="62">
        <f>'Sweden Small Cap'!C1490</f>
        <v>2484.5110277200001</v>
      </c>
      <c r="K1475">
        <f t="shared" si="114"/>
        <v>-2.5302589111715106E-2</v>
      </c>
    </row>
    <row r="1476" spans="1:11" x14ac:dyDescent="0.3">
      <c r="A1476" s="101">
        <v>44588</v>
      </c>
      <c r="B1476" s="3">
        <f>'Raw data'!B1476</f>
        <v>48.8</v>
      </c>
      <c r="C1476" s="3">
        <f t="shared" si="115"/>
        <v>-4.8939641109298935E-3</v>
      </c>
      <c r="D1476" s="3">
        <f>'Raw data'!C1476</f>
        <v>104.15</v>
      </c>
      <c r="E1476" s="3">
        <f t="shared" si="116"/>
        <v>1.165614375910639E-2</v>
      </c>
      <c r="F1476" s="3">
        <f>'Raw data'!D1476</f>
        <v>31.78</v>
      </c>
      <c r="G1476" s="3">
        <f t="shared" si="117"/>
        <v>-1.0585305105852937E-2</v>
      </c>
      <c r="H1476" s="62">
        <f>'Raw data'!E1476</f>
        <v>2270.12483236855</v>
      </c>
      <c r="I1476" s="67">
        <f t="shared" si="118"/>
        <v>-6.9923800407497728E-3</v>
      </c>
      <c r="J1476" s="62">
        <f>'Sweden Small Cap'!C1491</f>
        <v>2362.9085697999999</v>
      </c>
      <c r="K1476">
        <f t="shared" ref="K1476:K1526" si="119">(J1476-J1475)/J1475</f>
        <v>-4.8944221443683045E-2</v>
      </c>
    </row>
    <row r="1477" spans="1:11" x14ac:dyDescent="0.3">
      <c r="A1477" s="101">
        <v>44589</v>
      </c>
      <c r="B1477" s="3">
        <f>'Raw data'!B1477</f>
        <v>50.3</v>
      </c>
      <c r="C1477" s="3">
        <f t="shared" si="115"/>
        <v>3.073770491803279E-2</v>
      </c>
      <c r="D1477" s="3">
        <f>'Raw data'!C1477</f>
        <v>105</v>
      </c>
      <c r="E1477" s="3">
        <f t="shared" si="116"/>
        <v>8.1613058089293738E-3</v>
      </c>
      <c r="F1477" s="3">
        <f>'Raw data'!D1477</f>
        <v>33.020000000000003</v>
      </c>
      <c r="G1477" s="3">
        <f t="shared" si="117"/>
        <v>3.9018250471995024E-2</v>
      </c>
      <c r="H1477" s="62">
        <f>'Raw data'!E1477</f>
        <v>2266.82007783583</v>
      </c>
      <c r="I1477" s="67">
        <f t="shared" si="118"/>
        <v>-1.455758945763299E-3</v>
      </c>
      <c r="J1477" s="62">
        <f>'Sweden Small Cap'!C1492</f>
        <v>2363.78293639</v>
      </c>
      <c r="K1477">
        <f t="shared" si="119"/>
        <v>3.7003826604858594E-4</v>
      </c>
    </row>
    <row r="1478" spans="1:11" x14ac:dyDescent="0.3">
      <c r="A1478" s="101">
        <v>44592</v>
      </c>
      <c r="B1478" s="3">
        <f>'Raw data'!B1478</f>
        <v>51.7</v>
      </c>
      <c r="C1478" s="3">
        <f t="shared" si="115"/>
        <v>2.7833001988071687E-2</v>
      </c>
      <c r="D1478" s="3">
        <f>'Raw data'!C1478</f>
        <v>107.05</v>
      </c>
      <c r="E1478" s="3">
        <f t="shared" si="116"/>
        <v>1.9523809523809495E-2</v>
      </c>
      <c r="F1478" s="3">
        <f>'Raw data'!D1478</f>
        <v>33.74</v>
      </c>
      <c r="G1478" s="3">
        <f t="shared" si="117"/>
        <v>2.1804966686856414E-2</v>
      </c>
      <c r="H1478" s="62">
        <f>'Raw data'!E1478</f>
        <v>2290.1591683882998</v>
      </c>
      <c r="I1478" s="67">
        <f t="shared" si="118"/>
        <v>1.0295960751658765E-2</v>
      </c>
      <c r="J1478" s="62">
        <f>'Sweden Small Cap'!C1493</f>
        <v>2430.3681803899999</v>
      </c>
      <c r="K1478">
        <f t="shared" si="119"/>
        <v>2.8168933354637767E-2</v>
      </c>
    </row>
    <row r="1479" spans="1:11" x14ac:dyDescent="0.3">
      <c r="A1479" s="101">
        <v>44593</v>
      </c>
      <c r="B1479" s="3">
        <f>'Raw data'!B1479</f>
        <v>51.6</v>
      </c>
      <c r="C1479" s="3">
        <f t="shared" si="115"/>
        <v>-1.9342359767891956E-3</v>
      </c>
      <c r="D1479" s="3">
        <f>'Raw data'!C1479</f>
        <v>110.2</v>
      </c>
      <c r="E1479" s="3">
        <f t="shared" si="116"/>
        <v>2.9425502101821634E-2</v>
      </c>
      <c r="F1479" s="3">
        <f>'Raw data'!D1479</f>
        <v>34.200000000000003</v>
      </c>
      <c r="G1479" s="3">
        <f t="shared" si="117"/>
        <v>1.3633669235329011E-2</v>
      </c>
      <c r="H1479" s="62">
        <f>'Raw data'!E1479</f>
        <v>2313.2017661339</v>
      </c>
      <c r="I1479" s="67">
        <f t="shared" si="118"/>
        <v>1.0061570419935689E-2</v>
      </c>
      <c r="J1479" s="62">
        <f>'Sweden Small Cap'!C1494</f>
        <v>2424.50963336</v>
      </c>
      <c r="K1479">
        <f t="shared" si="119"/>
        <v>-2.4105594688372837E-3</v>
      </c>
    </row>
    <row r="1480" spans="1:11" x14ac:dyDescent="0.3">
      <c r="A1480" s="101">
        <v>44594</v>
      </c>
      <c r="B1480" s="3">
        <f>'Raw data'!B1480</f>
        <v>51</v>
      </c>
      <c r="C1480" s="3">
        <f t="shared" si="115"/>
        <v>-1.1627906976744214E-2</v>
      </c>
      <c r="D1480" s="3">
        <f>'Raw data'!C1480</f>
        <v>110.6</v>
      </c>
      <c r="E1480" s="3">
        <f t="shared" si="116"/>
        <v>3.6297640653356758E-3</v>
      </c>
      <c r="F1480" s="3">
        <f>'Raw data'!D1480</f>
        <v>34.299999999999997</v>
      </c>
      <c r="G1480" s="3">
        <f t="shared" si="117"/>
        <v>2.9239766081869682E-3</v>
      </c>
      <c r="H1480" s="62">
        <f>'Raw data'!E1480</f>
        <v>2324.4772664873999</v>
      </c>
      <c r="I1480" s="67">
        <f t="shared" si="118"/>
        <v>4.8744128240680159E-3</v>
      </c>
      <c r="J1480" s="62">
        <f>'Sweden Small Cap'!C1495</f>
        <v>2424.9282131099999</v>
      </c>
      <c r="K1480">
        <f t="shared" si="119"/>
        <v>1.7264511728082833E-4</v>
      </c>
    </row>
    <row r="1481" spans="1:11" x14ac:dyDescent="0.3">
      <c r="A1481" s="101">
        <v>44595</v>
      </c>
      <c r="B1481" s="3">
        <f>'Raw data'!B1481</f>
        <v>49</v>
      </c>
      <c r="C1481" s="3">
        <f t="shared" si="115"/>
        <v>-3.9215686274509803E-2</v>
      </c>
      <c r="D1481" s="3">
        <f>'Raw data'!C1481</f>
        <v>106.3</v>
      </c>
      <c r="E1481" s="3">
        <f t="shared" si="116"/>
        <v>-3.8878842676311004E-2</v>
      </c>
      <c r="F1481" s="3">
        <f>'Raw data'!D1481</f>
        <v>33.979999999999997</v>
      </c>
      <c r="G1481" s="3">
        <f t="shared" si="117"/>
        <v>-9.3294460641399502E-3</v>
      </c>
      <c r="H1481" s="62">
        <f>'Raw data'!E1481</f>
        <v>2277.6687713490001</v>
      </c>
      <c r="I1481" s="67">
        <f t="shared" si="118"/>
        <v>-2.0137213563346149E-2</v>
      </c>
      <c r="J1481" s="62">
        <f>'Sweden Small Cap'!C1496</f>
        <v>2474.6167485699998</v>
      </c>
      <c r="K1481">
        <f t="shared" si="119"/>
        <v>2.0490724299122142E-2</v>
      </c>
    </row>
    <row r="1482" spans="1:11" x14ac:dyDescent="0.3">
      <c r="A1482" s="101">
        <v>44596</v>
      </c>
      <c r="B1482" s="3">
        <f>'Raw data'!B1482</f>
        <v>48.8</v>
      </c>
      <c r="C1482" s="3">
        <f t="shared" si="115"/>
        <v>-4.0816326530612821E-3</v>
      </c>
      <c r="D1482" s="3">
        <f>'Raw data'!C1482</f>
        <v>105.95</v>
      </c>
      <c r="E1482" s="3">
        <f t="shared" si="116"/>
        <v>-3.2925682031984416E-3</v>
      </c>
      <c r="F1482" s="3">
        <f>'Raw data'!D1482</f>
        <v>33.5</v>
      </c>
      <c r="G1482" s="3">
        <f t="shared" si="117"/>
        <v>-1.4125956444967537E-2</v>
      </c>
      <c r="H1482" s="62">
        <f>'Raw data'!E1482</f>
        <v>2254.3020621411001</v>
      </c>
      <c r="I1482" s="67">
        <f t="shared" si="118"/>
        <v>-1.0259046223854786E-2</v>
      </c>
      <c r="J1482" s="62">
        <f>'Sweden Small Cap'!C1497</f>
        <v>2512.4261045799999</v>
      </c>
      <c r="K1482">
        <f t="shared" si="119"/>
        <v>1.5278873398011589E-2</v>
      </c>
    </row>
    <row r="1483" spans="1:11" x14ac:dyDescent="0.3">
      <c r="A1483" s="101">
        <v>44599</v>
      </c>
      <c r="B1483" s="3">
        <f>'Raw data'!B1483</f>
        <v>51.05</v>
      </c>
      <c r="C1483" s="3">
        <f t="shared" si="115"/>
        <v>4.6106557377049183E-2</v>
      </c>
      <c r="D1483" s="3">
        <f>'Raw data'!C1483</f>
        <v>108.4</v>
      </c>
      <c r="E1483" s="3">
        <f t="shared" si="116"/>
        <v>2.3124115148655051E-2</v>
      </c>
      <c r="F1483" s="3">
        <f>'Raw data'!D1483</f>
        <v>35.18</v>
      </c>
      <c r="G1483" s="3">
        <f t="shared" si="117"/>
        <v>5.0149253731343275E-2</v>
      </c>
      <c r="H1483" s="62">
        <f>'Raw data'!E1483</f>
        <v>2278.6449358800101</v>
      </c>
      <c r="I1483" s="67">
        <f t="shared" si="118"/>
        <v>1.0798408140473179E-2</v>
      </c>
      <c r="J1483" s="62">
        <f>'Sweden Small Cap'!C1498</f>
        <v>2539.8221059399998</v>
      </c>
      <c r="K1483">
        <f t="shared" si="119"/>
        <v>1.0904201843014869E-2</v>
      </c>
    </row>
    <row r="1484" spans="1:11" x14ac:dyDescent="0.3">
      <c r="A1484" s="101">
        <v>44600</v>
      </c>
      <c r="B1484" s="3">
        <f>'Raw data'!B1484</f>
        <v>50.45</v>
      </c>
      <c r="C1484" s="3">
        <f t="shared" si="115"/>
        <v>-1.1753183153770701E-2</v>
      </c>
      <c r="D1484" s="3">
        <f>'Raw data'!C1484</f>
        <v>107.15</v>
      </c>
      <c r="E1484" s="3">
        <f t="shared" si="116"/>
        <v>-1.1531365313653136E-2</v>
      </c>
      <c r="F1484" s="3">
        <f>'Raw data'!D1484</f>
        <v>34.64</v>
      </c>
      <c r="G1484" s="3">
        <f t="shared" si="117"/>
        <v>-1.5349630471858987E-2</v>
      </c>
      <c r="H1484" s="62">
        <f>'Raw data'!E1484</f>
        <v>2274.39765960356</v>
      </c>
      <c r="I1484" s="67">
        <f t="shared" si="118"/>
        <v>-1.8639482657309102E-3</v>
      </c>
      <c r="J1484" s="62">
        <f>'Sweden Small Cap'!C1499</f>
        <v>2487.7985609900002</v>
      </c>
      <c r="K1484">
        <f t="shared" si="119"/>
        <v>-2.0483145188920811E-2</v>
      </c>
    </row>
    <row r="1485" spans="1:11" x14ac:dyDescent="0.3">
      <c r="A1485" s="101">
        <v>44601</v>
      </c>
      <c r="B1485" s="3">
        <f>'Raw data'!B1485</f>
        <v>50.3</v>
      </c>
      <c r="C1485" s="3">
        <f t="shared" si="115"/>
        <v>-2.9732408325075458E-3</v>
      </c>
      <c r="D1485" s="3">
        <f>'Raw data'!C1485</f>
        <v>107</v>
      </c>
      <c r="E1485" s="3">
        <f t="shared" si="116"/>
        <v>-1.399906672888527E-3</v>
      </c>
      <c r="F1485" s="3">
        <f>'Raw data'!D1485</f>
        <v>35.86</v>
      </c>
      <c r="G1485" s="3">
        <f t="shared" si="117"/>
        <v>3.5219399538106204E-2</v>
      </c>
      <c r="H1485" s="62">
        <f>'Raw data'!E1485</f>
        <v>2313.1412471788899</v>
      </c>
      <c r="I1485" s="67">
        <f t="shared" si="118"/>
        <v>1.7034658566296244E-2</v>
      </c>
      <c r="J1485" s="62">
        <f>'Sweden Small Cap'!C1500</f>
        <v>2428.4586880500001</v>
      </c>
      <c r="K1485">
        <f t="shared" si="119"/>
        <v>-2.3852362434194124E-2</v>
      </c>
    </row>
    <row r="1486" spans="1:11" x14ac:dyDescent="0.3">
      <c r="A1486" s="101">
        <v>44602</v>
      </c>
      <c r="B1486" s="3">
        <f>'Raw data'!B1486</f>
        <v>57.5</v>
      </c>
      <c r="C1486" s="3">
        <f t="shared" si="115"/>
        <v>0.14314115308151099</v>
      </c>
      <c r="D1486" s="3">
        <f>'Raw data'!C1486</f>
        <v>108.4</v>
      </c>
      <c r="E1486" s="3">
        <f t="shared" si="116"/>
        <v>1.3084112149532763E-2</v>
      </c>
      <c r="F1486" s="3">
        <f>'Raw data'!D1486</f>
        <v>36.92</v>
      </c>
      <c r="G1486" s="3">
        <f t="shared" si="117"/>
        <v>2.9559397657557232E-2</v>
      </c>
      <c r="H1486" s="62">
        <f>'Raw data'!E1486</f>
        <v>2314.26044883239</v>
      </c>
      <c r="I1486" s="67">
        <f t="shared" si="118"/>
        <v>4.8384492510567299E-4</v>
      </c>
      <c r="J1486" s="62">
        <f>'Sweden Small Cap'!C1501</f>
        <v>2441.6784691900002</v>
      </c>
      <c r="K1486">
        <f t="shared" si="119"/>
        <v>5.4436920031014904E-3</v>
      </c>
    </row>
    <row r="1487" spans="1:11" x14ac:dyDescent="0.3">
      <c r="A1487" s="101">
        <v>44603</v>
      </c>
      <c r="B1487" s="3">
        <f>'Raw data'!B1487</f>
        <v>57.85</v>
      </c>
      <c r="C1487" s="3">
        <f t="shared" si="115"/>
        <v>6.0869565217391555E-3</v>
      </c>
      <c r="D1487" s="3">
        <f>'Raw data'!C1487</f>
        <v>109.05</v>
      </c>
      <c r="E1487" s="3">
        <f t="shared" si="116"/>
        <v>5.9963099630995524E-3</v>
      </c>
      <c r="F1487" s="3">
        <f>'Raw data'!D1487</f>
        <v>36.42</v>
      </c>
      <c r="G1487" s="3">
        <f t="shared" si="117"/>
        <v>-1.3542795232936078E-2</v>
      </c>
      <c r="H1487" s="62">
        <f>'Raw data'!E1487</f>
        <v>2293.77218584093</v>
      </c>
      <c r="I1487" s="67">
        <f t="shared" si="118"/>
        <v>-8.8530497947181975E-3</v>
      </c>
      <c r="J1487" s="62">
        <f>'Sweden Small Cap'!C1502</f>
        <v>2410.7109992199998</v>
      </c>
      <c r="K1487">
        <f t="shared" si="119"/>
        <v>-1.2682861548217477E-2</v>
      </c>
    </row>
    <row r="1488" spans="1:11" x14ac:dyDescent="0.3">
      <c r="A1488" s="101">
        <v>44606</v>
      </c>
      <c r="B1488" s="3">
        <f>'Raw data'!B1488</f>
        <v>55.3</v>
      </c>
      <c r="C1488" s="3">
        <f t="shared" si="115"/>
        <v>-4.4079515989628421E-2</v>
      </c>
      <c r="D1488" s="3">
        <f>'Raw data'!C1488</f>
        <v>103</v>
      </c>
      <c r="E1488" s="3">
        <f t="shared" si="116"/>
        <v>-5.5479138010087088E-2</v>
      </c>
      <c r="F1488" s="3">
        <f>'Raw data'!D1488</f>
        <v>34.46</v>
      </c>
      <c r="G1488" s="3">
        <f t="shared" si="117"/>
        <v>-5.3816584294343786E-2</v>
      </c>
      <c r="H1488" s="62">
        <f>'Raw data'!E1488</f>
        <v>2240.9652858304298</v>
      </c>
      <c r="I1488" s="67">
        <f t="shared" si="118"/>
        <v>-2.302185907409126E-2</v>
      </c>
      <c r="J1488" s="62">
        <f>'Sweden Small Cap'!C1503</f>
        <v>2471.2441997000001</v>
      </c>
      <c r="K1488">
        <f t="shared" si="119"/>
        <v>2.5110102579523681E-2</v>
      </c>
    </row>
    <row r="1489" spans="1:11" x14ac:dyDescent="0.3">
      <c r="A1489" s="101">
        <v>44607</v>
      </c>
      <c r="B1489" s="3">
        <f>'Raw data'!B1489</f>
        <v>57.6</v>
      </c>
      <c r="C1489" s="3">
        <f t="shared" si="115"/>
        <v>4.1591320072332807E-2</v>
      </c>
      <c r="D1489" s="3">
        <f>'Raw data'!C1489</f>
        <v>104.3</v>
      </c>
      <c r="E1489" s="3">
        <f t="shared" si="116"/>
        <v>1.2621359223300944E-2</v>
      </c>
      <c r="F1489" s="3">
        <f>'Raw data'!D1489</f>
        <v>35.24</v>
      </c>
      <c r="G1489" s="3">
        <f t="shared" si="117"/>
        <v>2.2634939059779487E-2</v>
      </c>
      <c r="H1489" s="62">
        <f>'Raw data'!E1489</f>
        <v>2282.06242327059</v>
      </c>
      <c r="I1489" s="67">
        <f t="shared" si="118"/>
        <v>1.8339033495974433E-2</v>
      </c>
      <c r="J1489" s="62">
        <f>'Sweden Small Cap'!C1504</f>
        <v>2447.3222635100001</v>
      </c>
      <c r="K1489">
        <f t="shared" si="119"/>
        <v>-9.6801182954335437E-3</v>
      </c>
    </row>
    <row r="1490" spans="1:11" x14ac:dyDescent="0.3">
      <c r="A1490" s="101">
        <v>44608</v>
      </c>
      <c r="B1490" s="3">
        <f>'Raw data'!B1490</f>
        <v>55.75</v>
      </c>
      <c r="C1490" s="3">
        <f t="shared" si="115"/>
        <v>-3.211805555555558E-2</v>
      </c>
      <c r="D1490" s="3">
        <f>'Raw data'!C1490</f>
        <v>104.2</v>
      </c>
      <c r="E1490" s="3">
        <f t="shared" si="116"/>
        <v>-9.5877277085325329E-4</v>
      </c>
      <c r="F1490" s="3">
        <f>'Raw data'!D1490</f>
        <v>34.14</v>
      </c>
      <c r="G1490" s="3">
        <f t="shared" si="117"/>
        <v>-3.1214528944381422E-2</v>
      </c>
      <c r="H1490" s="62">
        <f>'Raw data'!E1490</f>
        <v>2263.40519874047</v>
      </c>
      <c r="I1490" s="67">
        <f t="shared" si="118"/>
        <v>-8.1755978012998075E-3</v>
      </c>
      <c r="J1490" s="62">
        <f>'Sweden Small Cap'!C1505</f>
        <v>2421.6761261299998</v>
      </c>
      <c r="K1490">
        <f t="shared" si="119"/>
        <v>-1.0479264526126623E-2</v>
      </c>
    </row>
    <row r="1491" spans="1:11" x14ac:dyDescent="0.3">
      <c r="A1491" s="101">
        <v>44609</v>
      </c>
      <c r="B1491" s="3">
        <f>'Raw data'!B1491</f>
        <v>55.45</v>
      </c>
      <c r="C1491" s="3">
        <f t="shared" si="115"/>
        <v>-5.3811659192824603E-3</v>
      </c>
      <c r="D1491" s="3">
        <f>'Raw data'!C1491</f>
        <v>108.4</v>
      </c>
      <c r="E1491" s="3">
        <f t="shared" si="116"/>
        <v>4.0307101727447246E-2</v>
      </c>
      <c r="F1491" s="3">
        <f>'Raw data'!D1491</f>
        <v>33.5</v>
      </c>
      <c r="G1491" s="3">
        <f t="shared" si="117"/>
        <v>-1.8746338605741084E-2</v>
      </c>
      <c r="H1491" s="62">
        <f>'Raw data'!E1491</f>
        <v>2229.1470897397398</v>
      </c>
      <c r="I1491" s="67">
        <f t="shared" si="118"/>
        <v>-1.513565004613138E-2</v>
      </c>
      <c r="J1491" s="62">
        <f>'Sweden Small Cap'!C1506</f>
        <v>2348.6836392800001</v>
      </c>
      <c r="K1491">
        <f t="shared" si="119"/>
        <v>-3.0141308353502504E-2</v>
      </c>
    </row>
    <row r="1492" spans="1:11" x14ac:dyDescent="0.3">
      <c r="A1492" s="101">
        <v>44610</v>
      </c>
      <c r="B1492" s="3">
        <f>'Raw data'!B1492</f>
        <v>53.75</v>
      </c>
      <c r="C1492" s="3">
        <f t="shared" si="115"/>
        <v>-3.0658250676284991E-2</v>
      </c>
      <c r="D1492" s="3">
        <f>'Raw data'!C1492</f>
        <v>103.3</v>
      </c>
      <c r="E1492" s="3">
        <f t="shared" si="116"/>
        <v>-4.7047970479704875E-2</v>
      </c>
      <c r="F1492" s="3">
        <f>'Raw data'!D1492</f>
        <v>33</v>
      </c>
      <c r="G1492" s="3">
        <f t="shared" si="117"/>
        <v>-1.4925373134328358E-2</v>
      </c>
      <c r="H1492" s="62">
        <f>'Raw data'!E1492</f>
        <v>2197.7167256693401</v>
      </c>
      <c r="I1492" s="67">
        <f t="shared" si="118"/>
        <v>-1.4099726399871315E-2</v>
      </c>
      <c r="J1492" s="62">
        <f>'Sweden Small Cap'!C1507</f>
        <v>2410.9289429800001</v>
      </c>
      <c r="K1492">
        <f t="shared" si="119"/>
        <v>2.6502208581433987E-2</v>
      </c>
    </row>
    <row r="1493" spans="1:11" x14ac:dyDescent="0.3">
      <c r="A1493" s="101">
        <v>44613</v>
      </c>
      <c r="B1493" s="3">
        <f>'Raw data'!B1493</f>
        <v>52.6</v>
      </c>
      <c r="C1493" s="3">
        <f t="shared" si="115"/>
        <v>-2.1395348837209276E-2</v>
      </c>
      <c r="D1493" s="3">
        <f>'Raw data'!C1493</f>
        <v>97.38</v>
      </c>
      <c r="E1493" s="3">
        <f t="shared" si="116"/>
        <v>-5.7308809293320447E-2</v>
      </c>
      <c r="F1493" s="3">
        <f>'Raw data'!D1493</f>
        <v>32.1</v>
      </c>
      <c r="G1493" s="3">
        <f t="shared" si="117"/>
        <v>-2.727272727272723E-2</v>
      </c>
      <c r="H1493" s="62">
        <f>'Raw data'!E1493</f>
        <v>2159.2999386176798</v>
      </c>
      <c r="I1493" s="67">
        <f t="shared" si="118"/>
        <v>-1.7480317914930571E-2</v>
      </c>
      <c r="J1493" s="62">
        <f>'Sweden Small Cap'!C1508</f>
        <v>2390.9850826299999</v>
      </c>
      <c r="K1493">
        <f t="shared" si="119"/>
        <v>-8.2722721497336532E-3</v>
      </c>
    </row>
    <row r="1494" spans="1:11" x14ac:dyDescent="0.3">
      <c r="A1494" s="101">
        <v>44614</v>
      </c>
      <c r="B1494" s="3">
        <f>'Raw data'!B1494</f>
        <v>55.9</v>
      </c>
      <c r="C1494" s="3">
        <f t="shared" si="115"/>
        <v>6.273764258555127E-2</v>
      </c>
      <c r="D1494" s="3">
        <f>'Raw data'!C1494</f>
        <v>101.4</v>
      </c>
      <c r="E1494" s="3">
        <f t="shared" si="116"/>
        <v>4.1281577325939726E-2</v>
      </c>
      <c r="F1494" s="3">
        <f>'Raw data'!D1494</f>
        <v>33.5</v>
      </c>
      <c r="G1494" s="3">
        <f t="shared" si="117"/>
        <v>4.3613707165108991E-2</v>
      </c>
      <c r="H1494" s="62">
        <f>'Raw data'!E1494</f>
        <v>2157.9157539417001</v>
      </c>
      <c r="I1494" s="67">
        <f t="shared" si="118"/>
        <v>-6.4103399959608315E-4</v>
      </c>
      <c r="J1494" s="62">
        <f>'Sweden Small Cap'!C1509</f>
        <v>2334.11450354</v>
      </c>
      <c r="K1494">
        <f t="shared" si="119"/>
        <v>-2.3785417777447703E-2</v>
      </c>
    </row>
    <row r="1495" spans="1:11" x14ac:dyDescent="0.3">
      <c r="A1495" s="101">
        <v>44615</v>
      </c>
      <c r="B1495" s="3">
        <f>'Raw data'!B1495</f>
        <v>54.6</v>
      </c>
      <c r="C1495" s="3">
        <f t="shared" si="115"/>
        <v>-2.3255813953488323E-2</v>
      </c>
      <c r="D1495" s="3">
        <f>'Raw data'!C1495</f>
        <v>102.4</v>
      </c>
      <c r="E1495" s="3">
        <f t="shared" si="116"/>
        <v>9.8619329388560158E-3</v>
      </c>
      <c r="F1495" s="3">
        <f>'Raw data'!D1495</f>
        <v>33.58</v>
      </c>
      <c r="G1495" s="3">
        <f t="shared" si="117"/>
        <v>2.3880597014924866E-3</v>
      </c>
      <c r="H1495" s="62">
        <f>'Raw data'!E1495</f>
        <v>2142.0287315767</v>
      </c>
      <c r="I1495" s="67">
        <f t="shared" si="118"/>
        <v>-7.3622069517683946E-3</v>
      </c>
      <c r="J1495" s="62">
        <f>'Sweden Small Cap'!C1510</f>
        <v>2276.8760512399999</v>
      </c>
      <c r="K1495">
        <f t="shared" si="119"/>
        <v>-2.4522555432987633E-2</v>
      </c>
    </row>
    <row r="1496" spans="1:11" x14ac:dyDescent="0.3">
      <c r="A1496" s="101">
        <v>44616</v>
      </c>
      <c r="B1496" s="3">
        <f>'Raw data'!B1496</f>
        <v>54.7</v>
      </c>
      <c r="C1496" s="3">
        <f t="shared" si="115"/>
        <v>1.8315018315018575E-3</v>
      </c>
      <c r="D1496" s="3">
        <f>'Raw data'!C1496</f>
        <v>101.4</v>
      </c>
      <c r="E1496" s="3">
        <f t="shared" si="116"/>
        <v>-9.765625E-3</v>
      </c>
      <c r="F1496" s="3">
        <f>'Raw data'!D1496</f>
        <v>32.619999999999997</v>
      </c>
      <c r="G1496" s="3">
        <f t="shared" si="117"/>
        <v>-2.8588445503275786E-2</v>
      </c>
      <c r="H1496" s="62">
        <f>'Raw data'!E1496</f>
        <v>2078.0625670070199</v>
      </c>
      <c r="I1496" s="67">
        <f t="shared" si="118"/>
        <v>-2.9862421370322169E-2</v>
      </c>
      <c r="J1496" s="62">
        <f>'Sweden Small Cap'!C1511</f>
        <v>2255.2583896299998</v>
      </c>
      <c r="K1496">
        <f t="shared" si="119"/>
        <v>-9.4944393649478796E-3</v>
      </c>
    </row>
    <row r="1497" spans="1:11" x14ac:dyDescent="0.3">
      <c r="A1497" s="101">
        <v>44617</v>
      </c>
      <c r="B1497" s="3">
        <f>'Raw data'!B1497</f>
        <v>54.65</v>
      </c>
      <c r="C1497" s="3">
        <f t="shared" si="115"/>
        <v>-9.1407678244980362E-4</v>
      </c>
      <c r="D1497" s="3">
        <f>'Raw data'!C1497</f>
        <v>101.2</v>
      </c>
      <c r="E1497" s="3">
        <f t="shared" si="116"/>
        <v>-1.972386587771231E-3</v>
      </c>
      <c r="F1497" s="3">
        <f>'Raw data'!D1497</f>
        <v>33.020000000000003</v>
      </c>
      <c r="G1497" s="3">
        <f t="shared" si="117"/>
        <v>1.2262415695892266E-2</v>
      </c>
      <c r="H1497" s="62">
        <f>'Raw data'!E1497</f>
        <v>2141.52430467565</v>
      </c>
      <c r="I1497" s="67">
        <f t="shared" si="118"/>
        <v>3.0538896506871027E-2</v>
      </c>
      <c r="J1497" s="62">
        <f>'Sweden Small Cap'!C1512</f>
        <v>2218.1301769199999</v>
      </c>
      <c r="K1497">
        <f t="shared" si="119"/>
        <v>-1.6462952928462952E-2</v>
      </c>
    </row>
    <row r="1498" spans="1:11" x14ac:dyDescent="0.3">
      <c r="A1498" s="101">
        <v>44620</v>
      </c>
      <c r="B1498" s="3">
        <f>'Raw data'!B1498</f>
        <v>56.45</v>
      </c>
      <c r="C1498" s="3">
        <f t="shared" si="115"/>
        <v>3.2936870997255341E-2</v>
      </c>
      <c r="D1498" s="3">
        <f>'Raw data'!C1498</f>
        <v>105.25</v>
      </c>
      <c r="E1498" s="3">
        <f t="shared" si="116"/>
        <v>4.0019762845849773E-2</v>
      </c>
      <c r="F1498" s="3">
        <f>'Raw data'!D1498</f>
        <v>33.64</v>
      </c>
      <c r="G1498" s="3">
        <f t="shared" si="117"/>
        <v>1.8776499091459641E-2</v>
      </c>
      <c r="H1498" s="62">
        <f>'Raw data'!E1498</f>
        <v>2134.0728417120799</v>
      </c>
      <c r="I1498" s="67">
        <f t="shared" si="118"/>
        <v>-3.4795136096756303E-3</v>
      </c>
      <c r="J1498" s="62">
        <f>'Sweden Small Cap'!C1513</f>
        <v>2176.1683641700001</v>
      </c>
      <c r="K1498">
        <f t="shared" si="119"/>
        <v>-1.891765108586466E-2</v>
      </c>
    </row>
    <row r="1499" spans="1:11" x14ac:dyDescent="0.3">
      <c r="A1499" s="101">
        <v>44621</v>
      </c>
      <c r="B1499" s="3">
        <f>'Raw data'!B1499</f>
        <v>53.95</v>
      </c>
      <c r="C1499" s="3">
        <f t="shared" si="115"/>
        <v>-4.4286979627989366E-2</v>
      </c>
      <c r="D1499" s="3">
        <f>'Raw data'!C1499</f>
        <v>99</v>
      </c>
      <c r="E1499" s="3">
        <f t="shared" si="116"/>
        <v>-5.9382422802850353E-2</v>
      </c>
      <c r="F1499" s="3">
        <f>'Raw data'!D1499</f>
        <v>32.5</v>
      </c>
      <c r="G1499" s="3">
        <f t="shared" si="117"/>
        <v>-3.3888228299643296E-2</v>
      </c>
      <c r="H1499" s="62">
        <f>'Raw data'!E1499</f>
        <v>2084.93255074647</v>
      </c>
      <c r="I1499" s="67">
        <f t="shared" si="118"/>
        <v>-2.3026529369159974E-2</v>
      </c>
      <c r="J1499" s="62">
        <f>'Sweden Small Cap'!C1514</f>
        <v>2233.5570538900001</v>
      </c>
      <c r="K1499">
        <f t="shared" si="119"/>
        <v>2.6371438287996752E-2</v>
      </c>
    </row>
    <row r="1500" spans="1:11" x14ac:dyDescent="0.3">
      <c r="A1500" s="101">
        <v>44622</v>
      </c>
      <c r="B1500" s="3">
        <f>'Raw data'!B1500</f>
        <v>53.25</v>
      </c>
      <c r="C1500" s="3">
        <f t="shared" si="115"/>
        <v>-1.2974976830398569E-2</v>
      </c>
      <c r="D1500" s="3">
        <f>'Raw data'!C1500</f>
        <v>98.44</v>
      </c>
      <c r="E1500" s="3">
        <f t="shared" si="116"/>
        <v>-5.6565656565656791E-3</v>
      </c>
      <c r="F1500" s="3">
        <f>'Raw data'!D1500</f>
        <v>32</v>
      </c>
      <c r="G1500" s="3">
        <f t="shared" si="117"/>
        <v>-1.5384615384615385E-2</v>
      </c>
      <c r="H1500" s="62">
        <f>'Raw data'!E1500</f>
        <v>2096.5335961697001</v>
      </c>
      <c r="I1500" s="67">
        <f t="shared" si="118"/>
        <v>5.5642305642340951E-3</v>
      </c>
      <c r="J1500" s="62">
        <f>'Sweden Small Cap'!C1515</f>
        <v>2283.06218442</v>
      </c>
      <c r="K1500">
        <f t="shared" si="119"/>
        <v>2.2164256088189421E-2</v>
      </c>
    </row>
    <row r="1501" spans="1:11" x14ac:dyDescent="0.3">
      <c r="A1501" s="101">
        <v>44623</v>
      </c>
      <c r="B1501" s="3">
        <f>'Raw data'!B1501</f>
        <v>52.55</v>
      </c>
      <c r="C1501" s="3">
        <f t="shared" si="115"/>
        <v>-1.3145539906103339E-2</v>
      </c>
      <c r="D1501" s="3">
        <f>'Raw data'!C1501</f>
        <v>94.32</v>
      </c>
      <c r="E1501" s="3">
        <f t="shared" si="116"/>
        <v>-4.1852905323039459E-2</v>
      </c>
      <c r="F1501" s="3">
        <f>'Raw data'!D1501</f>
        <v>31.38</v>
      </c>
      <c r="G1501" s="3">
        <f t="shared" si="117"/>
        <v>-1.9375000000000031E-2</v>
      </c>
      <c r="H1501" s="62">
        <f>'Raw data'!E1501</f>
        <v>2048.51101754721</v>
      </c>
      <c r="I1501" s="67">
        <f t="shared" si="118"/>
        <v>-2.2905704306492292E-2</v>
      </c>
      <c r="J1501" s="62">
        <f>'Sweden Small Cap'!C1516</f>
        <v>2232.2637932299999</v>
      </c>
      <c r="K1501">
        <f t="shared" si="119"/>
        <v>-2.2250112825071885E-2</v>
      </c>
    </row>
    <row r="1502" spans="1:11" x14ac:dyDescent="0.3">
      <c r="A1502" s="101">
        <v>44624</v>
      </c>
      <c r="B1502" s="3">
        <f>'Raw data'!B1502</f>
        <v>50.5</v>
      </c>
      <c r="C1502" s="3">
        <f t="shared" si="115"/>
        <v>-3.9010466222645049E-2</v>
      </c>
      <c r="D1502" s="3">
        <f>'Raw data'!C1502</f>
        <v>93.92</v>
      </c>
      <c r="E1502" s="3">
        <f t="shared" si="116"/>
        <v>-4.2408821034774329E-3</v>
      </c>
      <c r="F1502" s="3">
        <f>'Raw data'!D1502</f>
        <v>31.12</v>
      </c>
      <c r="G1502" s="3">
        <f t="shared" si="117"/>
        <v>-8.2855321861057367E-3</v>
      </c>
      <c r="H1502" s="62">
        <f>'Raw data'!E1502</f>
        <v>1985.5414497279201</v>
      </c>
      <c r="I1502" s="67">
        <f t="shared" si="118"/>
        <v>-3.0739189235451003E-2</v>
      </c>
      <c r="J1502" s="62">
        <f>'Sweden Small Cap'!C1517</f>
        <v>2241.7769813700002</v>
      </c>
      <c r="K1502">
        <f t="shared" si="119"/>
        <v>4.2616773917364941E-3</v>
      </c>
    </row>
    <row r="1503" spans="1:11" x14ac:dyDescent="0.3">
      <c r="A1503" s="101">
        <v>44627</v>
      </c>
      <c r="B1503" s="3">
        <f>'Raw data'!B1503</f>
        <v>51.85</v>
      </c>
      <c r="C1503" s="3">
        <f t="shared" si="115"/>
        <v>2.673267326732676E-2</v>
      </c>
      <c r="D1503" s="3">
        <f>'Raw data'!C1503</f>
        <v>92.2</v>
      </c>
      <c r="E1503" s="3">
        <f t="shared" si="116"/>
        <v>-1.8313458262350923E-2</v>
      </c>
      <c r="F1503" s="3">
        <f>'Raw data'!D1503</f>
        <v>31.2</v>
      </c>
      <c r="G1503" s="3">
        <f t="shared" si="117"/>
        <v>2.5706940874035441E-3</v>
      </c>
      <c r="H1503" s="62">
        <f>'Raw data'!E1503</f>
        <v>1980.3508031168001</v>
      </c>
      <c r="I1503" s="67">
        <f t="shared" si="118"/>
        <v>-2.6142222373807663E-3</v>
      </c>
      <c r="J1503" s="62">
        <f>'Sweden Small Cap'!C1518</f>
        <v>2189.3021835700001</v>
      </c>
      <c r="K1503">
        <f t="shared" si="119"/>
        <v>-2.3407679816540676E-2</v>
      </c>
    </row>
    <row r="1504" spans="1:11" x14ac:dyDescent="0.3">
      <c r="A1504" s="101">
        <v>44628</v>
      </c>
      <c r="B1504" s="3">
        <f>'Raw data'!B1504</f>
        <v>51.8</v>
      </c>
      <c r="C1504" s="3">
        <f t="shared" si="115"/>
        <v>-9.643201542913069E-4</v>
      </c>
      <c r="D1504" s="3">
        <f>'Raw data'!C1504</f>
        <v>90.5</v>
      </c>
      <c r="E1504" s="3">
        <f t="shared" si="116"/>
        <v>-1.8438177874186581E-2</v>
      </c>
      <c r="F1504" s="3">
        <f>'Raw data'!D1504</f>
        <v>31.66</v>
      </c>
      <c r="G1504" s="3">
        <f t="shared" si="117"/>
        <v>1.4743589743589771E-2</v>
      </c>
      <c r="H1504" s="62">
        <f>'Raw data'!E1504</f>
        <v>1972.0428884816999</v>
      </c>
      <c r="I1504" s="67">
        <f t="shared" si="118"/>
        <v>-4.1951732097286077E-3</v>
      </c>
      <c r="J1504" s="62">
        <f>'Sweden Small Cap'!C1519</f>
        <v>2118.2197498999999</v>
      </c>
      <c r="K1504">
        <f t="shared" si="119"/>
        <v>-3.2468077821075018E-2</v>
      </c>
    </row>
    <row r="1505" spans="1:11" x14ac:dyDescent="0.3">
      <c r="A1505" s="101">
        <v>44629</v>
      </c>
      <c r="B1505" s="3">
        <f>'Raw data'!B1505</f>
        <v>53.5</v>
      </c>
      <c r="C1505" s="3">
        <f t="shared" si="115"/>
        <v>3.2818532818532878E-2</v>
      </c>
      <c r="D1505" s="3">
        <f>'Raw data'!C1505</f>
        <v>95.32</v>
      </c>
      <c r="E1505" s="3">
        <f t="shared" si="116"/>
        <v>5.3259668508287214E-2</v>
      </c>
      <c r="F1505" s="3">
        <f>'Raw data'!D1505</f>
        <v>33.58</v>
      </c>
      <c r="G1505" s="3">
        <f t="shared" si="117"/>
        <v>6.0644346178142711E-2</v>
      </c>
      <c r="H1505" s="62">
        <f>'Raw data'!E1505</f>
        <v>2041.6150578468701</v>
      </c>
      <c r="I1505" s="67">
        <f t="shared" si="118"/>
        <v>3.5279237470709664E-2</v>
      </c>
      <c r="J1505" s="62">
        <f>'Sweden Small Cap'!C1520</f>
        <v>2092.5664556000002</v>
      </c>
      <c r="K1505">
        <f t="shared" si="119"/>
        <v>-1.2110780433055079E-2</v>
      </c>
    </row>
    <row r="1506" spans="1:11" x14ac:dyDescent="0.3">
      <c r="A1506" s="101">
        <v>44630</v>
      </c>
      <c r="B1506" s="3">
        <f>'Raw data'!B1506</f>
        <v>53.8</v>
      </c>
      <c r="C1506" s="3">
        <f t="shared" si="115"/>
        <v>5.6074766355139654E-3</v>
      </c>
      <c r="D1506" s="3">
        <f>'Raw data'!C1506</f>
        <v>93.06</v>
      </c>
      <c r="E1506" s="3">
        <f t="shared" si="116"/>
        <v>-2.3709609735627267E-2</v>
      </c>
      <c r="F1506" s="3">
        <f>'Raw data'!D1506</f>
        <v>34</v>
      </c>
      <c r="G1506" s="3">
        <f t="shared" si="117"/>
        <v>1.2507444907683195E-2</v>
      </c>
      <c r="H1506" s="62">
        <f>'Raw data'!E1506</f>
        <v>2038.9228464467501</v>
      </c>
      <c r="I1506" s="67">
        <f t="shared" si="118"/>
        <v>-1.3186674881597029E-3</v>
      </c>
      <c r="J1506" s="62">
        <f>'Sweden Small Cap'!C1521</f>
        <v>2086.4526337000002</v>
      </c>
      <c r="K1506">
        <f t="shared" si="119"/>
        <v>-2.9216858961102557E-3</v>
      </c>
    </row>
    <row r="1507" spans="1:11" x14ac:dyDescent="0.3">
      <c r="A1507" s="101">
        <v>44631</v>
      </c>
      <c r="B1507" s="3">
        <f>'Raw data'!B1507</f>
        <v>53.8</v>
      </c>
      <c r="C1507" s="3">
        <f t="shared" si="115"/>
        <v>0</v>
      </c>
      <c r="D1507" s="3">
        <f>'Raw data'!C1507</f>
        <v>94</v>
      </c>
      <c r="E1507" s="3">
        <f t="shared" si="116"/>
        <v>1.0101010101010076E-2</v>
      </c>
      <c r="F1507" s="3">
        <f>'Raw data'!D1507</f>
        <v>35.159999999999997</v>
      </c>
      <c r="G1507" s="3">
        <f t="shared" si="117"/>
        <v>3.4117647058823426E-2</v>
      </c>
      <c r="H1507" s="62">
        <f>'Raw data'!E1507</f>
        <v>2070.7973034688498</v>
      </c>
      <c r="I1507" s="67">
        <f t="shared" si="118"/>
        <v>1.5632988309316177E-2</v>
      </c>
      <c r="J1507" s="62">
        <f>'Sweden Small Cap'!C1522</f>
        <v>2183.6139642100002</v>
      </c>
      <c r="K1507">
        <f t="shared" si="119"/>
        <v>4.6567714474159624E-2</v>
      </c>
    </row>
    <row r="1508" spans="1:11" x14ac:dyDescent="0.3">
      <c r="A1508" s="101">
        <v>44634</v>
      </c>
      <c r="B1508" s="3">
        <f>'Raw data'!B1508</f>
        <v>53.75</v>
      </c>
      <c r="C1508" s="3">
        <f t="shared" si="115"/>
        <v>-9.2936802973972422E-4</v>
      </c>
      <c r="D1508" s="3">
        <f>'Raw data'!C1508</f>
        <v>94.46</v>
      </c>
      <c r="E1508" s="3">
        <f t="shared" si="116"/>
        <v>4.8936170212765294E-3</v>
      </c>
      <c r="F1508" s="3">
        <f>'Raw data'!D1508</f>
        <v>34.479999999999997</v>
      </c>
      <c r="G1508" s="3">
        <f t="shared" si="117"/>
        <v>-1.934015927189988E-2</v>
      </c>
      <c r="H1508" s="62">
        <f>'Raw data'!E1508</f>
        <v>2096.4401320882798</v>
      </c>
      <c r="I1508" s="67">
        <f t="shared" si="118"/>
        <v>1.2383070316189329E-2</v>
      </c>
      <c r="J1508" s="62">
        <f>'Sweden Small Cap'!C1523</f>
        <v>2162.32631343</v>
      </c>
      <c r="K1508">
        <f t="shared" si="119"/>
        <v>-9.7488160127706964E-3</v>
      </c>
    </row>
    <row r="1509" spans="1:11" x14ac:dyDescent="0.3">
      <c r="A1509" s="101">
        <v>44635</v>
      </c>
      <c r="B1509" s="3">
        <f>'Raw data'!B1509</f>
        <v>53.95</v>
      </c>
      <c r="C1509" s="3">
        <f t="shared" si="115"/>
        <v>3.7209302325581922E-3</v>
      </c>
      <c r="D1509" s="3">
        <f>'Raw data'!C1509</f>
        <v>95.24</v>
      </c>
      <c r="E1509" s="3">
        <f t="shared" si="116"/>
        <v>8.2574634766038654E-3</v>
      </c>
      <c r="F1509" s="3">
        <f>'Raw data'!D1509</f>
        <v>34.54</v>
      </c>
      <c r="G1509" s="3">
        <f t="shared" si="117"/>
        <v>1.740139211136957E-3</v>
      </c>
      <c r="H1509" s="62">
        <f>'Raw data'!E1509</f>
        <v>2085.0830739053599</v>
      </c>
      <c r="I1509" s="67">
        <f t="shared" si="118"/>
        <v>-5.4173062273936952E-3</v>
      </c>
      <c r="J1509" s="62">
        <f>'Sweden Small Cap'!C1524</f>
        <v>2205.6642431</v>
      </c>
      <c r="K1509">
        <f t="shared" si="119"/>
        <v>2.0042270863945139E-2</v>
      </c>
    </row>
    <row r="1510" spans="1:11" x14ac:dyDescent="0.3">
      <c r="A1510" s="101">
        <v>44636</v>
      </c>
      <c r="B1510" s="3">
        <f>'Raw data'!B1510</f>
        <v>56.25</v>
      </c>
      <c r="C1510" s="3">
        <f t="shared" si="115"/>
        <v>4.2632066728452218E-2</v>
      </c>
      <c r="D1510" s="3">
        <f>'Raw data'!C1510</f>
        <v>101.1</v>
      </c>
      <c r="E1510" s="3">
        <f t="shared" si="116"/>
        <v>6.1528769424611503E-2</v>
      </c>
      <c r="F1510" s="3">
        <f>'Raw data'!D1510</f>
        <v>35.76</v>
      </c>
      <c r="G1510" s="3">
        <f t="shared" si="117"/>
        <v>3.5321366531557583E-2</v>
      </c>
      <c r="H1510" s="62">
        <f>'Raw data'!E1510</f>
        <v>2167.1540037571699</v>
      </c>
      <c r="I1510" s="67">
        <f t="shared" si="118"/>
        <v>3.9360988000392311E-2</v>
      </c>
      <c r="J1510" s="62">
        <f>'Sweden Small Cap'!C1525</f>
        <v>2266.7470558199998</v>
      </c>
      <c r="K1510">
        <f t="shared" si="119"/>
        <v>2.7693613346222435E-2</v>
      </c>
    </row>
    <row r="1511" spans="1:11" x14ac:dyDescent="0.3">
      <c r="A1511" s="101">
        <v>44637</v>
      </c>
      <c r="B1511" s="3">
        <f>'Raw data'!B1511</f>
        <v>55.35</v>
      </c>
      <c r="C1511" s="3">
        <f t="shared" si="115"/>
        <v>-1.5999999999999976E-2</v>
      </c>
      <c r="D1511" s="3">
        <f>'Raw data'!C1511</f>
        <v>102.3</v>
      </c>
      <c r="E1511" s="3">
        <f t="shared" si="116"/>
        <v>1.1869436201780444E-2</v>
      </c>
      <c r="F1511" s="3">
        <f>'Raw data'!D1511</f>
        <v>35.5</v>
      </c>
      <c r="G1511" s="3">
        <f t="shared" si="117"/>
        <v>-7.2706935123041955E-3</v>
      </c>
      <c r="H1511" s="62">
        <f>'Raw data'!E1511</f>
        <v>2159.0008657825701</v>
      </c>
      <c r="I1511" s="67">
        <f t="shared" si="118"/>
        <v>-3.7621405587534421E-3</v>
      </c>
      <c r="J1511" s="62">
        <f>'Sweden Small Cap'!C1526</f>
        <v>2212.8880062600001</v>
      </c>
      <c r="K1511">
        <f t="shared" si="119"/>
        <v>-2.3760502708810652E-2</v>
      </c>
    </row>
    <row r="1512" spans="1:11" x14ac:dyDescent="0.3">
      <c r="A1512" s="101">
        <v>44638</v>
      </c>
      <c r="B1512" s="3">
        <f>'Raw data'!B1512</f>
        <v>56.85</v>
      </c>
      <c r="C1512" s="3">
        <f t="shared" si="115"/>
        <v>2.7100271002710025E-2</v>
      </c>
      <c r="D1512" s="3">
        <f>'Raw data'!C1512</f>
        <v>103.7</v>
      </c>
      <c r="E1512" s="3">
        <f t="shared" si="116"/>
        <v>1.368523949169116E-2</v>
      </c>
      <c r="F1512" s="3">
        <f>'Raw data'!D1512</f>
        <v>36.380000000000003</v>
      </c>
      <c r="G1512" s="3">
        <f t="shared" si="117"/>
        <v>2.478873239436627E-2</v>
      </c>
      <c r="H1512" s="62">
        <f>'Raw data'!E1512</f>
        <v>2178.82507986768</v>
      </c>
      <c r="I1512" s="67">
        <f t="shared" si="118"/>
        <v>9.1821241942504541E-3</v>
      </c>
      <c r="J1512" s="62">
        <f>'Sweden Small Cap'!C1527</f>
        <v>2319.2809202100002</v>
      </c>
      <c r="K1512">
        <f t="shared" si="119"/>
        <v>4.8078761170482667E-2</v>
      </c>
    </row>
    <row r="1513" spans="1:11" x14ac:dyDescent="0.3">
      <c r="A1513" s="101">
        <v>44641</v>
      </c>
      <c r="B1513" s="3">
        <f>'Raw data'!B1513</f>
        <v>56.2</v>
      </c>
      <c r="C1513" s="3">
        <f t="shared" si="115"/>
        <v>-1.1433597185576051E-2</v>
      </c>
      <c r="D1513" s="3">
        <f>'Raw data'!C1513</f>
        <v>103.2</v>
      </c>
      <c r="E1513" s="3">
        <f t="shared" si="116"/>
        <v>-4.8216007714561235E-3</v>
      </c>
      <c r="F1513" s="3">
        <f>'Raw data'!D1513</f>
        <v>36.24</v>
      </c>
      <c r="G1513" s="3">
        <f t="shared" si="117"/>
        <v>-3.8482682792743421E-3</v>
      </c>
      <c r="H1513" s="62">
        <f>'Raw data'!E1513</f>
        <v>2181.0471667766801</v>
      </c>
      <c r="I1513" s="67">
        <f t="shared" si="118"/>
        <v>1.0198555769952407E-3</v>
      </c>
      <c r="J1513" s="62">
        <f>'Sweden Small Cap'!C1528</f>
        <v>2340.1350345400001</v>
      </c>
      <c r="K1513">
        <f t="shared" si="119"/>
        <v>8.991629322812545E-3</v>
      </c>
    </row>
    <row r="1514" spans="1:11" x14ac:dyDescent="0.3">
      <c r="A1514" s="101">
        <v>44642</v>
      </c>
      <c r="B1514" s="3">
        <f>'Raw data'!B1514</f>
        <v>56.55</v>
      </c>
      <c r="C1514" s="3">
        <f t="shared" si="115"/>
        <v>6.2277580071173361E-3</v>
      </c>
      <c r="D1514" s="3">
        <f>'Raw data'!C1514</f>
        <v>103.95</v>
      </c>
      <c r="E1514" s="3">
        <f t="shared" si="116"/>
        <v>7.2674418604651162E-3</v>
      </c>
      <c r="F1514" s="3">
        <f>'Raw data'!D1514</f>
        <v>36.74</v>
      </c>
      <c r="G1514" s="3">
        <f t="shared" si="117"/>
        <v>1.379690949227373E-2</v>
      </c>
      <c r="H1514" s="62">
        <f>'Raw data'!E1514</f>
        <v>2182.7768464206702</v>
      </c>
      <c r="I1514" s="67">
        <f t="shared" si="118"/>
        <v>7.930500863703435E-4</v>
      </c>
      <c r="J1514" s="62">
        <f>'Sweden Small Cap'!C1529</f>
        <v>2373.2354145700001</v>
      </c>
      <c r="K1514">
        <f t="shared" si="119"/>
        <v>1.4144645305268263E-2</v>
      </c>
    </row>
    <row r="1515" spans="1:11" x14ac:dyDescent="0.3">
      <c r="A1515" s="101">
        <v>44643</v>
      </c>
      <c r="B1515" s="3">
        <f>'Raw data'!B1515</f>
        <v>55.9</v>
      </c>
      <c r="C1515" s="3">
        <f t="shared" si="115"/>
        <v>-1.1494252873563194E-2</v>
      </c>
      <c r="D1515" s="3">
        <f>'Raw data'!C1515</f>
        <v>103.5</v>
      </c>
      <c r="E1515" s="3">
        <f t="shared" si="116"/>
        <v>-4.3290043290043559E-3</v>
      </c>
      <c r="F1515" s="3">
        <f>'Raw data'!D1515</f>
        <v>36.68</v>
      </c>
      <c r="G1515" s="3">
        <f t="shared" si="117"/>
        <v>-1.6330974414807368E-3</v>
      </c>
      <c r="H1515" s="62">
        <f>'Raw data'!E1515</f>
        <v>2155.6418021549698</v>
      </c>
      <c r="I1515" s="67">
        <f t="shared" si="118"/>
        <v>-1.2431433066644694E-2</v>
      </c>
      <c r="J1515" s="62">
        <f>'Sweden Small Cap'!C1530</f>
        <v>2382.6565780300002</v>
      </c>
      <c r="K1515">
        <f t="shared" si="119"/>
        <v>3.9697551292892323E-3</v>
      </c>
    </row>
    <row r="1516" spans="1:11" x14ac:dyDescent="0.3">
      <c r="A1516" s="101">
        <v>44644</v>
      </c>
      <c r="B1516" s="3">
        <f>'Raw data'!B1516</f>
        <v>55.55</v>
      </c>
      <c r="C1516" s="3">
        <f t="shared" si="115"/>
        <v>-6.2611806797853563E-3</v>
      </c>
      <c r="D1516" s="3">
        <f>'Raw data'!C1516</f>
        <v>102.65</v>
      </c>
      <c r="E1516" s="3">
        <f t="shared" si="116"/>
        <v>-8.2125603864733748E-3</v>
      </c>
      <c r="F1516" s="3">
        <f>'Raw data'!D1516</f>
        <v>36.32</v>
      </c>
      <c r="G1516" s="3">
        <f t="shared" si="117"/>
        <v>-9.8146128680479672E-3</v>
      </c>
      <c r="H1516" s="62">
        <f>'Raw data'!E1516</f>
        <v>2134.1645884179602</v>
      </c>
      <c r="I1516" s="67">
        <f t="shared" si="118"/>
        <v>-9.9632572144124718E-3</v>
      </c>
      <c r="J1516" s="62">
        <f>'Sweden Small Cap'!C1531</f>
        <v>2379.5726426699998</v>
      </c>
      <c r="K1516">
        <f t="shared" si="119"/>
        <v>-1.2943264205327563E-3</v>
      </c>
    </row>
    <row r="1517" spans="1:11" x14ac:dyDescent="0.3">
      <c r="A1517" s="101">
        <v>44645</v>
      </c>
      <c r="B1517" s="3">
        <f>'Raw data'!B1517</f>
        <v>56.8</v>
      </c>
      <c r="C1517" s="3">
        <f t="shared" si="115"/>
        <v>2.2502250225022502E-2</v>
      </c>
      <c r="D1517" s="3">
        <f>'Raw data'!C1517</f>
        <v>102.95</v>
      </c>
      <c r="E1517" s="3">
        <f t="shared" si="116"/>
        <v>2.922552362396465E-3</v>
      </c>
      <c r="F1517" s="3">
        <f>'Raw data'!D1517</f>
        <v>36.6</v>
      </c>
      <c r="G1517" s="3">
        <f t="shared" si="117"/>
        <v>7.7092511013216172E-3</v>
      </c>
      <c r="H1517" s="62">
        <f>'Raw data'!E1517</f>
        <v>2106.5200277343301</v>
      </c>
      <c r="I1517" s="67">
        <f t="shared" si="118"/>
        <v>-1.2953340540676275E-2</v>
      </c>
      <c r="J1517" s="62">
        <f>'Sweden Small Cap'!C1532</f>
        <v>2320.6492412699999</v>
      </c>
      <c r="K1517">
        <f t="shared" si="119"/>
        <v>-2.4762178024489667E-2</v>
      </c>
    </row>
    <row r="1518" spans="1:11" x14ac:dyDescent="0.3">
      <c r="A1518" s="101">
        <v>44648</v>
      </c>
      <c r="B1518" s="3">
        <f>'Raw data'!B1518</f>
        <v>56.8</v>
      </c>
      <c r="C1518" s="3">
        <f t="shared" si="115"/>
        <v>0</v>
      </c>
      <c r="D1518" s="3">
        <f>'Raw data'!C1518</f>
        <v>103</v>
      </c>
      <c r="E1518" s="3">
        <f t="shared" si="116"/>
        <v>4.8567265662940415E-4</v>
      </c>
      <c r="F1518" s="3">
        <f>'Raw data'!D1518</f>
        <v>36.74</v>
      </c>
      <c r="G1518" s="3">
        <f t="shared" si="117"/>
        <v>3.8251366120218731E-3</v>
      </c>
      <c r="H1518" s="62">
        <f>'Raw data'!E1518</f>
        <v>2124.9312693634602</v>
      </c>
      <c r="I1518" s="67">
        <f t="shared" si="118"/>
        <v>8.7401218059779129E-3</v>
      </c>
      <c r="J1518" s="62">
        <f>'Sweden Small Cap'!C1533</f>
        <v>2266.0519143900001</v>
      </c>
      <c r="K1518">
        <f t="shared" si="119"/>
        <v>-2.3526746700471151E-2</v>
      </c>
    </row>
    <row r="1519" spans="1:11" x14ac:dyDescent="0.3">
      <c r="A1519" s="101">
        <v>44649</v>
      </c>
      <c r="B1519" s="3">
        <f>'Raw data'!B1519</f>
        <v>58</v>
      </c>
      <c r="C1519" s="3">
        <f t="shared" si="115"/>
        <v>2.1126760563380333E-2</v>
      </c>
      <c r="D1519" s="3">
        <f>'Raw data'!C1519</f>
        <v>105.35</v>
      </c>
      <c r="E1519" s="3">
        <f t="shared" si="116"/>
        <v>2.2815533980582468E-2</v>
      </c>
      <c r="F1519" s="3">
        <f>'Raw data'!D1519</f>
        <v>37.380000000000003</v>
      </c>
      <c r="G1519" s="3">
        <f t="shared" si="117"/>
        <v>1.7419706042460549E-2</v>
      </c>
      <c r="H1519" s="62">
        <f>'Raw data'!E1519</f>
        <v>2154.3757082788302</v>
      </c>
      <c r="I1519" s="67">
        <f t="shared" si="118"/>
        <v>1.385665472567983E-2</v>
      </c>
      <c r="J1519" s="62">
        <f>'Sweden Small Cap'!C1534</f>
        <v>2274.7515033599998</v>
      </c>
      <c r="K1519">
        <f t="shared" si="119"/>
        <v>3.8390951746317529E-3</v>
      </c>
    </row>
    <row r="1520" spans="1:11" x14ac:dyDescent="0.3">
      <c r="A1520" s="101">
        <v>44650</v>
      </c>
      <c r="B1520" s="3">
        <f>'Raw data'!B1520</f>
        <v>57.15</v>
      </c>
      <c r="C1520" s="3">
        <f t="shared" si="115"/>
        <v>-1.4655172413793128E-2</v>
      </c>
      <c r="D1520" s="3">
        <f>'Raw data'!C1520</f>
        <v>104</v>
      </c>
      <c r="E1520" s="3">
        <f t="shared" si="116"/>
        <v>-1.281442809682007E-2</v>
      </c>
      <c r="F1520" s="3">
        <f>'Raw data'!D1520</f>
        <v>37.659999999999997</v>
      </c>
      <c r="G1520" s="3">
        <f t="shared" si="117"/>
        <v>7.4906367041196898E-3</v>
      </c>
      <c r="H1520" s="62">
        <f>'Raw data'!E1520</f>
        <v>2130.3002609029099</v>
      </c>
      <c r="I1520" s="67">
        <f t="shared" si="118"/>
        <v>-1.117513871113714E-2</v>
      </c>
      <c r="J1520" s="62">
        <f>'Sweden Small Cap'!C1535</f>
        <v>2299.4012548199998</v>
      </c>
      <c r="K1520">
        <f t="shared" si="119"/>
        <v>1.0836239221554663E-2</v>
      </c>
    </row>
    <row r="1521" spans="1:11" x14ac:dyDescent="0.3">
      <c r="A1521" s="101">
        <v>44651</v>
      </c>
      <c r="B1521" s="3">
        <f>'Raw data'!B1521</f>
        <v>57.25</v>
      </c>
      <c r="C1521" s="3">
        <f t="shared" si="115"/>
        <v>1.7497812773403574E-3</v>
      </c>
      <c r="D1521" s="3">
        <f>'Raw data'!C1521</f>
        <v>103.2</v>
      </c>
      <c r="E1521" s="3">
        <f t="shared" si="116"/>
        <v>-7.692307692307665E-3</v>
      </c>
      <c r="F1521" s="3">
        <f>'Raw data'!D1521</f>
        <v>37.9</v>
      </c>
      <c r="G1521" s="3">
        <f t="shared" si="117"/>
        <v>6.3728093467870957E-3</v>
      </c>
      <c r="H1521" s="62">
        <f>'Raw data'!E1521</f>
        <v>2095.1727072344902</v>
      </c>
      <c r="I1521" s="67">
        <f t="shared" si="118"/>
        <v>-1.6489484751567945E-2</v>
      </c>
      <c r="J1521" s="62">
        <f>'Sweden Small Cap'!C1536</f>
        <v>2372.4884804399999</v>
      </c>
      <c r="K1521">
        <f t="shared" si="119"/>
        <v>3.1785329101127843E-2</v>
      </c>
    </row>
    <row r="1522" spans="1:11" x14ac:dyDescent="0.3">
      <c r="A1522" s="101">
        <v>44652</v>
      </c>
      <c r="B1522" s="3">
        <f>'Raw data'!B1522</f>
        <v>58.48</v>
      </c>
      <c r="C1522" s="3">
        <f t="shared" si="115"/>
        <v>2.1484716157205187E-2</v>
      </c>
      <c r="D1522" s="3">
        <f>'Raw data'!C1522</f>
        <v>104.5</v>
      </c>
      <c r="E1522" s="3">
        <f t="shared" si="116"/>
        <v>1.2596899224806174E-2</v>
      </c>
      <c r="F1522" s="3">
        <f>'Raw data'!D1522</f>
        <v>38.200000000000003</v>
      </c>
      <c r="G1522" s="3">
        <f t="shared" si="117"/>
        <v>7.9155672823220131E-3</v>
      </c>
      <c r="H1522" s="62">
        <f>'Raw data'!E1522</f>
        <v>2119.6154962235801</v>
      </c>
      <c r="I1522" s="67">
        <f t="shared" si="118"/>
        <v>1.1666240641972175E-2</v>
      </c>
      <c r="J1522" s="62">
        <f>'Sweden Small Cap'!C1537</f>
        <v>2353.1360808499999</v>
      </c>
      <c r="K1522">
        <f t="shared" si="119"/>
        <v>-8.1570046596858188E-3</v>
      </c>
    </row>
    <row r="1523" spans="1:11" x14ac:dyDescent="0.3">
      <c r="A1523" s="101">
        <v>44655</v>
      </c>
      <c r="B1523" s="3">
        <f>'Raw data'!B1523</f>
        <v>58.76</v>
      </c>
      <c r="C1523" s="3">
        <f t="shared" si="115"/>
        <v>4.7879616963064494E-3</v>
      </c>
      <c r="D1523" s="3">
        <f>'Raw data'!C1523</f>
        <v>107.1</v>
      </c>
      <c r="E1523" s="3">
        <f t="shared" si="116"/>
        <v>2.4880382775119562E-2</v>
      </c>
      <c r="F1523" s="3">
        <f>'Raw data'!D1523</f>
        <v>38.76</v>
      </c>
      <c r="G1523" s="3">
        <f t="shared" si="117"/>
        <v>1.4659685863874217E-2</v>
      </c>
      <c r="H1523" s="62">
        <f>'Raw data'!E1523</f>
        <v>2136.4423303746298</v>
      </c>
      <c r="I1523" s="67">
        <f t="shared" si="118"/>
        <v>7.9386257465230547E-3</v>
      </c>
      <c r="J1523" s="62">
        <f>'Sweden Small Cap'!C1538</f>
        <v>2349.3104766699998</v>
      </c>
      <c r="K1523">
        <f t="shared" si="119"/>
        <v>-1.6257471087767021E-3</v>
      </c>
    </row>
    <row r="1524" spans="1:11" x14ac:dyDescent="0.3">
      <c r="A1524" s="101">
        <v>44656</v>
      </c>
      <c r="B1524" s="3">
        <f>'Raw data'!B1524</f>
        <v>60.12</v>
      </c>
      <c r="C1524" s="3">
        <f t="shared" si="115"/>
        <v>2.3144996596324022E-2</v>
      </c>
      <c r="D1524" s="3">
        <f>'Raw data'!C1524</f>
        <v>105.5</v>
      </c>
      <c r="E1524" s="3">
        <f t="shared" si="116"/>
        <v>-1.4939309056956063E-2</v>
      </c>
      <c r="F1524" s="3">
        <f>'Raw data'!D1524</f>
        <v>39.1</v>
      </c>
      <c r="G1524" s="3">
        <f t="shared" si="117"/>
        <v>8.7719298245614915E-3</v>
      </c>
      <c r="H1524" s="62">
        <f>'Raw data'!E1524</f>
        <v>2132.52309789021</v>
      </c>
      <c r="I1524" s="67">
        <f t="shared" si="118"/>
        <v>-1.8344667809182392E-3</v>
      </c>
      <c r="J1524" s="62">
        <f>'Sweden Small Cap'!C1539</f>
        <v>2369.2944111199999</v>
      </c>
      <c r="K1524">
        <f t="shared" si="119"/>
        <v>8.5062977620250849E-3</v>
      </c>
    </row>
    <row r="1525" spans="1:11" x14ac:dyDescent="0.3">
      <c r="A1525" s="101">
        <v>44657</v>
      </c>
      <c r="B1525" s="3">
        <f>'Raw data'!B1525</f>
        <v>58.52</v>
      </c>
      <c r="C1525" s="3">
        <f t="shared" si="115"/>
        <v>-2.6613439787092387E-2</v>
      </c>
      <c r="D1525" s="3">
        <f>'Raw data'!C1525</f>
        <v>104.5</v>
      </c>
      <c r="E1525" s="3">
        <f t="shared" si="116"/>
        <v>-9.4786729857819912E-3</v>
      </c>
      <c r="F1525" s="3">
        <f>'Raw data'!D1525</f>
        <v>39.159999999999997</v>
      </c>
      <c r="G1525" s="3">
        <f t="shared" si="117"/>
        <v>1.5345268542198251E-3</v>
      </c>
      <c r="H1525" s="62">
        <f>'Raw data'!E1525</f>
        <v>2101.2100667396498</v>
      </c>
      <c r="I1525" s="67">
        <f t="shared" si="118"/>
        <v>-1.4683560136600346E-2</v>
      </c>
      <c r="J1525" s="62">
        <f>'Sweden Small Cap'!C1540</f>
        <v>2401.2273120700002</v>
      </c>
      <c r="K1525">
        <f t="shared" si="119"/>
        <v>1.3477810440157606E-2</v>
      </c>
    </row>
    <row r="1526" spans="1:11" x14ac:dyDescent="0.3">
      <c r="A1526" s="101">
        <v>44658</v>
      </c>
      <c r="B1526" s="3">
        <f>'Raw data'!B1526</f>
        <v>59</v>
      </c>
      <c r="C1526" s="3">
        <f t="shared" si="115"/>
        <v>8.2023239917976224E-3</v>
      </c>
      <c r="D1526" s="3">
        <f>'Raw data'!C1526</f>
        <v>105.25</v>
      </c>
      <c r="E1526" s="3">
        <f t="shared" si="116"/>
        <v>7.1770334928229667E-3</v>
      </c>
      <c r="F1526" s="3">
        <f>'Raw data'!D1526</f>
        <v>38.799999999999997</v>
      </c>
      <c r="G1526" s="3">
        <f t="shared" si="117"/>
        <v>-9.1930541368743478E-3</v>
      </c>
      <c r="H1526" s="62">
        <f>'Raw data'!E1526</f>
        <v>2108.03542618445</v>
      </c>
      <c r="I1526" s="67">
        <f t="shared" si="118"/>
        <v>3.2482994217663996E-3</v>
      </c>
      <c r="J1526" s="62">
        <f>'Sweden Small Cap'!C1541</f>
        <v>2371.81116548</v>
      </c>
      <c r="K1526">
        <f t="shared" si="119"/>
        <v>-1.2250463103654144E-2</v>
      </c>
    </row>
    <row r="1527" spans="1:11" x14ac:dyDescent="0.3">
      <c r="A1527" s="101">
        <v>44659</v>
      </c>
      <c r="B1527" s="3">
        <f>'Raw data'!B1527</f>
        <v>56.76</v>
      </c>
      <c r="C1527" s="3">
        <f t="shared" si="115"/>
        <v>-3.7966101694915287E-2</v>
      </c>
      <c r="D1527" s="3">
        <f>'Raw data'!C1527</f>
        <v>91.1</v>
      </c>
      <c r="E1527" s="3">
        <f t="shared" si="116"/>
        <v>-0.13444180522565327</v>
      </c>
      <c r="F1527" s="3">
        <f>'Raw data'!D1527</f>
        <v>38.119999999999997</v>
      </c>
      <c r="G1527" s="3">
        <f t="shared" si="117"/>
        <v>-1.7525773195876282E-2</v>
      </c>
      <c r="H1527" s="62">
        <f>'Raw data'!E1527</f>
        <v>2131.8621647920399</v>
      </c>
      <c r="I1527" s="67">
        <f t="shared" si="118"/>
        <v>1.1302816979084845E-2</v>
      </c>
      <c r="J1527" s="62">
        <f>'Sweden Small Cap'!C1542</f>
        <v>2311.9672062200002</v>
      </c>
      <c r="K1527">
        <f>(J1527-J1526)/J1526</f>
        <v>-2.5231333814000639E-2</v>
      </c>
    </row>
  </sheetData>
  <autoFilter ref="A1:I1" xr:uid="{BA07CF12-7C7E-4464-89A5-ACF080011C8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FD74-8C5F-4086-B72A-4667EC11897A}">
  <dimension ref="A1:R1527"/>
  <sheetViews>
    <sheetView topLeftCell="K1" zoomScale="90" zoomScaleNormal="90" workbookViewId="0">
      <selection activeCell="O5" sqref="O5"/>
    </sheetView>
  </sheetViews>
  <sheetFormatPr defaultRowHeight="14.4" x14ac:dyDescent="0.3"/>
  <cols>
    <col min="1" max="1" width="10.109375" bestFit="1" customWidth="1"/>
    <col min="2" max="2" width="30.88671875" bestFit="1" customWidth="1"/>
    <col min="3" max="3" width="30.88671875" customWidth="1"/>
    <col min="4" max="4" width="57.88671875" bestFit="1" customWidth="1"/>
    <col min="5" max="5" width="57.88671875" customWidth="1"/>
    <col min="6" max="6" width="21.88671875" bestFit="1" customWidth="1"/>
    <col min="7" max="7" width="21.88671875" customWidth="1"/>
    <col min="8" max="8" width="20.5546875" bestFit="1" customWidth="1"/>
    <col min="9" max="9" width="16.88671875" bestFit="1" customWidth="1"/>
    <col min="11" max="11" width="11.109375" style="65" bestFit="1" customWidth="1"/>
  </cols>
  <sheetData>
    <row r="1" spans="1:18" x14ac:dyDescent="0.3">
      <c r="A1" s="1" t="s">
        <v>80</v>
      </c>
      <c r="B1" s="1" t="s">
        <v>81</v>
      </c>
      <c r="C1" s="1" t="s">
        <v>82</v>
      </c>
      <c r="D1" s="1" t="s">
        <v>83</v>
      </c>
      <c r="E1" s="1" t="s">
        <v>84</v>
      </c>
      <c r="F1" s="1" t="s">
        <v>0</v>
      </c>
      <c r="G1" s="1" t="s">
        <v>85</v>
      </c>
      <c r="H1" s="1" t="s">
        <v>86</v>
      </c>
      <c r="I1" s="1" t="s">
        <v>87</v>
      </c>
      <c r="J1" s="1"/>
      <c r="L1" s="1" t="s">
        <v>90</v>
      </c>
      <c r="M1" s="1" t="s">
        <v>91</v>
      </c>
      <c r="N1" s="1" t="s">
        <v>92</v>
      </c>
      <c r="O1" s="1" t="s">
        <v>90</v>
      </c>
      <c r="P1" s="1" t="s">
        <v>93</v>
      </c>
      <c r="Q1" s="1" t="s">
        <v>94</v>
      </c>
      <c r="R1" s="1" t="s">
        <v>95</v>
      </c>
    </row>
    <row r="2" spans="1:18" x14ac:dyDescent="0.3">
      <c r="A2" s="101">
        <v>42446</v>
      </c>
      <c r="B2" s="3">
        <f>'Raw data'!B2</f>
        <v>84.269210000000001</v>
      </c>
      <c r="C2" s="3"/>
      <c r="D2" s="3">
        <f>'Raw data'!C2</f>
        <v>88.9</v>
      </c>
      <c r="E2" s="3"/>
      <c r="F2" s="3">
        <f>'Raw data'!D2</f>
        <v>36.700000000000003</v>
      </c>
      <c r="G2" s="3"/>
      <c r="H2" s="62">
        <f>'Raw data'!E2</f>
        <v>1390.8555696712499</v>
      </c>
      <c r="K2" s="65" cm="1">
        <f t="array" ref="K2:K1527">A2:A1527</f>
        <v>42446</v>
      </c>
      <c r="M2" s="62">
        <f>B2+D2+F2</f>
        <v>209.86921000000001</v>
      </c>
    </row>
    <row r="3" spans="1:18" x14ac:dyDescent="0.3">
      <c r="A3" s="101">
        <v>42447</v>
      </c>
      <c r="B3" s="3">
        <f>'Raw data'!B3</f>
        <v>87.292000000000002</v>
      </c>
      <c r="C3" s="3">
        <f>(B3-B2)/B2</f>
        <v>3.5870634126034889E-2</v>
      </c>
      <c r="D3" s="3">
        <f>'Raw data'!C3</f>
        <v>89.7</v>
      </c>
      <c r="E3" s="3">
        <f>(D3-D2)/D2</f>
        <v>8.998875140607392E-3</v>
      </c>
      <c r="F3" s="3">
        <f>'Raw data'!D3</f>
        <v>38</v>
      </c>
      <c r="G3" s="3">
        <f>(F3-F2)/F2</f>
        <v>3.5422343324250601E-2</v>
      </c>
      <c r="H3" s="62">
        <f>'Raw data'!E3</f>
        <v>1391.3784941981701</v>
      </c>
      <c r="I3" s="67">
        <f>(H3-H2)/H2</f>
        <v>3.7597327740059998E-4</v>
      </c>
      <c r="K3" s="65">
        <v>42447</v>
      </c>
      <c r="L3" s="62">
        <f>AVERAGE(C3,E3,G3)</f>
        <v>2.6763950863630964E-2</v>
      </c>
      <c r="M3" s="62">
        <f t="shared" ref="M3:M66" si="0">B3+D3+F3</f>
        <v>214.99200000000002</v>
      </c>
      <c r="N3">
        <f>(M3-M2)/M2</f>
        <v>2.4409440527269382E-2</v>
      </c>
    </row>
    <row r="4" spans="1:18" x14ac:dyDescent="0.3">
      <c r="A4" s="101">
        <v>42450</v>
      </c>
      <c r="B4" s="3">
        <f>'Raw data'!B4</f>
        <v>88.324160000000006</v>
      </c>
      <c r="C4" s="3">
        <f t="shared" ref="C4:C67" si="1">(B4-B3)/B3</f>
        <v>1.182422215094172E-2</v>
      </c>
      <c r="D4" s="3">
        <f>'Raw data'!C4</f>
        <v>92.65</v>
      </c>
      <c r="E4" s="3">
        <f t="shared" ref="E4:E67" si="2">(D4-D3)/D3</f>
        <v>3.2887402452619875E-2</v>
      </c>
      <c r="F4" s="3">
        <f>'Raw data'!D4</f>
        <v>37.700000000000003</v>
      </c>
      <c r="G4" s="3">
        <f>(F4-F3)/F3</f>
        <v>-7.8947368421051888E-3</v>
      </c>
      <c r="H4" s="62">
        <f>'Raw data'!E4</f>
        <v>1377.5610423709099</v>
      </c>
      <c r="I4" s="67">
        <f t="shared" ref="I4:I67" si="3">(H4-H3)/H3</f>
        <v>-9.9307642635535435E-3</v>
      </c>
      <c r="K4" s="65">
        <v>42450</v>
      </c>
      <c r="L4" s="62">
        <f t="shared" ref="L4:L67" si="4">AVERAGE(C4,E4,G4)</f>
        <v>1.2272295920485468E-2</v>
      </c>
      <c r="M4" s="62">
        <f t="shared" si="0"/>
        <v>218.67416000000003</v>
      </c>
      <c r="N4">
        <f t="shared" ref="N4:N67" si="5">(M4-M3)/M3</f>
        <v>1.712696286373451E-2</v>
      </c>
    </row>
    <row r="5" spans="1:18" x14ac:dyDescent="0.3">
      <c r="A5" s="101">
        <v>42451</v>
      </c>
      <c r="B5" s="3">
        <f>'Raw data'!B5</f>
        <v>85.964920000000006</v>
      </c>
      <c r="C5" s="3">
        <f t="shared" si="1"/>
        <v>-2.6711151286352451E-2</v>
      </c>
      <c r="D5" s="3">
        <f>'Raw data'!C5</f>
        <v>91.7</v>
      </c>
      <c r="E5" s="3">
        <f t="shared" si="2"/>
        <v>-1.0253642741500301E-2</v>
      </c>
      <c r="F5" s="3">
        <f>'Raw data'!D5</f>
        <v>37.299999999999997</v>
      </c>
      <c r="G5" s="3">
        <f>(F5-F4)/F4</f>
        <v>-1.0610079575596967E-2</v>
      </c>
      <c r="H5" s="62">
        <f>'Raw data'!E5</f>
        <v>1382.4381868743801</v>
      </c>
      <c r="I5" s="67">
        <f t="shared" si="3"/>
        <v>3.5404198822842335E-3</v>
      </c>
      <c r="K5" s="65">
        <v>42451</v>
      </c>
      <c r="L5" s="62">
        <f t="shared" si="4"/>
        <v>-1.5858291201149906E-2</v>
      </c>
      <c r="M5" s="62">
        <f t="shared" si="0"/>
        <v>214.96492000000001</v>
      </c>
      <c r="N5">
        <f t="shared" si="5"/>
        <v>-1.6962406532166498E-2</v>
      </c>
    </row>
    <row r="6" spans="1:18" x14ac:dyDescent="0.3">
      <c r="A6" s="101">
        <v>42452</v>
      </c>
      <c r="B6" s="3">
        <f>'Raw data'!B6</f>
        <v>85.596279999999993</v>
      </c>
      <c r="C6" s="3">
        <f t="shared" si="1"/>
        <v>-4.2882608394216315E-3</v>
      </c>
      <c r="D6" s="3">
        <f>'Raw data'!C6</f>
        <v>92.1</v>
      </c>
      <c r="E6" s="3">
        <f t="shared" si="2"/>
        <v>4.3620501635767877E-3</v>
      </c>
      <c r="F6" s="3">
        <f>'Raw data'!D6</f>
        <v>38</v>
      </c>
      <c r="G6" s="3">
        <f t="shared" ref="G6:G69" si="6">(F6-F5)/F5</f>
        <v>1.876675603217166E-2</v>
      </c>
      <c r="H6" s="62">
        <f>'Raw data'!E6</f>
        <v>1368.2058474339799</v>
      </c>
      <c r="I6" s="67">
        <f t="shared" si="3"/>
        <v>-1.0295100045361725E-2</v>
      </c>
      <c r="K6" s="65">
        <v>42452</v>
      </c>
      <c r="L6" s="62">
        <f t="shared" si="4"/>
        <v>6.2801817854422721E-3</v>
      </c>
      <c r="M6" s="62">
        <f t="shared" si="0"/>
        <v>215.69628</v>
      </c>
      <c r="N6">
        <f t="shared" si="5"/>
        <v>3.4022295358702949E-3</v>
      </c>
      <c r="O6">
        <f>_xlfn.COVARIANCE.S(L3:L1527,G3:G1527)</f>
        <v>4.4188738377791376E-4</v>
      </c>
      <c r="P6">
        <f>_xlfn.COVARIANCE.S(G3:G1527,N3:N1527)</f>
        <v>3.9546920284838654E-4</v>
      </c>
      <c r="Q6">
        <f>_xlfn.COVARIANCE.S(E3:E1527,N3:N1527)</f>
        <v>4.5898471241364718E-4</v>
      </c>
      <c r="R6">
        <f>_xlfn.COVARIANCE.S(C3:C1527,N3:N1527)</f>
        <v>4.130423396551944E-4</v>
      </c>
    </row>
    <row r="7" spans="1:18" x14ac:dyDescent="0.3">
      <c r="A7" s="101">
        <v>42453</v>
      </c>
      <c r="B7" s="3">
        <f>'Raw data'!B7</f>
        <v>86.99709</v>
      </c>
      <c r="C7" s="3">
        <f t="shared" si="1"/>
        <v>1.6365314006636818E-2</v>
      </c>
      <c r="D7" s="3">
        <f>'Raw data'!C7</f>
        <v>92</v>
      </c>
      <c r="E7" s="3">
        <f t="shared" si="2"/>
        <v>-1.0857763300759426E-3</v>
      </c>
      <c r="F7" s="3">
        <f>'Raw data'!D7</f>
        <v>37.700000000000003</v>
      </c>
      <c r="G7" s="3">
        <f t="shared" si="6"/>
        <v>-7.8947368421051888E-3</v>
      </c>
      <c r="H7" s="62">
        <f>'Raw data'!E7</f>
        <v>1345.3405200811001</v>
      </c>
      <c r="I7" s="67">
        <f t="shared" si="3"/>
        <v>-1.671190588445658E-2</v>
      </c>
      <c r="K7" s="65">
        <v>42453</v>
      </c>
      <c r="L7" s="62">
        <f t="shared" si="4"/>
        <v>2.4616002781518956E-3</v>
      </c>
      <c r="M7" s="62">
        <f t="shared" si="0"/>
        <v>216.69709</v>
      </c>
      <c r="N7">
        <f t="shared" si="5"/>
        <v>4.6399038499875906E-3</v>
      </c>
      <c r="O7">
        <f>_xlfn.VAR.S(L3:L1527)</f>
        <v>4.2129600456541146E-4</v>
      </c>
      <c r="P7">
        <f>_xlfn.VAR.S(N3:N1527)</f>
        <v>4.3830114852729847E-4</v>
      </c>
      <c r="Q7">
        <f>_xlfn.VAR.S(N3:N1527)</f>
        <v>4.3830114852729847E-4</v>
      </c>
      <c r="R7">
        <f>_xlfn.VAR.S(N3:N1527)</f>
        <v>4.3830114852729847E-4</v>
      </c>
    </row>
    <row r="8" spans="1:18" x14ac:dyDescent="0.3">
      <c r="A8" s="101">
        <v>42458</v>
      </c>
      <c r="B8" s="3">
        <f>'Raw data'!B8</f>
        <v>86.333550000000002</v>
      </c>
      <c r="C8" s="3">
        <f t="shared" si="1"/>
        <v>-7.6271516667971032E-3</v>
      </c>
      <c r="D8" s="3">
        <f>'Raw data'!C8</f>
        <v>92.55</v>
      </c>
      <c r="E8" s="3">
        <f t="shared" si="2"/>
        <v>5.9782608695651863E-3</v>
      </c>
      <c r="F8" s="3">
        <f>'Raw data'!D8</f>
        <v>37.5</v>
      </c>
      <c r="G8" s="3">
        <f t="shared" si="6"/>
        <v>-5.3050397877984837E-3</v>
      </c>
      <c r="H8" s="62">
        <f>'Raw data'!E8</f>
        <v>1348.69978032994</v>
      </c>
      <c r="I8" s="67">
        <f t="shared" si="3"/>
        <v>2.4969590960045342E-3</v>
      </c>
      <c r="K8" s="65">
        <v>42458</v>
      </c>
      <c r="L8" s="62">
        <f t="shared" si="4"/>
        <v>-2.3179768616768E-3</v>
      </c>
      <c r="M8" s="62">
        <f t="shared" si="0"/>
        <v>216.38355000000001</v>
      </c>
      <c r="N8">
        <f t="shared" si="5"/>
        <v>-1.4469045246523109E-3</v>
      </c>
      <c r="O8">
        <f>O6/O7</f>
        <v>1.0488762746130085</v>
      </c>
      <c r="P8">
        <f>P6/P7</f>
        <v>0.90227735924756713</v>
      </c>
      <c r="Q8">
        <f>Q6/Q7</f>
        <v>1.0471903027310012</v>
      </c>
      <c r="R8">
        <f>R6/R7</f>
        <v>0.94237110955110603</v>
      </c>
    </row>
    <row r="9" spans="1:18" x14ac:dyDescent="0.3">
      <c r="A9" s="101">
        <v>42459</v>
      </c>
      <c r="B9" s="3">
        <f>'Raw data'!B9</f>
        <v>90.683400000000006</v>
      </c>
      <c r="C9" s="3">
        <f t="shared" si="1"/>
        <v>5.038423648743743E-2</v>
      </c>
      <c r="D9" s="3">
        <f>'Raw data'!C9</f>
        <v>93.05</v>
      </c>
      <c r="E9" s="3">
        <f t="shared" si="2"/>
        <v>5.4024851431658562E-3</v>
      </c>
      <c r="F9" s="3">
        <f>'Raw data'!D9</f>
        <v>37</v>
      </c>
      <c r="G9" s="3">
        <f t="shared" si="6"/>
        <v>-1.3333333333333334E-2</v>
      </c>
      <c r="H9" s="62">
        <f>'Raw data'!E9</f>
        <v>1376.8245028568199</v>
      </c>
      <c r="I9" s="67">
        <f t="shared" si="3"/>
        <v>2.0853212061767771E-2</v>
      </c>
      <c r="K9" s="65">
        <v>42459</v>
      </c>
      <c r="L9" s="62">
        <f t="shared" si="4"/>
        <v>1.4151129432423318E-2</v>
      </c>
      <c r="M9" s="62">
        <f t="shared" si="0"/>
        <v>220.73340000000002</v>
      </c>
      <c r="N9">
        <f t="shared" si="5"/>
        <v>2.0102498549450749E-2</v>
      </c>
    </row>
    <row r="10" spans="1:18" x14ac:dyDescent="0.3">
      <c r="A10" s="101">
        <v>42460</v>
      </c>
      <c r="B10" s="3">
        <f>'Raw data'!B10</f>
        <v>92.895189999999999</v>
      </c>
      <c r="C10" s="3">
        <f t="shared" si="1"/>
        <v>2.4390241212834909E-2</v>
      </c>
      <c r="D10" s="3">
        <f>'Raw data'!C10</f>
        <v>92.15</v>
      </c>
      <c r="E10" s="3">
        <f t="shared" si="2"/>
        <v>-9.6722192369692803E-3</v>
      </c>
      <c r="F10" s="3">
        <f>'Raw data'!D10</f>
        <v>37.1</v>
      </c>
      <c r="G10" s="3">
        <f t="shared" si="6"/>
        <v>2.702702702702741E-3</v>
      </c>
      <c r="H10" s="62">
        <f>'Raw data'!E10</f>
        <v>1365.7018498274199</v>
      </c>
      <c r="I10" s="67">
        <f t="shared" si="3"/>
        <v>-8.0784827741816247E-3</v>
      </c>
      <c r="K10" s="65">
        <v>42460</v>
      </c>
      <c r="L10" s="62">
        <f t="shared" si="4"/>
        <v>5.8069082261894564E-3</v>
      </c>
      <c r="M10" s="62">
        <f t="shared" si="0"/>
        <v>222.14518999999999</v>
      </c>
      <c r="N10">
        <f t="shared" si="5"/>
        <v>6.3959056490769757E-3</v>
      </c>
    </row>
    <row r="11" spans="1:18" x14ac:dyDescent="0.3">
      <c r="A11" s="101">
        <v>42461</v>
      </c>
      <c r="B11" s="3">
        <f>'Raw data'!B11</f>
        <v>93.411280000000005</v>
      </c>
      <c r="C11" s="3">
        <f t="shared" si="1"/>
        <v>5.5556159581567734E-3</v>
      </c>
      <c r="D11" s="3">
        <f>'Raw data'!C11</f>
        <v>91.1</v>
      </c>
      <c r="E11" s="3">
        <f t="shared" si="2"/>
        <v>-1.1394465545306688E-2</v>
      </c>
      <c r="F11" s="3">
        <f>'Raw data'!D11</f>
        <v>37.4</v>
      </c>
      <c r="G11" s="3">
        <f t="shared" si="6"/>
        <v>8.0862533692721596E-3</v>
      </c>
      <c r="H11" s="62">
        <f>'Raw data'!E11</f>
        <v>1358.2212371339201</v>
      </c>
      <c r="I11" s="67">
        <f t="shared" si="3"/>
        <v>-5.4774859494003646E-3</v>
      </c>
      <c r="K11" s="65">
        <v>42461</v>
      </c>
      <c r="L11" s="62">
        <f t="shared" si="4"/>
        <v>7.4913459404074827E-4</v>
      </c>
      <c r="M11" s="62">
        <f t="shared" si="0"/>
        <v>221.91128</v>
      </c>
      <c r="N11">
        <f t="shared" si="5"/>
        <v>-1.0529600033202624E-3</v>
      </c>
    </row>
    <row r="12" spans="1:18" x14ac:dyDescent="0.3">
      <c r="A12" s="101">
        <v>42464</v>
      </c>
      <c r="B12" s="3">
        <f>'Raw data'!B12</f>
        <v>92.30538</v>
      </c>
      <c r="C12" s="3">
        <f t="shared" si="1"/>
        <v>-1.1839041280667661E-2</v>
      </c>
      <c r="D12" s="3">
        <f>'Raw data'!C12</f>
        <v>90.65</v>
      </c>
      <c r="E12" s="3">
        <f t="shared" si="2"/>
        <v>-4.9396267837539922E-3</v>
      </c>
      <c r="F12" s="3">
        <f>'Raw data'!D12</f>
        <v>38</v>
      </c>
      <c r="G12" s="3">
        <f t="shared" si="6"/>
        <v>1.6042780748663141E-2</v>
      </c>
      <c r="H12" s="62">
        <f>'Raw data'!E12</f>
        <v>1361.8571655599601</v>
      </c>
      <c r="I12" s="67">
        <f t="shared" si="3"/>
        <v>2.6769780405675402E-3</v>
      </c>
      <c r="K12" s="65">
        <v>42464</v>
      </c>
      <c r="L12" s="62">
        <f t="shared" si="4"/>
        <v>-2.4529577191950355E-4</v>
      </c>
      <c r="M12" s="62">
        <f t="shared" si="0"/>
        <v>220.95537999999999</v>
      </c>
      <c r="N12">
        <f t="shared" si="5"/>
        <v>-4.3075773345096022E-3</v>
      </c>
    </row>
    <row r="13" spans="1:18" x14ac:dyDescent="0.3">
      <c r="A13" s="101">
        <v>42465</v>
      </c>
      <c r="B13" s="3">
        <f>'Raw data'!B13</f>
        <v>89.798680000000004</v>
      </c>
      <c r="C13" s="3">
        <f t="shared" si="1"/>
        <v>-2.7156596939419946E-2</v>
      </c>
      <c r="D13" s="3">
        <f>'Raw data'!C13</f>
        <v>90.4</v>
      </c>
      <c r="E13" s="3">
        <f t="shared" si="2"/>
        <v>-2.7578599007170436E-3</v>
      </c>
      <c r="F13" s="3">
        <f>'Raw data'!D13</f>
        <v>37.200000000000003</v>
      </c>
      <c r="G13" s="3">
        <f t="shared" si="6"/>
        <v>-2.1052631578947295E-2</v>
      </c>
      <c r="H13" s="62">
        <f>'Raw data'!E13</f>
        <v>1333.8456856016101</v>
      </c>
      <c r="I13" s="67">
        <f t="shared" si="3"/>
        <v>-2.0568588738035864E-2</v>
      </c>
      <c r="K13" s="65">
        <v>42465</v>
      </c>
      <c r="L13" s="62">
        <f t="shared" si="4"/>
        <v>-1.6989029473028095E-2</v>
      </c>
      <c r="M13" s="62">
        <f t="shared" si="0"/>
        <v>217.39868000000001</v>
      </c>
      <c r="N13">
        <f t="shared" si="5"/>
        <v>-1.6096915132819929E-2</v>
      </c>
    </row>
    <row r="14" spans="1:18" x14ac:dyDescent="0.3">
      <c r="A14" s="101">
        <v>42466</v>
      </c>
      <c r="B14" s="3">
        <f>'Raw data'!B14</f>
        <v>92.157920000000004</v>
      </c>
      <c r="C14" s="3">
        <f t="shared" si="1"/>
        <v>2.627254654522761E-2</v>
      </c>
      <c r="D14" s="3">
        <f>'Raw data'!C14</f>
        <v>92.15</v>
      </c>
      <c r="E14" s="3">
        <f t="shared" si="2"/>
        <v>1.9358407079646017E-2</v>
      </c>
      <c r="F14" s="3">
        <f>'Raw data'!D14</f>
        <v>36.4</v>
      </c>
      <c r="G14" s="3">
        <f t="shared" si="6"/>
        <v>-2.1505376344086134E-2</v>
      </c>
      <c r="H14" s="62">
        <f>'Raw data'!E14</f>
        <v>1349.0173660902999</v>
      </c>
      <c r="I14" s="67">
        <f t="shared" si="3"/>
        <v>1.1374389595785135E-2</v>
      </c>
      <c r="K14" s="65">
        <v>42466</v>
      </c>
      <c r="L14" s="62">
        <f t="shared" si="4"/>
        <v>8.0418590935958309E-3</v>
      </c>
      <c r="M14" s="62">
        <f t="shared" si="0"/>
        <v>220.70792000000003</v>
      </c>
      <c r="N14">
        <f t="shared" si="5"/>
        <v>1.5221987548406535E-2</v>
      </c>
    </row>
    <row r="15" spans="1:18" x14ac:dyDescent="0.3">
      <c r="A15" s="101">
        <v>42467</v>
      </c>
      <c r="B15" s="3">
        <f>'Raw data'!B15</f>
        <v>89.94614</v>
      </c>
      <c r="C15" s="3">
        <f t="shared" si="1"/>
        <v>-2.399989062253146E-2</v>
      </c>
      <c r="D15" s="3">
        <f>'Raw data'!C15</f>
        <v>91.6</v>
      </c>
      <c r="E15" s="3">
        <f t="shared" si="2"/>
        <v>-5.968529571351181E-3</v>
      </c>
      <c r="F15" s="3">
        <f>'Raw data'!D15</f>
        <v>35.799999999999997</v>
      </c>
      <c r="G15" s="3">
        <f t="shared" si="6"/>
        <v>-1.6483516483516522E-2</v>
      </c>
      <c r="H15" s="62">
        <f>'Raw data'!E15</f>
        <v>1330.84182959539</v>
      </c>
      <c r="I15" s="67">
        <f t="shared" si="3"/>
        <v>-1.3473167174701362E-2</v>
      </c>
      <c r="K15" s="65">
        <v>42467</v>
      </c>
      <c r="L15" s="62">
        <f t="shared" si="4"/>
        <v>-1.5483978892466388E-2</v>
      </c>
      <c r="M15" s="62">
        <f t="shared" si="0"/>
        <v>217.34613999999999</v>
      </c>
      <c r="N15">
        <f t="shared" si="5"/>
        <v>-1.5231805002738633E-2</v>
      </c>
    </row>
    <row r="16" spans="1:18" x14ac:dyDescent="0.3">
      <c r="A16" s="101">
        <v>42468</v>
      </c>
      <c r="B16" s="3">
        <f>'Raw data'!B16</f>
        <v>91.641846000000001</v>
      </c>
      <c r="C16" s="3">
        <f t="shared" si="1"/>
        <v>1.8852459927685628E-2</v>
      </c>
      <c r="D16" s="3">
        <f>'Raw data'!C16</f>
        <v>93.1</v>
      </c>
      <c r="E16" s="3">
        <f t="shared" si="2"/>
        <v>1.6375545851528384E-2</v>
      </c>
      <c r="F16" s="3">
        <f>'Raw data'!D16</f>
        <v>35.799999999999997</v>
      </c>
      <c r="G16" s="3">
        <f t="shared" si="6"/>
        <v>0</v>
      </c>
      <c r="H16" s="62">
        <f>'Raw data'!E16</f>
        <v>1364.94488252667</v>
      </c>
      <c r="I16" s="67">
        <f t="shared" si="3"/>
        <v>2.5625173610336692E-2</v>
      </c>
      <c r="K16" s="65">
        <v>42468</v>
      </c>
      <c r="L16" s="62">
        <f t="shared" si="4"/>
        <v>1.1742668593071338E-2</v>
      </c>
      <c r="M16" s="62">
        <f t="shared" si="0"/>
        <v>220.54184600000002</v>
      </c>
      <c r="N16">
        <f t="shared" si="5"/>
        <v>1.4703302299272625E-2</v>
      </c>
    </row>
    <row r="17" spans="1:14" x14ac:dyDescent="0.3">
      <c r="A17" s="101">
        <v>42471</v>
      </c>
      <c r="B17" s="3">
        <f>'Raw data'!B17</f>
        <v>91.494384999999994</v>
      </c>
      <c r="C17" s="3">
        <f t="shared" si="1"/>
        <v>-1.6091011523273653E-3</v>
      </c>
      <c r="D17" s="3">
        <f>'Raw data'!C17</f>
        <v>92.75</v>
      </c>
      <c r="E17" s="3">
        <f t="shared" si="2"/>
        <v>-3.7593984962405406E-3</v>
      </c>
      <c r="F17" s="3">
        <f>'Raw data'!D17</f>
        <v>35.4</v>
      </c>
      <c r="G17" s="3">
        <f t="shared" si="6"/>
        <v>-1.117318435754186E-2</v>
      </c>
      <c r="H17" s="62">
        <f>'Raw data'!E17</f>
        <v>1368.61512974934</v>
      </c>
      <c r="I17" s="67">
        <f t="shared" si="3"/>
        <v>2.6889343809077212E-3</v>
      </c>
      <c r="K17" s="65">
        <v>42471</v>
      </c>
      <c r="L17" s="62">
        <f t="shared" si="4"/>
        <v>-5.5138946687032552E-3</v>
      </c>
      <c r="M17" s="62">
        <f t="shared" si="0"/>
        <v>219.644385</v>
      </c>
      <c r="N17">
        <f t="shared" si="5"/>
        <v>-4.0693456424592597E-3</v>
      </c>
    </row>
    <row r="18" spans="1:14" x14ac:dyDescent="0.3">
      <c r="A18" s="101">
        <v>42472</v>
      </c>
      <c r="B18" s="3">
        <f>'Raw data'!B18</f>
        <v>92.379109999999997</v>
      </c>
      <c r="C18" s="3">
        <f t="shared" si="1"/>
        <v>9.6697190762034535E-3</v>
      </c>
      <c r="D18" s="3">
        <f>'Raw data'!C18</f>
        <v>93.3</v>
      </c>
      <c r="E18" s="3">
        <f t="shared" si="2"/>
        <v>5.9299191374662767E-3</v>
      </c>
      <c r="F18" s="3">
        <f>'Raw data'!D18</f>
        <v>34.700000000000003</v>
      </c>
      <c r="G18" s="3">
        <f t="shared" si="6"/>
        <v>-1.9774011299434908E-2</v>
      </c>
      <c r="H18" s="62">
        <f>'Raw data'!E18</f>
        <v>1366.6005386803799</v>
      </c>
      <c r="I18" s="67">
        <f t="shared" si="3"/>
        <v>-1.4719923995937512E-3</v>
      </c>
      <c r="K18" s="65">
        <v>42472</v>
      </c>
      <c r="L18" s="62">
        <f t="shared" si="4"/>
        <v>-1.3914576952550595E-3</v>
      </c>
      <c r="M18" s="62">
        <f t="shared" si="0"/>
        <v>220.37910999999997</v>
      </c>
      <c r="N18">
        <f t="shared" si="5"/>
        <v>3.3450661622875951E-3</v>
      </c>
    </row>
    <row r="19" spans="1:14" x14ac:dyDescent="0.3">
      <c r="A19" s="101">
        <v>42473</v>
      </c>
      <c r="B19" s="3">
        <f>'Raw data'!B19</f>
        <v>92.379109999999997</v>
      </c>
      <c r="C19" s="3">
        <f t="shared" si="1"/>
        <v>0</v>
      </c>
      <c r="D19" s="3">
        <f>'Raw data'!C19</f>
        <v>93.5</v>
      </c>
      <c r="E19" s="3">
        <f t="shared" si="2"/>
        <v>2.1436227224008878E-3</v>
      </c>
      <c r="F19" s="3">
        <f>'Raw data'!D19</f>
        <v>35.4</v>
      </c>
      <c r="G19" s="3">
        <f t="shared" si="6"/>
        <v>2.0172910662824083E-2</v>
      </c>
      <c r="H19" s="62">
        <f>'Raw data'!E19</f>
        <v>1392.59050014523</v>
      </c>
      <c r="I19" s="67">
        <f t="shared" si="3"/>
        <v>1.9017965183846994E-2</v>
      </c>
      <c r="K19" s="65">
        <v>42473</v>
      </c>
      <c r="L19" s="62">
        <f t="shared" si="4"/>
        <v>7.4388444617416562E-3</v>
      </c>
      <c r="M19" s="62">
        <f t="shared" si="0"/>
        <v>221.27911</v>
      </c>
      <c r="N19">
        <f t="shared" si="5"/>
        <v>4.0838716519003742E-3</v>
      </c>
    </row>
    <row r="20" spans="1:14" x14ac:dyDescent="0.3">
      <c r="A20" s="101">
        <v>42474</v>
      </c>
      <c r="B20" s="3">
        <f>'Raw data'!B20</f>
        <v>92.157920000000004</v>
      </c>
      <c r="C20" s="3">
        <f t="shared" si="1"/>
        <v>-2.3943724939544547E-3</v>
      </c>
      <c r="D20" s="3">
        <f>'Raw data'!C20</f>
        <v>93.5</v>
      </c>
      <c r="E20" s="3">
        <f t="shared" si="2"/>
        <v>0</v>
      </c>
      <c r="F20" s="3">
        <f>'Raw data'!D20</f>
        <v>35.6</v>
      </c>
      <c r="G20" s="3">
        <f t="shared" si="6"/>
        <v>5.6497175141243744E-3</v>
      </c>
      <c r="H20" s="62">
        <f>'Raw data'!E20</f>
        <v>1384.1108189342301</v>
      </c>
      <c r="I20" s="67">
        <f t="shared" si="3"/>
        <v>-6.0891419337669736E-3</v>
      </c>
      <c r="K20" s="65">
        <v>42474</v>
      </c>
      <c r="L20" s="62">
        <f t="shared" si="4"/>
        <v>1.0851150067233066E-3</v>
      </c>
      <c r="M20" s="62">
        <f t="shared" si="0"/>
        <v>221.25791999999998</v>
      </c>
      <c r="N20">
        <f t="shared" si="5"/>
        <v>-9.5761411911040643E-5</v>
      </c>
    </row>
    <row r="21" spans="1:14" x14ac:dyDescent="0.3">
      <c r="A21" s="101">
        <v>42475</v>
      </c>
      <c r="B21" s="3">
        <f>'Raw data'!B21</f>
        <v>93.706183999999993</v>
      </c>
      <c r="C21" s="3">
        <f t="shared" si="1"/>
        <v>1.6800118752680063E-2</v>
      </c>
      <c r="D21" s="3">
        <f>'Raw data'!C21</f>
        <v>93.5</v>
      </c>
      <c r="E21" s="3">
        <f t="shared" si="2"/>
        <v>0</v>
      </c>
      <c r="F21" s="3">
        <f>'Raw data'!D21</f>
        <v>35.1</v>
      </c>
      <c r="G21" s="3">
        <f t="shared" si="6"/>
        <v>-1.4044943820224719E-2</v>
      </c>
      <c r="H21" s="62">
        <f>'Raw data'!E21</f>
        <v>1381.3337027263101</v>
      </c>
      <c r="I21" s="67">
        <f t="shared" si="3"/>
        <v>-2.0064261979097927E-3</v>
      </c>
      <c r="K21" s="65">
        <v>42475</v>
      </c>
      <c r="L21" s="62">
        <f t="shared" si="4"/>
        <v>9.1839164415178157E-4</v>
      </c>
      <c r="M21" s="62">
        <f t="shared" si="0"/>
        <v>222.306184</v>
      </c>
      <c r="N21">
        <f t="shared" si="5"/>
        <v>4.7377467889059858E-3</v>
      </c>
    </row>
    <row r="22" spans="1:14" x14ac:dyDescent="0.3">
      <c r="A22" s="101">
        <v>42478</v>
      </c>
      <c r="B22" s="3">
        <f>'Raw data'!B22</f>
        <v>93.927369999999996</v>
      </c>
      <c r="C22" s="3">
        <f t="shared" si="1"/>
        <v>2.3604205246475839E-3</v>
      </c>
      <c r="D22" s="3">
        <f>'Raw data'!C22</f>
        <v>94.6</v>
      </c>
      <c r="E22" s="3">
        <f t="shared" si="2"/>
        <v>1.176470588235288E-2</v>
      </c>
      <c r="F22" s="3">
        <f>'Raw data'!D22</f>
        <v>34.700000000000003</v>
      </c>
      <c r="G22" s="3">
        <f t="shared" si="6"/>
        <v>-1.1396011396011355E-2</v>
      </c>
      <c r="H22" s="62">
        <f>'Raw data'!E22</f>
        <v>1381.88774028991</v>
      </c>
      <c r="I22" s="67">
        <f t="shared" si="3"/>
        <v>4.0108886252929649E-4</v>
      </c>
      <c r="K22" s="65">
        <v>42478</v>
      </c>
      <c r="L22" s="62">
        <f t="shared" si="4"/>
        <v>9.0970500366303658E-4</v>
      </c>
      <c r="M22" s="62">
        <f t="shared" si="0"/>
        <v>223.22737000000001</v>
      </c>
      <c r="N22">
        <f t="shared" si="5"/>
        <v>4.1437713671519183E-3</v>
      </c>
    </row>
    <row r="23" spans="1:14" x14ac:dyDescent="0.3">
      <c r="A23" s="101">
        <v>42479</v>
      </c>
      <c r="B23" s="3">
        <f>'Raw data'!B23</f>
        <v>95.475623999999996</v>
      </c>
      <c r="C23" s="3">
        <f t="shared" si="1"/>
        <v>1.6483523386207875E-2</v>
      </c>
      <c r="D23" s="3">
        <f>'Raw data'!C23</f>
        <v>96</v>
      </c>
      <c r="E23" s="3">
        <f t="shared" si="2"/>
        <v>1.4799154334038117E-2</v>
      </c>
      <c r="F23" s="3">
        <f>'Raw data'!D23</f>
        <v>34.4</v>
      </c>
      <c r="G23" s="3">
        <f t="shared" si="6"/>
        <v>-8.6455331412104968E-3</v>
      </c>
      <c r="H23" s="62">
        <f>'Raw data'!E23</f>
        <v>1410.86647668961</v>
      </c>
      <c r="I23" s="67">
        <f t="shared" si="3"/>
        <v>2.0970398357843784E-2</v>
      </c>
      <c r="K23" s="65">
        <v>42479</v>
      </c>
      <c r="L23" s="62">
        <f t="shared" si="4"/>
        <v>7.545714859678497E-3</v>
      </c>
      <c r="M23" s="62">
        <f t="shared" si="0"/>
        <v>225.87562399999999</v>
      </c>
      <c r="N23">
        <f t="shared" si="5"/>
        <v>1.1863482511127467E-2</v>
      </c>
    </row>
    <row r="24" spans="1:14" x14ac:dyDescent="0.3">
      <c r="A24" s="101">
        <v>42480</v>
      </c>
      <c r="B24" s="3">
        <f>'Raw data'!B24</f>
        <v>86.112365999999994</v>
      </c>
      <c r="C24" s="3">
        <f t="shared" si="1"/>
        <v>-9.8069618272408482E-2</v>
      </c>
      <c r="D24" s="3">
        <f>'Raw data'!C24</f>
        <v>93.15</v>
      </c>
      <c r="E24" s="3">
        <f t="shared" si="2"/>
        <v>-2.968749999999994E-2</v>
      </c>
      <c r="F24" s="3">
        <f>'Raw data'!D24</f>
        <v>34.700000000000003</v>
      </c>
      <c r="G24" s="3">
        <f t="shared" si="6"/>
        <v>8.7209302325582643E-3</v>
      </c>
      <c r="H24" s="62">
        <f>'Raw data'!E24</f>
        <v>1419.6709642088599</v>
      </c>
      <c r="I24" s="67">
        <f t="shared" si="3"/>
        <v>6.2404824728052163E-3</v>
      </c>
      <c r="K24" s="65">
        <v>42480</v>
      </c>
      <c r="L24" s="62">
        <f t="shared" si="4"/>
        <v>-3.9678729346616724E-2</v>
      </c>
      <c r="M24" s="62">
        <f t="shared" si="0"/>
        <v>213.96236599999997</v>
      </c>
      <c r="N24">
        <f t="shared" si="5"/>
        <v>-5.2742557116300492E-2</v>
      </c>
    </row>
    <row r="25" spans="1:14" x14ac:dyDescent="0.3">
      <c r="A25" s="101">
        <v>42481</v>
      </c>
      <c r="B25" s="3">
        <f>'Raw data'!B25</f>
        <v>83.015860000000004</v>
      </c>
      <c r="C25" s="3">
        <f t="shared" si="1"/>
        <v>-3.5958900490551976E-2</v>
      </c>
      <c r="D25" s="3">
        <f>'Raw data'!C25</f>
        <v>91.55</v>
      </c>
      <c r="E25" s="3">
        <f t="shared" si="2"/>
        <v>-1.7176596886741904E-2</v>
      </c>
      <c r="F25" s="3">
        <f>'Raw data'!D25</f>
        <v>35</v>
      </c>
      <c r="G25" s="3">
        <f t="shared" si="6"/>
        <v>8.6455331412102921E-3</v>
      </c>
      <c r="H25" s="62">
        <f>'Raw data'!E25</f>
        <v>1409.4898201184999</v>
      </c>
      <c r="I25" s="67">
        <f t="shared" si="3"/>
        <v>-7.171481524265496E-3</v>
      </c>
      <c r="K25" s="65">
        <v>42481</v>
      </c>
      <c r="L25" s="62">
        <f t="shared" si="4"/>
        <v>-1.4829988078694531E-2</v>
      </c>
      <c r="M25" s="62">
        <f t="shared" si="0"/>
        <v>209.56585999999999</v>
      </c>
      <c r="N25">
        <f t="shared" si="5"/>
        <v>-2.0548034134189694E-2</v>
      </c>
    </row>
    <row r="26" spans="1:14" x14ac:dyDescent="0.3">
      <c r="A26" s="101">
        <v>42482</v>
      </c>
      <c r="B26" s="3">
        <f>'Raw data'!B26</f>
        <v>83.679400000000001</v>
      </c>
      <c r="C26" s="3">
        <f t="shared" si="1"/>
        <v>7.9929305074957664E-3</v>
      </c>
      <c r="D26" s="3">
        <f>'Raw data'!C26</f>
        <v>88.7</v>
      </c>
      <c r="E26" s="3">
        <f t="shared" si="2"/>
        <v>-3.1130529765155592E-2</v>
      </c>
      <c r="F26" s="3">
        <f>'Raw data'!D26</f>
        <v>34.700000000000003</v>
      </c>
      <c r="G26" s="3">
        <f t="shared" si="6"/>
        <v>-8.5714285714284903E-3</v>
      </c>
      <c r="H26" s="62">
        <f>'Raw data'!E26</f>
        <v>1396.3730345634399</v>
      </c>
      <c r="I26" s="67">
        <f t="shared" si="3"/>
        <v>-9.3060519968546068E-3</v>
      </c>
      <c r="K26" s="65">
        <v>42482</v>
      </c>
      <c r="L26" s="62">
        <f t="shared" si="4"/>
        <v>-1.0569675943029438E-2</v>
      </c>
      <c r="M26" s="62">
        <f t="shared" si="0"/>
        <v>207.07940000000002</v>
      </c>
      <c r="N26">
        <f t="shared" si="5"/>
        <v>-1.1864814240258245E-2</v>
      </c>
    </row>
    <row r="27" spans="1:14" x14ac:dyDescent="0.3">
      <c r="A27" s="101">
        <v>42485</v>
      </c>
      <c r="B27" s="3">
        <f>'Raw data'!B27</f>
        <v>83.310770000000005</v>
      </c>
      <c r="C27" s="3">
        <f t="shared" si="1"/>
        <v>-4.4052658121353167E-3</v>
      </c>
      <c r="D27" s="3">
        <f>'Raw data'!C27</f>
        <v>92.3</v>
      </c>
      <c r="E27" s="3">
        <f t="shared" si="2"/>
        <v>4.0586245772266001E-2</v>
      </c>
      <c r="F27" s="3">
        <f>'Raw data'!D27</f>
        <v>34</v>
      </c>
      <c r="G27" s="3">
        <f t="shared" si="6"/>
        <v>-2.0172910662824287E-2</v>
      </c>
      <c r="H27" s="62">
        <f>'Raw data'!E27</f>
        <v>1389.5714292509399</v>
      </c>
      <c r="I27" s="67">
        <f t="shared" si="3"/>
        <v>-4.8709085209644081E-3</v>
      </c>
      <c r="K27" s="65">
        <v>42485</v>
      </c>
      <c r="L27" s="62">
        <f t="shared" si="4"/>
        <v>5.3360230991021324E-3</v>
      </c>
      <c r="M27" s="62">
        <f t="shared" si="0"/>
        <v>209.61077</v>
      </c>
      <c r="N27">
        <f t="shared" si="5"/>
        <v>1.222415170219723E-2</v>
      </c>
    </row>
    <row r="28" spans="1:14" x14ac:dyDescent="0.3">
      <c r="A28" s="101">
        <v>42486</v>
      </c>
      <c r="B28" s="3">
        <f>'Raw data'!B28</f>
        <v>82.720955000000004</v>
      </c>
      <c r="C28" s="3">
        <f t="shared" si="1"/>
        <v>-7.0796968987323185E-3</v>
      </c>
      <c r="D28" s="3">
        <f>'Raw data'!C28</f>
        <v>93.15</v>
      </c>
      <c r="E28" s="3">
        <f t="shared" si="2"/>
        <v>9.2091007583966263E-3</v>
      </c>
      <c r="F28" s="3">
        <f>'Raw data'!D28</f>
        <v>34</v>
      </c>
      <c r="G28" s="3">
        <f t="shared" si="6"/>
        <v>0</v>
      </c>
      <c r="H28" s="62">
        <f>'Raw data'!E28</f>
        <v>1389.79682852872</v>
      </c>
      <c r="I28" s="67">
        <f t="shared" si="3"/>
        <v>1.6220776639137851E-4</v>
      </c>
      <c r="K28" s="65">
        <v>42486</v>
      </c>
      <c r="L28" s="62">
        <f t="shared" si="4"/>
        <v>7.0980128655476931E-4</v>
      </c>
      <c r="M28" s="62">
        <f t="shared" si="0"/>
        <v>209.87095500000001</v>
      </c>
      <c r="N28">
        <f t="shared" si="5"/>
        <v>1.2412768675961021E-3</v>
      </c>
    </row>
    <row r="29" spans="1:14" x14ac:dyDescent="0.3">
      <c r="A29" s="101">
        <v>42487</v>
      </c>
      <c r="B29" s="3">
        <f>'Raw data'!B29</f>
        <v>82.352320000000006</v>
      </c>
      <c r="C29" s="3">
        <f t="shared" si="1"/>
        <v>-4.4563677970110181E-3</v>
      </c>
      <c r="D29" s="3">
        <f>'Raw data'!C29</f>
        <v>97.45</v>
      </c>
      <c r="E29" s="3">
        <f t="shared" si="2"/>
        <v>4.6162104133118595E-2</v>
      </c>
      <c r="F29" s="3">
        <f>'Raw data'!D29</f>
        <v>34.799999999999997</v>
      </c>
      <c r="G29" s="3">
        <f t="shared" si="6"/>
        <v>2.3529411764705799E-2</v>
      </c>
      <c r="H29" s="62">
        <f>'Raw data'!E29</f>
        <v>1386.7781336671101</v>
      </c>
      <c r="I29" s="67">
        <f t="shared" si="3"/>
        <v>-2.1720404016215672E-3</v>
      </c>
      <c r="K29" s="65">
        <v>42487</v>
      </c>
      <c r="L29" s="62">
        <f t="shared" si="4"/>
        <v>2.1745049366937792E-2</v>
      </c>
      <c r="M29" s="62">
        <f t="shared" si="0"/>
        <v>214.60232000000002</v>
      </c>
      <c r="N29">
        <f t="shared" si="5"/>
        <v>2.254416291191895E-2</v>
      </c>
    </row>
    <row r="30" spans="1:14" x14ac:dyDescent="0.3">
      <c r="A30" s="101">
        <v>42488</v>
      </c>
      <c r="B30" s="3">
        <f>'Raw data'!B30</f>
        <v>82.131150000000005</v>
      </c>
      <c r="C30" s="3">
        <f t="shared" si="1"/>
        <v>-2.6856559718050534E-3</v>
      </c>
      <c r="D30" s="3">
        <f>'Raw data'!C30</f>
        <v>95.25</v>
      </c>
      <c r="E30" s="3">
        <f t="shared" si="2"/>
        <v>-2.2575679835813267E-2</v>
      </c>
      <c r="F30" s="3">
        <f>'Raw data'!D30</f>
        <v>35.700000000000003</v>
      </c>
      <c r="G30" s="3">
        <f t="shared" si="6"/>
        <v>2.5862068965517408E-2</v>
      </c>
      <c r="H30" s="62">
        <f>'Raw data'!E30</f>
        <v>1389.61227189335</v>
      </c>
      <c r="I30" s="67">
        <f t="shared" si="3"/>
        <v>2.0436854010277114E-3</v>
      </c>
      <c r="K30" s="65">
        <v>42488</v>
      </c>
      <c r="L30" s="62">
        <f t="shared" si="4"/>
        <v>2.0024438596636177E-4</v>
      </c>
      <c r="M30" s="62">
        <f t="shared" si="0"/>
        <v>213.08114999999998</v>
      </c>
      <c r="N30">
        <f t="shared" si="5"/>
        <v>-7.0883203872168779E-3</v>
      </c>
    </row>
    <row r="31" spans="1:14" x14ac:dyDescent="0.3">
      <c r="A31" s="101">
        <v>42489</v>
      </c>
      <c r="B31" s="3">
        <f>'Raw data'!B31</f>
        <v>80.066800000000001</v>
      </c>
      <c r="C31" s="3">
        <f t="shared" si="1"/>
        <v>-2.513479964666274E-2</v>
      </c>
      <c r="D31" s="3">
        <f>'Raw data'!C31</f>
        <v>90.6</v>
      </c>
      <c r="E31" s="3">
        <f t="shared" si="2"/>
        <v>-4.8818897637795337E-2</v>
      </c>
      <c r="F31" s="3">
        <f>'Raw data'!D31</f>
        <v>36.200000000000003</v>
      </c>
      <c r="G31" s="3">
        <f t="shared" si="6"/>
        <v>1.4005602240896357E-2</v>
      </c>
      <c r="H31" s="62">
        <f>'Raw data'!E31</f>
        <v>1360.7105690006299</v>
      </c>
      <c r="I31" s="67">
        <f t="shared" si="3"/>
        <v>-2.0798393535587777E-2</v>
      </c>
      <c r="K31" s="65">
        <v>42489</v>
      </c>
      <c r="L31" s="62">
        <f t="shared" si="4"/>
        <v>-1.9982698347853909E-2</v>
      </c>
      <c r="M31" s="62">
        <f t="shared" si="0"/>
        <v>206.86680000000001</v>
      </c>
      <c r="N31">
        <f t="shared" si="5"/>
        <v>-2.9164240947638812E-2</v>
      </c>
    </row>
    <row r="32" spans="1:14" x14ac:dyDescent="0.3">
      <c r="A32" s="101">
        <v>42492</v>
      </c>
      <c r="B32" s="3">
        <f>'Raw data'!B32</f>
        <v>82.057429999999997</v>
      </c>
      <c r="C32" s="3">
        <f t="shared" si="1"/>
        <v>2.4862115133863171E-2</v>
      </c>
      <c r="D32" s="3">
        <f>'Raw data'!C32</f>
        <v>92.85</v>
      </c>
      <c r="E32" s="3">
        <f t="shared" si="2"/>
        <v>2.4834437086092717E-2</v>
      </c>
      <c r="F32" s="3">
        <f>'Raw data'!D32</f>
        <v>36.799999999999997</v>
      </c>
      <c r="G32" s="3">
        <f t="shared" si="6"/>
        <v>1.6574585635358959E-2</v>
      </c>
      <c r="H32" s="62">
        <f>'Raw data'!E32</f>
        <v>1352.9144806910101</v>
      </c>
      <c r="I32" s="67">
        <f t="shared" si="3"/>
        <v>-5.7294243810758413E-3</v>
      </c>
      <c r="K32" s="65">
        <v>42492</v>
      </c>
      <c r="L32" s="62">
        <f t="shared" si="4"/>
        <v>2.209037928510495E-2</v>
      </c>
      <c r="M32" s="62">
        <f t="shared" si="0"/>
        <v>211.70742999999999</v>
      </c>
      <c r="N32">
        <f t="shared" si="5"/>
        <v>2.3399743216407736E-2</v>
      </c>
    </row>
    <row r="33" spans="1:14" x14ac:dyDescent="0.3">
      <c r="A33" s="101">
        <v>42493</v>
      </c>
      <c r="B33" s="3">
        <f>'Raw data'!B33</f>
        <v>83.753129999999999</v>
      </c>
      <c r="C33" s="3">
        <f t="shared" si="1"/>
        <v>2.0664795375629024E-2</v>
      </c>
      <c r="D33" s="3">
        <f>'Raw data'!C33</f>
        <v>93.35</v>
      </c>
      <c r="E33" s="3">
        <f t="shared" si="2"/>
        <v>5.3850296176628978E-3</v>
      </c>
      <c r="F33" s="3">
        <f>'Raw data'!D33</f>
        <v>36.700000000000003</v>
      </c>
      <c r="G33" s="3">
        <f t="shared" si="6"/>
        <v>-2.7173913043476716E-3</v>
      </c>
      <c r="H33" s="62">
        <f>'Raw data'!E33</f>
        <v>1335.3897955724999</v>
      </c>
      <c r="I33" s="67">
        <f t="shared" si="3"/>
        <v>-1.2953283720904041E-2</v>
      </c>
      <c r="K33" s="65">
        <v>42493</v>
      </c>
      <c r="L33" s="62">
        <f t="shared" si="4"/>
        <v>7.7774778963147495E-3</v>
      </c>
      <c r="M33" s="62">
        <f t="shared" si="0"/>
        <v>213.80313000000001</v>
      </c>
      <c r="N33">
        <f t="shared" si="5"/>
        <v>9.8990384985544536E-3</v>
      </c>
    </row>
    <row r="34" spans="1:14" x14ac:dyDescent="0.3">
      <c r="A34" s="101">
        <v>42494</v>
      </c>
      <c r="B34" s="3">
        <f>'Raw data'!B34</f>
        <v>82.426050000000004</v>
      </c>
      <c r="C34" s="3">
        <f t="shared" si="1"/>
        <v>-1.5845139160769219E-2</v>
      </c>
      <c r="D34" s="3">
        <f>'Raw data'!C34</f>
        <v>93.85</v>
      </c>
      <c r="E34" s="3">
        <f t="shared" si="2"/>
        <v>5.3561863952865567E-3</v>
      </c>
      <c r="F34" s="3">
        <f>'Raw data'!D34</f>
        <v>36.6</v>
      </c>
      <c r="G34" s="3">
        <f t="shared" si="6"/>
        <v>-2.724795640327014E-3</v>
      </c>
      <c r="H34" s="62">
        <f>'Raw data'!E34</f>
        <v>1319.1698424766</v>
      </c>
      <c r="I34" s="67">
        <f t="shared" si="3"/>
        <v>-1.2146231122685917E-2</v>
      </c>
      <c r="K34" s="65">
        <v>42494</v>
      </c>
      <c r="L34" s="62">
        <f t="shared" si="4"/>
        <v>-4.4045828019365586E-3</v>
      </c>
      <c r="M34" s="62">
        <f t="shared" si="0"/>
        <v>212.87604999999999</v>
      </c>
      <c r="N34">
        <f t="shared" si="5"/>
        <v>-4.336138577578438E-3</v>
      </c>
    </row>
    <row r="35" spans="1:14" x14ac:dyDescent="0.3">
      <c r="A35" s="101">
        <v>42496</v>
      </c>
      <c r="B35" s="3">
        <f>'Raw data'!B35</f>
        <v>83.679400000000001</v>
      </c>
      <c r="C35" s="3">
        <f t="shared" si="1"/>
        <v>1.5205751094465857E-2</v>
      </c>
      <c r="D35" s="3">
        <f>'Raw data'!C35</f>
        <v>93.3</v>
      </c>
      <c r="E35" s="3">
        <f t="shared" si="2"/>
        <v>-5.8604155567394478E-3</v>
      </c>
      <c r="F35" s="3">
        <f>'Raw data'!D35</f>
        <v>36.1</v>
      </c>
      <c r="G35" s="3">
        <f t="shared" si="6"/>
        <v>-1.3661202185792349E-2</v>
      </c>
      <c r="H35" s="62">
        <f>'Raw data'!E35</f>
        <v>1309.1714009884099</v>
      </c>
      <c r="I35" s="67">
        <f t="shared" si="3"/>
        <v>-7.5793435888582075E-3</v>
      </c>
      <c r="K35" s="65">
        <v>42496</v>
      </c>
      <c r="L35" s="62">
        <f t="shared" si="4"/>
        <v>-1.4386222160219803E-3</v>
      </c>
      <c r="M35" s="62">
        <f t="shared" si="0"/>
        <v>213.07939999999999</v>
      </c>
      <c r="N35">
        <f t="shared" si="5"/>
        <v>9.5525071984377936E-4</v>
      </c>
    </row>
    <row r="36" spans="1:14" x14ac:dyDescent="0.3">
      <c r="A36" s="101">
        <v>42499</v>
      </c>
      <c r="B36" s="3">
        <f>'Raw data'!B36</f>
        <v>83.015860000000004</v>
      </c>
      <c r="C36" s="3">
        <f t="shared" si="1"/>
        <v>-7.9295501640785845E-3</v>
      </c>
      <c r="D36" s="3">
        <f>'Raw data'!C36</f>
        <v>95.6</v>
      </c>
      <c r="E36" s="3">
        <f t="shared" si="2"/>
        <v>2.4651661307609832E-2</v>
      </c>
      <c r="F36" s="3">
        <f>'Raw data'!D36</f>
        <v>36.700000000000003</v>
      </c>
      <c r="G36" s="3">
        <f t="shared" si="6"/>
        <v>1.6620498614958488E-2</v>
      </c>
      <c r="H36" s="62">
        <f>'Raw data'!E36</f>
        <v>1328.19992032449</v>
      </c>
      <c r="I36" s="67">
        <f t="shared" si="3"/>
        <v>1.4534780794717757E-2</v>
      </c>
      <c r="K36" s="65">
        <v>42499</v>
      </c>
      <c r="L36" s="62">
        <f t="shared" si="4"/>
        <v>1.1114203252829913E-2</v>
      </c>
      <c r="M36" s="62">
        <f t="shared" si="0"/>
        <v>215.31585999999999</v>
      </c>
      <c r="N36">
        <f t="shared" si="5"/>
        <v>1.0495899650552771E-2</v>
      </c>
    </row>
    <row r="37" spans="1:14" x14ac:dyDescent="0.3">
      <c r="A37" s="101">
        <v>42500</v>
      </c>
      <c r="B37" s="3">
        <f>'Raw data'!B37</f>
        <v>83.605675000000005</v>
      </c>
      <c r="C37" s="3">
        <f t="shared" si="1"/>
        <v>7.104847194259043E-3</v>
      </c>
      <c r="D37" s="3">
        <f>'Raw data'!C37</f>
        <v>95.45</v>
      </c>
      <c r="E37" s="3">
        <f t="shared" si="2"/>
        <v>-1.5690376569036765E-3</v>
      </c>
      <c r="F37" s="3">
        <f>'Raw data'!D37</f>
        <v>37</v>
      </c>
      <c r="G37" s="3">
        <f t="shared" si="6"/>
        <v>8.1743869209808476E-3</v>
      </c>
      <c r="H37" s="62">
        <f>'Raw data'!E37</f>
        <v>1332.57877687737</v>
      </c>
      <c r="I37" s="67">
        <f t="shared" si="3"/>
        <v>3.2968354280658754E-3</v>
      </c>
      <c r="K37" s="65">
        <v>42500</v>
      </c>
      <c r="L37" s="62">
        <f t="shared" si="4"/>
        <v>4.5700654861120715E-3</v>
      </c>
      <c r="M37" s="62">
        <f t="shared" si="0"/>
        <v>216.05567500000001</v>
      </c>
      <c r="N37">
        <f t="shared" si="5"/>
        <v>3.435952186708501E-3</v>
      </c>
    </row>
    <row r="38" spans="1:14" x14ac:dyDescent="0.3">
      <c r="A38" s="101">
        <v>42501</v>
      </c>
      <c r="B38" s="3">
        <f>'Raw data'!B38</f>
        <v>82.720955000000004</v>
      </c>
      <c r="C38" s="3">
        <f t="shared" si="1"/>
        <v>-1.0582056780236526E-2</v>
      </c>
      <c r="D38" s="3">
        <f>'Raw data'!C38</f>
        <v>95.05</v>
      </c>
      <c r="E38" s="3">
        <f t="shared" si="2"/>
        <v>-4.1906757464641765E-3</v>
      </c>
      <c r="F38" s="3">
        <f>'Raw data'!D38</f>
        <v>37.9</v>
      </c>
      <c r="G38" s="3">
        <f t="shared" si="6"/>
        <v>2.4324324324324288E-2</v>
      </c>
      <c r="H38" s="62">
        <f>'Raw data'!E38</f>
        <v>1326.13200710817</v>
      </c>
      <c r="I38" s="67">
        <f t="shared" si="3"/>
        <v>-4.8378151303795731E-3</v>
      </c>
      <c r="K38" s="65">
        <v>42501</v>
      </c>
      <c r="L38" s="62">
        <f t="shared" si="4"/>
        <v>3.1838639325411952E-3</v>
      </c>
      <c r="M38" s="62">
        <f t="shared" si="0"/>
        <v>215.67095500000002</v>
      </c>
      <c r="N38">
        <f t="shared" si="5"/>
        <v>-1.7806521397782645E-3</v>
      </c>
    </row>
    <row r="39" spans="1:14" x14ac:dyDescent="0.3">
      <c r="A39" s="101">
        <v>42502</v>
      </c>
      <c r="B39" s="3">
        <f>'Raw data'!B39</f>
        <v>82.426050000000004</v>
      </c>
      <c r="C39" s="3">
        <f t="shared" si="1"/>
        <v>-3.5650579711029684E-3</v>
      </c>
      <c r="D39" s="3">
        <f>'Raw data'!C39</f>
        <v>95.35</v>
      </c>
      <c r="E39" s="3">
        <f t="shared" si="2"/>
        <v>3.156233561283505E-3</v>
      </c>
      <c r="F39" s="3">
        <f>'Raw data'!D39</f>
        <v>38.799999999999997</v>
      </c>
      <c r="G39" s="3">
        <f t="shared" si="6"/>
        <v>2.3746701846965663E-2</v>
      </c>
      <c r="H39" s="62">
        <f>'Raw data'!E39</f>
        <v>1312.2789895441899</v>
      </c>
      <c r="I39" s="67">
        <f t="shared" si="3"/>
        <v>-1.0446182951415719E-2</v>
      </c>
      <c r="K39" s="65">
        <v>42502</v>
      </c>
      <c r="L39" s="62">
        <f t="shared" si="4"/>
        <v>7.779292479048734E-3</v>
      </c>
      <c r="M39" s="62">
        <f t="shared" si="0"/>
        <v>216.57605000000001</v>
      </c>
      <c r="N39">
        <f t="shared" si="5"/>
        <v>4.1966476199819698E-3</v>
      </c>
    </row>
    <row r="40" spans="1:14" x14ac:dyDescent="0.3">
      <c r="A40" s="101">
        <v>42503</v>
      </c>
      <c r="B40" s="3">
        <f>'Raw data'!B40</f>
        <v>83.384500000000003</v>
      </c>
      <c r="C40" s="3">
        <f t="shared" si="1"/>
        <v>1.1627998672749685E-2</v>
      </c>
      <c r="D40" s="3">
        <f>'Raw data'!C40</f>
        <v>95.65</v>
      </c>
      <c r="E40" s="3">
        <f t="shared" si="2"/>
        <v>3.1463030938648283E-3</v>
      </c>
      <c r="F40" s="3">
        <f>'Raw data'!D40</f>
        <v>39.6</v>
      </c>
      <c r="G40" s="3">
        <f t="shared" si="6"/>
        <v>2.0618556701031038E-2</v>
      </c>
      <c r="H40" s="62">
        <f>'Raw data'!E40</f>
        <v>1323.1805536527199</v>
      </c>
      <c r="I40" s="67">
        <f t="shared" si="3"/>
        <v>8.3073524725992796E-3</v>
      </c>
      <c r="K40" s="65">
        <v>42503</v>
      </c>
      <c r="L40" s="62">
        <f t="shared" si="4"/>
        <v>1.1797619489215184E-2</v>
      </c>
      <c r="M40" s="62">
        <f t="shared" si="0"/>
        <v>218.6345</v>
      </c>
      <c r="N40">
        <f t="shared" si="5"/>
        <v>9.5045135415480764E-3</v>
      </c>
    </row>
    <row r="41" spans="1:14" x14ac:dyDescent="0.3">
      <c r="A41" s="101">
        <v>42506</v>
      </c>
      <c r="B41" s="3">
        <f>'Raw data'!B41</f>
        <v>81.61506</v>
      </c>
      <c r="C41" s="3">
        <f t="shared" si="1"/>
        <v>-2.1220250766029694E-2</v>
      </c>
      <c r="D41" s="3">
        <f>'Raw data'!C41</f>
        <v>95.45</v>
      </c>
      <c r="E41" s="3">
        <f t="shared" si="2"/>
        <v>-2.0909566126503169E-3</v>
      </c>
      <c r="F41" s="3">
        <f>'Raw data'!D41</f>
        <v>38.5</v>
      </c>
      <c r="G41" s="3">
        <f t="shared" si="6"/>
        <v>-2.7777777777777814E-2</v>
      </c>
      <c r="H41" s="62">
        <f>'Raw data'!E41</f>
        <v>1336.1444043669401</v>
      </c>
      <c r="I41" s="67">
        <f t="shared" si="3"/>
        <v>9.7974918679334042E-3</v>
      </c>
      <c r="K41" s="65">
        <v>42506</v>
      </c>
      <c r="L41" s="62">
        <f t="shared" si="4"/>
        <v>-1.7029661718819273E-2</v>
      </c>
      <c r="M41" s="62">
        <f t="shared" si="0"/>
        <v>215.56506000000002</v>
      </c>
      <c r="N41">
        <f t="shared" si="5"/>
        <v>-1.4039138379349947E-2</v>
      </c>
    </row>
    <row r="42" spans="1:14" x14ac:dyDescent="0.3">
      <c r="A42" s="101">
        <v>42507</v>
      </c>
      <c r="B42" s="3">
        <f>'Raw data'!B42</f>
        <v>82.20487</v>
      </c>
      <c r="C42" s="3">
        <f t="shared" si="1"/>
        <v>7.226729968709206E-3</v>
      </c>
      <c r="D42" s="3">
        <f>'Raw data'!C42</f>
        <v>94.95</v>
      </c>
      <c r="E42" s="3">
        <f t="shared" si="2"/>
        <v>-5.2383446830801469E-3</v>
      </c>
      <c r="F42" s="3">
        <f>'Raw data'!D42</f>
        <v>37.6</v>
      </c>
      <c r="G42" s="3">
        <f t="shared" si="6"/>
        <v>-2.3376623376623339E-2</v>
      </c>
      <c r="H42" s="62">
        <f>'Raw data'!E42</f>
        <v>1331.7053260472001</v>
      </c>
      <c r="I42" s="67">
        <f t="shared" si="3"/>
        <v>-3.3223043147370267E-3</v>
      </c>
      <c r="K42" s="65">
        <v>42507</v>
      </c>
      <c r="L42" s="62">
        <f t="shared" si="4"/>
        <v>-7.1294126969980928E-3</v>
      </c>
      <c r="M42" s="62">
        <f t="shared" si="0"/>
        <v>214.75487000000001</v>
      </c>
      <c r="N42">
        <f t="shared" si="5"/>
        <v>-3.7584476816419398E-3</v>
      </c>
    </row>
    <row r="43" spans="1:14" x14ac:dyDescent="0.3">
      <c r="A43" s="101">
        <v>42508</v>
      </c>
      <c r="B43" s="3">
        <f>'Raw data'!B43</f>
        <v>81.172713999999999</v>
      </c>
      <c r="C43" s="3">
        <f t="shared" si="1"/>
        <v>-1.2555898452244989E-2</v>
      </c>
      <c r="D43" s="3">
        <f>'Raw data'!C43</f>
        <v>92.9</v>
      </c>
      <c r="E43" s="3">
        <f t="shared" si="2"/>
        <v>-2.1590310689836724E-2</v>
      </c>
      <c r="F43" s="3">
        <f>'Raw data'!D43</f>
        <v>36.4</v>
      </c>
      <c r="G43" s="3">
        <f t="shared" si="6"/>
        <v>-3.191489361702135E-2</v>
      </c>
      <c r="H43" s="62">
        <f>'Raw data'!E43</f>
        <v>1340.9253670773601</v>
      </c>
      <c r="I43" s="67">
        <f t="shared" si="3"/>
        <v>6.9234843848880344E-3</v>
      </c>
      <c r="K43" s="65">
        <v>42508</v>
      </c>
      <c r="L43" s="62">
        <f t="shared" si="4"/>
        <v>-2.202036758636769E-2</v>
      </c>
      <c r="M43" s="62">
        <f t="shared" si="0"/>
        <v>210.47271400000002</v>
      </c>
      <c r="N43">
        <f t="shared" si="5"/>
        <v>-1.9939738735610446E-2</v>
      </c>
    </row>
    <row r="44" spans="1:14" x14ac:dyDescent="0.3">
      <c r="A44" s="101">
        <v>42509</v>
      </c>
      <c r="B44" s="3">
        <f>'Raw data'!B44</f>
        <v>81.025260000000003</v>
      </c>
      <c r="C44" s="3">
        <f t="shared" si="1"/>
        <v>-1.8165463828152427E-3</v>
      </c>
      <c r="D44" s="3">
        <f>'Raw data'!C44</f>
        <v>93.35</v>
      </c>
      <c r="E44" s="3">
        <f t="shared" si="2"/>
        <v>4.8439181916037528E-3</v>
      </c>
      <c r="F44" s="3">
        <f>'Raw data'!D44</f>
        <v>36.6</v>
      </c>
      <c r="G44" s="3">
        <f t="shared" si="6"/>
        <v>5.494505494505573E-3</v>
      </c>
      <c r="H44" s="62">
        <f>'Raw data'!E44</f>
        <v>1321.7980739693601</v>
      </c>
      <c r="I44" s="67">
        <f t="shared" si="3"/>
        <v>-1.4264248837121537E-2</v>
      </c>
      <c r="K44" s="65">
        <v>42509</v>
      </c>
      <c r="L44" s="62">
        <f t="shared" si="4"/>
        <v>2.8406257677646945E-3</v>
      </c>
      <c r="M44" s="62">
        <f t="shared" si="0"/>
        <v>210.97525999999999</v>
      </c>
      <c r="N44">
        <f t="shared" si="5"/>
        <v>2.387701429079148E-3</v>
      </c>
    </row>
    <row r="45" spans="1:14" x14ac:dyDescent="0.3">
      <c r="A45" s="101">
        <v>42510</v>
      </c>
      <c r="B45" s="3">
        <f>'Raw data'!B45</f>
        <v>82.794685000000001</v>
      </c>
      <c r="C45" s="3">
        <f t="shared" si="1"/>
        <v>2.183794288349088E-2</v>
      </c>
      <c r="D45" s="3">
        <f>'Raw data'!C45</f>
        <v>93.8</v>
      </c>
      <c r="E45" s="3">
        <f t="shared" si="2"/>
        <v>4.8205677557579315E-3</v>
      </c>
      <c r="F45" s="3">
        <f>'Raw data'!D45</f>
        <v>36.5</v>
      </c>
      <c r="G45" s="3">
        <f t="shared" si="6"/>
        <v>-2.7322404371585085E-3</v>
      </c>
      <c r="H45" s="62">
        <f>'Raw data'!E45</f>
        <v>1342.6809752274701</v>
      </c>
      <c r="I45" s="67">
        <f t="shared" si="3"/>
        <v>1.5798858894837571E-2</v>
      </c>
      <c r="K45" s="65">
        <v>42510</v>
      </c>
      <c r="L45" s="62">
        <f t="shared" si="4"/>
        <v>7.975423400696768E-3</v>
      </c>
      <c r="M45" s="62">
        <f t="shared" si="0"/>
        <v>213.094685</v>
      </c>
      <c r="N45">
        <f t="shared" si="5"/>
        <v>1.0045846133807381E-2</v>
      </c>
    </row>
    <row r="46" spans="1:14" x14ac:dyDescent="0.3">
      <c r="A46" s="101">
        <v>42513</v>
      </c>
      <c r="B46" s="3">
        <f>'Raw data'!B46</f>
        <v>82.426050000000004</v>
      </c>
      <c r="C46" s="3">
        <f t="shared" si="1"/>
        <v>-4.4523993297395552E-3</v>
      </c>
      <c r="D46" s="3">
        <f>'Raw data'!C46</f>
        <v>94.35</v>
      </c>
      <c r="E46" s="3">
        <f t="shared" si="2"/>
        <v>5.8635394456289678E-3</v>
      </c>
      <c r="F46" s="3">
        <f>'Raw data'!D46</f>
        <v>36</v>
      </c>
      <c r="G46" s="3">
        <f t="shared" si="6"/>
        <v>-1.3698630136986301E-2</v>
      </c>
      <c r="H46" s="62">
        <f>'Raw data'!E46</f>
        <v>1338.96818231477</v>
      </c>
      <c r="I46" s="67">
        <f t="shared" si="3"/>
        <v>-2.7652085500586036E-3</v>
      </c>
      <c r="K46" s="65">
        <v>42513</v>
      </c>
      <c r="L46" s="62">
        <f t="shared" si="4"/>
        <v>-4.0958300070322957E-3</v>
      </c>
      <c r="M46" s="62">
        <f t="shared" si="0"/>
        <v>212.77605</v>
      </c>
      <c r="N46">
        <f t="shared" si="5"/>
        <v>-1.4952742720917721E-3</v>
      </c>
    </row>
    <row r="47" spans="1:14" x14ac:dyDescent="0.3">
      <c r="A47" s="101">
        <v>42514</v>
      </c>
      <c r="B47" s="3">
        <f>'Raw data'!B47</f>
        <v>82.647229999999993</v>
      </c>
      <c r="C47" s="3">
        <f t="shared" si="1"/>
        <v>2.6833749767214334E-3</v>
      </c>
      <c r="D47" s="3">
        <f>'Raw data'!C47</f>
        <v>93.8</v>
      </c>
      <c r="E47" s="3">
        <f t="shared" si="2"/>
        <v>-5.8293587705352109E-3</v>
      </c>
      <c r="F47" s="3">
        <f>'Raw data'!D47</f>
        <v>36.1</v>
      </c>
      <c r="G47" s="3">
        <f t="shared" si="6"/>
        <v>2.7777777777778173E-3</v>
      </c>
      <c r="H47" s="62">
        <f>'Raw data'!E47</f>
        <v>1357.09779951461</v>
      </c>
      <c r="I47" s="67">
        <f t="shared" si="3"/>
        <v>1.3539991046312951E-2</v>
      </c>
      <c r="K47" s="65">
        <v>42514</v>
      </c>
      <c r="L47" s="62">
        <f t="shared" si="4"/>
        <v>-1.2273533867865338E-4</v>
      </c>
      <c r="M47" s="62">
        <f t="shared" si="0"/>
        <v>212.54722999999998</v>
      </c>
      <c r="N47">
        <f t="shared" si="5"/>
        <v>-1.0754029882593136E-3</v>
      </c>
    </row>
    <row r="48" spans="1:14" x14ac:dyDescent="0.3">
      <c r="A48" s="101">
        <v>42515</v>
      </c>
      <c r="B48" s="3">
        <f>'Raw data'!B48</f>
        <v>84.048029999999997</v>
      </c>
      <c r="C48" s="3">
        <f t="shared" si="1"/>
        <v>1.6949146390024251E-2</v>
      </c>
      <c r="D48" s="3">
        <f>'Raw data'!C48</f>
        <v>94.15</v>
      </c>
      <c r="E48" s="3">
        <f t="shared" si="2"/>
        <v>3.7313432835821806E-3</v>
      </c>
      <c r="F48" s="3">
        <f>'Raw data'!D48</f>
        <v>36.5</v>
      </c>
      <c r="G48" s="3">
        <f t="shared" si="6"/>
        <v>1.1080332409972259E-2</v>
      </c>
      <c r="H48" s="62">
        <f>'Raw data'!E48</f>
        <v>1367.0671831229999</v>
      </c>
      <c r="I48" s="67">
        <f t="shared" si="3"/>
        <v>7.3461054995120588E-3</v>
      </c>
      <c r="K48" s="65">
        <v>42515</v>
      </c>
      <c r="L48" s="62">
        <f t="shared" si="4"/>
        <v>1.0586940694526231E-2</v>
      </c>
      <c r="M48" s="62">
        <f t="shared" si="0"/>
        <v>214.69803000000002</v>
      </c>
      <c r="N48">
        <f t="shared" si="5"/>
        <v>1.0119162691511117E-2</v>
      </c>
    </row>
    <row r="49" spans="1:14" x14ac:dyDescent="0.3">
      <c r="A49" s="101">
        <v>42516</v>
      </c>
      <c r="B49" s="3">
        <f>'Raw data'!B49</f>
        <v>84.055719999999994</v>
      </c>
      <c r="C49" s="3">
        <f t="shared" si="1"/>
        <v>9.1495303340204928E-5</v>
      </c>
      <c r="D49" s="3">
        <f>'Raw data'!C49</f>
        <v>94.85</v>
      </c>
      <c r="E49" s="3">
        <f t="shared" si="2"/>
        <v>7.4349442379180947E-3</v>
      </c>
      <c r="F49" s="3">
        <f>'Raw data'!D49</f>
        <v>36.4</v>
      </c>
      <c r="G49" s="3">
        <f t="shared" si="6"/>
        <v>-2.7397260273972993E-3</v>
      </c>
      <c r="H49" s="62">
        <f>'Raw data'!E49</f>
        <v>1376.1473530266201</v>
      </c>
      <c r="I49" s="67">
        <f t="shared" si="3"/>
        <v>6.6420802252577672E-3</v>
      </c>
      <c r="K49" s="65">
        <v>42516</v>
      </c>
      <c r="L49" s="62">
        <f t="shared" si="4"/>
        <v>1.595571171287E-3</v>
      </c>
      <c r="M49" s="62">
        <f t="shared" si="0"/>
        <v>215.30571999999998</v>
      </c>
      <c r="N49">
        <f t="shared" si="5"/>
        <v>2.8304405028772854E-3</v>
      </c>
    </row>
    <row r="50" spans="1:14" x14ac:dyDescent="0.3">
      <c r="A50" s="101">
        <v>42517</v>
      </c>
      <c r="B50" s="3">
        <f>'Raw data'!B50</f>
        <v>82.904269999999997</v>
      </c>
      <c r="C50" s="3">
        <f t="shared" si="1"/>
        <v>-1.3698651323193676E-2</v>
      </c>
      <c r="D50" s="3">
        <f>'Raw data'!C50</f>
        <v>94.5</v>
      </c>
      <c r="E50" s="3">
        <f t="shared" si="2"/>
        <v>-3.6900369003689442E-3</v>
      </c>
      <c r="F50" s="3">
        <f>'Raw data'!D50</f>
        <v>36.5</v>
      </c>
      <c r="G50" s="3">
        <f t="shared" si="6"/>
        <v>2.7472527472527865E-3</v>
      </c>
      <c r="H50" s="62">
        <f>'Raw data'!E50</f>
        <v>1376.4985452343899</v>
      </c>
      <c r="I50" s="67">
        <f t="shared" si="3"/>
        <v>2.5519956638177965E-4</v>
      </c>
      <c r="K50" s="65">
        <v>42517</v>
      </c>
      <c r="L50" s="62">
        <f t="shared" si="4"/>
        <v>-4.880478492103278E-3</v>
      </c>
      <c r="M50" s="62">
        <f t="shared" si="0"/>
        <v>213.90427</v>
      </c>
      <c r="N50">
        <f t="shared" si="5"/>
        <v>-6.5091164322061803E-3</v>
      </c>
    </row>
    <row r="51" spans="1:14" x14ac:dyDescent="0.3">
      <c r="A51" s="101">
        <v>42520</v>
      </c>
      <c r="B51" s="3">
        <f>'Raw data'!B51</f>
        <v>82.827500000000001</v>
      </c>
      <c r="C51" s="3">
        <f t="shared" si="1"/>
        <v>-9.2600779187846695E-4</v>
      </c>
      <c r="D51" s="3">
        <f>'Raw data'!C51</f>
        <v>94.25</v>
      </c>
      <c r="E51" s="3">
        <f t="shared" si="2"/>
        <v>-2.6455026455026454E-3</v>
      </c>
      <c r="F51" s="3">
        <f>'Raw data'!D51</f>
        <v>36.299999999999997</v>
      </c>
      <c r="G51" s="3">
        <f t="shared" si="6"/>
        <v>-5.4794520547945987E-3</v>
      </c>
      <c r="H51" s="62">
        <f>'Raw data'!E51</f>
        <v>1379.80495507097</v>
      </c>
      <c r="I51" s="67">
        <f t="shared" si="3"/>
        <v>2.4020438292705008E-3</v>
      </c>
      <c r="K51" s="65">
        <v>42520</v>
      </c>
      <c r="L51" s="62">
        <f t="shared" si="4"/>
        <v>-3.0169874973919038E-3</v>
      </c>
      <c r="M51" s="62">
        <f t="shared" si="0"/>
        <v>213.3775</v>
      </c>
      <c r="N51">
        <f t="shared" si="5"/>
        <v>-2.4626436863555792E-3</v>
      </c>
    </row>
    <row r="52" spans="1:14" x14ac:dyDescent="0.3">
      <c r="A52" s="101">
        <v>42521</v>
      </c>
      <c r="B52" s="3">
        <f>'Raw data'!B52</f>
        <v>84.439539999999994</v>
      </c>
      <c r="C52" s="3">
        <f t="shared" si="1"/>
        <v>1.9462618091817249E-2</v>
      </c>
      <c r="D52" s="3">
        <f>'Raw data'!C52</f>
        <v>95.3</v>
      </c>
      <c r="E52" s="3">
        <f t="shared" si="2"/>
        <v>1.1140583554376627E-2</v>
      </c>
      <c r="F52" s="3">
        <f>'Raw data'!D52</f>
        <v>36.1</v>
      </c>
      <c r="G52" s="3">
        <f t="shared" si="6"/>
        <v>-5.50964187327812E-3</v>
      </c>
      <c r="H52" s="62">
        <f>'Raw data'!E52</f>
        <v>1369.47854859633</v>
      </c>
      <c r="I52" s="67">
        <f t="shared" si="3"/>
        <v>-7.4839610023786415E-3</v>
      </c>
      <c r="K52" s="65">
        <v>42521</v>
      </c>
      <c r="L52" s="62">
        <f t="shared" si="4"/>
        <v>8.3645199243052529E-3</v>
      </c>
      <c r="M52" s="62">
        <f t="shared" si="0"/>
        <v>215.83953999999997</v>
      </c>
      <c r="N52">
        <f t="shared" si="5"/>
        <v>1.1538423685721191E-2</v>
      </c>
    </row>
    <row r="53" spans="1:14" x14ac:dyDescent="0.3">
      <c r="A53" s="101">
        <v>42522</v>
      </c>
      <c r="B53" s="3">
        <f>'Raw data'!B53</f>
        <v>83.441604999999996</v>
      </c>
      <c r="C53" s="3">
        <f t="shared" si="1"/>
        <v>-1.1818337712403435E-2</v>
      </c>
      <c r="D53" s="3">
        <f>'Raw data'!C53</f>
        <v>95</v>
      </c>
      <c r="E53" s="3">
        <f t="shared" si="2"/>
        <v>-3.1479538300104633E-3</v>
      </c>
      <c r="F53" s="3">
        <f>'Raw data'!D53</f>
        <v>35.6</v>
      </c>
      <c r="G53" s="3">
        <f t="shared" si="6"/>
        <v>-1.3850415512465374E-2</v>
      </c>
      <c r="H53" s="62">
        <f>'Raw data'!E53</f>
        <v>1356.75356174282</v>
      </c>
      <c r="I53" s="67">
        <f t="shared" si="3"/>
        <v>-9.2918482487752037E-3</v>
      </c>
      <c r="K53" s="65">
        <v>42522</v>
      </c>
      <c r="L53" s="62">
        <f t="shared" si="4"/>
        <v>-9.6055690182930906E-3</v>
      </c>
      <c r="M53" s="62">
        <f t="shared" si="0"/>
        <v>214.04160499999998</v>
      </c>
      <c r="N53">
        <f t="shared" si="5"/>
        <v>-8.3299612295318817E-3</v>
      </c>
    </row>
    <row r="54" spans="1:14" x14ac:dyDescent="0.3">
      <c r="A54" s="101">
        <v>42523</v>
      </c>
      <c r="B54" s="3">
        <f>'Raw data'!B54</f>
        <v>82.981020000000001</v>
      </c>
      <c r="C54" s="3">
        <f t="shared" si="1"/>
        <v>-5.5198482819211678E-3</v>
      </c>
      <c r="D54" s="3">
        <f>'Raw data'!C54</f>
        <v>95.35</v>
      </c>
      <c r="E54" s="3">
        <f t="shared" si="2"/>
        <v>3.6842105263157295E-3</v>
      </c>
      <c r="F54" s="3">
        <f>'Raw data'!D54</f>
        <v>35.799999999999997</v>
      </c>
      <c r="G54" s="3">
        <f t="shared" si="6"/>
        <v>5.6179775280897678E-3</v>
      </c>
      <c r="H54" s="62">
        <f>'Raw data'!E54</f>
        <v>1359.1369799051799</v>
      </c>
      <c r="I54" s="67">
        <f t="shared" si="3"/>
        <v>1.7567067664803525E-3</v>
      </c>
      <c r="K54" s="65">
        <v>42523</v>
      </c>
      <c r="L54" s="62">
        <f t="shared" si="4"/>
        <v>1.2607799241614432E-3</v>
      </c>
      <c r="M54" s="62">
        <f t="shared" si="0"/>
        <v>214.13101999999998</v>
      </c>
      <c r="N54">
        <f t="shared" si="5"/>
        <v>4.1774588636635609E-4</v>
      </c>
    </row>
    <row r="55" spans="1:14" x14ac:dyDescent="0.3">
      <c r="A55" s="101">
        <v>42524</v>
      </c>
      <c r="B55" s="3">
        <f>'Raw data'!B55</f>
        <v>82.290149999999997</v>
      </c>
      <c r="C55" s="3">
        <f t="shared" si="1"/>
        <v>-8.3256388027045693E-3</v>
      </c>
      <c r="D55" s="3">
        <f>'Raw data'!C55</f>
        <v>94.5</v>
      </c>
      <c r="E55" s="3">
        <f t="shared" si="2"/>
        <v>-8.9145254326166157E-3</v>
      </c>
      <c r="F55" s="3">
        <f>'Raw data'!D55</f>
        <v>35</v>
      </c>
      <c r="G55" s="3">
        <f t="shared" si="6"/>
        <v>-2.234636871508372E-2</v>
      </c>
      <c r="H55" s="62">
        <f>'Raw data'!E55</f>
        <v>1345.4383553759101</v>
      </c>
      <c r="I55" s="67">
        <f t="shared" si="3"/>
        <v>-1.007891384886426E-2</v>
      </c>
      <c r="K55" s="65">
        <v>42524</v>
      </c>
      <c r="L55" s="62">
        <f t="shared" si="4"/>
        <v>-1.31955109834683E-2</v>
      </c>
      <c r="M55" s="62">
        <f t="shared" si="0"/>
        <v>211.79014999999998</v>
      </c>
      <c r="N55">
        <f t="shared" si="5"/>
        <v>-1.0931951848919394E-2</v>
      </c>
    </row>
    <row r="56" spans="1:14" x14ac:dyDescent="0.3">
      <c r="A56" s="101">
        <v>42528</v>
      </c>
      <c r="B56" s="3">
        <f>'Raw data'!B56</f>
        <v>82.750749999999996</v>
      </c>
      <c r="C56" s="3">
        <f t="shared" si="1"/>
        <v>5.5972677167315833E-3</v>
      </c>
      <c r="D56" s="3">
        <f>'Raw data'!C56</f>
        <v>96.1</v>
      </c>
      <c r="E56" s="3">
        <f t="shared" si="2"/>
        <v>1.693121693121687E-2</v>
      </c>
      <c r="F56" s="3">
        <f>'Raw data'!D56</f>
        <v>34.6</v>
      </c>
      <c r="G56" s="3">
        <f t="shared" si="6"/>
        <v>-1.1428571428571389E-2</v>
      </c>
      <c r="H56" s="62">
        <f>'Raw data'!E56</f>
        <v>1367.1545975940201</v>
      </c>
      <c r="I56" s="67">
        <f t="shared" si="3"/>
        <v>1.6140644520307695E-2</v>
      </c>
      <c r="K56" s="65">
        <v>42528</v>
      </c>
      <c r="L56" s="62">
        <f t="shared" si="4"/>
        <v>3.699971073125688E-3</v>
      </c>
      <c r="M56" s="62">
        <f t="shared" si="0"/>
        <v>213.45075</v>
      </c>
      <c r="N56">
        <f t="shared" si="5"/>
        <v>7.8407801307096518E-3</v>
      </c>
    </row>
    <row r="57" spans="1:14" x14ac:dyDescent="0.3">
      <c r="A57" s="101">
        <v>42529</v>
      </c>
      <c r="B57" s="3">
        <f>'Raw data'!B57</f>
        <v>81.983109999999996</v>
      </c>
      <c r="C57" s="3">
        <f t="shared" si="1"/>
        <v>-9.2765322368679459E-3</v>
      </c>
      <c r="D57" s="3">
        <f>'Raw data'!C57</f>
        <v>95.4</v>
      </c>
      <c r="E57" s="3">
        <f t="shared" si="2"/>
        <v>-7.2840790842870831E-3</v>
      </c>
      <c r="F57" s="3">
        <f>'Raw data'!D57</f>
        <v>34.799999999999997</v>
      </c>
      <c r="G57" s="3">
        <f t="shared" si="6"/>
        <v>5.7803468208091251E-3</v>
      </c>
      <c r="H57" s="62">
        <f>'Raw data'!E57</f>
        <v>1361.48508492515</v>
      </c>
      <c r="I57" s="67">
        <f t="shared" si="3"/>
        <v>-4.1469433514304431E-3</v>
      </c>
      <c r="K57" s="65">
        <v>42529</v>
      </c>
      <c r="L57" s="62">
        <f t="shared" si="4"/>
        <v>-3.5934215001153015E-3</v>
      </c>
      <c r="M57" s="62">
        <f t="shared" si="0"/>
        <v>212.18311</v>
      </c>
      <c r="N57">
        <f t="shared" si="5"/>
        <v>-5.9387938435447058E-3</v>
      </c>
    </row>
    <row r="58" spans="1:14" x14ac:dyDescent="0.3">
      <c r="A58" s="101">
        <v>42530</v>
      </c>
      <c r="B58" s="3">
        <f>'Raw data'!B58</f>
        <v>80.754890000000003</v>
      </c>
      <c r="C58" s="3">
        <f t="shared" si="1"/>
        <v>-1.4981378481494459E-2</v>
      </c>
      <c r="D58" s="3">
        <f>'Raw data'!C58</f>
        <v>95.2</v>
      </c>
      <c r="E58" s="3">
        <f t="shared" si="2"/>
        <v>-2.0964360587002392E-3</v>
      </c>
      <c r="F58" s="3">
        <f>'Raw data'!D58</f>
        <v>34.5</v>
      </c>
      <c r="G58" s="3">
        <f t="shared" si="6"/>
        <v>-8.6206896551723321E-3</v>
      </c>
      <c r="H58" s="62">
        <f>'Raw data'!E58</f>
        <v>1343.9994294768601</v>
      </c>
      <c r="I58" s="67">
        <f t="shared" si="3"/>
        <v>-1.2843075287344184E-2</v>
      </c>
      <c r="K58" s="65">
        <v>42530</v>
      </c>
      <c r="L58" s="62">
        <f t="shared" si="4"/>
        <v>-8.566168065122344E-3</v>
      </c>
      <c r="M58" s="62">
        <f t="shared" si="0"/>
        <v>210.45489000000001</v>
      </c>
      <c r="N58">
        <f t="shared" si="5"/>
        <v>-8.1449461269560673E-3</v>
      </c>
    </row>
    <row r="59" spans="1:14" x14ac:dyDescent="0.3">
      <c r="A59" s="101">
        <v>42531</v>
      </c>
      <c r="B59" s="3">
        <f>'Raw data'!B59</f>
        <v>78.221720000000005</v>
      </c>
      <c r="C59" s="3">
        <f t="shared" si="1"/>
        <v>-3.1368626717217969E-2</v>
      </c>
      <c r="D59" s="3">
        <f>'Raw data'!C59</f>
        <v>94.1</v>
      </c>
      <c r="E59" s="3">
        <f t="shared" si="2"/>
        <v>-1.1554621848739585E-2</v>
      </c>
      <c r="F59" s="3">
        <f>'Raw data'!D59</f>
        <v>34</v>
      </c>
      <c r="G59" s="3">
        <f t="shared" si="6"/>
        <v>-1.4492753623188406E-2</v>
      </c>
      <c r="H59" s="62">
        <f>'Raw data'!E59</f>
        <v>1315.0593615359601</v>
      </c>
      <c r="I59" s="67">
        <f t="shared" si="3"/>
        <v>-2.1532797787097779E-2</v>
      </c>
      <c r="K59" s="65">
        <v>42531</v>
      </c>
      <c r="L59" s="62">
        <f t="shared" si="4"/>
        <v>-1.9138667396381988E-2</v>
      </c>
      <c r="M59" s="62">
        <f t="shared" si="0"/>
        <v>206.32172</v>
      </c>
      <c r="N59">
        <f t="shared" si="5"/>
        <v>-1.9639220547453217E-2</v>
      </c>
    </row>
    <row r="60" spans="1:14" x14ac:dyDescent="0.3">
      <c r="A60" s="101">
        <v>42534</v>
      </c>
      <c r="B60" s="3">
        <f>'Raw data'!B60</f>
        <v>76.993499999999997</v>
      </c>
      <c r="C60" s="3">
        <f t="shared" si="1"/>
        <v>-1.5701776948908914E-2</v>
      </c>
      <c r="D60" s="3">
        <f>'Raw data'!C60</f>
        <v>91.95</v>
      </c>
      <c r="E60" s="3">
        <f t="shared" si="2"/>
        <v>-2.2848034006376108E-2</v>
      </c>
      <c r="F60" s="3">
        <f>'Raw data'!D60</f>
        <v>33.299999999999997</v>
      </c>
      <c r="G60" s="3">
        <f t="shared" si="6"/>
        <v>-2.058823529411773E-2</v>
      </c>
      <c r="H60" s="62">
        <f>'Raw data'!E60</f>
        <v>1294.5061125043401</v>
      </c>
      <c r="I60" s="67">
        <f t="shared" si="3"/>
        <v>-1.5629141643928729E-2</v>
      </c>
      <c r="K60" s="65">
        <v>42534</v>
      </c>
      <c r="L60" s="62">
        <f t="shared" si="4"/>
        <v>-1.9712682083134248E-2</v>
      </c>
      <c r="M60" s="62">
        <f t="shared" si="0"/>
        <v>202.24349999999998</v>
      </c>
      <c r="N60">
        <f t="shared" si="5"/>
        <v>-1.9766314472368766E-2</v>
      </c>
    </row>
    <row r="61" spans="1:14" x14ac:dyDescent="0.3">
      <c r="A61" s="101">
        <v>42535</v>
      </c>
      <c r="B61" s="3">
        <f>'Raw data'!B61</f>
        <v>77.223785000000007</v>
      </c>
      <c r="C61" s="3">
        <f t="shared" si="1"/>
        <v>2.9909667699222556E-3</v>
      </c>
      <c r="D61" s="3">
        <f>'Raw data'!C61</f>
        <v>90.1</v>
      </c>
      <c r="E61" s="3">
        <f t="shared" si="2"/>
        <v>-2.0119630233822822E-2</v>
      </c>
      <c r="F61" s="3">
        <f>'Raw data'!D61</f>
        <v>32.700000000000003</v>
      </c>
      <c r="G61" s="3">
        <f t="shared" si="6"/>
        <v>-1.8018018018017848E-2</v>
      </c>
      <c r="H61" s="62">
        <f>'Raw data'!E61</f>
        <v>1273.9697239480899</v>
      </c>
      <c r="I61" s="67">
        <f t="shared" si="3"/>
        <v>-1.5864265419744224E-2</v>
      </c>
      <c r="K61" s="65">
        <v>42535</v>
      </c>
      <c r="L61" s="62">
        <f t="shared" si="4"/>
        <v>-1.1715560493972805E-2</v>
      </c>
      <c r="M61" s="62">
        <f t="shared" si="0"/>
        <v>200.02378499999998</v>
      </c>
      <c r="N61">
        <f t="shared" si="5"/>
        <v>-1.0975457802104929E-2</v>
      </c>
    </row>
    <row r="62" spans="1:14" x14ac:dyDescent="0.3">
      <c r="A62" s="101">
        <v>42536</v>
      </c>
      <c r="B62" s="3">
        <f>'Raw data'!B62</f>
        <v>76.648060000000001</v>
      </c>
      <c r="C62" s="3">
        <f t="shared" si="1"/>
        <v>-7.4552807791020024E-3</v>
      </c>
      <c r="D62" s="3">
        <f>'Raw data'!C62</f>
        <v>89.75</v>
      </c>
      <c r="E62" s="3">
        <f t="shared" si="2"/>
        <v>-3.8845726970032669E-3</v>
      </c>
      <c r="F62" s="3">
        <f>'Raw data'!D62</f>
        <v>33.5</v>
      </c>
      <c r="G62" s="3">
        <f t="shared" si="6"/>
        <v>2.4464831804281256E-2</v>
      </c>
      <c r="H62" s="62">
        <f>'Raw data'!E62</f>
        <v>1304.0864319811501</v>
      </c>
      <c r="I62" s="67">
        <f t="shared" si="3"/>
        <v>2.3640050047443125E-2</v>
      </c>
      <c r="K62" s="65">
        <v>42536</v>
      </c>
      <c r="L62" s="62">
        <f t="shared" si="4"/>
        <v>4.3749927760586621E-3</v>
      </c>
      <c r="M62" s="62">
        <f t="shared" si="0"/>
        <v>199.89805999999999</v>
      </c>
      <c r="N62">
        <f t="shared" si="5"/>
        <v>-6.2855024966150183E-4</v>
      </c>
    </row>
    <row r="63" spans="1:14" x14ac:dyDescent="0.3">
      <c r="A63" s="101">
        <v>42537</v>
      </c>
      <c r="B63" s="3">
        <f>'Raw data'!B63</f>
        <v>73.692689999999999</v>
      </c>
      <c r="C63" s="3">
        <f t="shared" si="1"/>
        <v>-3.8557662124781789E-2</v>
      </c>
      <c r="D63" s="3">
        <f>'Raw data'!C63</f>
        <v>87.2</v>
      </c>
      <c r="E63" s="3">
        <f t="shared" si="2"/>
        <v>-2.8412256267409439E-2</v>
      </c>
      <c r="F63" s="3">
        <f>'Raw data'!D63</f>
        <v>32</v>
      </c>
      <c r="G63" s="3">
        <f t="shared" si="6"/>
        <v>-4.4776119402985072E-2</v>
      </c>
      <c r="H63" s="62">
        <f>'Raw data'!E63</f>
        <v>1278.7124017267499</v>
      </c>
      <c r="I63" s="67">
        <f t="shared" si="3"/>
        <v>-1.9457322484256117E-2</v>
      </c>
      <c r="K63" s="65">
        <v>42537</v>
      </c>
      <c r="L63" s="62">
        <f t="shared" si="4"/>
        <v>-3.7248679265058766E-2</v>
      </c>
      <c r="M63" s="62">
        <f t="shared" si="0"/>
        <v>192.89269000000002</v>
      </c>
      <c r="N63">
        <f t="shared" si="5"/>
        <v>-3.5044712289853994E-2</v>
      </c>
    </row>
    <row r="64" spans="1:14" x14ac:dyDescent="0.3">
      <c r="A64" s="101">
        <v>42538</v>
      </c>
      <c r="B64" s="3">
        <f>'Raw data'!B64</f>
        <v>75.611755000000002</v>
      </c>
      <c r="C64" s="3">
        <f t="shared" si="1"/>
        <v>2.6041456757787011E-2</v>
      </c>
      <c r="D64" s="3">
        <f>'Raw data'!C64</f>
        <v>86.15</v>
      </c>
      <c r="E64" s="3">
        <f t="shared" si="2"/>
        <v>-1.2041284403669692E-2</v>
      </c>
      <c r="F64" s="3">
        <f>'Raw data'!D64</f>
        <v>31.8</v>
      </c>
      <c r="G64" s="3">
        <f t="shared" si="6"/>
        <v>-6.2499999999999778E-3</v>
      </c>
      <c r="H64" s="62">
        <f>'Raw data'!E64</f>
        <v>1298.37970751834</v>
      </c>
      <c r="I64" s="67">
        <f t="shared" si="3"/>
        <v>1.5380554505478834E-2</v>
      </c>
      <c r="K64" s="65">
        <v>42538</v>
      </c>
      <c r="L64" s="62">
        <f t="shared" si="4"/>
        <v>2.5833907847057805E-3</v>
      </c>
      <c r="M64" s="62">
        <f t="shared" si="0"/>
        <v>193.56175500000001</v>
      </c>
      <c r="N64">
        <f t="shared" si="5"/>
        <v>3.4685866011821861E-3</v>
      </c>
    </row>
    <row r="65" spans="1:14" x14ac:dyDescent="0.3">
      <c r="A65" s="101">
        <v>42541</v>
      </c>
      <c r="B65" s="3">
        <f>'Raw data'!B65</f>
        <v>77.761129999999994</v>
      </c>
      <c r="C65" s="3">
        <f t="shared" si="1"/>
        <v>2.8426466228696743E-2</v>
      </c>
      <c r="D65" s="3">
        <f>'Raw data'!C65</f>
        <v>88.2</v>
      </c>
      <c r="E65" s="3">
        <f t="shared" si="2"/>
        <v>2.3795705165409135E-2</v>
      </c>
      <c r="F65" s="3">
        <f>'Raw data'!D65</f>
        <v>32.799999999999997</v>
      </c>
      <c r="G65" s="3">
        <f t="shared" si="6"/>
        <v>3.1446540880503034E-2</v>
      </c>
      <c r="H65" s="62">
        <f>'Raw data'!E65</f>
        <v>1340.28842425425</v>
      </c>
      <c r="I65" s="67">
        <f t="shared" si="3"/>
        <v>3.2277704660073854E-2</v>
      </c>
      <c r="K65" s="65">
        <v>42541</v>
      </c>
      <c r="L65" s="62">
        <f t="shared" si="4"/>
        <v>2.7889570758202972E-2</v>
      </c>
      <c r="M65" s="62">
        <f t="shared" si="0"/>
        <v>198.76112999999998</v>
      </c>
      <c r="N65">
        <f t="shared" si="5"/>
        <v>2.6861582237668671E-2</v>
      </c>
    </row>
    <row r="66" spans="1:14" x14ac:dyDescent="0.3">
      <c r="A66" s="101">
        <v>42542</v>
      </c>
      <c r="B66" s="3">
        <f>'Raw data'!B66</f>
        <v>76.763210000000001</v>
      </c>
      <c r="C66" s="3">
        <f t="shared" si="1"/>
        <v>-1.2833146843416415E-2</v>
      </c>
      <c r="D66" s="3">
        <f>'Raw data'!C66</f>
        <v>89.6</v>
      </c>
      <c r="E66" s="3">
        <f t="shared" si="2"/>
        <v>1.5873015873015775E-2</v>
      </c>
      <c r="F66" s="3">
        <f>'Raw data'!D66</f>
        <v>32.6</v>
      </c>
      <c r="G66" s="3">
        <f t="shared" si="6"/>
        <v>-6.0975609756096271E-3</v>
      </c>
      <c r="H66" s="62">
        <f>'Raw data'!E66</f>
        <v>1344.58960831434</v>
      </c>
      <c r="I66" s="67">
        <f t="shared" si="3"/>
        <v>3.2091481074181709E-3</v>
      </c>
      <c r="K66" s="65">
        <v>42542</v>
      </c>
      <c r="L66" s="62">
        <f t="shared" si="4"/>
        <v>-1.0192306486700891E-3</v>
      </c>
      <c r="M66" s="62">
        <f t="shared" si="0"/>
        <v>198.96320999999998</v>
      </c>
      <c r="N66">
        <f t="shared" si="5"/>
        <v>1.0166977819053211E-3</v>
      </c>
    </row>
    <row r="67" spans="1:14" x14ac:dyDescent="0.3">
      <c r="A67" s="101">
        <v>42543</v>
      </c>
      <c r="B67" s="3">
        <f>'Raw data'!B67</f>
        <v>77.914659999999998</v>
      </c>
      <c r="C67" s="3">
        <f t="shared" si="1"/>
        <v>1.5000024100086447E-2</v>
      </c>
      <c r="D67" s="3">
        <f>'Raw data'!C67</f>
        <v>88.95</v>
      </c>
      <c r="E67" s="3">
        <f t="shared" si="2"/>
        <v>-7.2544642857141914E-3</v>
      </c>
      <c r="F67" s="3">
        <f>'Raw data'!D67</f>
        <v>32.799999999999997</v>
      </c>
      <c r="G67" s="3">
        <f t="shared" si="6"/>
        <v>6.1349693251532434E-3</v>
      </c>
      <c r="H67" s="62">
        <f>'Raw data'!E67</f>
        <v>1354.5988402246201</v>
      </c>
      <c r="I67" s="67">
        <f t="shared" si="3"/>
        <v>7.4440794785170456E-3</v>
      </c>
      <c r="K67" s="65">
        <v>42543</v>
      </c>
      <c r="L67" s="62">
        <f t="shared" si="4"/>
        <v>4.6268430465084996E-3</v>
      </c>
      <c r="M67" s="62">
        <f t="shared" ref="M67:M130" si="7">B67+D67+F67</f>
        <v>199.66466000000003</v>
      </c>
      <c r="N67">
        <f t="shared" si="5"/>
        <v>3.5255261512922467E-3</v>
      </c>
    </row>
    <row r="68" spans="1:14" x14ac:dyDescent="0.3">
      <c r="A68" s="101">
        <v>42544</v>
      </c>
      <c r="B68" s="3">
        <f>'Raw data'!B68</f>
        <v>79.142870000000002</v>
      </c>
      <c r="C68" s="3">
        <f t="shared" ref="C68:C131" si="8">(B68-B67)/B67</f>
        <v>1.5763528968746117E-2</v>
      </c>
      <c r="D68" s="3">
        <f>'Raw data'!C68</f>
        <v>89.5</v>
      </c>
      <c r="E68" s="3">
        <f t="shared" ref="E68:E131" si="9">(D68-D67)/D67</f>
        <v>6.1832490163012607E-3</v>
      </c>
      <c r="F68" s="3">
        <f>'Raw data'!D68</f>
        <v>33.299999999999997</v>
      </c>
      <c r="G68" s="3">
        <f t="shared" si="6"/>
        <v>1.5243902439024392E-2</v>
      </c>
      <c r="H68" s="62">
        <f>'Raw data'!E68</f>
        <v>1360.7298414898701</v>
      </c>
      <c r="I68" s="67">
        <f t="shared" ref="I68:I131" si="10">(H68-H67)/H67</f>
        <v>4.5260641624596115E-3</v>
      </c>
      <c r="K68" s="65">
        <v>42544</v>
      </c>
      <c r="L68" s="62">
        <f t="shared" ref="L68:L131" si="11">AVERAGE(C68,E68,G68)</f>
        <v>1.239689347469059E-2</v>
      </c>
      <c r="M68" s="62">
        <f t="shared" si="7"/>
        <v>201.94287000000003</v>
      </c>
      <c r="N68">
        <f t="shared" ref="N68:N131" si="12">(M68-M67)/M67</f>
        <v>1.1410181451239298E-2</v>
      </c>
    </row>
    <row r="69" spans="1:14" x14ac:dyDescent="0.3">
      <c r="A69" s="101">
        <v>42548</v>
      </c>
      <c r="B69" s="3">
        <f>'Raw data'!B69</f>
        <v>72.003900000000002</v>
      </c>
      <c r="C69" s="3">
        <f t="shared" si="8"/>
        <v>-9.020357740375097E-2</v>
      </c>
      <c r="D69" s="3">
        <f>'Raw data'!C69</f>
        <v>83.3</v>
      </c>
      <c r="E69" s="3">
        <f t="shared" si="9"/>
        <v>-6.9273743016759814E-2</v>
      </c>
      <c r="F69" s="3">
        <f>'Raw data'!D69</f>
        <v>30.7</v>
      </c>
      <c r="G69" s="3">
        <f t="shared" si="6"/>
        <v>-7.8078078078078025E-2</v>
      </c>
      <c r="H69" s="62">
        <f>'Raw data'!E69</f>
        <v>1246.09848364705</v>
      </c>
      <c r="I69" s="67">
        <f t="shared" si="10"/>
        <v>-8.4242554508328862E-2</v>
      </c>
      <c r="K69" s="65">
        <v>42548</v>
      </c>
      <c r="L69" s="62">
        <f t="shared" si="11"/>
        <v>-7.9185132832862937E-2</v>
      </c>
      <c r="M69" s="62">
        <f t="shared" si="7"/>
        <v>186.00389999999999</v>
      </c>
      <c r="N69">
        <f t="shared" si="12"/>
        <v>-7.8928114669262833E-2</v>
      </c>
    </row>
    <row r="70" spans="1:14" x14ac:dyDescent="0.3">
      <c r="A70" s="101">
        <v>42549</v>
      </c>
      <c r="B70" s="3">
        <f>'Raw data'!B70</f>
        <v>52.966614</v>
      </c>
      <c r="C70" s="3">
        <f t="shared" si="8"/>
        <v>-0.2643924287434431</v>
      </c>
      <c r="D70" s="3">
        <f>'Raw data'!C70</f>
        <v>78.599999999999994</v>
      </c>
      <c r="E70" s="3">
        <f t="shared" si="9"/>
        <v>-5.6422569027611079E-2</v>
      </c>
      <c r="F70" s="3">
        <f>'Raw data'!D70</f>
        <v>30.7</v>
      </c>
      <c r="G70" s="3">
        <f t="shared" ref="G70:G133" si="13">(F70-F69)/F69</f>
        <v>0</v>
      </c>
      <c r="H70" s="62">
        <f>'Raw data'!E70</f>
        <v>1278.5201804040701</v>
      </c>
      <c r="I70" s="67">
        <f t="shared" si="10"/>
        <v>2.6018566896999232E-2</v>
      </c>
      <c r="K70" s="65">
        <v>42549</v>
      </c>
      <c r="L70" s="62">
        <f t="shared" si="11"/>
        <v>-0.10693833259035139</v>
      </c>
      <c r="M70" s="62">
        <f t="shared" si="7"/>
        <v>162.26661399999998</v>
      </c>
      <c r="N70">
        <f t="shared" si="12"/>
        <v>-0.12761714136101454</v>
      </c>
    </row>
    <row r="71" spans="1:14" x14ac:dyDescent="0.3">
      <c r="A71" s="101">
        <v>42550</v>
      </c>
      <c r="B71" s="3">
        <f>'Raw data'!B71</f>
        <v>51.201056999999999</v>
      </c>
      <c r="C71" s="3">
        <f t="shared" si="8"/>
        <v>-3.3333393748748996E-2</v>
      </c>
      <c r="D71" s="3">
        <f>'Raw data'!C71</f>
        <v>79.099999999999994</v>
      </c>
      <c r="E71" s="3">
        <f t="shared" si="9"/>
        <v>6.3613231552162855E-3</v>
      </c>
      <c r="F71" s="3">
        <f>'Raw data'!D71</f>
        <v>31.5</v>
      </c>
      <c r="G71" s="3">
        <f t="shared" si="13"/>
        <v>2.605863192182413E-2</v>
      </c>
      <c r="H71" s="62">
        <f>'Raw data'!E71</f>
        <v>1309.5684996079999</v>
      </c>
      <c r="I71" s="67">
        <f t="shared" si="10"/>
        <v>2.4284574995223917E-2</v>
      </c>
      <c r="K71" s="65">
        <v>42550</v>
      </c>
      <c r="L71" s="62">
        <f t="shared" si="11"/>
        <v>-3.0447955723619341E-4</v>
      </c>
      <c r="M71" s="62">
        <f t="shared" si="7"/>
        <v>161.80105699999999</v>
      </c>
      <c r="N71">
        <f t="shared" si="12"/>
        <v>-2.8690867981012399E-3</v>
      </c>
    </row>
    <row r="72" spans="1:14" x14ac:dyDescent="0.3">
      <c r="A72" s="101">
        <v>42551</v>
      </c>
      <c r="B72" s="3">
        <f>'Raw data'!B72</f>
        <v>53.811010000000003</v>
      </c>
      <c r="C72" s="3">
        <f t="shared" si="8"/>
        <v>5.0974592184688777E-2</v>
      </c>
      <c r="D72" s="3">
        <f>'Raw data'!C72</f>
        <v>77.3</v>
      </c>
      <c r="E72" s="3">
        <f t="shared" si="9"/>
        <v>-2.2756005056889978E-2</v>
      </c>
      <c r="F72" s="3">
        <f>'Raw data'!D72</f>
        <v>32.200000000000003</v>
      </c>
      <c r="G72" s="3">
        <f t="shared" si="13"/>
        <v>2.2222222222222313E-2</v>
      </c>
      <c r="H72" s="62">
        <f>'Raw data'!E72</f>
        <v>1323.57498244003</v>
      </c>
      <c r="I72" s="67">
        <f t="shared" si="10"/>
        <v>1.0695494612326674E-2</v>
      </c>
      <c r="K72" s="65">
        <v>42551</v>
      </c>
      <c r="L72" s="62">
        <f t="shared" si="11"/>
        <v>1.6813603116673705E-2</v>
      </c>
      <c r="M72" s="62">
        <f t="shared" si="7"/>
        <v>163.31101000000001</v>
      </c>
      <c r="N72">
        <f t="shared" si="12"/>
        <v>9.3321578239135023E-3</v>
      </c>
    </row>
    <row r="73" spans="1:14" x14ac:dyDescent="0.3">
      <c r="A73" s="101">
        <v>42552</v>
      </c>
      <c r="B73" s="3">
        <f>'Raw data'!B73</f>
        <v>51.815162999999998</v>
      </c>
      <c r="C73" s="3">
        <f t="shared" si="8"/>
        <v>-3.7089937542521587E-2</v>
      </c>
      <c r="D73" s="3">
        <f>'Raw data'!C73</f>
        <v>79.05</v>
      </c>
      <c r="E73" s="3">
        <f t="shared" si="9"/>
        <v>2.2639068564036222E-2</v>
      </c>
      <c r="F73" s="3">
        <f>'Raw data'!D73</f>
        <v>32.9</v>
      </c>
      <c r="G73" s="3">
        <f t="shared" si="13"/>
        <v>2.1739130434782473E-2</v>
      </c>
      <c r="H73" s="62">
        <f>'Raw data'!E73</f>
        <v>1340.2637624726899</v>
      </c>
      <c r="I73" s="67">
        <f t="shared" si="10"/>
        <v>1.260886633101352E-2</v>
      </c>
      <c r="K73" s="65">
        <v>42552</v>
      </c>
      <c r="L73" s="62">
        <f t="shared" si="11"/>
        <v>2.4294204854323695E-3</v>
      </c>
      <c r="M73" s="62">
        <f t="shared" si="7"/>
        <v>163.765163</v>
      </c>
      <c r="N73">
        <f t="shared" si="12"/>
        <v>2.7809086478614692E-3</v>
      </c>
    </row>
    <row r="74" spans="1:14" x14ac:dyDescent="0.3">
      <c r="A74" s="101">
        <v>42555</v>
      </c>
      <c r="B74" s="3">
        <f>'Raw data'!B74</f>
        <v>50.855620000000002</v>
      </c>
      <c r="C74" s="3">
        <f t="shared" si="8"/>
        <v>-1.8518575344441096E-2</v>
      </c>
      <c r="D74" s="3">
        <f>'Raw data'!C74</f>
        <v>77.75</v>
      </c>
      <c r="E74" s="3">
        <f t="shared" si="9"/>
        <v>-1.6445287792536335E-2</v>
      </c>
      <c r="F74" s="3">
        <f>'Raw data'!D74</f>
        <v>33.1</v>
      </c>
      <c r="G74" s="3">
        <f t="shared" si="13"/>
        <v>6.079027355623187E-3</v>
      </c>
      <c r="H74" s="62">
        <f>'Raw data'!E74</f>
        <v>1325.5361324436601</v>
      </c>
      <c r="I74" s="67">
        <f t="shared" si="10"/>
        <v>-1.0988605706878461E-2</v>
      </c>
      <c r="K74" s="65">
        <v>42555</v>
      </c>
      <c r="L74" s="62">
        <f t="shared" si="11"/>
        <v>-9.6282785937847459E-3</v>
      </c>
      <c r="M74" s="62">
        <f t="shared" si="7"/>
        <v>161.70561999999998</v>
      </c>
      <c r="N74">
        <f t="shared" si="12"/>
        <v>-1.2576197295391934E-2</v>
      </c>
    </row>
    <row r="75" spans="1:14" x14ac:dyDescent="0.3">
      <c r="A75" s="101">
        <v>42556</v>
      </c>
      <c r="B75" s="3">
        <f>'Raw data'!B75</f>
        <v>49.512267999999999</v>
      </c>
      <c r="C75" s="3">
        <f t="shared" si="8"/>
        <v>-2.6415015685582105E-2</v>
      </c>
      <c r="D75" s="3">
        <f>'Raw data'!C75</f>
        <v>77.900000000000006</v>
      </c>
      <c r="E75" s="3">
        <f t="shared" si="9"/>
        <v>1.9292604501608447E-3</v>
      </c>
      <c r="F75" s="3">
        <f>'Raw data'!D75</f>
        <v>32.6</v>
      </c>
      <c r="G75" s="3">
        <f t="shared" si="13"/>
        <v>-1.5105740181268881E-2</v>
      </c>
      <c r="H75" s="62">
        <f>'Raw data'!E75</f>
        <v>1303.00767266398</v>
      </c>
      <c r="I75" s="67">
        <f t="shared" si="10"/>
        <v>-1.6995734200129526E-2</v>
      </c>
      <c r="K75" s="65">
        <v>42556</v>
      </c>
      <c r="L75" s="62">
        <f t="shared" si="11"/>
        <v>-1.3197165138896716E-2</v>
      </c>
      <c r="M75" s="62">
        <f t="shared" si="7"/>
        <v>160.01226800000001</v>
      </c>
      <c r="N75">
        <f t="shared" si="12"/>
        <v>-1.0471819099422618E-2</v>
      </c>
    </row>
    <row r="76" spans="1:14" x14ac:dyDescent="0.3">
      <c r="A76" s="101">
        <v>42557</v>
      </c>
      <c r="B76" s="3">
        <f>'Raw data'!B76</f>
        <v>49.896087999999999</v>
      </c>
      <c r="C76" s="3">
        <f t="shared" si="8"/>
        <v>7.7520181462905329E-3</v>
      </c>
      <c r="D76" s="3">
        <f>'Raw data'!C76</f>
        <v>74.849999999999994</v>
      </c>
      <c r="E76" s="3">
        <f t="shared" si="9"/>
        <v>-3.9152759948652263E-2</v>
      </c>
      <c r="F76" s="3">
        <f>'Raw data'!D76</f>
        <v>33</v>
      </c>
      <c r="G76" s="3">
        <f t="shared" si="13"/>
        <v>1.2269938650306704E-2</v>
      </c>
      <c r="H76" s="62">
        <f>'Raw data'!E76</f>
        <v>1284.5809878422201</v>
      </c>
      <c r="I76" s="67">
        <f t="shared" si="10"/>
        <v>-1.4141654886871677E-2</v>
      </c>
      <c r="K76" s="65">
        <v>42557</v>
      </c>
      <c r="L76" s="62">
        <f t="shared" si="11"/>
        <v>-6.3769343840183413E-3</v>
      </c>
      <c r="M76" s="62">
        <f t="shared" si="7"/>
        <v>157.74608799999999</v>
      </c>
      <c r="N76">
        <f t="shared" si="12"/>
        <v>-1.4162539087315604E-2</v>
      </c>
    </row>
    <row r="77" spans="1:14" x14ac:dyDescent="0.3">
      <c r="A77" s="101">
        <v>42558</v>
      </c>
      <c r="B77" s="3">
        <f>'Raw data'!B77</f>
        <v>50.126376999999998</v>
      </c>
      <c r="C77" s="3">
        <f t="shared" si="8"/>
        <v>4.6153718503943453E-3</v>
      </c>
      <c r="D77" s="3">
        <f>'Raw data'!C77</f>
        <v>75.650000000000006</v>
      </c>
      <c r="E77" s="3">
        <f t="shared" si="9"/>
        <v>1.0688042752171162E-2</v>
      </c>
      <c r="F77" s="3">
        <f>'Raw data'!D77</f>
        <v>32.700000000000003</v>
      </c>
      <c r="G77" s="3">
        <f t="shared" si="13"/>
        <v>-9.0909090909090055E-3</v>
      </c>
      <c r="H77" s="62">
        <f>'Raw data'!E77</f>
        <v>1305.3324452285699</v>
      </c>
      <c r="I77" s="67">
        <f t="shared" si="10"/>
        <v>1.6154261648545123E-2</v>
      </c>
      <c r="K77" s="65">
        <v>42558</v>
      </c>
      <c r="L77" s="62">
        <f t="shared" si="11"/>
        <v>2.0708351705521675E-3</v>
      </c>
      <c r="M77" s="62">
        <f t="shared" si="7"/>
        <v>158.47637700000001</v>
      </c>
      <c r="N77">
        <f t="shared" si="12"/>
        <v>4.6295220962945692E-3</v>
      </c>
    </row>
    <row r="78" spans="1:14" x14ac:dyDescent="0.3">
      <c r="A78" s="101">
        <v>42559</v>
      </c>
      <c r="B78" s="3">
        <f>'Raw data'!B78</f>
        <v>51.776783000000002</v>
      </c>
      <c r="C78" s="3">
        <f t="shared" si="8"/>
        <v>3.2924900995737312E-2</v>
      </c>
      <c r="D78" s="3">
        <f>'Raw data'!C78</f>
        <v>78.400000000000006</v>
      </c>
      <c r="E78" s="3">
        <f t="shared" si="9"/>
        <v>3.6351619299405155E-2</v>
      </c>
      <c r="F78" s="3">
        <f>'Raw data'!D78</f>
        <v>33.1</v>
      </c>
      <c r="G78" s="3">
        <f t="shared" si="13"/>
        <v>1.2232415902140628E-2</v>
      </c>
      <c r="H78" s="62">
        <f>'Raw data'!E78</f>
        <v>1326.2136397658901</v>
      </c>
      <c r="I78" s="67">
        <f t="shared" si="10"/>
        <v>1.5996840202392885E-2</v>
      </c>
      <c r="K78" s="65">
        <v>42559</v>
      </c>
      <c r="L78" s="62">
        <f t="shared" si="11"/>
        <v>2.7169645399094364E-2</v>
      </c>
      <c r="M78" s="62">
        <f t="shared" si="7"/>
        <v>163.27678299999999</v>
      </c>
      <c r="N78">
        <f t="shared" si="12"/>
        <v>3.0290987785516959E-2</v>
      </c>
    </row>
    <row r="79" spans="1:14" x14ac:dyDescent="0.3">
      <c r="A79" s="101">
        <v>42562</v>
      </c>
      <c r="B79" s="3">
        <f>'Raw data'!B79</f>
        <v>52.045456000000001</v>
      </c>
      <c r="C79" s="3">
        <f t="shared" si="8"/>
        <v>5.1890632139119132E-3</v>
      </c>
      <c r="D79" s="3">
        <f>'Raw data'!C79</f>
        <v>79.2</v>
      </c>
      <c r="E79" s="3">
        <f t="shared" si="9"/>
        <v>1.0204081632653024E-2</v>
      </c>
      <c r="F79" s="3">
        <f>'Raw data'!D79</f>
        <v>32.6</v>
      </c>
      <c r="G79" s="3">
        <f t="shared" si="13"/>
        <v>-1.5105740181268881E-2</v>
      </c>
      <c r="H79" s="62">
        <f>'Raw data'!E79</f>
        <v>1350.0854201259699</v>
      </c>
      <c r="I79" s="67">
        <f t="shared" si="10"/>
        <v>1.7999950870882145E-2</v>
      </c>
      <c r="K79" s="65">
        <v>42562</v>
      </c>
      <c r="L79" s="62">
        <f t="shared" si="11"/>
        <v>9.5801555098685293E-5</v>
      </c>
      <c r="M79" s="62">
        <f t="shared" si="7"/>
        <v>163.84545599999998</v>
      </c>
      <c r="N79">
        <f t="shared" si="12"/>
        <v>3.482877293093102E-3</v>
      </c>
    </row>
    <row r="80" spans="1:14" x14ac:dyDescent="0.3">
      <c r="A80" s="101">
        <v>42563</v>
      </c>
      <c r="B80" s="3">
        <f>'Raw data'!B80</f>
        <v>53.388812999999999</v>
      </c>
      <c r="C80" s="3">
        <f t="shared" si="8"/>
        <v>2.5811225479511552E-2</v>
      </c>
      <c r="D80" s="3">
        <f>'Raw data'!C80</f>
        <v>79.599999999999994</v>
      </c>
      <c r="E80" s="3">
        <f t="shared" si="9"/>
        <v>5.0505050505049425E-3</v>
      </c>
      <c r="F80" s="3">
        <f>'Raw data'!D80</f>
        <v>32.700000000000003</v>
      </c>
      <c r="G80" s="3">
        <f t="shared" si="13"/>
        <v>3.0674846625767306E-3</v>
      </c>
      <c r="H80" s="62">
        <f>'Raw data'!E80</f>
        <v>1354.51141529084</v>
      </c>
      <c r="I80" s="67">
        <f t="shared" si="10"/>
        <v>3.278307504762999E-3</v>
      </c>
      <c r="K80" s="65">
        <v>42563</v>
      </c>
      <c r="L80" s="62">
        <f t="shared" si="11"/>
        <v>1.1309738397531076E-2</v>
      </c>
      <c r="M80" s="62">
        <f t="shared" si="7"/>
        <v>165.68881299999998</v>
      </c>
      <c r="N80">
        <f t="shared" si="12"/>
        <v>1.1250583598729755E-2</v>
      </c>
    </row>
    <row r="81" spans="1:14" x14ac:dyDescent="0.3">
      <c r="A81" s="101">
        <v>42564</v>
      </c>
      <c r="B81" s="3">
        <f>'Raw data'!B81</f>
        <v>52.928229999999999</v>
      </c>
      <c r="C81" s="3">
        <f t="shared" si="8"/>
        <v>-8.6269571117829451E-3</v>
      </c>
      <c r="D81" s="3">
        <f>'Raw data'!C81</f>
        <v>81.150000000000006</v>
      </c>
      <c r="E81" s="3">
        <f t="shared" si="9"/>
        <v>1.9472361809045369E-2</v>
      </c>
      <c r="F81" s="3">
        <f>'Raw data'!D81</f>
        <v>32.700000000000003</v>
      </c>
      <c r="G81" s="3">
        <f t="shared" si="13"/>
        <v>0</v>
      </c>
      <c r="H81" s="62">
        <f>'Raw data'!E81</f>
        <v>1356.34731835246</v>
      </c>
      <c r="I81" s="67">
        <f t="shared" si="10"/>
        <v>1.3553987370610661E-3</v>
      </c>
      <c r="K81" s="65">
        <v>42564</v>
      </c>
      <c r="L81" s="62">
        <f t="shared" si="11"/>
        <v>3.6151348990874749E-3</v>
      </c>
      <c r="M81" s="62">
        <f t="shared" si="7"/>
        <v>166.77823000000001</v>
      </c>
      <c r="N81">
        <f t="shared" si="12"/>
        <v>6.5750787894172796E-3</v>
      </c>
    </row>
    <row r="82" spans="1:14" x14ac:dyDescent="0.3">
      <c r="A82" s="101">
        <v>42565</v>
      </c>
      <c r="B82" s="3">
        <f>'Raw data'!B82</f>
        <v>55.346269999999997</v>
      </c>
      <c r="C82" s="3">
        <f t="shared" si="8"/>
        <v>4.5685260965650995E-2</v>
      </c>
      <c r="D82" s="3">
        <f>'Raw data'!C82</f>
        <v>81.150000000000006</v>
      </c>
      <c r="E82" s="3">
        <f t="shared" si="9"/>
        <v>0</v>
      </c>
      <c r="F82" s="3">
        <f>'Raw data'!D82</f>
        <v>33</v>
      </c>
      <c r="G82" s="3">
        <f t="shared" si="13"/>
        <v>9.1743119266054166E-3</v>
      </c>
      <c r="H82" s="62">
        <f>'Raw data'!E82</f>
        <v>1364.92180381759</v>
      </c>
      <c r="I82" s="67">
        <f t="shared" si="10"/>
        <v>6.3217476446558998E-3</v>
      </c>
      <c r="K82" s="65">
        <v>42565</v>
      </c>
      <c r="L82" s="62">
        <f t="shared" si="11"/>
        <v>1.8286524297418803E-2</v>
      </c>
      <c r="M82" s="62">
        <f t="shared" si="7"/>
        <v>169.49627000000001</v>
      </c>
      <c r="N82">
        <f t="shared" si="12"/>
        <v>1.629733089264709E-2</v>
      </c>
    </row>
    <row r="83" spans="1:14" x14ac:dyDescent="0.3">
      <c r="A83" s="101">
        <v>42566</v>
      </c>
      <c r="B83" s="3">
        <f>'Raw data'!B83</f>
        <v>54.962449999999997</v>
      </c>
      <c r="C83" s="3">
        <f t="shared" si="8"/>
        <v>-6.9348846814789884E-3</v>
      </c>
      <c r="D83" s="3">
        <f>'Raw data'!C83</f>
        <v>81.849999999999994</v>
      </c>
      <c r="E83" s="3">
        <f t="shared" si="9"/>
        <v>8.6260012322857491E-3</v>
      </c>
      <c r="F83" s="3">
        <f>'Raw data'!D83</f>
        <v>33.1</v>
      </c>
      <c r="G83" s="3">
        <f t="shared" si="13"/>
        <v>3.0303030303030732E-3</v>
      </c>
      <c r="H83" s="62">
        <f>'Raw data'!E83</f>
        <v>1372.79726231989</v>
      </c>
      <c r="I83" s="67">
        <f t="shared" si="10"/>
        <v>5.7698972060325603E-3</v>
      </c>
      <c r="K83" s="65">
        <v>42566</v>
      </c>
      <c r="L83" s="62">
        <f t="shared" si="11"/>
        <v>1.5738065270366113E-3</v>
      </c>
      <c r="M83" s="62">
        <f t="shared" si="7"/>
        <v>169.91244999999998</v>
      </c>
      <c r="N83">
        <f t="shared" si="12"/>
        <v>2.4553932661761152E-3</v>
      </c>
    </row>
    <row r="84" spans="1:14" x14ac:dyDescent="0.3">
      <c r="A84" s="101">
        <v>42569</v>
      </c>
      <c r="B84" s="3">
        <f>'Raw data'!B84</f>
        <v>53.849395999999999</v>
      </c>
      <c r="C84" s="3">
        <f t="shared" si="8"/>
        <v>-2.0251171481620603E-2</v>
      </c>
      <c r="D84" s="3">
        <f>'Raw data'!C84</f>
        <v>82.4</v>
      </c>
      <c r="E84" s="3">
        <f t="shared" si="9"/>
        <v>6.7196090409286672E-3</v>
      </c>
      <c r="F84" s="3">
        <f>'Raw data'!D84</f>
        <v>33.6</v>
      </c>
      <c r="G84" s="3">
        <f t="shared" si="13"/>
        <v>1.5105740181268881E-2</v>
      </c>
      <c r="H84" s="62">
        <f>'Raw data'!E84</f>
        <v>1368.2469501018199</v>
      </c>
      <c r="I84" s="67">
        <f t="shared" si="10"/>
        <v>-3.3146279811051655E-3</v>
      </c>
      <c r="K84" s="65">
        <v>42569</v>
      </c>
      <c r="L84" s="62">
        <f t="shared" si="11"/>
        <v>5.2472591352564887E-4</v>
      </c>
      <c r="M84" s="62">
        <f t="shared" si="7"/>
        <v>169.84939599999998</v>
      </c>
      <c r="N84">
        <f t="shared" si="12"/>
        <v>-3.7109699730651847E-4</v>
      </c>
    </row>
    <row r="85" spans="1:14" x14ac:dyDescent="0.3">
      <c r="A85" s="101">
        <v>42570</v>
      </c>
      <c r="B85" s="3">
        <f>'Raw data'!B85</f>
        <v>53.887770000000003</v>
      </c>
      <c r="C85" s="3">
        <f t="shared" si="8"/>
        <v>7.1261709230693274E-4</v>
      </c>
      <c r="D85" s="3">
        <f>'Raw data'!C85</f>
        <v>84.95</v>
      </c>
      <c r="E85" s="3">
        <f t="shared" si="9"/>
        <v>3.0946601941747535E-2</v>
      </c>
      <c r="F85" s="3">
        <f>'Raw data'!D85</f>
        <v>33.6</v>
      </c>
      <c r="G85" s="3">
        <f t="shared" si="13"/>
        <v>0</v>
      </c>
      <c r="H85" s="62">
        <f>'Raw data'!E85</f>
        <v>1371.90068074177</v>
      </c>
      <c r="I85" s="67">
        <f t="shared" si="10"/>
        <v>2.6703736775573511E-3</v>
      </c>
      <c r="K85" s="65">
        <v>42570</v>
      </c>
      <c r="L85" s="62">
        <f t="shared" si="11"/>
        <v>1.0553073011351491E-2</v>
      </c>
      <c r="M85" s="62">
        <f t="shared" si="7"/>
        <v>172.43777</v>
      </c>
      <c r="N85">
        <f t="shared" si="12"/>
        <v>1.5239229935206929E-2</v>
      </c>
    </row>
    <row r="86" spans="1:14" x14ac:dyDescent="0.3">
      <c r="A86" s="101">
        <v>42571</v>
      </c>
      <c r="B86" s="3">
        <f>'Raw data'!B86</f>
        <v>55.653328000000002</v>
      </c>
      <c r="C86" s="3">
        <f t="shared" si="8"/>
        <v>3.2763612225928045E-2</v>
      </c>
      <c r="D86" s="3">
        <f>'Raw data'!C86</f>
        <v>86.9</v>
      </c>
      <c r="E86" s="3">
        <f t="shared" si="9"/>
        <v>2.2954679223072427E-2</v>
      </c>
      <c r="F86" s="3">
        <f>'Raw data'!D86</f>
        <v>34.299999999999997</v>
      </c>
      <c r="G86" s="3">
        <f t="shared" si="13"/>
        <v>2.0833333333333207E-2</v>
      </c>
      <c r="H86" s="62">
        <f>'Raw data'!E86</f>
        <v>1386.5865284224501</v>
      </c>
      <c r="I86" s="67">
        <f t="shared" si="10"/>
        <v>1.0704745530660184E-2</v>
      </c>
      <c r="K86" s="65">
        <v>42571</v>
      </c>
      <c r="L86" s="62">
        <f t="shared" si="11"/>
        <v>2.5517208260777895E-2</v>
      </c>
      <c r="M86" s="62">
        <f t="shared" si="7"/>
        <v>176.85332800000003</v>
      </c>
      <c r="N86">
        <f t="shared" si="12"/>
        <v>2.5606675382081504E-2</v>
      </c>
    </row>
    <row r="87" spans="1:14" x14ac:dyDescent="0.3">
      <c r="A87" s="101">
        <v>42572</v>
      </c>
      <c r="B87" s="3">
        <f>'Raw data'!B87</f>
        <v>63.137740000000001</v>
      </c>
      <c r="C87" s="3">
        <f t="shared" si="8"/>
        <v>0.13448273928919396</v>
      </c>
      <c r="D87" s="3">
        <f>'Raw data'!C87</f>
        <v>87.3</v>
      </c>
      <c r="E87" s="3">
        <f t="shared" si="9"/>
        <v>4.6029919447639987E-3</v>
      </c>
      <c r="F87" s="3">
        <f>'Raw data'!D87</f>
        <v>34.200000000000003</v>
      </c>
      <c r="G87" s="3">
        <f t="shared" si="13"/>
        <v>-2.9154518950435665E-3</v>
      </c>
      <c r="H87" s="62">
        <f>'Raw data'!E87</f>
        <v>1381.70458872175</v>
      </c>
      <c r="I87" s="67">
        <f t="shared" si="10"/>
        <v>-3.5208330678463671E-3</v>
      </c>
      <c r="K87" s="65">
        <v>42572</v>
      </c>
      <c r="L87" s="62">
        <f t="shared" si="11"/>
        <v>4.5390093112971465E-2</v>
      </c>
      <c r="M87" s="62">
        <f t="shared" si="7"/>
        <v>184.63774000000001</v>
      </c>
      <c r="N87">
        <f t="shared" si="12"/>
        <v>4.4016203076483656E-2</v>
      </c>
    </row>
    <row r="88" spans="1:14" x14ac:dyDescent="0.3">
      <c r="A88" s="101">
        <v>42573</v>
      </c>
      <c r="B88" s="3">
        <f>'Raw data'!B88</f>
        <v>62.6004</v>
      </c>
      <c r="C88" s="3">
        <f t="shared" si="8"/>
        <v>-8.5105992073837358E-3</v>
      </c>
      <c r="D88" s="3">
        <f>'Raw data'!C88</f>
        <v>90.35</v>
      </c>
      <c r="E88" s="3">
        <f t="shared" si="9"/>
        <v>3.4936998854524594E-2</v>
      </c>
      <c r="F88" s="3">
        <f>'Raw data'!D88</f>
        <v>34.6</v>
      </c>
      <c r="G88" s="3">
        <f t="shared" si="13"/>
        <v>1.1695906432748496E-2</v>
      </c>
      <c r="H88" s="62">
        <f>'Raw data'!E88</f>
        <v>1377.4688904663201</v>
      </c>
      <c r="I88" s="67">
        <f t="shared" si="10"/>
        <v>-3.0655599539902404E-3</v>
      </c>
      <c r="K88" s="65">
        <v>42573</v>
      </c>
      <c r="L88" s="62">
        <f t="shared" si="11"/>
        <v>1.2707435359963118E-2</v>
      </c>
      <c r="M88" s="62">
        <f t="shared" si="7"/>
        <v>187.5504</v>
      </c>
      <c r="N88">
        <f t="shared" si="12"/>
        <v>1.5774998112520162E-2</v>
      </c>
    </row>
    <row r="89" spans="1:14" x14ac:dyDescent="0.3">
      <c r="A89" s="101">
        <v>42576</v>
      </c>
      <c r="B89" s="3">
        <f>'Raw data'!B89</f>
        <v>63.713467000000001</v>
      </c>
      <c r="C89" s="3">
        <f t="shared" si="8"/>
        <v>1.7780509389716374E-2</v>
      </c>
      <c r="D89" s="3">
        <f>'Raw data'!C89</f>
        <v>90.3</v>
      </c>
      <c r="E89" s="3">
        <f t="shared" si="9"/>
        <v>-5.5340343110124146E-4</v>
      </c>
      <c r="F89" s="3">
        <f>'Raw data'!D89</f>
        <v>35.1</v>
      </c>
      <c r="G89" s="3">
        <f t="shared" si="13"/>
        <v>1.4450867052023121E-2</v>
      </c>
      <c r="H89" s="62">
        <f>'Raw data'!E89</f>
        <v>1385.9710840762</v>
      </c>
      <c r="I89" s="67">
        <f t="shared" si="10"/>
        <v>6.1723307645819969E-3</v>
      </c>
      <c r="K89" s="65">
        <v>42576</v>
      </c>
      <c r="L89" s="62">
        <f t="shared" si="11"/>
        <v>1.0559324336879417E-2</v>
      </c>
      <c r="M89" s="62">
        <f t="shared" si="7"/>
        <v>189.11346699999999</v>
      </c>
      <c r="N89">
        <f t="shared" si="12"/>
        <v>8.3341171226507093E-3</v>
      </c>
    </row>
    <row r="90" spans="1:14" x14ac:dyDescent="0.3">
      <c r="A90" s="101">
        <v>42577</v>
      </c>
      <c r="B90" s="3">
        <f>'Raw data'!B90</f>
        <v>62.216583</v>
      </c>
      <c r="C90" s="3">
        <f t="shared" si="8"/>
        <v>-2.3493996959857818E-2</v>
      </c>
      <c r="D90" s="3">
        <f>'Raw data'!C90</f>
        <v>91.1</v>
      </c>
      <c r="E90" s="3">
        <f t="shared" si="9"/>
        <v>8.8593576965669673E-3</v>
      </c>
      <c r="F90" s="3">
        <f>'Raw data'!D90</f>
        <v>35.6</v>
      </c>
      <c r="G90" s="3">
        <f t="shared" si="13"/>
        <v>1.4245014245014245E-2</v>
      </c>
      <c r="H90" s="62">
        <f>'Raw data'!E90</f>
        <v>1382.7319817539501</v>
      </c>
      <c r="I90" s="67">
        <f t="shared" si="10"/>
        <v>-2.3370634203446392E-3</v>
      </c>
      <c r="K90" s="65">
        <v>42577</v>
      </c>
      <c r="L90" s="62">
        <f t="shared" si="11"/>
        <v>-1.2987500609220175E-4</v>
      </c>
      <c r="M90" s="62">
        <f t="shared" si="7"/>
        <v>188.91658299999997</v>
      </c>
      <c r="N90">
        <f t="shared" si="12"/>
        <v>-1.0410892630931005E-3</v>
      </c>
    </row>
    <row r="91" spans="1:14" x14ac:dyDescent="0.3">
      <c r="A91" s="101">
        <v>42578</v>
      </c>
      <c r="B91" s="3">
        <f>'Raw data'!B91</f>
        <v>62.216583</v>
      </c>
      <c r="C91" s="3">
        <f t="shared" si="8"/>
        <v>0</v>
      </c>
      <c r="D91" s="3">
        <f>'Raw data'!C91</f>
        <v>85.75</v>
      </c>
      <c r="E91" s="3">
        <f t="shared" si="9"/>
        <v>-5.8726673984632216E-2</v>
      </c>
      <c r="F91" s="3">
        <f>'Raw data'!D91</f>
        <v>35.4</v>
      </c>
      <c r="G91" s="3">
        <f t="shared" si="13"/>
        <v>-5.6179775280899673E-3</v>
      </c>
      <c r="H91" s="62">
        <f>'Raw data'!E91</f>
        <v>1387.50909169231</v>
      </c>
      <c r="I91" s="67">
        <f t="shared" si="10"/>
        <v>3.4548343434569963E-3</v>
      </c>
      <c r="K91" s="65">
        <v>42578</v>
      </c>
      <c r="L91" s="62">
        <f t="shared" si="11"/>
        <v>-2.1448217170907394E-2</v>
      </c>
      <c r="M91" s="62">
        <f t="shared" si="7"/>
        <v>183.36658300000002</v>
      </c>
      <c r="N91">
        <f t="shared" si="12"/>
        <v>-2.9378045653091E-2</v>
      </c>
    </row>
    <row r="92" spans="1:14" x14ac:dyDescent="0.3">
      <c r="A92" s="101">
        <v>42579</v>
      </c>
      <c r="B92" s="3">
        <f>'Raw data'!B92</f>
        <v>61.29542</v>
      </c>
      <c r="C92" s="3">
        <f t="shared" si="8"/>
        <v>-1.480574720730002E-2</v>
      </c>
      <c r="D92" s="3">
        <f>'Raw data'!C92</f>
        <v>86.5</v>
      </c>
      <c r="E92" s="3">
        <f t="shared" si="9"/>
        <v>8.7463556851311956E-3</v>
      </c>
      <c r="F92" s="3">
        <f>'Raw data'!D92</f>
        <v>35</v>
      </c>
      <c r="G92" s="3">
        <f t="shared" si="13"/>
        <v>-1.1299435028248548E-2</v>
      </c>
      <c r="H92" s="62">
        <f>'Raw data'!E92</f>
        <v>1382.08068050048</v>
      </c>
      <c r="I92" s="67">
        <f t="shared" si="10"/>
        <v>-3.9123427906401246E-3</v>
      </c>
      <c r="K92" s="65">
        <v>42579</v>
      </c>
      <c r="L92" s="62">
        <f t="shared" si="11"/>
        <v>-5.7862755168057904E-3</v>
      </c>
      <c r="M92" s="62">
        <f t="shared" si="7"/>
        <v>182.79542000000001</v>
      </c>
      <c r="N92">
        <f t="shared" si="12"/>
        <v>-3.1148696270356562E-3</v>
      </c>
    </row>
    <row r="93" spans="1:14" x14ac:dyDescent="0.3">
      <c r="A93" s="101">
        <v>42580</v>
      </c>
      <c r="B93" s="3">
        <f>'Raw data'!B93</f>
        <v>61.67924</v>
      </c>
      <c r="C93" s="3">
        <f t="shared" si="8"/>
        <v>6.261805531310497E-3</v>
      </c>
      <c r="D93" s="3">
        <f>'Raw data'!C93</f>
        <v>87.2</v>
      </c>
      <c r="E93" s="3">
        <f t="shared" si="9"/>
        <v>8.0924855491329804E-3</v>
      </c>
      <c r="F93" s="3">
        <f>'Raw data'!D93</f>
        <v>34.799999999999997</v>
      </c>
      <c r="G93" s="3">
        <f t="shared" si="13"/>
        <v>-5.7142857142857958E-3</v>
      </c>
      <c r="H93" s="62">
        <f>'Raw data'!E93</f>
        <v>1386.6560402943001</v>
      </c>
      <c r="I93" s="67">
        <f t="shared" si="10"/>
        <v>3.3104867598346471E-3</v>
      </c>
      <c r="K93" s="65">
        <v>42580</v>
      </c>
      <c r="L93" s="62">
        <f t="shared" si="11"/>
        <v>2.8800017887192267E-3</v>
      </c>
      <c r="M93" s="62">
        <f t="shared" si="7"/>
        <v>183.67923999999999</v>
      </c>
      <c r="N93">
        <f t="shared" si="12"/>
        <v>4.8350226717933402E-3</v>
      </c>
    </row>
    <row r="94" spans="1:14" x14ac:dyDescent="0.3">
      <c r="A94" s="101">
        <v>42583</v>
      </c>
      <c r="B94" s="3">
        <f>'Raw data'!B94</f>
        <v>61.871139999999997</v>
      </c>
      <c r="C94" s="3">
        <f t="shared" si="8"/>
        <v>3.1112575317075379E-3</v>
      </c>
      <c r="D94" s="3">
        <f>'Raw data'!C94</f>
        <v>88.25</v>
      </c>
      <c r="E94" s="3">
        <f t="shared" si="9"/>
        <v>1.2041284403669692E-2</v>
      </c>
      <c r="F94" s="3">
        <f>'Raw data'!D94</f>
        <v>34.9</v>
      </c>
      <c r="G94" s="3">
        <f t="shared" si="13"/>
        <v>2.8735632183908458E-3</v>
      </c>
      <c r="H94" s="62">
        <f>'Raw data'!E94</f>
        <v>1379.4610128709901</v>
      </c>
      <c r="I94" s="67">
        <f t="shared" si="10"/>
        <v>-5.1887614622750378E-3</v>
      </c>
      <c r="K94" s="65">
        <v>42583</v>
      </c>
      <c r="L94" s="62">
        <f t="shared" si="11"/>
        <v>6.0087017179226918E-3</v>
      </c>
      <c r="M94" s="62">
        <f t="shared" si="7"/>
        <v>185.02114</v>
      </c>
      <c r="N94">
        <f t="shared" si="12"/>
        <v>7.3056704720686439E-3</v>
      </c>
    </row>
    <row r="95" spans="1:14" x14ac:dyDescent="0.3">
      <c r="A95" s="101">
        <v>42584</v>
      </c>
      <c r="B95" s="3">
        <f>'Raw data'!B95</f>
        <v>59.069282999999999</v>
      </c>
      <c r="C95" s="3">
        <f t="shared" si="8"/>
        <v>-4.5285362448469486E-2</v>
      </c>
      <c r="D95" s="3">
        <f>'Raw data'!C95</f>
        <v>87</v>
      </c>
      <c r="E95" s="3">
        <f t="shared" si="9"/>
        <v>-1.4164305949008499E-2</v>
      </c>
      <c r="F95" s="3">
        <f>'Raw data'!D95</f>
        <v>35.200000000000003</v>
      </c>
      <c r="G95" s="3">
        <f t="shared" si="13"/>
        <v>8.5959885386820718E-3</v>
      </c>
      <c r="H95" s="62">
        <f>'Raw data'!E95</f>
        <v>1358.61694297858</v>
      </c>
      <c r="I95" s="67">
        <f t="shared" si="10"/>
        <v>-1.5110300108466668E-2</v>
      </c>
      <c r="K95" s="65">
        <v>42584</v>
      </c>
      <c r="L95" s="62">
        <f t="shared" si="11"/>
        <v>-1.695122661959864E-2</v>
      </c>
      <c r="M95" s="62">
        <f t="shared" si="7"/>
        <v>181.26928299999997</v>
      </c>
      <c r="N95">
        <f t="shared" si="12"/>
        <v>-2.0277990936603405E-2</v>
      </c>
    </row>
    <row r="96" spans="1:14" x14ac:dyDescent="0.3">
      <c r="A96" s="101">
        <v>42585</v>
      </c>
      <c r="B96" s="3">
        <f>'Raw data'!B96</f>
        <v>59.453099999999999</v>
      </c>
      <c r="C96" s="3">
        <f t="shared" si="8"/>
        <v>6.4977426592430542E-3</v>
      </c>
      <c r="D96" s="3">
        <f>'Raw data'!C96</f>
        <v>86.65</v>
      </c>
      <c r="E96" s="3">
        <f t="shared" si="9"/>
        <v>-4.0229885057470613E-3</v>
      </c>
      <c r="F96" s="3">
        <f>'Raw data'!D96</f>
        <v>35.299999999999997</v>
      </c>
      <c r="G96" s="3">
        <f t="shared" si="13"/>
        <v>2.8409090909089292E-3</v>
      </c>
      <c r="H96" s="62">
        <f>'Raw data'!E96</f>
        <v>1352.3352042174499</v>
      </c>
      <c r="I96" s="67">
        <f t="shared" si="10"/>
        <v>-4.623627574788119E-3</v>
      </c>
      <c r="K96" s="65">
        <v>42585</v>
      </c>
      <c r="L96" s="62">
        <f t="shared" si="11"/>
        <v>1.7718877481349739E-3</v>
      </c>
      <c r="M96" s="62">
        <f t="shared" si="7"/>
        <v>181.40309999999999</v>
      </c>
      <c r="N96">
        <f t="shared" si="12"/>
        <v>7.3822215096432998E-4</v>
      </c>
    </row>
    <row r="97" spans="1:14" x14ac:dyDescent="0.3">
      <c r="A97" s="101">
        <v>42586</v>
      </c>
      <c r="B97" s="3">
        <f>'Raw data'!B97</f>
        <v>59.261195999999998</v>
      </c>
      <c r="C97" s="3">
        <f t="shared" si="8"/>
        <v>-3.2278215938277561E-3</v>
      </c>
      <c r="D97" s="3">
        <f>'Raw data'!C97</f>
        <v>85.2</v>
      </c>
      <c r="E97" s="3">
        <f t="shared" si="9"/>
        <v>-1.6733987305251042E-2</v>
      </c>
      <c r="F97" s="3">
        <f>'Raw data'!D97</f>
        <v>35.200000000000003</v>
      </c>
      <c r="G97" s="3">
        <f t="shared" si="13"/>
        <v>-2.832861189801539E-3</v>
      </c>
      <c r="H97" s="62">
        <f>'Raw data'!E97</f>
        <v>1365.8516287129401</v>
      </c>
      <c r="I97" s="67">
        <f t="shared" si="10"/>
        <v>9.9948773450082747E-3</v>
      </c>
      <c r="K97" s="65">
        <v>42586</v>
      </c>
      <c r="L97" s="62">
        <f t="shared" si="11"/>
        <v>-7.5982233629601119E-3</v>
      </c>
      <c r="M97" s="62">
        <f t="shared" si="7"/>
        <v>179.66119600000002</v>
      </c>
      <c r="N97">
        <f t="shared" si="12"/>
        <v>-9.6023937848910904E-3</v>
      </c>
    </row>
    <row r="98" spans="1:14" x14ac:dyDescent="0.3">
      <c r="A98" s="101">
        <v>42587</v>
      </c>
      <c r="B98" s="3">
        <f>'Raw data'!B98</f>
        <v>60.451027000000003</v>
      </c>
      <c r="C98" s="3">
        <f t="shared" si="8"/>
        <v>2.0077741934199325E-2</v>
      </c>
      <c r="D98" s="3">
        <f>'Raw data'!C98</f>
        <v>86.55</v>
      </c>
      <c r="E98" s="3">
        <f t="shared" si="9"/>
        <v>1.5845070422535145E-2</v>
      </c>
      <c r="F98" s="3">
        <f>'Raw data'!D98</f>
        <v>35</v>
      </c>
      <c r="G98" s="3">
        <f t="shared" si="13"/>
        <v>-5.6818181818182618E-3</v>
      </c>
      <c r="H98" s="62">
        <f>'Raw data'!E98</f>
        <v>1378.8300158720499</v>
      </c>
      <c r="I98" s="67">
        <f t="shared" si="10"/>
        <v>9.5020475769681863E-3</v>
      </c>
      <c r="K98" s="65">
        <v>42587</v>
      </c>
      <c r="L98" s="62">
        <f t="shared" si="11"/>
        <v>1.0080331391638738E-2</v>
      </c>
      <c r="M98" s="62">
        <f t="shared" si="7"/>
        <v>182.00102699999999</v>
      </c>
      <c r="N98">
        <f t="shared" si="12"/>
        <v>1.3023574662165641E-2</v>
      </c>
    </row>
    <row r="99" spans="1:14" x14ac:dyDescent="0.3">
      <c r="A99" s="101">
        <v>42590</v>
      </c>
      <c r="B99" s="3">
        <f>'Raw data'!B99</f>
        <v>61.909526999999997</v>
      </c>
      <c r="C99" s="3">
        <f t="shared" si="8"/>
        <v>2.4126968099317709E-2</v>
      </c>
      <c r="D99" s="3">
        <f>'Raw data'!C99</f>
        <v>87.3</v>
      </c>
      <c r="E99" s="3">
        <f t="shared" si="9"/>
        <v>8.6655112651646445E-3</v>
      </c>
      <c r="F99" s="3">
        <f>'Raw data'!D99</f>
        <v>35.200000000000003</v>
      </c>
      <c r="G99" s="3">
        <f t="shared" si="13"/>
        <v>5.7142857142857958E-3</v>
      </c>
      <c r="H99" s="62">
        <f>'Raw data'!E99</f>
        <v>1385.67804891076</v>
      </c>
      <c r="I99" s="67">
        <f t="shared" si="10"/>
        <v>4.9665534981692761E-3</v>
      </c>
      <c r="K99" s="65">
        <v>42590</v>
      </c>
      <c r="L99" s="62">
        <f t="shared" si="11"/>
        <v>1.2835588359589383E-2</v>
      </c>
      <c r="M99" s="62">
        <f t="shared" si="7"/>
        <v>184.40952699999997</v>
      </c>
      <c r="N99">
        <f t="shared" si="12"/>
        <v>1.323344180909471E-2</v>
      </c>
    </row>
    <row r="100" spans="1:14" x14ac:dyDescent="0.3">
      <c r="A100" s="101">
        <v>42591</v>
      </c>
      <c r="B100" s="3">
        <f>'Raw data'!B100</f>
        <v>62.562010000000001</v>
      </c>
      <c r="C100" s="3">
        <f t="shared" si="8"/>
        <v>1.0539298741533008E-2</v>
      </c>
      <c r="D100" s="3">
        <f>'Raw data'!C100</f>
        <v>89.1</v>
      </c>
      <c r="E100" s="3">
        <f t="shared" si="9"/>
        <v>2.0618556701030896E-2</v>
      </c>
      <c r="F100" s="3">
        <f>'Raw data'!D100</f>
        <v>35.1</v>
      </c>
      <c r="G100" s="3">
        <f t="shared" si="13"/>
        <v>-2.8409090909091309E-3</v>
      </c>
      <c r="H100" s="62">
        <f>'Raw data'!E100</f>
        <v>1411.34960165709</v>
      </c>
      <c r="I100" s="67">
        <f t="shared" si="10"/>
        <v>1.8526347275624123E-2</v>
      </c>
      <c r="K100" s="65">
        <v>42591</v>
      </c>
      <c r="L100" s="62">
        <f t="shared" si="11"/>
        <v>9.4389821172182579E-3</v>
      </c>
      <c r="M100" s="62">
        <f t="shared" si="7"/>
        <v>186.76201</v>
      </c>
      <c r="N100">
        <f t="shared" si="12"/>
        <v>1.2756840919612766E-2</v>
      </c>
    </row>
    <row r="101" spans="1:14" x14ac:dyDescent="0.3">
      <c r="A101" s="101">
        <v>42592</v>
      </c>
      <c r="B101" s="3">
        <f>'Raw data'!B101</f>
        <v>62.370113000000003</v>
      </c>
      <c r="C101" s="3">
        <f t="shared" si="8"/>
        <v>-3.0673087389615091E-3</v>
      </c>
      <c r="D101" s="3">
        <f>'Raw data'!C101</f>
        <v>89.2</v>
      </c>
      <c r="E101" s="3">
        <f t="shared" si="9"/>
        <v>1.1223344556678847E-3</v>
      </c>
      <c r="F101" s="3">
        <f>'Raw data'!D101</f>
        <v>32.6</v>
      </c>
      <c r="G101" s="3">
        <f t="shared" si="13"/>
        <v>-7.1225071225071226E-2</v>
      </c>
      <c r="H101" s="62">
        <f>'Raw data'!E101</f>
        <v>1405.9859871436599</v>
      </c>
      <c r="I101" s="67">
        <f t="shared" si="10"/>
        <v>-3.8003443704753099E-3</v>
      </c>
      <c r="K101" s="65">
        <v>42592</v>
      </c>
      <c r="L101" s="62">
        <f t="shared" si="11"/>
        <v>-2.4390015169454951E-2</v>
      </c>
      <c r="M101" s="62">
        <f t="shared" si="7"/>
        <v>184.17011299999999</v>
      </c>
      <c r="N101">
        <f t="shared" si="12"/>
        <v>-1.3878074025868629E-2</v>
      </c>
    </row>
    <row r="102" spans="1:14" x14ac:dyDescent="0.3">
      <c r="A102" s="101">
        <v>42593</v>
      </c>
      <c r="B102" s="3">
        <f>'Raw data'!B102</f>
        <v>63.675075999999997</v>
      </c>
      <c r="C102" s="3">
        <f t="shared" si="8"/>
        <v>2.0922889782162068E-2</v>
      </c>
      <c r="D102" s="3">
        <f>'Raw data'!C102</f>
        <v>89.55</v>
      </c>
      <c r="E102" s="3">
        <f t="shared" si="9"/>
        <v>3.9237668161434336E-3</v>
      </c>
      <c r="F102" s="3">
        <f>'Raw data'!D102</f>
        <v>32.6</v>
      </c>
      <c r="G102" s="3">
        <f t="shared" si="13"/>
        <v>0</v>
      </c>
      <c r="H102" s="62">
        <f>'Raw data'!E102</f>
        <v>1416.9002651988601</v>
      </c>
      <c r="I102" s="67">
        <f t="shared" si="10"/>
        <v>7.7627217874149156E-3</v>
      </c>
      <c r="K102" s="65">
        <v>42593</v>
      </c>
      <c r="L102" s="62">
        <f t="shared" si="11"/>
        <v>8.2822188661018335E-3</v>
      </c>
      <c r="M102" s="62">
        <f t="shared" si="7"/>
        <v>185.825076</v>
      </c>
      <c r="N102">
        <f t="shared" si="12"/>
        <v>8.9860562772202321E-3</v>
      </c>
    </row>
    <row r="103" spans="1:14" x14ac:dyDescent="0.3">
      <c r="A103" s="101">
        <v>42594</v>
      </c>
      <c r="B103" s="3">
        <f>'Raw data'!B103</f>
        <v>66.016360000000006</v>
      </c>
      <c r="C103" s="3">
        <f t="shared" si="8"/>
        <v>3.6769237621326264E-2</v>
      </c>
      <c r="D103" s="3">
        <f>'Raw data'!C103</f>
        <v>89.75</v>
      </c>
      <c r="E103" s="3">
        <f t="shared" si="9"/>
        <v>2.2333891680625666E-3</v>
      </c>
      <c r="F103" s="3">
        <f>'Raw data'!D103</f>
        <v>32.9</v>
      </c>
      <c r="G103" s="3">
        <f t="shared" si="13"/>
        <v>9.2024539877299735E-3</v>
      </c>
      <c r="H103" s="62">
        <f>'Raw data'!E103</f>
        <v>1414.2059758278799</v>
      </c>
      <c r="I103" s="67">
        <f t="shared" si="10"/>
        <v>-1.9015377702692761E-3</v>
      </c>
      <c r="K103" s="65">
        <v>42594</v>
      </c>
      <c r="L103" s="62">
        <f t="shared" si="11"/>
        <v>1.6068360259039603E-2</v>
      </c>
      <c r="M103" s="62">
        <f t="shared" si="7"/>
        <v>188.66636000000003</v>
      </c>
      <c r="N103">
        <f t="shared" si="12"/>
        <v>1.5290100029341735E-2</v>
      </c>
    </row>
    <row r="104" spans="1:14" x14ac:dyDescent="0.3">
      <c r="A104" s="101">
        <v>42597</v>
      </c>
      <c r="B104" s="3">
        <f>'Raw data'!B104</f>
        <v>64.365949999999998</v>
      </c>
      <c r="C104" s="3">
        <f t="shared" si="8"/>
        <v>-2.5000015147760461E-2</v>
      </c>
      <c r="D104" s="3">
        <f>'Raw data'!C104</f>
        <v>89.4</v>
      </c>
      <c r="E104" s="3">
        <f t="shared" si="9"/>
        <v>-3.8997214484679031E-3</v>
      </c>
      <c r="F104" s="3">
        <f>'Raw data'!D104</f>
        <v>33.200000000000003</v>
      </c>
      <c r="G104" s="3">
        <f t="shared" si="13"/>
        <v>9.1185410334347801E-3</v>
      </c>
      <c r="H104" s="62">
        <f>'Raw data'!E104</f>
        <v>1421.5839662712599</v>
      </c>
      <c r="I104" s="67">
        <f t="shared" si="10"/>
        <v>5.2170550609227139E-3</v>
      </c>
      <c r="K104" s="65">
        <v>42597</v>
      </c>
      <c r="L104" s="62">
        <f t="shared" si="11"/>
        <v>-6.5937318542645283E-3</v>
      </c>
      <c r="M104" s="62">
        <f t="shared" si="7"/>
        <v>186.96595000000002</v>
      </c>
      <c r="N104">
        <f t="shared" si="12"/>
        <v>-9.0127885013523597E-3</v>
      </c>
    </row>
    <row r="105" spans="1:14" x14ac:dyDescent="0.3">
      <c r="A105" s="101">
        <v>42598</v>
      </c>
      <c r="B105" s="3">
        <f>'Raw data'!B105</f>
        <v>62.523636000000003</v>
      </c>
      <c r="C105" s="3">
        <f t="shared" si="8"/>
        <v>-2.8622493725331401E-2</v>
      </c>
      <c r="D105" s="3">
        <f>'Raw data'!C105</f>
        <v>86.3</v>
      </c>
      <c r="E105" s="3">
        <f t="shared" si="9"/>
        <v>-3.4675615212528058E-2</v>
      </c>
      <c r="F105" s="3">
        <f>'Raw data'!D105</f>
        <v>31.7</v>
      </c>
      <c r="G105" s="3">
        <f t="shared" si="13"/>
        <v>-4.5180722891566369E-2</v>
      </c>
      <c r="H105" s="62">
        <f>'Raw data'!E105</f>
        <v>1406.2598439557701</v>
      </c>
      <c r="I105" s="67">
        <f t="shared" si="10"/>
        <v>-1.0779611109208132E-2</v>
      </c>
      <c r="K105" s="65">
        <v>42598</v>
      </c>
      <c r="L105" s="62">
        <f t="shared" si="11"/>
        <v>-3.6159610609808608E-2</v>
      </c>
      <c r="M105" s="62">
        <f t="shared" si="7"/>
        <v>180.52363599999998</v>
      </c>
      <c r="N105">
        <f t="shared" si="12"/>
        <v>-3.4457151155063467E-2</v>
      </c>
    </row>
    <row r="106" spans="1:14" x14ac:dyDescent="0.3">
      <c r="A106" s="101">
        <v>42599</v>
      </c>
      <c r="B106" s="3">
        <f>'Raw data'!B106</f>
        <v>62.101433</v>
      </c>
      <c r="C106" s="3">
        <f t="shared" si="8"/>
        <v>-6.75269429308307E-3</v>
      </c>
      <c r="D106" s="3">
        <f>'Raw data'!C106</f>
        <v>83.4</v>
      </c>
      <c r="E106" s="3">
        <f t="shared" si="9"/>
        <v>-3.3603707995364905E-2</v>
      </c>
      <c r="F106" s="3">
        <f>'Raw data'!D106</f>
        <v>31.2</v>
      </c>
      <c r="G106" s="3">
        <f t="shared" si="13"/>
        <v>-1.5772870662460567E-2</v>
      </c>
      <c r="H106" s="62">
        <f>'Raw data'!E106</f>
        <v>1392.04675027964</v>
      </c>
      <c r="I106" s="67">
        <f t="shared" si="10"/>
        <v>-1.0107018085753618E-2</v>
      </c>
      <c r="K106" s="65">
        <v>42599</v>
      </c>
      <c r="L106" s="62">
        <f t="shared" si="11"/>
        <v>-1.8709757650302847E-2</v>
      </c>
      <c r="M106" s="62">
        <f t="shared" si="7"/>
        <v>176.70143300000001</v>
      </c>
      <c r="N106">
        <f t="shared" si="12"/>
        <v>-2.117286735793408E-2</v>
      </c>
    </row>
    <row r="107" spans="1:14" x14ac:dyDescent="0.3">
      <c r="A107" s="101">
        <v>42600</v>
      </c>
      <c r="B107" s="3">
        <f>'Raw data'!B107</f>
        <v>63.099358000000002</v>
      </c>
      <c r="C107" s="3">
        <f t="shared" si="8"/>
        <v>1.6069274923172904E-2</v>
      </c>
      <c r="D107" s="3">
        <f>'Raw data'!C107</f>
        <v>83</v>
      </c>
      <c r="E107" s="3">
        <f t="shared" si="9"/>
        <v>-4.7961630695444327E-3</v>
      </c>
      <c r="F107" s="3">
        <f>'Raw data'!D107</f>
        <v>31.8</v>
      </c>
      <c r="G107" s="3">
        <f t="shared" si="13"/>
        <v>1.9230769230769277E-2</v>
      </c>
      <c r="H107" s="62">
        <f>'Raw data'!E107</f>
        <v>1403.0194875026</v>
      </c>
      <c r="I107" s="67">
        <f t="shared" si="10"/>
        <v>7.8824487904272621E-3</v>
      </c>
      <c r="K107" s="65">
        <v>42600</v>
      </c>
      <c r="L107" s="62">
        <f t="shared" si="11"/>
        <v>1.0167960361465916E-2</v>
      </c>
      <c r="M107" s="62">
        <f t="shared" si="7"/>
        <v>177.89935800000001</v>
      </c>
      <c r="N107">
        <f t="shared" si="12"/>
        <v>6.7793734304350426E-3</v>
      </c>
    </row>
    <row r="108" spans="1:14" x14ac:dyDescent="0.3">
      <c r="A108" s="101">
        <v>42601</v>
      </c>
      <c r="B108" s="3">
        <f>'Raw data'!B108</f>
        <v>66.438559999999995</v>
      </c>
      <c r="C108" s="3">
        <f t="shared" si="8"/>
        <v>5.291974602974555E-2</v>
      </c>
      <c r="D108" s="3">
        <f>'Raw data'!C108</f>
        <v>81.150000000000006</v>
      </c>
      <c r="E108" s="3">
        <f t="shared" si="9"/>
        <v>-2.2289156626505956E-2</v>
      </c>
      <c r="F108" s="3">
        <f>'Raw data'!D108</f>
        <v>32</v>
      </c>
      <c r="G108" s="3">
        <f t="shared" si="13"/>
        <v>6.2893081761006067E-3</v>
      </c>
      <c r="H108" s="62">
        <f>'Raw data'!E108</f>
        <v>1393.61425861619</v>
      </c>
      <c r="I108" s="67">
        <f t="shared" si="10"/>
        <v>-6.7035625450587747E-3</v>
      </c>
      <c r="K108" s="65">
        <v>42601</v>
      </c>
      <c r="L108" s="62">
        <f t="shared" si="11"/>
        <v>1.2306632526446733E-2</v>
      </c>
      <c r="M108" s="62">
        <f t="shared" si="7"/>
        <v>179.58856</v>
      </c>
      <c r="N108">
        <f t="shared" si="12"/>
        <v>9.4952675433488329E-3</v>
      </c>
    </row>
    <row r="109" spans="1:14" x14ac:dyDescent="0.3">
      <c r="A109" s="101">
        <v>42604</v>
      </c>
      <c r="B109" s="3">
        <f>'Raw data'!B109</f>
        <v>65.786069999999995</v>
      </c>
      <c r="C109" s="3">
        <f t="shared" si="8"/>
        <v>-9.8209533740647049E-3</v>
      </c>
      <c r="D109" s="3">
        <f>'Raw data'!C109</f>
        <v>80.45</v>
      </c>
      <c r="E109" s="3">
        <f t="shared" si="9"/>
        <v>-8.6260012322859243E-3</v>
      </c>
      <c r="F109" s="3">
        <f>'Raw data'!D109</f>
        <v>32</v>
      </c>
      <c r="G109" s="3">
        <f t="shared" si="13"/>
        <v>0</v>
      </c>
      <c r="H109" s="62">
        <f>'Raw data'!E109</f>
        <v>1391.47143109845</v>
      </c>
      <c r="I109" s="67">
        <f t="shared" si="10"/>
        <v>-1.5376044730395775E-3</v>
      </c>
      <c r="K109" s="65">
        <v>42604</v>
      </c>
      <c r="L109" s="62">
        <f t="shared" si="11"/>
        <v>-6.1489848687835439E-3</v>
      </c>
      <c r="M109" s="62">
        <f t="shared" si="7"/>
        <v>178.23606999999998</v>
      </c>
      <c r="N109">
        <f t="shared" si="12"/>
        <v>-7.5310476346601212E-3</v>
      </c>
    </row>
    <row r="110" spans="1:14" x14ac:dyDescent="0.3">
      <c r="A110" s="101">
        <v>42605</v>
      </c>
      <c r="B110" s="3">
        <f>'Raw data'!B110</f>
        <v>67.398094</v>
      </c>
      <c r="C110" s="3">
        <f t="shared" si="8"/>
        <v>2.4504032540627604E-2</v>
      </c>
      <c r="D110" s="3">
        <f>'Raw data'!C110</f>
        <v>80.8</v>
      </c>
      <c r="E110" s="3">
        <f t="shared" si="9"/>
        <v>4.3505282784337389E-3</v>
      </c>
      <c r="F110" s="3">
        <f>'Raw data'!D110</f>
        <v>32.4</v>
      </c>
      <c r="G110" s="3">
        <f t="shared" si="13"/>
        <v>1.2499999999999956E-2</v>
      </c>
      <c r="H110" s="62">
        <f>'Raw data'!E110</f>
        <v>1406.5531468271899</v>
      </c>
      <c r="I110" s="67">
        <f t="shared" si="10"/>
        <v>1.0838681550820045E-2</v>
      </c>
      <c r="K110" s="65">
        <v>42605</v>
      </c>
      <c r="L110" s="62">
        <f t="shared" si="11"/>
        <v>1.3784853606353765E-2</v>
      </c>
      <c r="M110" s="62">
        <f t="shared" si="7"/>
        <v>180.598094</v>
      </c>
      <c r="N110">
        <f t="shared" si="12"/>
        <v>1.3252222179270558E-2</v>
      </c>
    </row>
    <row r="111" spans="1:14" x14ac:dyDescent="0.3">
      <c r="A111" s="101">
        <v>42606</v>
      </c>
      <c r="B111" s="3">
        <f>'Raw data'!B111</f>
        <v>66.054749999999999</v>
      </c>
      <c r="C111" s="3">
        <f t="shared" si="8"/>
        <v>-1.9931483522367885E-2</v>
      </c>
      <c r="D111" s="3">
        <f>'Raw data'!C111</f>
        <v>81.7</v>
      </c>
      <c r="E111" s="3">
        <f t="shared" si="9"/>
        <v>1.1138613861386209E-2</v>
      </c>
      <c r="F111" s="3">
        <f>'Raw data'!D111</f>
        <v>32</v>
      </c>
      <c r="G111" s="3">
        <f t="shared" si="13"/>
        <v>-1.2345679012345635E-2</v>
      </c>
      <c r="H111" s="62">
        <f>'Raw data'!E111</f>
        <v>1412.94410177537</v>
      </c>
      <c r="I111" s="67">
        <f t="shared" si="10"/>
        <v>4.5436995840479402E-3</v>
      </c>
      <c r="K111" s="65">
        <v>42606</v>
      </c>
      <c r="L111" s="62">
        <f t="shared" si="11"/>
        <v>-7.0461828911091038E-3</v>
      </c>
      <c r="M111" s="62">
        <f t="shared" si="7"/>
        <v>179.75475</v>
      </c>
      <c r="N111">
        <f t="shared" si="12"/>
        <v>-4.6697281312393134E-3</v>
      </c>
    </row>
    <row r="112" spans="1:14" x14ac:dyDescent="0.3">
      <c r="A112" s="101">
        <v>42607</v>
      </c>
      <c r="B112" s="3">
        <f>'Raw data'!B112</f>
        <v>65.747696000000005</v>
      </c>
      <c r="C112" s="3">
        <f t="shared" si="8"/>
        <v>-4.6484772101929644E-3</v>
      </c>
      <c r="D112" s="3">
        <f>'Raw data'!C112</f>
        <v>79.75</v>
      </c>
      <c r="E112" s="3">
        <f t="shared" si="9"/>
        <v>-2.3867809057527573E-2</v>
      </c>
      <c r="F112" s="3">
        <f>'Raw data'!D112</f>
        <v>31.7</v>
      </c>
      <c r="G112" s="3">
        <f t="shared" si="13"/>
        <v>-9.3750000000000222E-3</v>
      </c>
      <c r="H112" s="62">
        <f>'Raw data'!E112</f>
        <v>1405.0812720526999</v>
      </c>
      <c r="I112" s="67">
        <f t="shared" si="10"/>
        <v>-5.5648554764412888E-3</v>
      </c>
      <c r="K112" s="65">
        <v>42607</v>
      </c>
      <c r="L112" s="62">
        <f t="shared" si="11"/>
        <v>-1.2630428755906855E-2</v>
      </c>
      <c r="M112" s="62">
        <f t="shared" si="7"/>
        <v>177.19769600000001</v>
      </c>
      <c r="N112">
        <f t="shared" si="12"/>
        <v>-1.4225237441569659E-2</v>
      </c>
    </row>
    <row r="113" spans="1:14" x14ac:dyDescent="0.3">
      <c r="A113" s="101">
        <v>42608</v>
      </c>
      <c r="B113" s="3">
        <f>'Raw data'!B113</f>
        <v>65.786069999999995</v>
      </c>
      <c r="C113" s="3">
        <f t="shared" si="8"/>
        <v>5.8365543334005739E-4</v>
      </c>
      <c r="D113" s="3">
        <f>'Raw data'!C113</f>
        <v>80.349999999999994</v>
      </c>
      <c r="E113" s="3">
        <f t="shared" si="9"/>
        <v>7.5235109717867628E-3</v>
      </c>
      <c r="F113" s="3">
        <f>'Raw data'!D113</f>
        <v>31.4</v>
      </c>
      <c r="G113" s="3">
        <f t="shared" si="13"/>
        <v>-9.4637223974763634E-3</v>
      </c>
      <c r="H113" s="62">
        <f>'Raw data'!E113</f>
        <v>1411.65200359558</v>
      </c>
      <c r="I113" s="67">
        <f t="shared" si="10"/>
        <v>4.676406748544075E-3</v>
      </c>
      <c r="K113" s="65">
        <v>42608</v>
      </c>
      <c r="L113" s="62">
        <f t="shared" si="11"/>
        <v>-4.5218533078318114E-4</v>
      </c>
      <c r="M113" s="62">
        <f t="shared" si="7"/>
        <v>177.53607</v>
      </c>
      <c r="N113">
        <f t="shared" si="12"/>
        <v>1.9095846483240251E-3</v>
      </c>
    </row>
    <row r="114" spans="1:14" x14ac:dyDescent="0.3">
      <c r="A114" s="101">
        <v>42611</v>
      </c>
      <c r="B114" s="3">
        <f>'Raw data'!B114</f>
        <v>64.980059999999995</v>
      </c>
      <c r="C114" s="3">
        <f t="shared" si="8"/>
        <v>-1.2251985868740914E-2</v>
      </c>
      <c r="D114" s="3">
        <f>'Raw data'!C114</f>
        <v>77.900000000000006</v>
      </c>
      <c r="E114" s="3">
        <f t="shared" si="9"/>
        <v>-3.0491599253266818E-2</v>
      </c>
      <c r="F114" s="3">
        <f>'Raw data'!D114</f>
        <v>31.6</v>
      </c>
      <c r="G114" s="3">
        <f t="shared" si="13"/>
        <v>6.3694267515924472E-3</v>
      </c>
      <c r="H114" s="62">
        <f>'Raw data'!E114</f>
        <v>1411.9828951598399</v>
      </c>
      <c r="I114" s="67">
        <f t="shared" si="10"/>
        <v>2.3440023703936636E-4</v>
      </c>
      <c r="K114" s="65">
        <v>42611</v>
      </c>
      <c r="L114" s="62">
        <f t="shared" si="11"/>
        <v>-1.2124719456805095E-2</v>
      </c>
      <c r="M114" s="62">
        <f t="shared" si="7"/>
        <v>174.48006000000001</v>
      </c>
      <c r="N114">
        <f t="shared" si="12"/>
        <v>-1.7213459777497532E-2</v>
      </c>
    </row>
    <row r="115" spans="1:14" x14ac:dyDescent="0.3">
      <c r="A115" s="101">
        <v>42612</v>
      </c>
      <c r="B115" s="3">
        <f>'Raw data'!B115</f>
        <v>65.555779999999999</v>
      </c>
      <c r="C115" s="3">
        <f t="shared" si="8"/>
        <v>8.8599487288870474E-3</v>
      </c>
      <c r="D115" s="3">
        <f>'Raw data'!C115</f>
        <v>76.05</v>
      </c>
      <c r="E115" s="3">
        <f t="shared" si="9"/>
        <v>-2.3748395378690737E-2</v>
      </c>
      <c r="F115" s="3">
        <f>'Raw data'!D115</f>
        <v>31.2</v>
      </c>
      <c r="G115" s="3">
        <f t="shared" si="13"/>
        <v>-1.2658227848101333E-2</v>
      </c>
      <c r="H115" s="62">
        <f>'Raw data'!E115</f>
        <v>1418.43166192684</v>
      </c>
      <c r="I115" s="67">
        <f t="shared" si="10"/>
        <v>4.5671706003705065E-3</v>
      </c>
      <c r="K115" s="65">
        <v>42612</v>
      </c>
      <c r="L115" s="62">
        <f t="shared" si="11"/>
        <v>-9.1822248326350071E-3</v>
      </c>
      <c r="M115" s="62">
        <f t="shared" si="7"/>
        <v>172.80577999999997</v>
      </c>
      <c r="N115">
        <f t="shared" si="12"/>
        <v>-9.5958243022156147E-3</v>
      </c>
    </row>
    <row r="116" spans="1:14" x14ac:dyDescent="0.3">
      <c r="A116" s="101">
        <v>42613</v>
      </c>
      <c r="B116" s="3">
        <f>'Raw data'!B116</f>
        <v>65.018439999999998</v>
      </c>
      <c r="C116" s="3">
        <f t="shared" si="8"/>
        <v>-8.1966838011842801E-3</v>
      </c>
      <c r="D116" s="3">
        <f>'Raw data'!C116</f>
        <v>76.599999999999994</v>
      </c>
      <c r="E116" s="3">
        <f t="shared" si="9"/>
        <v>7.2320841551610409E-3</v>
      </c>
      <c r="F116" s="3">
        <f>'Raw data'!D116</f>
        <v>30.7</v>
      </c>
      <c r="G116" s="3">
        <f t="shared" si="13"/>
        <v>-1.6025641025641028E-2</v>
      </c>
      <c r="H116" s="62">
        <f>'Raw data'!E116</f>
        <v>1418.14321798282</v>
      </c>
      <c r="I116" s="67">
        <f t="shared" si="10"/>
        <v>-2.0335413524830297E-4</v>
      </c>
      <c r="K116" s="65">
        <v>42613</v>
      </c>
      <c r="L116" s="62">
        <f t="shared" si="11"/>
        <v>-5.6634135572214217E-3</v>
      </c>
      <c r="M116" s="62">
        <f t="shared" si="7"/>
        <v>172.31843999999998</v>
      </c>
      <c r="N116">
        <f t="shared" si="12"/>
        <v>-2.8201602978788621E-3</v>
      </c>
    </row>
    <row r="117" spans="1:14" x14ac:dyDescent="0.3">
      <c r="A117" s="101">
        <v>42614</v>
      </c>
      <c r="B117" s="3">
        <f>'Raw data'!B117</f>
        <v>65.824449999999999</v>
      </c>
      <c r="C117" s="3">
        <f t="shared" si="8"/>
        <v>1.2396637015591279E-2</v>
      </c>
      <c r="D117" s="3">
        <f>'Raw data'!C117</f>
        <v>76.099999999999994</v>
      </c>
      <c r="E117" s="3">
        <f t="shared" si="9"/>
        <v>-6.5274151436031337E-3</v>
      </c>
      <c r="F117" s="3">
        <f>'Raw data'!D117</f>
        <v>31</v>
      </c>
      <c r="G117" s="3">
        <f t="shared" si="13"/>
        <v>9.7719869706840625E-3</v>
      </c>
      <c r="H117" s="62">
        <f>'Raw data'!E117</f>
        <v>1417.58508613502</v>
      </c>
      <c r="I117" s="67">
        <f t="shared" si="10"/>
        <v>-3.9356522015733579E-4</v>
      </c>
      <c r="K117" s="65">
        <v>42614</v>
      </c>
      <c r="L117" s="62">
        <f t="shared" si="11"/>
        <v>5.2137362808907352E-3</v>
      </c>
      <c r="M117" s="62">
        <f t="shared" si="7"/>
        <v>172.92444999999998</v>
      </c>
      <c r="N117">
        <f t="shared" si="12"/>
        <v>3.5168029608438761E-3</v>
      </c>
    </row>
    <row r="118" spans="1:14" x14ac:dyDescent="0.3">
      <c r="A118" s="101">
        <v>42615</v>
      </c>
      <c r="B118" s="3">
        <f>'Raw data'!B118</f>
        <v>65.786069999999995</v>
      </c>
      <c r="C118" s="3">
        <f t="shared" si="8"/>
        <v>-5.8306601878183007E-4</v>
      </c>
      <c r="D118" s="3">
        <f>'Raw data'!C118</f>
        <v>74.849999999999994</v>
      </c>
      <c r="E118" s="3">
        <f t="shared" si="9"/>
        <v>-1.6425755584756899E-2</v>
      </c>
      <c r="F118" s="3">
        <f>'Raw data'!D118</f>
        <v>30.4</v>
      </c>
      <c r="G118" s="3">
        <f t="shared" si="13"/>
        <v>-1.9354838709677465E-2</v>
      </c>
      <c r="H118" s="62">
        <f>'Raw data'!E118</f>
        <v>1437.23876593151</v>
      </c>
      <c r="I118" s="67">
        <f t="shared" si="10"/>
        <v>1.3864197633508435E-2</v>
      </c>
      <c r="K118" s="65">
        <v>42615</v>
      </c>
      <c r="L118" s="62">
        <f t="shared" si="11"/>
        <v>-1.2121220104405398E-2</v>
      </c>
      <c r="M118" s="62">
        <f t="shared" si="7"/>
        <v>171.03607</v>
      </c>
      <c r="N118">
        <f t="shared" si="12"/>
        <v>-1.0920260263947544E-2</v>
      </c>
    </row>
    <row r="119" spans="1:14" x14ac:dyDescent="0.3">
      <c r="A119" s="101">
        <v>42618</v>
      </c>
      <c r="B119" s="3">
        <f>'Raw data'!B119</f>
        <v>66.937515000000005</v>
      </c>
      <c r="C119" s="3">
        <f t="shared" si="8"/>
        <v>1.7502869528458073E-2</v>
      </c>
      <c r="D119" s="3">
        <f>'Raw data'!C119</f>
        <v>76.7</v>
      </c>
      <c r="E119" s="3">
        <f t="shared" si="9"/>
        <v>2.4716098864395575E-2</v>
      </c>
      <c r="F119" s="3">
        <f>'Raw data'!D119</f>
        <v>30.5</v>
      </c>
      <c r="G119" s="3">
        <f t="shared" si="13"/>
        <v>3.2894736842105734E-3</v>
      </c>
      <c r="H119" s="62">
        <f>'Raw data'!E119</f>
        <v>1440.76436977093</v>
      </c>
      <c r="I119" s="67">
        <f t="shared" si="10"/>
        <v>2.4530397613753267E-3</v>
      </c>
      <c r="K119" s="65">
        <v>42618</v>
      </c>
      <c r="L119" s="62">
        <f t="shared" si="11"/>
        <v>1.516948069235474E-2</v>
      </c>
      <c r="M119" s="62">
        <f t="shared" si="7"/>
        <v>174.13751500000001</v>
      </c>
      <c r="N119">
        <f t="shared" si="12"/>
        <v>1.8133280307481413E-2</v>
      </c>
    </row>
    <row r="120" spans="1:14" x14ac:dyDescent="0.3">
      <c r="A120" s="101">
        <v>42619</v>
      </c>
      <c r="B120" s="3">
        <f>'Raw data'!B120</f>
        <v>67.129424999999998</v>
      </c>
      <c r="C120" s="3">
        <f t="shared" si="8"/>
        <v>2.8670021586548727E-3</v>
      </c>
      <c r="D120" s="3">
        <f>'Raw data'!C120</f>
        <v>77.25</v>
      </c>
      <c r="E120" s="3">
        <f t="shared" si="9"/>
        <v>7.170795306388489E-3</v>
      </c>
      <c r="F120" s="3">
        <f>'Raw data'!D120</f>
        <v>30.6</v>
      </c>
      <c r="G120" s="3">
        <f t="shared" si="13"/>
        <v>3.2786885245902103E-3</v>
      </c>
      <c r="H120" s="62">
        <f>'Raw data'!E120</f>
        <v>1435.19433371683</v>
      </c>
      <c r="I120" s="67">
        <f t="shared" si="10"/>
        <v>-3.8660284575093929E-3</v>
      </c>
      <c r="K120" s="65">
        <v>42619</v>
      </c>
      <c r="L120" s="62">
        <f t="shared" si="11"/>
        <v>4.4388286632111905E-3</v>
      </c>
      <c r="M120" s="62">
        <f t="shared" si="7"/>
        <v>174.97942499999999</v>
      </c>
      <c r="N120">
        <f t="shared" si="12"/>
        <v>4.8347422437949933E-3</v>
      </c>
    </row>
    <row r="121" spans="1:14" x14ac:dyDescent="0.3">
      <c r="A121" s="101">
        <v>42620</v>
      </c>
      <c r="B121" s="3">
        <f>'Raw data'!B121</f>
        <v>67.474869999999996</v>
      </c>
      <c r="C121" s="3">
        <f t="shared" si="8"/>
        <v>5.1459549966352018E-3</v>
      </c>
      <c r="D121" s="3">
        <f>'Raw data'!C121</f>
        <v>78.900000000000006</v>
      </c>
      <c r="E121" s="3">
        <f t="shared" si="9"/>
        <v>2.1359223300970946E-2</v>
      </c>
      <c r="F121" s="3">
        <f>'Raw data'!D121</f>
        <v>30.9</v>
      </c>
      <c r="G121" s="3">
        <f t="shared" si="13"/>
        <v>9.8039215686273572E-3</v>
      </c>
      <c r="H121" s="62">
        <f>'Raw data'!E121</f>
        <v>1441.5209751910199</v>
      </c>
      <c r="I121" s="67">
        <f t="shared" si="10"/>
        <v>4.4082124110714537E-3</v>
      </c>
      <c r="K121" s="65">
        <v>42620</v>
      </c>
      <c r="L121" s="62">
        <f t="shared" si="11"/>
        <v>1.2103033288744501E-2</v>
      </c>
      <c r="M121" s="62">
        <f t="shared" si="7"/>
        <v>177.27486999999999</v>
      </c>
      <c r="N121">
        <f t="shared" si="12"/>
        <v>1.3118370917037823E-2</v>
      </c>
    </row>
    <row r="122" spans="1:14" x14ac:dyDescent="0.3">
      <c r="A122" s="101">
        <v>42621</v>
      </c>
      <c r="B122" s="3">
        <f>'Raw data'!B122</f>
        <v>69.931290000000004</v>
      </c>
      <c r="C122" s="3">
        <f t="shared" si="8"/>
        <v>3.640496083949489E-2</v>
      </c>
      <c r="D122" s="3">
        <f>'Raw data'!C122</f>
        <v>79.2</v>
      </c>
      <c r="E122" s="3">
        <f t="shared" si="9"/>
        <v>3.8022813688212563E-3</v>
      </c>
      <c r="F122" s="3">
        <f>'Raw data'!D122</f>
        <v>30.7</v>
      </c>
      <c r="G122" s="3">
        <f t="shared" si="13"/>
        <v>-6.4724919093850902E-3</v>
      </c>
      <c r="H122" s="62">
        <f>'Raw data'!E122</f>
        <v>1440.0287301062399</v>
      </c>
      <c r="I122" s="67">
        <f t="shared" si="10"/>
        <v>-1.0351879094803393E-3</v>
      </c>
      <c r="K122" s="65">
        <v>42621</v>
      </c>
      <c r="L122" s="62">
        <f t="shared" si="11"/>
        <v>1.1244916766310351E-2</v>
      </c>
      <c r="M122" s="62">
        <f t="shared" si="7"/>
        <v>179.83129</v>
      </c>
      <c r="N122">
        <f t="shared" si="12"/>
        <v>1.4420656464167781E-2</v>
      </c>
    </row>
    <row r="123" spans="1:14" x14ac:dyDescent="0.3">
      <c r="A123" s="101">
        <v>42622</v>
      </c>
      <c r="B123" s="3">
        <f>'Raw data'!B123</f>
        <v>67.474869999999996</v>
      </c>
      <c r="C123" s="3">
        <f t="shared" si="8"/>
        <v>-3.5126193153308172E-2</v>
      </c>
      <c r="D123" s="3">
        <f>'Raw data'!C123</f>
        <v>77</v>
      </c>
      <c r="E123" s="3">
        <f t="shared" si="9"/>
        <v>-2.7777777777777814E-2</v>
      </c>
      <c r="F123" s="3">
        <f>'Raw data'!D123</f>
        <v>30.2</v>
      </c>
      <c r="G123" s="3">
        <f t="shared" si="13"/>
        <v>-1.6286644951140065E-2</v>
      </c>
      <c r="H123" s="62">
        <f>'Raw data'!E123</f>
        <v>1426.5633942111101</v>
      </c>
      <c r="I123" s="67">
        <f t="shared" si="10"/>
        <v>-9.3507411439883985E-3</v>
      </c>
      <c r="K123" s="65">
        <v>42622</v>
      </c>
      <c r="L123" s="62">
        <f t="shared" si="11"/>
        <v>-2.6396871960742019E-2</v>
      </c>
      <c r="M123" s="62">
        <f t="shared" si="7"/>
        <v>174.67487</v>
      </c>
      <c r="N123">
        <f t="shared" si="12"/>
        <v>-2.8673652955500666E-2</v>
      </c>
    </row>
    <row r="124" spans="1:14" x14ac:dyDescent="0.3">
      <c r="A124" s="101">
        <v>42625</v>
      </c>
      <c r="B124" s="3">
        <f>'Raw data'!B124</f>
        <v>66.515320000000003</v>
      </c>
      <c r="C124" s="3">
        <f t="shared" si="8"/>
        <v>-1.4220849925312832E-2</v>
      </c>
      <c r="D124" s="3">
        <f>'Raw data'!C124</f>
        <v>75.599999999999994</v>
      </c>
      <c r="E124" s="3">
        <f t="shared" si="9"/>
        <v>-1.8181818181818257E-2</v>
      </c>
      <c r="F124" s="3">
        <f>'Raw data'!D124</f>
        <v>29.6</v>
      </c>
      <c r="G124" s="3">
        <f t="shared" si="13"/>
        <v>-1.9867549668874104E-2</v>
      </c>
      <c r="H124" s="62">
        <f>'Raw data'!E124</f>
        <v>1417.3590786842401</v>
      </c>
      <c r="I124" s="67">
        <f t="shared" si="10"/>
        <v>-6.4520900818151117E-3</v>
      </c>
      <c r="K124" s="65">
        <v>42625</v>
      </c>
      <c r="L124" s="62">
        <f t="shared" si="11"/>
        <v>-1.7423405925335065E-2</v>
      </c>
      <c r="M124" s="62">
        <f t="shared" si="7"/>
        <v>171.71531999999999</v>
      </c>
      <c r="N124">
        <f t="shared" si="12"/>
        <v>-1.6943192801574761E-2</v>
      </c>
    </row>
    <row r="125" spans="1:14" x14ac:dyDescent="0.3">
      <c r="A125" s="101">
        <v>42626</v>
      </c>
      <c r="B125" s="3">
        <f>'Raw data'!B125</f>
        <v>65.786069999999995</v>
      </c>
      <c r="C125" s="3">
        <f t="shared" si="8"/>
        <v>-1.0963639654744313E-2</v>
      </c>
      <c r="D125" s="3">
        <f>'Raw data'!C125</f>
        <v>74.650000000000006</v>
      </c>
      <c r="E125" s="3">
        <f t="shared" si="9"/>
        <v>-1.2566137566137416E-2</v>
      </c>
      <c r="F125" s="3">
        <f>'Raw data'!D125</f>
        <v>28.4</v>
      </c>
      <c r="G125" s="3">
        <f t="shared" si="13"/>
        <v>-4.0540540540540633E-2</v>
      </c>
      <c r="H125" s="62">
        <f>'Raw data'!E125</f>
        <v>1410.7857543043001</v>
      </c>
      <c r="I125" s="67">
        <f t="shared" si="10"/>
        <v>-4.6377269379345564E-3</v>
      </c>
      <c r="K125" s="65">
        <v>42626</v>
      </c>
      <c r="L125" s="62">
        <f t="shared" si="11"/>
        <v>-2.1356772587140787E-2</v>
      </c>
      <c r="M125" s="62">
        <f t="shared" si="7"/>
        <v>168.83607000000001</v>
      </c>
      <c r="N125">
        <f t="shared" si="12"/>
        <v>-1.6767577872492594E-2</v>
      </c>
    </row>
    <row r="126" spans="1:14" x14ac:dyDescent="0.3">
      <c r="A126" s="101">
        <v>42627</v>
      </c>
      <c r="B126" s="3">
        <f>'Raw data'!B126</f>
        <v>65.862830000000002</v>
      </c>
      <c r="C126" s="3">
        <f t="shared" si="8"/>
        <v>1.1668123662046885E-3</v>
      </c>
      <c r="D126" s="3">
        <f>'Raw data'!C126</f>
        <v>75.2</v>
      </c>
      <c r="E126" s="3">
        <f t="shared" si="9"/>
        <v>7.3677160080374698E-3</v>
      </c>
      <c r="F126" s="3">
        <f>'Raw data'!D126</f>
        <v>29.1</v>
      </c>
      <c r="G126" s="3">
        <f t="shared" si="13"/>
        <v>2.4647887323943764E-2</v>
      </c>
      <c r="H126" s="62">
        <f>'Raw data'!E126</f>
        <v>1409.89100370335</v>
      </c>
      <c r="I126" s="67">
        <f t="shared" si="10"/>
        <v>-6.3422146007660423E-4</v>
      </c>
      <c r="K126" s="65">
        <v>42627</v>
      </c>
      <c r="L126" s="62">
        <f t="shared" si="11"/>
        <v>1.106080523272864E-2</v>
      </c>
      <c r="M126" s="62">
        <f t="shared" si="7"/>
        <v>170.16283000000001</v>
      </c>
      <c r="N126">
        <f t="shared" si="12"/>
        <v>7.858273412784408E-3</v>
      </c>
    </row>
    <row r="127" spans="1:14" x14ac:dyDescent="0.3">
      <c r="A127" s="101">
        <v>42628</v>
      </c>
      <c r="B127" s="3">
        <f>'Raw data'!B127</f>
        <v>65.709305000000001</v>
      </c>
      <c r="C127" s="3">
        <f t="shared" si="8"/>
        <v>-2.3309809189796717E-3</v>
      </c>
      <c r="D127" s="3">
        <f>'Raw data'!C127</f>
        <v>74.849999999999994</v>
      </c>
      <c r="E127" s="3">
        <f t="shared" si="9"/>
        <v>-4.6542553191490496E-3</v>
      </c>
      <c r="F127" s="3">
        <f>'Raw data'!D127</f>
        <v>29.2</v>
      </c>
      <c r="G127" s="3">
        <f t="shared" si="13"/>
        <v>3.4364261168384146E-3</v>
      </c>
      <c r="H127" s="62">
        <f>'Raw data'!E127</f>
        <v>1416.8262296692501</v>
      </c>
      <c r="I127" s="67">
        <f t="shared" si="10"/>
        <v>4.9189802244878787E-3</v>
      </c>
      <c r="K127" s="65">
        <v>42628</v>
      </c>
      <c r="L127" s="62">
        <f t="shared" si="11"/>
        <v>-1.1829367070967688E-3</v>
      </c>
      <c r="M127" s="62">
        <f t="shared" si="7"/>
        <v>169.75930499999998</v>
      </c>
      <c r="N127">
        <f t="shared" si="12"/>
        <v>-2.3714050830021473E-3</v>
      </c>
    </row>
    <row r="128" spans="1:14" x14ac:dyDescent="0.3">
      <c r="A128" s="101">
        <v>42629</v>
      </c>
      <c r="B128" s="3">
        <f>'Raw data'!B128</f>
        <v>64.788150000000002</v>
      </c>
      <c r="C128" s="3">
        <f t="shared" si="8"/>
        <v>-1.4018638608337112E-2</v>
      </c>
      <c r="D128" s="3">
        <f>'Raw data'!C128</f>
        <v>75.5</v>
      </c>
      <c r="E128" s="3">
        <f t="shared" si="9"/>
        <v>8.6840347361390215E-3</v>
      </c>
      <c r="F128" s="3">
        <f>'Raw data'!D128</f>
        <v>28.7</v>
      </c>
      <c r="G128" s="3">
        <f t="shared" si="13"/>
        <v>-1.7123287671232876E-2</v>
      </c>
      <c r="H128" s="62">
        <f>'Raw data'!E128</f>
        <v>1405.3120038402801</v>
      </c>
      <c r="I128" s="67">
        <f t="shared" si="10"/>
        <v>-8.1267734799474415E-3</v>
      </c>
      <c r="K128" s="65">
        <v>42629</v>
      </c>
      <c r="L128" s="62">
        <f t="shared" si="11"/>
        <v>-7.4859638478103228E-3</v>
      </c>
      <c r="M128" s="62">
        <f t="shared" si="7"/>
        <v>168.98814999999999</v>
      </c>
      <c r="N128">
        <f t="shared" si="12"/>
        <v>-4.5426375891441896E-3</v>
      </c>
    </row>
    <row r="129" spans="1:14" x14ac:dyDescent="0.3">
      <c r="A129" s="101">
        <v>42632</v>
      </c>
      <c r="B129" s="3">
        <f>'Raw data'!B129</f>
        <v>69.086879999999994</v>
      </c>
      <c r="C129" s="3">
        <f t="shared" si="8"/>
        <v>6.6350559477311694E-2</v>
      </c>
      <c r="D129" s="3">
        <f>'Raw data'!C129</f>
        <v>76.05</v>
      </c>
      <c r="E129" s="3">
        <f t="shared" si="9"/>
        <v>7.2847682119204921E-3</v>
      </c>
      <c r="F129" s="3">
        <f>'Raw data'!D129</f>
        <v>28.4</v>
      </c>
      <c r="G129" s="3">
        <f t="shared" si="13"/>
        <v>-1.0452961672473893E-2</v>
      </c>
      <c r="H129" s="62">
        <f>'Raw data'!E129</f>
        <v>1419.0091411370699</v>
      </c>
      <c r="I129" s="67">
        <f t="shared" si="10"/>
        <v>9.746687752868988E-3</v>
      </c>
      <c r="K129" s="65">
        <v>42632</v>
      </c>
      <c r="L129" s="62">
        <f t="shared" si="11"/>
        <v>2.1060788672252764E-2</v>
      </c>
      <c r="M129" s="62">
        <f t="shared" si="7"/>
        <v>173.53688</v>
      </c>
      <c r="N129">
        <f t="shared" si="12"/>
        <v>2.6917449537142139E-2</v>
      </c>
    </row>
    <row r="130" spans="1:14" x14ac:dyDescent="0.3">
      <c r="A130" s="101">
        <v>42633</v>
      </c>
      <c r="B130" s="3">
        <f>'Raw data'!B130</f>
        <v>68.894980000000004</v>
      </c>
      <c r="C130" s="3">
        <f t="shared" si="8"/>
        <v>-2.7776619815511969E-3</v>
      </c>
      <c r="D130" s="3">
        <f>'Raw data'!C130</f>
        <v>75.95</v>
      </c>
      <c r="E130" s="3">
        <f t="shared" si="9"/>
        <v>-1.314924391847394E-3</v>
      </c>
      <c r="F130" s="3">
        <f>'Raw data'!D130</f>
        <v>28.8</v>
      </c>
      <c r="G130" s="3">
        <f t="shared" si="13"/>
        <v>1.4084507042253596E-2</v>
      </c>
      <c r="H130" s="62">
        <f>'Raw data'!E130</f>
        <v>1418.4416285438101</v>
      </c>
      <c r="I130" s="67">
        <f t="shared" si="10"/>
        <v>-3.9993582620974507E-4</v>
      </c>
      <c r="K130" s="65">
        <v>42633</v>
      </c>
      <c r="L130" s="62">
        <f t="shared" si="11"/>
        <v>3.3306402229516681E-3</v>
      </c>
      <c r="M130" s="62">
        <f t="shared" si="7"/>
        <v>173.64498000000003</v>
      </c>
      <c r="N130">
        <f t="shared" si="12"/>
        <v>6.2292234365418945E-4</v>
      </c>
    </row>
    <row r="131" spans="1:14" x14ac:dyDescent="0.3">
      <c r="A131" s="101">
        <v>42634</v>
      </c>
      <c r="B131" s="3">
        <f>'Raw data'!B131</f>
        <v>68.8566</v>
      </c>
      <c r="C131" s="3">
        <f t="shared" si="8"/>
        <v>-5.5707977562376285E-4</v>
      </c>
      <c r="D131" s="3">
        <f>'Raw data'!C131</f>
        <v>74.849999999999994</v>
      </c>
      <c r="E131" s="3">
        <f t="shared" si="9"/>
        <v>-1.448321263989478E-2</v>
      </c>
      <c r="F131" s="3">
        <f>'Raw data'!D131</f>
        <v>29.9</v>
      </c>
      <c r="G131" s="3">
        <f t="shared" si="13"/>
        <v>3.8194444444444371E-2</v>
      </c>
      <c r="H131" s="62">
        <f>'Raw data'!E131</f>
        <v>1422.6555694395499</v>
      </c>
      <c r="I131" s="67">
        <f t="shared" si="10"/>
        <v>2.9708243264588256E-3</v>
      </c>
      <c r="K131" s="65">
        <v>42634</v>
      </c>
      <c r="L131" s="62">
        <f t="shared" si="11"/>
        <v>7.7180506763086095E-3</v>
      </c>
      <c r="M131" s="62">
        <f t="shared" ref="M131:M194" si="14">B131+D131+F131</f>
        <v>173.60659999999999</v>
      </c>
      <c r="N131">
        <f t="shared" si="12"/>
        <v>-2.2102568124944503E-4</v>
      </c>
    </row>
    <row r="132" spans="1:14" x14ac:dyDescent="0.3">
      <c r="A132" s="101">
        <v>42635</v>
      </c>
      <c r="B132" s="3">
        <f>'Raw data'!B132</f>
        <v>70.276725999999996</v>
      </c>
      <c r="C132" s="3">
        <f t="shared" ref="C132:C195" si="15">(B132-B131)/B131</f>
        <v>2.0624399113519928E-2</v>
      </c>
      <c r="D132" s="3">
        <f>'Raw data'!C132</f>
        <v>79.400000000000006</v>
      </c>
      <c r="E132" s="3">
        <f t="shared" ref="E132:E195" si="16">(D132-D131)/D131</f>
        <v>6.0788243152972765E-2</v>
      </c>
      <c r="F132" s="3">
        <f>'Raw data'!D132</f>
        <v>30.6</v>
      </c>
      <c r="G132" s="3">
        <f t="shared" si="13"/>
        <v>2.3411371237458289E-2</v>
      </c>
      <c r="H132" s="62">
        <f>'Raw data'!E132</f>
        <v>1446.00853410173</v>
      </c>
      <c r="I132" s="67">
        <f t="shared" ref="I132:I195" si="17">(H132-H131)/H131</f>
        <v>1.6415051656796926E-2</v>
      </c>
      <c r="K132" s="65">
        <v>42635</v>
      </c>
      <c r="L132" s="62">
        <f t="shared" ref="L132:L195" si="18">AVERAGE(C132,E132,G132)</f>
        <v>3.4941337834650331E-2</v>
      </c>
      <c r="M132" s="62">
        <f t="shared" si="14"/>
        <v>180.276726</v>
      </c>
      <c r="N132">
        <f t="shared" ref="N132:N195" si="19">(M132-M131)/M131</f>
        <v>3.8420924089291597E-2</v>
      </c>
    </row>
    <row r="133" spans="1:14" x14ac:dyDescent="0.3">
      <c r="A133" s="101">
        <v>42636</v>
      </c>
      <c r="B133" s="3">
        <f>'Raw data'!B133</f>
        <v>70.737290000000002</v>
      </c>
      <c r="C133" s="3">
        <f t="shared" si="15"/>
        <v>6.5535779227963052E-3</v>
      </c>
      <c r="D133" s="3">
        <f>'Raw data'!C133</f>
        <v>79.150000000000006</v>
      </c>
      <c r="E133" s="3">
        <f t="shared" si="16"/>
        <v>-3.1486146095717881E-3</v>
      </c>
      <c r="F133" s="3">
        <f>'Raw data'!D133</f>
        <v>31</v>
      </c>
      <c r="G133" s="3">
        <f t="shared" si="13"/>
        <v>1.3071895424836555E-2</v>
      </c>
      <c r="H133" s="62">
        <f>'Raw data'!E133</f>
        <v>1437.5184592144401</v>
      </c>
      <c r="I133" s="67">
        <f t="shared" si="17"/>
        <v>-5.8713864317294527E-3</v>
      </c>
      <c r="K133" s="65">
        <v>42636</v>
      </c>
      <c r="L133" s="62">
        <f t="shared" si="18"/>
        <v>5.4922862460203567E-3</v>
      </c>
      <c r="M133" s="62">
        <f t="shared" si="14"/>
        <v>180.88729000000001</v>
      </c>
      <c r="N133">
        <f t="shared" si="19"/>
        <v>3.3868154450509089E-3</v>
      </c>
    </row>
    <row r="134" spans="1:14" x14ac:dyDescent="0.3">
      <c r="A134" s="101">
        <v>42639</v>
      </c>
      <c r="B134" s="3">
        <f>'Raw data'!B134</f>
        <v>70.008039999999994</v>
      </c>
      <c r="C134" s="3">
        <f t="shared" si="15"/>
        <v>-1.0309272520901034E-2</v>
      </c>
      <c r="D134" s="3">
        <f>'Raw data'!C134</f>
        <v>78.25</v>
      </c>
      <c r="E134" s="3">
        <f t="shared" si="16"/>
        <v>-1.137081490840184E-2</v>
      </c>
      <c r="F134" s="3">
        <f>'Raw data'!D134</f>
        <v>31.2</v>
      </c>
      <c r="G134" s="3">
        <f t="shared" ref="G134:G197" si="20">(F134-F133)/F133</f>
        <v>6.4516129032257839E-3</v>
      </c>
      <c r="H134" s="62">
        <f>'Raw data'!E134</f>
        <v>1418.19098710655</v>
      </c>
      <c r="I134" s="67">
        <f t="shared" si="17"/>
        <v>-1.3445025337936871E-2</v>
      </c>
      <c r="K134" s="65">
        <v>42639</v>
      </c>
      <c r="L134" s="62">
        <f t="shared" si="18"/>
        <v>-5.0761581753590293E-3</v>
      </c>
      <c r="M134" s="62">
        <f t="shared" si="14"/>
        <v>179.45803999999998</v>
      </c>
      <c r="N134">
        <f t="shared" si="19"/>
        <v>-7.9013290541310247E-3</v>
      </c>
    </row>
    <row r="135" spans="1:14" x14ac:dyDescent="0.3">
      <c r="A135" s="101">
        <v>42640</v>
      </c>
      <c r="B135" s="3">
        <f>'Raw data'!B135</f>
        <v>71.005970000000005</v>
      </c>
      <c r="C135" s="3">
        <f t="shared" si="15"/>
        <v>1.4254505625354044E-2</v>
      </c>
      <c r="D135" s="3">
        <f>'Raw data'!C135</f>
        <v>79.8</v>
      </c>
      <c r="E135" s="3">
        <f t="shared" si="16"/>
        <v>1.9808306709265141E-2</v>
      </c>
      <c r="F135" s="3">
        <f>'Raw data'!D135</f>
        <v>32.1</v>
      </c>
      <c r="G135" s="3">
        <f t="shared" si="20"/>
        <v>2.8846153846153914E-2</v>
      </c>
      <c r="H135" s="62">
        <f>'Raw data'!E135</f>
        <v>1421.1957116435401</v>
      </c>
      <c r="I135" s="67">
        <f t="shared" si="17"/>
        <v>2.1187023216953905E-3</v>
      </c>
      <c r="K135" s="65">
        <v>42640</v>
      </c>
      <c r="L135" s="62">
        <f t="shared" si="18"/>
        <v>2.0969655393591035E-2</v>
      </c>
      <c r="M135" s="62">
        <f t="shared" si="14"/>
        <v>182.90597</v>
      </c>
      <c r="N135">
        <f t="shared" si="19"/>
        <v>1.921301491981086E-2</v>
      </c>
    </row>
    <row r="136" spans="1:14" x14ac:dyDescent="0.3">
      <c r="A136" s="101">
        <v>42641</v>
      </c>
      <c r="B136" s="3">
        <f>'Raw data'!B136</f>
        <v>72.771519999999995</v>
      </c>
      <c r="C136" s="3">
        <f t="shared" si="15"/>
        <v>2.4864810663103261E-2</v>
      </c>
      <c r="D136" s="3">
        <f>'Raw data'!C136</f>
        <v>80.599999999999994</v>
      </c>
      <c r="E136" s="3">
        <f t="shared" si="16"/>
        <v>1.0025062656641569E-2</v>
      </c>
      <c r="F136" s="3">
        <f>'Raw data'!D136</f>
        <v>32.799999999999997</v>
      </c>
      <c r="G136" s="3">
        <f t="shared" si="20"/>
        <v>2.1806853582554384E-2</v>
      </c>
      <c r="H136" s="62">
        <f>'Raw data'!E136</f>
        <v>1425.2430600161699</v>
      </c>
      <c r="I136" s="67">
        <f t="shared" si="17"/>
        <v>2.8478473017268407E-3</v>
      </c>
      <c r="K136" s="65">
        <v>42641</v>
      </c>
      <c r="L136" s="62">
        <f t="shared" si="18"/>
        <v>1.889890896743307E-2</v>
      </c>
      <c r="M136" s="62">
        <f t="shared" si="14"/>
        <v>186.17151999999999</v>
      </c>
      <c r="N136">
        <f t="shared" si="19"/>
        <v>1.7853709203696253E-2</v>
      </c>
    </row>
    <row r="137" spans="1:14" x14ac:dyDescent="0.3">
      <c r="A137" s="101">
        <v>42642</v>
      </c>
      <c r="B137" s="3">
        <f>'Raw data'!B137</f>
        <v>71.389786000000001</v>
      </c>
      <c r="C137" s="3">
        <f t="shared" si="15"/>
        <v>-1.8987290632379184E-2</v>
      </c>
      <c r="D137" s="3">
        <f>'Raw data'!C137</f>
        <v>79.400000000000006</v>
      </c>
      <c r="E137" s="3">
        <f t="shared" si="16"/>
        <v>-1.488833746898249E-2</v>
      </c>
      <c r="F137" s="3">
        <f>'Raw data'!D137</f>
        <v>32.5</v>
      </c>
      <c r="G137" s="3">
        <f t="shared" si="20"/>
        <v>-9.1463414634145486E-3</v>
      </c>
      <c r="H137" s="62">
        <f>'Raw data'!E137</f>
        <v>1434.8051267700801</v>
      </c>
      <c r="I137" s="67">
        <f t="shared" si="17"/>
        <v>6.7090779265409264E-3</v>
      </c>
      <c r="K137" s="65">
        <v>42642</v>
      </c>
      <c r="L137" s="62">
        <f t="shared" si="18"/>
        <v>-1.4340656521592074E-2</v>
      </c>
      <c r="M137" s="62">
        <f t="shared" si="14"/>
        <v>183.28978599999999</v>
      </c>
      <c r="N137">
        <f t="shared" si="19"/>
        <v>-1.547891965430585E-2</v>
      </c>
    </row>
    <row r="138" spans="1:14" x14ac:dyDescent="0.3">
      <c r="A138" s="101">
        <v>42643</v>
      </c>
      <c r="B138" s="3">
        <f>'Raw data'!B138</f>
        <v>72.771519999999995</v>
      </c>
      <c r="C138" s="3">
        <f t="shared" si="15"/>
        <v>1.9354785571145911E-2</v>
      </c>
      <c r="D138" s="3">
        <f>'Raw data'!C138</f>
        <v>79.7</v>
      </c>
      <c r="E138" s="3">
        <f t="shared" si="16"/>
        <v>3.77833753148611E-3</v>
      </c>
      <c r="F138" s="3">
        <f>'Raw data'!D138</f>
        <v>32.700000000000003</v>
      </c>
      <c r="G138" s="3">
        <f t="shared" si="20"/>
        <v>6.1538461538462414E-3</v>
      </c>
      <c r="H138" s="62">
        <f>'Raw data'!E138</f>
        <v>1439.0833963642001</v>
      </c>
      <c r="I138" s="67">
        <f t="shared" si="17"/>
        <v>2.9817774653140179E-3</v>
      </c>
      <c r="K138" s="65">
        <v>42643</v>
      </c>
      <c r="L138" s="62">
        <f t="shared" si="18"/>
        <v>9.7623230854927533E-3</v>
      </c>
      <c r="M138" s="62">
        <f t="shared" si="14"/>
        <v>185.17151999999999</v>
      </c>
      <c r="N138">
        <f t="shared" si="19"/>
        <v>1.0266442233720512E-2</v>
      </c>
    </row>
    <row r="139" spans="1:14" x14ac:dyDescent="0.3">
      <c r="A139" s="101">
        <v>42646</v>
      </c>
      <c r="B139" s="3">
        <f>'Raw data'!B139</f>
        <v>71.313029999999998</v>
      </c>
      <c r="C139" s="3">
        <f t="shared" si="15"/>
        <v>-2.0042043920478748E-2</v>
      </c>
      <c r="D139" s="3">
        <f>'Raw data'!C139</f>
        <v>79.8</v>
      </c>
      <c r="E139" s="3">
        <f t="shared" si="16"/>
        <v>1.2547051442910202E-3</v>
      </c>
      <c r="F139" s="3">
        <f>'Raw data'!D139</f>
        <v>32</v>
      </c>
      <c r="G139" s="3">
        <f t="shared" si="20"/>
        <v>-2.1406727828746263E-2</v>
      </c>
      <c r="H139" s="62">
        <f>'Raw data'!E139</f>
        <v>1443.46437375245</v>
      </c>
      <c r="I139" s="67">
        <f t="shared" si="17"/>
        <v>3.04428318700522E-3</v>
      </c>
      <c r="K139" s="65">
        <v>42646</v>
      </c>
      <c r="L139" s="62">
        <f t="shared" si="18"/>
        <v>-1.3398022201644664E-2</v>
      </c>
      <c r="M139" s="62">
        <f t="shared" si="14"/>
        <v>183.11302999999998</v>
      </c>
      <c r="N139">
        <f t="shared" si="19"/>
        <v>-1.1116666321041196E-2</v>
      </c>
    </row>
    <row r="140" spans="1:14" x14ac:dyDescent="0.3">
      <c r="A140" s="101">
        <v>42647</v>
      </c>
      <c r="B140" s="3">
        <f>'Raw data'!B140</f>
        <v>72.426079999999999</v>
      </c>
      <c r="C140" s="3">
        <f t="shared" si="15"/>
        <v>1.5607947103075009E-2</v>
      </c>
      <c r="D140" s="3">
        <f>'Raw data'!C140</f>
        <v>80</v>
      </c>
      <c r="E140" s="3">
        <f t="shared" si="16"/>
        <v>2.5062656641604369E-3</v>
      </c>
      <c r="F140" s="3">
        <f>'Raw data'!D140</f>
        <v>32.799999999999997</v>
      </c>
      <c r="G140" s="3">
        <f t="shared" si="20"/>
        <v>2.4999999999999911E-2</v>
      </c>
      <c r="H140" s="62">
        <f>'Raw data'!E140</f>
        <v>1456.2202309634399</v>
      </c>
      <c r="I140" s="67">
        <f t="shared" si="17"/>
        <v>8.8369740486421659E-3</v>
      </c>
      <c r="K140" s="65">
        <v>42647</v>
      </c>
      <c r="L140" s="62">
        <f t="shared" si="18"/>
        <v>1.4371404255745119E-2</v>
      </c>
      <c r="M140" s="62">
        <f t="shared" si="14"/>
        <v>185.22608000000002</v>
      </c>
      <c r="N140">
        <f t="shared" si="19"/>
        <v>1.1539593878163909E-2</v>
      </c>
    </row>
    <row r="141" spans="1:14" x14ac:dyDescent="0.3">
      <c r="A141" s="101">
        <v>42648</v>
      </c>
      <c r="B141" s="3">
        <f>'Raw data'!B141</f>
        <v>71.773600000000002</v>
      </c>
      <c r="C141" s="3">
        <f t="shared" si="15"/>
        <v>-9.0089094977941243E-3</v>
      </c>
      <c r="D141" s="3">
        <f>'Raw data'!C141</f>
        <v>78.900000000000006</v>
      </c>
      <c r="E141" s="3">
        <f t="shared" si="16"/>
        <v>-1.3749999999999929E-2</v>
      </c>
      <c r="F141" s="3">
        <f>'Raw data'!D141</f>
        <v>33.700000000000003</v>
      </c>
      <c r="G141" s="3">
        <f t="shared" si="20"/>
        <v>2.7439024390244079E-2</v>
      </c>
      <c r="H141" s="62">
        <f>'Raw data'!E141</f>
        <v>1452.4974261269399</v>
      </c>
      <c r="I141" s="67">
        <f t="shared" si="17"/>
        <v>-2.5564847660693455E-3</v>
      </c>
      <c r="K141" s="65">
        <v>42648</v>
      </c>
      <c r="L141" s="62">
        <f t="shared" si="18"/>
        <v>1.5600382974833421E-3</v>
      </c>
      <c r="M141" s="62">
        <f t="shared" si="14"/>
        <v>184.37360000000001</v>
      </c>
      <c r="N141">
        <f t="shared" si="19"/>
        <v>-4.6023756481809366E-3</v>
      </c>
    </row>
    <row r="142" spans="1:14" x14ac:dyDescent="0.3">
      <c r="A142" s="101">
        <v>42649</v>
      </c>
      <c r="B142" s="3">
        <f>'Raw data'!B142</f>
        <v>72.541240000000002</v>
      </c>
      <c r="C142" s="3">
        <f t="shared" si="15"/>
        <v>1.069529743526868E-2</v>
      </c>
      <c r="D142" s="3">
        <f>'Raw data'!C142</f>
        <v>79.099999999999994</v>
      </c>
      <c r="E142" s="3">
        <f t="shared" si="16"/>
        <v>2.5348542458807177E-3</v>
      </c>
      <c r="F142" s="3">
        <f>'Raw data'!D142</f>
        <v>33.799999999999997</v>
      </c>
      <c r="G142" s="3">
        <f t="shared" si="20"/>
        <v>2.9673590504449348E-3</v>
      </c>
      <c r="H142" s="62">
        <f>'Raw data'!E142</f>
        <v>1458.3807203307899</v>
      </c>
      <c r="I142" s="67">
        <f t="shared" si="17"/>
        <v>4.0504679030913902E-3</v>
      </c>
      <c r="K142" s="65">
        <v>42649</v>
      </c>
      <c r="L142" s="62">
        <f t="shared" si="18"/>
        <v>5.3991702438647773E-3</v>
      </c>
      <c r="M142" s="62">
        <f t="shared" si="14"/>
        <v>185.44123999999999</v>
      </c>
      <c r="N142">
        <f t="shared" si="19"/>
        <v>5.7906338000667289E-3</v>
      </c>
    </row>
    <row r="143" spans="1:14" x14ac:dyDescent="0.3">
      <c r="A143" s="101">
        <v>42650</v>
      </c>
      <c r="B143" s="3">
        <f>'Raw data'!B143</f>
        <v>71.274635000000004</v>
      </c>
      <c r="C143" s="3">
        <f t="shared" si="15"/>
        <v>-1.7460481789393155E-2</v>
      </c>
      <c r="D143" s="3">
        <f>'Raw data'!C143</f>
        <v>77.3</v>
      </c>
      <c r="E143" s="3">
        <f t="shared" si="16"/>
        <v>-2.2756005056889978E-2</v>
      </c>
      <c r="F143" s="3">
        <f>'Raw data'!D143</f>
        <v>33.6</v>
      </c>
      <c r="G143" s="3">
        <f t="shared" si="20"/>
        <v>-5.9171597633134836E-3</v>
      </c>
      <c r="H143" s="62">
        <f>'Raw data'!E143</f>
        <v>1451.6531414052299</v>
      </c>
      <c r="I143" s="67">
        <f t="shared" si="17"/>
        <v>-4.6130470814466475E-3</v>
      </c>
      <c r="K143" s="65">
        <v>42650</v>
      </c>
      <c r="L143" s="62">
        <f t="shared" si="18"/>
        <v>-1.5377882203198875E-2</v>
      </c>
      <c r="M143" s="62">
        <f t="shared" si="14"/>
        <v>182.17463499999999</v>
      </c>
      <c r="N143">
        <f t="shared" si="19"/>
        <v>-1.7615310380797704E-2</v>
      </c>
    </row>
    <row r="144" spans="1:14" x14ac:dyDescent="0.3">
      <c r="A144" s="101">
        <v>42653</v>
      </c>
      <c r="B144" s="3">
        <f>'Raw data'!B144</f>
        <v>71.351394999999997</v>
      </c>
      <c r="C144" s="3">
        <f t="shared" si="15"/>
        <v>1.0769609693545685E-3</v>
      </c>
      <c r="D144" s="3">
        <f>'Raw data'!C144</f>
        <v>77.45</v>
      </c>
      <c r="E144" s="3">
        <f t="shared" si="16"/>
        <v>1.9404915912031783E-3</v>
      </c>
      <c r="F144" s="3">
        <f>'Raw data'!D144</f>
        <v>33.5</v>
      </c>
      <c r="G144" s="3">
        <f t="shared" si="20"/>
        <v>-2.9761904761905185E-3</v>
      </c>
      <c r="H144" s="62">
        <f>'Raw data'!E144</f>
        <v>1467.4457644194199</v>
      </c>
      <c r="I144" s="67">
        <f t="shared" si="17"/>
        <v>1.0879060957290668E-2</v>
      </c>
      <c r="K144" s="65">
        <v>42653</v>
      </c>
      <c r="L144" s="62">
        <f t="shared" si="18"/>
        <v>1.375402812240943E-5</v>
      </c>
      <c r="M144" s="62">
        <f t="shared" si="14"/>
        <v>182.30139500000001</v>
      </c>
      <c r="N144">
        <f t="shared" si="19"/>
        <v>6.9581585822866415E-4</v>
      </c>
    </row>
    <row r="145" spans="1:14" x14ac:dyDescent="0.3">
      <c r="A145" s="101">
        <v>42654</v>
      </c>
      <c r="B145" s="3">
        <f>'Raw data'!B145</f>
        <v>71.044349999999994</v>
      </c>
      <c r="C145" s="3">
        <f t="shared" si="15"/>
        <v>-4.3032795644710551E-3</v>
      </c>
      <c r="D145" s="3">
        <f>'Raw data'!C145</f>
        <v>75.849999999999994</v>
      </c>
      <c r="E145" s="3">
        <f t="shared" si="16"/>
        <v>-2.065848934796654E-2</v>
      </c>
      <c r="F145" s="3">
        <f>'Raw data'!D145</f>
        <v>33.6</v>
      </c>
      <c r="G145" s="3">
        <f t="shared" si="20"/>
        <v>2.9850746268657142E-3</v>
      </c>
      <c r="H145" s="62">
        <f>'Raw data'!E145</f>
        <v>1455.40525717882</v>
      </c>
      <c r="I145" s="67">
        <f t="shared" si="17"/>
        <v>-8.2050781926946651E-3</v>
      </c>
      <c r="K145" s="65">
        <v>42654</v>
      </c>
      <c r="L145" s="62">
        <f t="shared" si="18"/>
        <v>-7.3255647618572931E-3</v>
      </c>
      <c r="M145" s="62">
        <f t="shared" si="14"/>
        <v>180.49434999999997</v>
      </c>
      <c r="N145">
        <f t="shared" si="19"/>
        <v>-9.9124035776031478E-3</v>
      </c>
    </row>
    <row r="146" spans="1:14" x14ac:dyDescent="0.3">
      <c r="A146" s="101">
        <v>42655</v>
      </c>
      <c r="B146" s="3">
        <f>'Raw data'!B146</f>
        <v>63.713467000000001</v>
      </c>
      <c r="C146" s="3">
        <f t="shared" si="15"/>
        <v>-0.10318741743713601</v>
      </c>
      <c r="D146" s="3">
        <f>'Raw data'!C146</f>
        <v>73.900000000000006</v>
      </c>
      <c r="E146" s="3">
        <f t="shared" si="16"/>
        <v>-2.5708635464732878E-2</v>
      </c>
      <c r="F146" s="3">
        <f>'Raw data'!D146</f>
        <v>33.299999999999997</v>
      </c>
      <c r="G146" s="3">
        <f t="shared" si="20"/>
        <v>-8.9285714285715547E-3</v>
      </c>
      <c r="H146" s="62">
        <f>'Raw data'!E146</f>
        <v>1442.4977490152</v>
      </c>
      <c r="I146" s="67">
        <f t="shared" si="17"/>
        <v>-8.8686694650533526E-3</v>
      </c>
      <c r="K146" s="65">
        <v>42655</v>
      </c>
      <c r="L146" s="62">
        <f t="shared" si="18"/>
        <v>-4.5941541443480151E-2</v>
      </c>
      <c r="M146" s="62">
        <f t="shared" si="14"/>
        <v>170.91346700000003</v>
      </c>
      <c r="N146">
        <f t="shared" si="19"/>
        <v>-5.3081345759576105E-2</v>
      </c>
    </row>
    <row r="147" spans="1:14" x14ac:dyDescent="0.3">
      <c r="A147" s="101">
        <v>42656</v>
      </c>
      <c r="B147" s="3">
        <f>'Raw data'!B147</f>
        <v>63.905372999999997</v>
      </c>
      <c r="C147" s="3">
        <f t="shared" si="15"/>
        <v>3.0120162822091586E-3</v>
      </c>
      <c r="D147" s="3">
        <f>'Raw data'!C147</f>
        <v>74</v>
      </c>
      <c r="E147" s="3">
        <f t="shared" si="16"/>
        <v>1.3531799729363234E-3</v>
      </c>
      <c r="F147" s="3">
        <f>'Raw data'!D147</f>
        <v>32.9</v>
      </c>
      <c r="G147" s="3">
        <f t="shared" si="20"/>
        <v>-1.201201201201197E-2</v>
      </c>
      <c r="H147" s="62">
        <f>'Raw data'!E147</f>
        <v>1426.69280612324</v>
      </c>
      <c r="I147" s="67">
        <f t="shared" si="17"/>
        <v>-1.0956649951620507E-2</v>
      </c>
      <c r="K147" s="65">
        <v>42656</v>
      </c>
      <c r="L147" s="62">
        <f t="shared" si="18"/>
        <v>-2.5489385856221629E-3</v>
      </c>
      <c r="M147" s="62">
        <f t="shared" si="14"/>
        <v>170.805373</v>
      </c>
      <c r="N147">
        <f t="shared" si="19"/>
        <v>-6.3244869990275573E-4</v>
      </c>
    </row>
    <row r="148" spans="1:14" x14ac:dyDescent="0.3">
      <c r="A148" s="101">
        <v>42657</v>
      </c>
      <c r="B148" s="3">
        <f>'Raw data'!B148</f>
        <v>65.363883999999999</v>
      </c>
      <c r="C148" s="3">
        <f t="shared" si="15"/>
        <v>2.2822979219603357E-2</v>
      </c>
      <c r="D148" s="3">
        <f>'Raw data'!C148</f>
        <v>74.650000000000006</v>
      </c>
      <c r="E148" s="3">
        <f t="shared" si="16"/>
        <v>8.7837837837838606E-3</v>
      </c>
      <c r="F148" s="3">
        <f>'Raw data'!D148</f>
        <v>33.4</v>
      </c>
      <c r="G148" s="3">
        <f t="shared" si="20"/>
        <v>1.5197568389057751E-2</v>
      </c>
      <c r="H148" s="62">
        <f>'Raw data'!E148</f>
        <v>1446.0016271433501</v>
      </c>
      <c r="I148" s="67">
        <f t="shared" si="17"/>
        <v>1.3533972371093751E-2</v>
      </c>
      <c r="K148" s="65">
        <v>42657</v>
      </c>
      <c r="L148" s="62">
        <f t="shared" si="18"/>
        <v>1.5601443797481657E-2</v>
      </c>
      <c r="M148" s="62">
        <f t="shared" si="14"/>
        <v>173.41388400000002</v>
      </c>
      <c r="N148">
        <f t="shared" si="19"/>
        <v>1.5271832227432456E-2</v>
      </c>
    </row>
    <row r="149" spans="1:14" x14ac:dyDescent="0.3">
      <c r="A149" s="101">
        <v>42660</v>
      </c>
      <c r="B149" s="3">
        <f>'Raw data'!B149</f>
        <v>64.212424999999996</v>
      </c>
      <c r="C149" s="3">
        <f t="shared" si="15"/>
        <v>-1.7616134928579254E-2</v>
      </c>
      <c r="D149" s="3">
        <f>'Raw data'!C149</f>
        <v>73.2</v>
      </c>
      <c r="E149" s="3">
        <f t="shared" si="16"/>
        <v>-1.9423978566644375E-2</v>
      </c>
      <c r="F149" s="3">
        <f>'Raw data'!D149</f>
        <v>33.200000000000003</v>
      </c>
      <c r="G149" s="3">
        <f t="shared" si="20"/>
        <v>-5.9880239520956812E-3</v>
      </c>
      <c r="H149" s="62">
        <f>'Raw data'!E149</f>
        <v>1438.28067235447</v>
      </c>
      <c r="I149" s="67">
        <f t="shared" si="17"/>
        <v>-5.339520124976121E-3</v>
      </c>
      <c r="K149" s="65">
        <v>42660</v>
      </c>
      <c r="L149" s="62">
        <f t="shared" si="18"/>
        <v>-1.4342712482439769E-2</v>
      </c>
      <c r="M149" s="62">
        <f t="shared" si="14"/>
        <v>170.61242499999997</v>
      </c>
      <c r="N149">
        <f t="shared" si="19"/>
        <v>-1.6154756097845377E-2</v>
      </c>
    </row>
    <row r="150" spans="1:14" x14ac:dyDescent="0.3">
      <c r="A150" s="101">
        <v>42661</v>
      </c>
      <c r="B150" s="3">
        <f>'Raw data'!B150</f>
        <v>64.903300000000002</v>
      </c>
      <c r="C150" s="3">
        <f t="shared" si="15"/>
        <v>1.0759210542196553E-2</v>
      </c>
      <c r="D150" s="3">
        <f>'Raw data'!C150</f>
        <v>75.5</v>
      </c>
      <c r="E150" s="3">
        <f t="shared" si="16"/>
        <v>3.1420765027322363E-2</v>
      </c>
      <c r="F150" s="3">
        <f>'Raw data'!D150</f>
        <v>32.9</v>
      </c>
      <c r="G150" s="3">
        <f t="shared" si="20"/>
        <v>-9.036144578313381E-3</v>
      </c>
      <c r="H150" s="62">
        <f>'Raw data'!E150</f>
        <v>1458.62843063324</v>
      </c>
      <c r="I150" s="67">
        <f t="shared" si="17"/>
        <v>1.4147279227120998E-2</v>
      </c>
      <c r="K150" s="65">
        <v>42661</v>
      </c>
      <c r="L150" s="62">
        <f t="shared" si="18"/>
        <v>1.1047943663735177E-2</v>
      </c>
      <c r="M150" s="62">
        <f t="shared" si="14"/>
        <v>173.30330000000001</v>
      </c>
      <c r="N150">
        <f t="shared" si="19"/>
        <v>1.5771858350879395E-2</v>
      </c>
    </row>
    <row r="151" spans="1:14" x14ac:dyDescent="0.3">
      <c r="A151" s="101">
        <v>42662</v>
      </c>
      <c r="B151" s="3">
        <f>'Raw data'!B151</f>
        <v>65.555779999999999</v>
      </c>
      <c r="C151" s="3">
        <f t="shared" si="15"/>
        <v>1.0053109780242254E-2</v>
      </c>
      <c r="D151" s="3">
        <f>'Raw data'!C151</f>
        <v>76.900000000000006</v>
      </c>
      <c r="E151" s="3">
        <f t="shared" si="16"/>
        <v>1.8543046357615969E-2</v>
      </c>
      <c r="F151" s="3">
        <f>'Raw data'!D151</f>
        <v>32.5</v>
      </c>
      <c r="G151" s="3">
        <f t="shared" si="20"/>
        <v>-1.2158054711246157E-2</v>
      </c>
      <c r="H151" s="62">
        <f>'Raw data'!E151</f>
        <v>1455.26755098166</v>
      </c>
      <c r="I151" s="67">
        <f t="shared" si="17"/>
        <v>-2.3041369419359004E-3</v>
      </c>
      <c r="K151" s="65">
        <v>42662</v>
      </c>
      <c r="L151" s="62">
        <f t="shared" si="18"/>
        <v>5.4793671422040217E-3</v>
      </c>
      <c r="M151" s="62">
        <f t="shared" si="14"/>
        <v>174.95578</v>
      </c>
      <c r="N151">
        <f t="shared" si="19"/>
        <v>9.5351906166818347E-3</v>
      </c>
    </row>
    <row r="152" spans="1:14" x14ac:dyDescent="0.3">
      <c r="A152" s="101">
        <v>42663</v>
      </c>
      <c r="B152" s="3">
        <f>'Raw data'!B152</f>
        <v>71.811989999999994</v>
      </c>
      <c r="C152" s="3">
        <f t="shared" si="15"/>
        <v>9.543338512637628E-2</v>
      </c>
      <c r="D152" s="3">
        <f>'Raw data'!C152</f>
        <v>77.849999999999994</v>
      </c>
      <c r="E152" s="3">
        <f t="shared" si="16"/>
        <v>1.2353706111833401E-2</v>
      </c>
      <c r="F152" s="3">
        <f>'Raw data'!D152</f>
        <v>33.799999999999997</v>
      </c>
      <c r="G152" s="3">
        <f t="shared" si="20"/>
        <v>3.9999999999999911E-2</v>
      </c>
      <c r="H152" s="62">
        <f>'Raw data'!E152</f>
        <v>1465.84243361616</v>
      </c>
      <c r="I152" s="67">
        <f t="shared" si="17"/>
        <v>7.266624358776258E-3</v>
      </c>
      <c r="K152" s="65">
        <v>42663</v>
      </c>
      <c r="L152" s="62">
        <f t="shared" si="18"/>
        <v>4.9262363746069869E-2</v>
      </c>
      <c r="M152" s="62">
        <f t="shared" si="14"/>
        <v>183.46199000000001</v>
      </c>
      <c r="N152">
        <f t="shared" si="19"/>
        <v>4.8619199662909167E-2</v>
      </c>
    </row>
    <row r="153" spans="1:14" x14ac:dyDescent="0.3">
      <c r="A153" s="101">
        <v>42664</v>
      </c>
      <c r="B153" s="3">
        <f>'Raw data'!B153</f>
        <v>70.852450000000005</v>
      </c>
      <c r="C153" s="3">
        <f t="shared" si="15"/>
        <v>-1.336183553749158E-2</v>
      </c>
      <c r="D153" s="3">
        <f>'Raw data'!C153</f>
        <v>78.45</v>
      </c>
      <c r="E153" s="3">
        <f t="shared" si="16"/>
        <v>7.7071290944124415E-3</v>
      </c>
      <c r="F153" s="3">
        <f>'Raw data'!D153</f>
        <v>34.799999999999997</v>
      </c>
      <c r="G153" s="3">
        <f t="shared" si="20"/>
        <v>2.9585798816568049E-2</v>
      </c>
      <c r="H153" s="62">
        <f>'Raw data'!E153</f>
        <v>1464.84769963388</v>
      </c>
      <c r="I153" s="67">
        <f t="shared" si="17"/>
        <v>-6.7860907793889464E-4</v>
      </c>
      <c r="K153" s="65">
        <v>42664</v>
      </c>
      <c r="L153" s="62">
        <f t="shared" si="18"/>
        <v>7.9770307911629697E-3</v>
      </c>
      <c r="M153" s="62">
        <f t="shared" si="14"/>
        <v>184.10245000000003</v>
      </c>
      <c r="N153">
        <f t="shared" si="19"/>
        <v>3.4909683471765385E-3</v>
      </c>
    </row>
    <row r="154" spans="1:14" x14ac:dyDescent="0.3">
      <c r="A154" s="101">
        <v>42667</v>
      </c>
      <c r="B154" s="3">
        <f>'Raw data'!B154</f>
        <v>70.622153999999995</v>
      </c>
      <c r="C154" s="3">
        <f t="shared" si="15"/>
        <v>-3.2503604321376298E-3</v>
      </c>
      <c r="D154" s="3">
        <f>'Raw data'!C154</f>
        <v>78.349999999999994</v>
      </c>
      <c r="E154" s="3">
        <f t="shared" si="16"/>
        <v>-1.2746972594010009E-3</v>
      </c>
      <c r="F154" s="3">
        <f>'Raw data'!D154</f>
        <v>34.700000000000003</v>
      </c>
      <c r="G154" s="3">
        <f t="shared" si="20"/>
        <v>-2.8735632183906415E-3</v>
      </c>
      <c r="H154" s="62">
        <f>'Raw data'!E154</f>
        <v>1456.7891553474601</v>
      </c>
      <c r="I154" s="67">
        <f t="shared" si="17"/>
        <v>-5.5012847331732881E-3</v>
      </c>
      <c r="K154" s="65">
        <v>42667</v>
      </c>
      <c r="L154" s="62">
        <f t="shared" si="18"/>
        <v>-2.4662069699764241E-3</v>
      </c>
      <c r="M154" s="62">
        <f t="shared" si="14"/>
        <v>183.67215399999998</v>
      </c>
      <c r="N154">
        <f t="shared" si="19"/>
        <v>-2.3372638441262199E-3</v>
      </c>
    </row>
    <row r="155" spans="1:14" x14ac:dyDescent="0.3">
      <c r="A155" s="101">
        <v>42668</v>
      </c>
      <c r="B155" s="3">
        <f>'Raw data'!B155</f>
        <v>69.585849999999994</v>
      </c>
      <c r="C155" s="3">
        <f t="shared" si="15"/>
        <v>-1.467392229356246E-2</v>
      </c>
      <c r="D155" s="3">
        <f>'Raw data'!C155</f>
        <v>80.05</v>
      </c>
      <c r="E155" s="3">
        <f t="shared" si="16"/>
        <v>2.1697511167836667E-2</v>
      </c>
      <c r="F155" s="3">
        <f>'Raw data'!D155</f>
        <v>34.1</v>
      </c>
      <c r="G155" s="3">
        <f t="shared" si="20"/>
        <v>-1.7291066282420789E-2</v>
      </c>
      <c r="H155" s="62">
        <f>'Raw data'!E155</f>
        <v>1451.2711852226701</v>
      </c>
      <c r="I155" s="67">
        <f t="shared" si="17"/>
        <v>-3.7877616706131767E-3</v>
      </c>
      <c r="K155" s="65">
        <v>42668</v>
      </c>
      <c r="L155" s="62">
        <f t="shared" si="18"/>
        <v>-3.4224924693821938E-3</v>
      </c>
      <c r="M155" s="62">
        <f t="shared" si="14"/>
        <v>183.73585</v>
      </c>
      <c r="N155">
        <f t="shared" si="19"/>
        <v>3.4679181690231347E-4</v>
      </c>
    </row>
    <row r="156" spans="1:14" x14ac:dyDescent="0.3">
      <c r="A156" s="101">
        <v>42669</v>
      </c>
      <c r="B156" s="3">
        <f>'Raw data'!B156</f>
        <v>69.163650000000004</v>
      </c>
      <c r="C156" s="3">
        <f t="shared" si="15"/>
        <v>-6.0673254691864728E-3</v>
      </c>
      <c r="D156" s="3">
        <f>'Raw data'!C156</f>
        <v>78.900000000000006</v>
      </c>
      <c r="E156" s="3">
        <f t="shared" si="16"/>
        <v>-1.436602123672694E-2</v>
      </c>
      <c r="F156" s="3">
        <f>'Raw data'!D156</f>
        <v>33.5</v>
      </c>
      <c r="G156" s="3">
        <f t="shared" si="20"/>
        <v>-1.7595307917888603E-2</v>
      </c>
      <c r="H156" s="62">
        <f>'Raw data'!E156</f>
        <v>1454.21481759325</v>
      </c>
      <c r="I156" s="67">
        <f t="shared" si="17"/>
        <v>2.028313109605575E-3</v>
      </c>
      <c r="K156" s="65">
        <v>42669</v>
      </c>
      <c r="L156" s="62">
        <f t="shared" si="18"/>
        <v>-1.2676218207934006E-2</v>
      </c>
      <c r="M156" s="62">
        <f t="shared" si="14"/>
        <v>181.56365</v>
      </c>
      <c r="N156">
        <f t="shared" si="19"/>
        <v>-1.1822407004403353E-2</v>
      </c>
    </row>
    <row r="157" spans="1:14" x14ac:dyDescent="0.3">
      <c r="A157" s="101">
        <v>42670</v>
      </c>
      <c r="B157" s="3">
        <f>'Raw data'!B157</f>
        <v>66.89913</v>
      </c>
      <c r="C157" s="3">
        <f t="shared" si="15"/>
        <v>-3.2741476194503967E-2</v>
      </c>
      <c r="D157" s="3">
        <f>'Raw data'!C157</f>
        <v>79.349999999999994</v>
      </c>
      <c r="E157" s="3">
        <f t="shared" si="16"/>
        <v>5.7034220532317945E-3</v>
      </c>
      <c r="F157" s="3">
        <f>'Raw data'!D157</f>
        <v>34.299999999999997</v>
      </c>
      <c r="G157" s="3">
        <f t="shared" si="20"/>
        <v>2.3880597014925287E-2</v>
      </c>
      <c r="H157" s="62">
        <f>'Raw data'!E157</f>
        <v>1456.5481309696399</v>
      </c>
      <c r="I157" s="67">
        <f t="shared" si="17"/>
        <v>1.6045176738410608E-3</v>
      </c>
      <c r="K157" s="65">
        <v>42670</v>
      </c>
      <c r="L157" s="62">
        <f t="shared" si="18"/>
        <v>-1.0524857087822956E-3</v>
      </c>
      <c r="M157" s="62">
        <f t="shared" si="14"/>
        <v>180.54912999999999</v>
      </c>
      <c r="N157">
        <f t="shared" si="19"/>
        <v>-5.5876823361945219E-3</v>
      </c>
    </row>
    <row r="158" spans="1:14" x14ac:dyDescent="0.3">
      <c r="A158" s="101">
        <v>42671</v>
      </c>
      <c r="B158" s="3">
        <f>'Raw data'!B158</f>
        <v>67.705150000000003</v>
      </c>
      <c r="C158" s="3">
        <f t="shared" si="15"/>
        <v>1.2048288221386493E-2</v>
      </c>
      <c r="D158" s="3">
        <f>'Raw data'!C158</f>
        <v>80.3</v>
      </c>
      <c r="E158" s="3">
        <f t="shared" si="16"/>
        <v>1.1972274732199155E-2</v>
      </c>
      <c r="F158" s="3">
        <f>'Raw data'!D158</f>
        <v>33.5</v>
      </c>
      <c r="G158" s="3">
        <f t="shared" si="20"/>
        <v>-2.3323615160349774E-2</v>
      </c>
      <c r="H158" s="62">
        <f>'Raw data'!E158</f>
        <v>1459.3578144328501</v>
      </c>
      <c r="I158" s="67">
        <f t="shared" si="17"/>
        <v>1.929001454514045E-3</v>
      </c>
      <c r="K158" s="65">
        <v>42671</v>
      </c>
      <c r="L158" s="62">
        <f t="shared" si="18"/>
        <v>2.3231593107862539E-4</v>
      </c>
      <c r="M158" s="62">
        <f t="shared" si="14"/>
        <v>181.50515000000001</v>
      </c>
      <c r="N158">
        <f t="shared" si="19"/>
        <v>5.2950684392664956E-3</v>
      </c>
    </row>
    <row r="159" spans="1:14" x14ac:dyDescent="0.3">
      <c r="A159" s="101">
        <v>42674</v>
      </c>
      <c r="B159" s="3">
        <f>'Raw data'!B159</f>
        <v>66.937515000000005</v>
      </c>
      <c r="C159" s="3">
        <f t="shared" si="15"/>
        <v>-1.1337911517809184E-2</v>
      </c>
      <c r="D159" s="3">
        <f>'Raw data'!C159</f>
        <v>79.7</v>
      </c>
      <c r="E159" s="3">
        <f t="shared" si="16"/>
        <v>-7.47198007471973E-3</v>
      </c>
      <c r="F159" s="3">
        <f>'Raw data'!D159</f>
        <v>33.6</v>
      </c>
      <c r="G159" s="3">
        <f t="shared" si="20"/>
        <v>2.9850746268657142E-3</v>
      </c>
      <c r="H159" s="62">
        <f>'Raw data'!E159</f>
        <v>1446.35023504931</v>
      </c>
      <c r="I159" s="67">
        <f t="shared" si="17"/>
        <v>-8.9132214559698407E-3</v>
      </c>
      <c r="K159" s="65">
        <v>42674</v>
      </c>
      <c r="L159" s="62">
        <f t="shared" si="18"/>
        <v>-5.2749389885544005E-3</v>
      </c>
      <c r="M159" s="62">
        <f t="shared" si="14"/>
        <v>180.237515</v>
      </c>
      <c r="N159">
        <f t="shared" si="19"/>
        <v>-6.9840167069640316E-3</v>
      </c>
    </row>
    <row r="160" spans="1:14" x14ac:dyDescent="0.3">
      <c r="A160" s="101">
        <v>42675</v>
      </c>
      <c r="B160" s="3">
        <f>'Raw data'!B160</f>
        <v>65.594160000000002</v>
      </c>
      <c r="C160" s="3">
        <f t="shared" si="15"/>
        <v>-2.0068791020999246E-2</v>
      </c>
      <c r="D160" s="3">
        <f>'Raw data'!C160</f>
        <v>80.349999999999994</v>
      </c>
      <c r="E160" s="3">
        <f t="shared" si="16"/>
        <v>8.1555834378919875E-3</v>
      </c>
      <c r="F160" s="3">
        <f>'Raw data'!D160</f>
        <v>32.700000000000003</v>
      </c>
      <c r="G160" s="3">
        <f t="shared" si="20"/>
        <v>-2.6785714285714243E-2</v>
      </c>
      <c r="H160" s="62">
        <f>'Raw data'!E160</f>
        <v>1431.87236130983</v>
      </c>
      <c r="I160" s="67">
        <f t="shared" si="17"/>
        <v>-1.0009936313237683E-2</v>
      </c>
      <c r="K160" s="65">
        <v>42675</v>
      </c>
      <c r="L160" s="62">
        <f t="shared" si="18"/>
        <v>-1.28996406229405E-2</v>
      </c>
      <c r="M160" s="62">
        <f t="shared" si="14"/>
        <v>178.64416</v>
      </c>
      <c r="N160">
        <f t="shared" si="19"/>
        <v>-8.8403071913192022E-3</v>
      </c>
    </row>
    <row r="161" spans="1:14" x14ac:dyDescent="0.3">
      <c r="A161" s="101">
        <v>42676</v>
      </c>
      <c r="B161" s="3">
        <f>'Raw data'!B161</f>
        <v>66.016360000000006</v>
      </c>
      <c r="C161" s="3">
        <f t="shared" si="15"/>
        <v>6.4365486195722861E-3</v>
      </c>
      <c r="D161" s="3">
        <f>'Raw data'!C161</f>
        <v>81.650000000000006</v>
      </c>
      <c r="E161" s="3">
        <f t="shared" si="16"/>
        <v>1.6179215930305059E-2</v>
      </c>
      <c r="F161" s="3">
        <f>'Raw data'!D161</f>
        <v>33</v>
      </c>
      <c r="G161" s="3">
        <f t="shared" si="20"/>
        <v>9.1743119266054166E-3</v>
      </c>
      <c r="H161" s="62">
        <f>'Raw data'!E161</f>
        <v>1417.3735554047</v>
      </c>
      <c r="I161" s="67">
        <f t="shared" si="17"/>
        <v>-1.0125767000535545E-2</v>
      </c>
      <c r="K161" s="65">
        <v>42676</v>
      </c>
      <c r="L161" s="62">
        <f t="shared" si="18"/>
        <v>1.0596692158827588E-2</v>
      </c>
      <c r="M161" s="62">
        <f t="shared" si="14"/>
        <v>180.66636</v>
      </c>
      <c r="N161">
        <f t="shared" si="19"/>
        <v>1.1319709527588239E-2</v>
      </c>
    </row>
    <row r="162" spans="1:14" x14ac:dyDescent="0.3">
      <c r="A162" s="101">
        <v>42677</v>
      </c>
      <c r="B162" s="3">
        <f>'Raw data'!B162</f>
        <v>66.246639999999999</v>
      </c>
      <c r="C162" s="3">
        <f t="shared" si="15"/>
        <v>3.4882262517956664E-3</v>
      </c>
      <c r="D162" s="3">
        <f>'Raw data'!C162</f>
        <v>84.75</v>
      </c>
      <c r="E162" s="3">
        <f t="shared" si="16"/>
        <v>3.7966932026944199E-2</v>
      </c>
      <c r="F162" s="3">
        <f>'Raw data'!D162</f>
        <v>33.299999999999997</v>
      </c>
      <c r="G162" s="3">
        <f t="shared" si="20"/>
        <v>9.0909090909090055E-3</v>
      </c>
      <c r="H162" s="62">
        <f>'Raw data'!E162</f>
        <v>1421.0108596442101</v>
      </c>
      <c r="I162" s="67">
        <f t="shared" si="17"/>
        <v>2.5662283775793361E-3</v>
      </c>
      <c r="K162" s="65">
        <v>42677</v>
      </c>
      <c r="L162" s="62">
        <f t="shared" si="18"/>
        <v>1.6848689123216288E-2</v>
      </c>
      <c r="M162" s="62">
        <f t="shared" si="14"/>
        <v>184.29664000000002</v>
      </c>
      <c r="N162">
        <f t="shared" si="19"/>
        <v>2.0093834845623874E-2</v>
      </c>
    </row>
    <row r="163" spans="1:14" x14ac:dyDescent="0.3">
      <c r="A163" s="101">
        <v>42678</v>
      </c>
      <c r="B163" s="3">
        <f>'Raw data'!B163</f>
        <v>64.903300000000002</v>
      </c>
      <c r="C163" s="3">
        <f t="shared" si="15"/>
        <v>-2.0277858620452265E-2</v>
      </c>
      <c r="D163" s="3">
        <f>'Raw data'!C163</f>
        <v>82.3</v>
      </c>
      <c r="E163" s="3">
        <f t="shared" si="16"/>
        <v>-2.8908554572271421E-2</v>
      </c>
      <c r="F163" s="3">
        <f>'Raw data'!D163</f>
        <v>33</v>
      </c>
      <c r="G163" s="3">
        <f t="shared" si="20"/>
        <v>-9.0090090090089239E-3</v>
      </c>
      <c r="H163" s="62">
        <f>'Raw data'!E163</f>
        <v>1406.09969603016</v>
      </c>
      <c r="I163" s="67">
        <f t="shared" si="17"/>
        <v>-1.0493349514431958E-2</v>
      </c>
      <c r="K163" s="65">
        <v>42678</v>
      </c>
      <c r="L163" s="62">
        <f t="shared" si="18"/>
        <v>-1.9398474067244202E-2</v>
      </c>
      <c r="M163" s="62">
        <f t="shared" si="14"/>
        <v>180.20330000000001</v>
      </c>
      <c r="N163">
        <f t="shared" si="19"/>
        <v>-2.2210605684401037E-2</v>
      </c>
    </row>
    <row r="164" spans="1:14" x14ac:dyDescent="0.3">
      <c r="A164" s="101">
        <v>42681</v>
      </c>
      <c r="B164" s="3">
        <f>'Raw data'!B164</f>
        <v>66.476939999999999</v>
      </c>
      <c r="C164" s="3">
        <f t="shared" si="15"/>
        <v>2.4245916617490905E-2</v>
      </c>
      <c r="D164" s="3">
        <f>'Raw data'!C164</f>
        <v>82.55</v>
      </c>
      <c r="E164" s="3">
        <f t="shared" si="16"/>
        <v>3.0376670716889429E-3</v>
      </c>
      <c r="F164" s="3">
        <f>'Raw data'!D164</f>
        <v>33.299999999999997</v>
      </c>
      <c r="G164" s="3">
        <f t="shared" si="20"/>
        <v>9.0909090909090055E-3</v>
      </c>
      <c r="H164" s="62">
        <f>'Raw data'!E164</f>
        <v>1431.7725097693899</v>
      </c>
      <c r="I164" s="67">
        <f t="shared" si="17"/>
        <v>1.8258174588695209E-2</v>
      </c>
      <c r="K164" s="65">
        <v>42681</v>
      </c>
      <c r="L164" s="62">
        <f t="shared" si="18"/>
        <v>1.2124830926696285E-2</v>
      </c>
      <c r="M164" s="62">
        <f t="shared" si="14"/>
        <v>182.32693999999998</v>
      </c>
      <c r="N164">
        <f t="shared" si="19"/>
        <v>1.1784689847522027E-2</v>
      </c>
    </row>
    <row r="165" spans="1:14" x14ac:dyDescent="0.3">
      <c r="A165" s="101">
        <v>42682</v>
      </c>
      <c r="B165" s="3">
        <f>'Raw data'!B165</f>
        <v>65.479010000000002</v>
      </c>
      <c r="C165" s="3">
        <f t="shared" si="15"/>
        <v>-1.5011671716538045E-2</v>
      </c>
      <c r="D165" s="3">
        <f>'Raw data'!C165</f>
        <v>80.849999999999994</v>
      </c>
      <c r="E165" s="3">
        <f t="shared" si="16"/>
        <v>-2.0593579648697794E-2</v>
      </c>
      <c r="F165" s="3">
        <f>'Raw data'!D165</f>
        <v>33.1</v>
      </c>
      <c r="G165" s="3">
        <f t="shared" si="20"/>
        <v>-6.0060060060058785E-3</v>
      </c>
      <c r="H165" s="62">
        <f>'Raw data'!E165</f>
        <v>1439.4343099350999</v>
      </c>
      <c r="I165" s="67">
        <f t="shared" si="17"/>
        <v>5.3512692228907767E-3</v>
      </c>
      <c r="K165" s="65">
        <v>42682</v>
      </c>
      <c r="L165" s="62">
        <f t="shared" si="18"/>
        <v>-1.3870419123747238E-2</v>
      </c>
      <c r="M165" s="62">
        <f t="shared" si="14"/>
        <v>179.42900999999998</v>
      </c>
      <c r="N165">
        <f t="shared" si="19"/>
        <v>-1.5894140492897006E-2</v>
      </c>
    </row>
    <row r="166" spans="1:14" x14ac:dyDescent="0.3">
      <c r="A166" s="101">
        <v>42683</v>
      </c>
      <c r="B166" s="3">
        <f>'Raw data'!B166</f>
        <v>63.559944000000002</v>
      </c>
      <c r="C166" s="3">
        <f t="shared" si="15"/>
        <v>-2.9308109575877837E-2</v>
      </c>
      <c r="D166" s="3">
        <f>'Raw data'!C166</f>
        <v>78.650000000000006</v>
      </c>
      <c r="E166" s="3">
        <f t="shared" si="16"/>
        <v>-2.7210884353741357E-2</v>
      </c>
      <c r="F166" s="3">
        <f>'Raw data'!D166</f>
        <v>36.5</v>
      </c>
      <c r="G166" s="3">
        <f t="shared" si="20"/>
        <v>0.10271903323262835</v>
      </c>
      <c r="H166" s="62">
        <f>'Raw data'!E166</f>
        <v>1456.7116332477101</v>
      </c>
      <c r="I166" s="67">
        <f t="shared" si="17"/>
        <v>1.2002856395294042E-2</v>
      </c>
      <c r="K166" s="65">
        <v>42683</v>
      </c>
      <c r="L166" s="62">
        <f t="shared" si="18"/>
        <v>1.5400013101003052E-2</v>
      </c>
      <c r="M166" s="62">
        <f t="shared" si="14"/>
        <v>178.70994400000001</v>
      </c>
      <c r="N166">
        <f t="shared" si="19"/>
        <v>-4.0075236440304148E-3</v>
      </c>
    </row>
    <row r="167" spans="1:14" x14ac:dyDescent="0.3">
      <c r="A167" s="101">
        <v>42684</v>
      </c>
      <c r="B167" s="3">
        <f>'Raw data'!B167</f>
        <v>65.325485</v>
      </c>
      <c r="C167" s="3">
        <f t="shared" si="15"/>
        <v>2.7777573246445888E-2</v>
      </c>
      <c r="D167" s="3">
        <f>'Raw data'!C167</f>
        <v>78.599999999999994</v>
      </c>
      <c r="E167" s="3">
        <f t="shared" si="16"/>
        <v>-6.3572790845532572E-4</v>
      </c>
      <c r="F167" s="3">
        <f>'Raw data'!D167</f>
        <v>37.799999999999997</v>
      </c>
      <c r="G167" s="3">
        <f t="shared" si="20"/>
        <v>3.5616438356164307E-2</v>
      </c>
      <c r="H167" s="62">
        <f>'Raw data'!E167</f>
        <v>1460.51901635019</v>
      </c>
      <c r="I167" s="67">
        <f t="shared" si="17"/>
        <v>2.6136834604604639E-3</v>
      </c>
      <c r="K167" s="65">
        <v>42684</v>
      </c>
      <c r="L167" s="62">
        <f t="shared" si="18"/>
        <v>2.0919427898051624E-2</v>
      </c>
      <c r="M167" s="62">
        <f t="shared" si="14"/>
        <v>181.72548499999999</v>
      </c>
      <c r="N167">
        <f t="shared" si="19"/>
        <v>1.6873940713673912E-2</v>
      </c>
    </row>
    <row r="168" spans="1:14" x14ac:dyDescent="0.3">
      <c r="A168" s="101">
        <v>42685</v>
      </c>
      <c r="B168" s="3">
        <f>'Raw data'!B168</f>
        <v>65.056820000000002</v>
      </c>
      <c r="C168" s="3">
        <f t="shared" si="15"/>
        <v>-4.1127134379484297E-3</v>
      </c>
      <c r="D168" s="3">
        <f>'Raw data'!C168</f>
        <v>76.95</v>
      </c>
      <c r="E168" s="3">
        <f t="shared" si="16"/>
        <v>-2.0992366412213633E-2</v>
      </c>
      <c r="F168" s="3">
        <f>'Raw data'!D168</f>
        <v>37.5</v>
      </c>
      <c r="G168" s="3">
        <f t="shared" si="20"/>
        <v>-7.9365079365078615E-3</v>
      </c>
      <c r="H168" s="62">
        <f>'Raw data'!E168</f>
        <v>1451.5300242973101</v>
      </c>
      <c r="I168" s="67">
        <f t="shared" si="17"/>
        <v>-6.1546559491866245E-3</v>
      </c>
      <c r="K168" s="65">
        <v>42685</v>
      </c>
      <c r="L168" s="62">
        <f t="shared" si="18"/>
        <v>-1.101386259555664E-2</v>
      </c>
      <c r="M168" s="62">
        <f t="shared" si="14"/>
        <v>179.50682</v>
      </c>
      <c r="N168">
        <f t="shared" si="19"/>
        <v>-1.2208881984824458E-2</v>
      </c>
    </row>
    <row r="169" spans="1:14" x14ac:dyDescent="0.3">
      <c r="A169" s="101">
        <v>42688</v>
      </c>
      <c r="B169" s="3">
        <f>'Raw data'!B169</f>
        <v>66.208259999999996</v>
      </c>
      <c r="C169" s="3">
        <f t="shared" si="15"/>
        <v>1.7698989898368746E-2</v>
      </c>
      <c r="D169" s="3">
        <f>'Raw data'!C169</f>
        <v>77.8</v>
      </c>
      <c r="E169" s="3">
        <f t="shared" si="16"/>
        <v>1.1046133853151324E-2</v>
      </c>
      <c r="F169" s="3">
        <f>'Raw data'!D169</f>
        <v>37.799999999999997</v>
      </c>
      <c r="G169" s="3">
        <f t="shared" si="20"/>
        <v>7.9999999999999238E-3</v>
      </c>
      <c r="H169" s="62">
        <f>'Raw data'!E169</f>
        <v>1443.0849770151799</v>
      </c>
      <c r="I169" s="67">
        <f t="shared" si="17"/>
        <v>-5.8180314156563604E-3</v>
      </c>
      <c r="K169" s="65">
        <v>42688</v>
      </c>
      <c r="L169" s="62">
        <f t="shared" si="18"/>
        <v>1.2248374583839997E-2</v>
      </c>
      <c r="M169" s="62">
        <f t="shared" si="14"/>
        <v>181.80826000000002</v>
      </c>
      <c r="N169">
        <f t="shared" si="19"/>
        <v>1.2820905634671784E-2</v>
      </c>
    </row>
    <row r="170" spans="1:14" x14ac:dyDescent="0.3">
      <c r="A170" s="101">
        <v>42689</v>
      </c>
      <c r="B170" s="3">
        <f>'Raw data'!B170</f>
        <v>67.781909999999996</v>
      </c>
      <c r="C170" s="3">
        <f t="shared" si="15"/>
        <v>2.3768182398993733E-2</v>
      </c>
      <c r="D170" s="3">
        <f>'Raw data'!C170</f>
        <v>77.650000000000006</v>
      </c>
      <c r="E170" s="3">
        <f t="shared" si="16"/>
        <v>-1.9280205655525897E-3</v>
      </c>
      <c r="F170" s="3">
        <f>'Raw data'!D170</f>
        <v>37</v>
      </c>
      <c r="G170" s="3">
        <f t="shared" si="20"/>
        <v>-2.116402116402109E-2</v>
      </c>
      <c r="H170" s="62">
        <f>'Raw data'!E170</f>
        <v>1466.46326314111</v>
      </c>
      <c r="I170" s="67">
        <f t="shared" si="17"/>
        <v>1.6200214469895488E-2</v>
      </c>
      <c r="K170" s="65">
        <v>42689</v>
      </c>
      <c r="L170" s="62">
        <f t="shared" si="18"/>
        <v>2.253802231400176E-4</v>
      </c>
      <c r="M170" s="62">
        <f t="shared" si="14"/>
        <v>182.43191000000002</v>
      </c>
      <c r="N170">
        <f t="shared" si="19"/>
        <v>3.4302621894076635E-3</v>
      </c>
    </row>
    <row r="171" spans="1:14" x14ac:dyDescent="0.3">
      <c r="A171" s="101">
        <v>42690</v>
      </c>
      <c r="B171" s="3">
        <f>'Raw data'!B171</f>
        <v>66.89913</v>
      </c>
      <c r="C171" s="3">
        <f t="shared" si="15"/>
        <v>-1.3023828924266029E-2</v>
      </c>
      <c r="D171" s="3">
        <f>'Raw data'!C171</f>
        <v>77.75</v>
      </c>
      <c r="E171" s="3">
        <f t="shared" si="16"/>
        <v>1.2878300064390767E-3</v>
      </c>
      <c r="F171" s="3">
        <f>'Raw data'!D171</f>
        <v>36.6</v>
      </c>
      <c r="G171" s="3">
        <f t="shared" si="20"/>
        <v>-1.0810810810810773E-2</v>
      </c>
      <c r="H171" s="62">
        <f>'Raw data'!E171</f>
        <v>1458.2462232844</v>
      </c>
      <c r="I171" s="67">
        <f t="shared" si="17"/>
        <v>-5.6033042649220009E-3</v>
      </c>
      <c r="K171" s="65">
        <v>42690</v>
      </c>
      <c r="L171" s="62">
        <f t="shared" si="18"/>
        <v>-7.5156032428792428E-3</v>
      </c>
      <c r="M171" s="62">
        <f t="shared" si="14"/>
        <v>181.24913000000001</v>
      </c>
      <c r="N171">
        <f t="shared" si="19"/>
        <v>-6.4834052332182895E-3</v>
      </c>
    </row>
    <row r="172" spans="1:14" x14ac:dyDescent="0.3">
      <c r="A172" s="101">
        <v>42691</v>
      </c>
      <c r="B172" s="3">
        <f>'Raw data'!B172</f>
        <v>68.818219999999997</v>
      </c>
      <c r="C172" s="3">
        <f t="shared" si="15"/>
        <v>2.8686322228704576E-2</v>
      </c>
      <c r="D172" s="3">
        <f>'Raw data'!C172</f>
        <v>78.400000000000006</v>
      </c>
      <c r="E172" s="3">
        <f t="shared" si="16"/>
        <v>8.360128617363417E-3</v>
      </c>
      <c r="F172" s="3">
        <f>'Raw data'!D172</f>
        <v>38</v>
      </c>
      <c r="G172" s="3">
        <f t="shared" si="20"/>
        <v>3.8251366120218538E-2</v>
      </c>
      <c r="H172" s="62">
        <f>'Raw data'!E172</f>
        <v>1472.04923464888</v>
      </c>
      <c r="I172" s="67">
        <f t="shared" si="17"/>
        <v>9.4654874767249684E-3</v>
      </c>
      <c r="K172" s="65">
        <v>42691</v>
      </c>
      <c r="L172" s="62">
        <f t="shared" si="18"/>
        <v>2.5099272322095512E-2</v>
      </c>
      <c r="M172" s="62">
        <f t="shared" si="14"/>
        <v>185.21822</v>
      </c>
      <c r="N172">
        <f t="shared" si="19"/>
        <v>2.1898532699163819E-2</v>
      </c>
    </row>
    <row r="173" spans="1:14" x14ac:dyDescent="0.3">
      <c r="A173" s="101">
        <v>42692</v>
      </c>
      <c r="B173" s="3">
        <f>'Raw data'!B173</f>
        <v>69.355559999999997</v>
      </c>
      <c r="C173" s="3">
        <f t="shared" si="15"/>
        <v>7.8081066322261807E-3</v>
      </c>
      <c r="D173" s="3">
        <f>'Raw data'!C173</f>
        <v>79.95</v>
      </c>
      <c r="E173" s="3">
        <f t="shared" si="16"/>
        <v>1.9770408163265269E-2</v>
      </c>
      <c r="F173" s="3">
        <f>'Raw data'!D173</f>
        <v>37.9</v>
      </c>
      <c r="G173" s="3">
        <f t="shared" si="20"/>
        <v>-2.6315789473684583E-3</v>
      </c>
      <c r="H173" s="62">
        <f>'Raw data'!E173</f>
        <v>1476.4736552757399</v>
      </c>
      <c r="I173" s="67">
        <f t="shared" si="17"/>
        <v>3.0056200042217263E-3</v>
      </c>
      <c r="K173" s="65">
        <v>42692</v>
      </c>
      <c r="L173" s="62">
        <f t="shared" si="18"/>
        <v>8.3156452827076646E-3</v>
      </c>
      <c r="M173" s="62">
        <f t="shared" si="14"/>
        <v>187.20556000000002</v>
      </c>
      <c r="N173">
        <f t="shared" si="19"/>
        <v>1.0729721946361527E-2</v>
      </c>
    </row>
    <row r="174" spans="1:14" x14ac:dyDescent="0.3">
      <c r="A174" s="101">
        <v>42695</v>
      </c>
      <c r="B174" s="3">
        <f>'Raw data'!B174</f>
        <v>68.74145</v>
      </c>
      <c r="C174" s="3">
        <f t="shared" si="15"/>
        <v>-8.8545172153464934E-3</v>
      </c>
      <c r="D174" s="3">
        <f>'Raw data'!C174</f>
        <v>80</v>
      </c>
      <c r="E174" s="3">
        <f t="shared" si="16"/>
        <v>6.2539086929327276E-4</v>
      </c>
      <c r="F174" s="3">
        <f>'Raw data'!D174</f>
        <v>37.299999999999997</v>
      </c>
      <c r="G174" s="3">
        <f t="shared" si="20"/>
        <v>-1.5831134564643839E-2</v>
      </c>
      <c r="H174" s="62">
        <f>'Raw data'!E174</f>
        <v>1478.5820081460299</v>
      </c>
      <c r="I174" s="67">
        <f t="shared" si="17"/>
        <v>1.4279651131982062E-3</v>
      </c>
      <c r="K174" s="65">
        <v>42695</v>
      </c>
      <c r="L174" s="62">
        <f t="shared" si="18"/>
        <v>-8.0200869702323537E-3</v>
      </c>
      <c r="M174" s="62">
        <f t="shared" si="14"/>
        <v>186.04145</v>
      </c>
      <c r="N174">
        <f t="shared" si="19"/>
        <v>-6.2183516344280695E-3</v>
      </c>
    </row>
    <row r="175" spans="1:14" x14ac:dyDescent="0.3">
      <c r="A175" s="101">
        <v>42696</v>
      </c>
      <c r="B175" s="3">
        <f>'Raw data'!B175</f>
        <v>69.547470000000004</v>
      </c>
      <c r="C175" s="3">
        <f t="shared" si="15"/>
        <v>1.1725385484303921E-2</v>
      </c>
      <c r="D175" s="3">
        <f>'Raw data'!C175</f>
        <v>79.400000000000006</v>
      </c>
      <c r="E175" s="3">
        <f t="shared" si="16"/>
        <v>-7.4999999999999286E-3</v>
      </c>
      <c r="F175" s="3">
        <f>'Raw data'!D175</f>
        <v>37.4</v>
      </c>
      <c r="G175" s="3">
        <f t="shared" si="20"/>
        <v>2.6809651474531213E-3</v>
      </c>
      <c r="H175" s="62">
        <f>'Raw data'!E175</f>
        <v>1485.04839086944</v>
      </c>
      <c r="I175" s="67">
        <f t="shared" si="17"/>
        <v>4.3733676507522225E-3</v>
      </c>
      <c r="K175" s="65">
        <v>42696</v>
      </c>
      <c r="L175" s="62">
        <f t="shared" si="18"/>
        <v>2.3021168772523713E-3</v>
      </c>
      <c r="M175" s="62">
        <f t="shared" si="14"/>
        <v>186.34747000000002</v>
      </c>
      <c r="N175">
        <f t="shared" si="19"/>
        <v>1.6449022516219797E-3</v>
      </c>
    </row>
    <row r="176" spans="1:14" x14ac:dyDescent="0.3">
      <c r="A176" s="101">
        <v>42697</v>
      </c>
      <c r="B176" s="3">
        <f>'Raw data'!B176</f>
        <v>68.74145</v>
      </c>
      <c r="C176" s="3">
        <f t="shared" si="15"/>
        <v>-1.1589494197272794E-2</v>
      </c>
      <c r="D176" s="3">
        <f>'Raw data'!C176</f>
        <v>78.650000000000006</v>
      </c>
      <c r="E176" s="3">
        <f t="shared" si="16"/>
        <v>-9.4458438287153643E-3</v>
      </c>
      <c r="F176" s="3">
        <f>'Raw data'!D176</f>
        <v>36.700000000000003</v>
      </c>
      <c r="G176" s="3">
        <f t="shared" si="20"/>
        <v>-1.8716577540106839E-2</v>
      </c>
      <c r="H176" s="62">
        <f>'Raw data'!E176</f>
        <v>1482.6348623992701</v>
      </c>
      <c r="I176" s="67">
        <f t="shared" si="17"/>
        <v>-1.6252187369846527E-3</v>
      </c>
      <c r="K176" s="65">
        <v>42697</v>
      </c>
      <c r="L176" s="62">
        <f t="shared" si="18"/>
        <v>-1.3250638522031665E-2</v>
      </c>
      <c r="M176" s="62">
        <f t="shared" si="14"/>
        <v>184.09145000000001</v>
      </c>
      <c r="N176">
        <f t="shared" si="19"/>
        <v>-1.21065233673417E-2</v>
      </c>
    </row>
    <row r="177" spans="1:14" x14ac:dyDescent="0.3">
      <c r="A177" s="101">
        <v>42698</v>
      </c>
      <c r="B177" s="3">
        <f>'Raw data'!B177</f>
        <v>69.969666000000004</v>
      </c>
      <c r="C177" s="3">
        <f t="shared" si="15"/>
        <v>1.7867182027728586E-2</v>
      </c>
      <c r="D177" s="3">
        <f>'Raw data'!C177</f>
        <v>79.55</v>
      </c>
      <c r="E177" s="3">
        <f t="shared" si="16"/>
        <v>1.1443102352193152E-2</v>
      </c>
      <c r="F177" s="3">
        <f>'Raw data'!D177</f>
        <v>37</v>
      </c>
      <c r="G177" s="3">
        <f t="shared" si="20"/>
        <v>8.1743869209808476E-3</v>
      </c>
      <c r="H177" s="62">
        <f>'Raw data'!E177</f>
        <v>1484.32989803546</v>
      </c>
      <c r="I177" s="67">
        <f t="shared" si="17"/>
        <v>1.1432589905831074E-3</v>
      </c>
      <c r="K177" s="65">
        <v>42698</v>
      </c>
      <c r="L177" s="62">
        <f t="shared" si="18"/>
        <v>1.2494890433634194E-2</v>
      </c>
      <c r="M177" s="62">
        <f t="shared" si="14"/>
        <v>186.519666</v>
      </c>
      <c r="N177">
        <f t="shared" si="19"/>
        <v>1.3190270379205508E-2</v>
      </c>
    </row>
    <row r="178" spans="1:14" x14ac:dyDescent="0.3">
      <c r="A178" s="101">
        <v>42699</v>
      </c>
      <c r="B178" s="3">
        <f>'Raw data'!B178</f>
        <v>69.854519999999994</v>
      </c>
      <c r="C178" s="3">
        <f t="shared" si="15"/>
        <v>-1.6456559904117587E-3</v>
      </c>
      <c r="D178" s="3">
        <f>'Raw data'!C178</f>
        <v>79.5</v>
      </c>
      <c r="E178" s="3">
        <f t="shared" si="16"/>
        <v>-6.2853551225640683E-4</v>
      </c>
      <c r="F178" s="3">
        <f>'Raw data'!D178</f>
        <v>37</v>
      </c>
      <c r="G178" s="3">
        <f t="shared" si="20"/>
        <v>0</v>
      </c>
      <c r="H178" s="62">
        <f>'Raw data'!E178</f>
        <v>1491.2286358742699</v>
      </c>
      <c r="I178" s="67">
        <f t="shared" si="17"/>
        <v>4.6477119728845382E-3</v>
      </c>
      <c r="K178" s="65">
        <v>42699</v>
      </c>
      <c r="L178" s="62">
        <f t="shared" si="18"/>
        <v>-7.5806383422272184E-4</v>
      </c>
      <c r="M178" s="62">
        <f t="shared" si="14"/>
        <v>186.35451999999998</v>
      </c>
      <c r="N178">
        <f t="shared" si="19"/>
        <v>-8.8540797622928041E-4</v>
      </c>
    </row>
    <row r="179" spans="1:14" x14ac:dyDescent="0.3">
      <c r="A179" s="101">
        <v>42702</v>
      </c>
      <c r="B179" s="3">
        <f>'Raw data'!B179</f>
        <v>68.8566</v>
      </c>
      <c r="C179" s="3">
        <f t="shared" si="15"/>
        <v>-1.4285689744915484E-2</v>
      </c>
      <c r="D179" s="3">
        <f>'Raw data'!C179</f>
        <v>79</v>
      </c>
      <c r="E179" s="3">
        <f t="shared" si="16"/>
        <v>-6.2893081761006293E-3</v>
      </c>
      <c r="F179" s="3">
        <f>'Raw data'!D179</f>
        <v>36.9</v>
      </c>
      <c r="G179" s="3">
        <f t="shared" si="20"/>
        <v>-2.702702702702741E-3</v>
      </c>
      <c r="H179" s="62">
        <f>'Raw data'!E179</f>
        <v>1472.6814939498499</v>
      </c>
      <c r="I179" s="67">
        <f t="shared" si="17"/>
        <v>-1.2437490454672131E-2</v>
      </c>
      <c r="K179" s="65">
        <v>42702</v>
      </c>
      <c r="L179" s="62">
        <f t="shared" si="18"/>
        <v>-7.759233541239619E-3</v>
      </c>
      <c r="M179" s="62">
        <f t="shared" si="14"/>
        <v>184.75660000000002</v>
      </c>
      <c r="N179">
        <f t="shared" si="19"/>
        <v>-8.5746243235740108E-3</v>
      </c>
    </row>
    <row r="180" spans="1:14" x14ac:dyDescent="0.3">
      <c r="A180" s="101">
        <v>42703</v>
      </c>
      <c r="B180" s="3">
        <f>'Raw data'!B180</f>
        <v>69.547470000000004</v>
      </c>
      <c r="C180" s="3">
        <f t="shared" si="15"/>
        <v>1.003346084471211E-2</v>
      </c>
      <c r="D180" s="3">
        <f>'Raw data'!C180</f>
        <v>80.400000000000006</v>
      </c>
      <c r="E180" s="3">
        <f t="shared" si="16"/>
        <v>1.7721518987341846E-2</v>
      </c>
      <c r="F180" s="3">
        <f>'Raw data'!D180</f>
        <v>37.200000000000003</v>
      </c>
      <c r="G180" s="3">
        <f t="shared" si="20"/>
        <v>8.1300813008131235E-3</v>
      </c>
      <c r="H180" s="62">
        <f>'Raw data'!E180</f>
        <v>1467.1781018122499</v>
      </c>
      <c r="I180" s="67">
        <f t="shared" si="17"/>
        <v>-3.7369873663853082E-3</v>
      </c>
      <c r="K180" s="65">
        <v>42703</v>
      </c>
      <c r="L180" s="62">
        <f t="shared" si="18"/>
        <v>1.1961687044289028E-2</v>
      </c>
      <c r="M180" s="62">
        <f t="shared" si="14"/>
        <v>187.14747</v>
      </c>
      <c r="N180">
        <f t="shared" si="19"/>
        <v>1.294064731652335E-2</v>
      </c>
    </row>
    <row r="181" spans="1:14" x14ac:dyDescent="0.3">
      <c r="A181" s="101">
        <v>42704</v>
      </c>
      <c r="B181" s="3">
        <f>'Raw data'!B181</f>
        <v>69.202033999999998</v>
      </c>
      <c r="C181" s="3">
        <f t="shared" si="15"/>
        <v>-4.9669096517818189E-3</v>
      </c>
      <c r="D181" s="3">
        <f>'Raw data'!C181</f>
        <v>79.2</v>
      </c>
      <c r="E181" s="3">
        <f t="shared" si="16"/>
        <v>-1.4925373134328393E-2</v>
      </c>
      <c r="F181" s="3">
        <f>'Raw data'!D181</f>
        <v>37.1</v>
      </c>
      <c r="G181" s="3">
        <f t="shared" si="20"/>
        <v>-2.6881720430107906E-3</v>
      </c>
      <c r="H181" s="62">
        <f>'Raw data'!E181</f>
        <v>1481.1408490373401</v>
      </c>
      <c r="I181" s="67">
        <f t="shared" si="17"/>
        <v>9.5167363852033324E-3</v>
      </c>
      <c r="K181" s="65">
        <v>42704</v>
      </c>
      <c r="L181" s="62">
        <f t="shared" si="18"/>
        <v>-7.5268182763736681E-3</v>
      </c>
      <c r="M181" s="62">
        <f t="shared" si="14"/>
        <v>185.50203400000001</v>
      </c>
      <c r="N181">
        <f t="shared" si="19"/>
        <v>-8.7921893894691155E-3</v>
      </c>
    </row>
    <row r="182" spans="1:14" x14ac:dyDescent="0.3">
      <c r="A182" s="101">
        <v>42705</v>
      </c>
      <c r="B182" s="3">
        <f>'Raw data'!B182</f>
        <v>69.048500000000004</v>
      </c>
      <c r="C182" s="3">
        <f t="shared" si="15"/>
        <v>-2.2186342095088332E-3</v>
      </c>
      <c r="D182" s="3">
        <f>'Raw data'!C182</f>
        <v>77.400000000000006</v>
      </c>
      <c r="E182" s="3">
        <f t="shared" si="16"/>
        <v>-2.272727272727269E-2</v>
      </c>
      <c r="F182" s="3">
        <f>'Raw data'!D182</f>
        <v>36.700000000000003</v>
      </c>
      <c r="G182" s="3">
        <f t="shared" si="20"/>
        <v>-1.078167115902961E-2</v>
      </c>
      <c r="H182" s="62">
        <f>'Raw data'!E182</f>
        <v>1477.9511306014799</v>
      </c>
      <c r="I182" s="67">
        <f t="shared" si="17"/>
        <v>-2.1535551044543316E-3</v>
      </c>
      <c r="K182" s="65">
        <v>42705</v>
      </c>
      <c r="L182" s="62">
        <f t="shared" si="18"/>
        <v>-1.190919269860371E-2</v>
      </c>
      <c r="M182" s="62">
        <f t="shared" si="14"/>
        <v>183.14850000000001</v>
      </c>
      <c r="N182">
        <f t="shared" si="19"/>
        <v>-1.2687375708236149E-2</v>
      </c>
    </row>
    <row r="183" spans="1:14" x14ac:dyDescent="0.3">
      <c r="A183" s="101">
        <v>42706</v>
      </c>
      <c r="B183" s="3">
        <f>'Raw data'!B183</f>
        <v>66.553696000000002</v>
      </c>
      <c r="C183" s="3">
        <f t="shared" si="15"/>
        <v>-3.6131183153870136E-2</v>
      </c>
      <c r="D183" s="3">
        <f>'Raw data'!C183</f>
        <v>76.400000000000006</v>
      </c>
      <c r="E183" s="3">
        <f t="shared" si="16"/>
        <v>-1.2919896640826873E-2</v>
      </c>
      <c r="F183" s="3">
        <f>'Raw data'!D183</f>
        <v>36.4</v>
      </c>
      <c r="G183" s="3">
        <f t="shared" si="20"/>
        <v>-8.1743869209810419E-3</v>
      </c>
      <c r="H183" s="62">
        <f>'Raw data'!E183</f>
        <v>1470.08278175541</v>
      </c>
      <c r="I183" s="67">
        <f t="shared" si="17"/>
        <v>-5.3238220690475391E-3</v>
      </c>
      <c r="K183" s="65">
        <v>42706</v>
      </c>
      <c r="L183" s="62">
        <f t="shared" si="18"/>
        <v>-1.9075155571892682E-2</v>
      </c>
      <c r="M183" s="62">
        <f t="shared" si="14"/>
        <v>179.35369600000001</v>
      </c>
      <c r="N183">
        <f t="shared" si="19"/>
        <v>-2.0719820255148139E-2</v>
      </c>
    </row>
    <row r="184" spans="1:14" x14ac:dyDescent="0.3">
      <c r="A184" s="101">
        <v>42709</v>
      </c>
      <c r="B184" s="3">
        <f>'Raw data'!B184</f>
        <v>66.553696000000002</v>
      </c>
      <c r="C184" s="3">
        <f t="shared" si="15"/>
        <v>0</v>
      </c>
      <c r="D184" s="3">
        <f>'Raw data'!C184</f>
        <v>76.2</v>
      </c>
      <c r="E184" s="3">
        <f t="shared" si="16"/>
        <v>-2.6178010471204559E-3</v>
      </c>
      <c r="F184" s="3">
        <f>'Raw data'!D184</f>
        <v>35.4</v>
      </c>
      <c r="G184" s="3">
        <f t="shared" si="20"/>
        <v>-2.7472527472527472E-2</v>
      </c>
      <c r="H184" s="62">
        <f>'Raw data'!E184</f>
        <v>1483.2861685601899</v>
      </c>
      <c r="I184" s="67">
        <f t="shared" si="17"/>
        <v>8.9813900064960404E-3</v>
      </c>
      <c r="K184" s="65">
        <v>42709</v>
      </c>
      <c r="L184" s="62">
        <f t="shared" si="18"/>
        <v>-1.003010950654931E-2</v>
      </c>
      <c r="M184" s="62">
        <f t="shared" si="14"/>
        <v>178.153696</v>
      </c>
      <c r="N184">
        <f t="shared" si="19"/>
        <v>-6.6906901098933418E-3</v>
      </c>
    </row>
    <row r="185" spans="1:14" x14ac:dyDescent="0.3">
      <c r="A185" s="101">
        <v>42710</v>
      </c>
      <c r="B185" s="3">
        <f>'Raw data'!B185</f>
        <v>67.014279999999999</v>
      </c>
      <c r="C185" s="3">
        <f t="shared" si="15"/>
        <v>6.9204871807569818E-3</v>
      </c>
      <c r="D185" s="3">
        <f>'Raw data'!C185</f>
        <v>76.05</v>
      </c>
      <c r="E185" s="3">
        <f t="shared" si="16"/>
        <v>-1.9685039370079486E-3</v>
      </c>
      <c r="F185" s="3">
        <f>'Raw data'!D185</f>
        <v>35.5</v>
      </c>
      <c r="G185" s="3">
        <f t="shared" si="20"/>
        <v>2.8248587570621872E-3</v>
      </c>
      <c r="H185" s="62">
        <f>'Raw data'!E185</f>
        <v>1492.1706989347699</v>
      </c>
      <c r="I185" s="67">
        <f t="shared" si="17"/>
        <v>5.9897614923518768E-3</v>
      </c>
      <c r="K185" s="65">
        <v>42710</v>
      </c>
      <c r="L185" s="62">
        <f t="shared" si="18"/>
        <v>2.5922806669370735E-3</v>
      </c>
      <c r="M185" s="62">
        <f t="shared" si="14"/>
        <v>178.56428</v>
      </c>
      <c r="N185">
        <f t="shared" si="19"/>
        <v>2.304661700647513E-3</v>
      </c>
    </row>
    <row r="186" spans="1:14" x14ac:dyDescent="0.3">
      <c r="A186" s="101">
        <v>42711</v>
      </c>
      <c r="B186" s="3">
        <f>'Raw data'!B186</f>
        <v>66.89913</v>
      </c>
      <c r="C186" s="3">
        <f t="shared" si="15"/>
        <v>-1.7182904897284558E-3</v>
      </c>
      <c r="D186" s="3">
        <f>'Raw data'!C186</f>
        <v>78.900000000000006</v>
      </c>
      <c r="E186" s="3">
        <f t="shared" si="16"/>
        <v>3.7475345167652975E-2</v>
      </c>
      <c r="F186" s="3">
        <f>'Raw data'!D186</f>
        <v>35</v>
      </c>
      <c r="G186" s="3">
        <f t="shared" si="20"/>
        <v>-1.4084507042253521E-2</v>
      </c>
      <c r="H186" s="62">
        <f>'Raw data'!E186</f>
        <v>1503.9538125858101</v>
      </c>
      <c r="I186" s="67">
        <f t="shared" si="17"/>
        <v>7.8966258079265755E-3</v>
      </c>
      <c r="K186" s="65">
        <v>42711</v>
      </c>
      <c r="L186" s="62">
        <f t="shared" si="18"/>
        <v>7.2241825452236648E-3</v>
      </c>
      <c r="M186" s="62">
        <f t="shared" si="14"/>
        <v>180.79912999999999</v>
      </c>
      <c r="N186">
        <f t="shared" si="19"/>
        <v>1.2515661026942199E-2</v>
      </c>
    </row>
    <row r="187" spans="1:14" x14ac:dyDescent="0.3">
      <c r="A187" s="101">
        <v>42712</v>
      </c>
      <c r="B187" s="3">
        <f>'Raw data'!B187</f>
        <v>67.014279999999999</v>
      </c>
      <c r="C187" s="3">
        <f t="shared" si="15"/>
        <v>1.7212480939587684E-3</v>
      </c>
      <c r="D187" s="3">
        <f>'Raw data'!C187</f>
        <v>79.05</v>
      </c>
      <c r="E187" s="3">
        <f t="shared" si="16"/>
        <v>1.9011406844105382E-3</v>
      </c>
      <c r="F187" s="3">
        <f>'Raw data'!D187</f>
        <v>34.5</v>
      </c>
      <c r="G187" s="3">
        <f t="shared" si="20"/>
        <v>-1.4285714285714285E-2</v>
      </c>
      <c r="H187" s="62">
        <f>'Raw data'!E187</f>
        <v>1520.1480362157399</v>
      </c>
      <c r="I187" s="67">
        <f t="shared" si="17"/>
        <v>1.0767766599219205E-2</v>
      </c>
      <c r="K187" s="65">
        <v>42712</v>
      </c>
      <c r="L187" s="62">
        <f t="shared" si="18"/>
        <v>-3.5544418357816598E-3</v>
      </c>
      <c r="M187" s="62">
        <f t="shared" si="14"/>
        <v>180.56428</v>
      </c>
      <c r="N187">
        <f t="shared" si="19"/>
        <v>-1.2989553655484651E-3</v>
      </c>
    </row>
    <row r="188" spans="1:14" x14ac:dyDescent="0.3">
      <c r="A188" s="101">
        <v>42713</v>
      </c>
      <c r="B188" s="3">
        <f>'Raw data'!B188</f>
        <v>67.052666000000002</v>
      </c>
      <c r="C188" s="3">
        <f t="shared" si="15"/>
        <v>5.7280328909006697E-4</v>
      </c>
      <c r="D188" s="3">
        <f>'Raw data'!C188</f>
        <v>79.2</v>
      </c>
      <c r="E188" s="3">
        <f t="shared" si="16"/>
        <v>1.8975332068311916E-3</v>
      </c>
      <c r="F188" s="3">
        <f>'Raw data'!D188</f>
        <v>34</v>
      </c>
      <c r="G188" s="3">
        <f t="shared" si="20"/>
        <v>-1.4492753623188406E-2</v>
      </c>
      <c r="H188" s="62">
        <f>'Raw data'!E188</f>
        <v>1534.2729488546499</v>
      </c>
      <c r="I188" s="67">
        <f t="shared" si="17"/>
        <v>9.2918007341394257E-3</v>
      </c>
      <c r="K188" s="65">
        <v>42713</v>
      </c>
      <c r="L188" s="62">
        <f t="shared" si="18"/>
        <v>-4.0074723757557154E-3</v>
      </c>
      <c r="M188" s="62">
        <f t="shared" si="14"/>
        <v>180.252666</v>
      </c>
      <c r="N188">
        <f t="shared" si="19"/>
        <v>-1.7257787642162205E-3</v>
      </c>
    </row>
    <row r="189" spans="1:14" x14ac:dyDescent="0.3">
      <c r="A189" s="101">
        <v>42716</v>
      </c>
      <c r="B189" s="3">
        <f>'Raw data'!B189</f>
        <v>66.822370000000006</v>
      </c>
      <c r="C189" s="3">
        <f t="shared" si="15"/>
        <v>-3.4345539668772544E-3</v>
      </c>
      <c r="D189" s="3">
        <f>'Raw data'!C189</f>
        <v>76.55</v>
      </c>
      <c r="E189" s="3">
        <f t="shared" si="16"/>
        <v>-3.3459595959596029E-2</v>
      </c>
      <c r="F189" s="3">
        <f>'Raw data'!D189</f>
        <v>33.9</v>
      </c>
      <c r="G189" s="3">
        <f t="shared" si="20"/>
        <v>-2.9411764705882769E-3</v>
      </c>
      <c r="H189" s="62">
        <f>'Raw data'!E189</f>
        <v>1537.92540271028</v>
      </c>
      <c r="I189" s="67">
        <f t="shared" si="17"/>
        <v>2.3805763233697248E-3</v>
      </c>
      <c r="K189" s="65">
        <v>42716</v>
      </c>
      <c r="L189" s="62">
        <f t="shared" si="18"/>
        <v>-1.3278442132353852E-2</v>
      </c>
      <c r="M189" s="62">
        <f t="shared" si="14"/>
        <v>177.27237</v>
      </c>
      <c r="N189">
        <f t="shared" si="19"/>
        <v>-1.6533991236501379E-2</v>
      </c>
    </row>
    <row r="190" spans="1:14" x14ac:dyDescent="0.3">
      <c r="A190" s="101">
        <v>42717</v>
      </c>
      <c r="B190" s="3">
        <f>'Raw data'!B190</f>
        <v>67.743530000000007</v>
      </c>
      <c r="C190" s="3">
        <f t="shared" si="15"/>
        <v>1.378520396687517E-2</v>
      </c>
      <c r="D190" s="3">
        <f>'Raw data'!C190</f>
        <v>76</v>
      </c>
      <c r="E190" s="3">
        <f t="shared" si="16"/>
        <v>-7.1848465055518902E-3</v>
      </c>
      <c r="F190" s="3">
        <f>'Raw data'!D190</f>
        <v>34</v>
      </c>
      <c r="G190" s="3">
        <f t="shared" si="20"/>
        <v>2.9498525073746733E-3</v>
      </c>
      <c r="H190" s="62">
        <f>'Raw data'!E190</f>
        <v>1550.99848301163</v>
      </c>
      <c r="I190" s="67">
        <f t="shared" si="17"/>
        <v>8.5004645077787315E-3</v>
      </c>
      <c r="K190" s="65">
        <v>42717</v>
      </c>
      <c r="L190" s="62">
        <f t="shared" si="18"/>
        <v>3.1834033228993175E-3</v>
      </c>
      <c r="M190" s="62">
        <f t="shared" si="14"/>
        <v>177.74353000000002</v>
      </c>
      <c r="N190">
        <f t="shared" si="19"/>
        <v>2.6578309975774906E-3</v>
      </c>
    </row>
    <row r="191" spans="1:14" x14ac:dyDescent="0.3">
      <c r="A191" s="101">
        <v>42718</v>
      </c>
      <c r="B191" s="3">
        <f>'Raw data'!B191</f>
        <v>66.438559999999995</v>
      </c>
      <c r="C191" s="3">
        <f t="shared" si="15"/>
        <v>-1.9263389433647929E-2</v>
      </c>
      <c r="D191" s="3">
        <f>'Raw data'!C191</f>
        <v>75.75</v>
      </c>
      <c r="E191" s="3">
        <f t="shared" si="16"/>
        <v>-3.2894736842105261E-3</v>
      </c>
      <c r="F191" s="3">
        <f>'Raw data'!D191</f>
        <v>34.299999999999997</v>
      </c>
      <c r="G191" s="3">
        <f t="shared" si="20"/>
        <v>8.8235294117646225E-3</v>
      </c>
      <c r="H191" s="62">
        <f>'Raw data'!E191</f>
        <v>1541.38807128439</v>
      </c>
      <c r="I191" s="67">
        <f t="shared" si="17"/>
        <v>-6.1962740985917336E-3</v>
      </c>
      <c r="K191" s="65">
        <v>42718</v>
      </c>
      <c r="L191" s="62">
        <f t="shared" si="18"/>
        <v>-4.5764445686979445E-3</v>
      </c>
      <c r="M191" s="62">
        <f t="shared" si="14"/>
        <v>176.48856000000001</v>
      </c>
      <c r="N191">
        <f t="shared" si="19"/>
        <v>-7.0605664239931218E-3</v>
      </c>
    </row>
    <row r="192" spans="1:14" x14ac:dyDescent="0.3">
      <c r="A192" s="101">
        <v>42719</v>
      </c>
      <c r="B192" s="3">
        <f>'Raw data'!B192</f>
        <v>67.091049999999996</v>
      </c>
      <c r="C192" s="3">
        <f t="shared" si="15"/>
        <v>9.8209533740647049E-3</v>
      </c>
      <c r="D192" s="3">
        <f>'Raw data'!C192</f>
        <v>77.099999999999994</v>
      </c>
      <c r="E192" s="3">
        <f t="shared" si="16"/>
        <v>1.7821782178217747E-2</v>
      </c>
      <c r="F192" s="3">
        <f>'Raw data'!D192</f>
        <v>35.200000000000003</v>
      </c>
      <c r="G192" s="3">
        <f t="shared" si="20"/>
        <v>2.6239067055393753E-2</v>
      </c>
      <c r="H192" s="62">
        <f>'Raw data'!E192</f>
        <v>1550.51630921426</v>
      </c>
      <c r="I192" s="67">
        <f t="shared" si="17"/>
        <v>5.9220893815946935E-3</v>
      </c>
      <c r="K192" s="65">
        <v>42719</v>
      </c>
      <c r="L192" s="62">
        <f t="shared" si="18"/>
        <v>1.7960600869225404E-2</v>
      </c>
      <c r="M192" s="62">
        <f t="shared" si="14"/>
        <v>179.39105000000001</v>
      </c>
      <c r="N192">
        <f t="shared" si="19"/>
        <v>1.6445768496269674E-2</v>
      </c>
    </row>
    <row r="193" spans="1:14" x14ac:dyDescent="0.3">
      <c r="A193" s="101">
        <v>42720</v>
      </c>
      <c r="B193" s="3">
        <f>'Raw data'!B193</f>
        <v>68.242490000000004</v>
      </c>
      <c r="C193" s="3">
        <f t="shared" si="15"/>
        <v>1.7162348778264881E-2</v>
      </c>
      <c r="D193" s="3">
        <f>'Raw data'!C193</f>
        <v>81.099999999999994</v>
      </c>
      <c r="E193" s="3">
        <f t="shared" si="16"/>
        <v>5.1880674448767837E-2</v>
      </c>
      <c r="F193" s="3">
        <f>'Raw data'!D193</f>
        <v>35.799999999999997</v>
      </c>
      <c r="G193" s="3">
        <f t="shared" si="20"/>
        <v>1.7045454545454381E-2</v>
      </c>
      <c r="H193" s="62">
        <f>'Raw data'!E193</f>
        <v>1548.1952296351401</v>
      </c>
      <c r="I193" s="67">
        <f t="shared" si="17"/>
        <v>-1.4969720507461975E-3</v>
      </c>
      <c r="K193" s="65">
        <v>42720</v>
      </c>
      <c r="L193" s="62">
        <f t="shared" si="18"/>
        <v>2.8696159257495701E-2</v>
      </c>
      <c r="M193" s="62">
        <f t="shared" si="14"/>
        <v>185.14249000000001</v>
      </c>
      <c r="N193">
        <f t="shared" si="19"/>
        <v>3.2060908278311553E-2</v>
      </c>
    </row>
    <row r="194" spans="1:14" x14ac:dyDescent="0.3">
      <c r="A194" s="101">
        <v>42723</v>
      </c>
      <c r="B194" s="3">
        <f>'Raw data'!B194</f>
        <v>71.005970000000005</v>
      </c>
      <c r="C194" s="3">
        <f t="shared" si="15"/>
        <v>4.0495005384475292E-2</v>
      </c>
      <c r="D194" s="3">
        <f>'Raw data'!C194</f>
        <v>83.25</v>
      </c>
      <c r="E194" s="3">
        <f t="shared" si="16"/>
        <v>2.6510480887792922E-2</v>
      </c>
      <c r="F194" s="3">
        <f>'Raw data'!D194</f>
        <v>36</v>
      </c>
      <c r="G194" s="3">
        <f t="shared" si="20"/>
        <v>5.5865921787710297E-3</v>
      </c>
      <c r="H194" s="62">
        <f>'Raw data'!E194</f>
        <v>1542.7091390836599</v>
      </c>
      <c r="I194" s="67">
        <f t="shared" si="17"/>
        <v>-3.5435392426400058E-3</v>
      </c>
      <c r="K194" s="65">
        <v>42723</v>
      </c>
      <c r="L194" s="62">
        <f t="shared" si="18"/>
        <v>2.4197359483679747E-2</v>
      </c>
      <c r="M194" s="62">
        <f t="shared" si="14"/>
        <v>190.25596999999999</v>
      </c>
      <c r="N194">
        <f t="shared" si="19"/>
        <v>2.7619159707747157E-2</v>
      </c>
    </row>
    <row r="195" spans="1:14" x14ac:dyDescent="0.3">
      <c r="A195" s="101">
        <v>42724</v>
      </c>
      <c r="B195" s="3">
        <f>'Raw data'!B195</f>
        <v>69.547470000000004</v>
      </c>
      <c r="C195" s="3">
        <f t="shared" si="15"/>
        <v>-2.0540526381091627E-2</v>
      </c>
      <c r="D195" s="3">
        <f>'Raw data'!C195</f>
        <v>82.5</v>
      </c>
      <c r="E195" s="3">
        <f t="shared" si="16"/>
        <v>-9.0090090090090089E-3</v>
      </c>
      <c r="F195" s="3">
        <f>'Raw data'!D195</f>
        <v>36.799999999999997</v>
      </c>
      <c r="G195" s="3">
        <f t="shared" si="20"/>
        <v>2.2222222222222143E-2</v>
      </c>
      <c r="H195" s="62">
        <f>'Raw data'!E195</f>
        <v>1536.72487564366</v>
      </c>
      <c r="I195" s="67">
        <f t="shared" si="17"/>
        <v>-3.8790613787084254E-3</v>
      </c>
      <c r="K195" s="65">
        <v>42724</v>
      </c>
      <c r="L195" s="62">
        <f t="shared" si="18"/>
        <v>-2.4424377226261638E-3</v>
      </c>
      <c r="M195" s="62">
        <f t="shared" ref="M195:M258" si="21">B195+D195+F195</f>
        <v>188.84746999999999</v>
      </c>
      <c r="N195">
        <f t="shared" si="19"/>
        <v>-7.4031842469910597E-3</v>
      </c>
    </row>
    <row r="196" spans="1:14" x14ac:dyDescent="0.3">
      <c r="A196" s="101">
        <v>42725</v>
      </c>
      <c r="B196" s="3">
        <f>'Raw data'!B196</f>
        <v>68.050579999999997</v>
      </c>
      <c r="C196" s="3">
        <f t="shared" ref="C196:C259" si="22">(B196-B195)/B195</f>
        <v>-2.1523284743499765E-2</v>
      </c>
      <c r="D196" s="3">
        <f>'Raw data'!C196</f>
        <v>83.4</v>
      </c>
      <c r="E196" s="3">
        <f t="shared" ref="E196:E259" si="23">(D196-D195)/D195</f>
        <v>1.0909090909090978E-2</v>
      </c>
      <c r="F196" s="3">
        <f>'Raw data'!D196</f>
        <v>36.5</v>
      </c>
      <c r="G196" s="3">
        <f t="shared" si="20"/>
        <v>-8.1521739130434017E-3</v>
      </c>
      <c r="H196" s="62">
        <f>'Raw data'!E196</f>
        <v>1525.4671831473299</v>
      </c>
      <c r="I196" s="67">
        <f t="shared" ref="I196:I259" si="24">(H196-H195)/H195</f>
        <v>-7.3257696772916049E-3</v>
      </c>
      <c r="K196" s="65">
        <v>42725</v>
      </c>
      <c r="L196" s="62">
        <f t="shared" ref="L196:L259" si="25">AVERAGE(C196,E196,G196)</f>
        <v>-6.2554559158173968E-3</v>
      </c>
      <c r="M196" s="62">
        <f t="shared" si="21"/>
        <v>187.95058</v>
      </c>
      <c r="N196">
        <f t="shared" ref="N196:N259" si="26">(M196-M195)/M195</f>
        <v>-4.7492825823930015E-3</v>
      </c>
    </row>
    <row r="197" spans="1:14" x14ac:dyDescent="0.3">
      <c r="A197" s="101">
        <v>42726</v>
      </c>
      <c r="B197" s="3">
        <f>'Raw data'!B197</f>
        <v>68.012200000000007</v>
      </c>
      <c r="C197" s="3">
        <f t="shared" si="22"/>
        <v>-5.6399225399679802E-4</v>
      </c>
      <c r="D197" s="3">
        <f>'Raw data'!C197</f>
        <v>83.5</v>
      </c>
      <c r="E197" s="3">
        <f t="shared" si="23"/>
        <v>1.199040767386023E-3</v>
      </c>
      <c r="F197" s="3">
        <f>'Raw data'!D197</f>
        <v>36.6</v>
      </c>
      <c r="G197" s="3">
        <f t="shared" si="20"/>
        <v>2.7397260273972993E-3</v>
      </c>
      <c r="H197" s="62">
        <f>'Raw data'!E197</f>
        <v>1519.5388387811699</v>
      </c>
      <c r="I197" s="67">
        <f t="shared" si="24"/>
        <v>-3.8862483779747293E-3</v>
      </c>
      <c r="K197" s="65">
        <v>42726</v>
      </c>
      <c r="L197" s="62">
        <f t="shared" si="25"/>
        <v>1.1249248469288413E-3</v>
      </c>
      <c r="M197" s="62">
        <f t="shared" si="21"/>
        <v>188.1122</v>
      </c>
      <c r="N197">
        <f t="shared" si="26"/>
        <v>8.5990689680233608E-4</v>
      </c>
    </row>
    <row r="198" spans="1:14" x14ac:dyDescent="0.3">
      <c r="A198" s="101">
        <v>42727</v>
      </c>
      <c r="B198" s="3">
        <f>'Raw data'!B198</f>
        <v>67.206183999999993</v>
      </c>
      <c r="C198" s="3">
        <f t="shared" si="22"/>
        <v>-1.1851050252748973E-2</v>
      </c>
      <c r="D198" s="3">
        <f>'Raw data'!C198</f>
        <v>83.7</v>
      </c>
      <c r="E198" s="3">
        <f t="shared" si="23"/>
        <v>2.3952095808383576E-3</v>
      </c>
      <c r="F198" s="3">
        <f>'Raw data'!D198</f>
        <v>36.5</v>
      </c>
      <c r="G198" s="3">
        <f t="shared" ref="G198:G261" si="27">(F198-F197)/F197</f>
        <v>-2.7322404371585085E-3</v>
      </c>
      <c r="H198" s="62">
        <f>'Raw data'!E198</f>
        <v>1525.8013640245499</v>
      </c>
      <c r="I198" s="67">
        <f t="shared" si="24"/>
        <v>4.1213327909427923E-3</v>
      </c>
      <c r="K198" s="65">
        <v>42727</v>
      </c>
      <c r="L198" s="62">
        <f t="shared" si="25"/>
        <v>-4.0626937030230417E-3</v>
      </c>
      <c r="M198" s="62">
        <f t="shared" si="21"/>
        <v>187.406184</v>
      </c>
      <c r="N198">
        <f t="shared" si="26"/>
        <v>-3.7531643349022832E-3</v>
      </c>
    </row>
    <row r="199" spans="1:14" x14ac:dyDescent="0.3">
      <c r="A199" s="101">
        <v>42731</v>
      </c>
      <c r="B199" s="3">
        <f>'Raw data'!B199</f>
        <v>66.784000000000006</v>
      </c>
      <c r="C199" s="3">
        <f t="shared" si="22"/>
        <v>-6.2819219136141888E-3</v>
      </c>
      <c r="D199" s="3">
        <f>'Raw data'!C199</f>
        <v>84.45</v>
      </c>
      <c r="E199" s="3">
        <f t="shared" si="23"/>
        <v>8.9605734767025085E-3</v>
      </c>
      <c r="F199" s="3">
        <f>'Raw data'!D199</f>
        <v>36.5</v>
      </c>
      <c r="G199" s="3">
        <f t="shared" si="27"/>
        <v>0</v>
      </c>
      <c r="H199" s="62">
        <f>'Raw data'!E199</f>
        <v>1533.31070328142</v>
      </c>
      <c r="I199" s="67">
        <f t="shared" si="24"/>
        <v>4.9215706801198737E-3</v>
      </c>
      <c r="K199" s="65">
        <v>42731</v>
      </c>
      <c r="L199" s="62">
        <f t="shared" si="25"/>
        <v>8.9288385436277326E-4</v>
      </c>
      <c r="M199" s="62">
        <f t="shared" si="21"/>
        <v>187.73400000000001</v>
      </c>
      <c r="N199">
        <f t="shared" si="26"/>
        <v>1.7492272293427242E-3</v>
      </c>
    </row>
    <row r="200" spans="1:14" x14ac:dyDescent="0.3">
      <c r="A200" s="101">
        <v>42732</v>
      </c>
      <c r="B200" s="3">
        <f>'Raw data'!B200</f>
        <v>66.784000000000006</v>
      </c>
      <c r="C200" s="3">
        <f t="shared" si="22"/>
        <v>0</v>
      </c>
      <c r="D200" s="3">
        <f>'Raw data'!C200</f>
        <v>84.05</v>
      </c>
      <c r="E200" s="3">
        <f t="shared" si="23"/>
        <v>-4.7365304914151057E-3</v>
      </c>
      <c r="F200" s="3">
        <f>'Raw data'!D200</f>
        <v>36</v>
      </c>
      <c r="G200" s="3">
        <f t="shared" si="27"/>
        <v>-1.3698630136986301E-2</v>
      </c>
      <c r="H200" s="62">
        <f>'Raw data'!E200</f>
        <v>1527.3040214437401</v>
      </c>
      <c r="I200" s="67">
        <f t="shared" si="24"/>
        <v>-3.9174590152048806E-3</v>
      </c>
      <c r="K200" s="65">
        <v>42732</v>
      </c>
      <c r="L200" s="62">
        <f t="shared" si="25"/>
        <v>-6.1450535428004688E-3</v>
      </c>
      <c r="M200" s="62">
        <f t="shared" si="21"/>
        <v>186.834</v>
      </c>
      <c r="N200">
        <f t="shared" si="26"/>
        <v>-4.7940170667007875E-3</v>
      </c>
    </row>
    <row r="201" spans="1:14" x14ac:dyDescent="0.3">
      <c r="A201" s="101">
        <v>42733</v>
      </c>
      <c r="B201" s="3">
        <f>'Raw data'!B201</f>
        <v>67.551609999999997</v>
      </c>
      <c r="C201" s="3">
        <f t="shared" si="22"/>
        <v>1.1493920699568616E-2</v>
      </c>
      <c r="D201" s="3">
        <f>'Raw data'!C201</f>
        <v>86</v>
      </c>
      <c r="E201" s="3">
        <f t="shared" si="23"/>
        <v>2.3200475907198131E-2</v>
      </c>
      <c r="F201" s="3">
        <f>'Raw data'!D201</f>
        <v>36.5</v>
      </c>
      <c r="G201" s="3">
        <f t="shared" si="27"/>
        <v>1.3888888888888888E-2</v>
      </c>
      <c r="H201" s="62">
        <f>'Raw data'!E201</f>
        <v>1518.3653212244001</v>
      </c>
      <c r="I201" s="67">
        <f t="shared" si="24"/>
        <v>-5.8526004605752302E-3</v>
      </c>
      <c r="K201" s="65">
        <v>42733</v>
      </c>
      <c r="L201" s="62">
        <f t="shared" si="25"/>
        <v>1.6194428498551881E-2</v>
      </c>
      <c r="M201" s="62">
        <f t="shared" si="21"/>
        <v>190.05160999999998</v>
      </c>
      <c r="N201">
        <f t="shared" si="26"/>
        <v>1.7221758352334048E-2</v>
      </c>
    </row>
    <row r="202" spans="1:14" x14ac:dyDescent="0.3">
      <c r="A202" s="101">
        <v>42734</v>
      </c>
      <c r="B202" s="3">
        <f>'Raw data'!B202</f>
        <v>67.474869999999996</v>
      </c>
      <c r="C202" s="3">
        <f t="shared" si="22"/>
        <v>-1.1360202961854043E-3</v>
      </c>
      <c r="D202" s="3">
        <f>'Raw data'!C202</f>
        <v>85.55</v>
      </c>
      <c r="E202" s="3">
        <f t="shared" si="23"/>
        <v>-5.2325581395349166E-3</v>
      </c>
      <c r="F202" s="3">
        <f>'Raw data'!D202</f>
        <v>36.5</v>
      </c>
      <c r="G202" s="3">
        <f t="shared" si="27"/>
        <v>0</v>
      </c>
      <c r="H202" s="62">
        <f>'Raw data'!E202</f>
        <v>1517.19708986607</v>
      </c>
      <c r="I202" s="67">
        <f t="shared" si="24"/>
        <v>-7.6940071140985328E-4</v>
      </c>
      <c r="K202" s="65">
        <v>42734</v>
      </c>
      <c r="L202" s="62">
        <f t="shared" si="25"/>
        <v>-2.1228594785734404E-3</v>
      </c>
      <c r="M202" s="62">
        <f t="shared" si="21"/>
        <v>189.52486999999999</v>
      </c>
      <c r="N202">
        <f t="shared" si="26"/>
        <v>-2.7715629454546035E-3</v>
      </c>
    </row>
    <row r="203" spans="1:14" x14ac:dyDescent="0.3">
      <c r="A203" s="101">
        <v>42737</v>
      </c>
      <c r="B203" s="3">
        <f>'Raw data'!B203</f>
        <v>68.204120000000003</v>
      </c>
      <c r="C203" s="3">
        <f t="shared" si="22"/>
        <v>1.0807727380578985E-2</v>
      </c>
      <c r="D203" s="3">
        <f>'Raw data'!C203</f>
        <v>86.6</v>
      </c>
      <c r="E203" s="3">
        <f t="shared" si="23"/>
        <v>1.2273524254821708E-2</v>
      </c>
      <c r="F203" s="3">
        <f>'Raw data'!D203</f>
        <v>36.6</v>
      </c>
      <c r="G203" s="3">
        <f t="shared" si="27"/>
        <v>2.7397260273972993E-3</v>
      </c>
      <c r="H203" s="62">
        <f>'Raw data'!E203</f>
        <v>1526.8265818622899</v>
      </c>
      <c r="I203" s="67">
        <f t="shared" si="24"/>
        <v>6.3468959046513729E-3</v>
      </c>
      <c r="K203" s="65">
        <v>42737</v>
      </c>
      <c r="L203" s="62">
        <f t="shared" si="25"/>
        <v>8.6069925542659968E-3</v>
      </c>
      <c r="M203" s="62">
        <f t="shared" si="21"/>
        <v>191.40412000000001</v>
      </c>
      <c r="N203">
        <f t="shared" si="26"/>
        <v>9.9155852210847748E-3</v>
      </c>
    </row>
    <row r="204" spans="1:14" x14ac:dyDescent="0.3">
      <c r="A204" s="101">
        <v>42738</v>
      </c>
      <c r="B204" s="3">
        <f>'Raw data'!B204</f>
        <v>69.202033999999998</v>
      </c>
      <c r="C204" s="3">
        <f t="shared" si="22"/>
        <v>1.4631286203824555E-2</v>
      </c>
      <c r="D204" s="3">
        <f>'Raw data'!C204</f>
        <v>85.2</v>
      </c>
      <c r="E204" s="3">
        <f t="shared" si="23"/>
        <v>-1.6166281755196209E-2</v>
      </c>
      <c r="F204" s="3">
        <f>'Raw data'!D204</f>
        <v>36.799999999999997</v>
      </c>
      <c r="G204" s="3">
        <f t="shared" si="27"/>
        <v>5.4644808743168228E-3</v>
      </c>
      <c r="H204" s="62">
        <f>'Raw data'!E204</f>
        <v>1534.69689963887</v>
      </c>
      <c r="I204" s="67">
        <f t="shared" si="24"/>
        <v>5.1546900414718979E-3</v>
      </c>
      <c r="K204" s="65">
        <v>42738</v>
      </c>
      <c r="L204" s="62">
        <f t="shared" si="25"/>
        <v>1.309828440981723E-3</v>
      </c>
      <c r="M204" s="62">
        <f t="shared" si="21"/>
        <v>191.20203400000003</v>
      </c>
      <c r="N204">
        <f t="shared" si="26"/>
        <v>-1.0558079941015899E-3</v>
      </c>
    </row>
    <row r="205" spans="1:14" x14ac:dyDescent="0.3">
      <c r="A205" s="101">
        <v>42739</v>
      </c>
      <c r="B205" s="3">
        <f>'Raw data'!B205</f>
        <v>69.624219999999994</v>
      </c>
      <c r="C205" s="3">
        <f t="shared" si="22"/>
        <v>6.1007744367744515E-3</v>
      </c>
      <c r="D205" s="3">
        <f>'Raw data'!C205</f>
        <v>86.05</v>
      </c>
      <c r="E205" s="3">
        <f t="shared" si="23"/>
        <v>9.9765258215961765E-3</v>
      </c>
      <c r="F205" s="3">
        <f>'Raw data'!D205</f>
        <v>36.4</v>
      </c>
      <c r="G205" s="3">
        <f t="shared" si="27"/>
        <v>-1.0869565217391266E-2</v>
      </c>
      <c r="H205" s="62">
        <f>'Raw data'!E205</f>
        <v>1530.92556801771</v>
      </c>
      <c r="I205" s="67">
        <f t="shared" si="24"/>
        <v>-2.4573787971080472E-3</v>
      </c>
      <c r="K205" s="65">
        <v>42739</v>
      </c>
      <c r="L205" s="62">
        <f t="shared" si="25"/>
        <v>1.7359116803264535E-3</v>
      </c>
      <c r="M205" s="62">
        <f t="shared" si="21"/>
        <v>192.07422</v>
      </c>
      <c r="N205">
        <f t="shared" si="26"/>
        <v>4.5615937328363915E-3</v>
      </c>
    </row>
    <row r="206" spans="1:14" x14ac:dyDescent="0.3">
      <c r="A206" s="101">
        <v>42740</v>
      </c>
      <c r="B206" s="3">
        <f>'Raw data'!B206</f>
        <v>69.010124000000005</v>
      </c>
      <c r="C206" s="3">
        <f t="shared" si="22"/>
        <v>-8.820149080305522E-3</v>
      </c>
      <c r="D206" s="3">
        <f>'Raw data'!C206</f>
        <v>84.75</v>
      </c>
      <c r="E206" s="3">
        <f t="shared" si="23"/>
        <v>-1.5107495642068532E-2</v>
      </c>
      <c r="F206" s="3">
        <f>'Raw data'!D206</f>
        <v>36.1</v>
      </c>
      <c r="G206" s="3">
        <f t="shared" si="27"/>
        <v>-8.2417582417581639E-3</v>
      </c>
      <c r="H206" s="62">
        <f>'Raw data'!E206</f>
        <v>1522.10278065845</v>
      </c>
      <c r="I206" s="67">
        <f t="shared" si="24"/>
        <v>-5.7630413545735198E-3</v>
      </c>
      <c r="K206" s="65">
        <v>42740</v>
      </c>
      <c r="L206" s="62">
        <f t="shared" si="25"/>
        <v>-1.0723134321377406E-2</v>
      </c>
      <c r="M206" s="62">
        <f t="shared" si="21"/>
        <v>189.86012400000001</v>
      </c>
      <c r="N206">
        <f t="shared" si="26"/>
        <v>-1.1527293980420609E-2</v>
      </c>
    </row>
    <row r="207" spans="1:14" x14ac:dyDescent="0.3">
      <c r="A207" s="101">
        <v>42744</v>
      </c>
      <c r="B207" s="3">
        <f>'Raw data'!B207</f>
        <v>68.47278</v>
      </c>
      <c r="C207" s="3">
        <f t="shared" si="22"/>
        <v>-7.7864517385884489E-3</v>
      </c>
      <c r="D207" s="3">
        <f>'Raw data'!C207</f>
        <v>84.1</v>
      </c>
      <c r="E207" s="3">
        <f t="shared" si="23"/>
        <v>-7.669616519174108E-3</v>
      </c>
      <c r="F207" s="3">
        <f>'Raw data'!D207</f>
        <v>36.4</v>
      </c>
      <c r="G207" s="3">
        <f t="shared" si="27"/>
        <v>8.310249307479145E-3</v>
      </c>
      <c r="H207" s="62">
        <f>'Raw data'!E207</f>
        <v>1509.8206435987699</v>
      </c>
      <c r="I207" s="67">
        <f t="shared" si="24"/>
        <v>-8.0691903436158861E-3</v>
      </c>
      <c r="K207" s="65">
        <v>42744</v>
      </c>
      <c r="L207" s="62">
        <f t="shared" si="25"/>
        <v>-2.3819396500944709E-3</v>
      </c>
      <c r="M207" s="62">
        <f t="shared" si="21"/>
        <v>188.97278</v>
      </c>
      <c r="N207">
        <f t="shared" si="26"/>
        <v>-4.6736722872887885E-3</v>
      </c>
    </row>
    <row r="208" spans="1:14" x14ac:dyDescent="0.3">
      <c r="A208" s="101">
        <v>42745</v>
      </c>
      <c r="B208" s="3">
        <f>'Raw data'!B208</f>
        <v>68.779839999999993</v>
      </c>
      <c r="C208" s="3">
        <f t="shared" si="22"/>
        <v>4.4844097172627249E-3</v>
      </c>
      <c r="D208" s="3">
        <f>'Raw data'!C208</f>
        <v>83.05</v>
      </c>
      <c r="E208" s="3">
        <f t="shared" si="23"/>
        <v>-1.2485136741973808E-2</v>
      </c>
      <c r="F208" s="3">
        <f>'Raw data'!D208</f>
        <v>36.700000000000003</v>
      </c>
      <c r="G208" s="3">
        <f t="shared" si="27"/>
        <v>8.2417582417583599E-3</v>
      </c>
      <c r="H208" s="62">
        <f>'Raw data'!E208</f>
        <v>1510.0917475742699</v>
      </c>
      <c r="I208" s="67">
        <f t="shared" si="24"/>
        <v>1.7956038463864038E-4</v>
      </c>
      <c r="K208" s="65">
        <v>42745</v>
      </c>
      <c r="L208" s="62">
        <f t="shared" si="25"/>
        <v>8.0343739015758975E-5</v>
      </c>
      <c r="M208" s="62">
        <f t="shared" si="21"/>
        <v>188.52983999999998</v>
      </c>
      <c r="N208">
        <f t="shared" si="26"/>
        <v>-2.343935459911324E-3</v>
      </c>
    </row>
    <row r="209" spans="1:14" x14ac:dyDescent="0.3">
      <c r="A209" s="101">
        <v>42746</v>
      </c>
      <c r="B209" s="3">
        <f>'Raw data'!B209</f>
        <v>67.551609999999997</v>
      </c>
      <c r="C209" s="3">
        <f t="shared" si="22"/>
        <v>-1.7857412869817617E-2</v>
      </c>
      <c r="D209" s="3">
        <f>'Raw data'!C209</f>
        <v>82.35</v>
      </c>
      <c r="E209" s="3">
        <f t="shared" si="23"/>
        <v>-8.4286574352799865E-3</v>
      </c>
      <c r="F209" s="3">
        <f>'Raw data'!D209</f>
        <v>36.5</v>
      </c>
      <c r="G209" s="3">
        <f t="shared" si="27"/>
        <v>-5.449591280654028E-3</v>
      </c>
      <c r="H209" s="62">
        <f>'Raw data'!E209</f>
        <v>1511.8761518992201</v>
      </c>
      <c r="I209" s="67">
        <f t="shared" si="24"/>
        <v>1.1816529212986858E-3</v>
      </c>
      <c r="K209" s="65">
        <v>42746</v>
      </c>
      <c r="L209" s="62">
        <f t="shared" si="25"/>
        <v>-1.0578553861917209E-2</v>
      </c>
      <c r="M209" s="62">
        <f t="shared" si="21"/>
        <v>186.40161000000001</v>
      </c>
      <c r="N209">
        <f t="shared" si="26"/>
        <v>-1.1288557821934045E-2</v>
      </c>
    </row>
    <row r="210" spans="1:14" x14ac:dyDescent="0.3">
      <c r="A210" s="101">
        <v>42747</v>
      </c>
      <c r="B210" s="3">
        <f>'Raw data'!B210</f>
        <v>66.438559999999995</v>
      </c>
      <c r="C210" s="3">
        <f t="shared" si="22"/>
        <v>-1.6477031413463E-2</v>
      </c>
      <c r="D210" s="3">
        <f>'Raw data'!C210</f>
        <v>81.099999999999994</v>
      </c>
      <c r="E210" s="3">
        <f t="shared" si="23"/>
        <v>-1.5179113539769279E-2</v>
      </c>
      <c r="F210" s="3">
        <f>'Raw data'!D210</f>
        <v>37</v>
      </c>
      <c r="G210" s="3">
        <f t="shared" si="27"/>
        <v>1.3698630136986301E-2</v>
      </c>
      <c r="H210" s="62">
        <f>'Raw data'!E210</f>
        <v>1503.30747845734</v>
      </c>
      <c r="I210" s="67">
        <f t="shared" si="24"/>
        <v>-5.6675762965875624E-3</v>
      </c>
      <c r="K210" s="65">
        <v>42747</v>
      </c>
      <c r="L210" s="62">
        <f t="shared" si="25"/>
        <v>-5.9858382720819935E-3</v>
      </c>
      <c r="M210" s="62">
        <f t="shared" si="21"/>
        <v>184.53855999999999</v>
      </c>
      <c r="N210">
        <f t="shared" si="26"/>
        <v>-9.9948171048523417E-3</v>
      </c>
    </row>
    <row r="211" spans="1:14" x14ac:dyDescent="0.3">
      <c r="A211" s="101">
        <v>42748</v>
      </c>
      <c r="B211" s="3">
        <f>'Raw data'!B211</f>
        <v>66.438559999999995</v>
      </c>
      <c r="C211" s="3">
        <f t="shared" si="22"/>
        <v>0</v>
      </c>
      <c r="D211" s="3">
        <f>'Raw data'!C211</f>
        <v>80.150000000000006</v>
      </c>
      <c r="E211" s="3">
        <f t="shared" si="23"/>
        <v>-1.1713933415536235E-2</v>
      </c>
      <c r="F211" s="3">
        <f>'Raw data'!D211</f>
        <v>37</v>
      </c>
      <c r="G211" s="3">
        <f t="shared" si="27"/>
        <v>0</v>
      </c>
      <c r="H211" s="62">
        <f>'Raw data'!E211</f>
        <v>1522.4901316667799</v>
      </c>
      <c r="I211" s="67">
        <f t="shared" si="24"/>
        <v>1.2760299196492178E-2</v>
      </c>
      <c r="K211" s="65">
        <v>42748</v>
      </c>
      <c r="L211" s="62">
        <f t="shared" si="25"/>
        <v>-3.9046444718454118E-3</v>
      </c>
      <c r="M211" s="62">
        <f t="shared" si="21"/>
        <v>183.58856</v>
      </c>
      <c r="N211">
        <f t="shared" si="26"/>
        <v>-5.1479755775702849E-3</v>
      </c>
    </row>
    <row r="212" spans="1:14" x14ac:dyDescent="0.3">
      <c r="A212" s="101">
        <v>42751</v>
      </c>
      <c r="B212" s="3">
        <f>'Raw data'!B212</f>
        <v>64.788150000000002</v>
      </c>
      <c r="C212" s="3">
        <f t="shared" si="22"/>
        <v>-2.4841146466750542E-2</v>
      </c>
      <c r="D212" s="3">
        <f>'Raw data'!C212</f>
        <v>77.900000000000006</v>
      </c>
      <c r="E212" s="3">
        <f t="shared" si="23"/>
        <v>-2.8072364316905799E-2</v>
      </c>
      <c r="F212" s="3">
        <f>'Raw data'!D212</f>
        <v>37.5</v>
      </c>
      <c r="G212" s="3">
        <f t="shared" si="27"/>
        <v>1.3513513513513514E-2</v>
      </c>
      <c r="H212" s="62">
        <f>'Raw data'!E212</f>
        <v>1512.96890861372</v>
      </c>
      <c r="I212" s="67">
        <f t="shared" si="24"/>
        <v>-6.2537174166352816E-3</v>
      </c>
      <c r="K212" s="65">
        <v>42751</v>
      </c>
      <c r="L212" s="62">
        <f t="shared" si="25"/>
        <v>-1.3133332423380944E-2</v>
      </c>
      <c r="M212" s="62">
        <f t="shared" si="21"/>
        <v>180.18815000000001</v>
      </c>
      <c r="N212">
        <f t="shared" si="26"/>
        <v>-1.8521905722230152E-2</v>
      </c>
    </row>
    <row r="213" spans="1:14" x14ac:dyDescent="0.3">
      <c r="A213" s="101">
        <v>42752</v>
      </c>
      <c r="B213" s="3">
        <f>'Raw data'!B213</f>
        <v>64.327569999999994</v>
      </c>
      <c r="C213" s="3">
        <f t="shared" si="22"/>
        <v>-7.1090160777859427E-3</v>
      </c>
      <c r="D213" s="3">
        <f>'Raw data'!C213</f>
        <v>77.25</v>
      </c>
      <c r="E213" s="3">
        <f t="shared" si="23"/>
        <v>-8.3440308087292126E-3</v>
      </c>
      <c r="F213" s="3">
        <f>'Raw data'!D213</f>
        <v>36.6</v>
      </c>
      <c r="G213" s="3">
        <f t="shared" si="27"/>
        <v>-2.3999999999999962E-2</v>
      </c>
      <c r="H213" s="62">
        <f>'Raw data'!E213</f>
        <v>1507.3201400688299</v>
      </c>
      <c r="I213" s="67">
        <f t="shared" si="24"/>
        <v>-3.7335655166013189E-3</v>
      </c>
      <c r="K213" s="65">
        <v>42752</v>
      </c>
      <c r="L213" s="62">
        <f t="shared" si="25"/>
        <v>-1.3151015628838372E-2</v>
      </c>
      <c r="M213" s="62">
        <f t="shared" si="21"/>
        <v>178.17756999999997</v>
      </c>
      <c r="N213">
        <f t="shared" si="26"/>
        <v>-1.1158225443793239E-2</v>
      </c>
    </row>
    <row r="214" spans="1:14" x14ac:dyDescent="0.3">
      <c r="A214" s="101">
        <v>42753</v>
      </c>
      <c r="B214" s="3">
        <f>'Raw data'!B214</f>
        <v>66.246639999999999</v>
      </c>
      <c r="C214" s="3">
        <f t="shared" si="22"/>
        <v>2.9832776210884464E-2</v>
      </c>
      <c r="D214" s="3">
        <f>'Raw data'!C214</f>
        <v>77.900000000000006</v>
      </c>
      <c r="E214" s="3">
        <f t="shared" si="23"/>
        <v>8.4142394822007208E-3</v>
      </c>
      <c r="F214" s="3">
        <f>'Raw data'!D214</f>
        <v>37.6</v>
      </c>
      <c r="G214" s="3">
        <f t="shared" si="27"/>
        <v>2.7322404371584699E-2</v>
      </c>
      <c r="H214" s="62">
        <f>'Raw data'!E214</f>
        <v>1515.99220958619</v>
      </c>
      <c r="I214" s="67">
        <f t="shared" si="24"/>
        <v>5.7533030222525353E-3</v>
      </c>
      <c r="K214" s="65">
        <v>42753</v>
      </c>
      <c r="L214" s="62">
        <f t="shared" si="25"/>
        <v>2.1856473354889962E-2</v>
      </c>
      <c r="M214" s="62">
        <f t="shared" si="21"/>
        <v>181.74663999999999</v>
      </c>
      <c r="N214">
        <f t="shared" si="26"/>
        <v>2.0030972473134588E-2</v>
      </c>
    </row>
    <row r="215" spans="1:14" x14ac:dyDescent="0.3">
      <c r="A215" s="101">
        <v>42754</v>
      </c>
      <c r="B215" s="3">
        <f>'Raw data'!B215</f>
        <v>65.095200000000006</v>
      </c>
      <c r="C215" s="3">
        <f t="shared" si="22"/>
        <v>-1.738110793241731E-2</v>
      </c>
      <c r="D215" s="3">
        <f>'Raw data'!C215</f>
        <v>77.75</v>
      </c>
      <c r="E215" s="3">
        <f t="shared" si="23"/>
        <v>-1.9255455712452591E-3</v>
      </c>
      <c r="F215" s="3">
        <f>'Raw data'!D215</f>
        <v>37.5</v>
      </c>
      <c r="G215" s="3">
        <f t="shared" si="27"/>
        <v>-2.659574468085144E-3</v>
      </c>
      <c r="H215" s="62">
        <f>'Raw data'!E215</f>
        <v>1513.9167073256799</v>
      </c>
      <c r="I215" s="67">
        <f t="shared" si="24"/>
        <v>-1.3690718510200365E-3</v>
      </c>
      <c r="K215" s="65">
        <v>42754</v>
      </c>
      <c r="L215" s="62">
        <f t="shared" si="25"/>
        <v>-7.3220759905825716E-3</v>
      </c>
      <c r="M215" s="62">
        <f t="shared" si="21"/>
        <v>180.34520000000001</v>
      </c>
      <c r="N215">
        <f t="shared" si="26"/>
        <v>-7.7109541062216043E-3</v>
      </c>
    </row>
    <row r="216" spans="1:14" x14ac:dyDescent="0.3">
      <c r="A216" s="101">
        <v>42755</v>
      </c>
      <c r="B216" s="3">
        <f>'Raw data'!B216</f>
        <v>63.828606000000001</v>
      </c>
      <c r="C216" s="3">
        <f t="shared" si="22"/>
        <v>-1.9457563691332152E-2</v>
      </c>
      <c r="D216" s="3">
        <f>'Raw data'!C216</f>
        <v>76.7</v>
      </c>
      <c r="E216" s="3">
        <f t="shared" si="23"/>
        <v>-1.3504823151125365E-2</v>
      </c>
      <c r="F216" s="3">
        <f>'Raw data'!D216</f>
        <v>37.6</v>
      </c>
      <c r="G216" s="3">
        <f t="shared" si="27"/>
        <v>2.6666666666667047E-3</v>
      </c>
      <c r="H216" s="62">
        <f>'Raw data'!E216</f>
        <v>1525.4887360831699</v>
      </c>
      <c r="I216" s="67">
        <f t="shared" si="24"/>
        <v>7.6437684461068351E-3</v>
      </c>
      <c r="K216" s="65">
        <v>42755</v>
      </c>
      <c r="L216" s="62">
        <f t="shared" si="25"/>
        <v>-1.0098573391930271E-2</v>
      </c>
      <c r="M216" s="62">
        <f t="shared" si="21"/>
        <v>178.12860599999999</v>
      </c>
      <c r="N216">
        <f t="shared" si="26"/>
        <v>-1.2290840011267363E-2</v>
      </c>
    </row>
    <row r="217" spans="1:14" x14ac:dyDescent="0.3">
      <c r="A217" s="101">
        <v>42758</v>
      </c>
      <c r="B217" s="3">
        <f>'Raw data'!B217</f>
        <v>62.024676999999997</v>
      </c>
      <c r="C217" s="3">
        <f t="shared" si="22"/>
        <v>-2.8262077351336855E-2</v>
      </c>
      <c r="D217" s="3">
        <f>'Raw data'!C217</f>
        <v>76.2</v>
      </c>
      <c r="E217" s="3">
        <f t="shared" si="23"/>
        <v>-6.5189048239895691E-3</v>
      </c>
      <c r="F217" s="3">
        <f>'Raw data'!D217</f>
        <v>37.4</v>
      </c>
      <c r="G217" s="3">
        <f t="shared" si="27"/>
        <v>-5.3191489361702881E-3</v>
      </c>
      <c r="H217" s="62">
        <f>'Raw data'!E217</f>
        <v>1504.6879669436901</v>
      </c>
      <c r="I217" s="67">
        <f t="shared" si="24"/>
        <v>-1.3635478681335713E-2</v>
      </c>
      <c r="K217" s="65">
        <v>42758</v>
      </c>
      <c r="L217" s="62">
        <f t="shared" si="25"/>
        <v>-1.3366710370498905E-2</v>
      </c>
      <c r="M217" s="62">
        <f t="shared" si="21"/>
        <v>175.62467699999999</v>
      </c>
      <c r="N217">
        <f t="shared" si="26"/>
        <v>-1.4056860693110681E-2</v>
      </c>
    </row>
    <row r="218" spans="1:14" x14ac:dyDescent="0.3">
      <c r="A218" s="101">
        <v>42759</v>
      </c>
      <c r="B218" s="3">
        <f>'Raw data'!B218</f>
        <v>61.410559999999997</v>
      </c>
      <c r="C218" s="3">
        <f t="shared" si="22"/>
        <v>-9.9011720770428233E-3</v>
      </c>
      <c r="D218" s="3">
        <f>'Raw data'!C218</f>
        <v>75.3</v>
      </c>
      <c r="E218" s="3">
        <f t="shared" si="23"/>
        <v>-1.1811023622047319E-2</v>
      </c>
      <c r="F218" s="3">
        <f>'Raw data'!D218</f>
        <v>37.799999999999997</v>
      </c>
      <c r="G218" s="3">
        <f t="shared" si="27"/>
        <v>1.0695187165775364E-2</v>
      </c>
      <c r="H218" s="62">
        <f>'Raw data'!E218</f>
        <v>1522.8524853203801</v>
      </c>
      <c r="I218" s="67">
        <f t="shared" si="24"/>
        <v>1.2071950315111267E-2</v>
      </c>
      <c r="K218" s="65">
        <v>42759</v>
      </c>
      <c r="L218" s="62">
        <f t="shared" si="25"/>
        <v>-3.672336177771593E-3</v>
      </c>
      <c r="M218" s="62">
        <f t="shared" si="21"/>
        <v>174.51056</v>
      </c>
      <c r="N218">
        <f t="shared" si="26"/>
        <v>-6.3437383574518587E-3</v>
      </c>
    </row>
    <row r="219" spans="1:14" x14ac:dyDescent="0.3">
      <c r="A219" s="101">
        <v>42760</v>
      </c>
      <c r="B219" s="3">
        <f>'Raw data'!B219</f>
        <v>61.333804999999998</v>
      </c>
      <c r="C219" s="3">
        <f t="shared" si="22"/>
        <v>-1.2498664724763717E-3</v>
      </c>
      <c r="D219" s="3">
        <f>'Raw data'!C219</f>
        <v>76.5</v>
      </c>
      <c r="E219" s="3">
        <f t="shared" si="23"/>
        <v>1.5936254980079719E-2</v>
      </c>
      <c r="F219" s="3">
        <f>'Raw data'!D219</f>
        <v>37.299999999999997</v>
      </c>
      <c r="G219" s="3">
        <f t="shared" si="27"/>
        <v>-1.3227513227513229E-2</v>
      </c>
      <c r="H219" s="62">
        <f>'Raw data'!E219</f>
        <v>1545.98668952855</v>
      </c>
      <c r="I219" s="67">
        <f t="shared" si="24"/>
        <v>1.5191362545731319E-2</v>
      </c>
      <c r="K219" s="65">
        <v>42760</v>
      </c>
      <c r="L219" s="62">
        <f t="shared" si="25"/>
        <v>4.8629176003003985E-4</v>
      </c>
      <c r="M219" s="62">
        <f t="shared" si="21"/>
        <v>175.133805</v>
      </c>
      <c r="N219">
        <f t="shared" si="26"/>
        <v>3.571388459242794E-3</v>
      </c>
    </row>
    <row r="220" spans="1:14" x14ac:dyDescent="0.3">
      <c r="A220" s="101">
        <v>42761</v>
      </c>
      <c r="B220" s="3">
        <f>'Raw data'!B220</f>
        <v>60.988370000000003</v>
      </c>
      <c r="C220" s="3">
        <f t="shared" si="22"/>
        <v>-5.6320490796224832E-3</v>
      </c>
      <c r="D220" s="3">
        <f>'Raw data'!C220</f>
        <v>76.8</v>
      </c>
      <c r="E220" s="3">
        <f t="shared" si="23"/>
        <v>3.921568627450943E-3</v>
      </c>
      <c r="F220" s="3">
        <f>'Raw data'!D220</f>
        <v>36.799999999999997</v>
      </c>
      <c r="G220" s="3">
        <f t="shared" si="27"/>
        <v>-1.3404825737265416E-2</v>
      </c>
      <c r="H220" s="62">
        <f>'Raw data'!E220</f>
        <v>1553.8896012391599</v>
      </c>
      <c r="I220" s="67">
        <f t="shared" si="24"/>
        <v>5.1118885849010393E-3</v>
      </c>
      <c r="K220" s="65">
        <v>42761</v>
      </c>
      <c r="L220" s="62">
        <f t="shared" si="25"/>
        <v>-5.038435396478985E-3</v>
      </c>
      <c r="M220" s="62">
        <f t="shared" si="21"/>
        <v>174.58837</v>
      </c>
      <c r="N220">
        <f t="shared" si="26"/>
        <v>-3.1143901658506061E-3</v>
      </c>
    </row>
    <row r="221" spans="1:14" x14ac:dyDescent="0.3">
      <c r="A221" s="101">
        <v>42762</v>
      </c>
      <c r="B221" s="3">
        <f>'Raw data'!B221</f>
        <v>59.299571999999998</v>
      </c>
      <c r="C221" s="3">
        <f t="shared" si="22"/>
        <v>-2.7690492466022711E-2</v>
      </c>
      <c r="D221" s="3">
        <f>'Raw data'!C221</f>
        <v>75.75</v>
      </c>
      <c r="E221" s="3">
        <f t="shared" si="23"/>
        <v>-1.3671874999999964E-2</v>
      </c>
      <c r="F221" s="3">
        <f>'Raw data'!D221</f>
        <v>37</v>
      </c>
      <c r="G221" s="3">
        <f t="shared" si="27"/>
        <v>5.4347826086957301E-3</v>
      </c>
      <c r="H221" s="62">
        <f>'Raw data'!E221</f>
        <v>1538.7613923813401</v>
      </c>
      <c r="I221" s="67">
        <f t="shared" si="24"/>
        <v>-9.735703775709488E-3</v>
      </c>
      <c r="K221" s="65">
        <v>42762</v>
      </c>
      <c r="L221" s="62">
        <f t="shared" si="25"/>
        <v>-1.1975861619108982E-2</v>
      </c>
      <c r="M221" s="62">
        <f t="shared" si="21"/>
        <v>172.04957200000001</v>
      </c>
      <c r="N221">
        <f t="shared" si="26"/>
        <v>-1.4541621529543953E-2</v>
      </c>
    </row>
    <row r="222" spans="1:14" x14ac:dyDescent="0.3">
      <c r="A222" s="101">
        <v>42765</v>
      </c>
      <c r="B222" s="3">
        <f>'Raw data'!B222</f>
        <v>58.647089999999999</v>
      </c>
      <c r="C222" s="3">
        <f t="shared" si="22"/>
        <v>-1.1003148555608447E-2</v>
      </c>
      <c r="D222" s="3">
        <f>'Raw data'!C222</f>
        <v>74.099999999999994</v>
      </c>
      <c r="E222" s="3">
        <f t="shared" si="23"/>
        <v>-2.1782178217821857E-2</v>
      </c>
      <c r="F222" s="3">
        <f>'Raw data'!D222</f>
        <v>37</v>
      </c>
      <c r="G222" s="3">
        <f t="shared" si="27"/>
        <v>0</v>
      </c>
      <c r="H222" s="62">
        <f>'Raw data'!E222</f>
        <v>1528.88986015867</v>
      </c>
      <c r="I222" s="67">
        <f t="shared" si="24"/>
        <v>-6.4152455809885055E-3</v>
      </c>
      <c r="K222" s="65">
        <v>42765</v>
      </c>
      <c r="L222" s="62">
        <f t="shared" si="25"/>
        <v>-1.0928442257810101E-2</v>
      </c>
      <c r="M222" s="62">
        <f t="shared" si="21"/>
        <v>169.74708999999999</v>
      </c>
      <c r="N222">
        <f t="shared" si="26"/>
        <v>-1.3382666246911826E-2</v>
      </c>
    </row>
    <row r="223" spans="1:14" x14ac:dyDescent="0.3">
      <c r="A223" s="101">
        <v>42766</v>
      </c>
      <c r="B223" s="3">
        <f>'Raw data'!B223</f>
        <v>57.802692</v>
      </c>
      <c r="C223" s="3">
        <f t="shared" si="22"/>
        <v>-1.4397952225762577E-2</v>
      </c>
      <c r="D223" s="3">
        <f>'Raw data'!C223</f>
        <v>73.849999999999994</v>
      </c>
      <c r="E223" s="3">
        <f t="shared" si="23"/>
        <v>-3.3738191632928477E-3</v>
      </c>
      <c r="F223" s="3">
        <f>'Raw data'!D223</f>
        <v>37.1</v>
      </c>
      <c r="G223" s="3">
        <f t="shared" si="27"/>
        <v>2.702702702702741E-3</v>
      </c>
      <c r="H223" s="62">
        <f>'Raw data'!E223</f>
        <v>1536.75141048043</v>
      </c>
      <c r="I223" s="67">
        <f t="shared" si="24"/>
        <v>5.1419991240860847E-3</v>
      </c>
      <c r="K223" s="65">
        <v>42766</v>
      </c>
      <c r="L223" s="62">
        <f t="shared" si="25"/>
        <v>-5.0230228954508951E-3</v>
      </c>
      <c r="M223" s="62">
        <f t="shared" si="21"/>
        <v>168.752692</v>
      </c>
      <c r="N223">
        <f t="shared" si="26"/>
        <v>-5.8581151523716237E-3</v>
      </c>
    </row>
    <row r="224" spans="1:14" x14ac:dyDescent="0.3">
      <c r="A224" s="101">
        <v>42767</v>
      </c>
      <c r="B224" s="3">
        <f>'Raw data'!B224</f>
        <v>58.992527000000003</v>
      </c>
      <c r="C224" s="3">
        <f t="shared" si="22"/>
        <v>2.0584421915851293E-2</v>
      </c>
      <c r="D224" s="3">
        <f>'Raw data'!C224</f>
        <v>76.5</v>
      </c>
      <c r="E224" s="3">
        <f t="shared" si="23"/>
        <v>3.5883547731889044E-2</v>
      </c>
      <c r="F224" s="3">
        <f>'Raw data'!D224</f>
        <v>37.4</v>
      </c>
      <c r="G224" s="3">
        <f t="shared" si="27"/>
        <v>8.0862533692721596E-3</v>
      </c>
      <c r="H224" s="62">
        <f>'Raw data'!E224</f>
        <v>1547.31011214045</v>
      </c>
      <c r="I224" s="67">
        <f t="shared" si="24"/>
        <v>6.8707935375956937E-3</v>
      </c>
      <c r="K224" s="65">
        <v>42767</v>
      </c>
      <c r="L224" s="62">
        <f t="shared" si="25"/>
        <v>2.1518074339004167E-2</v>
      </c>
      <c r="M224" s="62">
        <f t="shared" si="21"/>
        <v>172.892527</v>
      </c>
      <c r="N224">
        <f t="shared" si="26"/>
        <v>2.4531964207125095E-2</v>
      </c>
    </row>
    <row r="225" spans="1:14" x14ac:dyDescent="0.3">
      <c r="A225" s="101">
        <v>42768</v>
      </c>
      <c r="B225" s="3">
        <f>'Raw data'!B225</f>
        <v>60.335880000000003</v>
      </c>
      <c r="C225" s="3">
        <f t="shared" si="22"/>
        <v>2.2771579186631561E-2</v>
      </c>
      <c r="D225" s="3">
        <f>'Raw data'!C225</f>
        <v>77.099999999999994</v>
      </c>
      <c r="E225" s="3">
        <f t="shared" si="23"/>
        <v>7.8431372549018861E-3</v>
      </c>
      <c r="F225" s="3">
        <f>'Raw data'!D225</f>
        <v>37.299999999999997</v>
      </c>
      <c r="G225" s="3">
        <f t="shared" si="27"/>
        <v>-2.6737967914438883E-3</v>
      </c>
      <c r="H225" s="62">
        <f>'Raw data'!E225</f>
        <v>1551.8502140005701</v>
      </c>
      <c r="I225" s="67">
        <f t="shared" si="24"/>
        <v>2.934190001408067E-3</v>
      </c>
      <c r="K225" s="65">
        <v>42768</v>
      </c>
      <c r="L225" s="62">
        <f t="shared" si="25"/>
        <v>9.3136398833631867E-3</v>
      </c>
      <c r="M225" s="62">
        <f t="shared" si="21"/>
        <v>174.73588000000001</v>
      </c>
      <c r="N225">
        <f t="shared" si="26"/>
        <v>1.066184312292461E-2</v>
      </c>
    </row>
    <row r="226" spans="1:14" x14ac:dyDescent="0.3">
      <c r="A226" s="101">
        <v>42769</v>
      </c>
      <c r="B226" s="3">
        <f>'Raw data'!B226</f>
        <v>59.913691999999998</v>
      </c>
      <c r="C226" s="3">
        <f t="shared" si="22"/>
        <v>-6.9972958047517589E-3</v>
      </c>
      <c r="D226" s="3">
        <f>'Raw data'!C226</f>
        <v>75.849999999999994</v>
      </c>
      <c r="E226" s="3">
        <f t="shared" si="23"/>
        <v>-1.621271076523995E-2</v>
      </c>
      <c r="F226" s="3">
        <f>'Raw data'!D226</f>
        <v>37.799999999999997</v>
      </c>
      <c r="G226" s="3">
        <f t="shared" si="27"/>
        <v>1.3404825737265416E-2</v>
      </c>
      <c r="H226" s="62">
        <f>'Raw data'!E226</f>
        <v>1557.3131673145999</v>
      </c>
      <c r="I226" s="67">
        <f t="shared" si="24"/>
        <v>3.5202838938602869E-3</v>
      </c>
      <c r="K226" s="65">
        <v>42769</v>
      </c>
      <c r="L226" s="62">
        <f t="shared" si="25"/>
        <v>-3.2683936109087642E-3</v>
      </c>
      <c r="M226" s="62">
        <f t="shared" si="21"/>
        <v>173.563692</v>
      </c>
      <c r="N226">
        <f t="shared" si="26"/>
        <v>-6.7083417555684928E-3</v>
      </c>
    </row>
    <row r="227" spans="1:14" x14ac:dyDescent="0.3">
      <c r="A227" s="101">
        <v>42772</v>
      </c>
      <c r="B227" s="3">
        <f>'Raw data'!B227</f>
        <v>59.875300000000003</v>
      </c>
      <c r="C227" s="3">
        <f t="shared" si="22"/>
        <v>-6.4078841944833998E-4</v>
      </c>
      <c r="D227" s="3">
        <f>'Raw data'!C227</f>
        <v>75.849999999999994</v>
      </c>
      <c r="E227" s="3">
        <f t="shared" si="23"/>
        <v>0</v>
      </c>
      <c r="F227" s="3">
        <f>'Raw data'!D227</f>
        <v>38.700000000000003</v>
      </c>
      <c r="G227" s="3">
        <f t="shared" si="27"/>
        <v>2.3809523809523961E-2</v>
      </c>
      <c r="H227" s="62">
        <f>'Raw data'!E227</f>
        <v>1548.8989746938801</v>
      </c>
      <c r="I227" s="67">
        <f t="shared" si="24"/>
        <v>-5.4030189927881537E-3</v>
      </c>
      <c r="K227" s="65">
        <v>42772</v>
      </c>
      <c r="L227" s="62">
        <f t="shared" si="25"/>
        <v>7.7229117966918738E-3</v>
      </c>
      <c r="M227" s="62">
        <f t="shared" si="21"/>
        <v>174.42529999999999</v>
      </c>
      <c r="N227">
        <f t="shared" si="26"/>
        <v>4.9642179771100378E-3</v>
      </c>
    </row>
    <row r="228" spans="1:14" x14ac:dyDescent="0.3">
      <c r="A228" s="101">
        <v>42773</v>
      </c>
      <c r="B228" s="3">
        <f>'Raw data'!B228</f>
        <v>58.877377000000003</v>
      </c>
      <c r="C228" s="3">
        <f t="shared" si="22"/>
        <v>-1.6666688935170263E-2</v>
      </c>
      <c r="D228" s="3">
        <f>'Raw data'!C228</f>
        <v>75.900000000000006</v>
      </c>
      <c r="E228" s="3">
        <f t="shared" si="23"/>
        <v>6.5919578114715055E-4</v>
      </c>
      <c r="F228" s="3">
        <f>'Raw data'!D228</f>
        <v>39</v>
      </c>
      <c r="G228" s="3">
        <f t="shared" si="27"/>
        <v>7.7519379844960502E-3</v>
      </c>
      <c r="H228" s="62">
        <f>'Raw data'!E228</f>
        <v>1550.94165553569</v>
      </c>
      <c r="I228" s="67">
        <f t="shared" si="24"/>
        <v>1.3187953993020151E-3</v>
      </c>
      <c r="K228" s="65">
        <v>42773</v>
      </c>
      <c r="L228" s="62">
        <f t="shared" si="25"/>
        <v>-2.7518517231756869E-3</v>
      </c>
      <c r="M228" s="62">
        <f t="shared" si="21"/>
        <v>173.777377</v>
      </c>
      <c r="N228">
        <f t="shared" si="26"/>
        <v>-3.7146159416093401E-3</v>
      </c>
    </row>
    <row r="229" spans="1:14" x14ac:dyDescent="0.3">
      <c r="A229" s="101">
        <v>42774</v>
      </c>
      <c r="B229" s="3">
        <f>'Raw data'!B229</f>
        <v>60.067214999999997</v>
      </c>
      <c r="C229" s="3">
        <f t="shared" si="22"/>
        <v>2.0208746731363296E-2</v>
      </c>
      <c r="D229" s="3">
        <f>'Raw data'!C229</f>
        <v>75.5</v>
      </c>
      <c r="E229" s="3">
        <f t="shared" si="23"/>
        <v>-5.2700922266140406E-3</v>
      </c>
      <c r="F229" s="3">
        <f>'Raw data'!D229</f>
        <v>38.9</v>
      </c>
      <c r="G229" s="3">
        <f t="shared" si="27"/>
        <v>-2.5641025641026005E-3</v>
      </c>
      <c r="H229" s="62">
        <f>'Raw data'!E229</f>
        <v>1549.2390173584099</v>
      </c>
      <c r="I229" s="67">
        <f t="shared" si="24"/>
        <v>-1.0978093026278058E-3</v>
      </c>
      <c r="K229" s="65">
        <v>42774</v>
      </c>
      <c r="L229" s="62">
        <f t="shared" si="25"/>
        <v>4.1248506468822181E-3</v>
      </c>
      <c r="M229" s="62">
        <f t="shared" si="21"/>
        <v>174.46721500000001</v>
      </c>
      <c r="N229">
        <f t="shared" si="26"/>
        <v>3.9696651653339712E-3</v>
      </c>
    </row>
    <row r="230" spans="1:14" x14ac:dyDescent="0.3">
      <c r="A230" s="101">
        <v>42775</v>
      </c>
      <c r="B230" s="3">
        <f>'Raw data'!B230</f>
        <v>63.329647000000001</v>
      </c>
      <c r="C230" s="3">
        <f t="shared" si="22"/>
        <v>5.431302250320752E-2</v>
      </c>
      <c r="D230" s="3">
        <f>'Raw data'!C230</f>
        <v>76.849999999999994</v>
      </c>
      <c r="E230" s="3">
        <f t="shared" si="23"/>
        <v>1.7880794701986679E-2</v>
      </c>
      <c r="F230" s="3">
        <f>'Raw data'!D230</f>
        <v>39.200000000000003</v>
      </c>
      <c r="G230" s="3">
        <f t="shared" si="27"/>
        <v>7.7120822622109069E-3</v>
      </c>
      <c r="H230" s="62">
        <f>'Raw data'!E230</f>
        <v>1557.4969916488501</v>
      </c>
      <c r="I230" s="67">
        <f t="shared" si="24"/>
        <v>5.3303423151069146E-3</v>
      </c>
      <c r="K230" s="65">
        <v>42775</v>
      </c>
      <c r="L230" s="62">
        <f t="shared" si="25"/>
        <v>2.6635299822468369E-2</v>
      </c>
      <c r="M230" s="62">
        <f t="shared" si="21"/>
        <v>179.37964699999998</v>
      </c>
      <c r="N230">
        <f t="shared" si="26"/>
        <v>2.8156762862294595E-2</v>
      </c>
    </row>
    <row r="231" spans="1:14" x14ac:dyDescent="0.3">
      <c r="A231" s="101">
        <v>42776</v>
      </c>
      <c r="B231" s="3">
        <f>'Raw data'!B231</f>
        <v>64.557850000000002</v>
      </c>
      <c r="C231" s="3">
        <f t="shared" si="22"/>
        <v>1.9393807769053261E-2</v>
      </c>
      <c r="D231" s="3">
        <f>'Raw data'!C231</f>
        <v>76.5</v>
      </c>
      <c r="E231" s="3">
        <f t="shared" si="23"/>
        <v>-4.5543266102796923E-3</v>
      </c>
      <c r="F231" s="3">
        <f>'Raw data'!D231</f>
        <v>39.4</v>
      </c>
      <c r="G231" s="3">
        <f t="shared" si="27"/>
        <v>5.1020408163264218E-3</v>
      </c>
      <c r="H231" s="62">
        <f>'Raw data'!E231</f>
        <v>1562.72731741443</v>
      </c>
      <c r="I231" s="67">
        <f t="shared" si="24"/>
        <v>3.3581610710161228E-3</v>
      </c>
      <c r="K231" s="65">
        <v>42776</v>
      </c>
      <c r="L231" s="62">
        <f t="shared" si="25"/>
        <v>6.6471739916999966E-3</v>
      </c>
      <c r="M231" s="62">
        <f t="shared" si="21"/>
        <v>180.45785000000001</v>
      </c>
      <c r="N231">
        <f t="shared" si="26"/>
        <v>6.0107320871248598E-3</v>
      </c>
    </row>
    <row r="232" spans="1:14" x14ac:dyDescent="0.3">
      <c r="A232" s="101">
        <v>42779</v>
      </c>
      <c r="B232" s="3">
        <f>'Raw data'!B232</f>
        <v>65.018439999999998</v>
      </c>
      <c r="C232" s="3">
        <f t="shared" si="22"/>
        <v>7.1345312769863969E-3</v>
      </c>
      <c r="D232" s="3">
        <f>'Raw data'!C232</f>
        <v>78.099999999999994</v>
      </c>
      <c r="E232" s="3">
        <f t="shared" si="23"/>
        <v>2.0915032679738488E-2</v>
      </c>
      <c r="F232" s="3">
        <f>'Raw data'!D232</f>
        <v>40.6</v>
      </c>
      <c r="G232" s="3">
        <f t="shared" si="27"/>
        <v>3.0456852791878247E-2</v>
      </c>
      <c r="H232" s="62">
        <f>'Raw data'!E232</f>
        <v>1572.1805154501301</v>
      </c>
      <c r="I232" s="67">
        <f t="shared" si="24"/>
        <v>6.0491666910517964E-3</v>
      </c>
      <c r="K232" s="65">
        <v>42779</v>
      </c>
      <c r="L232" s="62">
        <f t="shared" si="25"/>
        <v>1.9502138916201044E-2</v>
      </c>
      <c r="M232" s="62">
        <f t="shared" si="21"/>
        <v>183.71843999999999</v>
      </c>
      <c r="N232">
        <f t="shared" si="26"/>
        <v>1.8068429830012819E-2</v>
      </c>
    </row>
    <row r="233" spans="1:14" x14ac:dyDescent="0.3">
      <c r="A233" s="101">
        <v>42780</v>
      </c>
      <c r="B233" s="3">
        <f>'Raw data'!B233</f>
        <v>64.749759999999995</v>
      </c>
      <c r="C233" s="3">
        <f t="shared" si="22"/>
        <v>-4.1323661410517286E-3</v>
      </c>
      <c r="D233" s="3">
        <f>'Raw data'!C233</f>
        <v>86.2</v>
      </c>
      <c r="E233" s="3">
        <f t="shared" si="23"/>
        <v>0.1037131882202306</v>
      </c>
      <c r="F233" s="3">
        <f>'Raw data'!D233</f>
        <v>41.4</v>
      </c>
      <c r="G233" s="3">
        <f t="shared" si="27"/>
        <v>1.9704433497536877E-2</v>
      </c>
      <c r="H233" s="62">
        <f>'Raw data'!E233</f>
        <v>1569.75453119332</v>
      </c>
      <c r="I233" s="67">
        <f t="shared" si="24"/>
        <v>-1.5430697893591072E-3</v>
      </c>
      <c r="K233" s="65">
        <v>42780</v>
      </c>
      <c r="L233" s="62">
        <f t="shared" si="25"/>
        <v>3.976175185890525E-2</v>
      </c>
      <c r="M233" s="62">
        <f t="shared" si="21"/>
        <v>192.34976</v>
      </c>
      <c r="N233">
        <f t="shared" si="26"/>
        <v>4.6981239335583388E-2</v>
      </c>
    </row>
    <row r="234" spans="1:14" x14ac:dyDescent="0.3">
      <c r="A234" s="101">
        <v>42781</v>
      </c>
      <c r="B234" s="3">
        <f>'Raw data'!B234</f>
        <v>63.137740000000001</v>
      </c>
      <c r="C234" s="3">
        <f t="shared" si="22"/>
        <v>-2.4896154055242741E-2</v>
      </c>
      <c r="D234" s="3">
        <f>'Raw data'!C234</f>
        <v>83.8</v>
      </c>
      <c r="E234" s="3">
        <f t="shared" si="23"/>
        <v>-2.784222737819032E-2</v>
      </c>
      <c r="F234" s="3">
        <f>'Raw data'!D234</f>
        <v>40</v>
      </c>
      <c r="G234" s="3">
        <f t="shared" si="27"/>
        <v>-3.3816425120772917E-2</v>
      </c>
      <c r="H234" s="62">
        <f>'Raw data'!E234</f>
        <v>1574.0226286346399</v>
      </c>
      <c r="I234" s="67">
        <f t="shared" si="24"/>
        <v>2.7189585100769456E-3</v>
      </c>
      <c r="K234" s="65">
        <v>42781</v>
      </c>
      <c r="L234" s="62">
        <f t="shared" si="25"/>
        <v>-2.8851602184735325E-2</v>
      </c>
      <c r="M234" s="62">
        <f t="shared" si="21"/>
        <v>186.93773999999999</v>
      </c>
      <c r="N234">
        <f t="shared" si="26"/>
        <v>-2.8136349117357944E-2</v>
      </c>
    </row>
    <row r="235" spans="1:14" x14ac:dyDescent="0.3">
      <c r="A235" s="101">
        <v>42782</v>
      </c>
      <c r="B235" s="3">
        <f>'Raw data'!B235</f>
        <v>63.291263999999998</v>
      </c>
      <c r="C235" s="3">
        <f t="shared" si="22"/>
        <v>2.4315726220165202E-3</v>
      </c>
      <c r="D235" s="3">
        <f>'Raw data'!C235</f>
        <v>82.1</v>
      </c>
      <c r="E235" s="3">
        <f t="shared" si="23"/>
        <v>-2.0286396181384284E-2</v>
      </c>
      <c r="F235" s="3">
        <f>'Raw data'!D235</f>
        <v>39.799999999999997</v>
      </c>
      <c r="G235" s="3">
        <f t="shared" si="27"/>
        <v>-5.0000000000000712E-3</v>
      </c>
      <c r="H235" s="62">
        <f>'Raw data'!E235</f>
        <v>1576.32737521023</v>
      </c>
      <c r="I235" s="67">
        <f t="shared" si="24"/>
        <v>1.4642397978670296E-3</v>
      </c>
      <c r="K235" s="65">
        <v>42782</v>
      </c>
      <c r="L235" s="62">
        <f t="shared" si="25"/>
        <v>-7.618274519789278E-3</v>
      </c>
      <c r="M235" s="62">
        <f t="shared" si="21"/>
        <v>185.19126399999999</v>
      </c>
      <c r="N235">
        <f t="shared" si="26"/>
        <v>-9.3425543713110109E-3</v>
      </c>
    </row>
    <row r="236" spans="1:14" x14ac:dyDescent="0.3">
      <c r="A236" s="101">
        <v>42783</v>
      </c>
      <c r="B236" s="3">
        <f>'Raw data'!B236</f>
        <v>63.060977999999999</v>
      </c>
      <c r="C236" s="3">
        <f t="shared" si="22"/>
        <v>-3.6385116277658724E-3</v>
      </c>
      <c r="D236" s="3">
        <f>'Raw data'!C236</f>
        <v>81.3</v>
      </c>
      <c r="E236" s="3">
        <f t="shared" si="23"/>
        <v>-9.7442143727161663E-3</v>
      </c>
      <c r="F236" s="3">
        <f>'Raw data'!D236</f>
        <v>41.9</v>
      </c>
      <c r="G236" s="3">
        <f t="shared" si="27"/>
        <v>5.2763819095477428E-2</v>
      </c>
      <c r="H236" s="62">
        <f>'Raw data'!E236</f>
        <v>1570.58752499517</v>
      </c>
      <c r="I236" s="67">
        <f t="shared" si="24"/>
        <v>-3.6412805520772318E-3</v>
      </c>
      <c r="K236" s="65">
        <v>42783</v>
      </c>
      <c r="L236" s="62">
        <f t="shared" si="25"/>
        <v>1.3127031031665131E-2</v>
      </c>
      <c r="M236" s="62">
        <f t="shared" si="21"/>
        <v>186.26097799999999</v>
      </c>
      <c r="N236">
        <f t="shared" si="26"/>
        <v>5.7762659906031247E-3</v>
      </c>
    </row>
    <row r="237" spans="1:14" x14ac:dyDescent="0.3">
      <c r="A237" s="101">
        <v>42786</v>
      </c>
      <c r="B237" s="3">
        <f>'Raw data'!B237</f>
        <v>62.984209999999997</v>
      </c>
      <c r="C237" s="3">
        <f t="shared" si="22"/>
        <v>-1.2173613926507972E-3</v>
      </c>
      <c r="D237" s="3">
        <f>'Raw data'!C237</f>
        <v>82.9</v>
      </c>
      <c r="E237" s="3">
        <f t="shared" si="23"/>
        <v>1.9680196801968124E-2</v>
      </c>
      <c r="F237" s="3">
        <f>'Raw data'!D237</f>
        <v>41.9</v>
      </c>
      <c r="G237" s="3">
        <f t="shared" si="27"/>
        <v>0</v>
      </c>
      <c r="H237" s="62">
        <f>'Raw data'!E237</f>
        <v>1576.3274525778099</v>
      </c>
      <c r="I237" s="67">
        <f t="shared" si="24"/>
        <v>3.6546371923191897E-3</v>
      </c>
      <c r="K237" s="65">
        <v>42786</v>
      </c>
      <c r="L237" s="62">
        <f t="shared" si="25"/>
        <v>6.1542784697724423E-3</v>
      </c>
      <c r="M237" s="62">
        <f t="shared" si="21"/>
        <v>187.78421</v>
      </c>
      <c r="N237">
        <f t="shared" si="26"/>
        <v>8.1779448189089141E-3</v>
      </c>
    </row>
    <row r="238" spans="1:14" x14ac:dyDescent="0.3">
      <c r="A238" s="101">
        <v>42787</v>
      </c>
      <c r="B238" s="3">
        <f>'Raw data'!B238</f>
        <v>62.523636000000003</v>
      </c>
      <c r="C238" s="3">
        <f t="shared" si="22"/>
        <v>-7.3125311883723565E-3</v>
      </c>
      <c r="D238" s="3">
        <f>'Raw data'!C238</f>
        <v>84.1</v>
      </c>
      <c r="E238" s="3">
        <f t="shared" si="23"/>
        <v>1.4475271411338824E-2</v>
      </c>
      <c r="F238" s="3">
        <f>'Raw data'!D238</f>
        <v>42.1</v>
      </c>
      <c r="G238" s="3">
        <f t="shared" si="27"/>
        <v>4.773269689737538E-3</v>
      </c>
      <c r="H238" s="62">
        <f>'Raw data'!E238</f>
        <v>1590.0864200296101</v>
      </c>
      <c r="I238" s="67">
        <f t="shared" si="24"/>
        <v>8.7284957381790918E-3</v>
      </c>
      <c r="K238" s="65">
        <v>42787</v>
      </c>
      <c r="L238" s="62">
        <f t="shared" si="25"/>
        <v>3.9786699709013348E-3</v>
      </c>
      <c r="M238" s="62">
        <f t="shared" si="21"/>
        <v>188.723636</v>
      </c>
      <c r="N238">
        <f t="shared" si="26"/>
        <v>5.0026889907303571E-3</v>
      </c>
    </row>
    <row r="239" spans="1:14" x14ac:dyDescent="0.3">
      <c r="A239" s="101">
        <v>42788</v>
      </c>
      <c r="B239" s="3">
        <f>'Raw data'!B239</f>
        <v>62.254955000000002</v>
      </c>
      <c r="C239" s="3">
        <f t="shared" si="22"/>
        <v>-4.2972708752894795E-3</v>
      </c>
      <c r="D239" s="3">
        <f>'Raw data'!C239</f>
        <v>83.55</v>
      </c>
      <c r="E239" s="3">
        <f t="shared" si="23"/>
        <v>-6.5398335315100739E-3</v>
      </c>
      <c r="F239" s="3">
        <f>'Raw data'!D239</f>
        <v>42.5</v>
      </c>
      <c r="G239" s="3">
        <f t="shared" si="27"/>
        <v>9.5011876484560227E-3</v>
      </c>
      <c r="H239" s="62">
        <f>'Raw data'!E239</f>
        <v>1582.1321802882001</v>
      </c>
      <c r="I239" s="67">
        <f t="shared" si="24"/>
        <v>-5.0023946127795184E-3</v>
      </c>
      <c r="K239" s="65">
        <v>42788</v>
      </c>
      <c r="L239" s="62">
        <f t="shared" si="25"/>
        <v>-4.4530558611450996E-4</v>
      </c>
      <c r="M239" s="62">
        <f t="shared" si="21"/>
        <v>188.30495500000001</v>
      </c>
      <c r="N239">
        <f t="shared" si="26"/>
        <v>-2.2184873547052278E-3</v>
      </c>
    </row>
    <row r="240" spans="1:14" x14ac:dyDescent="0.3">
      <c r="A240" s="101">
        <v>42789</v>
      </c>
      <c r="B240" s="3">
        <f>'Raw data'!B240</f>
        <v>63.559944000000002</v>
      </c>
      <c r="C240" s="3">
        <f t="shared" si="22"/>
        <v>2.0962010172523599E-2</v>
      </c>
      <c r="D240" s="3">
        <f>'Raw data'!C240</f>
        <v>86.25</v>
      </c>
      <c r="E240" s="3">
        <f t="shared" si="23"/>
        <v>3.2315978456014395E-2</v>
      </c>
      <c r="F240" s="3">
        <f>'Raw data'!D240</f>
        <v>42.2</v>
      </c>
      <c r="G240" s="3">
        <f t="shared" si="27"/>
        <v>-7.0588235294116982E-3</v>
      </c>
      <c r="H240" s="62">
        <f>'Raw data'!E240</f>
        <v>1588.3035062256699</v>
      </c>
      <c r="I240" s="67">
        <f t="shared" si="24"/>
        <v>3.9006386535578269E-3</v>
      </c>
      <c r="K240" s="65">
        <v>42789</v>
      </c>
      <c r="L240" s="62">
        <f t="shared" si="25"/>
        <v>1.5406388366375432E-2</v>
      </c>
      <c r="M240" s="62">
        <f t="shared" si="21"/>
        <v>192.00994400000002</v>
      </c>
      <c r="N240">
        <f t="shared" si="26"/>
        <v>1.9675472692686241E-2</v>
      </c>
    </row>
    <row r="241" spans="1:14" x14ac:dyDescent="0.3">
      <c r="A241" s="101">
        <v>42790</v>
      </c>
      <c r="B241" s="3">
        <f>'Raw data'!B241</f>
        <v>62.562010000000001</v>
      </c>
      <c r="C241" s="3">
        <f t="shared" si="22"/>
        <v>-1.5700674626145057E-2</v>
      </c>
      <c r="D241" s="3">
        <f>'Raw data'!C241</f>
        <v>85.95</v>
      </c>
      <c r="E241" s="3">
        <f t="shared" si="23"/>
        <v>-3.4782608695651846E-3</v>
      </c>
      <c r="F241" s="3">
        <f>'Raw data'!D241</f>
        <v>42</v>
      </c>
      <c r="G241" s="3">
        <f t="shared" si="27"/>
        <v>-4.7393364928910624E-3</v>
      </c>
      <c r="H241" s="62">
        <f>'Raw data'!E241</f>
        <v>1569.8586772272899</v>
      </c>
      <c r="I241" s="67">
        <f t="shared" si="24"/>
        <v>-1.161291209525247E-2</v>
      </c>
      <c r="K241" s="65">
        <v>42790</v>
      </c>
      <c r="L241" s="62">
        <f t="shared" si="25"/>
        <v>-7.972757329533767E-3</v>
      </c>
      <c r="M241" s="62">
        <f t="shared" si="21"/>
        <v>190.51201</v>
      </c>
      <c r="N241">
        <f t="shared" si="26"/>
        <v>-7.8013355391636117E-3</v>
      </c>
    </row>
    <row r="242" spans="1:14" x14ac:dyDescent="0.3">
      <c r="A242" s="101">
        <v>42793</v>
      </c>
      <c r="B242" s="3">
        <f>'Raw data'!B242</f>
        <v>61.564082999999997</v>
      </c>
      <c r="C242" s="3">
        <f t="shared" si="22"/>
        <v>-1.5951006049837662E-2</v>
      </c>
      <c r="D242" s="3">
        <f>'Raw data'!C242</f>
        <v>84.8</v>
      </c>
      <c r="E242" s="3">
        <f t="shared" si="23"/>
        <v>-1.3379872018615541E-2</v>
      </c>
      <c r="F242" s="3">
        <f>'Raw data'!D242</f>
        <v>40.700000000000003</v>
      </c>
      <c r="G242" s="3">
        <f t="shared" si="27"/>
        <v>-3.0952380952380884E-2</v>
      </c>
      <c r="H242" s="62">
        <f>'Raw data'!E242</f>
        <v>1564.63204183327</v>
      </c>
      <c r="I242" s="67">
        <f t="shared" si="24"/>
        <v>-3.3293668212550772E-3</v>
      </c>
      <c r="K242" s="65">
        <v>42793</v>
      </c>
      <c r="L242" s="62">
        <f t="shared" si="25"/>
        <v>-2.0094419673611363E-2</v>
      </c>
      <c r="M242" s="62">
        <f t="shared" si="21"/>
        <v>187.06408299999998</v>
      </c>
      <c r="N242">
        <f t="shared" si="26"/>
        <v>-1.8098213335736794E-2</v>
      </c>
    </row>
    <row r="243" spans="1:14" x14ac:dyDescent="0.3">
      <c r="A243" s="101">
        <v>42794</v>
      </c>
      <c r="B243" s="3">
        <f>'Raw data'!B243</f>
        <v>62.063046</v>
      </c>
      <c r="C243" s="3">
        <f t="shared" si="22"/>
        <v>8.1047743373356736E-3</v>
      </c>
      <c r="D243" s="3">
        <f>'Raw data'!C243</f>
        <v>84.6</v>
      </c>
      <c r="E243" s="3">
        <f t="shared" si="23"/>
        <v>-2.3584905660377696E-3</v>
      </c>
      <c r="F243" s="3">
        <f>'Raw data'!D243</f>
        <v>41.6</v>
      </c>
      <c r="G243" s="3">
        <f t="shared" si="27"/>
        <v>2.2113022113022077E-2</v>
      </c>
      <c r="H243" s="62">
        <f>'Raw data'!E243</f>
        <v>1570.1723854353299</v>
      </c>
      <c r="I243" s="67">
        <f t="shared" si="24"/>
        <v>3.5409882029312991E-3</v>
      </c>
      <c r="K243" s="65">
        <v>42794</v>
      </c>
      <c r="L243" s="62">
        <f t="shared" si="25"/>
        <v>9.2864352947733264E-3</v>
      </c>
      <c r="M243" s="62">
        <f t="shared" si="21"/>
        <v>188.263046</v>
      </c>
      <c r="N243">
        <f t="shared" si="26"/>
        <v>6.4093704187993192E-3</v>
      </c>
    </row>
    <row r="244" spans="1:14" x14ac:dyDescent="0.3">
      <c r="A244" s="101">
        <v>42795</v>
      </c>
      <c r="B244" s="3">
        <f>'Raw data'!B244</f>
        <v>61.640858000000001</v>
      </c>
      <c r="C244" s="3">
        <f t="shared" si="22"/>
        <v>-6.8025665385485342E-3</v>
      </c>
      <c r="D244" s="3">
        <f>'Raw data'!C244</f>
        <v>85.55</v>
      </c>
      <c r="E244" s="3">
        <f t="shared" si="23"/>
        <v>1.1229314420803816E-2</v>
      </c>
      <c r="F244" s="3">
        <f>'Raw data'!D244</f>
        <v>40.5</v>
      </c>
      <c r="G244" s="3">
        <f t="shared" si="27"/>
        <v>-2.6442307692307727E-2</v>
      </c>
      <c r="H244" s="62">
        <f>'Raw data'!E244</f>
        <v>1591.3727921077</v>
      </c>
      <c r="I244" s="67">
        <f t="shared" si="24"/>
        <v>1.3501961229876189E-2</v>
      </c>
      <c r="K244" s="65">
        <v>42795</v>
      </c>
      <c r="L244" s="62">
        <f t="shared" si="25"/>
        <v>-7.3385199366841486E-3</v>
      </c>
      <c r="M244" s="62">
        <f t="shared" si="21"/>
        <v>187.69085799999999</v>
      </c>
      <c r="N244">
        <f t="shared" si="26"/>
        <v>-3.0393006602050369E-3</v>
      </c>
    </row>
    <row r="245" spans="1:14" x14ac:dyDescent="0.3">
      <c r="A245" s="101">
        <v>42796</v>
      </c>
      <c r="B245" s="3">
        <f>'Raw data'!B245</f>
        <v>61.794387999999998</v>
      </c>
      <c r="C245" s="3">
        <f t="shared" si="22"/>
        <v>2.4907180883172713E-3</v>
      </c>
      <c r="D245" s="3">
        <f>'Raw data'!C245</f>
        <v>86.55</v>
      </c>
      <c r="E245" s="3">
        <f t="shared" si="23"/>
        <v>1.1689070718877849E-2</v>
      </c>
      <c r="F245" s="3">
        <f>'Raw data'!D245</f>
        <v>40.5</v>
      </c>
      <c r="G245" s="3">
        <f t="shared" si="27"/>
        <v>0</v>
      </c>
      <c r="H245" s="62">
        <f>'Raw data'!E245</f>
        <v>1580.53305490767</v>
      </c>
      <c r="I245" s="67">
        <f t="shared" si="24"/>
        <v>-6.8115637352786623E-3</v>
      </c>
      <c r="K245" s="65">
        <v>42796</v>
      </c>
      <c r="L245" s="62">
        <f t="shared" si="25"/>
        <v>4.7265962690650398E-3</v>
      </c>
      <c r="M245" s="62">
        <f t="shared" si="21"/>
        <v>188.84438799999998</v>
      </c>
      <c r="N245">
        <f t="shared" si="26"/>
        <v>6.1459040269291609E-3</v>
      </c>
    </row>
    <row r="246" spans="1:14" x14ac:dyDescent="0.3">
      <c r="A246" s="101">
        <v>42797</v>
      </c>
      <c r="B246" s="3">
        <f>'Raw data'!B246</f>
        <v>61.180275000000002</v>
      </c>
      <c r="C246" s="3">
        <f t="shared" si="22"/>
        <v>-9.9380060208703117E-3</v>
      </c>
      <c r="D246" s="3">
        <f>'Raw data'!C246</f>
        <v>85.75</v>
      </c>
      <c r="E246" s="3">
        <f t="shared" si="23"/>
        <v>-9.2432120161755893E-3</v>
      </c>
      <c r="F246" s="3">
        <f>'Raw data'!D246</f>
        <v>40.799999999999997</v>
      </c>
      <c r="G246" s="3">
        <f t="shared" si="27"/>
        <v>7.4074074074073374E-3</v>
      </c>
      <c r="H246" s="62">
        <f>'Raw data'!E246</f>
        <v>1581.31590167998</v>
      </c>
      <c r="I246" s="67">
        <f t="shared" si="24"/>
        <v>4.9530553624247125E-4</v>
      </c>
      <c r="K246" s="65">
        <v>42797</v>
      </c>
      <c r="L246" s="62">
        <f t="shared" si="25"/>
        <v>-3.9246035432128545E-3</v>
      </c>
      <c r="M246" s="62">
        <f t="shared" si="21"/>
        <v>187.73027500000001</v>
      </c>
      <c r="N246">
        <f t="shared" si="26"/>
        <v>-5.8996352065276885E-3</v>
      </c>
    </row>
    <row r="247" spans="1:14" x14ac:dyDescent="0.3">
      <c r="A247" s="101">
        <v>42800</v>
      </c>
      <c r="B247" s="3">
        <f>'Raw data'!B247</f>
        <v>61.02675</v>
      </c>
      <c r="C247" s="3">
        <f t="shared" si="22"/>
        <v>-2.5093872167132611E-3</v>
      </c>
      <c r="D247" s="3">
        <f>'Raw data'!C247</f>
        <v>86.9</v>
      </c>
      <c r="E247" s="3">
        <f t="shared" si="23"/>
        <v>1.3411078717201232E-2</v>
      </c>
      <c r="F247" s="3">
        <f>'Raw data'!D247</f>
        <v>41.2</v>
      </c>
      <c r="G247" s="3">
        <f t="shared" si="27"/>
        <v>9.8039215686275914E-3</v>
      </c>
      <c r="H247" s="62">
        <f>'Raw data'!E247</f>
        <v>1575.52257830454</v>
      </c>
      <c r="I247" s="67">
        <f t="shared" si="24"/>
        <v>-3.6636091303990418E-3</v>
      </c>
      <c r="K247" s="65">
        <v>42800</v>
      </c>
      <c r="L247" s="62">
        <f t="shared" si="25"/>
        <v>6.901871023038522E-3</v>
      </c>
      <c r="M247" s="62">
        <f t="shared" si="21"/>
        <v>189.12675000000002</v>
      </c>
      <c r="N247">
        <f t="shared" si="26"/>
        <v>7.4387309132744276E-3</v>
      </c>
    </row>
    <row r="248" spans="1:14" x14ac:dyDescent="0.3">
      <c r="A248" s="101">
        <v>42801</v>
      </c>
      <c r="B248" s="3">
        <f>'Raw data'!B248</f>
        <v>61.794387999999998</v>
      </c>
      <c r="C248" s="3">
        <f t="shared" si="22"/>
        <v>1.2578713433043674E-2</v>
      </c>
      <c r="D248" s="3">
        <f>'Raw data'!C248</f>
        <v>87.3</v>
      </c>
      <c r="E248" s="3">
        <f t="shared" si="23"/>
        <v>4.6029919447639987E-3</v>
      </c>
      <c r="F248" s="3">
        <f>'Raw data'!D248</f>
        <v>40.700000000000003</v>
      </c>
      <c r="G248" s="3">
        <f t="shared" si="27"/>
        <v>-1.2135922330097087E-2</v>
      </c>
      <c r="H248" s="62">
        <f>'Raw data'!E248</f>
        <v>1575.76844099039</v>
      </c>
      <c r="I248" s="67">
        <f t="shared" si="24"/>
        <v>1.560515153737257E-4</v>
      </c>
      <c r="K248" s="65">
        <v>42801</v>
      </c>
      <c r="L248" s="62">
        <f t="shared" si="25"/>
        <v>1.6819276825701952E-3</v>
      </c>
      <c r="M248" s="62">
        <f t="shared" si="21"/>
        <v>189.79438799999997</v>
      </c>
      <c r="N248">
        <f t="shared" si="26"/>
        <v>3.530108776256949E-3</v>
      </c>
    </row>
    <row r="249" spans="1:14" x14ac:dyDescent="0.3">
      <c r="A249" s="101">
        <v>42802</v>
      </c>
      <c r="B249" s="3">
        <f>'Raw data'!B249</f>
        <v>60.911602000000002</v>
      </c>
      <c r="C249" s="3">
        <f t="shared" si="22"/>
        <v>-1.428586039237084E-2</v>
      </c>
      <c r="D249" s="3">
        <f>'Raw data'!C249</f>
        <v>87.5</v>
      </c>
      <c r="E249" s="3">
        <f t="shared" si="23"/>
        <v>2.2909507445590246E-3</v>
      </c>
      <c r="F249" s="3">
        <f>'Raw data'!D249</f>
        <v>40.6</v>
      </c>
      <c r="G249" s="3">
        <f t="shared" si="27"/>
        <v>-2.4570024570024916E-3</v>
      </c>
      <c r="H249" s="62">
        <f>'Raw data'!E249</f>
        <v>1578.2288570169801</v>
      </c>
      <c r="I249" s="67">
        <f t="shared" si="24"/>
        <v>1.5614070967455778E-3</v>
      </c>
      <c r="K249" s="65">
        <v>42802</v>
      </c>
      <c r="L249" s="62">
        <f t="shared" si="25"/>
        <v>-4.8173040349381024E-3</v>
      </c>
      <c r="M249" s="62">
        <f t="shared" si="21"/>
        <v>189.01160200000001</v>
      </c>
      <c r="N249">
        <f t="shared" si="26"/>
        <v>-4.1243895999704639E-3</v>
      </c>
    </row>
    <row r="250" spans="1:14" x14ac:dyDescent="0.3">
      <c r="A250" s="101">
        <v>42803</v>
      </c>
      <c r="B250" s="3">
        <f>'Raw data'!B250</f>
        <v>62.063046</v>
      </c>
      <c r="C250" s="3">
        <f t="shared" si="22"/>
        <v>1.8903525144520053E-2</v>
      </c>
      <c r="D250" s="3">
        <f>'Raw data'!C250</f>
        <v>87.7</v>
      </c>
      <c r="E250" s="3">
        <f t="shared" si="23"/>
        <v>2.2857142857143184E-3</v>
      </c>
      <c r="F250" s="3">
        <f>'Raw data'!D250</f>
        <v>40.700000000000003</v>
      </c>
      <c r="G250" s="3">
        <f t="shared" si="27"/>
        <v>2.4630541871921529E-3</v>
      </c>
      <c r="H250" s="62">
        <f>'Raw data'!E250</f>
        <v>1583.72972368251</v>
      </c>
      <c r="I250" s="67">
        <f t="shared" si="24"/>
        <v>3.4854683090303554E-3</v>
      </c>
      <c r="K250" s="65">
        <v>42803</v>
      </c>
      <c r="L250" s="62">
        <f t="shared" si="25"/>
        <v>7.8840978724755081E-3</v>
      </c>
      <c r="M250" s="62">
        <f t="shared" si="21"/>
        <v>190.46304600000002</v>
      </c>
      <c r="N250">
        <f t="shared" si="26"/>
        <v>7.6791264908701697E-3</v>
      </c>
    </row>
    <row r="251" spans="1:14" x14ac:dyDescent="0.3">
      <c r="A251" s="101">
        <v>42804</v>
      </c>
      <c r="B251" s="3">
        <f>'Raw data'!B251</f>
        <v>62.139823999999997</v>
      </c>
      <c r="C251" s="3">
        <f t="shared" si="22"/>
        <v>1.237096870817416E-3</v>
      </c>
      <c r="D251" s="3">
        <f>'Raw data'!C251</f>
        <v>88</v>
      </c>
      <c r="E251" s="3">
        <f t="shared" si="23"/>
        <v>3.4207525655643918E-3</v>
      </c>
      <c r="F251" s="3">
        <f>'Raw data'!D251</f>
        <v>41.1</v>
      </c>
      <c r="G251" s="3">
        <f t="shared" si="27"/>
        <v>9.8280098280097931E-3</v>
      </c>
      <c r="H251" s="62">
        <f>'Raw data'!E251</f>
        <v>1587.927557278</v>
      </c>
      <c r="I251" s="67">
        <f t="shared" si="24"/>
        <v>2.6505997410525011E-3</v>
      </c>
      <c r="K251" s="65">
        <v>42804</v>
      </c>
      <c r="L251" s="62">
        <f t="shared" si="25"/>
        <v>4.8286197547972006E-3</v>
      </c>
      <c r="M251" s="62">
        <f t="shared" si="21"/>
        <v>191.239824</v>
      </c>
      <c r="N251">
        <f t="shared" si="26"/>
        <v>4.078365941915991E-3</v>
      </c>
    </row>
    <row r="252" spans="1:14" x14ac:dyDescent="0.3">
      <c r="A252" s="101">
        <v>42807</v>
      </c>
      <c r="B252" s="3">
        <f>'Raw data'!B252</f>
        <v>62.293340000000001</v>
      </c>
      <c r="C252" s="3">
        <f t="shared" si="22"/>
        <v>2.4704929965685663E-3</v>
      </c>
      <c r="D252" s="3">
        <f>'Raw data'!C252</f>
        <v>88.55</v>
      </c>
      <c r="E252" s="3">
        <f t="shared" si="23"/>
        <v>6.2499999999999674E-3</v>
      </c>
      <c r="F252" s="3">
        <f>'Raw data'!D252</f>
        <v>40.6</v>
      </c>
      <c r="G252" s="3">
        <f t="shared" si="27"/>
        <v>-1.21654501216545E-2</v>
      </c>
      <c r="H252" s="62">
        <f>'Raw data'!E252</f>
        <v>1594.7099639112801</v>
      </c>
      <c r="I252" s="67">
        <f t="shared" si="24"/>
        <v>4.2712317713701963E-3</v>
      </c>
      <c r="K252" s="65">
        <v>42807</v>
      </c>
      <c r="L252" s="62">
        <f t="shared" si="25"/>
        <v>-1.148319041695322E-3</v>
      </c>
      <c r="M252" s="62">
        <f t="shared" si="21"/>
        <v>191.44334000000001</v>
      </c>
      <c r="N252">
        <f t="shared" si="26"/>
        <v>1.0641925711038492E-3</v>
      </c>
    </row>
    <row r="253" spans="1:14" x14ac:dyDescent="0.3">
      <c r="A253" s="101">
        <v>42808</v>
      </c>
      <c r="B253" s="3">
        <f>'Raw data'!B253</f>
        <v>60.949986000000003</v>
      </c>
      <c r="C253" s="3">
        <f t="shared" si="22"/>
        <v>-2.1564969866762609E-2</v>
      </c>
      <c r="D253" s="3">
        <f>'Raw data'!C253</f>
        <v>87.6</v>
      </c>
      <c r="E253" s="3">
        <f t="shared" si="23"/>
        <v>-1.0728402032749891E-2</v>
      </c>
      <c r="F253" s="3">
        <f>'Raw data'!D253</f>
        <v>41</v>
      </c>
      <c r="G253" s="3">
        <f t="shared" si="27"/>
        <v>9.8522167487684383E-3</v>
      </c>
      <c r="H253" s="62">
        <f>'Raw data'!E253</f>
        <v>1586.0002018303101</v>
      </c>
      <c r="I253" s="67">
        <f t="shared" si="24"/>
        <v>-5.4616590339775116E-3</v>
      </c>
      <c r="K253" s="65">
        <v>42808</v>
      </c>
      <c r="L253" s="62">
        <f t="shared" si="25"/>
        <v>-7.4803850502480201E-3</v>
      </c>
      <c r="M253" s="62">
        <f t="shared" si="21"/>
        <v>189.54998599999999</v>
      </c>
      <c r="N253">
        <f t="shared" si="26"/>
        <v>-9.8898922260759574E-3</v>
      </c>
    </row>
    <row r="254" spans="1:14" x14ac:dyDescent="0.3">
      <c r="A254" s="101">
        <v>42809</v>
      </c>
      <c r="B254" s="3">
        <f>'Raw data'!B254</f>
        <v>60.335880000000003</v>
      </c>
      <c r="C254" s="3">
        <f t="shared" si="22"/>
        <v>-1.0075572453782017E-2</v>
      </c>
      <c r="D254" s="3">
        <f>'Raw data'!C254</f>
        <v>88</v>
      </c>
      <c r="E254" s="3">
        <f t="shared" si="23"/>
        <v>4.5662100456621653E-3</v>
      </c>
      <c r="F254" s="3">
        <f>'Raw data'!D254</f>
        <v>41.2</v>
      </c>
      <c r="G254" s="3">
        <f t="shared" si="27"/>
        <v>4.8780487804878743E-3</v>
      </c>
      <c r="H254" s="62">
        <f>'Raw data'!E254</f>
        <v>1588.88872946725</v>
      </c>
      <c r="I254" s="67">
        <f t="shared" si="24"/>
        <v>1.8212656174989243E-3</v>
      </c>
      <c r="K254" s="65">
        <v>42809</v>
      </c>
      <c r="L254" s="62">
        <f t="shared" si="25"/>
        <v>-2.1043787587732578E-4</v>
      </c>
      <c r="M254" s="62">
        <f t="shared" si="21"/>
        <v>189.53588000000002</v>
      </c>
      <c r="N254">
        <f t="shared" si="26"/>
        <v>-7.4418364768276773E-5</v>
      </c>
    </row>
    <row r="255" spans="1:14" x14ac:dyDescent="0.3">
      <c r="A255" s="101">
        <v>42810</v>
      </c>
      <c r="B255" s="3">
        <f>'Raw data'!B255</f>
        <v>59.875300000000003</v>
      </c>
      <c r="C255" s="3">
        <f t="shared" si="22"/>
        <v>-7.6336004380809595E-3</v>
      </c>
      <c r="D255" s="3">
        <f>'Raw data'!C255</f>
        <v>87</v>
      </c>
      <c r="E255" s="3">
        <f t="shared" si="23"/>
        <v>-1.1363636363636364E-2</v>
      </c>
      <c r="F255" s="3">
        <f>'Raw data'!D255</f>
        <v>40.6</v>
      </c>
      <c r="G255" s="3">
        <f t="shared" si="27"/>
        <v>-1.4563106796116538E-2</v>
      </c>
      <c r="H255" s="62">
        <f>'Raw data'!E255</f>
        <v>1593.25362060558</v>
      </c>
      <c r="I255" s="67">
        <f t="shared" si="24"/>
        <v>2.7471345584995943E-3</v>
      </c>
      <c r="K255" s="65">
        <v>42810</v>
      </c>
      <c r="L255" s="62">
        <f t="shared" si="25"/>
        <v>-1.1186781199277955E-2</v>
      </c>
      <c r="M255" s="62">
        <f t="shared" si="21"/>
        <v>187.4753</v>
      </c>
      <c r="N255">
        <f t="shared" si="26"/>
        <v>-1.0871714632606848E-2</v>
      </c>
    </row>
    <row r="256" spans="1:14" x14ac:dyDescent="0.3">
      <c r="A256" s="101">
        <v>42811</v>
      </c>
      <c r="B256" s="3">
        <f>'Raw data'!B256</f>
        <v>59.491486000000002</v>
      </c>
      <c r="C256" s="3">
        <f t="shared" si="22"/>
        <v>-6.4102225792605797E-3</v>
      </c>
      <c r="D256" s="3">
        <f>'Raw data'!C256</f>
        <v>86.95</v>
      </c>
      <c r="E256" s="3">
        <f t="shared" si="23"/>
        <v>-5.7471264367812828E-4</v>
      </c>
      <c r="F256" s="3">
        <f>'Raw data'!D256</f>
        <v>40.4</v>
      </c>
      <c r="G256" s="3">
        <f t="shared" si="27"/>
        <v>-4.9261083743843059E-3</v>
      </c>
      <c r="H256" s="62">
        <f>'Raw data'!E256</f>
        <v>1584.9697659332401</v>
      </c>
      <c r="I256" s="67">
        <f t="shared" si="24"/>
        <v>-5.1993320869977207E-3</v>
      </c>
      <c r="K256" s="65">
        <v>42811</v>
      </c>
      <c r="L256" s="62">
        <f t="shared" si="25"/>
        <v>-3.9703478657743376E-3</v>
      </c>
      <c r="M256" s="62">
        <f t="shared" si="21"/>
        <v>186.841486</v>
      </c>
      <c r="N256">
        <f t="shared" si="26"/>
        <v>-3.3807866956340432E-3</v>
      </c>
    </row>
    <row r="257" spans="1:14" x14ac:dyDescent="0.3">
      <c r="A257" s="101">
        <v>42814</v>
      </c>
      <c r="B257" s="3">
        <f>'Raw data'!B257</f>
        <v>59.645007999999997</v>
      </c>
      <c r="C257" s="3">
        <f t="shared" si="22"/>
        <v>2.5805709408569027E-3</v>
      </c>
      <c r="D257" s="3">
        <f>'Raw data'!C257</f>
        <v>86.9</v>
      </c>
      <c r="E257" s="3">
        <f t="shared" si="23"/>
        <v>-5.7504312823458486E-4</v>
      </c>
      <c r="F257" s="3">
        <f>'Raw data'!D257</f>
        <v>40.299999999999997</v>
      </c>
      <c r="G257" s="3">
        <f t="shared" si="27"/>
        <v>-2.4752475247525104E-3</v>
      </c>
      <c r="H257" s="62">
        <f>'Raw data'!E257</f>
        <v>1583.2538982036001</v>
      </c>
      <c r="I257" s="67">
        <f t="shared" si="24"/>
        <v>-1.0825870414188335E-3</v>
      </c>
      <c r="K257" s="65">
        <v>42814</v>
      </c>
      <c r="L257" s="62">
        <f t="shared" si="25"/>
        <v>-1.5657323737673081E-4</v>
      </c>
      <c r="M257" s="62">
        <f t="shared" si="21"/>
        <v>186.84500800000001</v>
      </c>
      <c r="N257">
        <f t="shared" si="26"/>
        <v>1.8850203321567459E-5</v>
      </c>
    </row>
    <row r="258" spans="1:14" x14ac:dyDescent="0.3">
      <c r="A258" s="101">
        <v>42815</v>
      </c>
      <c r="B258" s="3">
        <f>'Raw data'!B258</f>
        <v>57.380496999999998</v>
      </c>
      <c r="C258" s="3">
        <f t="shared" si="22"/>
        <v>-3.7966479944138813E-2</v>
      </c>
      <c r="D258" s="3">
        <f>'Raw data'!C258</f>
        <v>83.75</v>
      </c>
      <c r="E258" s="3">
        <f t="shared" si="23"/>
        <v>-3.6248561565017323E-2</v>
      </c>
      <c r="F258" s="3">
        <f>'Raw data'!D258</f>
        <v>39.4</v>
      </c>
      <c r="G258" s="3">
        <f t="shared" si="27"/>
        <v>-2.2332506203473913E-2</v>
      </c>
      <c r="H258" s="62">
        <f>'Raw data'!E258</f>
        <v>1570.87696451805</v>
      </c>
      <c r="I258" s="67">
        <f t="shared" si="24"/>
        <v>-7.8174029444002882E-3</v>
      </c>
      <c r="K258" s="65">
        <v>42815</v>
      </c>
      <c r="L258" s="62">
        <f t="shared" si="25"/>
        <v>-3.2182515904210014E-2</v>
      </c>
      <c r="M258" s="62">
        <f t="shared" si="21"/>
        <v>180.530497</v>
      </c>
      <c r="N258">
        <f t="shared" si="26"/>
        <v>-3.3795449327712355E-2</v>
      </c>
    </row>
    <row r="259" spans="1:14" x14ac:dyDescent="0.3">
      <c r="A259" s="101">
        <v>42816</v>
      </c>
      <c r="B259" s="3">
        <f>'Raw data'!B259</f>
        <v>56.881535</v>
      </c>
      <c r="C259" s="3">
        <f t="shared" si="22"/>
        <v>-8.6956723292236169E-3</v>
      </c>
      <c r="D259" s="3">
        <f>'Raw data'!C259</f>
        <v>83.1</v>
      </c>
      <c r="E259" s="3">
        <f t="shared" si="23"/>
        <v>-7.7611940298508144E-3</v>
      </c>
      <c r="F259" s="3">
        <f>'Raw data'!D259</f>
        <v>39.4</v>
      </c>
      <c r="G259" s="3">
        <f t="shared" si="27"/>
        <v>0</v>
      </c>
      <c r="H259" s="62">
        <f>'Raw data'!E259</f>
        <v>1562.9613048302899</v>
      </c>
      <c r="I259" s="67">
        <f t="shared" si="24"/>
        <v>-5.0390067882806313E-3</v>
      </c>
      <c r="K259" s="65">
        <v>42816</v>
      </c>
      <c r="L259" s="62">
        <f t="shared" si="25"/>
        <v>-5.4856221196914771E-3</v>
      </c>
      <c r="M259" s="62">
        <f t="shared" ref="M259:M322" si="28">B259+D259+F259</f>
        <v>179.38153500000001</v>
      </c>
      <c r="N259">
        <f t="shared" si="26"/>
        <v>-6.3643651299535456E-3</v>
      </c>
    </row>
    <row r="260" spans="1:14" x14ac:dyDescent="0.3">
      <c r="A260" s="101">
        <v>42817</v>
      </c>
      <c r="B260" s="3">
        <f>'Raw data'!B260</f>
        <v>58.071370000000002</v>
      </c>
      <c r="C260" s="3">
        <f t="shared" ref="C260:C323" si="29">(B260-B259)/B259</f>
        <v>2.0917772349146383E-2</v>
      </c>
      <c r="D260" s="3">
        <f>'Raw data'!C260</f>
        <v>87.55</v>
      </c>
      <c r="E260" s="3">
        <f t="shared" ref="E260:E323" si="30">(D260-D259)/D259</f>
        <v>5.3549939831528316E-2</v>
      </c>
      <c r="F260" s="3">
        <f>'Raw data'!D260</f>
        <v>37.9</v>
      </c>
      <c r="G260" s="3">
        <f t="shared" si="27"/>
        <v>-3.8071065989847719E-2</v>
      </c>
      <c r="H260" s="62">
        <f>'Raw data'!E260</f>
        <v>1581.2849363278599</v>
      </c>
      <c r="I260" s="67">
        <f t="shared" ref="I260:I323" si="31">(H260-H259)/H259</f>
        <v>1.1723662921750708E-2</v>
      </c>
      <c r="K260" s="65">
        <v>42817</v>
      </c>
      <c r="L260" s="62">
        <f t="shared" ref="L260:L323" si="32">AVERAGE(C260,E260,G260)</f>
        <v>1.2132215396942328E-2</v>
      </c>
      <c r="M260" s="62">
        <f t="shared" si="28"/>
        <v>183.52137000000002</v>
      </c>
      <c r="N260">
        <f t="shared" ref="N260:N323" si="33">(M260-M259)/M259</f>
        <v>2.3078378719415042E-2</v>
      </c>
    </row>
    <row r="261" spans="1:14" x14ac:dyDescent="0.3">
      <c r="A261" s="101">
        <v>42818</v>
      </c>
      <c r="B261" s="3">
        <f>'Raw data'!B261</f>
        <v>57.418877000000002</v>
      </c>
      <c r="C261" s="3">
        <f t="shared" si="29"/>
        <v>-1.1236053153214739E-2</v>
      </c>
      <c r="D261" s="3">
        <f>'Raw data'!C261</f>
        <v>86.8</v>
      </c>
      <c r="E261" s="3">
        <f t="shared" si="30"/>
        <v>-8.5665334094802981E-3</v>
      </c>
      <c r="F261" s="3">
        <f>'Raw data'!D261</f>
        <v>37.6</v>
      </c>
      <c r="G261" s="3">
        <f t="shared" si="27"/>
        <v>-7.9155672823218257E-3</v>
      </c>
      <c r="H261" s="62">
        <f>'Raw data'!E261</f>
        <v>1579.6984726701501</v>
      </c>
      <c r="I261" s="67">
        <f t="shared" si="31"/>
        <v>-1.0032750083574403E-3</v>
      </c>
      <c r="K261" s="65">
        <v>42818</v>
      </c>
      <c r="L261" s="62">
        <f t="shared" si="32"/>
        <v>-9.2393846150056209E-3</v>
      </c>
      <c r="M261" s="62">
        <f t="shared" si="28"/>
        <v>181.81887699999999</v>
      </c>
      <c r="N261">
        <f t="shared" si="33"/>
        <v>-9.2768106515335649E-3</v>
      </c>
    </row>
    <row r="262" spans="1:14" x14ac:dyDescent="0.3">
      <c r="A262" s="101">
        <v>42821</v>
      </c>
      <c r="B262" s="3">
        <f>'Raw data'!B262</f>
        <v>57.303739999999998</v>
      </c>
      <c r="C262" s="3">
        <f t="shared" si="29"/>
        <v>-2.0052116310112483E-3</v>
      </c>
      <c r="D262" s="3">
        <f>'Raw data'!C262</f>
        <v>86.4</v>
      </c>
      <c r="E262" s="3">
        <f t="shared" si="30"/>
        <v>-4.608294930875478E-3</v>
      </c>
      <c r="F262" s="3">
        <f>'Raw data'!D262</f>
        <v>37.1</v>
      </c>
      <c r="G262" s="3">
        <f t="shared" ref="G262:G325" si="34">(F262-F261)/F261</f>
        <v>-1.3297872340425532E-2</v>
      </c>
      <c r="H262" s="62">
        <f>'Raw data'!E262</f>
        <v>1574.51084497791</v>
      </c>
      <c r="I262" s="67">
        <f t="shared" si="31"/>
        <v>-3.2839353724711047E-3</v>
      </c>
      <c r="K262" s="65">
        <v>42821</v>
      </c>
      <c r="L262" s="62">
        <f t="shared" si="32"/>
        <v>-6.6371263007707531E-3</v>
      </c>
      <c r="M262" s="62">
        <f t="shared" si="28"/>
        <v>180.80374</v>
      </c>
      <c r="N262">
        <f t="shared" si="33"/>
        <v>-5.5832321525117641E-3</v>
      </c>
    </row>
    <row r="263" spans="1:14" x14ac:dyDescent="0.3">
      <c r="A263" s="101">
        <v>42822</v>
      </c>
      <c r="B263" s="3">
        <f>'Raw data'!B263</f>
        <v>56.958300000000001</v>
      </c>
      <c r="C263" s="3">
        <f t="shared" si="29"/>
        <v>-6.0282278259673177E-3</v>
      </c>
      <c r="D263" s="3">
        <f>'Raw data'!C263</f>
        <v>86.75</v>
      </c>
      <c r="E263" s="3">
        <f t="shared" si="30"/>
        <v>4.0509259259258598E-3</v>
      </c>
      <c r="F263" s="3">
        <f>'Raw data'!D263</f>
        <v>37</v>
      </c>
      <c r="G263" s="3">
        <f t="shared" si="34"/>
        <v>-2.6954177897574507E-3</v>
      </c>
      <c r="H263" s="62">
        <f>'Raw data'!E263</f>
        <v>1580.08856826432</v>
      </c>
      <c r="I263" s="67">
        <f t="shared" si="31"/>
        <v>3.5425118246729167E-3</v>
      </c>
      <c r="K263" s="65">
        <v>42822</v>
      </c>
      <c r="L263" s="62">
        <f t="shared" si="32"/>
        <v>-1.5575732299329696E-3</v>
      </c>
      <c r="M263" s="62">
        <f t="shared" si="28"/>
        <v>180.70830000000001</v>
      </c>
      <c r="N263">
        <f t="shared" si="33"/>
        <v>-5.2786518685949974E-4</v>
      </c>
    </row>
    <row r="264" spans="1:14" x14ac:dyDescent="0.3">
      <c r="A264" s="101">
        <v>42823</v>
      </c>
      <c r="B264" s="3">
        <f>'Raw data'!B264</f>
        <v>58.301654999999997</v>
      </c>
      <c r="C264" s="3">
        <f t="shared" si="29"/>
        <v>2.3584885784863584E-2</v>
      </c>
      <c r="D264" s="3">
        <f>'Raw data'!C264</f>
        <v>88.85</v>
      </c>
      <c r="E264" s="3">
        <f t="shared" si="30"/>
        <v>2.4207492795388984E-2</v>
      </c>
      <c r="F264" s="3">
        <f>'Raw data'!D264</f>
        <v>38</v>
      </c>
      <c r="G264" s="3">
        <f t="shared" si="34"/>
        <v>2.7027027027027029E-2</v>
      </c>
      <c r="H264" s="62">
        <f>'Raw data'!E264</f>
        <v>1584.4303123438699</v>
      </c>
      <c r="I264" s="67">
        <f t="shared" si="31"/>
        <v>2.7477852613788617E-3</v>
      </c>
      <c r="K264" s="65">
        <v>42823</v>
      </c>
      <c r="L264" s="62">
        <f t="shared" si="32"/>
        <v>2.4939801869093198E-2</v>
      </c>
      <c r="M264" s="62">
        <f t="shared" si="28"/>
        <v>185.15165500000001</v>
      </c>
      <c r="N264">
        <f t="shared" si="33"/>
        <v>2.4588549612829056E-2</v>
      </c>
    </row>
    <row r="265" spans="1:14" x14ac:dyDescent="0.3">
      <c r="A265" s="101">
        <v>42824</v>
      </c>
      <c r="B265" s="3">
        <f>'Raw data'!B265</f>
        <v>59.414726000000002</v>
      </c>
      <c r="C265" s="3">
        <f t="shared" si="29"/>
        <v>1.9091584964440633E-2</v>
      </c>
      <c r="D265" s="3">
        <f>'Raw data'!C265</f>
        <v>90.5</v>
      </c>
      <c r="E265" s="3">
        <f t="shared" si="30"/>
        <v>1.8570624648283688E-2</v>
      </c>
      <c r="F265" s="3">
        <f>'Raw data'!D265</f>
        <v>37.5</v>
      </c>
      <c r="G265" s="3">
        <f t="shared" si="34"/>
        <v>-1.3157894736842105E-2</v>
      </c>
      <c r="H265" s="62">
        <f>'Raw data'!E265</f>
        <v>1583.88218338252</v>
      </c>
      <c r="I265" s="67">
        <f t="shared" si="31"/>
        <v>-3.4594703034874922E-4</v>
      </c>
      <c r="K265" s="65">
        <v>42824</v>
      </c>
      <c r="L265" s="62">
        <f t="shared" si="32"/>
        <v>8.1681049586274038E-3</v>
      </c>
      <c r="M265" s="62">
        <f t="shared" si="28"/>
        <v>187.414726</v>
      </c>
      <c r="N265">
        <f t="shared" si="33"/>
        <v>1.2222796496201973E-2</v>
      </c>
    </row>
    <row r="266" spans="1:14" x14ac:dyDescent="0.3">
      <c r="A266" s="101">
        <v>42825</v>
      </c>
      <c r="B266" s="3">
        <f>'Raw data'!B266</f>
        <v>59.875300000000003</v>
      </c>
      <c r="C266" s="3">
        <f t="shared" si="29"/>
        <v>7.7518492637667158E-3</v>
      </c>
      <c r="D266" s="3">
        <f>'Raw data'!C266</f>
        <v>92.9</v>
      </c>
      <c r="E266" s="3">
        <f t="shared" si="30"/>
        <v>2.6519337016574648E-2</v>
      </c>
      <c r="F266" s="3">
        <f>'Raw data'!D266</f>
        <v>39.4</v>
      </c>
      <c r="G266" s="3">
        <f t="shared" si="34"/>
        <v>5.0666666666666631E-2</v>
      </c>
      <c r="H266" s="62">
        <f>'Raw data'!E266</f>
        <v>1587.6263670813901</v>
      </c>
      <c r="I266" s="67">
        <f t="shared" si="31"/>
        <v>2.3639281621780986E-3</v>
      </c>
      <c r="K266" s="65">
        <v>42825</v>
      </c>
      <c r="L266" s="62">
        <f t="shared" si="32"/>
        <v>2.8312617649002666E-2</v>
      </c>
      <c r="M266" s="62">
        <f t="shared" si="28"/>
        <v>192.17530000000002</v>
      </c>
      <c r="N266">
        <f t="shared" si="33"/>
        <v>2.5401280366837448E-2</v>
      </c>
    </row>
    <row r="267" spans="1:14" x14ac:dyDescent="0.3">
      <c r="A267" s="101">
        <v>42828</v>
      </c>
      <c r="B267" s="3">
        <f>'Raw data'!B267</f>
        <v>59.299571999999998</v>
      </c>
      <c r="C267" s="3">
        <f t="shared" si="29"/>
        <v>-9.6154507785348071E-3</v>
      </c>
      <c r="D267" s="3">
        <f>'Raw data'!C267</f>
        <v>92.75</v>
      </c>
      <c r="E267" s="3">
        <f t="shared" si="30"/>
        <v>-1.6146393972013527E-3</v>
      </c>
      <c r="F267" s="3">
        <f>'Raw data'!D267</f>
        <v>39.299999999999997</v>
      </c>
      <c r="G267" s="3">
        <f t="shared" si="34"/>
        <v>-2.5380710659898839E-3</v>
      </c>
      <c r="H267" s="62">
        <f>'Raw data'!E267</f>
        <v>1571.40885905339</v>
      </c>
      <c r="I267" s="67">
        <f t="shared" si="31"/>
        <v>-1.0214939965889793E-2</v>
      </c>
      <c r="K267" s="65">
        <v>42828</v>
      </c>
      <c r="L267" s="62">
        <f t="shared" si="32"/>
        <v>-4.5893870805753479E-3</v>
      </c>
      <c r="M267" s="62">
        <f t="shared" si="28"/>
        <v>191.34957200000002</v>
      </c>
      <c r="N267">
        <f t="shared" si="33"/>
        <v>-4.2967436501985317E-3</v>
      </c>
    </row>
    <row r="268" spans="1:14" x14ac:dyDescent="0.3">
      <c r="A268" s="101">
        <v>42829</v>
      </c>
      <c r="B268" s="3">
        <f>'Raw data'!B268</f>
        <v>58.877377000000003</v>
      </c>
      <c r="C268" s="3">
        <f t="shared" si="29"/>
        <v>-7.1196972551504254E-3</v>
      </c>
      <c r="D268" s="3">
        <f>'Raw data'!C268</f>
        <v>93.15</v>
      </c>
      <c r="E268" s="3">
        <f t="shared" si="30"/>
        <v>4.312668463611921E-3</v>
      </c>
      <c r="F268" s="3">
        <f>'Raw data'!D268</f>
        <v>38.4</v>
      </c>
      <c r="G268" s="3">
        <f t="shared" si="34"/>
        <v>-2.2900763358778591E-2</v>
      </c>
      <c r="H268" s="62">
        <f>'Raw data'!E268</f>
        <v>1567.3035461556201</v>
      </c>
      <c r="I268" s="67">
        <f t="shared" si="31"/>
        <v>-2.61250461591701E-3</v>
      </c>
      <c r="K268" s="65">
        <v>42829</v>
      </c>
      <c r="L268" s="62">
        <f t="shared" si="32"/>
        <v>-8.5692640501056992E-3</v>
      </c>
      <c r="M268" s="62">
        <f t="shared" si="28"/>
        <v>190.42737700000001</v>
      </c>
      <c r="N268">
        <f t="shared" si="33"/>
        <v>-4.8194254649287444E-3</v>
      </c>
    </row>
    <row r="269" spans="1:14" x14ac:dyDescent="0.3">
      <c r="A269" s="101">
        <v>42830</v>
      </c>
      <c r="B269" s="3">
        <f>'Raw data'!B269</f>
        <v>58.954149999999998</v>
      </c>
      <c r="C269" s="3">
        <f t="shared" si="29"/>
        <v>1.3039473548557667E-3</v>
      </c>
      <c r="D269" s="3">
        <f>'Raw data'!C269</f>
        <v>93.5</v>
      </c>
      <c r="E269" s="3">
        <f t="shared" si="30"/>
        <v>3.7573805689747105E-3</v>
      </c>
      <c r="F269" s="3">
        <f>'Raw data'!D269</f>
        <v>38.6</v>
      </c>
      <c r="G269" s="3">
        <f t="shared" si="34"/>
        <v>5.2083333333334076E-3</v>
      </c>
      <c r="H269" s="62">
        <f>'Raw data'!E269</f>
        <v>1558.5561319061801</v>
      </c>
      <c r="I269" s="67">
        <f t="shared" si="31"/>
        <v>-5.5811870463103345E-3</v>
      </c>
      <c r="K269" s="65">
        <v>42830</v>
      </c>
      <c r="L269" s="62">
        <f t="shared" si="32"/>
        <v>3.4232204190546285E-3</v>
      </c>
      <c r="M269" s="62">
        <f t="shared" si="28"/>
        <v>191.05414999999999</v>
      </c>
      <c r="N269">
        <f t="shared" si="33"/>
        <v>3.2914017399923844E-3</v>
      </c>
    </row>
    <row r="270" spans="1:14" x14ac:dyDescent="0.3">
      <c r="A270" s="101">
        <v>42831</v>
      </c>
      <c r="B270" s="3">
        <f>'Raw data'!B270</f>
        <v>58.877377000000003</v>
      </c>
      <c r="C270" s="3">
        <f t="shared" si="29"/>
        <v>-1.3022492903382674E-3</v>
      </c>
      <c r="D270" s="3">
        <f>'Raw data'!C270</f>
        <v>92.25</v>
      </c>
      <c r="E270" s="3">
        <f t="shared" si="30"/>
        <v>-1.3368983957219251E-2</v>
      </c>
      <c r="F270" s="3">
        <f>'Raw data'!D270</f>
        <v>39.299999999999997</v>
      </c>
      <c r="G270" s="3">
        <f t="shared" si="34"/>
        <v>1.8134715025906623E-2</v>
      </c>
      <c r="H270" s="62">
        <f>'Raw data'!E270</f>
        <v>1564.05195556434</v>
      </c>
      <c r="I270" s="67">
        <f t="shared" si="31"/>
        <v>3.5262276062128619E-3</v>
      </c>
      <c r="K270" s="65">
        <v>42831</v>
      </c>
      <c r="L270" s="62">
        <f t="shared" si="32"/>
        <v>1.1544939261163682E-3</v>
      </c>
      <c r="M270" s="62">
        <f t="shared" si="28"/>
        <v>190.42737699999998</v>
      </c>
      <c r="N270">
        <f t="shared" si="33"/>
        <v>-3.2806039544287014E-3</v>
      </c>
    </row>
    <row r="271" spans="1:14" x14ac:dyDescent="0.3">
      <c r="A271" s="101">
        <v>42832</v>
      </c>
      <c r="B271" s="3">
        <f>'Raw data'!B271</f>
        <v>59.721780000000003</v>
      </c>
      <c r="C271" s="3">
        <f t="shared" si="29"/>
        <v>1.434172245818627E-2</v>
      </c>
      <c r="D271" s="3">
        <f>'Raw data'!C271</f>
        <v>92</v>
      </c>
      <c r="E271" s="3">
        <f t="shared" si="30"/>
        <v>-2.7100271002710027E-3</v>
      </c>
      <c r="F271" s="3">
        <f>'Raw data'!D271</f>
        <v>38.6</v>
      </c>
      <c r="G271" s="3">
        <f t="shared" si="34"/>
        <v>-1.781170483460549E-2</v>
      </c>
      <c r="H271" s="62">
        <f>'Raw data'!E271</f>
        <v>1569.67089681109</v>
      </c>
      <c r="I271" s="67">
        <f t="shared" si="31"/>
        <v>3.5925540879634867E-3</v>
      </c>
      <c r="K271" s="65">
        <v>42832</v>
      </c>
      <c r="L271" s="62">
        <f t="shared" si="32"/>
        <v>-2.0600031588967407E-3</v>
      </c>
      <c r="M271" s="62">
        <f t="shared" si="28"/>
        <v>190.32177999999999</v>
      </c>
      <c r="N271">
        <f t="shared" si="33"/>
        <v>-5.5452635888582791E-4</v>
      </c>
    </row>
    <row r="272" spans="1:14" x14ac:dyDescent="0.3">
      <c r="A272" s="101">
        <v>42835</v>
      </c>
      <c r="B272" s="3">
        <f>'Raw data'!B272</f>
        <v>59.491486000000002</v>
      </c>
      <c r="C272" s="3">
        <f t="shared" si="29"/>
        <v>-3.8561141345753703E-3</v>
      </c>
      <c r="D272" s="3">
        <f>'Raw data'!C272</f>
        <v>93.15</v>
      </c>
      <c r="E272" s="3">
        <f t="shared" si="30"/>
        <v>1.2500000000000061E-2</v>
      </c>
      <c r="F272" s="3">
        <f>'Raw data'!D272</f>
        <v>38.200000000000003</v>
      </c>
      <c r="G272" s="3">
        <f t="shared" si="34"/>
        <v>-1.0362694300518097E-2</v>
      </c>
      <c r="H272" s="62">
        <f>'Raw data'!E272</f>
        <v>1572.4680628472099</v>
      </c>
      <c r="I272" s="67">
        <f t="shared" si="31"/>
        <v>1.7820079621802406E-3</v>
      </c>
      <c r="K272" s="65">
        <v>42835</v>
      </c>
      <c r="L272" s="62">
        <f t="shared" si="32"/>
        <v>-5.7293614503113545E-4</v>
      </c>
      <c r="M272" s="62">
        <f t="shared" si="28"/>
        <v>190.84148600000003</v>
      </c>
      <c r="N272">
        <f t="shared" si="33"/>
        <v>2.7306701313955868E-3</v>
      </c>
    </row>
    <row r="273" spans="1:14" x14ac:dyDescent="0.3">
      <c r="A273" s="101">
        <v>42836</v>
      </c>
      <c r="B273" s="3">
        <f>'Raw data'!B273</f>
        <v>58.992527000000003</v>
      </c>
      <c r="C273" s="3">
        <f t="shared" si="29"/>
        <v>-8.3870656718845315E-3</v>
      </c>
      <c r="D273" s="3">
        <f>'Raw data'!C273</f>
        <v>92.15</v>
      </c>
      <c r="E273" s="3">
        <f t="shared" si="30"/>
        <v>-1.0735373054213633E-2</v>
      </c>
      <c r="F273" s="3">
        <f>'Raw data'!D273</f>
        <v>37.9</v>
      </c>
      <c r="G273" s="3">
        <f t="shared" si="34"/>
        <v>-7.8534031413613672E-3</v>
      </c>
      <c r="H273" s="62">
        <f>'Raw data'!E273</f>
        <v>1570.9125747288199</v>
      </c>
      <c r="I273" s="67">
        <f t="shared" si="31"/>
        <v>-9.8920172380071478E-4</v>
      </c>
      <c r="K273" s="65">
        <v>42836</v>
      </c>
      <c r="L273" s="62">
        <f t="shared" si="32"/>
        <v>-8.991947289153179E-3</v>
      </c>
      <c r="M273" s="62">
        <f t="shared" si="28"/>
        <v>189.04252700000001</v>
      </c>
      <c r="N273">
        <f t="shared" si="33"/>
        <v>-9.4264566772448242E-3</v>
      </c>
    </row>
    <row r="274" spans="1:14" x14ac:dyDescent="0.3">
      <c r="A274" s="101">
        <v>42837</v>
      </c>
      <c r="B274" s="3">
        <f>'Raw data'!B274</f>
        <v>59.337963000000002</v>
      </c>
      <c r="C274" s="3">
        <f t="shared" si="29"/>
        <v>5.8555891325014677E-3</v>
      </c>
      <c r="D274" s="3">
        <f>'Raw data'!C274</f>
        <v>93.3</v>
      </c>
      <c r="E274" s="3">
        <f t="shared" si="30"/>
        <v>1.2479652740097574E-2</v>
      </c>
      <c r="F274" s="3">
        <f>'Raw data'!D274</f>
        <v>38</v>
      </c>
      <c r="G274" s="3">
        <f t="shared" si="34"/>
        <v>2.6385224274406709E-3</v>
      </c>
      <c r="H274" s="62">
        <f>'Raw data'!E274</f>
        <v>1575.0176931988599</v>
      </c>
      <c r="I274" s="67">
        <f t="shared" si="31"/>
        <v>2.6132061936983645E-3</v>
      </c>
      <c r="K274" s="65">
        <v>42837</v>
      </c>
      <c r="L274" s="62">
        <f t="shared" si="32"/>
        <v>6.991254766679905E-3</v>
      </c>
      <c r="M274" s="62">
        <f t="shared" si="28"/>
        <v>190.63796300000001</v>
      </c>
      <c r="N274">
        <f t="shared" si="33"/>
        <v>8.4395613268542814E-3</v>
      </c>
    </row>
    <row r="275" spans="1:14" x14ac:dyDescent="0.3">
      <c r="A275" s="101">
        <v>42838</v>
      </c>
      <c r="B275" s="3">
        <f>'Raw data'!B275</f>
        <v>59.568249999999999</v>
      </c>
      <c r="C275" s="3">
        <f t="shared" si="29"/>
        <v>3.8809387507959619E-3</v>
      </c>
      <c r="D275" s="3">
        <f>'Raw data'!C275</f>
        <v>93.15</v>
      </c>
      <c r="E275" s="3">
        <f t="shared" si="30"/>
        <v>-1.6077170418005518E-3</v>
      </c>
      <c r="F275" s="3">
        <f>'Raw data'!D275</f>
        <v>38.700000000000003</v>
      </c>
      <c r="G275" s="3">
        <f t="shared" si="34"/>
        <v>1.8421052631579022E-2</v>
      </c>
      <c r="H275" s="62">
        <f>'Raw data'!E275</f>
        <v>1572.8122075394499</v>
      </c>
      <c r="I275" s="67">
        <f t="shared" si="31"/>
        <v>-1.4002926246057894E-3</v>
      </c>
      <c r="K275" s="65">
        <v>42838</v>
      </c>
      <c r="L275" s="62">
        <f t="shared" si="32"/>
        <v>6.8980914468581437E-3</v>
      </c>
      <c r="M275" s="62">
        <f t="shared" si="28"/>
        <v>191.41825</v>
      </c>
      <c r="N275">
        <f t="shared" si="33"/>
        <v>4.0930305156480669E-3</v>
      </c>
    </row>
    <row r="276" spans="1:14" x14ac:dyDescent="0.3">
      <c r="A276" s="101">
        <v>42843</v>
      </c>
      <c r="B276" s="3">
        <f>'Raw data'!B276</f>
        <v>59.606636000000002</v>
      </c>
      <c r="C276" s="3">
        <f t="shared" si="29"/>
        <v>6.4440368820643042E-4</v>
      </c>
      <c r="D276" s="3">
        <f>'Raw data'!C276</f>
        <v>93.35</v>
      </c>
      <c r="E276" s="3">
        <f t="shared" si="30"/>
        <v>2.1470746108426045E-3</v>
      </c>
      <c r="F276" s="3">
        <f>'Raw data'!D276</f>
        <v>38.5</v>
      </c>
      <c r="G276" s="3">
        <f t="shared" si="34"/>
        <v>-5.1679586563308224E-3</v>
      </c>
      <c r="H276" s="62">
        <f>'Raw data'!E276</f>
        <v>1557.2082467525399</v>
      </c>
      <c r="I276" s="67">
        <f t="shared" si="31"/>
        <v>-9.9210577792508518E-3</v>
      </c>
      <c r="K276" s="65">
        <v>42843</v>
      </c>
      <c r="L276" s="62">
        <f t="shared" si="32"/>
        <v>-7.9216011909392925E-4</v>
      </c>
      <c r="M276" s="62">
        <f t="shared" si="28"/>
        <v>191.456636</v>
      </c>
      <c r="N276">
        <f t="shared" si="33"/>
        <v>2.0053469300864831E-4</v>
      </c>
    </row>
    <row r="277" spans="1:14" x14ac:dyDescent="0.3">
      <c r="A277" s="101">
        <v>42844</v>
      </c>
      <c r="B277" s="3">
        <f>'Raw data'!B277</f>
        <v>60.911602000000002</v>
      </c>
      <c r="C277" s="3">
        <f t="shared" si="29"/>
        <v>2.1892965071875558E-2</v>
      </c>
      <c r="D277" s="3">
        <f>'Raw data'!C277</f>
        <v>94.05</v>
      </c>
      <c r="E277" s="3">
        <f t="shared" si="30"/>
        <v>7.4986609534012094E-3</v>
      </c>
      <c r="F277" s="3">
        <f>'Raw data'!D277</f>
        <v>39.299999999999997</v>
      </c>
      <c r="G277" s="3">
        <f t="shared" si="34"/>
        <v>2.0779220779220706E-2</v>
      </c>
      <c r="H277" s="62">
        <f>'Raw data'!E277</f>
        <v>1565.7305564134799</v>
      </c>
      <c r="I277" s="67">
        <f t="shared" si="31"/>
        <v>5.4728130798900685E-3</v>
      </c>
      <c r="K277" s="65">
        <v>42844</v>
      </c>
      <c r="L277" s="62">
        <f t="shared" si="32"/>
        <v>1.6723615601499157E-2</v>
      </c>
      <c r="M277" s="62">
        <f t="shared" si="28"/>
        <v>194.26160199999998</v>
      </c>
      <c r="N277">
        <f t="shared" si="33"/>
        <v>1.4650659588524155E-2</v>
      </c>
    </row>
    <row r="278" spans="1:14" x14ac:dyDescent="0.3">
      <c r="A278" s="101">
        <v>42845</v>
      </c>
      <c r="B278" s="3">
        <f>'Raw data'!B278</f>
        <v>60.949986000000003</v>
      </c>
      <c r="C278" s="3">
        <f t="shared" si="29"/>
        <v>6.3015909514250892E-4</v>
      </c>
      <c r="D278" s="3">
        <f>'Raw data'!C278</f>
        <v>94.75</v>
      </c>
      <c r="E278" s="3">
        <f t="shared" si="30"/>
        <v>7.4428495481127363E-3</v>
      </c>
      <c r="F278" s="3">
        <f>'Raw data'!D278</f>
        <v>39.4</v>
      </c>
      <c r="G278" s="3">
        <f t="shared" si="34"/>
        <v>2.5445292620865502E-3</v>
      </c>
      <c r="H278" s="62">
        <f>'Raw data'!E278</f>
        <v>1568.73899664846</v>
      </c>
      <c r="I278" s="67">
        <f t="shared" si="31"/>
        <v>1.9214290879468528E-3</v>
      </c>
      <c r="K278" s="65">
        <v>42845</v>
      </c>
      <c r="L278" s="62">
        <f t="shared" si="32"/>
        <v>3.5391793017805987E-3</v>
      </c>
      <c r="M278" s="62">
        <f t="shared" si="28"/>
        <v>195.099986</v>
      </c>
      <c r="N278">
        <f t="shared" si="33"/>
        <v>4.3157473806893611E-3</v>
      </c>
    </row>
    <row r="279" spans="1:14" x14ac:dyDescent="0.3">
      <c r="A279" s="101">
        <v>42846</v>
      </c>
      <c r="B279" s="3">
        <f>'Raw data'!B279</f>
        <v>59.913691999999998</v>
      </c>
      <c r="C279" s="3">
        <f t="shared" si="29"/>
        <v>-1.7002366497672453E-2</v>
      </c>
      <c r="D279" s="3">
        <f>'Raw data'!C279</f>
        <v>93.45</v>
      </c>
      <c r="E279" s="3">
        <f t="shared" si="30"/>
        <v>-1.3720316622691263E-2</v>
      </c>
      <c r="F279" s="3">
        <f>'Raw data'!D279</f>
        <v>40</v>
      </c>
      <c r="G279" s="3">
        <f t="shared" si="34"/>
        <v>1.5228426395939123E-2</v>
      </c>
      <c r="H279" s="62">
        <f>'Raw data'!E279</f>
        <v>1573.2453084354099</v>
      </c>
      <c r="I279" s="67">
        <f t="shared" si="31"/>
        <v>2.8725694947199427E-3</v>
      </c>
      <c r="K279" s="65">
        <v>42846</v>
      </c>
      <c r="L279" s="62">
        <f t="shared" si="32"/>
        <v>-5.1647522414748643E-3</v>
      </c>
      <c r="M279" s="62">
        <f t="shared" si="28"/>
        <v>193.36369200000001</v>
      </c>
      <c r="N279">
        <f t="shared" si="33"/>
        <v>-8.8995085832552882E-3</v>
      </c>
    </row>
    <row r="280" spans="1:14" x14ac:dyDescent="0.3">
      <c r="A280" s="101">
        <v>42849</v>
      </c>
      <c r="B280" s="3">
        <f>'Raw data'!B280</f>
        <v>60.412635999999999</v>
      </c>
      <c r="C280" s="3">
        <f t="shared" si="29"/>
        <v>8.3277124701312284E-3</v>
      </c>
      <c r="D280" s="3">
        <f>'Raw data'!C280</f>
        <v>93.85</v>
      </c>
      <c r="E280" s="3">
        <f t="shared" si="30"/>
        <v>4.2803638309255373E-3</v>
      </c>
      <c r="F280" s="3">
        <f>'Raw data'!D280</f>
        <v>40.700000000000003</v>
      </c>
      <c r="G280" s="3">
        <f t="shared" si="34"/>
        <v>1.7500000000000071E-2</v>
      </c>
      <c r="H280" s="62">
        <f>'Raw data'!E280</f>
        <v>1609.26783476481</v>
      </c>
      <c r="I280" s="67">
        <f t="shared" si="31"/>
        <v>2.2896954553911511E-2</v>
      </c>
      <c r="K280" s="65">
        <v>42849</v>
      </c>
      <c r="L280" s="62">
        <f t="shared" si="32"/>
        <v>1.0036025433685612E-2</v>
      </c>
      <c r="M280" s="62">
        <f t="shared" si="28"/>
        <v>194.96263599999997</v>
      </c>
      <c r="N280">
        <f t="shared" si="33"/>
        <v>8.2691015229475456E-3</v>
      </c>
    </row>
    <row r="281" spans="1:14" x14ac:dyDescent="0.3">
      <c r="A281" s="101">
        <v>42850</v>
      </c>
      <c r="B281" s="3">
        <f>'Raw data'!B281</f>
        <v>60.412635999999999</v>
      </c>
      <c r="C281" s="3">
        <f t="shared" si="29"/>
        <v>0</v>
      </c>
      <c r="D281" s="3">
        <f>'Raw data'!C281</f>
        <v>95</v>
      </c>
      <c r="E281" s="3">
        <f t="shared" si="30"/>
        <v>1.2253596164091697E-2</v>
      </c>
      <c r="F281" s="3">
        <f>'Raw data'!D281</f>
        <v>40.5</v>
      </c>
      <c r="G281" s="3">
        <f t="shared" si="34"/>
        <v>-4.9140049140049833E-3</v>
      </c>
      <c r="H281" s="62">
        <f>'Raw data'!E281</f>
        <v>1617.04752218932</v>
      </c>
      <c r="I281" s="67">
        <f t="shared" si="31"/>
        <v>4.8343024426676677E-3</v>
      </c>
      <c r="K281" s="65">
        <v>42850</v>
      </c>
      <c r="L281" s="62">
        <f t="shared" si="32"/>
        <v>2.4465304166955714E-3</v>
      </c>
      <c r="M281" s="62">
        <f t="shared" si="28"/>
        <v>195.91263599999999</v>
      </c>
      <c r="N281">
        <f t="shared" si="33"/>
        <v>4.8727285365592673E-3</v>
      </c>
    </row>
    <row r="282" spans="1:14" x14ac:dyDescent="0.3">
      <c r="A282" s="101">
        <v>42851</v>
      </c>
      <c r="B282" s="3">
        <f>'Raw data'!B282</f>
        <v>61.372172999999997</v>
      </c>
      <c r="C282" s="3">
        <f t="shared" si="29"/>
        <v>1.588305135369358E-2</v>
      </c>
      <c r="D282" s="3">
        <f>'Raw data'!C282</f>
        <v>91</v>
      </c>
      <c r="E282" s="3">
        <f t="shared" si="30"/>
        <v>-4.2105263157894736E-2</v>
      </c>
      <c r="F282" s="3">
        <f>'Raw data'!D282</f>
        <v>40.200000000000003</v>
      </c>
      <c r="G282" s="3">
        <f t="shared" si="34"/>
        <v>-7.4074074074073374E-3</v>
      </c>
      <c r="H282" s="62">
        <f>'Raw data'!E282</f>
        <v>1620.2801194512899</v>
      </c>
      <c r="I282" s="67">
        <f t="shared" si="31"/>
        <v>1.9990737548598904E-3</v>
      </c>
      <c r="K282" s="65">
        <v>42851</v>
      </c>
      <c r="L282" s="62">
        <f t="shared" si="32"/>
        <v>-1.1209873070536164E-2</v>
      </c>
      <c r="M282" s="62">
        <f t="shared" si="28"/>
        <v>192.57217300000002</v>
      </c>
      <c r="N282">
        <f t="shared" si="33"/>
        <v>-1.7050778695050436E-2</v>
      </c>
    </row>
    <row r="283" spans="1:14" x14ac:dyDescent="0.3">
      <c r="A283" s="101">
        <v>42852</v>
      </c>
      <c r="B283" s="3">
        <f>'Raw data'!B283</f>
        <v>57.879460000000002</v>
      </c>
      <c r="C283" s="3">
        <f t="shared" si="29"/>
        <v>-5.6910368808352201E-2</v>
      </c>
      <c r="D283" s="3">
        <f>'Raw data'!C283</f>
        <v>91.25</v>
      </c>
      <c r="E283" s="3">
        <f t="shared" si="30"/>
        <v>2.7472527472527475E-3</v>
      </c>
      <c r="F283" s="3">
        <f>'Raw data'!D283</f>
        <v>40</v>
      </c>
      <c r="G283" s="3">
        <f t="shared" si="34"/>
        <v>-4.9751243781095229E-3</v>
      </c>
      <c r="H283" s="62">
        <f>'Raw data'!E283</f>
        <v>1616.5803265299101</v>
      </c>
      <c r="I283" s="67">
        <f t="shared" si="31"/>
        <v>-2.2834279560455307E-3</v>
      </c>
      <c r="K283" s="65">
        <v>42852</v>
      </c>
      <c r="L283" s="62">
        <f t="shared" si="32"/>
        <v>-1.971274681306966E-2</v>
      </c>
      <c r="M283" s="62">
        <f t="shared" si="28"/>
        <v>189.12945999999999</v>
      </c>
      <c r="N283">
        <f t="shared" si="33"/>
        <v>-1.7877520652997074E-2</v>
      </c>
    </row>
    <row r="284" spans="1:14" x14ac:dyDescent="0.3">
      <c r="A284" s="101">
        <v>42853</v>
      </c>
      <c r="B284" s="3">
        <f>'Raw data'!B284</f>
        <v>58.109740000000002</v>
      </c>
      <c r="C284" s="3">
        <f t="shared" si="29"/>
        <v>3.9786134839544197E-3</v>
      </c>
      <c r="D284" s="3">
        <f>'Raw data'!C284</f>
        <v>91.85</v>
      </c>
      <c r="E284" s="3">
        <f t="shared" si="30"/>
        <v>6.5753424657533626E-3</v>
      </c>
      <c r="F284" s="3">
        <f>'Raw data'!D284</f>
        <v>40.299999999999997</v>
      </c>
      <c r="G284" s="3">
        <f t="shared" si="34"/>
        <v>7.4999999999999286E-3</v>
      </c>
      <c r="H284" s="62">
        <f>'Raw data'!E284</f>
        <v>1626.99431617504</v>
      </c>
      <c r="I284" s="67">
        <f t="shared" si="31"/>
        <v>6.4419871219664254E-3</v>
      </c>
      <c r="K284" s="65">
        <v>42853</v>
      </c>
      <c r="L284" s="62">
        <f t="shared" si="32"/>
        <v>6.017985316569237E-3</v>
      </c>
      <c r="M284" s="62">
        <f t="shared" si="28"/>
        <v>190.25974000000002</v>
      </c>
      <c r="N284">
        <f t="shared" si="33"/>
        <v>5.9762239050438126E-3</v>
      </c>
    </row>
    <row r="285" spans="1:14" x14ac:dyDescent="0.3">
      <c r="A285" s="101">
        <v>42857</v>
      </c>
      <c r="B285" s="3">
        <f>'Raw data'!B285</f>
        <v>57.879460000000002</v>
      </c>
      <c r="C285" s="3">
        <f t="shared" si="29"/>
        <v>-3.9628468480499219E-3</v>
      </c>
      <c r="D285" s="3">
        <f>'Raw data'!C285</f>
        <v>91.8</v>
      </c>
      <c r="E285" s="3">
        <f t="shared" si="30"/>
        <v>-5.4436581382686072E-4</v>
      </c>
      <c r="F285" s="3">
        <f>'Raw data'!D285</f>
        <v>39.299999999999997</v>
      </c>
      <c r="G285" s="3">
        <f t="shared" si="34"/>
        <v>-2.4813895781637719E-2</v>
      </c>
      <c r="H285" s="62">
        <f>'Raw data'!E285</f>
        <v>1636.5078961233701</v>
      </c>
      <c r="I285" s="67">
        <f t="shared" si="31"/>
        <v>5.8473344705320682E-3</v>
      </c>
      <c r="K285" s="65">
        <v>42857</v>
      </c>
      <c r="L285" s="62">
        <f t="shared" si="32"/>
        <v>-9.7737028145048338E-3</v>
      </c>
      <c r="M285" s="62">
        <f t="shared" si="28"/>
        <v>188.97946000000002</v>
      </c>
      <c r="N285">
        <f t="shared" si="33"/>
        <v>-6.7291167327360197E-3</v>
      </c>
    </row>
    <row r="286" spans="1:14" x14ac:dyDescent="0.3">
      <c r="A286" s="101">
        <v>42858</v>
      </c>
      <c r="B286" s="3">
        <f>'Raw data'!B286</f>
        <v>57.073444000000002</v>
      </c>
      <c r="C286" s="3">
        <f t="shared" si="29"/>
        <v>-1.3925769176146418E-2</v>
      </c>
      <c r="D286" s="3">
        <f>'Raw data'!C286</f>
        <v>91.6</v>
      </c>
      <c r="E286" s="3">
        <f t="shared" si="30"/>
        <v>-2.1786492374727979E-3</v>
      </c>
      <c r="F286" s="3">
        <f>'Raw data'!D286</f>
        <v>42.3</v>
      </c>
      <c r="G286" s="3">
        <f t="shared" si="34"/>
        <v>7.6335877862595422E-2</v>
      </c>
      <c r="H286" s="62">
        <f>'Raw data'!E286</f>
        <v>1633.98682613501</v>
      </c>
      <c r="I286" s="67">
        <f t="shared" si="31"/>
        <v>-1.5405180716402814E-3</v>
      </c>
      <c r="K286" s="65">
        <v>42858</v>
      </c>
      <c r="L286" s="62">
        <f t="shared" si="32"/>
        <v>2.0077153149658734E-2</v>
      </c>
      <c r="M286" s="62">
        <f t="shared" si="28"/>
        <v>190.97344399999997</v>
      </c>
      <c r="N286">
        <f t="shared" si="33"/>
        <v>1.0551326583322626E-2</v>
      </c>
    </row>
    <row r="287" spans="1:14" x14ac:dyDescent="0.3">
      <c r="A287" s="101">
        <v>42859</v>
      </c>
      <c r="B287" s="3">
        <f>'Raw data'!B287</f>
        <v>58.531948</v>
      </c>
      <c r="C287" s="3">
        <f t="shared" si="29"/>
        <v>2.5554862257830414E-2</v>
      </c>
      <c r="D287" s="3">
        <f>'Raw data'!C287</f>
        <v>94.05</v>
      </c>
      <c r="E287" s="3">
        <f t="shared" si="30"/>
        <v>2.6746724890829725E-2</v>
      </c>
      <c r="F287" s="3">
        <f>'Raw data'!D287</f>
        <v>46.3</v>
      </c>
      <c r="G287" s="3">
        <f t="shared" si="34"/>
        <v>9.4562647754137127E-2</v>
      </c>
      <c r="H287" s="62">
        <f>'Raw data'!E287</f>
        <v>1638.3311589273101</v>
      </c>
      <c r="I287" s="67">
        <f t="shared" si="31"/>
        <v>2.6587318348067941E-3</v>
      </c>
      <c r="K287" s="65">
        <v>42859</v>
      </c>
      <c r="L287" s="62">
        <f t="shared" si="32"/>
        <v>4.8954744967599086E-2</v>
      </c>
      <c r="M287" s="62">
        <f t="shared" si="28"/>
        <v>198.88194800000002</v>
      </c>
      <c r="N287">
        <f t="shared" si="33"/>
        <v>4.1411537826170491E-2</v>
      </c>
    </row>
    <row r="288" spans="1:14" x14ac:dyDescent="0.3">
      <c r="A288" s="101">
        <v>42860</v>
      </c>
      <c r="B288" s="3">
        <f>'Raw data'!B288</f>
        <v>58.109740000000002</v>
      </c>
      <c r="C288" s="3">
        <f t="shared" si="29"/>
        <v>-7.2132914489707002E-3</v>
      </c>
      <c r="D288" s="3">
        <f>'Raw data'!C288</f>
        <v>93</v>
      </c>
      <c r="E288" s="3">
        <f t="shared" si="30"/>
        <v>-1.1164274322169029E-2</v>
      </c>
      <c r="F288" s="3">
        <f>'Raw data'!D288</f>
        <v>47</v>
      </c>
      <c r="G288" s="3">
        <f t="shared" si="34"/>
        <v>1.5118790496760322E-2</v>
      </c>
      <c r="H288" s="62">
        <f>'Raw data'!E288</f>
        <v>1642.0385856877599</v>
      </c>
      <c r="I288" s="67">
        <f t="shared" si="31"/>
        <v>2.2629287981541261E-3</v>
      </c>
      <c r="K288" s="65">
        <v>42860</v>
      </c>
      <c r="L288" s="62">
        <f t="shared" si="32"/>
        <v>-1.0862584247931361E-3</v>
      </c>
      <c r="M288" s="62">
        <f t="shared" si="28"/>
        <v>198.10973999999999</v>
      </c>
      <c r="N288">
        <f t="shared" si="33"/>
        <v>-3.8827455571786465E-3</v>
      </c>
    </row>
    <row r="289" spans="1:14" x14ac:dyDescent="0.3">
      <c r="A289" s="101">
        <v>42863</v>
      </c>
      <c r="B289" s="3">
        <f>'Raw data'!B289</f>
        <v>58.224899999999998</v>
      </c>
      <c r="C289" s="3">
        <f t="shared" si="29"/>
        <v>1.9817676004056451E-3</v>
      </c>
      <c r="D289" s="3">
        <f>'Raw data'!C289</f>
        <v>92.55</v>
      </c>
      <c r="E289" s="3">
        <f t="shared" si="30"/>
        <v>-4.8387096774193854E-3</v>
      </c>
      <c r="F289" s="3">
        <f>'Raw data'!D289</f>
        <v>49.2</v>
      </c>
      <c r="G289" s="3">
        <f t="shared" si="34"/>
        <v>4.6808510638297933E-2</v>
      </c>
      <c r="H289" s="62">
        <f>'Raw data'!E289</f>
        <v>1639.4937688843099</v>
      </c>
      <c r="I289" s="67">
        <f t="shared" si="31"/>
        <v>-1.5497911106541334E-3</v>
      </c>
      <c r="K289" s="65">
        <v>42863</v>
      </c>
      <c r="L289" s="62">
        <f t="shared" si="32"/>
        <v>1.4650522853761399E-2</v>
      </c>
      <c r="M289" s="62">
        <f t="shared" si="28"/>
        <v>199.97489999999999</v>
      </c>
      <c r="N289">
        <f t="shared" si="33"/>
        <v>9.4147819284402835E-3</v>
      </c>
    </row>
    <row r="290" spans="1:14" x14ac:dyDescent="0.3">
      <c r="A290" s="101">
        <v>42864</v>
      </c>
      <c r="B290" s="3">
        <f>'Raw data'!B290</f>
        <v>58.838996999999999</v>
      </c>
      <c r="C290" s="3">
        <f t="shared" si="29"/>
        <v>1.054698247656932E-2</v>
      </c>
      <c r="D290" s="3">
        <f>'Raw data'!C290</f>
        <v>93.15</v>
      </c>
      <c r="E290" s="3">
        <f t="shared" si="30"/>
        <v>6.48298217179912E-3</v>
      </c>
      <c r="F290" s="3">
        <f>'Raw data'!D290</f>
        <v>49.8</v>
      </c>
      <c r="G290" s="3">
        <f t="shared" si="34"/>
        <v>1.2195121951219396E-2</v>
      </c>
      <c r="H290" s="62">
        <f>'Raw data'!E290</f>
        <v>1653.10805478623</v>
      </c>
      <c r="I290" s="67">
        <f t="shared" si="31"/>
        <v>8.3039570874274965E-3</v>
      </c>
      <c r="K290" s="65">
        <v>42864</v>
      </c>
      <c r="L290" s="62">
        <f t="shared" si="32"/>
        <v>9.7416955331959456E-3</v>
      </c>
      <c r="M290" s="62">
        <f t="shared" si="28"/>
        <v>201.78899699999999</v>
      </c>
      <c r="N290">
        <f t="shared" si="33"/>
        <v>9.0716234887478573E-3</v>
      </c>
    </row>
    <row r="291" spans="1:14" x14ac:dyDescent="0.3">
      <c r="A291" s="101">
        <v>42865</v>
      </c>
      <c r="B291" s="3">
        <f>'Raw data'!B291</f>
        <v>60.489409999999999</v>
      </c>
      <c r="C291" s="3">
        <f t="shared" si="29"/>
        <v>2.8049645373798612E-2</v>
      </c>
      <c r="D291" s="3">
        <f>'Raw data'!C291</f>
        <v>94.75</v>
      </c>
      <c r="E291" s="3">
        <f t="shared" si="30"/>
        <v>1.7176596886741752E-2</v>
      </c>
      <c r="F291" s="3">
        <f>'Raw data'!D291</f>
        <v>50.75</v>
      </c>
      <c r="G291" s="3">
        <f t="shared" si="34"/>
        <v>1.9076305220883591E-2</v>
      </c>
      <c r="H291" s="62">
        <f>'Raw data'!E291</f>
        <v>1649.64687603877</v>
      </c>
      <c r="I291" s="67">
        <f t="shared" si="31"/>
        <v>-2.0937401747205399E-3</v>
      </c>
      <c r="K291" s="65">
        <v>42865</v>
      </c>
      <c r="L291" s="62">
        <f t="shared" si="32"/>
        <v>2.1434182493807987E-2</v>
      </c>
      <c r="M291" s="62">
        <f t="shared" si="28"/>
        <v>205.98940999999999</v>
      </c>
      <c r="N291">
        <f t="shared" si="33"/>
        <v>2.0815867378536985E-2</v>
      </c>
    </row>
    <row r="292" spans="1:14" x14ac:dyDescent="0.3">
      <c r="A292" s="101">
        <v>42866</v>
      </c>
      <c r="B292" s="3">
        <f>'Raw data'!B292</f>
        <v>59.146056999999999</v>
      </c>
      <c r="C292" s="3">
        <f t="shared" si="29"/>
        <v>-2.2208069147971528E-2</v>
      </c>
      <c r="D292" s="3">
        <f>'Raw data'!C292</f>
        <v>94</v>
      </c>
      <c r="E292" s="3">
        <f t="shared" si="30"/>
        <v>-7.9155672823219003E-3</v>
      </c>
      <c r="F292" s="3">
        <f>'Raw data'!D292</f>
        <v>49.7</v>
      </c>
      <c r="G292" s="3">
        <f t="shared" si="34"/>
        <v>-2.0689655172413737E-2</v>
      </c>
      <c r="H292" s="62">
        <f>'Raw data'!E292</f>
        <v>1642.0184555766</v>
      </c>
      <c r="I292" s="67">
        <f t="shared" si="31"/>
        <v>-4.6242747905465599E-3</v>
      </c>
      <c r="K292" s="65">
        <v>42866</v>
      </c>
      <c r="L292" s="62">
        <f t="shared" si="32"/>
        <v>-1.6937763867569056E-2</v>
      </c>
      <c r="M292" s="62">
        <f t="shared" si="28"/>
        <v>202.84605699999997</v>
      </c>
      <c r="N292">
        <f t="shared" si="33"/>
        <v>-1.5259779616826025E-2</v>
      </c>
    </row>
    <row r="293" spans="1:14" x14ac:dyDescent="0.3">
      <c r="A293" s="101">
        <v>42867</v>
      </c>
      <c r="B293" s="3">
        <f>'Raw data'!B293</f>
        <v>59.414726000000002</v>
      </c>
      <c r="C293" s="3">
        <f t="shared" si="29"/>
        <v>4.542466795377462E-3</v>
      </c>
      <c r="D293" s="3">
        <f>'Raw data'!C293</f>
        <v>94.25</v>
      </c>
      <c r="E293" s="3">
        <f t="shared" si="30"/>
        <v>2.6595744680851063E-3</v>
      </c>
      <c r="F293" s="3">
        <f>'Raw data'!D293</f>
        <v>49.9</v>
      </c>
      <c r="G293" s="3">
        <f t="shared" si="34"/>
        <v>4.0241448692152054E-3</v>
      </c>
      <c r="H293" s="62">
        <f>'Raw data'!E293</f>
        <v>1646.45304421387</v>
      </c>
      <c r="I293" s="67">
        <f t="shared" si="31"/>
        <v>2.700693541055745E-3</v>
      </c>
      <c r="K293" s="65">
        <v>42867</v>
      </c>
      <c r="L293" s="62">
        <f t="shared" si="32"/>
        <v>3.7420620442259246E-3</v>
      </c>
      <c r="M293" s="62">
        <f t="shared" si="28"/>
        <v>203.56472600000001</v>
      </c>
      <c r="N293">
        <f t="shared" si="33"/>
        <v>3.542928123074308E-3</v>
      </c>
    </row>
    <row r="294" spans="1:14" x14ac:dyDescent="0.3">
      <c r="A294" s="101">
        <v>42870</v>
      </c>
      <c r="B294" s="3">
        <f>'Raw data'!B294</f>
        <v>58.531948</v>
      </c>
      <c r="C294" s="3">
        <f t="shared" si="29"/>
        <v>-1.4857899033313759E-2</v>
      </c>
      <c r="D294" s="3">
        <f>'Raw data'!C294</f>
        <v>92.95</v>
      </c>
      <c r="E294" s="3">
        <f t="shared" si="30"/>
        <v>-1.3793103448275832E-2</v>
      </c>
      <c r="F294" s="3">
        <f>'Raw data'!D294</f>
        <v>49.5</v>
      </c>
      <c r="G294" s="3">
        <f t="shared" si="34"/>
        <v>-8.0160320641282281E-3</v>
      </c>
      <c r="H294" s="62">
        <f>'Raw data'!E294</f>
        <v>1649.8437828698</v>
      </c>
      <c r="I294" s="67">
        <f t="shared" si="31"/>
        <v>2.0594201989822796E-3</v>
      </c>
      <c r="K294" s="65">
        <v>42870</v>
      </c>
      <c r="L294" s="62">
        <f t="shared" si="32"/>
        <v>-1.2222344848572606E-2</v>
      </c>
      <c r="M294" s="62">
        <f t="shared" si="28"/>
        <v>200.98194799999999</v>
      </c>
      <c r="N294">
        <f t="shared" si="33"/>
        <v>-1.2687748269314689E-2</v>
      </c>
    </row>
    <row r="295" spans="1:14" x14ac:dyDescent="0.3">
      <c r="A295" s="101">
        <v>42871</v>
      </c>
      <c r="B295" s="3">
        <f>'Raw data'!B295</f>
        <v>58.071370000000002</v>
      </c>
      <c r="C295" s="3">
        <f t="shared" si="29"/>
        <v>-7.8688308818971511E-3</v>
      </c>
      <c r="D295" s="3">
        <f>'Raw data'!C295</f>
        <v>92.55</v>
      </c>
      <c r="E295" s="3">
        <f t="shared" si="30"/>
        <v>-4.3033889187735954E-3</v>
      </c>
      <c r="F295" s="3">
        <f>'Raw data'!D295</f>
        <v>49.5</v>
      </c>
      <c r="G295" s="3">
        <f t="shared" si="34"/>
        <v>0</v>
      </c>
      <c r="H295" s="62">
        <f>'Raw data'!E295</f>
        <v>1653.05556415664</v>
      </c>
      <c r="I295" s="67">
        <f t="shared" si="31"/>
        <v>1.9467184227911314E-3</v>
      </c>
      <c r="K295" s="65">
        <v>42871</v>
      </c>
      <c r="L295" s="62">
        <f t="shared" si="32"/>
        <v>-4.0574066002235822E-3</v>
      </c>
      <c r="M295" s="62">
        <f t="shared" si="28"/>
        <v>200.12137000000001</v>
      </c>
      <c r="N295">
        <f t="shared" si="33"/>
        <v>-4.2818671456004371E-3</v>
      </c>
    </row>
    <row r="296" spans="1:14" x14ac:dyDescent="0.3">
      <c r="A296" s="101">
        <v>42872</v>
      </c>
      <c r="B296" s="3">
        <f>'Raw data'!B296</f>
        <v>58.531948</v>
      </c>
      <c r="C296" s="3">
        <f t="shared" si="29"/>
        <v>7.931240471853826E-3</v>
      </c>
      <c r="D296" s="3">
        <f>'Raw data'!C296</f>
        <v>88.75</v>
      </c>
      <c r="E296" s="3">
        <f t="shared" si="30"/>
        <v>-4.1058887088060478E-2</v>
      </c>
      <c r="F296" s="3">
        <f>'Raw data'!D296</f>
        <v>50.75</v>
      </c>
      <c r="G296" s="3">
        <f t="shared" si="34"/>
        <v>2.5252525252525252E-2</v>
      </c>
      <c r="H296" s="62">
        <f>'Raw data'!E296</f>
        <v>1628.36602119636</v>
      </c>
      <c r="I296" s="67">
        <f t="shared" si="31"/>
        <v>-1.4935700587219053E-2</v>
      </c>
      <c r="K296" s="65">
        <v>42872</v>
      </c>
      <c r="L296" s="62">
        <f t="shared" si="32"/>
        <v>-2.6250404545604664E-3</v>
      </c>
      <c r="M296" s="62">
        <f t="shared" si="28"/>
        <v>198.031948</v>
      </c>
      <c r="N296">
        <f t="shared" si="33"/>
        <v>-1.0440774016288281E-2</v>
      </c>
    </row>
    <row r="297" spans="1:14" x14ac:dyDescent="0.3">
      <c r="A297" s="101">
        <v>42873</v>
      </c>
      <c r="B297" s="3">
        <f>'Raw data'!B297</f>
        <v>59.107666000000002</v>
      </c>
      <c r="C297" s="3">
        <f t="shared" si="29"/>
        <v>9.8359617212808621E-3</v>
      </c>
      <c r="D297" s="3">
        <f>'Raw data'!C297</f>
        <v>88.95</v>
      </c>
      <c r="E297" s="3">
        <f t="shared" si="30"/>
        <v>2.2535211267605956E-3</v>
      </c>
      <c r="F297" s="3">
        <f>'Raw data'!D297</f>
        <v>49.2</v>
      </c>
      <c r="G297" s="3">
        <f t="shared" si="34"/>
        <v>-3.0541871921182209E-2</v>
      </c>
      <c r="H297" s="62">
        <f>'Raw data'!E297</f>
        <v>1615.2691365763801</v>
      </c>
      <c r="I297" s="67">
        <f t="shared" si="31"/>
        <v>-8.0429611337367313E-3</v>
      </c>
      <c r="K297" s="65">
        <v>42873</v>
      </c>
      <c r="L297" s="62">
        <f t="shared" si="32"/>
        <v>-6.1507963577135836E-3</v>
      </c>
      <c r="M297" s="62">
        <f t="shared" si="28"/>
        <v>197.25766600000003</v>
      </c>
      <c r="N297">
        <f t="shared" si="33"/>
        <v>-3.9098842778639486E-3</v>
      </c>
    </row>
    <row r="298" spans="1:14" x14ac:dyDescent="0.3">
      <c r="A298" s="101">
        <v>42874</v>
      </c>
      <c r="B298" s="3">
        <f>'Raw data'!B298</f>
        <v>61.67924</v>
      </c>
      <c r="C298" s="3">
        <f t="shared" si="29"/>
        <v>4.3506607078682452E-2</v>
      </c>
      <c r="D298" s="3">
        <f>'Raw data'!C298</f>
        <v>90</v>
      </c>
      <c r="E298" s="3">
        <f t="shared" si="30"/>
        <v>1.1804384485666073E-2</v>
      </c>
      <c r="F298" s="3">
        <f>'Raw data'!D298</f>
        <v>50.25</v>
      </c>
      <c r="G298" s="3">
        <f t="shared" si="34"/>
        <v>2.1341463414634089E-2</v>
      </c>
      <c r="H298" s="62">
        <f>'Raw data'!E298</f>
        <v>1629.2063925176701</v>
      </c>
      <c r="I298" s="67">
        <f t="shared" si="31"/>
        <v>8.6284419269165944E-3</v>
      </c>
      <c r="K298" s="65">
        <v>42874</v>
      </c>
      <c r="L298" s="62">
        <f t="shared" si="32"/>
        <v>2.5550818326327537E-2</v>
      </c>
      <c r="M298" s="62">
        <f t="shared" si="28"/>
        <v>201.92923999999999</v>
      </c>
      <c r="N298">
        <f t="shared" si="33"/>
        <v>2.3682597968080813E-2</v>
      </c>
    </row>
    <row r="299" spans="1:14" x14ac:dyDescent="0.3">
      <c r="A299" s="101">
        <v>42877</v>
      </c>
      <c r="B299" s="3">
        <f>'Raw data'!B299</f>
        <v>61.410559999999997</v>
      </c>
      <c r="C299" s="3">
        <f t="shared" si="29"/>
        <v>-4.3560848026013834E-3</v>
      </c>
      <c r="D299" s="3">
        <f>'Raw data'!C299</f>
        <v>89.5</v>
      </c>
      <c r="E299" s="3">
        <f t="shared" si="30"/>
        <v>-5.5555555555555558E-3</v>
      </c>
      <c r="F299" s="3">
        <f>'Raw data'!D299</f>
        <v>50.75</v>
      </c>
      <c r="G299" s="3">
        <f t="shared" si="34"/>
        <v>9.9502487562189053E-3</v>
      </c>
      <c r="H299" s="62">
        <f>'Raw data'!E299</f>
        <v>1629.2120095929299</v>
      </c>
      <c r="I299" s="67">
        <f t="shared" si="31"/>
        <v>3.4477370611872605E-6</v>
      </c>
      <c r="K299" s="65">
        <v>42877</v>
      </c>
      <c r="L299" s="62">
        <f t="shared" si="32"/>
        <v>1.2869466020655357E-5</v>
      </c>
      <c r="M299" s="62">
        <f t="shared" si="28"/>
        <v>201.66056</v>
      </c>
      <c r="N299">
        <f t="shared" si="33"/>
        <v>-1.3305651029043102E-3</v>
      </c>
    </row>
    <row r="300" spans="1:14" x14ac:dyDescent="0.3">
      <c r="A300" s="101">
        <v>42878</v>
      </c>
      <c r="B300" s="3">
        <f>'Raw data'!B300</f>
        <v>61.909526999999997</v>
      </c>
      <c r="C300" s="3">
        <f t="shared" si="29"/>
        <v>8.1251009598349282E-3</v>
      </c>
      <c r="D300" s="3">
        <f>'Raw data'!C300</f>
        <v>90.1</v>
      </c>
      <c r="E300" s="3">
        <f t="shared" si="30"/>
        <v>6.7039106145250762E-3</v>
      </c>
      <c r="F300" s="3">
        <f>'Raw data'!D300</f>
        <v>52</v>
      </c>
      <c r="G300" s="3">
        <f t="shared" si="34"/>
        <v>2.4630541871921183E-2</v>
      </c>
      <c r="H300" s="62">
        <f>'Raw data'!E300</f>
        <v>1641.7053914559699</v>
      </c>
      <c r="I300" s="67">
        <f t="shared" si="31"/>
        <v>7.668358561978404E-3</v>
      </c>
      <c r="K300" s="65">
        <v>42878</v>
      </c>
      <c r="L300" s="62">
        <f t="shared" si="32"/>
        <v>1.315318448209373E-2</v>
      </c>
      <c r="M300" s="62">
        <f t="shared" si="28"/>
        <v>204.00952699999999</v>
      </c>
      <c r="N300">
        <f t="shared" si="33"/>
        <v>1.164812296464905E-2</v>
      </c>
    </row>
    <row r="301" spans="1:14" x14ac:dyDescent="0.3">
      <c r="A301" s="101">
        <v>42879</v>
      </c>
      <c r="B301" s="3">
        <f>'Raw data'!B301</f>
        <v>64.568969999999993</v>
      </c>
      <c r="C301" s="3">
        <f t="shared" si="29"/>
        <v>4.2956926484028803E-2</v>
      </c>
      <c r="D301" s="3">
        <f>'Raw data'!C301</f>
        <v>90.9</v>
      </c>
      <c r="E301" s="3">
        <f t="shared" si="30"/>
        <v>8.8790233074363088E-3</v>
      </c>
      <c r="F301" s="3">
        <f>'Raw data'!D301</f>
        <v>52.75</v>
      </c>
      <c r="G301" s="3">
        <f t="shared" si="34"/>
        <v>1.4423076923076924E-2</v>
      </c>
      <c r="H301" s="62">
        <f>'Raw data'!E301</f>
        <v>1638.8899307962799</v>
      </c>
      <c r="I301" s="67">
        <f t="shared" si="31"/>
        <v>-1.7149609633632437E-3</v>
      </c>
      <c r="K301" s="65">
        <v>42879</v>
      </c>
      <c r="L301" s="62">
        <f t="shared" si="32"/>
        <v>2.2086342238180678E-2</v>
      </c>
      <c r="M301" s="62">
        <f t="shared" si="28"/>
        <v>208.21897000000001</v>
      </c>
      <c r="N301">
        <f t="shared" si="33"/>
        <v>2.0633560902280912E-2</v>
      </c>
    </row>
    <row r="302" spans="1:14" x14ac:dyDescent="0.3">
      <c r="A302" s="101">
        <v>42881</v>
      </c>
      <c r="B302" s="3">
        <f>'Raw data'!B302</f>
        <v>66.037369999999996</v>
      </c>
      <c r="C302" s="3">
        <f t="shared" si="29"/>
        <v>2.2741573855057665E-2</v>
      </c>
      <c r="D302" s="3">
        <f>'Raw data'!C302</f>
        <v>90.85</v>
      </c>
      <c r="E302" s="3">
        <f t="shared" si="30"/>
        <v>-5.5005500550067514E-4</v>
      </c>
      <c r="F302" s="3">
        <f>'Raw data'!D302</f>
        <v>53.75</v>
      </c>
      <c r="G302" s="3">
        <f t="shared" si="34"/>
        <v>1.8957345971563982E-2</v>
      </c>
      <c r="H302" s="62">
        <f>'Raw data'!E302</f>
        <v>1635.7729271943299</v>
      </c>
      <c r="I302" s="67">
        <f t="shared" si="31"/>
        <v>-1.9018992937711208E-3</v>
      </c>
      <c r="K302" s="65">
        <v>42881</v>
      </c>
      <c r="L302" s="62">
        <f t="shared" si="32"/>
        <v>1.3716288273706989E-2</v>
      </c>
      <c r="M302" s="62">
        <f t="shared" si="28"/>
        <v>210.63736999999998</v>
      </c>
      <c r="N302">
        <f t="shared" si="33"/>
        <v>1.1614695817580708E-2</v>
      </c>
    </row>
    <row r="303" spans="1:14" x14ac:dyDescent="0.3">
      <c r="A303" s="101">
        <v>42884</v>
      </c>
      <c r="B303" s="3">
        <f>'Raw data'!B303</f>
        <v>63.222940000000001</v>
      </c>
      <c r="C303" s="3">
        <f t="shared" si="29"/>
        <v>-4.2618747536432702E-2</v>
      </c>
      <c r="D303" s="3">
        <f>'Raw data'!C303</f>
        <v>91.2</v>
      </c>
      <c r="E303" s="3">
        <f t="shared" si="30"/>
        <v>3.8525041276830881E-3</v>
      </c>
      <c r="F303" s="3">
        <f>'Raw data'!D303</f>
        <v>57.5</v>
      </c>
      <c r="G303" s="3">
        <f t="shared" si="34"/>
        <v>6.9767441860465115E-2</v>
      </c>
      <c r="H303" s="62">
        <f>'Raw data'!E303</f>
        <v>1631.9144978317599</v>
      </c>
      <c r="I303" s="67">
        <f t="shared" si="31"/>
        <v>-2.3587805485862333E-3</v>
      </c>
      <c r="K303" s="65">
        <v>42884</v>
      </c>
      <c r="L303" s="62">
        <f t="shared" si="32"/>
        <v>1.0333732817238499E-2</v>
      </c>
      <c r="M303" s="62">
        <f t="shared" si="28"/>
        <v>211.92294000000001</v>
      </c>
      <c r="N303">
        <f t="shared" si="33"/>
        <v>6.1032379961828975E-3</v>
      </c>
    </row>
    <row r="304" spans="1:14" x14ac:dyDescent="0.3">
      <c r="A304" s="101">
        <v>42885</v>
      </c>
      <c r="B304" s="3">
        <f>'Raw data'!B304</f>
        <v>65.38476</v>
      </c>
      <c r="C304" s="3">
        <f t="shared" si="29"/>
        <v>3.4193601246636091E-2</v>
      </c>
      <c r="D304" s="3">
        <f>'Raw data'!C304</f>
        <v>91.1</v>
      </c>
      <c r="E304" s="3">
        <f t="shared" si="30"/>
        <v>-1.0964912280702688E-3</v>
      </c>
      <c r="F304" s="3">
        <f>'Raw data'!D304</f>
        <v>58.25</v>
      </c>
      <c r="G304" s="3">
        <f t="shared" si="34"/>
        <v>1.3043478260869565E-2</v>
      </c>
      <c r="H304" s="62">
        <f>'Raw data'!E304</f>
        <v>1639.73637930973</v>
      </c>
      <c r="I304" s="67">
        <f t="shared" si="31"/>
        <v>4.7930706469992987E-3</v>
      </c>
      <c r="K304" s="65">
        <v>42885</v>
      </c>
      <c r="L304" s="62">
        <f t="shared" si="32"/>
        <v>1.5380196093145129E-2</v>
      </c>
      <c r="M304" s="62">
        <f t="shared" si="28"/>
        <v>214.73475999999999</v>
      </c>
      <c r="N304">
        <f t="shared" si="33"/>
        <v>1.3268124724958906E-2</v>
      </c>
    </row>
    <row r="305" spans="1:14" x14ac:dyDescent="0.3">
      <c r="A305" s="101">
        <v>42886</v>
      </c>
      <c r="B305" s="3">
        <f>'Raw data'!B305</f>
        <v>64.650540000000007</v>
      </c>
      <c r="C305" s="3">
        <f t="shared" si="29"/>
        <v>-1.1229222222426043E-2</v>
      </c>
      <c r="D305" s="3">
        <f>'Raw data'!C305</f>
        <v>93.35</v>
      </c>
      <c r="E305" s="3">
        <f t="shared" si="30"/>
        <v>2.4698133918770585E-2</v>
      </c>
      <c r="F305" s="3">
        <f>'Raw data'!D305</f>
        <v>59.25</v>
      </c>
      <c r="G305" s="3">
        <f t="shared" si="34"/>
        <v>1.7167381974248927E-2</v>
      </c>
      <c r="H305" s="62">
        <f>'Raw data'!E305</f>
        <v>1639.1091606513701</v>
      </c>
      <c r="I305" s="67">
        <f t="shared" si="31"/>
        <v>-3.8251188805356388E-4</v>
      </c>
      <c r="K305" s="65">
        <v>42886</v>
      </c>
      <c r="L305" s="62">
        <f t="shared" si="32"/>
        <v>1.0212097890197823E-2</v>
      </c>
      <c r="M305" s="62">
        <f t="shared" si="28"/>
        <v>217.25054</v>
      </c>
      <c r="N305">
        <f t="shared" si="33"/>
        <v>1.1715755753749448E-2</v>
      </c>
    </row>
    <row r="306" spans="1:14" x14ac:dyDescent="0.3">
      <c r="A306" s="101">
        <v>42887</v>
      </c>
      <c r="B306" s="3">
        <f>'Raw data'!B306</f>
        <v>64.283450000000002</v>
      </c>
      <c r="C306" s="3">
        <f t="shared" si="29"/>
        <v>-5.6780654887028711E-3</v>
      </c>
      <c r="D306" s="3">
        <f>'Raw data'!C306</f>
        <v>93.9</v>
      </c>
      <c r="E306" s="3">
        <f t="shared" si="30"/>
        <v>5.8918050348153337E-3</v>
      </c>
      <c r="F306" s="3">
        <f>'Raw data'!D306</f>
        <v>58.5</v>
      </c>
      <c r="G306" s="3">
        <f t="shared" si="34"/>
        <v>-1.2658227848101266E-2</v>
      </c>
      <c r="H306" s="62">
        <f>'Raw data'!E306</f>
        <v>1641.3222854513499</v>
      </c>
      <c r="I306" s="67">
        <f t="shared" si="31"/>
        <v>1.350199762839678E-3</v>
      </c>
      <c r="K306" s="65">
        <v>42887</v>
      </c>
      <c r="L306" s="62">
        <f t="shared" si="32"/>
        <v>-4.1481627673296004E-3</v>
      </c>
      <c r="M306" s="62">
        <f t="shared" si="28"/>
        <v>216.68344999999999</v>
      </c>
      <c r="N306">
        <f t="shared" si="33"/>
        <v>-2.6103042137433003E-3</v>
      </c>
    </row>
    <row r="307" spans="1:14" x14ac:dyDescent="0.3">
      <c r="A307" s="101">
        <v>42888</v>
      </c>
      <c r="B307" s="3">
        <f>'Raw data'!B307</f>
        <v>64.365030000000004</v>
      </c>
      <c r="C307" s="3">
        <f t="shared" si="29"/>
        <v>1.2690669215793867E-3</v>
      </c>
      <c r="D307" s="3">
        <f>'Raw data'!C307</f>
        <v>93.55</v>
      </c>
      <c r="E307" s="3">
        <f t="shared" si="30"/>
        <v>-3.7273695420661185E-3</v>
      </c>
      <c r="F307" s="3">
        <f>'Raw data'!D307</f>
        <v>59.5</v>
      </c>
      <c r="G307" s="3">
        <f t="shared" si="34"/>
        <v>1.7094017094017096E-2</v>
      </c>
      <c r="H307" s="62">
        <f>'Raw data'!E307</f>
        <v>1646.6653019897601</v>
      </c>
      <c r="I307" s="67">
        <f t="shared" si="31"/>
        <v>3.2553122477959446E-3</v>
      </c>
      <c r="K307" s="65">
        <v>42888</v>
      </c>
      <c r="L307" s="62">
        <f t="shared" si="32"/>
        <v>4.8785714911767876E-3</v>
      </c>
      <c r="M307" s="62">
        <f t="shared" si="28"/>
        <v>217.41503</v>
      </c>
      <c r="N307">
        <f t="shared" si="33"/>
        <v>3.3762615465094733E-3</v>
      </c>
    </row>
    <row r="308" spans="1:14" x14ac:dyDescent="0.3">
      <c r="A308" s="101">
        <v>42891</v>
      </c>
      <c r="B308" s="3">
        <f>'Raw data'!B308</f>
        <v>63.141359999999999</v>
      </c>
      <c r="C308" s="3">
        <f t="shared" si="29"/>
        <v>-1.9011410388529385E-2</v>
      </c>
      <c r="D308" s="3">
        <f>'Raw data'!C308</f>
        <v>91.8</v>
      </c>
      <c r="E308" s="3">
        <f t="shared" si="30"/>
        <v>-1.8706574024585785E-2</v>
      </c>
      <c r="F308" s="3">
        <f>'Raw data'!D308</f>
        <v>59</v>
      </c>
      <c r="G308" s="3">
        <f t="shared" si="34"/>
        <v>-8.4033613445378148E-3</v>
      </c>
      <c r="H308" s="62">
        <f>'Raw data'!E308</f>
        <v>1637.89663095584</v>
      </c>
      <c r="I308" s="67">
        <f t="shared" si="31"/>
        <v>-5.3251082799427498E-3</v>
      </c>
      <c r="K308" s="65">
        <v>42891</v>
      </c>
      <c r="L308" s="62">
        <f t="shared" si="32"/>
        <v>-1.5373781919217662E-2</v>
      </c>
      <c r="M308" s="62">
        <f t="shared" si="28"/>
        <v>213.94136</v>
      </c>
      <c r="N308">
        <f t="shared" si="33"/>
        <v>-1.5977138287081617E-2</v>
      </c>
    </row>
    <row r="309" spans="1:14" x14ac:dyDescent="0.3">
      <c r="A309" s="101">
        <v>42893</v>
      </c>
      <c r="B309" s="3">
        <f>'Raw data'!B309</f>
        <v>63.834769999999999</v>
      </c>
      <c r="C309" s="3">
        <f t="shared" si="29"/>
        <v>1.09818667193738E-2</v>
      </c>
      <c r="D309" s="3">
        <f>'Raw data'!C309</f>
        <v>91.45</v>
      </c>
      <c r="E309" s="3">
        <f t="shared" si="30"/>
        <v>-3.8126361655772801E-3</v>
      </c>
      <c r="F309" s="3">
        <f>'Raw data'!D309</f>
        <v>59.5</v>
      </c>
      <c r="G309" s="3">
        <f t="shared" si="34"/>
        <v>8.4745762711864406E-3</v>
      </c>
      <c r="H309" s="62">
        <f>'Raw data'!E309</f>
        <v>1640.54217467475</v>
      </c>
      <c r="I309" s="67">
        <f t="shared" si="31"/>
        <v>1.6152079862122117E-3</v>
      </c>
      <c r="K309" s="65">
        <v>42893</v>
      </c>
      <c r="L309" s="62">
        <f t="shared" si="32"/>
        <v>5.2146022749943203E-3</v>
      </c>
      <c r="M309" s="62">
        <f t="shared" si="28"/>
        <v>214.78477000000001</v>
      </c>
      <c r="N309">
        <f t="shared" si="33"/>
        <v>3.9422484740678741E-3</v>
      </c>
    </row>
    <row r="310" spans="1:14" x14ac:dyDescent="0.3">
      <c r="A310" s="101">
        <v>42894</v>
      </c>
      <c r="B310" s="3">
        <f>'Raw data'!B310</f>
        <v>63.916339999999998</v>
      </c>
      <c r="C310" s="3">
        <f t="shared" si="29"/>
        <v>1.277830248311371E-3</v>
      </c>
      <c r="D310" s="3">
        <f>'Raw data'!C310</f>
        <v>90.5</v>
      </c>
      <c r="E310" s="3">
        <f t="shared" si="30"/>
        <v>-1.0388190267905991E-2</v>
      </c>
      <c r="F310" s="3">
        <f>'Raw data'!D310</f>
        <v>61.5</v>
      </c>
      <c r="G310" s="3">
        <f t="shared" si="34"/>
        <v>3.3613445378151259E-2</v>
      </c>
      <c r="H310" s="62">
        <f>'Raw data'!E310</f>
        <v>1643.7690368087799</v>
      </c>
      <c r="I310" s="67">
        <f t="shared" si="31"/>
        <v>1.9669486001904785E-3</v>
      </c>
      <c r="K310" s="65">
        <v>42894</v>
      </c>
      <c r="L310" s="62">
        <f t="shared" si="32"/>
        <v>8.1676951195188783E-3</v>
      </c>
      <c r="M310" s="62">
        <f t="shared" si="28"/>
        <v>215.91633999999999</v>
      </c>
      <c r="N310">
        <f t="shared" si="33"/>
        <v>5.2683903053274313E-3</v>
      </c>
    </row>
    <row r="311" spans="1:14" x14ac:dyDescent="0.3">
      <c r="A311" s="101">
        <v>42895</v>
      </c>
      <c r="B311" s="3">
        <f>'Raw data'!B311</f>
        <v>63.059775999999999</v>
      </c>
      <c r="C311" s="3">
        <f t="shared" si="29"/>
        <v>-1.3401330551780636E-2</v>
      </c>
      <c r="D311" s="3">
        <f>'Raw data'!C311</f>
        <v>91.2</v>
      </c>
      <c r="E311" s="3">
        <f t="shared" si="30"/>
        <v>7.7348066298342857E-3</v>
      </c>
      <c r="F311" s="3">
        <f>'Raw data'!D311</f>
        <v>60</v>
      </c>
      <c r="G311" s="3">
        <f t="shared" si="34"/>
        <v>-2.4390243902439025E-2</v>
      </c>
      <c r="H311" s="62">
        <f>'Raw data'!E311</f>
        <v>1654.7989153103199</v>
      </c>
      <c r="I311" s="67">
        <f t="shared" si="31"/>
        <v>6.7101145322419802E-3</v>
      </c>
      <c r="K311" s="65">
        <v>42895</v>
      </c>
      <c r="L311" s="62">
        <f t="shared" si="32"/>
        <v>-1.0018922608128459E-2</v>
      </c>
      <c r="M311" s="62">
        <f t="shared" si="28"/>
        <v>214.25977599999999</v>
      </c>
      <c r="N311">
        <f t="shared" si="33"/>
        <v>-7.6722493536154008E-3</v>
      </c>
    </row>
    <row r="312" spans="1:14" x14ac:dyDescent="0.3">
      <c r="A312" s="101">
        <v>42898</v>
      </c>
      <c r="B312" s="3">
        <f>'Raw data'!B312</f>
        <v>62.692684</v>
      </c>
      <c r="C312" s="3">
        <f t="shared" si="29"/>
        <v>-5.8213337135862887E-3</v>
      </c>
      <c r="D312" s="3">
        <f>'Raw data'!C312</f>
        <v>91.2</v>
      </c>
      <c r="E312" s="3">
        <f t="shared" si="30"/>
        <v>0</v>
      </c>
      <c r="F312" s="3">
        <f>'Raw data'!D312</f>
        <v>58.75</v>
      </c>
      <c r="G312" s="3">
        <f t="shared" si="34"/>
        <v>-2.0833333333333332E-2</v>
      </c>
      <c r="H312" s="62">
        <f>'Raw data'!E312</f>
        <v>1638.7978273910601</v>
      </c>
      <c r="I312" s="67">
        <f t="shared" si="31"/>
        <v>-9.6695059268026989E-3</v>
      </c>
      <c r="K312" s="65">
        <v>42898</v>
      </c>
      <c r="L312" s="62">
        <f t="shared" si="32"/>
        <v>-8.8848890156398731E-3</v>
      </c>
      <c r="M312" s="62">
        <f t="shared" si="28"/>
        <v>212.642684</v>
      </c>
      <c r="N312">
        <f t="shared" si="33"/>
        <v>-7.5473429039708577E-3</v>
      </c>
    </row>
    <row r="313" spans="1:14" x14ac:dyDescent="0.3">
      <c r="A313" s="101">
        <v>42899</v>
      </c>
      <c r="B313" s="3">
        <f>'Raw data'!B313</f>
        <v>64.365030000000004</v>
      </c>
      <c r="C313" s="3">
        <f t="shared" si="29"/>
        <v>2.6675297551465568E-2</v>
      </c>
      <c r="D313" s="3">
        <f>'Raw data'!C313</f>
        <v>94.1</v>
      </c>
      <c r="E313" s="3">
        <f t="shared" si="30"/>
        <v>3.1798245614034992E-2</v>
      </c>
      <c r="F313" s="3">
        <f>'Raw data'!D313</f>
        <v>62.75</v>
      </c>
      <c r="G313" s="3">
        <f t="shared" si="34"/>
        <v>6.8085106382978725E-2</v>
      </c>
      <c r="H313" s="62">
        <f>'Raw data'!E313</f>
        <v>1648.6094151837599</v>
      </c>
      <c r="I313" s="67">
        <f t="shared" si="31"/>
        <v>5.9870641934641209E-3</v>
      </c>
      <c r="K313" s="65">
        <v>42899</v>
      </c>
      <c r="L313" s="62">
        <f t="shared" si="32"/>
        <v>4.2186216516159759E-2</v>
      </c>
      <c r="M313" s="62">
        <f t="shared" si="28"/>
        <v>221.21503000000001</v>
      </c>
      <c r="N313">
        <f t="shared" si="33"/>
        <v>4.0313383177575067E-2</v>
      </c>
    </row>
    <row r="314" spans="1:14" x14ac:dyDescent="0.3">
      <c r="A314" s="101">
        <v>42900</v>
      </c>
      <c r="B314" s="3">
        <f>'Raw data'!B314</f>
        <v>63.630830000000003</v>
      </c>
      <c r="C314" s="3">
        <f t="shared" si="29"/>
        <v>-1.1406815160344076E-2</v>
      </c>
      <c r="D314" s="3">
        <f>'Raw data'!C314</f>
        <v>96.3</v>
      </c>
      <c r="E314" s="3">
        <f t="shared" si="30"/>
        <v>2.3379383634431487E-2</v>
      </c>
      <c r="F314" s="3">
        <f>'Raw data'!D314</f>
        <v>62.75</v>
      </c>
      <c r="G314" s="3">
        <f t="shared" si="34"/>
        <v>0</v>
      </c>
      <c r="H314" s="62">
        <f>'Raw data'!E314</f>
        <v>1639.5948282039401</v>
      </c>
      <c r="I314" s="67">
        <f t="shared" si="31"/>
        <v>-5.467994357423343E-3</v>
      </c>
      <c r="K314" s="65">
        <v>42900</v>
      </c>
      <c r="L314" s="62">
        <f t="shared" si="32"/>
        <v>3.9908561580291367E-3</v>
      </c>
      <c r="M314" s="62">
        <f t="shared" si="28"/>
        <v>222.68083000000001</v>
      </c>
      <c r="N314">
        <f t="shared" si="33"/>
        <v>6.6261320489842011E-3</v>
      </c>
    </row>
    <row r="315" spans="1:14" x14ac:dyDescent="0.3">
      <c r="A315" s="101">
        <v>42901</v>
      </c>
      <c r="B315" s="3">
        <f>'Raw data'!B315</f>
        <v>61.672955000000002</v>
      </c>
      <c r="C315" s="3">
        <f t="shared" si="29"/>
        <v>-3.0769282751773021E-2</v>
      </c>
      <c r="D315" s="3">
        <f>'Raw data'!C315</f>
        <v>94.05</v>
      </c>
      <c r="E315" s="3">
        <f t="shared" si="30"/>
        <v>-2.336448598130841E-2</v>
      </c>
      <c r="F315" s="3">
        <f>'Raw data'!D315</f>
        <v>62.5</v>
      </c>
      <c r="G315" s="3">
        <f t="shared" si="34"/>
        <v>-3.9840637450199202E-3</v>
      </c>
      <c r="H315" s="62">
        <f>'Raw data'!E315</f>
        <v>1624.97155351117</v>
      </c>
      <c r="I315" s="67">
        <f t="shared" si="31"/>
        <v>-8.918834361528738E-3</v>
      </c>
      <c r="K315" s="65">
        <v>42901</v>
      </c>
      <c r="L315" s="62">
        <f t="shared" si="32"/>
        <v>-1.9372610826033781E-2</v>
      </c>
      <c r="M315" s="62">
        <f t="shared" si="28"/>
        <v>218.22295500000001</v>
      </c>
      <c r="N315">
        <f t="shared" si="33"/>
        <v>-2.001912333450527E-2</v>
      </c>
    </row>
    <row r="316" spans="1:14" x14ac:dyDescent="0.3">
      <c r="A316" s="101">
        <v>42902</v>
      </c>
      <c r="B316" s="3">
        <f>'Raw data'!B316</f>
        <v>61.999268000000001</v>
      </c>
      <c r="C316" s="3">
        <f t="shared" si="29"/>
        <v>5.291022620855429E-3</v>
      </c>
      <c r="D316" s="3">
        <f>'Raw data'!C316</f>
        <v>95.7</v>
      </c>
      <c r="E316" s="3">
        <f t="shared" si="30"/>
        <v>1.7543859649122868E-2</v>
      </c>
      <c r="F316" s="3">
        <f>'Raw data'!D316</f>
        <v>63.25</v>
      </c>
      <c r="G316" s="3">
        <f t="shared" si="34"/>
        <v>1.2E-2</v>
      </c>
      <c r="H316" s="62">
        <f>'Raw data'!E316</f>
        <v>1635.93484206163</v>
      </c>
      <c r="I316" s="67">
        <f t="shared" si="31"/>
        <v>6.7467572135468962E-3</v>
      </c>
      <c r="K316" s="65">
        <v>42902</v>
      </c>
      <c r="L316" s="62">
        <f t="shared" si="32"/>
        <v>1.1611627423326101E-2</v>
      </c>
      <c r="M316" s="62">
        <f t="shared" si="28"/>
        <v>220.94926800000002</v>
      </c>
      <c r="N316">
        <f t="shared" si="33"/>
        <v>1.2493245726601055E-2</v>
      </c>
    </row>
    <row r="317" spans="1:14" x14ac:dyDescent="0.3">
      <c r="A317" s="101">
        <v>42905</v>
      </c>
      <c r="B317" s="3">
        <f>'Raw data'!B317</f>
        <v>61.428215000000002</v>
      </c>
      <c r="C317" s="3">
        <f t="shared" si="29"/>
        <v>-9.2106410030518282E-3</v>
      </c>
      <c r="D317" s="3">
        <f>'Raw data'!C317</f>
        <v>94.8</v>
      </c>
      <c r="E317" s="3">
        <f t="shared" si="30"/>
        <v>-9.4043887147336018E-3</v>
      </c>
      <c r="F317" s="3">
        <f>'Raw data'!D317</f>
        <v>64.25</v>
      </c>
      <c r="G317" s="3">
        <f t="shared" si="34"/>
        <v>1.5810276679841896E-2</v>
      </c>
      <c r="H317" s="62">
        <f>'Raw data'!E317</f>
        <v>1653.3953585373899</v>
      </c>
      <c r="I317" s="67">
        <f t="shared" si="31"/>
        <v>1.0673112416724343E-2</v>
      </c>
      <c r="K317" s="65">
        <v>42905</v>
      </c>
      <c r="L317" s="62">
        <f t="shared" si="32"/>
        <v>-9.3491767931451128E-4</v>
      </c>
      <c r="M317" s="62">
        <f t="shared" si="28"/>
        <v>220.47821500000001</v>
      </c>
      <c r="N317">
        <f t="shared" si="33"/>
        <v>-2.1319509417881931E-3</v>
      </c>
    </row>
    <row r="318" spans="1:14" x14ac:dyDescent="0.3">
      <c r="A318" s="101">
        <v>42906</v>
      </c>
      <c r="B318" s="3">
        <f>'Raw data'!B318</f>
        <v>61.91769</v>
      </c>
      <c r="C318" s="3">
        <f t="shared" si="29"/>
        <v>7.9682439087640552E-3</v>
      </c>
      <c r="D318" s="3">
        <f>'Raw data'!C318</f>
        <v>96.25</v>
      </c>
      <c r="E318" s="3">
        <f t="shared" si="30"/>
        <v>1.529535864978906E-2</v>
      </c>
      <c r="F318" s="3">
        <f>'Raw data'!D318</f>
        <v>66.75</v>
      </c>
      <c r="G318" s="3">
        <f t="shared" si="34"/>
        <v>3.8910505836575876E-2</v>
      </c>
      <c r="H318" s="62">
        <f>'Raw data'!E318</f>
        <v>1647.66775543369</v>
      </c>
      <c r="I318" s="67">
        <f t="shared" si="31"/>
        <v>-3.4641461124982494E-3</v>
      </c>
      <c r="K318" s="65">
        <v>42906</v>
      </c>
      <c r="L318" s="62">
        <f t="shared" si="32"/>
        <v>2.0724702798376331E-2</v>
      </c>
      <c r="M318" s="62">
        <f t="shared" si="28"/>
        <v>224.91768999999999</v>
      </c>
      <c r="N318">
        <f t="shared" si="33"/>
        <v>2.0135662836348649E-2</v>
      </c>
    </row>
    <row r="319" spans="1:14" x14ac:dyDescent="0.3">
      <c r="A319" s="101">
        <v>42907</v>
      </c>
      <c r="B319" s="3">
        <f>'Raw data'!B319</f>
        <v>62.325572999999999</v>
      </c>
      <c r="C319" s="3">
        <f t="shared" si="29"/>
        <v>6.5875035066714892E-3</v>
      </c>
      <c r="D319" s="3">
        <f>'Raw data'!C319</f>
        <v>97.55</v>
      </c>
      <c r="E319" s="3">
        <f t="shared" si="30"/>
        <v>1.3506493506493477E-2</v>
      </c>
      <c r="F319" s="3">
        <f>'Raw data'!D319</f>
        <v>67</v>
      </c>
      <c r="G319" s="3">
        <f t="shared" si="34"/>
        <v>3.7453183520599251E-3</v>
      </c>
      <c r="H319" s="62">
        <f>'Raw data'!E319</f>
        <v>1641.70810018876</v>
      </c>
      <c r="I319" s="67">
        <f t="shared" si="31"/>
        <v>-3.6170248675900822E-3</v>
      </c>
      <c r="K319" s="65">
        <v>42907</v>
      </c>
      <c r="L319" s="62">
        <f t="shared" si="32"/>
        <v>7.9464384550749622E-3</v>
      </c>
      <c r="M319" s="62">
        <f t="shared" si="28"/>
        <v>226.875573</v>
      </c>
      <c r="N319">
        <f t="shared" si="33"/>
        <v>8.7048866632055914E-3</v>
      </c>
    </row>
    <row r="320" spans="1:14" x14ac:dyDescent="0.3">
      <c r="A320" s="101">
        <v>42908</v>
      </c>
      <c r="B320" s="3">
        <f>'Raw data'!B320</f>
        <v>62.162419999999997</v>
      </c>
      <c r="C320" s="3">
        <f t="shared" si="29"/>
        <v>-2.6177537108243065E-3</v>
      </c>
      <c r="D320" s="3">
        <f>'Raw data'!C320</f>
        <v>98.9</v>
      </c>
      <c r="E320" s="3">
        <f t="shared" si="30"/>
        <v>1.3839056893900652E-2</v>
      </c>
      <c r="F320" s="3">
        <f>'Raw data'!D320</f>
        <v>66.75</v>
      </c>
      <c r="G320" s="3">
        <f t="shared" si="34"/>
        <v>-3.7313432835820895E-3</v>
      </c>
      <c r="H320" s="62">
        <f>'Raw data'!E320</f>
        <v>1645.3582748789299</v>
      </c>
      <c r="I320" s="67">
        <f t="shared" si="31"/>
        <v>2.2234005483375788E-3</v>
      </c>
      <c r="K320" s="65">
        <v>42908</v>
      </c>
      <c r="L320" s="62">
        <f t="shared" si="32"/>
        <v>2.4966532998314185E-3</v>
      </c>
      <c r="M320" s="62">
        <f t="shared" si="28"/>
        <v>227.81242</v>
      </c>
      <c r="N320">
        <f t="shared" si="33"/>
        <v>4.1293427388941527E-3</v>
      </c>
    </row>
    <row r="321" spans="1:14" x14ac:dyDescent="0.3">
      <c r="A321" s="101">
        <v>42912</v>
      </c>
      <c r="B321" s="3">
        <f>'Raw data'!B321</f>
        <v>61.183480000000003</v>
      </c>
      <c r="C321" s="3">
        <f t="shared" si="29"/>
        <v>-1.574809989701164E-2</v>
      </c>
      <c r="D321" s="3">
        <f>'Raw data'!C321</f>
        <v>96.7</v>
      </c>
      <c r="E321" s="3">
        <f t="shared" si="30"/>
        <v>-2.2244691607684556E-2</v>
      </c>
      <c r="F321" s="3">
        <f>'Raw data'!D321</f>
        <v>65.5</v>
      </c>
      <c r="G321" s="3">
        <f t="shared" si="34"/>
        <v>-1.8726591760299626E-2</v>
      </c>
      <c r="H321" s="62">
        <f>'Raw data'!E321</f>
        <v>1643.52252133204</v>
      </c>
      <c r="I321" s="67">
        <f t="shared" si="31"/>
        <v>-1.1157166040478318E-3</v>
      </c>
      <c r="K321" s="65">
        <v>42912</v>
      </c>
      <c r="L321" s="62">
        <f t="shared" si="32"/>
        <v>-1.8906461088331942E-2</v>
      </c>
      <c r="M321" s="62">
        <f t="shared" si="28"/>
        <v>223.38348000000002</v>
      </c>
      <c r="N321">
        <f t="shared" si="33"/>
        <v>-1.9441170064388863E-2</v>
      </c>
    </row>
    <row r="322" spans="1:14" x14ac:dyDescent="0.3">
      <c r="A322" s="101">
        <v>42913</v>
      </c>
      <c r="B322" s="3">
        <f>'Raw data'!B322</f>
        <v>60.000599999999999</v>
      </c>
      <c r="C322" s="3">
        <f t="shared" si="29"/>
        <v>-1.9333323308840952E-2</v>
      </c>
      <c r="D322" s="3">
        <f>'Raw data'!C322</f>
        <v>96.7</v>
      </c>
      <c r="E322" s="3">
        <f t="shared" si="30"/>
        <v>0</v>
      </c>
      <c r="F322" s="3">
        <f>'Raw data'!D322</f>
        <v>66.25</v>
      </c>
      <c r="G322" s="3">
        <f t="shared" si="34"/>
        <v>1.1450381679389313E-2</v>
      </c>
      <c r="H322" s="62">
        <f>'Raw data'!E322</f>
        <v>1628.54361158713</v>
      </c>
      <c r="I322" s="67">
        <f t="shared" si="31"/>
        <v>-9.1139059857664028E-3</v>
      </c>
      <c r="K322" s="65">
        <v>42913</v>
      </c>
      <c r="L322" s="62">
        <f t="shared" si="32"/>
        <v>-2.627647209817213E-3</v>
      </c>
      <c r="M322" s="62">
        <f t="shared" si="28"/>
        <v>222.95060000000001</v>
      </c>
      <c r="N322">
        <f t="shared" si="33"/>
        <v>-1.9378335407793424E-3</v>
      </c>
    </row>
    <row r="323" spans="1:14" x14ac:dyDescent="0.3">
      <c r="A323" s="101">
        <v>42914</v>
      </c>
      <c r="B323" s="3">
        <f>'Raw data'!B323</f>
        <v>59.959816000000004</v>
      </c>
      <c r="C323" s="3">
        <f t="shared" si="29"/>
        <v>-6.7972653606789013E-4</v>
      </c>
      <c r="D323" s="3">
        <f>'Raw data'!C323</f>
        <v>98.35</v>
      </c>
      <c r="E323" s="3">
        <f t="shared" si="30"/>
        <v>1.706308169596682E-2</v>
      </c>
      <c r="F323" s="3">
        <f>'Raw data'!D323</f>
        <v>66.5</v>
      </c>
      <c r="G323" s="3">
        <f t="shared" si="34"/>
        <v>3.7735849056603774E-3</v>
      </c>
      <c r="H323" s="62">
        <f>'Raw data'!E323</f>
        <v>1630.9845854539401</v>
      </c>
      <c r="I323" s="67">
        <f t="shared" si="31"/>
        <v>1.4988692040191383E-3</v>
      </c>
      <c r="K323" s="65">
        <v>42914</v>
      </c>
      <c r="L323" s="62">
        <f t="shared" si="32"/>
        <v>6.7189800218531021E-3</v>
      </c>
      <c r="M323" s="62">
        <f t="shared" ref="M323:M386" si="35">B323+D323+F323</f>
        <v>224.80981600000001</v>
      </c>
      <c r="N323">
        <f t="shared" si="33"/>
        <v>8.3391388047397205E-3</v>
      </c>
    </row>
    <row r="324" spans="1:14" x14ac:dyDescent="0.3">
      <c r="A324" s="101">
        <v>42915</v>
      </c>
      <c r="B324" s="3">
        <f>'Raw data'!B324</f>
        <v>59.959816000000004</v>
      </c>
      <c r="C324" s="3">
        <f t="shared" ref="C324:C387" si="36">(B324-B323)/B323</f>
        <v>0</v>
      </c>
      <c r="D324" s="3">
        <f>'Raw data'!C324</f>
        <v>95.3</v>
      </c>
      <c r="E324" s="3">
        <f t="shared" ref="E324:E387" si="37">(D324-D323)/D323</f>
        <v>-3.1011692933401093E-2</v>
      </c>
      <c r="F324" s="3">
        <f>'Raw data'!D324</f>
        <v>66.75</v>
      </c>
      <c r="G324" s="3">
        <f t="shared" si="34"/>
        <v>3.7593984962406013E-3</v>
      </c>
      <c r="H324" s="62">
        <f>'Raw data'!E324</f>
        <v>1613.2180250337699</v>
      </c>
      <c r="I324" s="67">
        <f t="shared" ref="I324:I387" si="38">(H324-H323)/H323</f>
        <v>-1.0893150418846767E-2</v>
      </c>
      <c r="K324" s="65">
        <v>42915</v>
      </c>
      <c r="L324" s="62">
        <f t="shared" ref="L324:L387" si="39">AVERAGE(C324,E324,G324)</f>
        <v>-9.0840981457201639E-3</v>
      </c>
      <c r="M324" s="62">
        <f t="shared" si="35"/>
        <v>222.009816</v>
      </c>
      <c r="N324">
        <f t="shared" ref="N324:N387" si="40">(M324-M323)/M323</f>
        <v>-1.2454972161891771E-2</v>
      </c>
    </row>
    <row r="325" spans="1:14" x14ac:dyDescent="0.3">
      <c r="A325" s="101">
        <v>42916</v>
      </c>
      <c r="B325" s="3">
        <f>'Raw data'!B325</f>
        <v>59.551920000000003</v>
      </c>
      <c r="C325" s="3">
        <f t="shared" si="36"/>
        <v>-6.8028227438189752E-3</v>
      </c>
      <c r="D325" s="3">
        <f>'Raw data'!C325</f>
        <v>95.3</v>
      </c>
      <c r="E325" s="3">
        <f t="shared" si="37"/>
        <v>0</v>
      </c>
      <c r="F325" s="3">
        <f>'Raw data'!D325</f>
        <v>62</v>
      </c>
      <c r="G325" s="3">
        <f t="shared" si="34"/>
        <v>-7.116104868913857E-2</v>
      </c>
      <c r="H325" s="62">
        <f>'Raw data'!E325</f>
        <v>1602.5311072838099</v>
      </c>
      <c r="I325" s="67">
        <f t="shared" si="38"/>
        <v>-6.6245960459909263E-3</v>
      </c>
      <c r="K325" s="65">
        <v>42916</v>
      </c>
      <c r="L325" s="62">
        <f t="shared" si="39"/>
        <v>-2.5987957144319184E-2</v>
      </c>
      <c r="M325" s="62">
        <f t="shared" si="35"/>
        <v>216.85192000000001</v>
      </c>
      <c r="N325">
        <f t="shared" si="40"/>
        <v>-2.3232738501976841E-2</v>
      </c>
    </row>
    <row r="326" spans="1:14" x14ac:dyDescent="0.3">
      <c r="A326" s="101">
        <v>42919</v>
      </c>
      <c r="B326" s="3">
        <f>'Raw data'!B326</f>
        <v>58.328254999999999</v>
      </c>
      <c r="C326" s="3">
        <f t="shared" si="36"/>
        <v>-2.0547868145980919E-2</v>
      </c>
      <c r="D326" s="3">
        <f>'Raw data'!C326</f>
        <v>94.25</v>
      </c>
      <c r="E326" s="3">
        <f t="shared" si="37"/>
        <v>-1.1017838405036697E-2</v>
      </c>
      <c r="F326" s="3">
        <f>'Raw data'!D326</f>
        <v>60.5</v>
      </c>
      <c r="G326" s="3">
        <f t="shared" ref="G326:G389" si="41">(F326-F325)/F325</f>
        <v>-2.4193548387096774E-2</v>
      </c>
      <c r="H326" s="62">
        <f>'Raw data'!E326</f>
        <v>1627.4103351561901</v>
      </c>
      <c r="I326" s="67">
        <f t="shared" si="38"/>
        <v>1.5524957836574484E-2</v>
      </c>
      <c r="K326" s="65">
        <v>42919</v>
      </c>
      <c r="L326" s="62">
        <f t="shared" si="39"/>
        <v>-1.8586418312704796E-2</v>
      </c>
      <c r="M326" s="62">
        <f t="shared" si="35"/>
        <v>213.07825500000001</v>
      </c>
      <c r="N326">
        <f t="shared" si="40"/>
        <v>-1.7402036375790419E-2</v>
      </c>
    </row>
    <row r="327" spans="1:14" x14ac:dyDescent="0.3">
      <c r="A327" s="101">
        <v>42920</v>
      </c>
      <c r="B327" s="3">
        <f>'Raw data'!B327</f>
        <v>58.287464</v>
      </c>
      <c r="C327" s="3">
        <f t="shared" si="36"/>
        <v>-6.9933516783587458E-4</v>
      </c>
      <c r="D327" s="3">
        <f>'Raw data'!C327</f>
        <v>92.6</v>
      </c>
      <c r="E327" s="3">
        <f t="shared" si="37"/>
        <v>-1.7506631299734808E-2</v>
      </c>
      <c r="F327" s="3">
        <f>'Raw data'!D327</f>
        <v>59.5</v>
      </c>
      <c r="G327" s="3">
        <f t="shared" si="41"/>
        <v>-1.6528925619834711E-2</v>
      </c>
      <c r="H327" s="62">
        <f>'Raw data'!E327</f>
        <v>1621.6721403982001</v>
      </c>
      <c r="I327" s="67">
        <f t="shared" si="38"/>
        <v>-3.525966766973517E-3</v>
      </c>
      <c r="K327" s="65">
        <v>42920</v>
      </c>
      <c r="L327" s="62">
        <f t="shared" si="39"/>
        <v>-1.1578297362468465E-2</v>
      </c>
      <c r="M327" s="62">
        <f t="shared" si="35"/>
        <v>210.38746399999999</v>
      </c>
      <c r="N327">
        <f t="shared" si="40"/>
        <v>-1.2628182073295177E-2</v>
      </c>
    </row>
    <row r="328" spans="1:14" x14ac:dyDescent="0.3">
      <c r="A328" s="101">
        <v>42921</v>
      </c>
      <c r="B328" s="3">
        <f>'Raw data'!B328</f>
        <v>57.675629999999998</v>
      </c>
      <c r="C328" s="3">
        <f t="shared" si="36"/>
        <v>-1.0496836849858518E-2</v>
      </c>
      <c r="D328" s="3">
        <f>'Raw data'!C328</f>
        <v>90.2</v>
      </c>
      <c r="E328" s="3">
        <f t="shared" si="37"/>
        <v>-2.591792656587464E-2</v>
      </c>
      <c r="F328" s="3">
        <f>'Raw data'!D328</f>
        <v>59.25</v>
      </c>
      <c r="G328" s="3">
        <f t="shared" si="41"/>
        <v>-4.2016806722689074E-3</v>
      </c>
      <c r="H328" s="62">
        <f>'Raw data'!E328</f>
        <v>1627.20727865973</v>
      </c>
      <c r="I328" s="67">
        <f t="shared" si="38"/>
        <v>3.4132289281178555E-3</v>
      </c>
      <c r="K328" s="65">
        <v>42921</v>
      </c>
      <c r="L328" s="62">
        <f t="shared" si="39"/>
        <v>-1.3538814696000689E-2</v>
      </c>
      <c r="M328" s="62">
        <f t="shared" si="35"/>
        <v>207.12563</v>
      </c>
      <c r="N328">
        <f t="shared" si="40"/>
        <v>-1.5503937059671926E-2</v>
      </c>
    </row>
    <row r="329" spans="1:14" x14ac:dyDescent="0.3">
      <c r="A329" s="101">
        <v>42922</v>
      </c>
      <c r="B329" s="3">
        <f>'Raw data'!B329</f>
        <v>57.797992999999998</v>
      </c>
      <c r="C329" s="3">
        <f t="shared" si="36"/>
        <v>2.1215719706919544E-3</v>
      </c>
      <c r="D329" s="3">
        <f>'Raw data'!C329</f>
        <v>89.45</v>
      </c>
      <c r="E329" s="3">
        <f t="shared" si="37"/>
        <v>-8.3148558758314849E-3</v>
      </c>
      <c r="F329" s="3">
        <f>'Raw data'!D329</f>
        <v>59</v>
      </c>
      <c r="G329" s="3">
        <f t="shared" si="41"/>
        <v>-4.2194092827004216E-3</v>
      </c>
      <c r="H329" s="62">
        <f>'Raw data'!E329</f>
        <v>1620.9915484779599</v>
      </c>
      <c r="I329" s="67">
        <f t="shared" si="38"/>
        <v>-3.819876092792435E-3</v>
      </c>
      <c r="K329" s="65">
        <v>42922</v>
      </c>
      <c r="L329" s="62">
        <f t="shared" si="39"/>
        <v>-3.4708977292799842E-3</v>
      </c>
      <c r="M329" s="62">
        <f t="shared" si="35"/>
        <v>206.24799300000001</v>
      </c>
      <c r="N329">
        <f t="shared" si="40"/>
        <v>-4.2372206665104309E-3</v>
      </c>
    </row>
    <row r="330" spans="1:14" x14ac:dyDescent="0.3">
      <c r="A330" s="101">
        <v>42923</v>
      </c>
      <c r="B330" s="3">
        <f>'Raw data'!B330</f>
        <v>57.879573999999998</v>
      </c>
      <c r="C330" s="3">
        <f t="shared" si="36"/>
        <v>1.4114849974115867E-3</v>
      </c>
      <c r="D330" s="3">
        <f>'Raw data'!C330</f>
        <v>89.8</v>
      </c>
      <c r="E330" s="3">
        <f t="shared" si="37"/>
        <v>3.9128004471771305E-3</v>
      </c>
      <c r="F330" s="3">
        <f>'Raw data'!D330</f>
        <v>59</v>
      </c>
      <c r="G330" s="3">
        <f t="shared" si="41"/>
        <v>0</v>
      </c>
      <c r="H330" s="62">
        <f>'Raw data'!E330</f>
        <v>1616.9985539694401</v>
      </c>
      <c r="I330" s="67">
        <f t="shared" si="38"/>
        <v>-2.4633037181896853E-3</v>
      </c>
      <c r="K330" s="65">
        <v>42923</v>
      </c>
      <c r="L330" s="62">
        <f t="shared" si="39"/>
        <v>1.7747618148629058E-3</v>
      </c>
      <c r="M330" s="62">
        <f t="shared" si="35"/>
        <v>206.679574</v>
      </c>
      <c r="N330">
        <f t="shared" si="40"/>
        <v>2.0925343016549702E-3</v>
      </c>
    </row>
    <row r="331" spans="1:14" x14ac:dyDescent="0.3">
      <c r="A331" s="101">
        <v>42926</v>
      </c>
      <c r="B331" s="3">
        <f>'Raw data'!B331</f>
        <v>56.859848</v>
      </c>
      <c r="C331" s="3">
        <f t="shared" si="36"/>
        <v>-1.761806332575977E-2</v>
      </c>
      <c r="D331" s="3">
        <f>'Raw data'!C331</f>
        <v>89.5</v>
      </c>
      <c r="E331" s="3">
        <f t="shared" si="37"/>
        <v>-3.3407572383073181E-3</v>
      </c>
      <c r="F331" s="3">
        <f>'Raw data'!D331</f>
        <v>58</v>
      </c>
      <c r="G331" s="3">
        <f t="shared" si="41"/>
        <v>-1.6949152542372881E-2</v>
      </c>
      <c r="H331" s="62">
        <f>'Raw data'!E331</f>
        <v>1624.80622556648</v>
      </c>
      <c r="I331" s="67">
        <f t="shared" si="38"/>
        <v>4.828496338400207E-3</v>
      </c>
      <c r="K331" s="65">
        <v>42926</v>
      </c>
      <c r="L331" s="62">
        <f t="shared" si="39"/>
        <v>-1.2635991035479988E-2</v>
      </c>
      <c r="M331" s="62">
        <f t="shared" si="35"/>
        <v>204.359848</v>
      </c>
      <c r="N331">
        <f t="shared" si="40"/>
        <v>-1.1223779665812563E-2</v>
      </c>
    </row>
    <row r="332" spans="1:14" x14ac:dyDescent="0.3">
      <c r="A332" s="101">
        <v>42927</v>
      </c>
      <c r="B332" s="3">
        <f>'Raw data'!B332</f>
        <v>56.859848</v>
      </c>
      <c r="C332" s="3">
        <f t="shared" si="36"/>
        <v>0</v>
      </c>
      <c r="D332" s="3">
        <f>'Raw data'!C332</f>
        <v>87.4</v>
      </c>
      <c r="E332" s="3">
        <f t="shared" si="37"/>
        <v>-2.3463687150837926E-2</v>
      </c>
      <c r="F332" s="3">
        <f>'Raw data'!D332</f>
        <v>58</v>
      </c>
      <c r="G332" s="3">
        <f t="shared" si="41"/>
        <v>0</v>
      </c>
      <c r="H332" s="62">
        <f>'Raw data'!E332</f>
        <v>1621.56977044001</v>
      </c>
      <c r="I332" s="67">
        <f t="shared" si="38"/>
        <v>-1.9919022191963961E-3</v>
      </c>
      <c r="K332" s="65">
        <v>42927</v>
      </c>
      <c r="L332" s="62">
        <f t="shared" si="39"/>
        <v>-7.8212290502793092E-3</v>
      </c>
      <c r="M332" s="62">
        <f t="shared" si="35"/>
        <v>202.25984800000001</v>
      </c>
      <c r="N332">
        <f t="shared" si="40"/>
        <v>-1.0275991201559292E-2</v>
      </c>
    </row>
    <row r="333" spans="1:14" x14ac:dyDescent="0.3">
      <c r="A333" s="101">
        <v>42928</v>
      </c>
      <c r="B333" s="3">
        <f>'Raw data'!B333</f>
        <v>56.982216000000001</v>
      </c>
      <c r="C333" s="3">
        <f t="shared" si="36"/>
        <v>2.1520986127152781E-3</v>
      </c>
      <c r="D333" s="3">
        <f>'Raw data'!C333</f>
        <v>89.7</v>
      </c>
      <c r="E333" s="3">
        <f t="shared" si="37"/>
        <v>2.6315789473684178E-2</v>
      </c>
      <c r="F333" s="3">
        <f>'Raw data'!D333</f>
        <v>58.5</v>
      </c>
      <c r="G333" s="3">
        <f t="shared" si="41"/>
        <v>8.6206896551724137E-3</v>
      </c>
      <c r="H333" s="62">
        <f>'Raw data'!E333</f>
        <v>1650.59249471252</v>
      </c>
      <c r="I333" s="67">
        <f t="shared" si="38"/>
        <v>1.7897918918798505E-2</v>
      </c>
      <c r="K333" s="65">
        <v>42928</v>
      </c>
      <c r="L333" s="62">
        <f t="shared" si="39"/>
        <v>1.2362859247190624E-2</v>
      </c>
      <c r="M333" s="62">
        <f t="shared" si="35"/>
        <v>205.18221600000001</v>
      </c>
      <c r="N333">
        <f t="shared" si="40"/>
        <v>1.4448582004274055E-2</v>
      </c>
    </row>
    <row r="334" spans="1:14" x14ac:dyDescent="0.3">
      <c r="A334" s="101">
        <v>42929</v>
      </c>
      <c r="B334" s="3">
        <f>'Raw data'!B334</f>
        <v>57.797992999999998</v>
      </c>
      <c r="C334" s="3">
        <f t="shared" si="36"/>
        <v>1.4316343892276795E-2</v>
      </c>
      <c r="D334" s="3">
        <f>'Raw data'!C334</f>
        <v>89.2</v>
      </c>
      <c r="E334" s="3">
        <f t="shared" si="37"/>
        <v>-5.5741360089186171E-3</v>
      </c>
      <c r="F334" s="3">
        <f>'Raw data'!D334</f>
        <v>58.25</v>
      </c>
      <c r="G334" s="3">
        <f t="shared" si="41"/>
        <v>-4.2735042735042739E-3</v>
      </c>
      <c r="H334" s="62">
        <f>'Raw data'!E334</f>
        <v>1642.4853482794099</v>
      </c>
      <c r="I334" s="67">
        <f t="shared" si="38"/>
        <v>-4.9116583645450766E-3</v>
      </c>
      <c r="K334" s="65">
        <v>42929</v>
      </c>
      <c r="L334" s="62">
        <f t="shared" si="39"/>
        <v>1.4895678699513009E-3</v>
      </c>
      <c r="M334" s="62">
        <f t="shared" si="35"/>
        <v>205.24799300000001</v>
      </c>
      <c r="N334">
        <f t="shared" si="40"/>
        <v>3.2057846572822413E-4</v>
      </c>
    </row>
    <row r="335" spans="1:14" x14ac:dyDescent="0.3">
      <c r="A335" s="101">
        <v>42930</v>
      </c>
      <c r="B335" s="3">
        <f>'Raw data'!B335</f>
        <v>58.08352</v>
      </c>
      <c r="C335" s="3">
        <f t="shared" si="36"/>
        <v>4.940085030288195E-3</v>
      </c>
      <c r="D335" s="3">
        <f>'Raw data'!C335</f>
        <v>89.15</v>
      </c>
      <c r="E335" s="3">
        <f t="shared" si="37"/>
        <v>-5.6053811659189637E-4</v>
      </c>
      <c r="F335" s="3">
        <f>'Raw data'!D335</f>
        <v>60.75</v>
      </c>
      <c r="G335" s="3">
        <f t="shared" si="41"/>
        <v>4.2918454935622317E-2</v>
      </c>
      <c r="H335" s="62">
        <f>'Raw data'!E335</f>
        <v>1646.82660821282</v>
      </c>
      <c r="I335" s="67">
        <f t="shared" si="38"/>
        <v>2.6431042066572025E-3</v>
      </c>
      <c r="K335" s="65">
        <v>42930</v>
      </c>
      <c r="L335" s="62">
        <f t="shared" si="39"/>
        <v>1.5766000616439537E-2</v>
      </c>
      <c r="M335" s="62">
        <f t="shared" si="35"/>
        <v>207.98352</v>
      </c>
      <c r="N335">
        <f t="shared" si="40"/>
        <v>1.3327911079744348E-2</v>
      </c>
    </row>
    <row r="336" spans="1:14" x14ac:dyDescent="0.3">
      <c r="A336" s="101">
        <v>42933</v>
      </c>
      <c r="B336" s="3">
        <f>'Raw data'!B336</f>
        <v>58.65457</v>
      </c>
      <c r="C336" s="3">
        <f t="shared" si="36"/>
        <v>9.8315322487342299E-3</v>
      </c>
      <c r="D336" s="3">
        <f>'Raw data'!C336</f>
        <v>89.7</v>
      </c>
      <c r="E336" s="3">
        <f t="shared" si="37"/>
        <v>6.1693774537296365E-3</v>
      </c>
      <c r="F336" s="3">
        <f>'Raw data'!D336</f>
        <v>60.75</v>
      </c>
      <c r="G336" s="3">
        <f t="shared" si="41"/>
        <v>0</v>
      </c>
      <c r="H336" s="62">
        <f>'Raw data'!E336</f>
        <v>1639.32572184574</v>
      </c>
      <c r="I336" s="67">
        <f t="shared" si="38"/>
        <v>-4.5547517447633527E-3</v>
      </c>
      <c r="K336" s="65">
        <v>42933</v>
      </c>
      <c r="L336" s="62">
        <f t="shared" si="39"/>
        <v>5.3336365674879552E-3</v>
      </c>
      <c r="M336" s="62">
        <f t="shared" si="35"/>
        <v>209.10457</v>
      </c>
      <c r="N336">
        <f t="shared" si="40"/>
        <v>5.3900905225567715E-3</v>
      </c>
    </row>
    <row r="337" spans="1:14" x14ac:dyDescent="0.3">
      <c r="A337" s="101">
        <v>42934</v>
      </c>
      <c r="B337" s="3">
        <f>'Raw data'!B337</f>
        <v>58.65457</v>
      </c>
      <c r="C337" s="3">
        <f t="shared" si="36"/>
        <v>0</v>
      </c>
      <c r="D337" s="3">
        <f>'Raw data'!C337</f>
        <v>90.65</v>
      </c>
      <c r="E337" s="3">
        <f t="shared" si="37"/>
        <v>1.0590858416945405E-2</v>
      </c>
      <c r="F337" s="3">
        <f>'Raw data'!D337</f>
        <v>62</v>
      </c>
      <c r="G337" s="3">
        <f t="shared" si="41"/>
        <v>2.0576131687242798E-2</v>
      </c>
      <c r="H337" s="62">
        <f>'Raw data'!E337</f>
        <v>1607.3554827452899</v>
      </c>
      <c r="I337" s="67">
        <f t="shared" si="38"/>
        <v>-1.9502066413289911E-2</v>
      </c>
      <c r="K337" s="65">
        <v>42934</v>
      </c>
      <c r="L337" s="62">
        <f t="shared" si="39"/>
        <v>1.0388996701396069E-2</v>
      </c>
      <c r="M337" s="62">
        <f t="shared" si="35"/>
        <v>211.30457000000001</v>
      </c>
      <c r="N337">
        <f t="shared" si="40"/>
        <v>1.0521051739806629E-2</v>
      </c>
    </row>
    <row r="338" spans="1:14" x14ac:dyDescent="0.3">
      <c r="A338" s="101">
        <v>42935</v>
      </c>
      <c r="B338" s="3">
        <f>'Raw data'!B338</f>
        <v>63.549250000000001</v>
      </c>
      <c r="C338" s="3">
        <f t="shared" si="36"/>
        <v>8.3449252121360729E-2</v>
      </c>
      <c r="D338" s="3">
        <f>'Raw data'!C338</f>
        <v>91.5</v>
      </c>
      <c r="E338" s="3">
        <f t="shared" si="37"/>
        <v>9.3767236624378841E-3</v>
      </c>
      <c r="F338" s="3">
        <f>'Raw data'!D338</f>
        <v>61.75</v>
      </c>
      <c r="G338" s="3">
        <f t="shared" si="41"/>
        <v>-4.0322580645161289E-3</v>
      </c>
      <c r="H338" s="62">
        <f>'Raw data'!E338</f>
        <v>1609.96400004153</v>
      </c>
      <c r="I338" s="67">
        <f t="shared" si="38"/>
        <v>1.6228627234249535E-3</v>
      </c>
      <c r="K338" s="65">
        <v>42935</v>
      </c>
      <c r="L338" s="62">
        <f t="shared" si="39"/>
        <v>2.9597905906427496E-2</v>
      </c>
      <c r="M338" s="62">
        <f t="shared" si="35"/>
        <v>216.79925</v>
      </c>
      <c r="N338">
        <f t="shared" si="40"/>
        <v>2.6003602288393421E-2</v>
      </c>
    </row>
    <row r="339" spans="1:14" x14ac:dyDescent="0.3">
      <c r="A339" s="101">
        <v>42936</v>
      </c>
      <c r="B339" s="3">
        <f>'Raw data'!B339</f>
        <v>63.549250000000001</v>
      </c>
      <c r="C339" s="3">
        <f t="shared" si="36"/>
        <v>0</v>
      </c>
      <c r="D339" s="3">
        <f>'Raw data'!C339</f>
        <v>91.7</v>
      </c>
      <c r="E339" s="3">
        <f t="shared" si="37"/>
        <v>2.1857923497268072E-3</v>
      </c>
      <c r="F339" s="3">
        <f>'Raw data'!D339</f>
        <v>60.75</v>
      </c>
      <c r="G339" s="3">
        <f t="shared" si="41"/>
        <v>-1.6194331983805668E-2</v>
      </c>
      <c r="H339" s="62">
        <f>'Raw data'!E339</f>
        <v>1597.8353437657099</v>
      </c>
      <c r="I339" s="67">
        <f t="shared" si="38"/>
        <v>-7.5334953300242634E-3</v>
      </c>
      <c r="K339" s="65">
        <v>42936</v>
      </c>
      <c r="L339" s="62">
        <f t="shared" si="39"/>
        <v>-4.66951321135962E-3</v>
      </c>
      <c r="M339" s="62">
        <f t="shared" si="35"/>
        <v>215.99925000000002</v>
      </c>
      <c r="N339">
        <f t="shared" si="40"/>
        <v>-3.6900496657621415E-3</v>
      </c>
    </row>
    <row r="340" spans="1:14" x14ac:dyDescent="0.3">
      <c r="A340" s="101">
        <v>42937</v>
      </c>
      <c r="B340" s="3">
        <f>'Raw data'!B340</f>
        <v>63.957134000000003</v>
      </c>
      <c r="C340" s="3">
        <f t="shared" si="36"/>
        <v>6.4183920345244486E-3</v>
      </c>
      <c r="D340" s="3">
        <f>'Raw data'!C340</f>
        <v>91.65</v>
      </c>
      <c r="E340" s="3">
        <f t="shared" si="37"/>
        <v>-5.4525627044707916E-4</v>
      </c>
      <c r="F340" s="3">
        <f>'Raw data'!D340</f>
        <v>62.25</v>
      </c>
      <c r="G340" s="3">
        <f t="shared" si="41"/>
        <v>2.4691358024691357E-2</v>
      </c>
      <c r="H340" s="62">
        <f>'Raw data'!E340</f>
        <v>1581.37189201567</v>
      </c>
      <c r="I340" s="67">
        <f t="shared" si="38"/>
        <v>-1.0303597184951196E-2</v>
      </c>
      <c r="K340" s="65">
        <v>42937</v>
      </c>
      <c r="L340" s="62">
        <f t="shared" si="39"/>
        <v>1.0188164596256242E-2</v>
      </c>
      <c r="M340" s="62">
        <f t="shared" si="35"/>
        <v>217.857134</v>
      </c>
      <c r="N340">
        <f t="shared" si="40"/>
        <v>8.6013446805948829E-3</v>
      </c>
    </row>
    <row r="341" spans="1:14" x14ac:dyDescent="0.3">
      <c r="A341" s="101">
        <v>42940</v>
      </c>
      <c r="B341" s="3">
        <f>'Raw data'!B341</f>
        <v>63.467674000000002</v>
      </c>
      <c r="C341" s="3">
        <f t="shared" si="36"/>
        <v>-7.6529382945771315E-3</v>
      </c>
      <c r="D341" s="3">
        <f>'Raw data'!C341</f>
        <v>90.8</v>
      </c>
      <c r="E341" s="3">
        <f t="shared" si="37"/>
        <v>-9.274413529732772E-3</v>
      </c>
      <c r="F341" s="3">
        <f>'Raw data'!D341</f>
        <v>63.75</v>
      </c>
      <c r="G341" s="3">
        <f t="shared" si="41"/>
        <v>2.4096385542168676E-2</v>
      </c>
      <c r="H341" s="62">
        <f>'Raw data'!E341</f>
        <v>1566.8785024410899</v>
      </c>
      <c r="I341" s="67">
        <f t="shared" si="38"/>
        <v>-9.1650734705460805E-3</v>
      </c>
      <c r="K341" s="65">
        <v>42940</v>
      </c>
      <c r="L341" s="62">
        <f t="shared" si="39"/>
        <v>2.3896779059529236E-3</v>
      </c>
      <c r="M341" s="62">
        <f t="shared" si="35"/>
        <v>218.017674</v>
      </c>
      <c r="N341">
        <f t="shared" si="40"/>
        <v>7.3690494799218955E-4</v>
      </c>
    </row>
    <row r="342" spans="1:14" x14ac:dyDescent="0.3">
      <c r="A342" s="101">
        <v>42941</v>
      </c>
      <c r="B342" s="3">
        <f>'Raw data'!B342</f>
        <v>63.100566999999998</v>
      </c>
      <c r="C342" s="3">
        <f t="shared" si="36"/>
        <v>-5.784157144312619E-3</v>
      </c>
      <c r="D342" s="3">
        <f>'Raw data'!C342</f>
        <v>90.45</v>
      </c>
      <c r="E342" s="3">
        <f t="shared" si="37"/>
        <v>-3.8546255506607305E-3</v>
      </c>
      <c r="F342" s="3">
        <f>'Raw data'!D342</f>
        <v>62.75</v>
      </c>
      <c r="G342" s="3">
        <f t="shared" si="41"/>
        <v>-1.5686274509803921E-2</v>
      </c>
      <c r="H342" s="62">
        <f>'Raw data'!E342</f>
        <v>1568.9090117760099</v>
      </c>
      <c r="I342" s="67">
        <f t="shared" si="38"/>
        <v>1.295894564739131E-3</v>
      </c>
      <c r="K342" s="65">
        <v>42941</v>
      </c>
      <c r="L342" s="62">
        <f t="shared" si="39"/>
        <v>-8.4416857349257565E-3</v>
      </c>
      <c r="M342" s="62">
        <f t="shared" si="35"/>
        <v>216.300567</v>
      </c>
      <c r="N342">
        <f t="shared" si="40"/>
        <v>-7.8759990806983784E-3</v>
      </c>
    </row>
    <row r="343" spans="1:14" x14ac:dyDescent="0.3">
      <c r="A343" s="101">
        <v>42942</v>
      </c>
      <c r="B343" s="3">
        <f>'Raw data'!B343</f>
        <v>63.630830000000003</v>
      </c>
      <c r="C343" s="3">
        <f t="shared" si="36"/>
        <v>8.4034585616323387E-3</v>
      </c>
      <c r="D343" s="3">
        <f>'Raw data'!C343</f>
        <v>92</v>
      </c>
      <c r="E343" s="3">
        <f t="shared" si="37"/>
        <v>1.7136539524599193E-2</v>
      </c>
      <c r="F343" s="3">
        <f>'Raw data'!D343</f>
        <v>61.25</v>
      </c>
      <c r="G343" s="3">
        <f t="shared" si="41"/>
        <v>-2.3904382470119521E-2</v>
      </c>
      <c r="H343" s="62">
        <f>'Raw data'!E343</f>
        <v>1580.22030211729</v>
      </c>
      <c r="I343" s="67">
        <f t="shared" si="38"/>
        <v>7.2096534957598411E-3</v>
      </c>
      <c r="K343" s="65">
        <v>42942</v>
      </c>
      <c r="L343" s="62">
        <f t="shared" si="39"/>
        <v>5.4520520537066958E-4</v>
      </c>
      <c r="M343" s="62">
        <f t="shared" si="35"/>
        <v>216.88083</v>
      </c>
      <c r="N343">
        <f t="shared" si="40"/>
        <v>2.6826698054841537E-3</v>
      </c>
    </row>
    <row r="344" spans="1:14" x14ac:dyDescent="0.3">
      <c r="A344" s="101">
        <v>42943</v>
      </c>
      <c r="B344" s="3">
        <f>'Raw data'!B344</f>
        <v>63.467674000000002</v>
      </c>
      <c r="C344" s="3">
        <f t="shared" si="36"/>
        <v>-2.5641029670680194E-3</v>
      </c>
      <c r="D344" s="3">
        <f>'Raw data'!C344</f>
        <v>92.4</v>
      </c>
      <c r="E344" s="3">
        <f t="shared" si="37"/>
        <v>4.3478260869565834E-3</v>
      </c>
      <c r="F344" s="3">
        <f>'Raw data'!D344</f>
        <v>62.25</v>
      </c>
      <c r="G344" s="3">
        <f t="shared" si="41"/>
        <v>1.6326530612244899E-2</v>
      </c>
      <c r="H344" s="62">
        <f>'Raw data'!E344</f>
        <v>1570.4758334913699</v>
      </c>
      <c r="I344" s="67">
        <f t="shared" si="38"/>
        <v>-6.1665253970371809E-3</v>
      </c>
      <c r="K344" s="65">
        <v>42943</v>
      </c>
      <c r="L344" s="62">
        <f t="shared" si="39"/>
        <v>6.0367512440444885E-3</v>
      </c>
      <c r="M344" s="62">
        <f t="shared" si="35"/>
        <v>218.11767400000002</v>
      </c>
      <c r="N344">
        <f t="shared" si="40"/>
        <v>5.7028737855716388E-3</v>
      </c>
    </row>
    <row r="345" spans="1:14" x14ac:dyDescent="0.3">
      <c r="A345" s="101">
        <v>42944</v>
      </c>
      <c r="B345" s="3">
        <f>'Raw data'!B345</f>
        <v>63.304510000000001</v>
      </c>
      <c r="C345" s="3">
        <f t="shared" si="36"/>
        <v>-2.5708205408630836E-3</v>
      </c>
      <c r="D345" s="3">
        <f>'Raw data'!C345</f>
        <v>91.75</v>
      </c>
      <c r="E345" s="3">
        <f t="shared" si="37"/>
        <v>-7.0346320346320957E-3</v>
      </c>
      <c r="F345" s="3">
        <f>'Raw data'!D345</f>
        <v>62</v>
      </c>
      <c r="G345" s="3">
        <f t="shared" si="41"/>
        <v>-4.0160642570281121E-3</v>
      </c>
      <c r="H345" s="62">
        <f>'Raw data'!E345</f>
        <v>1557.5607087512501</v>
      </c>
      <c r="I345" s="67">
        <f t="shared" si="38"/>
        <v>-8.2237016735290033E-3</v>
      </c>
      <c r="K345" s="65">
        <v>42944</v>
      </c>
      <c r="L345" s="62">
        <f t="shared" si="39"/>
        <v>-4.5405056108410976E-3</v>
      </c>
      <c r="M345" s="62">
        <f t="shared" si="35"/>
        <v>217.05450999999999</v>
      </c>
      <c r="N345">
        <f t="shared" si="40"/>
        <v>-4.8742680063607715E-3</v>
      </c>
    </row>
    <row r="346" spans="1:14" x14ac:dyDescent="0.3">
      <c r="A346" s="101">
        <v>42947</v>
      </c>
      <c r="B346" s="3">
        <f>'Raw data'!B346</f>
        <v>63.345303000000001</v>
      </c>
      <c r="C346" s="3">
        <f t="shared" si="36"/>
        <v>6.44393266767261E-4</v>
      </c>
      <c r="D346" s="3">
        <f>'Raw data'!C346</f>
        <v>89.85</v>
      </c>
      <c r="E346" s="3">
        <f t="shared" si="37"/>
        <v>-2.0708446866485077E-2</v>
      </c>
      <c r="F346" s="3">
        <f>'Raw data'!D346</f>
        <v>63.5</v>
      </c>
      <c r="G346" s="3">
        <f t="shared" si="41"/>
        <v>2.4193548387096774E-2</v>
      </c>
      <c r="H346" s="62">
        <f>'Raw data'!E346</f>
        <v>1548.1894895732801</v>
      </c>
      <c r="I346" s="67">
        <f t="shared" si="38"/>
        <v>-6.0165996261444359E-3</v>
      </c>
      <c r="K346" s="65">
        <v>42947</v>
      </c>
      <c r="L346" s="62">
        <f t="shared" si="39"/>
        <v>1.3764982624596526E-3</v>
      </c>
      <c r="M346" s="62">
        <f t="shared" si="35"/>
        <v>216.695303</v>
      </c>
      <c r="N346">
        <f t="shared" si="40"/>
        <v>-1.6549160853649061E-3</v>
      </c>
    </row>
    <row r="347" spans="1:14" x14ac:dyDescent="0.3">
      <c r="A347" s="101">
        <v>42948</v>
      </c>
      <c r="B347" s="3">
        <f>'Raw data'!B347</f>
        <v>63.182136999999997</v>
      </c>
      <c r="C347" s="3">
        <f t="shared" si="36"/>
        <v>-2.5758184470284075E-3</v>
      </c>
      <c r="D347" s="3">
        <f>'Raw data'!C347</f>
        <v>89.3</v>
      </c>
      <c r="E347" s="3">
        <f t="shared" si="37"/>
        <v>-6.1213132999443209E-3</v>
      </c>
      <c r="F347" s="3">
        <f>'Raw data'!D347</f>
        <v>65</v>
      </c>
      <c r="G347" s="3">
        <f t="shared" si="41"/>
        <v>2.3622047244094488E-2</v>
      </c>
      <c r="H347" s="62">
        <f>'Raw data'!E347</f>
        <v>1566.31303825596</v>
      </c>
      <c r="I347" s="67">
        <f t="shared" si="38"/>
        <v>1.1706285829181829E-2</v>
      </c>
      <c r="K347" s="65">
        <v>42948</v>
      </c>
      <c r="L347" s="62">
        <f t="shared" si="39"/>
        <v>4.9749718323739197E-3</v>
      </c>
      <c r="M347" s="62">
        <f t="shared" si="35"/>
        <v>217.48213699999999</v>
      </c>
      <c r="N347">
        <f t="shared" si="40"/>
        <v>3.6310616294253453E-3</v>
      </c>
    </row>
    <row r="348" spans="1:14" x14ac:dyDescent="0.3">
      <c r="A348" s="101">
        <v>42949</v>
      </c>
      <c r="B348" s="3">
        <f>'Raw data'!B348</f>
        <v>63.793976000000001</v>
      </c>
      <c r="C348" s="3">
        <f t="shared" si="36"/>
        <v>9.6837338692738958E-3</v>
      </c>
      <c r="D348" s="3">
        <f>'Raw data'!C348</f>
        <v>90.25</v>
      </c>
      <c r="E348" s="3">
        <f t="shared" si="37"/>
        <v>1.0638297872340458E-2</v>
      </c>
      <c r="F348" s="3">
        <f>'Raw data'!D348</f>
        <v>63</v>
      </c>
      <c r="G348" s="3">
        <f t="shared" si="41"/>
        <v>-3.0769230769230771E-2</v>
      </c>
      <c r="H348" s="62">
        <f>'Raw data'!E348</f>
        <v>1563.20455027457</v>
      </c>
      <c r="I348" s="67">
        <f t="shared" si="38"/>
        <v>-1.9845892267175416E-3</v>
      </c>
      <c r="K348" s="65">
        <v>42949</v>
      </c>
      <c r="L348" s="62">
        <f t="shared" si="39"/>
        <v>-3.4823996758721388E-3</v>
      </c>
      <c r="M348" s="62">
        <f t="shared" si="35"/>
        <v>217.04397599999999</v>
      </c>
      <c r="N348">
        <f t="shared" si="40"/>
        <v>-2.0146987979983294E-3</v>
      </c>
    </row>
    <row r="349" spans="1:14" x14ac:dyDescent="0.3">
      <c r="A349" s="101">
        <v>42950</v>
      </c>
      <c r="B349" s="3">
        <f>'Raw data'!B349</f>
        <v>63.263717999999997</v>
      </c>
      <c r="C349" s="3">
        <f t="shared" si="36"/>
        <v>-8.3120387417144753E-3</v>
      </c>
      <c r="D349" s="3">
        <f>'Raw data'!C349</f>
        <v>88.85</v>
      </c>
      <c r="E349" s="3">
        <f t="shared" si="37"/>
        <v>-1.5512465373961282E-2</v>
      </c>
      <c r="F349" s="3">
        <f>'Raw data'!D349</f>
        <v>62</v>
      </c>
      <c r="G349" s="3">
        <f t="shared" si="41"/>
        <v>-1.5873015873015872E-2</v>
      </c>
      <c r="H349" s="62">
        <f>'Raw data'!E349</f>
        <v>1559.6557540347901</v>
      </c>
      <c r="I349" s="67">
        <f t="shared" si="38"/>
        <v>-2.2702059299639149E-3</v>
      </c>
      <c r="K349" s="65">
        <v>42950</v>
      </c>
      <c r="L349" s="62">
        <f t="shared" si="39"/>
        <v>-1.3232506662897209E-2</v>
      </c>
      <c r="M349" s="62">
        <f t="shared" si="35"/>
        <v>214.11371800000001</v>
      </c>
      <c r="N349">
        <f t="shared" si="40"/>
        <v>-1.3500757100026498E-2</v>
      </c>
    </row>
    <row r="350" spans="1:14" x14ac:dyDescent="0.3">
      <c r="A350" s="101">
        <v>42951</v>
      </c>
      <c r="B350" s="3">
        <f>'Raw data'!B350</f>
        <v>63.671616</v>
      </c>
      <c r="C350" s="3">
        <f t="shared" si="36"/>
        <v>6.4475818509434268E-3</v>
      </c>
      <c r="D350" s="3">
        <f>'Raw data'!C350</f>
        <v>89.35</v>
      </c>
      <c r="E350" s="3">
        <f t="shared" si="37"/>
        <v>5.6274620146314017E-3</v>
      </c>
      <c r="F350" s="3">
        <f>'Raw data'!D350</f>
        <v>62.75</v>
      </c>
      <c r="G350" s="3">
        <f t="shared" si="41"/>
        <v>1.2096774193548387E-2</v>
      </c>
      <c r="H350" s="62">
        <f>'Raw data'!E350</f>
        <v>1573.46702250669</v>
      </c>
      <c r="I350" s="67">
        <f t="shared" si="38"/>
        <v>8.8553313358864551E-3</v>
      </c>
      <c r="K350" s="65">
        <v>42951</v>
      </c>
      <c r="L350" s="62">
        <f t="shared" si="39"/>
        <v>8.0572726863744042E-3</v>
      </c>
      <c r="M350" s="62">
        <f t="shared" si="35"/>
        <v>215.77161599999999</v>
      </c>
      <c r="N350">
        <f t="shared" si="40"/>
        <v>7.7430723051569667E-3</v>
      </c>
    </row>
    <row r="351" spans="1:14" x14ac:dyDescent="0.3">
      <c r="A351" s="101">
        <v>42954</v>
      </c>
      <c r="B351" s="3">
        <f>'Raw data'!B351</f>
        <v>64.936065999999997</v>
      </c>
      <c r="C351" s="3">
        <f t="shared" si="36"/>
        <v>1.9858927406522814E-2</v>
      </c>
      <c r="D351" s="3">
        <f>'Raw data'!C351</f>
        <v>90.8</v>
      </c>
      <c r="E351" s="3">
        <f t="shared" si="37"/>
        <v>1.6228315612758847E-2</v>
      </c>
      <c r="F351" s="3">
        <f>'Raw data'!D351</f>
        <v>64.75</v>
      </c>
      <c r="G351" s="3">
        <f t="shared" si="41"/>
        <v>3.1872509960159362E-2</v>
      </c>
      <c r="H351" s="62">
        <f>'Raw data'!E351</f>
        <v>1575.4721299943201</v>
      </c>
      <c r="I351" s="67">
        <f t="shared" si="38"/>
        <v>1.2743244433783862E-3</v>
      </c>
      <c r="K351" s="65">
        <v>42954</v>
      </c>
      <c r="L351" s="62">
        <f t="shared" si="39"/>
        <v>2.2653250993147009E-2</v>
      </c>
      <c r="M351" s="62">
        <f t="shared" si="35"/>
        <v>220.48606599999999</v>
      </c>
      <c r="N351">
        <f t="shared" si="40"/>
        <v>2.1849259357634876E-2</v>
      </c>
    </row>
    <row r="352" spans="1:14" x14ac:dyDescent="0.3">
      <c r="A352" s="101">
        <v>42955</v>
      </c>
      <c r="B352" s="3">
        <f>'Raw data'!B352</f>
        <v>64.446600000000004</v>
      </c>
      <c r="C352" s="3">
        <f t="shared" si="36"/>
        <v>-7.5376601964152416E-3</v>
      </c>
      <c r="D352" s="3">
        <f>'Raw data'!C352</f>
        <v>89.5</v>
      </c>
      <c r="E352" s="3">
        <f t="shared" si="37"/>
        <v>-1.4317180616740057E-2</v>
      </c>
      <c r="F352" s="3">
        <f>'Raw data'!D352</f>
        <v>65</v>
      </c>
      <c r="G352" s="3">
        <f t="shared" si="41"/>
        <v>3.8610038610038611E-3</v>
      </c>
      <c r="H352" s="62">
        <f>'Raw data'!E352</f>
        <v>1581.3188775579599</v>
      </c>
      <c r="I352" s="67">
        <f t="shared" si="38"/>
        <v>3.7111082146917551E-3</v>
      </c>
      <c r="K352" s="65">
        <v>42955</v>
      </c>
      <c r="L352" s="62">
        <f t="shared" si="39"/>
        <v>-5.997945650717147E-3</v>
      </c>
      <c r="M352" s="62">
        <f t="shared" si="35"/>
        <v>218.94659999999999</v>
      </c>
      <c r="N352">
        <f t="shared" si="40"/>
        <v>-6.9821464364102012E-3</v>
      </c>
    </row>
    <row r="353" spans="1:14" x14ac:dyDescent="0.3">
      <c r="A353" s="101">
        <v>42956</v>
      </c>
      <c r="B353" s="3">
        <f>'Raw data'!B353</f>
        <v>63.916339999999998</v>
      </c>
      <c r="C353" s="3">
        <f t="shared" si="36"/>
        <v>-8.2278972048177162E-3</v>
      </c>
      <c r="D353" s="3">
        <f>'Raw data'!C353</f>
        <v>89.1</v>
      </c>
      <c r="E353" s="3">
        <f t="shared" si="37"/>
        <v>-4.4692737430168236E-3</v>
      </c>
      <c r="F353" s="3">
        <f>'Raw data'!D353</f>
        <v>63</v>
      </c>
      <c r="G353" s="3">
        <f t="shared" si="41"/>
        <v>-3.0769230769230771E-2</v>
      </c>
      <c r="H353" s="62">
        <f>'Raw data'!E353</f>
        <v>1571.2007783030001</v>
      </c>
      <c r="I353" s="67">
        <f t="shared" si="38"/>
        <v>-6.3985192351496212E-3</v>
      </c>
      <c r="K353" s="65">
        <v>42956</v>
      </c>
      <c r="L353" s="62">
        <f t="shared" si="39"/>
        <v>-1.4488800572355104E-2</v>
      </c>
      <c r="M353" s="62">
        <f t="shared" si="35"/>
        <v>216.01633999999999</v>
      </c>
      <c r="N353">
        <f t="shared" si="40"/>
        <v>-1.3383446009209571E-2</v>
      </c>
    </row>
    <row r="354" spans="1:14" x14ac:dyDescent="0.3">
      <c r="A354" s="101">
        <v>42957</v>
      </c>
      <c r="B354" s="3">
        <f>'Raw data'!B354</f>
        <v>62.488734999999998</v>
      </c>
      <c r="C354" s="3">
        <f t="shared" si="36"/>
        <v>-2.2335524843881859E-2</v>
      </c>
      <c r="D354" s="3">
        <f>'Raw data'!C354</f>
        <v>87.35</v>
      </c>
      <c r="E354" s="3">
        <f t="shared" si="37"/>
        <v>-1.9640852974186308E-2</v>
      </c>
      <c r="F354" s="3">
        <f>'Raw data'!D354</f>
        <v>61</v>
      </c>
      <c r="G354" s="3">
        <f t="shared" si="41"/>
        <v>-3.1746031746031744E-2</v>
      </c>
      <c r="H354" s="62">
        <f>'Raw data'!E354</f>
        <v>1554.75266493396</v>
      </c>
      <c r="I354" s="67">
        <f t="shared" si="38"/>
        <v>-1.0468498740692561E-2</v>
      </c>
      <c r="K354" s="65">
        <v>42957</v>
      </c>
      <c r="L354" s="62">
        <f t="shared" si="39"/>
        <v>-2.4574136521366637E-2</v>
      </c>
      <c r="M354" s="62">
        <f t="shared" si="35"/>
        <v>210.83873499999999</v>
      </c>
      <c r="N354">
        <f t="shared" si="40"/>
        <v>-2.3968580339802072E-2</v>
      </c>
    </row>
    <row r="355" spans="1:14" x14ac:dyDescent="0.3">
      <c r="A355" s="101">
        <v>42958</v>
      </c>
      <c r="B355" s="3">
        <f>'Raw data'!B355</f>
        <v>60.571648000000003</v>
      </c>
      <c r="C355" s="3">
        <f t="shared" si="36"/>
        <v>-3.0678921568823486E-2</v>
      </c>
      <c r="D355" s="3">
        <f>'Raw data'!C355</f>
        <v>86.65</v>
      </c>
      <c r="E355" s="3">
        <f t="shared" si="37"/>
        <v>-8.0137378362906547E-3</v>
      </c>
      <c r="F355" s="3">
        <f>'Raw data'!D355</f>
        <v>60</v>
      </c>
      <c r="G355" s="3">
        <f t="shared" si="41"/>
        <v>-1.6393442622950821E-2</v>
      </c>
      <c r="H355" s="62">
        <f>'Raw data'!E355</f>
        <v>1538.95558577934</v>
      </c>
      <c r="I355" s="67">
        <f t="shared" si="38"/>
        <v>-1.0160509456525647E-2</v>
      </c>
      <c r="K355" s="65">
        <v>42958</v>
      </c>
      <c r="L355" s="62">
        <f t="shared" si="39"/>
        <v>-1.8362034009354988E-2</v>
      </c>
      <c r="M355" s="62">
        <f t="shared" si="35"/>
        <v>207.22164800000002</v>
      </c>
      <c r="N355">
        <f t="shared" si="40"/>
        <v>-1.7155704334879309E-2</v>
      </c>
    </row>
    <row r="356" spans="1:14" x14ac:dyDescent="0.3">
      <c r="A356" s="101">
        <v>42961</v>
      </c>
      <c r="B356" s="3">
        <f>'Raw data'!B356</f>
        <v>61.672955000000002</v>
      </c>
      <c r="C356" s="3">
        <f t="shared" si="36"/>
        <v>1.8181889322212239E-2</v>
      </c>
      <c r="D356" s="3">
        <f>'Raw data'!C356</f>
        <v>87.1</v>
      </c>
      <c r="E356" s="3">
        <f t="shared" si="37"/>
        <v>5.1933064050777682E-3</v>
      </c>
      <c r="F356" s="3">
        <f>'Raw data'!D356</f>
        <v>62</v>
      </c>
      <c r="G356" s="3">
        <f t="shared" si="41"/>
        <v>3.3333333333333333E-2</v>
      </c>
      <c r="H356" s="62">
        <f>'Raw data'!E356</f>
        <v>1554.5776211596401</v>
      </c>
      <c r="I356" s="67">
        <f t="shared" si="38"/>
        <v>1.0151063178596507E-2</v>
      </c>
      <c r="K356" s="65">
        <v>42961</v>
      </c>
      <c r="L356" s="62">
        <f t="shared" si="39"/>
        <v>1.8902843020207779E-2</v>
      </c>
      <c r="M356" s="62">
        <f t="shared" si="35"/>
        <v>210.772955</v>
      </c>
      <c r="N356">
        <f t="shared" si="40"/>
        <v>1.7137722020239794E-2</v>
      </c>
    </row>
    <row r="357" spans="1:14" x14ac:dyDescent="0.3">
      <c r="A357" s="101">
        <v>42962</v>
      </c>
      <c r="B357" s="3">
        <f>'Raw data'!B357</f>
        <v>61.713740000000001</v>
      </c>
      <c r="C357" s="3">
        <f t="shared" si="36"/>
        <v>6.6131094253550236E-4</v>
      </c>
      <c r="D357" s="3">
        <f>'Raw data'!C357</f>
        <v>86.3</v>
      </c>
      <c r="E357" s="3">
        <f t="shared" si="37"/>
        <v>-9.1848450057404954E-3</v>
      </c>
      <c r="F357" s="3">
        <f>'Raw data'!D357</f>
        <v>63.5</v>
      </c>
      <c r="G357" s="3">
        <f t="shared" si="41"/>
        <v>2.4193548387096774E-2</v>
      </c>
      <c r="H357" s="62">
        <f>'Raw data'!E357</f>
        <v>1543.3747166712501</v>
      </c>
      <c r="I357" s="67">
        <f t="shared" si="38"/>
        <v>-7.2063976323248347E-3</v>
      </c>
      <c r="K357" s="65">
        <v>42962</v>
      </c>
      <c r="L357" s="62">
        <f t="shared" si="39"/>
        <v>5.223338107963927E-3</v>
      </c>
      <c r="M357" s="62">
        <f t="shared" si="35"/>
        <v>211.51373999999998</v>
      </c>
      <c r="N357">
        <f t="shared" si="40"/>
        <v>3.5146112555094569E-3</v>
      </c>
    </row>
    <row r="358" spans="1:14" x14ac:dyDescent="0.3">
      <c r="A358" s="101">
        <v>42963</v>
      </c>
      <c r="B358" s="3">
        <f>'Raw data'!B358</f>
        <v>61.999268000000001</v>
      </c>
      <c r="C358" s="3">
        <f t="shared" si="36"/>
        <v>4.6266520227100051E-3</v>
      </c>
      <c r="D358" s="3">
        <f>'Raw data'!C358</f>
        <v>86.2</v>
      </c>
      <c r="E358" s="3">
        <f t="shared" si="37"/>
        <v>-1.1587485515642446E-3</v>
      </c>
      <c r="F358" s="3">
        <f>'Raw data'!D358</f>
        <v>72</v>
      </c>
      <c r="G358" s="3">
        <f t="shared" si="41"/>
        <v>0.13385826771653545</v>
      </c>
      <c r="H358" s="62">
        <f>'Raw data'!E358</f>
        <v>1552.1629659781499</v>
      </c>
      <c r="I358" s="67">
        <f t="shared" si="38"/>
        <v>5.6941773193319731E-3</v>
      </c>
      <c r="K358" s="65">
        <v>42963</v>
      </c>
      <c r="L358" s="62">
        <f t="shared" si="39"/>
        <v>4.5775390395893734E-2</v>
      </c>
      <c r="M358" s="62">
        <f t="shared" si="35"/>
        <v>220.19926800000002</v>
      </c>
      <c r="N358">
        <f t="shared" si="40"/>
        <v>4.1063658559486654E-2</v>
      </c>
    </row>
    <row r="359" spans="1:14" x14ac:dyDescent="0.3">
      <c r="A359" s="101">
        <v>42964</v>
      </c>
      <c r="B359" s="3">
        <f>'Raw data'!B359</f>
        <v>61.795319999999997</v>
      </c>
      <c r="C359" s="3">
        <f t="shared" si="36"/>
        <v>-3.2895227085584949E-3</v>
      </c>
      <c r="D359" s="3">
        <f>'Raw data'!C359</f>
        <v>86</v>
      </c>
      <c r="E359" s="3">
        <f t="shared" si="37"/>
        <v>-2.3201856148492208E-3</v>
      </c>
      <c r="F359" s="3">
        <f>'Raw data'!D359</f>
        <v>72.25</v>
      </c>
      <c r="G359" s="3">
        <f t="shared" si="41"/>
        <v>3.472222222222222E-3</v>
      </c>
      <c r="H359" s="62">
        <f>'Raw data'!E359</f>
        <v>1540.0853264488501</v>
      </c>
      <c r="I359" s="67">
        <f t="shared" si="38"/>
        <v>-7.7811671802700891E-3</v>
      </c>
      <c r="K359" s="65">
        <v>42964</v>
      </c>
      <c r="L359" s="62">
        <f t="shared" si="39"/>
        <v>-7.1249536706183107E-4</v>
      </c>
      <c r="M359" s="62">
        <f t="shared" si="35"/>
        <v>220.04532</v>
      </c>
      <c r="N359">
        <f t="shared" si="40"/>
        <v>-6.9913038947983224E-4</v>
      </c>
    </row>
    <row r="360" spans="1:14" x14ac:dyDescent="0.3">
      <c r="A360" s="101">
        <v>42965</v>
      </c>
      <c r="B360" s="3">
        <f>'Raw data'!B360</f>
        <v>61.428215000000002</v>
      </c>
      <c r="C360" s="3">
        <f t="shared" si="36"/>
        <v>-5.9406602312277882E-3</v>
      </c>
      <c r="D360" s="3">
        <f>'Raw data'!C360</f>
        <v>84.75</v>
      </c>
      <c r="E360" s="3">
        <f t="shared" si="37"/>
        <v>-1.4534883720930232E-2</v>
      </c>
      <c r="F360" s="3">
        <f>'Raw data'!D360</f>
        <v>74</v>
      </c>
      <c r="G360" s="3">
        <f t="shared" si="41"/>
        <v>2.4221453287197232E-2</v>
      </c>
      <c r="H360" s="62">
        <f>'Raw data'!E360</f>
        <v>1532.1169685800801</v>
      </c>
      <c r="I360" s="67">
        <f t="shared" si="38"/>
        <v>-5.1739716832076756E-3</v>
      </c>
      <c r="K360" s="65">
        <v>42965</v>
      </c>
      <c r="L360" s="62">
        <f t="shared" si="39"/>
        <v>1.24863644501307E-3</v>
      </c>
      <c r="M360" s="62">
        <f t="shared" si="35"/>
        <v>220.17821499999999</v>
      </c>
      <c r="N360">
        <f t="shared" si="40"/>
        <v>6.0394376940164256E-4</v>
      </c>
    </row>
    <row r="361" spans="1:14" x14ac:dyDescent="0.3">
      <c r="A361" s="101">
        <v>42968</v>
      </c>
      <c r="B361" s="3">
        <f>'Raw data'!B361</f>
        <v>60.490074</v>
      </c>
      <c r="C361" s="3">
        <f t="shared" si="36"/>
        <v>-1.527215140469248E-2</v>
      </c>
      <c r="D361" s="3">
        <f>'Raw data'!C361</f>
        <v>84.15</v>
      </c>
      <c r="E361" s="3">
        <f t="shared" si="37"/>
        <v>-7.0796460176990482E-3</v>
      </c>
      <c r="F361" s="3">
        <f>'Raw data'!D361</f>
        <v>72.5</v>
      </c>
      <c r="G361" s="3">
        <f t="shared" si="41"/>
        <v>-2.0270270270270271E-2</v>
      </c>
      <c r="H361" s="62">
        <f>'Raw data'!E361</f>
        <v>1524.2497791657099</v>
      </c>
      <c r="I361" s="67">
        <f t="shared" si="38"/>
        <v>-5.1348490850938316E-3</v>
      </c>
      <c r="K361" s="65">
        <v>42968</v>
      </c>
      <c r="L361" s="62">
        <f t="shared" si="39"/>
        <v>-1.4207355897553934E-2</v>
      </c>
      <c r="M361" s="62">
        <f t="shared" si="35"/>
        <v>217.140074</v>
      </c>
      <c r="N361">
        <f t="shared" si="40"/>
        <v>-1.3798554048591937E-2</v>
      </c>
    </row>
    <row r="362" spans="1:14" x14ac:dyDescent="0.3">
      <c r="A362" s="101">
        <v>42969</v>
      </c>
      <c r="B362" s="3">
        <f>'Raw data'!B362</f>
        <v>60.897964000000002</v>
      </c>
      <c r="C362" s="3">
        <f t="shared" si="36"/>
        <v>6.743089783623043E-3</v>
      </c>
      <c r="D362" s="3">
        <f>'Raw data'!C362</f>
        <v>84.9</v>
      </c>
      <c r="E362" s="3">
        <f t="shared" si="37"/>
        <v>8.9126559714794995E-3</v>
      </c>
      <c r="F362" s="3">
        <f>'Raw data'!D362</f>
        <v>73</v>
      </c>
      <c r="G362" s="3">
        <f t="shared" si="41"/>
        <v>6.8965517241379309E-3</v>
      </c>
      <c r="H362" s="62">
        <f>'Raw data'!E362</f>
        <v>1543.75956532501</v>
      </c>
      <c r="I362" s="67">
        <f t="shared" si="38"/>
        <v>1.2799599137864857E-2</v>
      </c>
      <c r="K362" s="65">
        <v>42969</v>
      </c>
      <c r="L362" s="62">
        <f t="shared" si="39"/>
        <v>7.5174324930801575E-3</v>
      </c>
      <c r="M362" s="62">
        <f t="shared" si="35"/>
        <v>218.79796400000001</v>
      </c>
      <c r="N362">
        <f t="shared" si="40"/>
        <v>7.6351175969480833E-3</v>
      </c>
    </row>
    <row r="363" spans="1:14" x14ac:dyDescent="0.3">
      <c r="A363" s="101">
        <v>42970</v>
      </c>
      <c r="B363" s="3">
        <f>'Raw data'!B363</f>
        <v>60.857165999999999</v>
      </c>
      <c r="C363" s="3">
        <f t="shared" si="36"/>
        <v>-6.699402955409532E-4</v>
      </c>
      <c r="D363" s="3">
        <f>'Raw data'!C363</f>
        <v>84.4</v>
      </c>
      <c r="E363" s="3">
        <f t="shared" si="37"/>
        <v>-5.8892815076560653E-3</v>
      </c>
      <c r="F363" s="3">
        <f>'Raw data'!D363</f>
        <v>72</v>
      </c>
      <c r="G363" s="3">
        <f t="shared" si="41"/>
        <v>-1.3698630136986301E-2</v>
      </c>
      <c r="H363" s="62">
        <f>'Raw data'!E363</f>
        <v>1542.1361281771301</v>
      </c>
      <c r="I363" s="67">
        <f t="shared" si="38"/>
        <v>-1.0516126891418843E-3</v>
      </c>
      <c r="K363" s="65">
        <v>42970</v>
      </c>
      <c r="L363" s="62">
        <f t="shared" si="39"/>
        <v>-6.7526173133944404E-3</v>
      </c>
      <c r="M363" s="62">
        <f t="shared" si="35"/>
        <v>217.25716600000001</v>
      </c>
      <c r="N363">
        <f t="shared" si="40"/>
        <v>-7.0421039201260353E-3</v>
      </c>
    </row>
    <row r="364" spans="1:14" x14ac:dyDescent="0.3">
      <c r="A364" s="101">
        <v>42971</v>
      </c>
      <c r="B364" s="3">
        <f>'Raw data'!B364</f>
        <v>60.694015999999998</v>
      </c>
      <c r="C364" s="3">
        <f t="shared" si="36"/>
        <v>-2.6808675251161333E-3</v>
      </c>
      <c r="D364" s="3">
        <f>'Raw data'!C364</f>
        <v>83.95</v>
      </c>
      <c r="E364" s="3">
        <f t="shared" si="37"/>
        <v>-5.331753554502403E-3</v>
      </c>
      <c r="F364" s="3">
        <f>'Raw data'!D364</f>
        <v>71</v>
      </c>
      <c r="G364" s="3">
        <f t="shared" si="41"/>
        <v>-1.3888888888888888E-2</v>
      </c>
      <c r="H364" s="62">
        <f>'Raw data'!E364</f>
        <v>1537.9889072460601</v>
      </c>
      <c r="I364" s="67">
        <f t="shared" si="38"/>
        <v>-2.6892703278874699E-3</v>
      </c>
      <c r="K364" s="65">
        <v>42971</v>
      </c>
      <c r="L364" s="62">
        <f t="shared" si="39"/>
        <v>-7.3005033228358092E-3</v>
      </c>
      <c r="M364" s="62">
        <f t="shared" si="35"/>
        <v>215.64401599999999</v>
      </c>
      <c r="N364">
        <f t="shared" si="40"/>
        <v>-7.425071539412507E-3</v>
      </c>
    </row>
    <row r="365" spans="1:14" x14ac:dyDescent="0.3">
      <c r="A365" s="101">
        <v>42972</v>
      </c>
      <c r="B365" s="3">
        <f>'Raw data'!B365</f>
        <v>60.000599999999999</v>
      </c>
      <c r="C365" s="3">
        <f t="shared" si="36"/>
        <v>-1.1424783622820397E-2</v>
      </c>
      <c r="D365" s="3">
        <f>'Raw data'!C365</f>
        <v>85</v>
      </c>
      <c r="E365" s="3">
        <f t="shared" si="37"/>
        <v>1.250744490768311E-2</v>
      </c>
      <c r="F365" s="3">
        <f>'Raw data'!D365</f>
        <v>69.75</v>
      </c>
      <c r="G365" s="3">
        <f t="shared" si="41"/>
        <v>-1.7605633802816902E-2</v>
      </c>
      <c r="H365" s="62">
        <f>'Raw data'!E365</f>
        <v>1540.8199254010799</v>
      </c>
      <c r="I365" s="67">
        <f t="shared" si="38"/>
        <v>1.8407272911279131E-3</v>
      </c>
      <c r="K365" s="65">
        <v>42972</v>
      </c>
      <c r="L365" s="62">
        <f t="shared" si="39"/>
        <v>-5.5076575059847298E-3</v>
      </c>
      <c r="M365" s="62">
        <f t="shared" si="35"/>
        <v>214.75059999999999</v>
      </c>
      <c r="N365">
        <f t="shared" si="40"/>
        <v>-4.1430131777920607E-3</v>
      </c>
    </row>
    <row r="366" spans="1:14" x14ac:dyDescent="0.3">
      <c r="A366" s="101">
        <v>42975</v>
      </c>
      <c r="B366" s="3">
        <f>'Raw data'!B366</f>
        <v>59.959816000000004</v>
      </c>
      <c r="C366" s="3">
        <f t="shared" si="36"/>
        <v>-6.7972653606789013E-4</v>
      </c>
      <c r="D366" s="3">
        <f>'Raw data'!C366</f>
        <v>85.15</v>
      </c>
      <c r="E366" s="3">
        <f t="shared" si="37"/>
        <v>1.764705882353008E-3</v>
      </c>
      <c r="F366" s="3">
        <f>'Raw data'!D366</f>
        <v>67.5</v>
      </c>
      <c r="G366" s="3">
        <f t="shared" si="41"/>
        <v>-3.2258064516129031E-2</v>
      </c>
      <c r="H366" s="62">
        <f>'Raw data'!E366</f>
        <v>1536.8824364366999</v>
      </c>
      <c r="I366" s="67">
        <f t="shared" si="38"/>
        <v>-2.5554504452264719E-3</v>
      </c>
      <c r="K366" s="65">
        <v>42975</v>
      </c>
      <c r="L366" s="62">
        <f t="shared" si="39"/>
        <v>-1.0391028389947972E-2</v>
      </c>
      <c r="M366" s="62">
        <f t="shared" si="35"/>
        <v>212.60981600000002</v>
      </c>
      <c r="N366">
        <f t="shared" si="40"/>
        <v>-9.9686985740667002E-3</v>
      </c>
    </row>
    <row r="367" spans="1:14" x14ac:dyDescent="0.3">
      <c r="A367" s="101">
        <v>42976</v>
      </c>
      <c r="B367" s="3">
        <f>'Raw data'!B367</f>
        <v>60.286133</v>
      </c>
      <c r="C367" s="3">
        <f t="shared" si="36"/>
        <v>5.4422615306223745E-3</v>
      </c>
      <c r="D367" s="3">
        <f>'Raw data'!C367</f>
        <v>85.25</v>
      </c>
      <c r="E367" s="3">
        <f t="shared" si="37"/>
        <v>1.1743981209629396E-3</v>
      </c>
      <c r="F367" s="3">
        <f>'Raw data'!D367</f>
        <v>68.5</v>
      </c>
      <c r="G367" s="3">
        <f t="shared" si="41"/>
        <v>1.4814814814814815E-2</v>
      </c>
      <c r="H367" s="62">
        <f>'Raw data'!E367</f>
        <v>1520.90433778998</v>
      </c>
      <c r="I367" s="67">
        <f t="shared" si="38"/>
        <v>-1.0396435191077802E-2</v>
      </c>
      <c r="K367" s="65">
        <v>42976</v>
      </c>
      <c r="L367" s="62">
        <f t="shared" si="39"/>
        <v>7.1438248221333761E-3</v>
      </c>
      <c r="M367" s="62">
        <f t="shared" si="35"/>
        <v>214.03613300000001</v>
      </c>
      <c r="N367">
        <f t="shared" si="40"/>
        <v>6.7086131150218527E-3</v>
      </c>
    </row>
    <row r="368" spans="1:14" x14ac:dyDescent="0.3">
      <c r="A368" s="101">
        <v>42977</v>
      </c>
      <c r="B368" s="3">
        <f>'Raw data'!B368</f>
        <v>59.796658000000001</v>
      </c>
      <c r="C368" s="3">
        <f t="shared" si="36"/>
        <v>-8.1191971626376966E-3</v>
      </c>
      <c r="D368" s="3">
        <f>'Raw data'!C368</f>
        <v>85.5</v>
      </c>
      <c r="E368" s="3">
        <f t="shared" si="37"/>
        <v>2.9325513196480938E-3</v>
      </c>
      <c r="F368" s="3">
        <f>'Raw data'!D368</f>
        <v>69</v>
      </c>
      <c r="G368" s="3">
        <f t="shared" si="41"/>
        <v>7.2992700729927005E-3</v>
      </c>
      <c r="H368" s="62">
        <f>'Raw data'!E368</f>
        <v>1535.9639628857799</v>
      </c>
      <c r="I368" s="67">
        <f t="shared" si="38"/>
        <v>9.9017569492128501E-3</v>
      </c>
      <c r="K368" s="65">
        <v>42977</v>
      </c>
      <c r="L368" s="62">
        <f t="shared" si="39"/>
        <v>7.0420807666769921E-4</v>
      </c>
      <c r="M368" s="62">
        <f t="shared" si="35"/>
        <v>214.29665800000001</v>
      </c>
      <c r="N368">
        <f t="shared" si="40"/>
        <v>1.2172010227824534E-3</v>
      </c>
    </row>
    <row r="369" spans="1:14" x14ac:dyDescent="0.3">
      <c r="A369" s="101">
        <v>42978</v>
      </c>
      <c r="B369" s="3">
        <f>'Raw data'!B369</f>
        <v>60.530856999999997</v>
      </c>
      <c r="C369" s="3">
        <f t="shared" si="36"/>
        <v>1.2278261437286289E-2</v>
      </c>
      <c r="D369" s="3">
        <f>'Raw data'!C369</f>
        <v>87.45</v>
      </c>
      <c r="E369" s="3">
        <f t="shared" si="37"/>
        <v>2.2807017543859682E-2</v>
      </c>
      <c r="F369" s="3">
        <f>'Raw data'!D369</f>
        <v>70</v>
      </c>
      <c r="G369" s="3">
        <f t="shared" si="41"/>
        <v>1.4492753623188406E-2</v>
      </c>
      <c r="H369" s="62">
        <f>'Raw data'!E369</f>
        <v>1546.8595731106</v>
      </c>
      <c r="I369" s="67">
        <f t="shared" si="38"/>
        <v>7.093662669239535E-3</v>
      </c>
      <c r="K369" s="65">
        <v>42978</v>
      </c>
      <c r="L369" s="62">
        <f t="shared" si="39"/>
        <v>1.6526010868111458E-2</v>
      </c>
      <c r="M369" s="62">
        <f t="shared" si="35"/>
        <v>217.98085700000001</v>
      </c>
      <c r="N369">
        <f t="shared" si="40"/>
        <v>1.7192050657178267E-2</v>
      </c>
    </row>
    <row r="370" spans="1:14" x14ac:dyDescent="0.3">
      <c r="A370" s="101">
        <v>42979</v>
      </c>
      <c r="B370" s="3">
        <f>'Raw data'!B370</f>
        <v>60.938744</v>
      </c>
      <c r="C370" s="3">
        <f t="shared" si="36"/>
        <v>6.7384970280530204E-3</v>
      </c>
      <c r="D370" s="3">
        <f>'Raw data'!C370</f>
        <v>88.95</v>
      </c>
      <c r="E370" s="3">
        <f t="shared" si="37"/>
        <v>1.7152658662092625E-2</v>
      </c>
      <c r="F370" s="3">
        <f>'Raw data'!D370</f>
        <v>73</v>
      </c>
      <c r="G370" s="3">
        <f t="shared" si="41"/>
        <v>4.2857142857142858E-2</v>
      </c>
      <c r="H370" s="62">
        <f>'Raw data'!E370</f>
        <v>1558.7909148865299</v>
      </c>
      <c r="I370" s="67">
        <f t="shared" si="38"/>
        <v>7.7132675669692712E-3</v>
      </c>
      <c r="K370" s="65">
        <v>42979</v>
      </c>
      <c r="L370" s="62">
        <f t="shared" si="39"/>
        <v>2.2249432849096168E-2</v>
      </c>
      <c r="M370" s="62">
        <f t="shared" si="35"/>
        <v>222.888744</v>
      </c>
      <c r="N370">
        <f t="shared" si="40"/>
        <v>2.2515220224131827E-2</v>
      </c>
    </row>
    <row r="371" spans="1:14" x14ac:dyDescent="0.3">
      <c r="A371" s="101">
        <v>42982</v>
      </c>
      <c r="B371" s="3">
        <f>'Raw data'!B371</f>
        <v>59.021659999999997</v>
      </c>
      <c r="C371" s="3">
        <f t="shared" si="36"/>
        <v>-3.1459197780643502E-2</v>
      </c>
      <c r="D371" s="3">
        <f>'Raw data'!C371</f>
        <v>87.75</v>
      </c>
      <c r="E371" s="3">
        <f t="shared" si="37"/>
        <v>-1.349072512647558E-2</v>
      </c>
      <c r="F371" s="3">
        <f>'Raw data'!D371</f>
        <v>71.25</v>
      </c>
      <c r="G371" s="3">
        <f t="shared" si="41"/>
        <v>-2.3972602739726026E-2</v>
      </c>
      <c r="H371" s="62">
        <f>'Raw data'!E371</f>
        <v>1551.8913413365301</v>
      </c>
      <c r="I371" s="67">
        <f t="shared" si="38"/>
        <v>-4.4262341306383814E-3</v>
      </c>
      <c r="K371" s="65">
        <v>42982</v>
      </c>
      <c r="L371" s="62">
        <f t="shared" si="39"/>
        <v>-2.2974175215615039E-2</v>
      </c>
      <c r="M371" s="62">
        <f t="shared" si="35"/>
        <v>218.02166</v>
      </c>
      <c r="N371">
        <f t="shared" si="40"/>
        <v>-2.1836383088057625E-2</v>
      </c>
    </row>
    <row r="372" spans="1:14" x14ac:dyDescent="0.3">
      <c r="A372" s="101">
        <v>42983</v>
      </c>
      <c r="B372" s="3">
        <f>'Raw data'!B372</f>
        <v>58.001944999999999</v>
      </c>
      <c r="C372" s="3">
        <f t="shared" si="36"/>
        <v>-1.7276962389739598E-2</v>
      </c>
      <c r="D372" s="3">
        <f>'Raw data'!C372</f>
        <v>87.6</v>
      </c>
      <c r="E372" s="3">
        <f t="shared" si="37"/>
        <v>-1.7094017094017742E-3</v>
      </c>
      <c r="F372" s="3">
        <f>'Raw data'!D372</f>
        <v>70.25</v>
      </c>
      <c r="G372" s="3">
        <f t="shared" si="41"/>
        <v>-1.4035087719298246E-2</v>
      </c>
      <c r="H372" s="62">
        <f>'Raw data'!E372</f>
        <v>1546.98867227348</v>
      </c>
      <c r="I372" s="67">
        <f t="shared" si="38"/>
        <v>-3.1591574309756693E-3</v>
      </c>
      <c r="K372" s="65">
        <v>42983</v>
      </c>
      <c r="L372" s="62">
        <f t="shared" si="39"/>
        <v>-1.1007150606146538E-2</v>
      </c>
      <c r="M372" s="62">
        <f t="shared" si="35"/>
        <v>215.851945</v>
      </c>
      <c r="N372">
        <f t="shared" si="40"/>
        <v>-9.9518323087715074E-3</v>
      </c>
    </row>
    <row r="373" spans="1:14" x14ac:dyDescent="0.3">
      <c r="A373" s="101">
        <v>42984</v>
      </c>
      <c r="B373" s="3">
        <f>'Raw data'!B373</f>
        <v>57.675629999999998</v>
      </c>
      <c r="C373" s="3">
        <f t="shared" si="36"/>
        <v>-5.6259320269346318E-3</v>
      </c>
      <c r="D373" s="3">
        <f>'Raw data'!C373</f>
        <v>87.2</v>
      </c>
      <c r="E373" s="3">
        <f t="shared" si="37"/>
        <v>-4.5662100456620031E-3</v>
      </c>
      <c r="F373" s="3">
        <f>'Raw data'!D373</f>
        <v>71</v>
      </c>
      <c r="G373" s="3">
        <f t="shared" si="41"/>
        <v>1.0676156583629894E-2</v>
      </c>
      <c r="H373" s="62">
        <f>'Raw data'!E373</f>
        <v>1541.27077169022</v>
      </c>
      <c r="I373" s="67">
        <f t="shared" si="38"/>
        <v>-3.6961489671781763E-3</v>
      </c>
      <c r="K373" s="65">
        <v>42984</v>
      </c>
      <c r="L373" s="62">
        <f t="shared" si="39"/>
        <v>1.6133817034441958E-4</v>
      </c>
      <c r="M373" s="62">
        <f t="shared" si="35"/>
        <v>215.87563</v>
      </c>
      <c r="N373">
        <f t="shared" si="40"/>
        <v>1.0972798971072695E-4</v>
      </c>
    </row>
    <row r="374" spans="1:14" x14ac:dyDescent="0.3">
      <c r="A374" s="101">
        <v>42985</v>
      </c>
      <c r="B374" s="3">
        <f>'Raw data'!B374</f>
        <v>58.899296</v>
      </c>
      <c r="C374" s="3">
        <f t="shared" si="36"/>
        <v>2.1216343887357651E-2</v>
      </c>
      <c r="D374" s="3">
        <f>'Raw data'!C374</f>
        <v>88.65</v>
      </c>
      <c r="E374" s="3">
        <f t="shared" si="37"/>
        <v>1.6628440366972509E-2</v>
      </c>
      <c r="F374" s="3">
        <f>'Raw data'!D374</f>
        <v>71</v>
      </c>
      <c r="G374" s="3">
        <f t="shared" si="41"/>
        <v>0</v>
      </c>
      <c r="H374" s="62">
        <f>'Raw data'!E374</f>
        <v>1553.02451169247</v>
      </c>
      <c r="I374" s="67">
        <f t="shared" si="38"/>
        <v>7.6260059024932667E-3</v>
      </c>
      <c r="K374" s="65">
        <v>42985</v>
      </c>
      <c r="L374" s="62">
        <f t="shared" si="39"/>
        <v>1.261492808477672E-2</v>
      </c>
      <c r="M374" s="62">
        <f t="shared" si="35"/>
        <v>218.549296</v>
      </c>
      <c r="N374">
        <f t="shared" si="40"/>
        <v>1.2385214579339027E-2</v>
      </c>
    </row>
    <row r="375" spans="1:14" x14ac:dyDescent="0.3">
      <c r="A375" s="101">
        <v>42986</v>
      </c>
      <c r="B375" s="3">
        <f>'Raw data'!B375</f>
        <v>59.103237</v>
      </c>
      <c r="C375" s="3">
        <f t="shared" si="36"/>
        <v>3.4625371413607451E-3</v>
      </c>
      <c r="D375" s="3">
        <f>'Raw data'!C375</f>
        <v>88.25</v>
      </c>
      <c r="E375" s="3">
        <f t="shared" si="37"/>
        <v>-4.5121263395375708E-3</v>
      </c>
      <c r="F375" s="3">
        <f>'Raw data'!D375</f>
        <v>69.75</v>
      </c>
      <c r="G375" s="3">
        <f t="shared" si="41"/>
        <v>-1.7605633802816902E-2</v>
      </c>
      <c r="H375" s="62">
        <f>'Raw data'!E375</f>
        <v>1552.31701057698</v>
      </c>
      <c r="I375" s="67">
        <f t="shared" si="38"/>
        <v>-4.5556339269814649E-4</v>
      </c>
      <c r="K375" s="65">
        <v>42986</v>
      </c>
      <c r="L375" s="62">
        <f t="shared" si="39"/>
        <v>-6.2184076669979096E-3</v>
      </c>
      <c r="M375" s="62">
        <f t="shared" si="35"/>
        <v>217.10323700000001</v>
      </c>
      <c r="N375">
        <f t="shared" si="40"/>
        <v>-6.6166262095851873E-3</v>
      </c>
    </row>
    <row r="376" spans="1:14" x14ac:dyDescent="0.3">
      <c r="A376" s="101">
        <v>42989</v>
      </c>
      <c r="B376" s="3">
        <f>'Raw data'!B376</f>
        <v>60.000599999999999</v>
      </c>
      <c r="C376" s="3">
        <f t="shared" si="36"/>
        <v>1.5182975511138223E-2</v>
      </c>
      <c r="D376" s="3">
        <f>'Raw data'!C376</f>
        <v>89.3</v>
      </c>
      <c r="E376" s="3">
        <f t="shared" si="37"/>
        <v>1.1898016997167107E-2</v>
      </c>
      <c r="F376" s="3">
        <f>'Raw data'!D376</f>
        <v>70.25</v>
      </c>
      <c r="G376" s="3">
        <f t="shared" si="41"/>
        <v>7.1684587813620072E-3</v>
      </c>
      <c r="H376" s="62">
        <f>'Raw data'!E376</f>
        <v>1572.16281314086</v>
      </c>
      <c r="I376" s="67">
        <f t="shared" si="38"/>
        <v>1.2784632538751518E-2</v>
      </c>
      <c r="K376" s="65">
        <v>42989</v>
      </c>
      <c r="L376" s="62">
        <f t="shared" si="39"/>
        <v>1.1416483763222447E-2</v>
      </c>
      <c r="M376" s="62">
        <f t="shared" si="35"/>
        <v>219.5506</v>
      </c>
      <c r="N376">
        <f t="shared" si="40"/>
        <v>1.1272807507701949E-2</v>
      </c>
    </row>
    <row r="377" spans="1:14" x14ac:dyDescent="0.3">
      <c r="A377" s="101">
        <v>42990</v>
      </c>
      <c r="B377" s="3">
        <f>'Raw data'!B377</f>
        <v>60.04139</v>
      </c>
      <c r="C377" s="3">
        <f t="shared" si="36"/>
        <v>6.7982653506800295E-4</v>
      </c>
      <c r="D377" s="3">
        <f>'Raw data'!C377</f>
        <v>88.65</v>
      </c>
      <c r="E377" s="3">
        <f t="shared" si="37"/>
        <v>-7.2788353863380909E-3</v>
      </c>
      <c r="F377" s="3">
        <f>'Raw data'!D377</f>
        <v>70.5</v>
      </c>
      <c r="G377" s="3">
        <f t="shared" si="41"/>
        <v>3.5587188612099642E-3</v>
      </c>
      <c r="H377" s="62">
        <f>'Raw data'!E377</f>
        <v>1580.13075960481</v>
      </c>
      <c r="I377" s="67">
        <f t="shared" si="38"/>
        <v>5.0681433229117839E-3</v>
      </c>
      <c r="K377" s="65">
        <v>42990</v>
      </c>
      <c r="L377" s="62">
        <f t="shared" si="39"/>
        <v>-1.0134299966867079E-3</v>
      </c>
      <c r="M377" s="62">
        <f t="shared" si="35"/>
        <v>219.19139000000001</v>
      </c>
      <c r="N377">
        <f t="shared" si="40"/>
        <v>-1.6361148637261309E-3</v>
      </c>
    </row>
    <row r="378" spans="1:14" x14ac:dyDescent="0.3">
      <c r="A378" s="101">
        <v>42991</v>
      </c>
      <c r="B378" s="3">
        <f>'Raw data'!B378</f>
        <v>59.225610000000003</v>
      </c>
      <c r="C378" s="3">
        <f t="shared" si="36"/>
        <v>-1.3586960595016148E-2</v>
      </c>
      <c r="D378" s="3">
        <f>'Raw data'!C378</f>
        <v>89</v>
      </c>
      <c r="E378" s="3">
        <f t="shared" si="37"/>
        <v>3.948110547095254E-3</v>
      </c>
      <c r="F378" s="3">
        <f>'Raw data'!D378</f>
        <v>71.25</v>
      </c>
      <c r="G378" s="3">
        <f t="shared" si="41"/>
        <v>1.0638297872340425E-2</v>
      </c>
      <c r="H378" s="62">
        <f>'Raw data'!E378</f>
        <v>1580.0384842776</v>
      </c>
      <c r="I378" s="67">
        <f t="shared" si="38"/>
        <v>-5.8397272914993498E-5</v>
      </c>
      <c r="K378" s="65">
        <v>42991</v>
      </c>
      <c r="L378" s="62">
        <f t="shared" si="39"/>
        <v>3.3314927480651048E-4</v>
      </c>
      <c r="M378" s="62">
        <f t="shared" si="35"/>
        <v>219.47561000000002</v>
      </c>
      <c r="N378">
        <f t="shared" si="40"/>
        <v>1.2966750199449202E-3</v>
      </c>
    </row>
    <row r="379" spans="1:14" x14ac:dyDescent="0.3">
      <c r="A379" s="101">
        <v>42992</v>
      </c>
      <c r="B379" s="3">
        <f>'Raw data'!B379</f>
        <v>59.633499999999998</v>
      </c>
      <c r="C379" s="3">
        <f t="shared" si="36"/>
        <v>6.8870544347284009E-3</v>
      </c>
      <c r="D379" s="3">
        <f>'Raw data'!C379</f>
        <v>89.7</v>
      </c>
      <c r="E379" s="3">
        <f t="shared" si="37"/>
        <v>7.8651685393258744E-3</v>
      </c>
      <c r="F379" s="3">
        <f>'Raw data'!D379</f>
        <v>71</v>
      </c>
      <c r="G379" s="3">
        <f t="shared" si="41"/>
        <v>-3.5087719298245615E-3</v>
      </c>
      <c r="H379" s="62">
        <f>'Raw data'!E379</f>
        <v>1587.52448098848</v>
      </c>
      <c r="I379" s="67">
        <f t="shared" si="38"/>
        <v>4.7378572011824594E-3</v>
      </c>
      <c r="K379" s="65">
        <v>42992</v>
      </c>
      <c r="L379" s="62">
        <f t="shared" si="39"/>
        <v>3.747817014743238E-3</v>
      </c>
      <c r="M379" s="62">
        <f t="shared" si="35"/>
        <v>220.33350000000002</v>
      </c>
      <c r="N379">
        <f t="shared" si="40"/>
        <v>3.9088170207158667E-3</v>
      </c>
    </row>
    <row r="380" spans="1:14" x14ac:dyDescent="0.3">
      <c r="A380" s="101">
        <v>42993</v>
      </c>
      <c r="B380" s="3">
        <f>'Raw data'!B380</f>
        <v>58.817720000000001</v>
      </c>
      <c r="C380" s="3">
        <f t="shared" si="36"/>
        <v>-1.3679894690065092E-2</v>
      </c>
      <c r="D380" s="3">
        <f>'Raw data'!C380</f>
        <v>87.7</v>
      </c>
      <c r="E380" s="3">
        <f t="shared" si="37"/>
        <v>-2.2296544035674468E-2</v>
      </c>
      <c r="F380" s="3">
        <f>'Raw data'!D380</f>
        <v>69.75</v>
      </c>
      <c r="G380" s="3">
        <f t="shared" si="41"/>
        <v>-1.7605633802816902E-2</v>
      </c>
      <c r="H380" s="62">
        <f>'Raw data'!E380</f>
        <v>1578.8681355046499</v>
      </c>
      <c r="I380" s="67">
        <f t="shared" si="38"/>
        <v>-5.4527319657081573E-3</v>
      </c>
      <c r="K380" s="65">
        <v>42993</v>
      </c>
      <c r="L380" s="62">
        <f t="shared" si="39"/>
        <v>-1.7860690842852151E-2</v>
      </c>
      <c r="M380" s="62">
        <f t="shared" si="35"/>
        <v>216.26772</v>
      </c>
      <c r="N380">
        <f t="shared" si="40"/>
        <v>-1.8452845345805415E-2</v>
      </c>
    </row>
    <row r="381" spans="1:14" x14ac:dyDescent="0.3">
      <c r="A381" s="101">
        <v>42996</v>
      </c>
      <c r="B381" s="3">
        <f>'Raw data'!B381</f>
        <v>59.184826000000001</v>
      </c>
      <c r="C381" s="3">
        <f t="shared" si="36"/>
        <v>6.2414184024814244E-3</v>
      </c>
      <c r="D381" s="3">
        <f>'Raw data'!C381</f>
        <v>87.95</v>
      </c>
      <c r="E381" s="3">
        <f t="shared" si="37"/>
        <v>2.8506271379703536E-3</v>
      </c>
      <c r="F381" s="3">
        <f>'Raw data'!D381</f>
        <v>71</v>
      </c>
      <c r="G381" s="3">
        <f t="shared" si="41"/>
        <v>1.7921146953405017E-2</v>
      </c>
      <c r="H381" s="62">
        <f>'Raw data'!E381</f>
        <v>1582.78364546328</v>
      </c>
      <c r="I381" s="67">
        <f t="shared" si="38"/>
        <v>2.4799474196612226E-3</v>
      </c>
      <c r="K381" s="65">
        <v>42996</v>
      </c>
      <c r="L381" s="62">
        <f t="shared" si="39"/>
        <v>9.0043974979522653E-3</v>
      </c>
      <c r="M381" s="62">
        <f t="shared" si="35"/>
        <v>218.134826</v>
      </c>
      <c r="N381">
        <f t="shared" si="40"/>
        <v>8.6333087526885982E-3</v>
      </c>
    </row>
    <row r="382" spans="1:14" x14ac:dyDescent="0.3">
      <c r="A382" s="101">
        <v>42997</v>
      </c>
      <c r="B382" s="3">
        <f>'Raw data'!B382</f>
        <v>58.736145</v>
      </c>
      <c r="C382" s="3">
        <f t="shared" si="36"/>
        <v>-7.581014093037978E-3</v>
      </c>
      <c r="D382" s="3">
        <f>'Raw data'!C382</f>
        <v>87.7</v>
      </c>
      <c r="E382" s="3">
        <f t="shared" si="37"/>
        <v>-2.8425241614553724E-3</v>
      </c>
      <c r="F382" s="3">
        <f>'Raw data'!D382</f>
        <v>69.75</v>
      </c>
      <c r="G382" s="3">
        <f t="shared" si="41"/>
        <v>-1.7605633802816902E-2</v>
      </c>
      <c r="H382" s="62">
        <f>'Raw data'!E382</f>
        <v>1584.4261849398199</v>
      </c>
      <c r="I382" s="67">
        <f t="shared" si="38"/>
        <v>1.0377536318674514E-3</v>
      </c>
      <c r="K382" s="65">
        <v>42997</v>
      </c>
      <c r="L382" s="62">
        <f t="shared" si="39"/>
        <v>-9.34305735243675E-3</v>
      </c>
      <c r="M382" s="62">
        <f t="shared" si="35"/>
        <v>216.18614500000001</v>
      </c>
      <c r="N382">
        <f t="shared" si="40"/>
        <v>-8.9333786618739797E-3</v>
      </c>
    </row>
    <row r="383" spans="1:14" x14ac:dyDescent="0.3">
      <c r="A383" s="101">
        <v>42998</v>
      </c>
      <c r="B383" s="3">
        <f>'Raw data'!B383</f>
        <v>58.65457</v>
      </c>
      <c r="C383" s="3">
        <f t="shared" si="36"/>
        <v>-1.3888381677074797E-3</v>
      </c>
      <c r="D383" s="3">
        <f>'Raw data'!C383</f>
        <v>88.2</v>
      </c>
      <c r="E383" s="3">
        <f t="shared" si="37"/>
        <v>5.7012542759407071E-3</v>
      </c>
      <c r="F383" s="3">
        <f>'Raw data'!D383</f>
        <v>68.75</v>
      </c>
      <c r="G383" s="3">
        <f t="shared" si="41"/>
        <v>-1.4336917562724014E-2</v>
      </c>
      <c r="H383" s="62">
        <f>'Raw data'!E383</f>
        <v>1585.37983863568</v>
      </c>
      <c r="I383" s="67">
        <f t="shared" si="38"/>
        <v>6.0189215813568101E-4</v>
      </c>
      <c r="K383" s="65">
        <v>42998</v>
      </c>
      <c r="L383" s="62">
        <f t="shared" si="39"/>
        <v>-3.3415004848302622E-3</v>
      </c>
      <c r="M383" s="62">
        <f t="shared" si="35"/>
        <v>215.60457</v>
      </c>
      <c r="N383">
        <f t="shared" si="40"/>
        <v>-2.6901585205657609E-3</v>
      </c>
    </row>
    <row r="384" spans="1:14" x14ac:dyDescent="0.3">
      <c r="A384" s="101">
        <v>42999</v>
      </c>
      <c r="B384" s="3">
        <f>'Raw data'!B384</f>
        <v>58.042732000000001</v>
      </c>
      <c r="C384" s="3">
        <f t="shared" si="36"/>
        <v>-1.0431207662079847E-2</v>
      </c>
      <c r="D384" s="3">
        <f>'Raw data'!C384</f>
        <v>87.8</v>
      </c>
      <c r="E384" s="3">
        <f t="shared" si="37"/>
        <v>-4.5351473922903137E-3</v>
      </c>
      <c r="F384" s="3">
        <f>'Raw data'!D384</f>
        <v>67.25</v>
      </c>
      <c r="G384" s="3">
        <f t="shared" si="41"/>
        <v>-2.181818181818182E-2</v>
      </c>
      <c r="H384" s="62">
        <f>'Raw data'!E384</f>
        <v>1596.3123685339599</v>
      </c>
      <c r="I384" s="67">
        <f t="shared" si="38"/>
        <v>6.8958426440492758E-3</v>
      </c>
      <c r="K384" s="65">
        <v>42999</v>
      </c>
      <c r="L384" s="62">
        <f t="shared" si="39"/>
        <v>-1.226151229085066E-2</v>
      </c>
      <c r="M384" s="62">
        <f t="shared" si="35"/>
        <v>213.09273200000001</v>
      </c>
      <c r="N384">
        <f t="shared" si="40"/>
        <v>-1.1650207599959422E-2</v>
      </c>
    </row>
    <row r="385" spans="1:14" x14ac:dyDescent="0.3">
      <c r="A385" s="101">
        <v>43000</v>
      </c>
      <c r="B385" s="3">
        <f>'Raw data'!B385</f>
        <v>60.571648000000003</v>
      </c>
      <c r="C385" s="3">
        <f t="shared" si="36"/>
        <v>4.3569899500940139E-2</v>
      </c>
      <c r="D385" s="3">
        <f>'Raw data'!C385</f>
        <v>90</v>
      </c>
      <c r="E385" s="3">
        <f t="shared" si="37"/>
        <v>2.505694760820049E-2</v>
      </c>
      <c r="F385" s="3">
        <f>'Raw data'!D385</f>
        <v>66.25</v>
      </c>
      <c r="G385" s="3">
        <f t="shared" si="41"/>
        <v>-1.4869888475836431E-2</v>
      </c>
      <c r="H385" s="62">
        <f>'Raw data'!E385</f>
        <v>1600.77278927832</v>
      </c>
      <c r="I385" s="67">
        <f t="shared" si="38"/>
        <v>2.7942029594474351E-3</v>
      </c>
      <c r="K385" s="65">
        <v>43000</v>
      </c>
      <c r="L385" s="62">
        <f t="shared" si="39"/>
        <v>1.7918986211101402E-2</v>
      </c>
      <c r="M385" s="62">
        <f t="shared" si="35"/>
        <v>216.82164800000001</v>
      </c>
      <c r="N385">
        <f t="shared" si="40"/>
        <v>1.7499029483558349E-2</v>
      </c>
    </row>
    <row r="386" spans="1:14" x14ac:dyDescent="0.3">
      <c r="A386" s="101">
        <v>43003</v>
      </c>
      <c r="B386" s="3">
        <f>'Raw data'!B386</f>
        <v>60.612445999999998</v>
      </c>
      <c r="C386" s="3">
        <f t="shared" si="36"/>
        <v>6.7354944676418951E-4</v>
      </c>
      <c r="D386" s="3">
        <f>'Raw data'!C386</f>
        <v>90.5</v>
      </c>
      <c r="E386" s="3">
        <f t="shared" si="37"/>
        <v>5.5555555555555558E-3</v>
      </c>
      <c r="F386" s="3">
        <f>'Raw data'!D386</f>
        <v>63.75</v>
      </c>
      <c r="G386" s="3">
        <f t="shared" si="41"/>
        <v>-3.7735849056603772E-2</v>
      </c>
      <c r="H386" s="62">
        <f>'Raw data'!E386</f>
        <v>1604.0984851784399</v>
      </c>
      <c r="I386" s="67">
        <f t="shared" si="38"/>
        <v>2.077556491711222E-3</v>
      </c>
      <c r="K386" s="65">
        <v>43003</v>
      </c>
      <c r="L386" s="62">
        <f t="shared" si="39"/>
        <v>-1.0502248018094676E-2</v>
      </c>
      <c r="M386" s="62">
        <f t="shared" si="35"/>
        <v>214.86244600000001</v>
      </c>
      <c r="N386">
        <f t="shared" si="40"/>
        <v>-9.0360073270912729E-3</v>
      </c>
    </row>
    <row r="387" spans="1:14" x14ac:dyDescent="0.3">
      <c r="A387" s="101">
        <v>43004</v>
      </c>
      <c r="B387" s="3">
        <f>'Raw data'!B387</f>
        <v>60.367705999999998</v>
      </c>
      <c r="C387" s="3">
        <f t="shared" si="36"/>
        <v>-4.0377845830541171E-3</v>
      </c>
      <c r="D387" s="3">
        <f>'Raw data'!C387</f>
        <v>90.35</v>
      </c>
      <c r="E387" s="3">
        <f t="shared" si="37"/>
        <v>-1.6574585635359745E-3</v>
      </c>
      <c r="F387" s="3">
        <f>'Raw data'!D387</f>
        <v>65.75</v>
      </c>
      <c r="G387" s="3">
        <f t="shared" si="41"/>
        <v>3.1372549019607843E-2</v>
      </c>
      <c r="H387" s="62">
        <f>'Raw data'!E387</f>
        <v>1610.7561245668601</v>
      </c>
      <c r="I387" s="67">
        <f t="shared" si="38"/>
        <v>4.1503931647186845E-3</v>
      </c>
      <c r="K387" s="65">
        <v>43004</v>
      </c>
      <c r="L387" s="62">
        <f t="shared" si="39"/>
        <v>8.5591019576725848E-3</v>
      </c>
      <c r="M387" s="62">
        <f t="shared" ref="M387:M450" si="42">B387+D387+F387</f>
        <v>216.46770599999999</v>
      </c>
      <c r="N387">
        <f t="shared" si="40"/>
        <v>7.4711054904400883E-3</v>
      </c>
    </row>
    <row r="388" spans="1:14" x14ac:dyDescent="0.3">
      <c r="A388" s="101">
        <v>43005</v>
      </c>
      <c r="B388" s="3">
        <f>'Raw data'!B388</f>
        <v>59.755870000000002</v>
      </c>
      <c r="C388" s="3">
        <f t="shared" ref="C388:C451" si="43">(B388-B387)/B387</f>
        <v>-1.0135154050743568E-2</v>
      </c>
      <c r="D388" s="3">
        <f>'Raw data'!C388</f>
        <v>90.95</v>
      </c>
      <c r="E388" s="3">
        <f t="shared" ref="E388:E451" si="44">(D388-D387)/D387</f>
        <v>6.6408411732153689E-3</v>
      </c>
      <c r="F388" s="3">
        <f>'Raw data'!D388</f>
        <v>68</v>
      </c>
      <c r="G388" s="3">
        <f t="shared" si="41"/>
        <v>3.4220532319391636E-2</v>
      </c>
      <c r="H388" s="62">
        <f>'Raw data'!E388</f>
        <v>1623.77253437852</v>
      </c>
      <c r="I388" s="67">
        <f t="shared" ref="I388:I451" si="45">(H388-H387)/H387</f>
        <v>8.0809314415365915E-3</v>
      </c>
      <c r="K388" s="65">
        <v>43005</v>
      </c>
      <c r="L388" s="62">
        <f t="shared" ref="L388:L451" si="46">AVERAGE(C388,E388,G388)</f>
        <v>1.0242073147287813E-2</v>
      </c>
      <c r="M388" s="62">
        <f t="shared" si="42"/>
        <v>218.70587</v>
      </c>
      <c r="N388">
        <f t="shared" ref="N388:N451" si="47">(M388-M387)/M387</f>
        <v>1.0339482232051795E-2</v>
      </c>
    </row>
    <row r="389" spans="1:14" x14ac:dyDescent="0.3">
      <c r="A389" s="101">
        <v>43006</v>
      </c>
      <c r="B389" s="3">
        <f>'Raw data'!B389</f>
        <v>59.755870000000002</v>
      </c>
      <c r="C389" s="3">
        <f t="shared" si="43"/>
        <v>0</v>
      </c>
      <c r="D389" s="3">
        <f>'Raw data'!C389</f>
        <v>92.4</v>
      </c>
      <c r="E389" s="3">
        <f t="shared" si="44"/>
        <v>1.594282572842224E-2</v>
      </c>
      <c r="F389" s="3">
        <f>'Raw data'!D389</f>
        <v>68.25</v>
      </c>
      <c r="G389" s="3">
        <f t="shared" si="41"/>
        <v>3.6764705882352941E-3</v>
      </c>
      <c r="H389" s="62">
        <f>'Raw data'!E389</f>
        <v>1624.9789165126799</v>
      </c>
      <c r="I389" s="67">
        <f t="shared" si="45"/>
        <v>7.4295020307237525E-4</v>
      </c>
      <c r="K389" s="65">
        <v>43006</v>
      </c>
      <c r="L389" s="62">
        <f t="shared" si="46"/>
        <v>6.5397654388858447E-3</v>
      </c>
      <c r="M389" s="62">
        <f t="shared" si="42"/>
        <v>220.40586999999999</v>
      </c>
      <c r="N389">
        <f t="shared" si="47"/>
        <v>7.7729966735688829E-3</v>
      </c>
    </row>
    <row r="390" spans="1:14" x14ac:dyDescent="0.3">
      <c r="A390" s="101">
        <v>43007</v>
      </c>
      <c r="B390" s="3">
        <f>'Raw data'!B390</f>
        <v>60.571648000000003</v>
      </c>
      <c r="C390" s="3">
        <f t="shared" si="43"/>
        <v>1.3651847090503438E-2</v>
      </c>
      <c r="D390" s="3">
        <f>'Raw data'!C390</f>
        <v>93.7</v>
      </c>
      <c r="E390" s="3">
        <f t="shared" si="44"/>
        <v>1.4069264069264037E-2</v>
      </c>
      <c r="F390" s="3">
        <f>'Raw data'!D390</f>
        <v>69</v>
      </c>
      <c r="G390" s="3">
        <f t="shared" ref="G390:G453" si="48">(F390-F389)/F389</f>
        <v>1.098901098901099E-2</v>
      </c>
      <c r="H390" s="62">
        <f>'Raw data'!E390</f>
        <v>1637.81821693497</v>
      </c>
      <c r="I390" s="67">
        <f t="shared" si="45"/>
        <v>7.9012104660681568E-3</v>
      </c>
      <c r="K390" s="65">
        <v>43007</v>
      </c>
      <c r="L390" s="62">
        <f t="shared" si="46"/>
        <v>1.2903374049592823E-2</v>
      </c>
      <c r="M390" s="62">
        <f t="shared" si="42"/>
        <v>223.271648</v>
      </c>
      <c r="N390">
        <f t="shared" si="47"/>
        <v>1.3002276209794258E-2</v>
      </c>
    </row>
    <row r="391" spans="1:14" x14ac:dyDescent="0.3">
      <c r="A391" s="101">
        <v>43010</v>
      </c>
      <c r="B391" s="3">
        <f>'Raw data'!B391</f>
        <v>60.449280000000002</v>
      </c>
      <c r="C391" s="3">
        <f t="shared" si="43"/>
        <v>-2.0202190965648084E-3</v>
      </c>
      <c r="D391" s="3">
        <f>'Raw data'!C391</f>
        <v>93.6</v>
      </c>
      <c r="E391" s="3">
        <f t="shared" si="44"/>
        <v>-1.0672358591249575E-3</v>
      </c>
      <c r="F391" s="3">
        <f>'Raw data'!D391</f>
        <v>67.75</v>
      </c>
      <c r="G391" s="3">
        <f t="shared" si="48"/>
        <v>-1.8115942028985508E-2</v>
      </c>
      <c r="H391" s="62">
        <f>'Raw data'!E391</f>
        <v>1640.65135847749</v>
      </c>
      <c r="I391" s="67">
        <f t="shared" si="45"/>
        <v>1.7298266152039725E-3</v>
      </c>
      <c r="K391" s="65">
        <v>43010</v>
      </c>
      <c r="L391" s="62">
        <f t="shared" si="46"/>
        <v>-7.0677989948917585E-3</v>
      </c>
      <c r="M391" s="62">
        <f t="shared" si="42"/>
        <v>221.79928000000001</v>
      </c>
      <c r="N391">
        <f t="shared" si="47"/>
        <v>-6.5945139617547355E-3</v>
      </c>
    </row>
    <row r="392" spans="1:14" x14ac:dyDescent="0.3">
      <c r="A392" s="101">
        <v>43011</v>
      </c>
      <c r="B392" s="3">
        <f>'Raw data'!B392</f>
        <v>61.836105000000003</v>
      </c>
      <c r="C392" s="3">
        <f t="shared" si="43"/>
        <v>2.2941960599034458E-2</v>
      </c>
      <c r="D392" s="3">
        <f>'Raw data'!C392</f>
        <v>95</v>
      </c>
      <c r="E392" s="3">
        <f t="shared" si="44"/>
        <v>1.4957264957265019E-2</v>
      </c>
      <c r="F392" s="3">
        <f>'Raw data'!D392</f>
        <v>67.5</v>
      </c>
      <c r="G392" s="3">
        <f t="shared" si="48"/>
        <v>-3.6900369003690036E-3</v>
      </c>
      <c r="H392" s="62">
        <f>'Raw data'!E392</f>
        <v>1649.1768222181599</v>
      </c>
      <c r="I392" s="67">
        <f t="shared" si="45"/>
        <v>5.1963896513525431E-3</v>
      </c>
      <c r="K392" s="65">
        <v>43011</v>
      </c>
      <c r="L392" s="62">
        <f t="shared" si="46"/>
        <v>1.1403062885310157E-2</v>
      </c>
      <c r="M392" s="62">
        <f t="shared" si="42"/>
        <v>224.336105</v>
      </c>
      <c r="N392">
        <f t="shared" si="47"/>
        <v>1.1437480770902382E-2</v>
      </c>
    </row>
    <row r="393" spans="1:14" x14ac:dyDescent="0.3">
      <c r="A393" s="101">
        <v>43012</v>
      </c>
      <c r="B393" s="3">
        <f>'Raw data'!B393</f>
        <v>59.715076000000003</v>
      </c>
      <c r="C393" s="3">
        <f t="shared" si="43"/>
        <v>-3.4300818267903516E-2</v>
      </c>
      <c r="D393" s="3">
        <f>'Raw data'!C393</f>
        <v>94.35</v>
      </c>
      <c r="E393" s="3">
        <f t="shared" si="44"/>
        <v>-6.8421052631579549E-3</v>
      </c>
      <c r="F393" s="3">
        <f>'Raw data'!D393</f>
        <v>66.25</v>
      </c>
      <c r="G393" s="3">
        <f t="shared" si="48"/>
        <v>-1.8518518518518517E-2</v>
      </c>
      <c r="H393" s="62">
        <f>'Raw data'!E393</f>
        <v>1651.0890938320699</v>
      </c>
      <c r="I393" s="67">
        <f t="shared" si="45"/>
        <v>1.1595309782112715E-3</v>
      </c>
      <c r="K393" s="65">
        <v>43012</v>
      </c>
      <c r="L393" s="62">
        <f t="shared" si="46"/>
        <v>-1.9887147349859996E-2</v>
      </c>
      <c r="M393" s="62">
        <f t="shared" si="42"/>
        <v>220.315076</v>
      </c>
      <c r="N393">
        <f t="shared" si="47"/>
        <v>-1.7924127727901841E-2</v>
      </c>
    </row>
    <row r="394" spans="1:14" x14ac:dyDescent="0.3">
      <c r="A394" s="101">
        <v>43013</v>
      </c>
      <c r="B394" s="3">
        <f>'Raw data'!B394</f>
        <v>59.062460000000002</v>
      </c>
      <c r="C394" s="3">
        <f t="shared" si="43"/>
        <v>-1.0928831439484425E-2</v>
      </c>
      <c r="D394" s="3">
        <f>'Raw data'!C394</f>
        <v>93.85</v>
      </c>
      <c r="E394" s="3">
        <f t="shared" si="44"/>
        <v>-5.2994170641229464E-3</v>
      </c>
      <c r="F394" s="3">
        <f>'Raw data'!D394</f>
        <v>68.25</v>
      </c>
      <c r="G394" s="3">
        <f t="shared" si="48"/>
        <v>3.0188679245283019E-2</v>
      </c>
      <c r="H394" s="62">
        <f>'Raw data'!E394</f>
        <v>1653.1515299345201</v>
      </c>
      <c r="I394" s="67">
        <f t="shared" si="45"/>
        <v>1.249136772906308E-3</v>
      </c>
      <c r="K394" s="65">
        <v>43013</v>
      </c>
      <c r="L394" s="62">
        <f t="shared" si="46"/>
        <v>4.6534769138918824E-3</v>
      </c>
      <c r="M394" s="62">
        <f t="shared" si="42"/>
        <v>221.16246000000001</v>
      </c>
      <c r="N394">
        <f t="shared" si="47"/>
        <v>3.8462370137575387E-3</v>
      </c>
    </row>
    <row r="395" spans="1:14" x14ac:dyDescent="0.3">
      <c r="A395" s="101">
        <v>43014</v>
      </c>
      <c r="B395" s="3">
        <f>'Raw data'!B395</f>
        <v>59.307186000000002</v>
      </c>
      <c r="C395" s="3">
        <f t="shared" si="43"/>
        <v>4.1435118008968808E-3</v>
      </c>
      <c r="D395" s="3">
        <f>'Raw data'!C395</f>
        <v>93.8</v>
      </c>
      <c r="E395" s="3">
        <f t="shared" si="44"/>
        <v>-5.3276505061264953E-4</v>
      </c>
      <c r="F395" s="3">
        <f>'Raw data'!D395</f>
        <v>67.5</v>
      </c>
      <c r="G395" s="3">
        <f t="shared" si="48"/>
        <v>-1.098901098901099E-2</v>
      </c>
      <c r="H395" s="62">
        <f>'Raw data'!E395</f>
        <v>1646.2778146872199</v>
      </c>
      <c r="I395" s="67">
        <f t="shared" si="45"/>
        <v>-4.1579462758459043E-3</v>
      </c>
      <c r="K395" s="65">
        <v>43014</v>
      </c>
      <c r="L395" s="62">
        <f t="shared" si="46"/>
        <v>-2.4594214129089196E-3</v>
      </c>
      <c r="M395" s="62">
        <f t="shared" si="42"/>
        <v>220.60718600000001</v>
      </c>
      <c r="N395">
        <f t="shared" si="47"/>
        <v>-2.5107063829910244E-3</v>
      </c>
    </row>
    <row r="396" spans="1:14" x14ac:dyDescent="0.3">
      <c r="A396" s="101">
        <v>43017</v>
      </c>
      <c r="B396" s="3">
        <f>'Raw data'!B396</f>
        <v>58.491405</v>
      </c>
      <c r="C396" s="3">
        <f t="shared" si="43"/>
        <v>-1.3755179684296624E-2</v>
      </c>
      <c r="D396" s="3">
        <f>'Raw data'!C396</f>
        <v>93.9</v>
      </c>
      <c r="E396" s="3">
        <f t="shared" si="44"/>
        <v>1.066098081023545E-3</v>
      </c>
      <c r="F396" s="3">
        <f>'Raw data'!D396</f>
        <v>67.5</v>
      </c>
      <c r="G396" s="3">
        <f t="shared" si="48"/>
        <v>0</v>
      </c>
      <c r="H396" s="62">
        <f>'Raw data'!E396</f>
        <v>1647.9244467184701</v>
      </c>
      <c r="I396" s="67">
        <f t="shared" si="45"/>
        <v>1.0002151620824942E-3</v>
      </c>
      <c r="K396" s="65">
        <v>43017</v>
      </c>
      <c r="L396" s="62">
        <f t="shared" si="46"/>
        <v>-4.2296938677576926E-3</v>
      </c>
      <c r="M396" s="62">
        <f t="shared" si="42"/>
        <v>219.89140500000002</v>
      </c>
      <c r="N396">
        <f t="shared" si="47"/>
        <v>-3.2445951239321491E-3</v>
      </c>
    </row>
    <row r="397" spans="1:14" x14ac:dyDescent="0.3">
      <c r="A397" s="101">
        <v>43018</v>
      </c>
      <c r="B397" s="3">
        <f>'Raw data'!B397</f>
        <v>59.511135000000003</v>
      </c>
      <c r="C397" s="3">
        <f t="shared" si="43"/>
        <v>1.743384348520954E-2</v>
      </c>
      <c r="D397" s="3">
        <f>'Raw data'!C397</f>
        <v>93.45</v>
      </c>
      <c r="E397" s="3">
        <f t="shared" si="44"/>
        <v>-4.7923322683706372E-3</v>
      </c>
      <c r="F397" s="3">
        <f>'Raw data'!D397</f>
        <v>68.25</v>
      </c>
      <c r="G397" s="3">
        <f t="shared" si="48"/>
        <v>1.1111111111111112E-2</v>
      </c>
      <c r="H397" s="62">
        <f>'Raw data'!E397</f>
        <v>1644.3408608873999</v>
      </c>
      <c r="I397" s="67">
        <f t="shared" si="45"/>
        <v>-2.1746056612038426E-3</v>
      </c>
      <c r="K397" s="65">
        <v>43018</v>
      </c>
      <c r="L397" s="62">
        <f t="shared" si="46"/>
        <v>7.917540775983339E-3</v>
      </c>
      <c r="M397" s="62">
        <f t="shared" si="42"/>
        <v>221.21113500000001</v>
      </c>
      <c r="N397">
        <f t="shared" si="47"/>
        <v>6.0017352656416591E-3</v>
      </c>
    </row>
    <row r="398" spans="1:14" x14ac:dyDescent="0.3">
      <c r="A398" s="101">
        <v>43019</v>
      </c>
      <c r="B398" s="3">
        <f>'Raw data'!B398</f>
        <v>59.307186000000002</v>
      </c>
      <c r="C398" s="3">
        <f t="shared" si="43"/>
        <v>-3.4270729334938996E-3</v>
      </c>
      <c r="D398" s="3">
        <f>'Raw data'!C398</f>
        <v>93.7</v>
      </c>
      <c r="E398" s="3">
        <f t="shared" si="44"/>
        <v>2.6752273943285178E-3</v>
      </c>
      <c r="F398" s="3">
        <f>'Raw data'!D398</f>
        <v>67.25</v>
      </c>
      <c r="G398" s="3">
        <f t="shared" si="48"/>
        <v>-1.4652014652014652E-2</v>
      </c>
      <c r="H398" s="62">
        <f>'Raw data'!E398</f>
        <v>1641.70464428792</v>
      </c>
      <c r="I398" s="67">
        <f t="shared" si="45"/>
        <v>-1.603205674799816E-3</v>
      </c>
      <c r="K398" s="65">
        <v>43019</v>
      </c>
      <c r="L398" s="62">
        <f t="shared" si="46"/>
        <v>-5.1346200637266779E-3</v>
      </c>
      <c r="M398" s="62">
        <f t="shared" si="42"/>
        <v>220.25718599999999</v>
      </c>
      <c r="N398">
        <f t="shared" si="47"/>
        <v>-4.3123914173670451E-3</v>
      </c>
    </row>
    <row r="399" spans="1:14" x14ac:dyDescent="0.3">
      <c r="A399" s="101">
        <v>43020</v>
      </c>
      <c r="B399" s="3">
        <f>'Raw data'!B399</f>
        <v>59.878234999999997</v>
      </c>
      <c r="C399" s="3">
        <f t="shared" si="43"/>
        <v>9.6286645601427624E-3</v>
      </c>
      <c r="D399" s="3">
        <f>'Raw data'!C399</f>
        <v>94.75</v>
      </c>
      <c r="E399" s="3">
        <f t="shared" si="44"/>
        <v>1.1205976520811069E-2</v>
      </c>
      <c r="F399" s="3">
        <f>'Raw data'!D399</f>
        <v>67.5</v>
      </c>
      <c r="G399" s="3">
        <f t="shared" si="48"/>
        <v>3.7174721189591076E-3</v>
      </c>
      <c r="H399" s="62">
        <f>'Raw data'!E399</f>
        <v>1644.6478167913399</v>
      </c>
      <c r="I399" s="67">
        <f t="shared" si="45"/>
        <v>1.7927539607445393E-3</v>
      </c>
      <c r="K399" s="65">
        <v>43020</v>
      </c>
      <c r="L399" s="62">
        <f t="shared" si="46"/>
        <v>8.184037733304313E-3</v>
      </c>
      <c r="M399" s="62">
        <f t="shared" si="42"/>
        <v>222.12823499999999</v>
      </c>
      <c r="N399">
        <f t="shared" si="47"/>
        <v>8.4948374851206866E-3</v>
      </c>
    </row>
    <row r="400" spans="1:14" x14ac:dyDescent="0.3">
      <c r="A400" s="101">
        <v>43021</v>
      </c>
      <c r="B400" s="3">
        <f>'Raw data'!B400</f>
        <v>60.530856999999997</v>
      </c>
      <c r="C400" s="3">
        <f t="shared" si="43"/>
        <v>1.0899152254571314E-2</v>
      </c>
      <c r="D400" s="3">
        <f>'Raw data'!C400</f>
        <v>95.6</v>
      </c>
      <c r="E400" s="3">
        <f t="shared" si="44"/>
        <v>8.9709762532980929E-3</v>
      </c>
      <c r="F400" s="3">
        <f>'Raw data'!D400</f>
        <v>67.5</v>
      </c>
      <c r="G400" s="3">
        <f t="shared" si="48"/>
        <v>0</v>
      </c>
      <c r="H400" s="62">
        <f>'Raw data'!E400</f>
        <v>1642.49085502103</v>
      </c>
      <c r="I400" s="67">
        <f t="shared" si="45"/>
        <v>-1.3115037446242033E-3</v>
      </c>
      <c r="K400" s="65">
        <v>43021</v>
      </c>
      <c r="L400" s="62">
        <f t="shared" si="46"/>
        <v>6.6233761692898021E-3</v>
      </c>
      <c r="M400" s="62">
        <f t="shared" si="42"/>
        <v>223.63085699999999</v>
      </c>
      <c r="N400">
        <f t="shared" si="47"/>
        <v>6.7646600622383842E-3</v>
      </c>
    </row>
    <row r="401" spans="1:14" x14ac:dyDescent="0.3">
      <c r="A401" s="101">
        <v>43024</v>
      </c>
      <c r="B401" s="3">
        <f>'Raw data'!B401</f>
        <v>60.204548000000003</v>
      </c>
      <c r="C401" s="3">
        <f t="shared" si="43"/>
        <v>-5.3907877101425292E-3</v>
      </c>
      <c r="D401" s="3">
        <f>'Raw data'!C401</f>
        <v>94.75</v>
      </c>
      <c r="E401" s="3">
        <f t="shared" si="44"/>
        <v>-8.8912133891212806E-3</v>
      </c>
      <c r="F401" s="3">
        <f>'Raw data'!D401</f>
        <v>68</v>
      </c>
      <c r="G401" s="3">
        <f t="shared" si="48"/>
        <v>7.4074074074074077E-3</v>
      </c>
      <c r="H401" s="62">
        <f>'Raw data'!E401</f>
        <v>1638.33230282511</v>
      </c>
      <c r="I401" s="67">
        <f t="shared" si="45"/>
        <v>-2.5318571383259195E-3</v>
      </c>
      <c r="K401" s="65">
        <v>43024</v>
      </c>
      <c r="L401" s="62">
        <f t="shared" si="46"/>
        <v>-2.2915312306188008E-3</v>
      </c>
      <c r="M401" s="62">
        <f t="shared" si="42"/>
        <v>222.95454799999999</v>
      </c>
      <c r="N401">
        <f t="shared" si="47"/>
        <v>-3.0242204008546253E-3</v>
      </c>
    </row>
    <row r="402" spans="1:14" x14ac:dyDescent="0.3">
      <c r="A402" s="101">
        <v>43025</v>
      </c>
      <c r="B402" s="3">
        <f>'Raw data'!B402</f>
        <v>60.082175999999997</v>
      </c>
      <c r="C402" s="3">
        <f t="shared" si="43"/>
        <v>-2.03260391557139E-3</v>
      </c>
      <c r="D402" s="3">
        <f>'Raw data'!C402</f>
        <v>94.35</v>
      </c>
      <c r="E402" s="3">
        <f t="shared" si="44"/>
        <v>-4.2216358839050729E-3</v>
      </c>
      <c r="F402" s="3">
        <f>'Raw data'!D402</f>
        <v>67</v>
      </c>
      <c r="G402" s="3">
        <f t="shared" si="48"/>
        <v>-1.4705882352941176E-2</v>
      </c>
      <c r="H402" s="62">
        <f>'Raw data'!E402</f>
        <v>1636.9437440573199</v>
      </c>
      <c r="I402" s="67">
        <f t="shared" si="45"/>
        <v>-8.4754403328046941E-4</v>
      </c>
      <c r="K402" s="65">
        <v>43025</v>
      </c>
      <c r="L402" s="62">
        <f t="shared" si="46"/>
        <v>-6.9867073841392126E-3</v>
      </c>
      <c r="M402" s="62">
        <f t="shared" si="42"/>
        <v>221.432176</v>
      </c>
      <c r="N402">
        <f t="shared" si="47"/>
        <v>-6.8281719913602752E-3</v>
      </c>
    </row>
    <row r="403" spans="1:14" x14ac:dyDescent="0.3">
      <c r="A403" s="101">
        <v>43026</v>
      </c>
      <c r="B403" s="3">
        <f>'Raw data'!B403</f>
        <v>60.286133</v>
      </c>
      <c r="C403" s="3">
        <f t="shared" si="43"/>
        <v>3.3946340425487021E-3</v>
      </c>
      <c r="D403" s="3">
        <f>'Raw data'!C403</f>
        <v>95</v>
      </c>
      <c r="E403" s="3">
        <f t="shared" si="44"/>
        <v>6.8892421833598909E-3</v>
      </c>
      <c r="F403" s="3">
        <f>'Raw data'!D403</f>
        <v>66</v>
      </c>
      <c r="G403" s="3">
        <f t="shared" si="48"/>
        <v>-1.4925373134328358E-2</v>
      </c>
      <c r="H403" s="62">
        <f>'Raw data'!E403</f>
        <v>1644.73224315994</v>
      </c>
      <c r="I403" s="67">
        <f t="shared" si="45"/>
        <v>4.7579515978451257E-3</v>
      </c>
      <c r="K403" s="65">
        <v>43026</v>
      </c>
      <c r="L403" s="62">
        <f t="shared" si="46"/>
        <v>-1.5471656361399216E-3</v>
      </c>
      <c r="M403" s="62">
        <f t="shared" si="42"/>
        <v>221.28613300000001</v>
      </c>
      <c r="N403">
        <f t="shared" si="47"/>
        <v>-6.5953829582558819E-4</v>
      </c>
    </row>
    <row r="404" spans="1:14" x14ac:dyDescent="0.3">
      <c r="A404" s="101">
        <v>43027</v>
      </c>
      <c r="B404" s="3">
        <f>'Raw data'!B404</f>
        <v>60.326909999999998</v>
      </c>
      <c r="C404" s="3">
        <f t="shared" si="43"/>
        <v>6.7639103672478894E-4</v>
      </c>
      <c r="D404" s="3">
        <f>'Raw data'!C404</f>
        <v>95.25</v>
      </c>
      <c r="E404" s="3">
        <f t="shared" si="44"/>
        <v>2.631578947368421E-3</v>
      </c>
      <c r="F404" s="3">
        <f>'Raw data'!D404</f>
        <v>65.5</v>
      </c>
      <c r="G404" s="3">
        <f t="shared" si="48"/>
        <v>-7.575757575757576E-3</v>
      </c>
      <c r="H404" s="62">
        <f>'Raw data'!E404</f>
        <v>1646.95637009899</v>
      </c>
      <c r="I404" s="67">
        <f t="shared" si="45"/>
        <v>1.3522729601122411E-3</v>
      </c>
      <c r="K404" s="65">
        <v>43027</v>
      </c>
      <c r="L404" s="62">
        <f t="shared" si="46"/>
        <v>-1.4225958638881221E-3</v>
      </c>
      <c r="M404" s="62">
        <f t="shared" si="42"/>
        <v>221.07691</v>
      </c>
      <c r="N404">
        <f t="shared" si="47"/>
        <v>-9.4548626777263354E-4</v>
      </c>
    </row>
    <row r="405" spans="1:14" x14ac:dyDescent="0.3">
      <c r="A405" s="101">
        <v>43028</v>
      </c>
      <c r="B405" s="3">
        <f>'Raw data'!B405</f>
        <v>55.513817000000003</v>
      </c>
      <c r="C405" s="3">
        <f t="shared" si="43"/>
        <v>-7.978351617876657E-2</v>
      </c>
      <c r="D405" s="3">
        <f>'Raw data'!C405</f>
        <v>95.35</v>
      </c>
      <c r="E405" s="3">
        <f t="shared" si="44"/>
        <v>1.0498687664041398E-3</v>
      </c>
      <c r="F405" s="3">
        <f>'Raw data'!D405</f>
        <v>64.75</v>
      </c>
      <c r="G405" s="3">
        <f t="shared" si="48"/>
        <v>-1.1450381679389313E-2</v>
      </c>
      <c r="H405" s="62">
        <f>'Raw data'!E405</f>
        <v>1667.5046697795799</v>
      </c>
      <c r="I405" s="67">
        <f t="shared" si="45"/>
        <v>1.2476529465898896E-2</v>
      </c>
      <c r="K405" s="65">
        <v>43028</v>
      </c>
      <c r="L405" s="62">
        <f t="shared" si="46"/>
        <v>-3.0061343030583915E-2</v>
      </c>
      <c r="M405" s="62">
        <f t="shared" si="42"/>
        <v>215.61381699999998</v>
      </c>
      <c r="N405">
        <f t="shared" si="47"/>
        <v>-2.4711278079651171E-2</v>
      </c>
    </row>
    <row r="406" spans="1:14" x14ac:dyDescent="0.3">
      <c r="A406" s="101">
        <v>43031</v>
      </c>
      <c r="B406" s="3">
        <f>'Raw data'!B406</f>
        <v>52.740160000000003</v>
      </c>
      <c r="C406" s="3">
        <f t="shared" si="43"/>
        <v>-4.9963363174973179E-2</v>
      </c>
      <c r="D406" s="3">
        <f>'Raw data'!C406</f>
        <v>95.65</v>
      </c>
      <c r="E406" s="3">
        <f t="shared" si="44"/>
        <v>3.1463030938648283E-3</v>
      </c>
      <c r="F406" s="3">
        <f>'Raw data'!D406</f>
        <v>65</v>
      </c>
      <c r="G406" s="3">
        <f t="shared" si="48"/>
        <v>3.8610038610038611E-3</v>
      </c>
      <c r="H406" s="62">
        <f>'Raw data'!E406</f>
        <v>1661.5409012423299</v>
      </c>
      <c r="I406" s="67">
        <f t="shared" si="45"/>
        <v>-3.5764628701389399E-3</v>
      </c>
      <c r="K406" s="65">
        <v>43031</v>
      </c>
      <c r="L406" s="62">
        <f t="shared" si="46"/>
        <v>-1.4318685406701497E-2</v>
      </c>
      <c r="M406" s="62">
        <f t="shared" si="42"/>
        <v>213.39016000000001</v>
      </c>
      <c r="N406">
        <f t="shared" si="47"/>
        <v>-1.0313147046601261E-2</v>
      </c>
    </row>
    <row r="407" spans="1:14" x14ac:dyDescent="0.3">
      <c r="A407" s="101">
        <v>43032</v>
      </c>
      <c r="B407" s="3">
        <f>'Raw data'!B407</f>
        <v>51.394126999999997</v>
      </c>
      <c r="C407" s="3">
        <f t="shared" si="43"/>
        <v>-2.5521974146456999E-2</v>
      </c>
      <c r="D407" s="3">
        <f>'Raw data'!C407</f>
        <v>92.75</v>
      </c>
      <c r="E407" s="3">
        <f t="shared" si="44"/>
        <v>-3.0318870883429227E-2</v>
      </c>
      <c r="F407" s="3">
        <f>'Raw data'!D407</f>
        <v>65.25</v>
      </c>
      <c r="G407" s="3">
        <f t="shared" si="48"/>
        <v>3.8461538461538464E-3</v>
      </c>
      <c r="H407" s="62">
        <f>'Raw data'!E407</f>
        <v>1650.4653658510499</v>
      </c>
      <c r="I407" s="67">
        <f t="shared" si="45"/>
        <v>-6.6658216977980361E-3</v>
      </c>
      <c r="K407" s="65">
        <v>43032</v>
      </c>
      <c r="L407" s="62">
        <f t="shared" si="46"/>
        <v>-1.7331563727910792E-2</v>
      </c>
      <c r="M407" s="62">
        <f t="shared" si="42"/>
        <v>209.394127</v>
      </c>
      <c r="N407">
        <f t="shared" si="47"/>
        <v>-1.8726416438321295E-2</v>
      </c>
    </row>
    <row r="408" spans="1:14" x14ac:dyDescent="0.3">
      <c r="A408" s="101">
        <v>43033</v>
      </c>
      <c r="B408" s="3">
        <f>'Raw data'!B408</f>
        <v>52.454639999999998</v>
      </c>
      <c r="C408" s="3">
        <f t="shared" si="43"/>
        <v>2.0634906396989686E-2</v>
      </c>
      <c r="D408" s="3">
        <f>'Raw data'!C408</f>
        <v>92.8</v>
      </c>
      <c r="E408" s="3">
        <f t="shared" si="44"/>
        <v>5.3908355795145185E-4</v>
      </c>
      <c r="F408" s="3">
        <f>'Raw data'!D408</f>
        <v>75.5</v>
      </c>
      <c r="G408" s="3">
        <f t="shared" si="48"/>
        <v>0.15708812260536398</v>
      </c>
      <c r="H408" s="62">
        <f>'Raw data'!E408</f>
        <v>1649.73805433129</v>
      </c>
      <c r="I408" s="67">
        <f t="shared" si="45"/>
        <v>-4.4067057377173026E-4</v>
      </c>
      <c r="K408" s="65">
        <v>43033</v>
      </c>
      <c r="L408" s="62">
        <f t="shared" si="46"/>
        <v>5.9420704186768369E-2</v>
      </c>
      <c r="M408" s="62">
        <f t="shared" si="42"/>
        <v>220.75463999999999</v>
      </c>
      <c r="N408">
        <f t="shared" si="47"/>
        <v>5.425421029119884E-2</v>
      </c>
    </row>
    <row r="409" spans="1:14" x14ac:dyDescent="0.3">
      <c r="A409" s="101">
        <v>43034</v>
      </c>
      <c r="B409" s="3">
        <f>'Raw data'!B409</f>
        <v>52.413849999999996</v>
      </c>
      <c r="C409" s="3">
        <f t="shared" si="43"/>
        <v>-7.7762424830293787E-4</v>
      </c>
      <c r="D409" s="3">
        <f>'Raw data'!C409</f>
        <v>94.5</v>
      </c>
      <c r="E409" s="3">
        <f t="shared" si="44"/>
        <v>1.8318965517241409E-2</v>
      </c>
      <c r="F409" s="3">
        <f>'Raw data'!D409</f>
        <v>78.25</v>
      </c>
      <c r="G409" s="3">
        <f t="shared" si="48"/>
        <v>3.6423841059602648E-2</v>
      </c>
      <c r="H409" s="62">
        <f>'Raw data'!E409</f>
        <v>1658.7865060891399</v>
      </c>
      <c r="I409" s="67">
        <f t="shared" si="45"/>
        <v>5.484780892393076E-3</v>
      </c>
      <c r="K409" s="65">
        <v>43034</v>
      </c>
      <c r="L409" s="62">
        <f t="shared" si="46"/>
        <v>1.7988394109513705E-2</v>
      </c>
      <c r="M409" s="62">
        <f t="shared" si="42"/>
        <v>225.16385</v>
      </c>
      <c r="N409">
        <f t="shared" si="47"/>
        <v>1.9973351409510585E-2</v>
      </c>
    </row>
    <row r="410" spans="1:14" x14ac:dyDescent="0.3">
      <c r="A410" s="101">
        <v>43035</v>
      </c>
      <c r="B410" s="3">
        <f>'Raw data'!B410</f>
        <v>54.453299999999999</v>
      </c>
      <c r="C410" s="3">
        <f t="shared" si="43"/>
        <v>3.8910516972136225E-2</v>
      </c>
      <c r="D410" s="3">
        <f>'Raw data'!C410</f>
        <v>105.8</v>
      </c>
      <c r="E410" s="3">
        <f t="shared" si="44"/>
        <v>0.11957671957671955</v>
      </c>
      <c r="F410" s="3">
        <f>'Raw data'!D410</f>
        <v>81</v>
      </c>
      <c r="G410" s="3">
        <f t="shared" si="48"/>
        <v>3.5143769968051117E-2</v>
      </c>
      <c r="H410" s="62">
        <f>'Raw data'!E410</f>
        <v>1665.0178720531801</v>
      </c>
      <c r="I410" s="67">
        <f t="shared" si="45"/>
        <v>3.7565810555884095E-3</v>
      </c>
      <c r="K410" s="65">
        <v>43035</v>
      </c>
      <c r="L410" s="62">
        <f t="shared" si="46"/>
        <v>6.4543668838968962E-2</v>
      </c>
      <c r="M410" s="62">
        <f t="shared" si="42"/>
        <v>241.2533</v>
      </c>
      <c r="N410">
        <f t="shared" si="47"/>
        <v>7.1456630360513015E-2</v>
      </c>
    </row>
    <row r="411" spans="1:14" x14ac:dyDescent="0.3">
      <c r="A411" s="101">
        <v>43038</v>
      </c>
      <c r="B411" s="3">
        <f>'Raw data'!B411</f>
        <v>53.882249999999999</v>
      </c>
      <c r="C411" s="3">
        <f t="shared" si="43"/>
        <v>-1.0486967731983179E-2</v>
      </c>
      <c r="D411" s="3">
        <f>'Raw data'!C411</f>
        <v>105.2</v>
      </c>
      <c r="E411" s="3">
        <f t="shared" si="44"/>
        <v>-5.6710775047258445E-3</v>
      </c>
      <c r="F411" s="3">
        <f>'Raw data'!D411</f>
        <v>80</v>
      </c>
      <c r="G411" s="3">
        <f t="shared" si="48"/>
        <v>-1.2345679012345678E-2</v>
      </c>
      <c r="H411" s="62">
        <f>'Raw data'!E411</f>
        <v>1662.32128012523</v>
      </c>
      <c r="I411" s="67">
        <f t="shared" si="45"/>
        <v>-1.6195573472282455E-3</v>
      </c>
      <c r="K411" s="65">
        <v>43038</v>
      </c>
      <c r="L411" s="62">
        <f t="shared" si="46"/>
        <v>-9.5012414163515666E-3</v>
      </c>
      <c r="M411" s="62">
        <f t="shared" si="42"/>
        <v>239.08224999999999</v>
      </c>
      <c r="N411">
        <f t="shared" si="47"/>
        <v>-8.9990478886714017E-3</v>
      </c>
    </row>
    <row r="412" spans="1:14" x14ac:dyDescent="0.3">
      <c r="A412" s="101">
        <v>43039</v>
      </c>
      <c r="B412" s="3">
        <f>'Raw data'!B412</f>
        <v>53.596733</v>
      </c>
      <c r="C412" s="3">
        <f t="shared" si="43"/>
        <v>-5.2989064116661551E-3</v>
      </c>
      <c r="D412" s="3">
        <f>'Raw data'!C412</f>
        <v>106.9</v>
      </c>
      <c r="E412" s="3">
        <f t="shared" si="44"/>
        <v>1.6159695817490521E-2</v>
      </c>
      <c r="F412" s="3">
        <f>'Raw data'!D412</f>
        <v>81.25</v>
      </c>
      <c r="G412" s="3">
        <f t="shared" si="48"/>
        <v>1.5625E-2</v>
      </c>
      <c r="H412" s="62">
        <f>'Raw data'!E412</f>
        <v>1671.62859400754</v>
      </c>
      <c r="I412" s="67">
        <f t="shared" si="45"/>
        <v>5.5989861849141259E-3</v>
      </c>
      <c r="K412" s="65">
        <v>43039</v>
      </c>
      <c r="L412" s="62">
        <f t="shared" si="46"/>
        <v>8.8285964686081221E-3</v>
      </c>
      <c r="M412" s="62">
        <f t="shared" si="42"/>
        <v>241.74673300000001</v>
      </c>
      <c r="N412">
        <f t="shared" si="47"/>
        <v>1.114462909730864E-2</v>
      </c>
    </row>
    <row r="413" spans="1:14" x14ac:dyDescent="0.3">
      <c r="A413" s="101">
        <v>43040</v>
      </c>
      <c r="B413" s="3">
        <f>'Raw data'!B413</f>
        <v>53.22963</v>
      </c>
      <c r="C413" s="3">
        <f t="shared" si="43"/>
        <v>-6.8493540455161735E-3</v>
      </c>
      <c r="D413" s="3">
        <f>'Raw data'!C413</f>
        <v>107.9</v>
      </c>
      <c r="E413" s="3">
        <f t="shared" si="44"/>
        <v>9.3545369504209538E-3</v>
      </c>
      <c r="F413" s="3">
        <f>'Raw data'!D413</f>
        <v>81.25</v>
      </c>
      <c r="G413" s="3">
        <f t="shared" si="48"/>
        <v>0</v>
      </c>
      <c r="H413" s="62">
        <f>'Raw data'!E413</f>
        <v>1672.02586145179</v>
      </c>
      <c r="I413" s="67">
        <f t="shared" si="45"/>
        <v>2.3765293658779526E-4</v>
      </c>
      <c r="K413" s="65">
        <v>43040</v>
      </c>
      <c r="L413" s="62">
        <f t="shared" si="46"/>
        <v>8.3506096830159341E-4</v>
      </c>
      <c r="M413" s="62">
        <f t="shared" si="42"/>
        <v>242.37963000000002</v>
      </c>
      <c r="N413">
        <f t="shared" si="47"/>
        <v>2.6180167655048062E-3</v>
      </c>
    </row>
    <row r="414" spans="1:14" x14ac:dyDescent="0.3">
      <c r="A414" s="101">
        <v>43041</v>
      </c>
      <c r="B414" s="3">
        <f>'Raw data'!B414</f>
        <v>53.351996999999997</v>
      </c>
      <c r="C414" s="3">
        <f t="shared" si="43"/>
        <v>2.2988512225239404E-3</v>
      </c>
      <c r="D414" s="3">
        <f>'Raw data'!C414</f>
        <v>108</v>
      </c>
      <c r="E414" s="3">
        <f t="shared" si="44"/>
        <v>9.2678405931412712E-4</v>
      </c>
      <c r="F414" s="3">
        <f>'Raw data'!D414</f>
        <v>80.75</v>
      </c>
      <c r="G414" s="3">
        <f t="shared" si="48"/>
        <v>-6.1538461538461538E-3</v>
      </c>
      <c r="H414" s="62">
        <f>'Raw data'!E414</f>
        <v>1672.7762450591599</v>
      </c>
      <c r="I414" s="67">
        <f t="shared" si="45"/>
        <v>4.4878708198831075E-4</v>
      </c>
      <c r="K414" s="65">
        <v>43041</v>
      </c>
      <c r="L414" s="62">
        <f t="shared" si="46"/>
        <v>-9.7607029066936206E-4</v>
      </c>
      <c r="M414" s="62">
        <f t="shared" si="42"/>
        <v>242.10199699999998</v>
      </c>
      <c r="N414">
        <f t="shared" si="47"/>
        <v>-1.1454469173009178E-3</v>
      </c>
    </row>
    <row r="415" spans="1:14" x14ac:dyDescent="0.3">
      <c r="A415" s="101">
        <v>43042</v>
      </c>
      <c r="B415" s="3">
        <f>'Raw data'!B415</f>
        <v>52.862533999999997</v>
      </c>
      <c r="C415" s="3">
        <f t="shared" si="43"/>
        <v>-9.1742207887738608E-3</v>
      </c>
      <c r="D415" s="3">
        <f>'Raw data'!C415</f>
        <v>111.2</v>
      </c>
      <c r="E415" s="3">
        <f t="shared" si="44"/>
        <v>2.9629629629629655E-2</v>
      </c>
      <c r="F415" s="3">
        <f>'Raw data'!D415</f>
        <v>83</v>
      </c>
      <c r="G415" s="3">
        <f t="shared" si="48"/>
        <v>2.7863777089783281E-2</v>
      </c>
      <c r="H415" s="62">
        <f>'Raw data'!E415</f>
        <v>1677.6544540502</v>
      </c>
      <c r="I415" s="67">
        <f t="shared" si="45"/>
        <v>2.9162352140333979E-3</v>
      </c>
      <c r="K415" s="65">
        <v>43042</v>
      </c>
      <c r="L415" s="62">
        <f t="shared" si="46"/>
        <v>1.6106395310213028E-2</v>
      </c>
      <c r="M415" s="62">
        <f t="shared" si="42"/>
        <v>247.062534</v>
      </c>
      <c r="N415">
        <f t="shared" si="47"/>
        <v>2.0489450981273884E-2</v>
      </c>
    </row>
    <row r="416" spans="1:14" x14ac:dyDescent="0.3">
      <c r="A416" s="101">
        <v>43045</v>
      </c>
      <c r="B416" s="3">
        <f>'Raw data'!B416</f>
        <v>53.311207000000003</v>
      </c>
      <c r="C416" s="3">
        <f t="shared" si="43"/>
        <v>8.4875424246595253E-3</v>
      </c>
      <c r="D416" s="3">
        <f>'Raw data'!C416</f>
        <v>109.3</v>
      </c>
      <c r="E416" s="3">
        <f t="shared" si="44"/>
        <v>-1.7086330935251848E-2</v>
      </c>
      <c r="F416" s="3">
        <f>'Raw data'!D416</f>
        <v>82.25</v>
      </c>
      <c r="G416" s="3">
        <f t="shared" si="48"/>
        <v>-9.0361445783132526E-3</v>
      </c>
      <c r="H416" s="62">
        <f>'Raw data'!E416</f>
        <v>1676.14145483836</v>
      </c>
      <c r="I416" s="67">
        <f t="shared" si="45"/>
        <v>-9.0185389976303414E-4</v>
      </c>
      <c r="K416" s="65">
        <v>43045</v>
      </c>
      <c r="L416" s="62">
        <f t="shared" si="46"/>
        <v>-5.8783110296351916E-3</v>
      </c>
      <c r="M416" s="62">
        <f t="shared" si="42"/>
        <v>244.86120700000001</v>
      </c>
      <c r="N416">
        <f t="shared" si="47"/>
        <v>-8.9099992797774513E-3</v>
      </c>
    </row>
    <row r="417" spans="1:14" x14ac:dyDescent="0.3">
      <c r="A417" s="101">
        <v>43046</v>
      </c>
      <c r="B417" s="3">
        <f>'Raw data'!B417</f>
        <v>52.903315999999997</v>
      </c>
      <c r="C417" s="3">
        <f t="shared" si="43"/>
        <v>-7.6511304649321933E-3</v>
      </c>
      <c r="D417" s="3">
        <f>'Raw data'!C417</f>
        <v>108.3</v>
      </c>
      <c r="E417" s="3">
        <f t="shared" si="44"/>
        <v>-9.1491308325709064E-3</v>
      </c>
      <c r="F417" s="3">
        <f>'Raw data'!D417</f>
        <v>81</v>
      </c>
      <c r="G417" s="3">
        <f t="shared" si="48"/>
        <v>-1.5197568389057751E-2</v>
      </c>
      <c r="H417" s="62">
        <f>'Raw data'!E417</f>
        <v>1670.23607272001</v>
      </c>
      <c r="I417" s="67">
        <f t="shared" si="45"/>
        <v>-3.5232003249507675E-3</v>
      </c>
      <c r="K417" s="65">
        <v>43046</v>
      </c>
      <c r="L417" s="62">
        <f t="shared" si="46"/>
        <v>-1.0665943228853616E-2</v>
      </c>
      <c r="M417" s="62">
        <f t="shared" si="42"/>
        <v>242.203316</v>
      </c>
      <c r="N417">
        <f t="shared" si="47"/>
        <v>-1.0854683894456202E-2</v>
      </c>
    </row>
    <row r="418" spans="1:14" x14ac:dyDescent="0.3">
      <c r="A418" s="101">
        <v>43047</v>
      </c>
      <c r="B418" s="3">
        <f>'Raw data'!B418</f>
        <v>51.965170000000001</v>
      </c>
      <c r="C418" s="3">
        <f t="shared" si="43"/>
        <v>-1.7733217328002582E-2</v>
      </c>
      <c r="D418" s="3">
        <f>'Raw data'!C418</f>
        <v>106.7</v>
      </c>
      <c r="E418" s="3">
        <f t="shared" si="44"/>
        <v>-1.477377654662968E-2</v>
      </c>
      <c r="F418" s="3">
        <f>'Raw data'!D418</f>
        <v>80.75</v>
      </c>
      <c r="G418" s="3">
        <f t="shared" si="48"/>
        <v>-3.0864197530864196E-3</v>
      </c>
      <c r="H418" s="62">
        <f>'Raw data'!E418</f>
        <v>1662.98789736038</v>
      </c>
      <c r="I418" s="67">
        <f t="shared" si="45"/>
        <v>-4.3396113148402322E-3</v>
      </c>
      <c r="K418" s="65">
        <v>43047</v>
      </c>
      <c r="L418" s="62">
        <f t="shared" si="46"/>
        <v>-1.1864471209239559E-2</v>
      </c>
      <c r="M418" s="62">
        <f t="shared" si="42"/>
        <v>239.41516999999999</v>
      </c>
      <c r="N418">
        <f t="shared" si="47"/>
        <v>-1.1511593012211326E-2</v>
      </c>
    </row>
    <row r="419" spans="1:14" x14ac:dyDescent="0.3">
      <c r="A419" s="101">
        <v>43048</v>
      </c>
      <c r="B419" s="3">
        <f>'Raw data'!B419</f>
        <v>50.415188000000001</v>
      </c>
      <c r="C419" s="3">
        <f t="shared" si="43"/>
        <v>-2.9827324725388179E-2</v>
      </c>
      <c r="D419" s="3">
        <f>'Raw data'!C419</f>
        <v>105.9</v>
      </c>
      <c r="E419" s="3">
        <f t="shared" si="44"/>
        <v>-7.497656982193038E-3</v>
      </c>
      <c r="F419" s="3">
        <f>'Raw data'!D419</f>
        <v>78.5</v>
      </c>
      <c r="G419" s="3">
        <f t="shared" si="48"/>
        <v>-2.7863777089783281E-2</v>
      </c>
      <c r="H419" s="62">
        <f>'Raw data'!E419</f>
        <v>1643.25544337258</v>
      </c>
      <c r="I419" s="67">
        <f t="shared" si="45"/>
        <v>-1.1865663014818593E-2</v>
      </c>
      <c r="K419" s="65">
        <v>43048</v>
      </c>
      <c r="L419" s="62">
        <f t="shared" si="46"/>
        <v>-2.1729586265788164E-2</v>
      </c>
      <c r="M419" s="62">
        <f t="shared" si="42"/>
        <v>234.81518800000001</v>
      </c>
      <c r="N419">
        <f t="shared" si="47"/>
        <v>-1.9213410745860353E-2</v>
      </c>
    </row>
    <row r="420" spans="1:14" x14ac:dyDescent="0.3">
      <c r="A420" s="101">
        <v>43049</v>
      </c>
      <c r="B420" s="3">
        <f>'Raw data'!B420</f>
        <v>49.762569999999997</v>
      </c>
      <c r="C420" s="3">
        <f t="shared" si="43"/>
        <v>-1.2944868915296E-2</v>
      </c>
      <c r="D420" s="3">
        <f>'Raw data'!C420</f>
        <v>106.1</v>
      </c>
      <c r="E420" s="3">
        <f t="shared" si="44"/>
        <v>1.888574126534359E-3</v>
      </c>
      <c r="F420" s="3">
        <f>'Raw data'!D420</f>
        <v>80</v>
      </c>
      <c r="G420" s="3">
        <f t="shared" si="48"/>
        <v>1.9108280254777069E-2</v>
      </c>
      <c r="H420" s="62">
        <f>'Raw data'!E420</f>
        <v>1634.6812900883799</v>
      </c>
      <c r="I420" s="67">
        <f t="shared" si="45"/>
        <v>-5.2177848056311127E-3</v>
      </c>
      <c r="K420" s="65">
        <v>43049</v>
      </c>
      <c r="L420" s="62">
        <f t="shared" si="46"/>
        <v>2.6839951553384762E-3</v>
      </c>
      <c r="M420" s="62">
        <f t="shared" si="42"/>
        <v>235.86257000000001</v>
      </c>
      <c r="N420">
        <f t="shared" si="47"/>
        <v>4.4604525325678632E-3</v>
      </c>
    </row>
    <row r="421" spans="1:14" x14ac:dyDescent="0.3">
      <c r="A421" s="101">
        <v>43052</v>
      </c>
      <c r="B421" s="3">
        <f>'Raw data'!B421</f>
        <v>49.558619999999998</v>
      </c>
      <c r="C421" s="3">
        <f t="shared" si="43"/>
        <v>-4.0984619564463608E-3</v>
      </c>
      <c r="D421" s="3">
        <f>'Raw data'!C421</f>
        <v>104.9</v>
      </c>
      <c r="E421" s="3">
        <f t="shared" si="44"/>
        <v>-1.1310084825636085E-2</v>
      </c>
      <c r="F421" s="3">
        <f>'Raw data'!D421</f>
        <v>77.75</v>
      </c>
      <c r="G421" s="3">
        <f t="shared" si="48"/>
        <v>-2.8125000000000001E-2</v>
      </c>
      <c r="H421" s="62">
        <f>'Raw data'!E421</f>
        <v>1630.5119365108001</v>
      </c>
      <c r="I421" s="67">
        <f t="shared" si="45"/>
        <v>-2.5505605299699875E-3</v>
      </c>
      <c r="K421" s="65">
        <v>43052</v>
      </c>
      <c r="L421" s="62">
        <f t="shared" si="46"/>
        <v>-1.451118226069415E-2</v>
      </c>
      <c r="M421" s="62">
        <f t="shared" si="42"/>
        <v>232.20862</v>
      </c>
      <c r="N421">
        <f t="shared" si="47"/>
        <v>-1.5491860365975021E-2</v>
      </c>
    </row>
    <row r="422" spans="1:14" x14ac:dyDescent="0.3">
      <c r="A422" s="101">
        <v>43053</v>
      </c>
      <c r="B422" s="3">
        <f>'Raw data'!B422</f>
        <v>48.987575999999997</v>
      </c>
      <c r="C422" s="3">
        <f t="shared" si="43"/>
        <v>-1.1522596876184215E-2</v>
      </c>
      <c r="D422" s="3">
        <f>'Raw data'!C422</f>
        <v>106.7</v>
      </c>
      <c r="E422" s="3">
        <f t="shared" si="44"/>
        <v>1.7159199237368895E-2</v>
      </c>
      <c r="F422" s="3">
        <f>'Raw data'!D422</f>
        <v>78.5</v>
      </c>
      <c r="G422" s="3">
        <f t="shared" si="48"/>
        <v>9.6463022508038593E-3</v>
      </c>
      <c r="H422" s="62">
        <f>'Raw data'!E422</f>
        <v>1628.48482222393</v>
      </c>
      <c r="I422" s="67">
        <f t="shared" si="45"/>
        <v>-1.2432379312769578E-3</v>
      </c>
      <c r="K422" s="65">
        <v>43053</v>
      </c>
      <c r="L422" s="62">
        <f t="shared" si="46"/>
        <v>5.0943015373295132E-3</v>
      </c>
      <c r="M422" s="62">
        <f t="shared" si="42"/>
        <v>234.18757600000001</v>
      </c>
      <c r="N422">
        <f t="shared" si="47"/>
        <v>8.5223192834099383E-3</v>
      </c>
    </row>
    <row r="423" spans="1:14" x14ac:dyDescent="0.3">
      <c r="A423" s="101">
        <v>43054</v>
      </c>
      <c r="B423" s="3">
        <f>'Raw data'!B423</f>
        <v>48.620475999999996</v>
      </c>
      <c r="C423" s="3">
        <f t="shared" si="43"/>
        <v>-7.4937367793009527E-3</v>
      </c>
      <c r="D423" s="3">
        <f>'Raw data'!C423</f>
        <v>106.9</v>
      </c>
      <c r="E423" s="3">
        <f t="shared" si="44"/>
        <v>1.8744142455482927E-3</v>
      </c>
      <c r="F423" s="3">
        <f>'Raw data'!D423</f>
        <v>77.25</v>
      </c>
      <c r="G423" s="3">
        <f t="shared" si="48"/>
        <v>-1.5923566878980892E-2</v>
      </c>
      <c r="H423" s="62">
        <f>'Raw data'!E423</f>
        <v>1626.9998831605999</v>
      </c>
      <c r="I423" s="67">
        <f t="shared" si="45"/>
        <v>-9.118531797565083E-4</v>
      </c>
      <c r="K423" s="65">
        <v>43054</v>
      </c>
      <c r="L423" s="62">
        <f t="shared" si="46"/>
        <v>-7.1809631375778504E-3</v>
      </c>
      <c r="M423" s="62">
        <f t="shared" si="42"/>
        <v>232.770476</v>
      </c>
      <c r="N423">
        <f t="shared" si="47"/>
        <v>-6.0511322769744406E-3</v>
      </c>
    </row>
    <row r="424" spans="1:14" x14ac:dyDescent="0.3">
      <c r="A424" s="101">
        <v>43055</v>
      </c>
      <c r="B424" s="3">
        <f>'Raw data'!B424</f>
        <v>50.088880000000003</v>
      </c>
      <c r="C424" s="3">
        <f t="shared" si="43"/>
        <v>3.0201349735860399E-2</v>
      </c>
      <c r="D424" s="3">
        <f>'Raw data'!C424</f>
        <v>108.9</v>
      </c>
      <c r="E424" s="3">
        <f t="shared" si="44"/>
        <v>1.8709073900841908E-2</v>
      </c>
      <c r="F424" s="3">
        <f>'Raw data'!D424</f>
        <v>79</v>
      </c>
      <c r="G424" s="3">
        <f t="shared" si="48"/>
        <v>2.2653721682847898E-2</v>
      </c>
      <c r="H424" s="62">
        <f>'Raw data'!E424</f>
        <v>1633.6581937876199</v>
      </c>
      <c r="I424" s="67">
        <f t="shared" si="45"/>
        <v>4.0923854364916168E-3</v>
      </c>
      <c r="K424" s="65">
        <v>43055</v>
      </c>
      <c r="L424" s="62">
        <f t="shared" si="46"/>
        <v>2.3854715106516738E-2</v>
      </c>
      <c r="M424" s="62">
        <f t="shared" si="42"/>
        <v>237.98887999999999</v>
      </c>
      <c r="N424">
        <f t="shared" si="47"/>
        <v>2.2418667907007212E-2</v>
      </c>
    </row>
    <row r="425" spans="1:14" x14ac:dyDescent="0.3">
      <c r="A425" s="101">
        <v>43056</v>
      </c>
      <c r="B425" s="3">
        <f>'Raw data'!B425</f>
        <v>49.069153</v>
      </c>
      <c r="C425" s="3">
        <f t="shared" si="43"/>
        <v>-2.035835099527087E-2</v>
      </c>
      <c r="D425" s="3">
        <f>'Raw data'!C425</f>
        <v>110.2</v>
      </c>
      <c r="E425" s="3">
        <f t="shared" si="44"/>
        <v>1.193755739210282E-2</v>
      </c>
      <c r="F425" s="3">
        <f>'Raw data'!D425</f>
        <v>80.25</v>
      </c>
      <c r="G425" s="3">
        <f t="shared" si="48"/>
        <v>1.5822784810126583E-2</v>
      </c>
      <c r="H425" s="62">
        <f>'Raw data'!E425</f>
        <v>1617.6990467170499</v>
      </c>
      <c r="I425" s="67">
        <f t="shared" si="45"/>
        <v>-9.7689633800133423E-3</v>
      </c>
      <c r="K425" s="65">
        <v>43056</v>
      </c>
      <c r="L425" s="62">
        <f t="shared" si="46"/>
        <v>2.4673304023195113E-3</v>
      </c>
      <c r="M425" s="62">
        <f t="shared" si="42"/>
        <v>239.51915300000002</v>
      </c>
      <c r="N425">
        <f t="shared" si="47"/>
        <v>6.4300189151695764E-3</v>
      </c>
    </row>
    <row r="426" spans="1:14" x14ac:dyDescent="0.3">
      <c r="A426" s="101">
        <v>43059</v>
      </c>
      <c r="B426" s="3">
        <f>'Raw data'!B426</f>
        <v>49.191519999999997</v>
      </c>
      <c r="C426" s="3">
        <f t="shared" si="43"/>
        <v>2.4937662975351746E-3</v>
      </c>
      <c r="D426" s="3">
        <f>'Raw data'!C426</f>
        <v>108.5</v>
      </c>
      <c r="E426" s="3">
        <f t="shared" si="44"/>
        <v>-1.5426497277676976E-2</v>
      </c>
      <c r="F426" s="3">
        <f>'Raw data'!D426</f>
        <v>78.5</v>
      </c>
      <c r="G426" s="3">
        <f t="shared" si="48"/>
        <v>-2.1806853582554516E-2</v>
      </c>
      <c r="H426" s="62">
        <f>'Raw data'!E426</f>
        <v>1623.54170724702</v>
      </c>
      <c r="I426" s="67">
        <f t="shared" si="45"/>
        <v>3.6117104363924519E-3</v>
      </c>
      <c r="K426" s="65">
        <v>43059</v>
      </c>
      <c r="L426" s="62">
        <f t="shared" si="46"/>
        <v>-1.1579861520898772E-2</v>
      </c>
      <c r="M426" s="62">
        <f t="shared" si="42"/>
        <v>236.19152</v>
      </c>
      <c r="N426">
        <f t="shared" si="47"/>
        <v>-1.3892972475566577E-2</v>
      </c>
    </row>
    <row r="427" spans="1:14" x14ac:dyDescent="0.3">
      <c r="A427" s="101">
        <v>43060</v>
      </c>
      <c r="B427" s="3">
        <f>'Raw data'!B427</f>
        <v>49.028362000000001</v>
      </c>
      <c r="C427" s="3">
        <f t="shared" si="43"/>
        <v>-3.3167911867735679E-3</v>
      </c>
      <c r="D427" s="3">
        <f>'Raw data'!C427</f>
        <v>110.3</v>
      </c>
      <c r="E427" s="3">
        <f t="shared" si="44"/>
        <v>1.6589861751152048E-2</v>
      </c>
      <c r="F427" s="3">
        <f>'Raw data'!D427</f>
        <v>78.5</v>
      </c>
      <c r="G427" s="3">
        <f t="shared" si="48"/>
        <v>0</v>
      </c>
      <c r="H427" s="62">
        <f>'Raw data'!E427</f>
        <v>1636.6458221431601</v>
      </c>
      <c r="I427" s="67">
        <f t="shared" si="45"/>
        <v>8.0713139906706081E-3</v>
      </c>
      <c r="K427" s="65">
        <v>43060</v>
      </c>
      <c r="L427" s="62">
        <f t="shared" si="46"/>
        <v>4.4243568547928267E-3</v>
      </c>
      <c r="M427" s="62">
        <f t="shared" si="42"/>
        <v>237.828362</v>
      </c>
      <c r="N427">
        <f t="shared" si="47"/>
        <v>6.9301471958011091E-3</v>
      </c>
    </row>
    <row r="428" spans="1:14" x14ac:dyDescent="0.3">
      <c r="A428" s="101">
        <v>43061</v>
      </c>
      <c r="B428" s="3">
        <f>'Raw data'!B428</f>
        <v>48.987575999999997</v>
      </c>
      <c r="C428" s="3">
        <f t="shared" si="43"/>
        <v>-8.3188583783411338E-4</v>
      </c>
      <c r="D428" s="3">
        <f>'Raw data'!C428</f>
        <v>109.3</v>
      </c>
      <c r="E428" s="3">
        <f t="shared" si="44"/>
        <v>-9.0661831368993653E-3</v>
      </c>
      <c r="F428" s="3">
        <f>'Raw data'!D428</f>
        <v>80</v>
      </c>
      <c r="G428" s="3">
        <f t="shared" si="48"/>
        <v>1.9108280254777069E-2</v>
      </c>
      <c r="H428" s="62">
        <f>'Raw data'!E428</f>
        <v>1617.5168072313099</v>
      </c>
      <c r="I428" s="67">
        <f t="shared" si="45"/>
        <v>-1.1687938008970713E-2</v>
      </c>
      <c r="K428" s="65">
        <v>43061</v>
      </c>
      <c r="L428" s="62">
        <f t="shared" si="46"/>
        <v>3.0700704266811967E-3</v>
      </c>
      <c r="M428" s="62">
        <f t="shared" si="42"/>
        <v>238.287576</v>
      </c>
      <c r="N428">
        <f t="shared" si="47"/>
        <v>1.9308630650199865E-3</v>
      </c>
    </row>
    <row r="429" spans="1:14" x14ac:dyDescent="0.3">
      <c r="A429" s="101">
        <v>43062</v>
      </c>
      <c r="B429" s="3">
        <f>'Raw data'!B429</f>
        <v>48.987575999999997</v>
      </c>
      <c r="C429" s="3">
        <f t="shared" si="43"/>
        <v>0</v>
      </c>
      <c r="D429" s="3">
        <f>'Raw data'!C429</f>
        <v>109.1</v>
      </c>
      <c r="E429" s="3">
        <f t="shared" si="44"/>
        <v>-1.8298261665142073E-3</v>
      </c>
      <c r="F429" s="3">
        <f>'Raw data'!D429</f>
        <v>81</v>
      </c>
      <c r="G429" s="3">
        <f t="shared" si="48"/>
        <v>1.2500000000000001E-2</v>
      </c>
      <c r="H429" s="62">
        <f>'Raw data'!E429</f>
        <v>1612.5730672890199</v>
      </c>
      <c r="I429" s="67">
        <f t="shared" si="45"/>
        <v>-3.0563762430092785E-3</v>
      </c>
      <c r="K429" s="65">
        <v>43062</v>
      </c>
      <c r="L429" s="62">
        <f t="shared" si="46"/>
        <v>3.5567246111619312E-3</v>
      </c>
      <c r="M429" s="62">
        <f t="shared" si="42"/>
        <v>239.08757599999998</v>
      </c>
      <c r="N429">
        <f t="shared" si="47"/>
        <v>3.3572879183595495E-3</v>
      </c>
    </row>
    <row r="430" spans="1:14" x14ac:dyDescent="0.3">
      <c r="A430" s="101">
        <v>43063</v>
      </c>
      <c r="B430" s="3">
        <f>'Raw data'!B430</f>
        <v>48.783630000000002</v>
      </c>
      <c r="C430" s="3">
        <f t="shared" si="43"/>
        <v>-4.1632188536945541E-3</v>
      </c>
      <c r="D430" s="3">
        <f>'Raw data'!C430</f>
        <v>110.9</v>
      </c>
      <c r="E430" s="3">
        <f t="shared" si="44"/>
        <v>1.6498625114573891E-2</v>
      </c>
      <c r="F430" s="3">
        <f>'Raw data'!D430</f>
        <v>81.5</v>
      </c>
      <c r="G430" s="3">
        <f t="shared" si="48"/>
        <v>6.1728395061728392E-3</v>
      </c>
      <c r="H430" s="62">
        <f>'Raw data'!E430</f>
        <v>1614.62162818161</v>
      </c>
      <c r="I430" s="67">
        <f t="shared" si="45"/>
        <v>1.2703677955095982E-3</v>
      </c>
      <c r="K430" s="65">
        <v>43063</v>
      </c>
      <c r="L430" s="62">
        <f t="shared" si="46"/>
        <v>6.1694152556840591E-3</v>
      </c>
      <c r="M430" s="62">
        <f t="shared" si="42"/>
        <v>241.18362999999999</v>
      </c>
      <c r="N430">
        <f t="shared" si="47"/>
        <v>8.7668879958865339E-3</v>
      </c>
    </row>
    <row r="431" spans="1:14" x14ac:dyDescent="0.3">
      <c r="A431" s="101">
        <v>43066</v>
      </c>
      <c r="B431" s="3">
        <f>'Raw data'!B431</f>
        <v>48.742840000000001</v>
      </c>
      <c r="C431" s="3">
        <f t="shared" si="43"/>
        <v>-8.3614113996849382E-4</v>
      </c>
      <c r="D431" s="3">
        <f>'Raw data'!C431</f>
        <v>111.5</v>
      </c>
      <c r="E431" s="3">
        <f t="shared" si="44"/>
        <v>5.4102795311090556E-3</v>
      </c>
      <c r="F431" s="3">
        <f>'Raw data'!D431</f>
        <v>82.75</v>
      </c>
      <c r="G431" s="3">
        <f t="shared" si="48"/>
        <v>1.5337423312883436E-2</v>
      </c>
      <c r="H431" s="62">
        <f>'Raw data'!E431</f>
        <v>1608.74383927646</v>
      </c>
      <c r="I431" s="67">
        <f t="shared" si="45"/>
        <v>-3.6403506571193599E-3</v>
      </c>
      <c r="K431" s="65">
        <v>43066</v>
      </c>
      <c r="L431" s="62">
        <f t="shared" si="46"/>
        <v>6.6371872346746652E-3</v>
      </c>
      <c r="M431" s="62">
        <f t="shared" si="42"/>
        <v>242.99284</v>
      </c>
      <c r="N431">
        <f t="shared" si="47"/>
        <v>7.5013797578219023E-3</v>
      </c>
    </row>
    <row r="432" spans="1:14" x14ac:dyDescent="0.3">
      <c r="A432" s="101">
        <v>43067</v>
      </c>
      <c r="B432" s="3">
        <f>'Raw data'!B432</f>
        <v>48.824416999999997</v>
      </c>
      <c r="C432" s="3">
        <f t="shared" si="43"/>
        <v>1.6736201665720706E-3</v>
      </c>
      <c r="D432" s="3">
        <f>'Raw data'!C432</f>
        <v>112.3</v>
      </c>
      <c r="E432" s="3">
        <f t="shared" si="44"/>
        <v>7.1748878923766565E-3</v>
      </c>
      <c r="F432" s="3">
        <f>'Raw data'!D432</f>
        <v>83.25</v>
      </c>
      <c r="G432" s="3">
        <f t="shared" si="48"/>
        <v>6.0422960725075529E-3</v>
      </c>
      <c r="H432" s="62">
        <f>'Raw data'!E432</f>
        <v>1620.80882471371</v>
      </c>
      <c r="I432" s="67">
        <f t="shared" si="45"/>
        <v>7.4996311673064739E-3</v>
      </c>
      <c r="K432" s="65">
        <v>43067</v>
      </c>
      <c r="L432" s="62">
        <f t="shared" si="46"/>
        <v>4.9636013771520932E-3</v>
      </c>
      <c r="M432" s="62">
        <f t="shared" si="42"/>
        <v>244.37441699999999</v>
      </c>
      <c r="N432">
        <f t="shared" si="47"/>
        <v>5.6856695859844797E-3</v>
      </c>
    </row>
    <row r="433" spans="1:14" x14ac:dyDescent="0.3">
      <c r="A433" s="101">
        <v>43068</v>
      </c>
      <c r="B433" s="3">
        <f>'Raw data'!B433</f>
        <v>48.824416999999997</v>
      </c>
      <c r="C433" s="3">
        <f t="shared" si="43"/>
        <v>0</v>
      </c>
      <c r="D433" s="3">
        <f>'Raw data'!C433</f>
        <v>111.4</v>
      </c>
      <c r="E433" s="3">
        <f t="shared" si="44"/>
        <v>-8.0142475512020618E-3</v>
      </c>
      <c r="F433" s="3">
        <f>'Raw data'!D433</f>
        <v>84.25</v>
      </c>
      <c r="G433" s="3">
        <f t="shared" si="48"/>
        <v>1.2012012012012012E-2</v>
      </c>
      <c r="H433" s="62">
        <f>'Raw data'!E433</f>
        <v>1613.55856942692</v>
      </c>
      <c r="I433" s="67">
        <f t="shared" si="45"/>
        <v>-4.4732328552509089E-3</v>
      </c>
      <c r="K433" s="65">
        <v>43068</v>
      </c>
      <c r="L433" s="62">
        <f t="shared" si="46"/>
        <v>1.3325881536033167E-3</v>
      </c>
      <c r="M433" s="62">
        <f t="shared" si="42"/>
        <v>244.47441700000002</v>
      </c>
      <c r="N433">
        <f t="shared" si="47"/>
        <v>4.0920813736416089E-4</v>
      </c>
    </row>
    <row r="434" spans="1:14" x14ac:dyDescent="0.3">
      <c r="A434" s="101">
        <v>43069</v>
      </c>
      <c r="B434" s="3">
        <f>'Raw data'!B434</f>
        <v>48.090218</v>
      </c>
      <c r="C434" s="3">
        <f t="shared" si="43"/>
        <v>-1.5037537468189262E-2</v>
      </c>
      <c r="D434" s="3">
        <f>'Raw data'!C434</f>
        <v>111.3</v>
      </c>
      <c r="E434" s="3">
        <f t="shared" si="44"/>
        <v>-8.9766606822269765E-4</v>
      </c>
      <c r="F434" s="3">
        <f>'Raw data'!D434</f>
        <v>85.25</v>
      </c>
      <c r="G434" s="3">
        <f t="shared" si="48"/>
        <v>1.1869436201780416E-2</v>
      </c>
      <c r="H434" s="62">
        <f>'Raw data'!E434</f>
        <v>1610.10557669272</v>
      </c>
      <c r="I434" s="67">
        <f t="shared" si="45"/>
        <v>-2.1399859909804423E-3</v>
      </c>
      <c r="K434" s="65">
        <v>43069</v>
      </c>
      <c r="L434" s="62">
        <f t="shared" si="46"/>
        <v>-1.3552557782105141E-3</v>
      </c>
      <c r="M434" s="62">
        <f t="shared" si="42"/>
        <v>244.640218</v>
      </c>
      <c r="N434">
        <f t="shared" si="47"/>
        <v>6.7819366146596696E-4</v>
      </c>
    </row>
    <row r="435" spans="1:14" x14ac:dyDescent="0.3">
      <c r="A435" s="101">
        <v>43070</v>
      </c>
      <c r="B435" s="3">
        <f>'Raw data'!B435</f>
        <v>47.886276000000002</v>
      </c>
      <c r="C435" s="3">
        <f t="shared" si="43"/>
        <v>-4.2408208671459516E-3</v>
      </c>
      <c r="D435" s="3">
        <f>'Raw data'!C435</f>
        <v>110.3</v>
      </c>
      <c r="E435" s="3">
        <f t="shared" si="44"/>
        <v>-8.9847259658580418E-3</v>
      </c>
      <c r="F435" s="3">
        <f>'Raw data'!D435</f>
        <v>83.5</v>
      </c>
      <c r="G435" s="3">
        <f t="shared" si="48"/>
        <v>-2.0527859237536656E-2</v>
      </c>
      <c r="H435" s="62">
        <f>'Raw data'!E435</f>
        <v>1592.1994289858801</v>
      </c>
      <c r="I435" s="67">
        <f t="shared" si="45"/>
        <v>-1.1121101601064243E-2</v>
      </c>
      <c r="K435" s="65">
        <v>43070</v>
      </c>
      <c r="L435" s="62">
        <f t="shared" si="46"/>
        <v>-1.1251135356846883E-2</v>
      </c>
      <c r="M435" s="62">
        <f t="shared" si="42"/>
        <v>241.68627599999999</v>
      </c>
      <c r="N435">
        <f t="shared" si="47"/>
        <v>-1.2074637703274169E-2</v>
      </c>
    </row>
    <row r="436" spans="1:14" x14ac:dyDescent="0.3">
      <c r="A436" s="101">
        <v>43073</v>
      </c>
      <c r="B436" s="3">
        <f>'Raw data'!B436</f>
        <v>48.37574</v>
      </c>
      <c r="C436" s="3">
        <f t="shared" si="43"/>
        <v>1.022138367995035E-2</v>
      </c>
      <c r="D436" s="3">
        <f>'Raw data'!C436</f>
        <v>112.4</v>
      </c>
      <c r="E436" s="3">
        <f t="shared" si="44"/>
        <v>1.9038984587488744E-2</v>
      </c>
      <c r="F436" s="3">
        <f>'Raw data'!D436</f>
        <v>86.5</v>
      </c>
      <c r="G436" s="3">
        <f t="shared" si="48"/>
        <v>3.5928143712574849E-2</v>
      </c>
      <c r="H436" s="62">
        <f>'Raw data'!E436</f>
        <v>1616.79751555904</v>
      </c>
      <c r="I436" s="67">
        <f t="shared" si="45"/>
        <v>1.544912410176353E-2</v>
      </c>
      <c r="K436" s="65">
        <v>43073</v>
      </c>
      <c r="L436" s="62">
        <f t="shared" si="46"/>
        <v>2.1729503993337979E-2</v>
      </c>
      <c r="M436" s="62">
        <f t="shared" si="42"/>
        <v>247.27574000000001</v>
      </c>
      <c r="N436">
        <f t="shared" si="47"/>
        <v>2.3126939983965086E-2</v>
      </c>
    </row>
    <row r="437" spans="1:14" x14ac:dyDescent="0.3">
      <c r="A437" s="101">
        <v>43074</v>
      </c>
      <c r="B437" s="3">
        <f>'Raw data'!B437</f>
        <v>47.68233</v>
      </c>
      <c r="C437" s="3">
        <f t="shared" si="43"/>
        <v>-1.4333837580572412E-2</v>
      </c>
      <c r="D437" s="3">
        <f>'Raw data'!C437</f>
        <v>110.5</v>
      </c>
      <c r="E437" s="3">
        <f t="shared" si="44"/>
        <v>-1.6903914590747381E-2</v>
      </c>
      <c r="F437" s="3">
        <f>'Raw data'!D437</f>
        <v>84.25</v>
      </c>
      <c r="G437" s="3">
        <f t="shared" si="48"/>
        <v>-2.6011560693641619E-2</v>
      </c>
      <c r="H437" s="62">
        <f>'Raw data'!E437</f>
        <v>1613.3611790842799</v>
      </c>
      <c r="I437" s="67">
        <f t="shared" si="45"/>
        <v>-2.1253969292326013E-3</v>
      </c>
      <c r="K437" s="65">
        <v>43074</v>
      </c>
      <c r="L437" s="62">
        <f t="shared" si="46"/>
        <v>-1.9083104288320472E-2</v>
      </c>
      <c r="M437" s="62">
        <f t="shared" si="42"/>
        <v>242.43233000000001</v>
      </c>
      <c r="N437">
        <f t="shared" si="47"/>
        <v>-1.9587081207400311E-2</v>
      </c>
    </row>
    <row r="438" spans="1:14" x14ac:dyDescent="0.3">
      <c r="A438" s="101">
        <v>43075</v>
      </c>
      <c r="B438" s="3">
        <f>'Raw data'!B438</f>
        <v>47.356014000000002</v>
      </c>
      <c r="C438" s="3">
        <f t="shared" si="43"/>
        <v>-6.843541412510641E-3</v>
      </c>
      <c r="D438" s="3">
        <f>'Raw data'!C438</f>
        <v>110</v>
      </c>
      <c r="E438" s="3">
        <f t="shared" si="44"/>
        <v>-4.5248868778280547E-3</v>
      </c>
      <c r="F438" s="3">
        <f>'Raw data'!D438</f>
        <v>85</v>
      </c>
      <c r="G438" s="3">
        <f t="shared" si="48"/>
        <v>8.9020771513353119E-3</v>
      </c>
      <c r="H438" s="62">
        <f>'Raw data'!E438</f>
        <v>1595.440369361</v>
      </c>
      <c r="I438" s="67">
        <f t="shared" si="45"/>
        <v>-1.1107748194022824E-2</v>
      </c>
      <c r="K438" s="65">
        <v>43075</v>
      </c>
      <c r="L438" s="62">
        <f t="shared" si="46"/>
        <v>-8.2211704633446125E-4</v>
      </c>
      <c r="M438" s="62">
        <f t="shared" si="42"/>
        <v>242.35601400000002</v>
      </c>
      <c r="N438">
        <f t="shared" si="47"/>
        <v>-3.1479299811205621E-4</v>
      </c>
    </row>
    <row r="439" spans="1:14" x14ac:dyDescent="0.3">
      <c r="A439" s="101">
        <v>43076</v>
      </c>
      <c r="B439" s="3">
        <f>'Raw data'!B439</f>
        <v>48.334952999999999</v>
      </c>
      <c r="C439" s="3">
        <f t="shared" si="43"/>
        <v>2.0671904523045306E-2</v>
      </c>
      <c r="D439" s="3">
        <f>'Raw data'!C439</f>
        <v>112.1</v>
      </c>
      <c r="E439" s="3">
        <f t="shared" si="44"/>
        <v>1.909090909090904E-2</v>
      </c>
      <c r="F439" s="3">
        <f>'Raw data'!D439</f>
        <v>84.25</v>
      </c>
      <c r="G439" s="3">
        <f t="shared" si="48"/>
        <v>-8.8235294117647058E-3</v>
      </c>
      <c r="H439" s="62">
        <f>'Raw data'!E439</f>
        <v>1599.2865074408301</v>
      </c>
      <c r="I439" s="67">
        <f t="shared" si="45"/>
        <v>2.4107062562109664E-3</v>
      </c>
      <c r="K439" s="65">
        <v>43076</v>
      </c>
      <c r="L439" s="62">
        <f t="shared" si="46"/>
        <v>1.0313094734063213E-2</v>
      </c>
      <c r="M439" s="62">
        <f t="shared" si="42"/>
        <v>244.68495300000001</v>
      </c>
      <c r="N439">
        <f t="shared" si="47"/>
        <v>9.6095779162302577E-3</v>
      </c>
    </row>
    <row r="440" spans="1:14" x14ac:dyDescent="0.3">
      <c r="A440" s="101">
        <v>43077</v>
      </c>
      <c r="B440" s="3">
        <f>'Raw data'!B440</f>
        <v>48.294162999999998</v>
      </c>
      <c r="C440" s="3">
        <f t="shared" si="43"/>
        <v>-8.4390275501046246E-4</v>
      </c>
      <c r="D440" s="3">
        <f>'Raw data'!C440</f>
        <v>113.5</v>
      </c>
      <c r="E440" s="3">
        <f t="shared" si="44"/>
        <v>1.2488849241748491E-2</v>
      </c>
      <c r="F440" s="3">
        <f>'Raw data'!D440</f>
        <v>84.25</v>
      </c>
      <c r="G440" s="3">
        <f t="shared" si="48"/>
        <v>0</v>
      </c>
      <c r="H440" s="62">
        <f>'Raw data'!E440</f>
        <v>1610.82440470503</v>
      </c>
      <c r="I440" s="67">
        <f t="shared" si="45"/>
        <v>7.2144029293805759E-3</v>
      </c>
      <c r="K440" s="65">
        <v>43077</v>
      </c>
      <c r="L440" s="62">
        <f t="shared" si="46"/>
        <v>3.881648828912676E-3</v>
      </c>
      <c r="M440" s="62">
        <f t="shared" si="42"/>
        <v>246.044163</v>
      </c>
      <c r="N440">
        <f t="shared" si="47"/>
        <v>5.5549390484996037E-3</v>
      </c>
    </row>
    <row r="441" spans="1:14" x14ac:dyDescent="0.3">
      <c r="A441" s="101">
        <v>43080</v>
      </c>
      <c r="B441" s="3">
        <f>'Raw data'!B441</f>
        <v>48.294162999999998</v>
      </c>
      <c r="C441" s="3">
        <f t="shared" si="43"/>
        <v>0</v>
      </c>
      <c r="D441" s="3">
        <f>'Raw data'!C441</f>
        <v>114.3</v>
      </c>
      <c r="E441" s="3">
        <f t="shared" si="44"/>
        <v>7.0484581497797108E-3</v>
      </c>
      <c r="F441" s="3">
        <f>'Raw data'!D441</f>
        <v>84.25</v>
      </c>
      <c r="G441" s="3">
        <f t="shared" si="48"/>
        <v>0</v>
      </c>
      <c r="H441" s="62">
        <f>'Raw data'!E441</f>
        <v>1619.47324310006</v>
      </c>
      <c r="I441" s="67">
        <f t="shared" si="45"/>
        <v>5.3692000007994354E-3</v>
      </c>
      <c r="K441" s="65">
        <v>43080</v>
      </c>
      <c r="L441" s="62">
        <f t="shared" si="46"/>
        <v>2.3494860499265703E-3</v>
      </c>
      <c r="M441" s="62">
        <f t="shared" si="42"/>
        <v>246.84416299999998</v>
      </c>
      <c r="N441">
        <f t="shared" si="47"/>
        <v>3.2514488059608346E-3</v>
      </c>
    </row>
    <row r="442" spans="1:14" x14ac:dyDescent="0.3">
      <c r="A442" s="101">
        <v>43081</v>
      </c>
      <c r="B442" s="3">
        <f>'Raw data'!B442</f>
        <v>48.294162999999998</v>
      </c>
      <c r="C442" s="3">
        <f t="shared" si="43"/>
        <v>0</v>
      </c>
      <c r="D442" s="3">
        <f>'Raw data'!C442</f>
        <v>114</v>
      </c>
      <c r="E442" s="3">
        <f t="shared" si="44"/>
        <v>-2.6246719160104739E-3</v>
      </c>
      <c r="F442" s="3">
        <f>'Raw data'!D442</f>
        <v>85.25</v>
      </c>
      <c r="G442" s="3">
        <f t="shared" si="48"/>
        <v>1.1869436201780416E-2</v>
      </c>
      <c r="H442" s="62">
        <f>'Raw data'!E442</f>
        <v>1623.75231780223</v>
      </c>
      <c r="I442" s="67">
        <f t="shared" si="45"/>
        <v>2.6422632917224307E-3</v>
      </c>
      <c r="K442" s="65">
        <v>43081</v>
      </c>
      <c r="L442" s="62">
        <f t="shared" si="46"/>
        <v>3.0815880952566473E-3</v>
      </c>
      <c r="M442" s="62">
        <f t="shared" si="42"/>
        <v>247.544163</v>
      </c>
      <c r="N442">
        <f t="shared" si="47"/>
        <v>2.8357972556151433E-3</v>
      </c>
    </row>
    <row r="443" spans="1:14" x14ac:dyDescent="0.3">
      <c r="A443" s="101">
        <v>43082</v>
      </c>
      <c r="B443" s="3">
        <f>'Raw data'!B443</f>
        <v>48.008636000000003</v>
      </c>
      <c r="C443" s="3">
        <f t="shared" si="43"/>
        <v>-5.9122465793639443E-3</v>
      </c>
      <c r="D443" s="3">
        <f>'Raw data'!C443</f>
        <v>113.9</v>
      </c>
      <c r="E443" s="3">
        <f t="shared" si="44"/>
        <v>-8.7719298245609049E-4</v>
      </c>
      <c r="F443" s="3">
        <f>'Raw data'!D443</f>
        <v>87.5</v>
      </c>
      <c r="G443" s="3">
        <f t="shared" si="48"/>
        <v>2.6392961876832845E-2</v>
      </c>
      <c r="H443" s="62">
        <f>'Raw data'!E443</f>
        <v>1619.82105431932</v>
      </c>
      <c r="I443" s="67">
        <f t="shared" si="45"/>
        <v>-2.4210979961716344E-3</v>
      </c>
      <c r="K443" s="65">
        <v>43082</v>
      </c>
      <c r="L443" s="62">
        <f t="shared" si="46"/>
        <v>6.5345074383376042E-3</v>
      </c>
      <c r="M443" s="62">
        <f t="shared" si="42"/>
        <v>249.408636</v>
      </c>
      <c r="N443">
        <f t="shared" si="47"/>
        <v>7.5318802810955552E-3</v>
      </c>
    </row>
    <row r="444" spans="1:14" x14ac:dyDescent="0.3">
      <c r="A444" s="101">
        <v>43083</v>
      </c>
      <c r="B444" s="3">
        <f>'Raw data'!B444</f>
        <v>48.865208000000003</v>
      </c>
      <c r="C444" s="3">
        <f t="shared" si="43"/>
        <v>1.784203991965112E-2</v>
      </c>
      <c r="D444" s="3">
        <f>'Raw data'!C444</f>
        <v>114.7</v>
      </c>
      <c r="E444" s="3">
        <f t="shared" si="44"/>
        <v>7.0237050043897905E-3</v>
      </c>
      <c r="F444" s="3">
        <f>'Raw data'!D444</f>
        <v>87</v>
      </c>
      <c r="G444" s="3">
        <f t="shared" si="48"/>
        <v>-5.7142857142857143E-3</v>
      </c>
      <c r="H444" s="62">
        <f>'Raw data'!E444</f>
        <v>1609.5980101443499</v>
      </c>
      <c r="I444" s="67">
        <f t="shared" si="45"/>
        <v>-6.3112182346993558E-3</v>
      </c>
      <c r="K444" s="65">
        <v>43083</v>
      </c>
      <c r="L444" s="62">
        <f t="shared" si="46"/>
        <v>6.3838197365850653E-3</v>
      </c>
      <c r="M444" s="62">
        <f t="shared" si="42"/>
        <v>250.56520800000001</v>
      </c>
      <c r="N444">
        <f t="shared" si="47"/>
        <v>4.6372572279334036E-3</v>
      </c>
    </row>
    <row r="445" spans="1:14" x14ac:dyDescent="0.3">
      <c r="A445" s="101">
        <v>43084</v>
      </c>
      <c r="B445" s="3">
        <f>'Raw data'!B445</f>
        <v>48.905994</v>
      </c>
      <c r="C445" s="3">
        <f t="shared" si="43"/>
        <v>8.3466338667784038E-4</v>
      </c>
      <c r="D445" s="3">
        <f>'Raw data'!C445</f>
        <v>117.2</v>
      </c>
      <c r="E445" s="3">
        <f t="shared" si="44"/>
        <v>2.1795989537925022E-2</v>
      </c>
      <c r="F445" s="3">
        <f>'Raw data'!D445</f>
        <v>86.25</v>
      </c>
      <c r="G445" s="3">
        <f t="shared" si="48"/>
        <v>-8.6206896551724137E-3</v>
      </c>
      <c r="H445" s="62">
        <f>'Raw data'!E445</f>
        <v>1594.35043223552</v>
      </c>
      <c r="I445" s="67">
        <f t="shared" si="45"/>
        <v>-9.4729105110303528E-3</v>
      </c>
      <c r="K445" s="65">
        <v>43084</v>
      </c>
      <c r="L445" s="62">
        <f t="shared" si="46"/>
        <v>4.6699877564768165E-3</v>
      </c>
      <c r="M445" s="62">
        <f t="shared" si="42"/>
        <v>252.35599400000001</v>
      </c>
      <c r="N445">
        <f t="shared" si="47"/>
        <v>7.1469858656513759E-3</v>
      </c>
    </row>
    <row r="446" spans="1:14" x14ac:dyDescent="0.3">
      <c r="A446" s="101">
        <v>43087</v>
      </c>
      <c r="B446" s="3">
        <f>'Raw data'!B446</f>
        <v>50.170456000000001</v>
      </c>
      <c r="C446" s="3">
        <f t="shared" si="43"/>
        <v>2.5854949395364538E-2</v>
      </c>
      <c r="D446" s="3">
        <f>'Raw data'!C446</f>
        <v>117</v>
      </c>
      <c r="E446" s="3">
        <f t="shared" si="44"/>
        <v>-1.7064846416382496E-3</v>
      </c>
      <c r="F446" s="3">
        <f>'Raw data'!D446</f>
        <v>87.5</v>
      </c>
      <c r="G446" s="3">
        <f t="shared" si="48"/>
        <v>1.4492753623188406E-2</v>
      </c>
      <c r="H446" s="62">
        <f>'Raw data'!E446</f>
        <v>1615.63075603722</v>
      </c>
      <c r="I446" s="67">
        <f t="shared" si="45"/>
        <v>1.334733153480051E-2</v>
      </c>
      <c r="K446" s="65">
        <v>43087</v>
      </c>
      <c r="L446" s="62">
        <f t="shared" si="46"/>
        <v>1.2880406125638231E-2</v>
      </c>
      <c r="M446" s="62">
        <f t="shared" si="42"/>
        <v>254.670456</v>
      </c>
      <c r="N446">
        <f t="shared" si="47"/>
        <v>9.1714167883010216E-3</v>
      </c>
    </row>
    <row r="447" spans="1:14" x14ac:dyDescent="0.3">
      <c r="A447" s="101">
        <v>43088</v>
      </c>
      <c r="B447" s="3">
        <f>'Raw data'!B447</f>
        <v>50.211243000000003</v>
      </c>
      <c r="C447" s="3">
        <f t="shared" si="43"/>
        <v>8.1296849285168314E-4</v>
      </c>
      <c r="D447" s="3">
        <f>'Raw data'!C447</f>
        <v>116.8</v>
      </c>
      <c r="E447" s="3">
        <f t="shared" si="44"/>
        <v>-1.7094017094017337E-3</v>
      </c>
      <c r="F447" s="3">
        <f>'Raw data'!D447</f>
        <v>86</v>
      </c>
      <c r="G447" s="3">
        <f t="shared" si="48"/>
        <v>-1.7142857142857144E-2</v>
      </c>
      <c r="H447" s="62">
        <f>'Raw data'!E447</f>
        <v>1611.43420065026</v>
      </c>
      <c r="I447" s="67">
        <f t="shared" si="45"/>
        <v>-2.5974718364814874E-3</v>
      </c>
      <c r="K447" s="65">
        <v>43088</v>
      </c>
      <c r="L447" s="62">
        <f t="shared" si="46"/>
        <v>-6.0130967864690651E-3</v>
      </c>
      <c r="M447" s="62">
        <f t="shared" si="42"/>
        <v>253.01124300000001</v>
      </c>
      <c r="N447">
        <f t="shared" si="47"/>
        <v>-6.5151373506787688E-3</v>
      </c>
    </row>
    <row r="448" spans="1:14" x14ac:dyDescent="0.3">
      <c r="A448" s="101">
        <v>43089</v>
      </c>
      <c r="B448" s="3">
        <f>'Raw data'!B448</f>
        <v>49.721780000000003</v>
      </c>
      <c r="C448" s="3">
        <f t="shared" si="43"/>
        <v>-9.7480757447092198E-3</v>
      </c>
      <c r="D448" s="3">
        <f>'Raw data'!C448</f>
        <v>116.5</v>
      </c>
      <c r="E448" s="3">
        <f t="shared" si="44"/>
        <v>-2.5684931506849071E-3</v>
      </c>
      <c r="F448" s="3">
        <f>'Raw data'!D448</f>
        <v>86</v>
      </c>
      <c r="G448" s="3">
        <f t="shared" si="48"/>
        <v>0</v>
      </c>
      <c r="H448" s="62">
        <f>'Raw data'!E448</f>
        <v>1600.2886268032801</v>
      </c>
      <c r="I448" s="67">
        <f t="shared" si="45"/>
        <v>-6.9165553532886141E-3</v>
      </c>
      <c r="K448" s="65">
        <v>43089</v>
      </c>
      <c r="L448" s="62">
        <f t="shared" si="46"/>
        <v>-4.1055229651313753E-3</v>
      </c>
      <c r="M448" s="62">
        <f t="shared" si="42"/>
        <v>252.22178</v>
      </c>
      <c r="N448">
        <f t="shared" si="47"/>
        <v>-3.1202684538410492E-3</v>
      </c>
    </row>
    <row r="449" spans="1:14" x14ac:dyDescent="0.3">
      <c r="A449" s="101">
        <v>43090</v>
      </c>
      <c r="B449" s="3">
        <f>'Raw data'!B449</f>
        <v>50.415188000000001</v>
      </c>
      <c r="C449" s="3">
        <f t="shared" si="43"/>
        <v>1.3945759785751797E-2</v>
      </c>
      <c r="D449" s="3">
        <f>'Raw data'!C449</f>
        <v>116.9</v>
      </c>
      <c r="E449" s="3">
        <f t="shared" si="44"/>
        <v>3.4334763948498342E-3</v>
      </c>
      <c r="F449" s="3">
        <f>'Raw data'!D449</f>
        <v>85.75</v>
      </c>
      <c r="G449" s="3">
        <f t="shared" si="48"/>
        <v>-2.9069767441860465E-3</v>
      </c>
      <c r="H449" s="62">
        <f>'Raw data'!E449</f>
        <v>1616.2675926305501</v>
      </c>
      <c r="I449" s="67">
        <f t="shared" si="45"/>
        <v>9.9850524209432433E-3</v>
      </c>
      <c r="K449" s="65">
        <v>43090</v>
      </c>
      <c r="L449" s="62">
        <f t="shared" si="46"/>
        <v>4.8240864788051943E-3</v>
      </c>
      <c r="M449" s="62">
        <f t="shared" si="42"/>
        <v>253.06518800000001</v>
      </c>
      <c r="N449">
        <f t="shared" si="47"/>
        <v>3.343914232942178E-3</v>
      </c>
    </row>
    <row r="450" spans="1:14" x14ac:dyDescent="0.3">
      <c r="A450" s="101">
        <v>43091</v>
      </c>
      <c r="B450" s="3">
        <f>'Raw data'!B450</f>
        <v>50.048090000000002</v>
      </c>
      <c r="C450" s="3">
        <f t="shared" si="43"/>
        <v>-7.2814962030886129E-3</v>
      </c>
      <c r="D450" s="3">
        <f>'Raw data'!C450</f>
        <v>116.6</v>
      </c>
      <c r="E450" s="3">
        <f t="shared" si="44"/>
        <v>-2.5662959794697294E-3</v>
      </c>
      <c r="F450" s="3">
        <f>'Raw data'!D450</f>
        <v>85</v>
      </c>
      <c r="G450" s="3">
        <f t="shared" si="48"/>
        <v>-8.7463556851311956E-3</v>
      </c>
      <c r="H450" s="62">
        <f>'Raw data'!E450</f>
        <v>1606.2472171367899</v>
      </c>
      <c r="I450" s="67">
        <f t="shared" si="45"/>
        <v>-6.1997008041543176E-3</v>
      </c>
      <c r="K450" s="65">
        <v>43091</v>
      </c>
      <c r="L450" s="62">
        <f t="shared" si="46"/>
        <v>-6.1980492892298455E-3</v>
      </c>
      <c r="M450" s="62">
        <f t="shared" si="42"/>
        <v>251.64809</v>
      </c>
      <c r="N450">
        <f t="shared" si="47"/>
        <v>-5.5997350374402738E-3</v>
      </c>
    </row>
    <row r="451" spans="1:14" x14ac:dyDescent="0.3">
      <c r="A451" s="101">
        <v>43096</v>
      </c>
      <c r="B451" s="3">
        <f>'Raw data'!B451</f>
        <v>49.884937000000001</v>
      </c>
      <c r="C451" s="3">
        <f t="shared" si="43"/>
        <v>-3.2599246045154013E-3</v>
      </c>
      <c r="D451" s="3">
        <f>'Raw data'!C451</f>
        <v>117</v>
      </c>
      <c r="E451" s="3">
        <f t="shared" si="44"/>
        <v>3.4305317324185738E-3</v>
      </c>
      <c r="F451" s="3">
        <f>'Raw data'!D451</f>
        <v>84.5</v>
      </c>
      <c r="G451" s="3">
        <f t="shared" si="48"/>
        <v>-5.8823529411764705E-3</v>
      </c>
      <c r="H451" s="62">
        <f>'Raw data'!E451</f>
        <v>1594.9864708371699</v>
      </c>
      <c r="I451" s="67">
        <f t="shared" si="45"/>
        <v>-7.0105934998553948E-3</v>
      </c>
      <c r="K451" s="65">
        <v>43096</v>
      </c>
      <c r="L451" s="62">
        <f t="shared" si="46"/>
        <v>-1.9039152710910994E-3</v>
      </c>
      <c r="M451" s="62">
        <f t="shared" ref="M451:M514" si="49">B451+D451+F451</f>
        <v>251.38493700000001</v>
      </c>
      <c r="N451">
        <f t="shared" si="47"/>
        <v>-1.0457182488449979E-3</v>
      </c>
    </row>
    <row r="452" spans="1:14" x14ac:dyDescent="0.3">
      <c r="A452" s="101">
        <v>43097</v>
      </c>
      <c r="B452" s="3">
        <f>'Raw data'!B452</f>
        <v>49.762569999999997</v>
      </c>
      <c r="C452" s="3">
        <f t="shared" ref="C452:C515" si="50">(B452-B451)/B451</f>
        <v>-2.4529849561602955E-3</v>
      </c>
      <c r="D452" s="3">
        <f>'Raw data'!C452</f>
        <v>117</v>
      </c>
      <c r="E452" s="3">
        <f t="shared" ref="E452:E515" si="51">(D452-D451)/D451</f>
        <v>0</v>
      </c>
      <c r="F452" s="3">
        <f>'Raw data'!D452</f>
        <v>83</v>
      </c>
      <c r="G452" s="3">
        <f t="shared" si="48"/>
        <v>-1.7751479289940829E-2</v>
      </c>
      <c r="H452" s="62">
        <f>'Raw data'!E452</f>
        <v>1588.5057913591299</v>
      </c>
      <c r="I452" s="67">
        <f t="shared" ref="I452:I515" si="52">(H452-H451)/H451</f>
        <v>-4.063156394447924E-3</v>
      </c>
      <c r="K452" s="65">
        <v>43097</v>
      </c>
      <c r="L452" s="62">
        <f t="shared" ref="L452:L515" si="53">AVERAGE(C452,E452,G452)</f>
        <v>-6.7348214153670413E-3</v>
      </c>
      <c r="M452" s="62">
        <f t="shared" si="49"/>
        <v>249.76256999999998</v>
      </c>
      <c r="N452">
        <f t="shared" ref="N452:N515" si="54">(M452-M451)/M451</f>
        <v>-6.4537160394778359E-3</v>
      </c>
    </row>
    <row r="453" spans="1:14" x14ac:dyDescent="0.3">
      <c r="A453" s="101">
        <v>43098</v>
      </c>
      <c r="B453" s="3">
        <f>'Raw data'!B453</f>
        <v>49.354680000000002</v>
      </c>
      <c r="C453" s="3">
        <f t="shared" si="50"/>
        <v>-8.1967229586413001E-3</v>
      </c>
      <c r="D453" s="3">
        <f>'Raw data'!C453</f>
        <v>117.4</v>
      </c>
      <c r="E453" s="3">
        <f t="shared" si="51"/>
        <v>3.4188034188034674E-3</v>
      </c>
      <c r="F453" s="3">
        <f>'Raw data'!D453</f>
        <v>83.75</v>
      </c>
      <c r="G453" s="3">
        <f t="shared" si="48"/>
        <v>9.0361445783132526E-3</v>
      </c>
      <c r="H453" s="62">
        <f>'Raw data'!E453</f>
        <v>1576.9362178441299</v>
      </c>
      <c r="I453" s="67">
        <f t="shared" si="52"/>
        <v>-7.2833058449859617E-3</v>
      </c>
      <c r="K453" s="65">
        <v>43098</v>
      </c>
      <c r="L453" s="62">
        <f t="shared" si="53"/>
        <v>1.4194083461584732E-3</v>
      </c>
      <c r="M453" s="62">
        <f t="shared" si="49"/>
        <v>250.50468000000001</v>
      </c>
      <c r="N453">
        <f t="shared" si="54"/>
        <v>2.9712618668202573E-3</v>
      </c>
    </row>
    <row r="454" spans="1:14" x14ac:dyDescent="0.3">
      <c r="A454" s="101">
        <v>43102</v>
      </c>
      <c r="B454" s="3">
        <f>'Raw data'!B454</f>
        <v>50.382553000000001</v>
      </c>
      <c r="C454" s="3">
        <f t="shared" si="50"/>
        <v>2.0826251938012758E-2</v>
      </c>
      <c r="D454" s="3">
        <f>'Raw data'!C454</f>
        <v>116.95</v>
      </c>
      <c r="E454" s="3">
        <f t="shared" si="51"/>
        <v>-3.8330494037478948E-3</v>
      </c>
      <c r="F454" s="3">
        <f>'Raw data'!D454</f>
        <v>84.2</v>
      </c>
      <c r="G454" s="3">
        <f t="shared" ref="G454:G517" si="55">(F454-F453)/F453</f>
        <v>5.3731343283582433E-3</v>
      </c>
      <c r="H454" s="62">
        <f>'Raw data'!E454</f>
        <v>1579.8169993036599</v>
      </c>
      <c r="I454" s="67">
        <f t="shared" si="52"/>
        <v>1.8268217997227491E-3</v>
      </c>
      <c r="K454" s="65">
        <v>43102</v>
      </c>
      <c r="L454" s="62">
        <f t="shared" si="53"/>
        <v>7.4554456208743682E-3</v>
      </c>
      <c r="M454" s="62">
        <f t="shared" si="49"/>
        <v>251.53255300000001</v>
      </c>
      <c r="N454">
        <f t="shared" si="54"/>
        <v>4.1032087703910345E-3</v>
      </c>
    </row>
    <row r="455" spans="1:14" x14ac:dyDescent="0.3">
      <c r="A455" s="101">
        <v>43103</v>
      </c>
      <c r="B455" s="3">
        <f>'Raw data'!B455</f>
        <v>50.823079999999997</v>
      </c>
      <c r="C455" s="3">
        <f t="shared" si="50"/>
        <v>8.7436418714231471E-3</v>
      </c>
      <c r="D455" s="3">
        <f>'Raw data'!C455</f>
        <v>117.75</v>
      </c>
      <c r="E455" s="3">
        <f t="shared" si="51"/>
        <v>6.8405301410859095E-3</v>
      </c>
      <c r="F455" s="3">
        <f>'Raw data'!D455</f>
        <v>87.5</v>
      </c>
      <c r="G455" s="3">
        <f t="shared" si="55"/>
        <v>3.9192399049881199E-2</v>
      </c>
      <c r="H455" s="62">
        <f>'Raw data'!E455</f>
        <v>1587.5620337226301</v>
      </c>
      <c r="I455" s="67">
        <f t="shared" si="52"/>
        <v>4.9024883403482392E-3</v>
      </c>
      <c r="K455" s="65">
        <v>43103</v>
      </c>
      <c r="L455" s="62">
        <f t="shared" si="53"/>
        <v>1.8258857020796753E-2</v>
      </c>
      <c r="M455" s="62">
        <f t="shared" si="49"/>
        <v>256.07308</v>
      </c>
      <c r="N455">
        <f t="shared" si="54"/>
        <v>1.8051448791997899E-2</v>
      </c>
    </row>
    <row r="456" spans="1:14" x14ac:dyDescent="0.3">
      <c r="A456" s="101">
        <v>43104</v>
      </c>
      <c r="B456" s="3">
        <f>'Raw data'!B456</f>
        <v>51.932540000000003</v>
      </c>
      <c r="C456" s="3">
        <f t="shared" si="50"/>
        <v>2.182984581021075E-2</v>
      </c>
      <c r="D456" s="3">
        <f>'Raw data'!C456</f>
        <v>119.05</v>
      </c>
      <c r="E456" s="3">
        <f t="shared" si="51"/>
        <v>1.104033970276006E-2</v>
      </c>
      <c r="F456" s="3">
        <f>'Raw data'!D456</f>
        <v>88.1</v>
      </c>
      <c r="G456" s="3">
        <f t="shared" si="55"/>
        <v>6.8571428571427926E-3</v>
      </c>
      <c r="H456" s="62">
        <f>'Raw data'!E456</f>
        <v>1603.67196230949</v>
      </c>
      <c r="I456" s="67">
        <f t="shared" si="52"/>
        <v>1.0147589980521407E-2</v>
      </c>
      <c r="K456" s="65">
        <v>43104</v>
      </c>
      <c r="L456" s="62">
        <f t="shared" si="53"/>
        <v>1.3242442790037867E-2</v>
      </c>
      <c r="M456" s="62">
        <f t="shared" si="49"/>
        <v>259.08253999999999</v>
      </c>
      <c r="N456">
        <f t="shared" si="54"/>
        <v>1.1752348196850641E-2</v>
      </c>
    </row>
    <row r="457" spans="1:14" x14ac:dyDescent="0.3">
      <c r="A457" s="101">
        <v>43105</v>
      </c>
      <c r="B457" s="3">
        <f>'Raw data'!B457</f>
        <v>53.759887999999997</v>
      </c>
      <c r="C457" s="3">
        <f t="shared" si="50"/>
        <v>3.5186956000996548E-2</v>
      </c>
      <c r="D457" s="3">
        <f>'Raw data'!C457</f>
        <v>120.4</v>
      </c>
      <c r="E457" s="3">
        <f t="shared" si="51"/>
        <v>1.1339773204535981E-2</v>
      </c>
      <c r="F457" s="3">
        <f>'Raw data'!D457</f>
        <v>89.1</v>
      </c>
      <c r="G457" s="3">
        <f t="shared" si="55"/>
        <v>1.1350737797956869E-2</v>
      </c>
      <c r="H457" s="62">
        <f>'Raw data'!E457</f>
        <v>1611.3063236195601</v>
      </c>
      <c r="I457" s="67">
        <f t="shared" si="52"/>
        <v>4.7605504676128518E-3</v>
      </c>
      <c r="K457" s="65">
        <v>43105</v>
      </c>
      <c r="L457" s="62">
        <f t="shared" si="53"/>
        <v>1.9292489001163132E-2</v>
      </c>
      <c r="M457" s="62">
        <f t="shared" si="49"/>
        <v>263.25988799999999</v>
      </c>
      <c r="N457">
        <f t="shared" si="54"/>
        <v>1.6123618365019871E-2</v>
      </c>
    </row>
    <row r="458" spans="1:14" x14ac:dyDescent="0.3">
      <c r="A458" s="101">
        <v>43108</v>
      </c>
      <c r="B458" s="3">
        <f>'Raw data'!B458</f>
        <v>52.585163000000001</v>
      </c>
      <c r="C458" s="3">
        <f t="shared" si="50"/>
        <v>-2.1851329005744862E-2</v>
      </c>
      <c r="D458" s="3">
        <f>'Raw data'!C458</f>
        <v>120.45</v>
      </c>
      <c r="E458" s="3">
        <f t="shared" si="51"/>
        <v>4.1528239202655445E-4</v>
      </c>
      <c r="F458" s="3">
        <f>'Raw data'!D458</f>
        <v>88</v>
      </c>
      <c r="G458" s="3">
        <f t="shared" si="55"/>
        <v>-1.2345679012345616E-2</v>
      </c>
      <c r="H458" s="62">
        <f>'Raw data'!E458</f>
        <v>1619.1348055916801</v>
      </c>
      <c r="I458" s="67">
        <f t="shared" si="52"/>
        <v>4.8584690926642025E-3</v>
      </c>
      <c r="K458" s="65">
        <v>43108</v>
      </c>
      <c r="L458" s="62">
        <f t="shared" si="53"/>
        <v>-1.1260575208687973E-2</v>
      </c>
      <c r="M458" s="62">
        <f t="shared" si="49"/>
        <v>261.03516300000001</v>
      </c>
      <c r="N458">
        <f t="shared" si="54"/>
        <v>-8.450679732872857E-3</v>
      </c>
    </row>
    <row r="459" spans="1:14" x14ac:dyDescent="0.3">
      <c r="A459" s="101">
        <v>43109</v>
      </c>
      <c r="B459" s="3">
        <f>'Raw data'!B459</f>
        <v>53.857776999999999</v>
      </c>
      <c r="C459" s="3">
        <f t="shared" si="50"/>
        <v>2.4201008942389267E-2</v>
      </c>
      <c r="D459" s="3">
        <f>'Raw data'!C459</f>
        <v>123.5</v>
      </c>
      <c r="E459" s="3">
        <f t="shared" si="51"/>
        <v>2.532171025321708E-2</v>
      </c>
      <c r="F459" s="3">
        <f>'Raw data'!D459</f>
        <v>87.6</v>
      </c>
      <c r="G459" s="3">
        <f t="shared" si="55"/>
        <v>-4.5454545454546103E-3</v>
      </c>
      <c r="H459" s="62">
        <f>'Raw data'!E459</f>
        <v>1632.28509348484</v>
      </c>
      <c r="I459" s="67">
        <f t="shared" si="52"/>
        <v>8.121799276839323E-3</v>
      </c>
      <c r="K459" s="65">
        <v>43109</v>
      </c>
      <c r="L459" s="62">
        <f t="shared" si="53"/>
        <v>1.4992421550050579E-2</v>
      </c>
      <c r="M459" s="62">
        <f t="shared" si="49"/>
        <v>264.95777699999996</v>
      </c>
      <c r="N459">
        <f t="shared" si="54"/>
        <v>1.5027147894247309E-2</v>
      </c>
    </row>
    <row r="460" spans="1:14" x14ac:dyDescent="0.3">
      <c r="A460" s="101">
        <v>43110</v>
      </c>
      <c r="B460" s="3">
        <f>'Raw data'!B460</f>
        <v>53.841464999999999</v>
      </c>
      <c r="C460" s="3">
        <f t="shared" si="50"/>
        <v>-3.0287176539052507E-4</v>
      </c>
      <c r="D460" s="3">
        <f>'Raw data'!C460</f>
        <v>124</v>
      </c>
      <c r="E460" s="3">
        <f t="shared" si="51"/>
        <v>4.048582995951417E-3</v>
      </c>
      <c r="F460" s="3">
        <f>'Raw data'!D460</f>
        <v>88.45</v>
      </c>
      <c r="G460" s="3">
        <f t="shared" si="55"/>
        <v>9.7031963470320618E-3</v>
      </c>
      <c r="H460" s="62">
        <f>'Raw data'!E460</f>
        <v>1629.2903502057</v>
      </c>
      <c r="I460" s="67">
        <f t="shared" si="52"/>
        <v>-1.8346937621947061E-3</v>
      </c>
      <c r="K460" s="65">
        <v>43110</v>
      </c>
      <c r="L460" s="62">
        <f t="shared" si="53"/>
        <v>4.4829691925309849E-3</v>
      </c>
      <c r="M460" s="62">
        <f t="shared" si="49"/>
        <v>266.29146500000002</v>
      </c>
      <c r="N460">
        <f t="shared" si="54"/>
        <v>5.0335869175112081E-3</v>
      </c>
    </row>
    <row r="461" spans="1:14" x14ac:dyDescent="0.3">
      <c r="A461" s="101">
        <v>43111</v>
      </c>
      <c r="B461" s="3">
        <f>'Raw data'!B461</f>
        <v>53.678310000000003</v>
      </c>
      <c r="C461" s="3">
        <f t="shared" si="50"/>
        <v>-3.0302853014864319E-3</v>
      </c>
      <c r="D461" s="3">
        <f>'Raw data'!C461</f>
        <v>125.4</v>
      </c>
      <c r="E461" s="3">
        <f t="shared" si="51"/>
        <v>1.1290322580645207E-2</v>
      </c>
      <c r="F461" s="3">
        <f>'Raw data'!D461</f>
        <v>88</v>
      </c>
      <c r="G461" s="3">
        <f t="shared" si="55"/>
        <v>-5.0876201243640791E-3</v>
      </c>
      <c r="H461" s="62">
        <f>'Raw data'!E461</f>
        <v>1630.2872465251701</v>
      </c>
      <c r="I461" s="67">
        <f t="shared" si="52"/>
        <v>6.1185921793759177E-4</v>
      </c>
      <c r="K461" s="65">
        <v>43111</v>
      </c>
      <c r="L461" s="62">
        <f t="shared" si="53"/>
        <v>1.0574723849315654E-3</v>
      </c>
      <c r="M461" s="62">
        <f t="shared" si="49"/>
        <v>267.07830999999999</v>
      </c>
      <c r="N461">
        <f t="shared" si="54"/>
        <v>2.9548262089435389E-3</v>
      </c>
    </row>
    <row r="462" spans="1:14" x14ac:dyDescent="0.3">
      <c r="A462" s="101">
        <v>43112</v>
      </c>
      <c r="B462" s="3">
        <f>'Raw data'!B462</f>
        <v>53.710934000000002</v>
      </c>
      <c r="C462" s="3">
        <f t="shared" si="50"/>
        <v>6.0776876172141843E-4</v>
      </c>
      <c r="D462" s="3">
        <f>'Raw data'!C462</f>
        <v>125</v>
      </c>
      <c r="E462" s="3">
        <f t="shared" si="51"/>
        <v>-3.1897926634769191E-3</v>
      </c>
      <c r="F462" s="3">
        <f>'Raw data'!D462</f>
        <v>100.5</v>
      </c>
      <c r="G462" s="3">
        <f t="shared" si="55"/>
        <v>0.14204545454545456</v>
      </c>
      <c r="H462" s="62">
        <f>'Raw data'!E462</f>
        <v>1628.39583764597</v>
      </c>
      <c r="I462" s="67">
        <f t="shared" si="52"/>
        <v>-1.1601690948827954E-3</v>
      </c>
      <c r="K462" s="65">
        <v>43112</v>
      </c>
      <c r="L462" s="62">
        <f t="shared" si="53"/>
        <v>4.6487810214566355E-2</v>
      </c>
      <c r="M462" s="62">
        <f t="shared" si="49"/>
        <v>279.21093400000001</v>
      </c>
      <c r="N462">
        <f t="shared" si="54"/>
        <v>4.5427215710628174E-2</v>
      </c>
    </row>
    <row r="463" spans="1:14" x14ac:dyDescent="0.3">
      <c r="A463" s="101">
        <v>43115</v>
      </c>
      <c r="B463" s="3">
        <f>'Raw data'!B463</f>
        <v>54.363563999999997</v>
      </c>
      <c r="C463" s="3">
        <f t="shared" si="50"/>
        <v>1.2150784791789227E-2</v>
      </c>
      <c r="D463" s="3">
        <f>'Raw data'!C463</f>
        <v>124</v>
      </c>
      <c r="E463" s="3">
        <f t="shared" si="51"/>
        <v>-8.0000000000000002E-3</v>
      </c>
      <c r="F463" s="3">
        <f>'Raw data'!D463</f>
        <v>109.7</v>
      </c>
      <c r="G463" s="3">
        <f t="shared" si="55"/>
        <v>9.1542288557213955E-2</v>
      </c>
      <c r="H463" s="62">
        <f>'Raw data'!E463</f>
        <v>1627.2894688797301</v>
      </c>
      <c r="I463" s="67">
        <f t="shared" si="52"/>
        <v>-6.7942249707498626E-4</v>
      </c>
      <c r="K463" s="65">
        <v>43115</v>
      </c>
      <c r="L463" s="62">
        <f t="shared" si="53"/>
        <v>3.1897691116334392E-2</v>
      </c>
      <c r="M463" s="62">
        <f t="shared" si="49"/>
        <v>288.06356399999999</v>
      </c>
      <c r="N463">
        <f t="shared" si="54"/>
        <v>3.1705885844714003E-2</v>
      </c>
    </row>
    <row r="464" spans="1:14" x14ac:dyDescent="0.3">
      <c r="A464" s="101">
        <v>43116</v>
      </c>
      <c r="B464" s="3">
        <f>'Raw data'!B464</f>
        <v>53.743569999999998</v>
      </c>
      <c r="C464" s="3">
        <f t="shared" si="50"/>
        <v>-1.1404587087042313E-2</v>
      </c>
      <c r="D464" s="3">
        <f>'Raw data'!C464</f>
        <v>126.1</v>
      </c>
      <c r="E464" s="3">
        <f t="shared" si="51"/>
        <v>1.6935483870967695E-2</v>
      </c>
      <c r="F464" s="3">
        <f>'Raw data'!D464</f>
        <v>108</v>
      </c>
      <c r="G464" s="3">
        <f t="shared" si="55"/>
        <v>-1.549680948040112E-2</v>
      </c>
      <c r="H464" s="62">
        <f>'Raw data'!E464</f>
        <v>1623.3259507251501</v>
      </c>
      <c r="I464" s="67">
        <f t="shared" si="52"/>
        <v>-2.4356564891362615E-3</v>
      </c>
      <c r="K464" s="65">
        <v>43116</v>
      </c>
      <c r="L464" s="62">
        <f t="shared" si="53"/>
        <v>-3.321970898825246E-3</v>
      </c>
      <c r="M464" s="62">
        <f t="shared" si="49"/>
        <v>287.84357</v>
      </c>
      <c r="N464">
        <f t="shared" si="54"/>
        <v>-7.6369950071153599E-4</v>
      </c>
    </row>
    <row r="465" spans="1:14" x14ac:dyDescent="0.3">
      <c r="A465" s="101">
        <v>43117</v>
      </c>
      <c r="B465" s="3">
        <f>'Raw data'!B465</f>
        <v>52.324112</v>
      </c>
      <c r="C465" s="3">
        <f t="shared" si="50"/>
        <v>-2.6411680504291005E-2</v>
      </c>
      <c r="D465" s="3">
        <f>'Raw data'!C465</f>
        <v>126.5</v>
      </c>
      <c r="E465" s="3">
        <f t="shared" si="51"/>
        <v>3.1720856463124955E-3</v>
      </c>
      <c r="F465" s="3">
        <f>'Raw data'!D465</f>
        <v>106</v>
      </c>
      <c r="G465" s="3">
        <f t="shared" si="55"/>
        <v>-1.8518518518518517E-2</v>
      </c>
      <c r="H465" s="62">
        <f>'Raw data'!E465</f>
        <v>1622.85354951061</v>
      </c>
      <c r="I465" s="67">
        <f t="shared" si="52"/>
        <v>-2.9100823179041102E-4</v>
      </c>
      <c r="K465" s="65">
        <v>43117</v>
      </c>
      <c r="L465" s="62">
        <f t="shared" si="53"/>
        <v>-1.3919371125499009E-2</v>
      </c>
      <c r="M465" s="62">
        <f t="shared" si="49"/>
        <v>284.82411200000001</v>
      </c>
      <c r="N465">
        <f t="shared" si="54"/>
        <v>-1.0489926872432781E-2</v>
      </c>
    </row>
    <row r="466" spans="1:14" x14ac:dyDescent="0.3">
      <c r="A466" s="101">
        <v>43118</v>
      </c>
      <c r="B466" s="3">
        <f>'Raw data'!B466</f>
        <v>52.209907999999999</v>
      </c>
      <c r="C466" s="3">
        <f t="shared" si="50"/>
        <v>-2.1826266253692152E-3</v>
      </c>
      <c r="D466" s="3">
        <f>'Raw data'!C466</f>
        <v>126.55</v>
      </c>
      <c r="E466" s="3">
        <f t="shared" si="51"/>
        <v>3.9525691699602498E-4</v>
      </c>
      <c r="F466" s="3">
        <f>'Raw data'!D466</f>
        <v>102.2</v>
      </c>
      <c r="G466" s="3">
        <f t="shared" si="55"/>
        <v>-3.5849056603773556E-2</v>
      </c>
      <c r="H466" s="62">
        <f>'Raw data'!E466</f>
        <v>1624.7788120590301</v>
      </c>
      <c r="I466" s="67">
        <f t="shared" si="52"/>
        <v>1.1863439858763815E-3</v>
      </c>
      <c r="K466" s="65">
        <v>43118</v>
      </c>
      <c r="L466" s="62">
        <f t="shared" si="53"/>
        <v>-1.2545475437382249E-2</v>
      </c>
      <c r="M466" s="62">
        <f t="shared" si="49"/>
        <v>280.95990799999998</v>
      </c>
      <c r="N466">
        <f t="shared" si="54"/>
        <v>-1.3566983402023313E-2</v>
      </c>
    </row>
    <row r="467" spans="1:14" x14ac:dyDescent="0.3">
      <c r="A467" s="101">
        <v>43119</v>
      </c>
      <c r="B467" s="3">
        <f>'Raw data'!B467</f>
        <v>53.107259999999997</v>
      </c>
      <c r="C467" s="3">
        <f t="shared" si="50"/>
        <v>1.7187389029683753E-2</v>
      </c>
      <c r="D467" s="3">
        <f>'Raw data'!C467</f>
        <v>127</v>
      </c>
      <c r="E467" s="3">
        <f t="shared" si="51"/>
        <v>3.5559067562228592E-3</v>
      </c>
      <c r="F467" s="3">
        <f>'Raw data'!D467</f>
        <v>102.5</v>
      </c>
      <c r="G467" s="3">
        <f t="shared" si="55"/>
        <v>2.9354207436398938E-3</v>
      </c>
      <c r="H467" s="62">
        <f>'Raw data'!E467</f>
        <v>1630.61966993794</v>
      </c>
      <c r="I467" s="67">
        <f t="shared" si="52"/>
        <v>3.5948633965185509E-3</v>
      </c>
      <c r="K467" s="65">
        <v>43119</v>
      </c>
      <c r="L467" s="62">
        <f t="shared" si="53"/>
        <v>7.8929055098488354E-3</v>
      </c>
      <c r="M467" s="62">
        <f t="shared" si="49"/>
        <v>282.60726</v>
      </c>
      <c r="N467">
        <f t="shared" si="54"/>
        <v>5.8632991864448229E-3</v>
      </c>
    </row>
    <row r="468" spans="1:14" x14ac:dyDescent="0.3">
      <c r="A468" s="101">
        <v>43122</v>
      </c>
      <c r="B468" s="3">
        <f>'Raw data'!B468</f>
        <v>53.727260000000001</v>
      </c>
      <c r="C468" s="3">
        <f t="shared" si="50"/>
        <v>1.1674486689767173E-2</v>
      </c>
      <c r="D468" s="3">
        <f>'Raw data'!C468</f>
        <v>127.15</v>
      </c>
      <c r="E468" s="3">
        <f t="shared" si="51"/>
        <v>1.1811023622047691E-3</v>
      </c>
      <c r="F468" s="3">
        <f>'Raw data'!D468</f>
        <v>108.5</v>
      </c>
      <c r="G468" s="3">
        <f t="shared" si="55"/>
        <v>5.8536585365853662E-2</v>
      </c>
      <c r="H468" s="62">
        <f>'Raw data'!E468</f>
        <v>1635.46640615915</v>
      </c>
      <c r="I468" s="67">
        <f t="shared" si="52"/>
        <v>2.9723278276132022E-3</v>
      </c>
      <c r="K468" s="65">
        <v>43122</v>
      </c>
      <c r="L468" s="62">
        <f t="shared" si="53"/>
        <v>2.3797391472608537E-2</v>
      </c>
      <c r="M468" s="62">
        <f t="shared" si="49"/>
        <v>289.37725999999998</v>
      </c>
      <c r="N468">
        <f t="shared" si="54"/>
        <v>2.3955506309356604E-2</v>
      </c>
    </row>
    <row r="469" spans="1:14" x14ac:dyDescent="0.3">
      <c r="A469" s="101">
        <v>43123</v>
      </c>
      <c r="B469" s="3">
        <f>'Raw data'!B469</f>
        <v>53.694626</v>
      </c>
      <c r="C469" s="3">
        <f t="shared" si="50"/>
        <v>-6.074011591136716E-4</v>
      </c>
      <c r="D469" s="3">
        <f>'Raw data'!C469</f>
        <v>128.4</v>
      </c>
      <c r="E469" s="3">
        <f t="shared" si="51"/>
        <v>9.8309083759339361E-3</v>
      </c>
      <c r="F469" s="3">
        <f>'Raw data'!D469</f>
        <v>108.1</v>
      </c>
      <c r="G469" s="3">
        <f t="shared" si="55"/>
        <v>-3.6866359447005133E-3</v>
      </c>
      <c r="H469" s="62">
        <f>'Raw data'!E469</f>
        <v>1643.71111997196</v>
      </c>
      <c r="I469" s="67">
        <f t="shared" si="52"/>
        <v>5.0412003461278668E-3</v>
      </c>
      <c r="K469" s="65">
        <v>43123</v>
      </c>
      <c r="L469" s="62">
        <f t="shared" si="53"/>
        <v>1.8456237573732503E-3</v>
      </c>
      <c r="M469" s="62">
        <f t="shared" si="49"/>
        <v>290.19462599999997</v>
      </c>
      <c r="N469">
        <f t="shared" si="54"/>
        <v>2.8245688690258274E-3</v>
      </c>
    </row>
    <row r="470" spans="1:14" x14ac:dyDescent="0.3">
      <c r="A470" s="101">
        <v>43124</v>
      </c>
      <c r="B470" s="3">
        <f>'Raw data'!B470</f>
        <v>54.330933000000002</v>
      </c>
      <c r="C470" s="3">
        <f t="shared" si="50"/>
        <v>1.1850478295537474E-2</v>
      </c>
      <c r="D470" s="3">
        <f>'Raw data'!C470</f>
        <v>131.1</v>
      </c>
      <c r="E470" s="3">
        <f t="shared" si="51"/>
        <v>2.1028037383177482E-2</v>
      </c>
      <c r="F470" s="3">
        <f>'Raw data'!D470</f>
        <v>107.9</v>
      </c>
      <c r="G470" s="3">
        <f t="shared" si="55"/>
        <v>-1.8501387604069254E-3</v>
      </c>
      <c r="H470" s="62">
        <f>'Raw data'!E470</f>
        <v>1631.1997504236899</v>
      </c>
      <c r="I470" s="67">
        <f t="shared" si="52"/>
        <v>-7.6116596135721824E-3</v>
      </c>
      <c r="K470" s="65">
        <v>43124</v>
      </c>
      <c r="L470" s="62">
        <f t="shared" si="53"/>
        <v>1.0342792306102676E-2</v>
      </c>
      <c r="M470" s="62">
        <f t="shared" si="49"/>
        <v>293.33093299999996</v>
      </c>
      <c r="N470">
        <f t="shared" si="54"/>
        <v>1.0807598483922263E-2</v>
      </c>
    </row>
    <row r="471" spans="1:14" x14ac:dyDescent="0.3">
      <c r="A471" s="101">
        <v>43125</v>
      </c>
      <c r="B471" s="3">
        <f>'Raw data'!B471</f>
        <v>54.72251</v>
      </c>
      <c r="C471" s="3">
        <f t="shared" si="50"/>
        <v>7.2072570518897225E-3</v>
      </c>
      <c r="D471" s="3">
        <f>'Raw data'!C471</f>
        <v>129.35</v>
      </c>
      <c r="E471" s="3">
        <f t="shared" si="51"/>
        <v>-1.3348588863463006E-2</v>
      </c>
      <c r="F471" s="3">
        <f>'Raw data'!D471</f>
        <v>107.9</v>
      </c>
      <c r="G471" s="3">
        <f t="shared" si="55"/>
        <v>0</v>
      </c>
      <c r="H471" s="62">
        <f>'Raw data'!E471</f>
        <v>1604.48821861185</v>
      </c>
      <c r="I471" s="67">
        <f t="shared" si="52"/>
        <v>-1.6375389834937026E-2</v>
      </c>
      <c r="K471" s="65">
        <v>43125</v>
      </c>
      <c r="L471" s="62">
        <f t="shared" si="53"/>
        <v>-2.0471106038577611E-3</v>
      </c>
      <c r="M471" s="62">
        <f t="shared" si="49"/>
        <v>291.97251</v>
      </c>
      <c r="N471">
        <f t="shared" si="54"/>
        <v>-4.6310253954701718E-3</v>
      </c>
    </row>
    <row r="472" spans="1:14" x14ac:dyDescent="0.3">
      <c r="A472" s="101">
        <v>43126</v>
      </c>
      <c r="B472" s="3">
        <f>'Raw data'!B472</f>
        <v>53.058320000000002</v>
      </c>
      <c r="C472" s="3">
        <f t="shared" si="50"/>
        <v>-3.0411433978448685E-2</v>
      </c>
      <c r="D472" s="3">
        <f>'Raw data'!C472</f>
        <v>131.15</v>
      </c>
      <c r="E472" s="3">
        <f t="shared" si="51"/>
        <v>1.3915732508697421E-2</v>
      </c>
      <c r="F472" s="3">
        <f>'Raw data'!D472</f>
        <v>108</v>
      </c>
      <c r="G472" s="3">
        <f t="shared" si="55"/>
        <v>9.2678405931412712E-4</v>
      </c>
      <c r="H472" s="62">
        <f>'Raw data'!E472</f>
        <v>1612.6271146997101</v>
      </c>
      <c r="I472" s="67">
        <f t="shared" si="52"/>
        <v>5.0725807727660215E-3</v>
      </c>
      <c r="K472" s="65">
        <v>43126</v>
      </c>
      <c r="L472" s="62">
        <f t="shared" si="53"/>
        <v>-5.1896391368123794E-3</v>
      </c>
      <c r="M472" s="62">
        <f t="shared" si="49"/>
        <v>292.20832000000001</v>
      </c>
      <c r="N472">
        <f t="shared" si="54"/>
        <v>8.0764452790440774E-4</v>
      </c>
    </row>
    <row r="473" spans="1:14" x14ac:dyDescent="0.3">
      <c r="A473" s="101">
        <v>43129</v>
      </c>
      <c r="B473" s="3">
        <f>'Raw data'!B473</f>
        <v>53.139893000000001</v>
      </c>
      <c r="C473" s="3">
        <f t="shared" si="50"/>
        <v>1.5374214637779481E-3</v>
      </c>
      <c r="D473" s="3">
        <f>'Raw data'!C473</f>
        <v>131.19999999999999</v>
      </c>
      <c r="E473" s="3">
        <f t="shared" si="51"/>
        <v>3.8124285169640064E-4</v>
      </c>
      <c r="F473" s="3">
        <f>'Raw data'!D473</f>
        <v>107.9</v>
      </c>
      <c r="G473" s="3">
        <f t="shared" si="55"/>
        <v>-9.2592592592587327E-4</v>
      </c>
      <c r="H473" s="62">
        <f>'Raw data'!E473</f>
        <v>1610.39809491389</v>
      </c>
      <c r="I473" s="67">
        <f t="shared" si="52"/>
        <v>-1.3822288894325069E-3</v>
      </c>
      <c r="K473" s="65">
        <v>43129</v>
      </c>
      <c r="L473" s="62">
        <f t="shared" si="53"/>
        <v>3.3091279651615847E-4</v>
      </c>
      <c r="M473" s="62">
        <f t="shared" si="49"/>
        <v>292.239893</v>
      </c>
      <c r="N473">
        <f t="shared" si="54"/>
        <v>1.0804962706051734E-4</v>
      </c>
    </row>
    <row r="474" spans="1:14" x14ac:dyDescent="0.3">
      <c r="A474" s="101">
        <v>43130</v>
      </c>
      <c r="B474" s="3">
        <f>'Raw data'!B474</f>
        <v>52.291490000000003</v>
      </c>
      <c r="C474" s="3">
        <f t="shared" si="50"/>
        <v>-1.5965463084391184E-2</v>
      </c>
      <c r="D474" s="3">
        <f>'Raw data'!C474</f>
        <v>130.65</v>
      </c>
      <c r="E474" s="3">
        <f t="shared" si="51"/>
        <v>-4.1920731707315775E-3</v>
      </c>
      <c r="F474" s="3">
        <f>'Raw data'!D474</f>
        <v>112</v>
      </c>
      <c r="G474" s="3">
        <f t="shared" si="55"/>
        <v>3.7998146431881319E-2</v>
      </c>
      <c r="H474" s="62">
        <f>'Raw data'!E474</f>
        <v>1603.3104238133801</v>
      </c>
      <c r="I474" s="67">
        <f t="shared" si="52"/>
        <v>-4.4011919306752769E-3</v>
      </c>
      <c r="K474" s="65">
        <v>43130</v>
      </c>
      <c r="L474" s="62">
        <f t="shared" si="53"/>
        <v>5.9468700589195194E-3</v>
      </c>
      <c r="M474" s="62">
        <f t="shared" si="49"/>
        <v>294.94149000000004</v>
      </c>
      <c r="N474">
        <f t="shared" si="54"/>
        <v>9.2444497302086315E-3</v>
      </c>
    </row>
    <row r="475" spans="1:14" x14ac:dyDescent="0.3">
      <c r="A475" s="101">
        <v>43131</v>
      </c>
      <c r="B475" s="3">
        <f>'Raw data'!B475</f>
        <v>52.160957000000003</v>
      </c>
      <c r="C475" s="3">
        <f t="shared" si="50"/>
        <v>-2.4962570391472835E-3</v>
      </c>
      <c r="D475" s="3">
        <f>'Raw data'!C475</f>
        <v>131.6</v>
      </c>
      <c r="E475" s="3">
        <f t="shared" si="51"/>
        <v>7.2713356295444976E-3</v>
      </c>
      <c r="F475" s="3">
        <f>'Raw data'!D475</f>
        <v>112.5</v>
      </c>
      <c r="G475" s="3">
        <f t="shared" si="55"/>
        <v>4.464285714285714E-3</v>
      </c>
      <c r="H475" s="62">
        <f>'Raw data'!E475</f>
        <v>1593.1514999635301</v>
      </c>
      <c r="I475" s="67">
        <f t="shared" si="52"/>
        <v>-6.3362176774773233E-3</v>
      </c>
      <c r="K475" s="65">
        <v>43131</v>
      </c>
      <c r="L475" s="62">
        <f t="shared" si="53"/>
        <v>3.0797881015609762E-3</v>
      </c>
      <c r="M475" s="62">
        <f t="shared" si="49"/>
        <v>296.26095699999996</v>
      </c>
      <c r="N475">
        <f t="shared" si="54"/>
        <v>4.4736567920638012E-3</v>
      </c>
    </row>
    <row r="476" spans="1:14" x14ac:dyDescent="0.3">
      <c r="A476" s="101">
        <v>43132</v>
      </c>
      <c r="B476" s="3">
        <f>'Raw data'!B476</f>
        <v>52.683059999999998</v>
      </c>
      <c r="C476" s="3">
        <f t="shared" si="50"/>
        <v>1.0009459757419599E-2</v>
      </c>
      <c r="D476" s="3">
        <f>'Raw data'!C476</f>
        <v>133.4</v>
      </c>
      <c r="E476" s="3">
        <f t="shared" si="51"/>
        <v>1.3677811550152063E-2</v>
      </c>
      <c r="F476" s="3">
        <f>'Raw data'!D476</f>
        <v>109.6</v>
      </c>
      <c r="G476" s="3">
        <f t="shared" si="55"/>
        <v>-2.577777777777783E-2</v>
      </c>
      <c r="H476" s="62">
        <f>'Raw data'!E476</f>
        <v>1601.84317864228</v>
      </c>
      <c r="I476" s="67">
        <f t="shared" si="52"/>
        <v>5.4556510657956022E-3</v>
      </c>
      <c r="K476" s="65">
        <v>43132</v>
      </c>
      <c r="L476" s="62">
        <f t="shared" si="53"/>
        <v>-6.9683549006872272E-4</v>
      </c>
      <c r="M476" s="62">
        <f t="shared" si="49"/>
        <v>295.68305999999995</v>
      </c>
      <c r="N476">
        <f t="shared" si="54"/>
        <v>-1.9506350274835819E-3</v>
      </c>
    </row>
    <row r="477" spans="1:14" x14ac:dyDescent="0.3">
      <c r="A477" s="101">
        <v>43133</v>
      </c>
      <c r="B477" s="3">
        <f>'Raw data'!B477</f>
        <v>52.846209999999999</v>
      </c>
      <c r="C477" s="3">
        <f t="shared" si="50"/>
        <v>3.0968208756287446E-3</v>
      </c>
      <c r="D477" s="3">
        <f>'Raw data'!C477</f>
        <v>131.9</v>
      </c>
      <c r="E477" s="3">
        <f t="shared" si="51"/>
        <v>-1.1244377811094452E-2</v>
      </c>
      <c r="F477" s="3">
        <f>'Raw data'!D477</f>
        <v>109.5</v>
      </c>
      <c r="G477" s="3">
        <f t="shared" si="55"/>
        <v>-9.1240875912403574E-4</v>
      </c>
      <c r="H477" s="62">
        <f>'Raw data'!E477</f>
        <v>1584.7903860021499</v>
      </c>
      <c r="I477" s="67">
        <f t="shared" si="52"/>
        <v>-1.0645731659315106E-2</v>
      </c>
      <c r="K477" s="65">
        <v>43133</v>
      </c>
      <c r="L477" s="62">
        <f t="shared" si="53"/>
        <v>-3.0199885648632477E-3</v>
      </c>
      <c r="M477" s="62">
        <f t="shared" si="49"/>
        <v>294.24621000000002</v>
      </c>
      <c r="N477">
        <f t="shared" si="54"/>
        <v>-4.859426170711085E-3</v>
      </c>
    </row>
    <row r="478" spans="1:14" x14ac:dyDescent="0.3">
      <c r="A478" s="101">
        <v>43136</v>
      </c>
      <c r="B478" s="3">
        <f>'Raw data'!B478</f>
        <v>51.557277999999997</v>
      </c>
      <c r="C478" s="3">
        <f t="shared" si="50"/>
        <v>-2.4390244825504094E-2</v>
      </c>
      <c r="D478" s="3">
        <f>'Raw data'!C478</f>
        <v>127.3</v>
      </c>
      <c r="E478" s="3">
        <f t="shared" si="51"/>
        <v>-3.4874905231235848E-2</v>
      </c>
      <c r="F478" s="3">
        <f>'Raw data'!D478</f>
        <v>108</v>
      </c>
      <c r="G478" s="3">
        <f t="shared" si="55"/>
        <v>-1.3698630136986301E-2</v>
      </c>
      <c r="H478" s="62">
        <f>'Raw data'!E478</f>
        <v>1546.3336515992901</v>
      </c>
      <c r="I478" s="67">
        <f t="shared" si="52"/>
        <v>-2.4266133075095328E-2</v>
      </c>
      <c r="K478" s="65">
        <v>43136</v>
      </c>
      <c r="L478" s="62">
        <f t="shared" si="53"/>
        <v>-2.4321260064575412E-2</v>
      </c>
      <c r="M478" s="62">
        <f t="shared" si="49"/>
        <v>286.85727800000001</v>
      </c>
      <c r="N478">
        <f t="shared" si="54"/>
        <v>-2.5111392258884188E-2</v>
      </c>
    </row>
    <row r="479" spans="1:14" x14ac:dyDescent="0.3">
      <c r="A479" s="101">
        <v>43137</v>
      </c>
      <c r="B479" s="3">
        <f>'Raw data'!B479</f>
        <v>50.415188000000001</v>
      </c>
      <c r="C479" s="3">
        <f t="shared" si="50"/>
        <v>-2.2151867676179417E-2</v>
      </c>
      <c r="D479" s="3">
        <f>'Raw data'!C479</f>
        <v>124.6</v>
      </c>
      <c r="E479" s="3">
        <f t="shared" si="51"/>
        <v>-2.1209740769835058E-2</v>
      </c>
      <c r="F479" s="3">
        <f>'Raw data'!D479</f>
        <v>101.7</v>
      </c>
      <c r="G479" s="3">
        <f t="shared" si="55"/>
        <v>-5.8333333333333307E-2</v>
      </c>
      <c r="H479" s="62">
        <f>'Raw data'!E479</f>
        <v>1511.5989787830299</v>
      </c>
      <c r="I479" s="67">
        <f t="shared" si="52"/>
        <v>-2.2462599051851429E-2</v>
      </c>
      <c r="K479" s="65">
        <v>43137</v>
      </c>
      <c r="L479" s="62">
        <f t="shared" si="53"/>
        <v>-3.3898313926449257E-2</v>
      </c>
      <c r="M479" s="62">
        <f t="shared" si="49"/>
        <v>276.71518800000001</v>
      </c>
      <c r="N479">
        <f t="shared" si="54"/>
        <v>-3.5355874777560969E-2</v>
      </c>
    </row>
    <row r="480" spans="1:14" x14ac:dyDescent="0.3">
      <c r="A480" s="101">
        <v>43138</v>
      </c>
      <c r="B480" s="3">
        <f>'Raw data'!B480</f>
        <v>52.063065000000002</v>
      </c>
      <c r="C480" s="3">
        <f t="shared" si="50"/>
        <v>3.2686122285212962E-2</v>
      </c>
      <c r="D480" s="3">
        <f>'Raw data'!C480</f>
        <v>125.4</v>
      </c>
      <c r="E480" s="3">
        <f t="shared" si="51"/>
        <v>6.4205457463885349E-3</v>
      </c>
      <c r="F480" s="3">
        <f>'Raw data'!D480</f>
        <v>106.9</v>
      </c>
      <c r="G480" s="3">
        <f t="shared" si="55"/>
        <v>5.1130776794493633E-2</v>
      </c>
      <c r="H480" s="62">
        <f>'Raw data'!E480</f>
        <v>1551.1463073302</v>
      </c>
      <c r="I480" s="67">
        <f t="shared" si="52"/>
        <v>2.6162579561286259E-2</v>
      </c>
      <c r="K480" s="65">
        <v>43138</v>
      </c>
      <c r="L480" s="62">
        <f t="shared" si="53"/>
        <v>3.0079148275365047E-2</v>
      </c>
      <c r="M480" s="62">
        <f t="shared" si="49"/>
        <v>284.36306500000001</v>
      </c>
      <c r="N480">
        <f t="shared" si="54"/>
        <v>2.7638081795495786E-2</v>
      </c>
    </row>
    <row r="481" spans="1:14" x14ac:dyDescent="0.3">
      <c r="A481" s="101">
        <v>43139</v>
      </c>
      <c r="B481" s="3">
        <f>'Raw data'!B481</f>
        <v>53.727260000000001</v>
      </c>
      <c r="C481" s="3">
        <f t="shared" si="50"/>
        <v>3.1964983237156692E-2</v>
      </c>
      <c r="D481" s="3">
        <f>'Raw data'!C481</f>
        <v>124.65</v>
      </c>
      <c r="E481" s="3">
        <f t="shared" si="51"/>
        <v>-5.9808612440191387E-3</v>
      </c>
      <c r="F481" s="3">
        <f>'Raw data'!D481</f>
        <v>99.25</v>
      </c>
      <c r="G481" s="3">
        <f t="shared" si="55"/>
        <v>-7.1562207670720343E-2</v>
      </c>
      <c r="H481" s="62">
        <f>'Raw data'!E481</f>
        <v>1519.76614002824</v>
      </c>
      <c r="I481" s="67">
        <f t="shared" si="52"/>
        <v>-2.0230307839865135E-2</v>
      </c>
      <c r="K481" s="65">
        <v>43139</v>
      </c>
      <c r="L481" s="62">
        <f t="shared" si="53"/>
        <v>-1.5192695225860928E-2</v>
      </c>
      <c r="M481" s="62">
        <f t="shared" si="49"/>
        <v>277.62725999999998</v>
      </c>
      <c r="N481">
        <f t="shared" si="54"/>
        <v>-2.368734139224455E-2</v>
      </c>
    </row>
    <row r="482" spans="1:14" x14ac:dyDescent="0.3">
      <c r="A482" s="101">
        <v>43140</v>
      </c>
      <c r="B482" s="3">
        <f>'Raw data'!B482</f>
        <v>54.836716000000003</v>
      </c>
      <c r="C482" s="3">
        <f t="shared" si="50"/>
        <v>2.0649778157307883E-2</v>
      </c>
      <c r="D482" s="3">
        <f>'Raw data'!C482</f>
        <v>125.05</v>
      </c>
      <c r="E482" s="3">
        <f t="shared" si="51"/>
        <v>3.2089851584435735E-3</v>
      </c>
      <c r="F482" s="3">
        <f>'Raw data'!D482</f>
        <v>96.85</v>
      </c>
      <c r="G482" s="3">
        <f t="shared" si="55"/>
        <v>-2.4181360201511393E-2</v>
      </c>
      <c r="H482" s="62">
        <f>'Raw data'!E482</f>
        <v>1500.1836718622701</v>
      </c>
      <c r="I482" s="67">
        <f t="shared" si="52"/>
        <v>-1.2885185194089143E-2</v>
      </c>
      <c r="K482" s="65">
        <v>43140</v>
      </c>
      <c r="L482" s="62">
        <f t="shared" si="53"/>
        <v>-1.0753229525331184E-4</v>
      </c>
      <c r="M482" s="62">
        <f t="shared" si="49"/>
        <v>276.736716</v>
      </c>
      <c r="N482">
        <f t="shared" si="54"/>
        <v>-3.2076965352753084E-3</v>
      </c>
    </row>
    <row r="483" spans="1:14" x14ac:dyDescent="0.3">
      <c r="A483" s="101">
        <v>43143</v>
      </c>
      <c r="B483" s="3">
        <f>'Raw data'!B483</f>
        <v>55.897224000000001</v>
      </c>
      <c r="C483" s="3">
        <f t="shared" si="50"/>
        <v>1.9339378382906783E-2</v>
      </c>
      <c r="D483" s="3">
        <f>'Raw data'!C483</f>
        <v>127.9</v>
      </c>
      <c r="E483" s="3">
        <f t="shared" si="51"/>
        <v>2.2790883646541454E-2</v>
      </c>
      <c r="F483" s="3">
        <f>'Raw data'!D483</f>
        <v>96.55</v>
      </c>
      <c r="G483" s="3">
        <f t="shared" si="55"/>
        <v>-3.0975735673721958E-3</v>
      </c>
      <c r="H483" s="62">
        <f>'Raw data'!E483</f>
        <v>1521.6221986580299</v>
      </c>
      <c r="I483" s="67">
        <f t="shared" si="52"/>
        <v>1.4290601342932122E-2</v>
      </c>
      <c r="K483" s="65">
        <v>43143</v>
      </c>
      <c r="L483" s="62">
        <f t="shared" si="53"/>
        <v>1.3010896154025347E-2</v>
      </c>
      <c r="M483" s="62">
        <f t="shared" si="49"/>
        <v>280.34722399999998</v>
      </c>
      <c r="N483">
        <f t="shared" si="54"/>
        <v>1.3046725610489581E-2</v>
      </c>
    </row>
    <row r="484" spans="1:14" x14ac:dyDescent="0.3">
      <c r="A484" s="101">
        <v>43144</v>
      </c>
      <c r="B484" s="3">
        <f>'Raw data'!B484</f>
        <v>54.820399999999999</v>
      </c>
      <c r="C484" s="3">
        <f t="shared" si="50"/>
        <v>-1.9264355596621433E-2</v>
      </c>
      <c r="D484" s="3">
        <f>'Raw data'!C484</f>
        <v>129.5</v>
      </c>
      <c r="E484" s="3">
        <f t="shared" si="51"/>
        <v>1.2509773260359611E-2</v>
      </c>
      <c r="F484" s="3">
        <f>'Raw data'!D484</f>
        <v>92.2</v>
      </c>
      <c r="G484" s="3">
        <f t="shared" si="55"/>
        <v>-4.5054375970999427E-2</v>
      </c>
      <c r="H484" s="62">
        <f>'Raw data'!E484</f>
        <v>1513.2698280478101</v>
      </c>
      <c r="I484" s="67">
        <f t="shared" si="52"/>
        <v>-5.4891224757276074E-3</v>
      </c>
      <c r="K484" s="65">
        <v>43144</v>
      </c>
      <c r="L484" s="62">
        <f t="shared" si="53"/>
        <v>-1.7269652769087082E-2</v>
      </c>
      <c r="M484" s="62">
        <f t="shared" si="49"/>
        <v>276.5204</v>
      </c>
      <c r="N484">
        <f t="shared" si="54"/>
        <v>-1.3650301028127847E-2</v>
      </c>
    </row>
    <row r="485" spans="1:14" x14ac:dyDescent="0.3">
      <c r="A485" s="101">
        <v>43145</v>
      </c>
      <c r="B485" s="3">
        <f>'Raw data'!B485</f>
        <v>54.689877000000003</v>
      </c>
      <c r="C485" s="3">
        <f t="shared" si="50"/>
        <v>-2.3809202413699391E-3</v>
      </c>
      <c r="D485" s="3">
        <f>'Raw data'!C485</f>
        <v>132.69999999999999</v>
      </c>
      <c r="E485" s="3">
        <f t="shared" si="51"/>
        <v>2.4710424710424624E-2</v>
      </c>
      <c r="F485" s="3">
        <f>'Raw data'!D485</f>
        <v>97.05</v>
      </c>
      <c r="G485" s="3">
        <f t="shared" si="55"/>
        <v>5.2603036876355688E-2</v>
      </c>
      <c r="H485" s="62">
        <f>'Raw data'!E485</f>
        <v>1532.15439207901</v>
      </c>
      <c r="I485" s="67">
        <f t="shared" si="52"/>
        <v>1.2479310484609296E-2</v>
      </c>
      <c r="K485" s="65">
        <v>43145</v>
      </c>
      <c r="L485" s="62">
        <f t="shared" si="53"/>
        <v>2.4977513781803459E-2</v>
      </c>
      <c r="M485" s="62">
        <f t="shared" si="49"/>
        <v>284.43987699999997</v>
      </c>
      <c r="N485">
        <f t="shared" si="54"/>
        <v>2.8639756777438383E-2</v>
      </c>
    </row>
    <row r="486" spans="1:14" x14ac:dyDescent="0.3">
      <c r="A486" s="101">
        <v>43146</v>
      </c>
      <c r="B486" s="3">
        <f>'Raw data'!B486</f>
        <v>53.286740000000002</v>
      </c>
      <c r="C486" s="3">
        <f t="shared" si="50"/>
        <v>-2.5656247133267477E-2</v>
      </c>
      <c r="D486" s="3">
        <f>'Raw data'!C486</f>
        <v>126.2</v>
      </c>
      <c r="E486" s="3">
        <f t="shared" si="51"/>
        <v>-4.8982667671439231E-2</v>
      </c>
      <c r="F486" s="3">
        <f>'Raw data'!D486</f>
        <v>93.15</v>
      </c>
      <c r="G486" s="3">
        <f t="shared" si="55"/>
        <v>-4.018547140649141E-2</v>
      </c>
      <c r="H486" s="62">
        <f>'Raw data'!E486</f>
        <v>1542.7216080163801</v>
      </c>
      <c r="I486" s="67">
        <f t="shared" si="52"/>
        <v>6.8969654703213068E-3</v>
      </c>
      <c r="K486" s="65">
        <v>43146</v>
      </c>
      <c r="L486" s="62">
        <f t="shared" si="53"/>
        <v>-3.8274795403732707E-2</v>
      </c>
      <c r="M486" s="62">
        <f t="shared" si="49"/>
        <v>272.63674000000003</v>
      </c>
      <c r="N486">
        <f t="shared" si="54"/>
        <v>-4.1496069835524285E-2</v>
      </c>
    </row>
    <row r="487" spans="1:14" x14ac:dyDescent="0.3">
      <c r="A487" s="101">
        <v>43147</v>
      </c>
      <c r="B487" s="3">
        <f>'Raw data'!B487</f>
        <v>54.265667000000001</v>
      </c>
      <c r="C487" s="3">
        <f t="shared" si="50"/>
        <v>1.8370930554205394E-2</v>
      </c>
      <c r="D487" s="3">
        <f>'Raw data'!C487</f>
        <v>128.15</v>
      </c>
      <c r="E487" s="3">
        <f t="shared" si="51"/>
        <v>1.5451664025356599E-2</v>
      </c>
      <c r="F487" s="3">
        <f>'Raw data'!D487</f>
        <v>93.85</v>
      </c>
      <c r="G487" s="3">
        <f t="shared" si="55"/>
        <v>7.514761137949421E-3</v>
      </c>
      <c r="H487" s="62">
        <f>'Raw data'!E487</f>
        <v>1556.9308522236399</v>
      </c>
      <c r="I487" s="67">
        <f t="shared" si="52"/>
        <v>9.2105044315351301E-3</v>
      </c>
      <c r="K487" s="65">
        <v>43147</v>
      </c>
      <c r="L487" s="62">
        <f t="shared" si="53"/>
        <v>1.3779118572503806E-2</v>
      </c>
      <c r="M487" s="62">
        <f t="shared" si="49"/>
        <v>276.26566700000001</v>
      </c>
      <c r="N487">
        <f t="shared" si="54"/>
        <v>1.3310484126240564E-2</v>
      </c>
    </row>
    <row r="488" spans="1:14" x14ac:dyDescent="0.3">
      <c r="A488" s="101">
        <v>43150</v>
      </c>
      <c r="B488" s="3">
        <f>'Raw data'!B488</f>
        <v>54.020940000000003</v>
      </c>
      <c r="C488" s="3">
        <f t="shared" si="50"/>
        <v>-4.5097943788288365E-3</v>
      </c>
      <c r="D488" s="3">
        <f>'Raw data'!C488</f>
        <v>126.95</v>
      </c>
      <c r="E488" s="3">
        <f t="shared" si="51"/>
        <v>-9.3640265314085275E-3</v>
      </c>
      <c r="F488" s="3">
        <f>'Raw data'!D488</f>
        <v>97.9</v>
      </c>
      <c r="G488" s="3">
        <f t="shared" si="55"/>
        <v>4.3153969099627189E-2</v>
      </c>
      <c r="H488" s="62">
        <f>'Raw data'!E488</f>
        <v>1550.8621092721701</v>
      </c>
      <c r="I488" s="67">
        <f t="shared" si="52"/>
        <v>-3.8978885560668011E-3</v>
      </c>
      <c r="K488" s="65">
        <v>43150</v>
      </c>
      <c r="L488" s="62">
        <f t="shared" si="53"/>
        <v>9.7600493964632752E-3</v>
      </c>
      <c r="M488" s="62">
        <f t="shared" si="49"/>
        <v>278.87094000000002</v>
      </c>
      <c r="N488">
        <f t="shared" si="54"/>
        <v>9.4303176659299142E-3</v>
      </c>
    </row>
    <row r="489" spans="1:14" x14ac:dyDescent="0.3">
      <c r="A489" s="101">
        <v>43151</v>
      </c>
      <c r="B489" s="3">
        <f>'Raw data'!B489</f>
        <v>54.347248</v>
      </c>
      <c r="C489" s="3">
        <f t="shared" si="50"/>
        <v>6.0403984084689633E-3</v>
      </c>
      <c r="D489" s="3">
        <f>'Raw data'!C489</f>
        <v>129.65</v>
      </c>
      <c r="E489" s="3">
        <f t="shared" si="51"/>
        <v>2.1268215833005141E-2</v>
      </c>
      <c r="F489" s="3">
        <f>'Raw data'!D489</f>
        <v>100.7</v>
      </c>
      <c r="G489" s="3">
        <f t="shared" si="55"/>
        <v>2.8600612870275762E-2</v>
      </c>
      <c r="H489" s="62">
        <f>'Raw data'!E489</f>
        <v>1569.67854792823</v>
      </c>
      <c r="I489" s="67">
        <f t="shared" si="52"/>
        <v>1.2132889535157095E-2</v>
      </c>
      <c r="K489" s="65">
        <v>43151</v>
      </c>
      <c r="L489" s="62">
        <f t="shared" si="53"/>
        <v>1.8636409037249956E-2</v>
      </c>
      <c r="M489" s="62">
        <f t="shared" si="49"/>
        <v>284.697248</v>
      </c>
      <c r="N489">
        <f t="shared" si="54"/>
        <v>2.0892488833723525E-2</v>
      </c>
    </row>
    <row r="490" spans="1:14" x14ac:dyDescent="0.3">
      <c r="A490" s="101">
        <v>43152</v>
      </c>
      <c r="B490" s="3">
        <f>'Raw data'!B490</f>
        <v>55.195663000000003</v>
      </c>
      <c r="C490" s="3">
        <f t="shared" si="50"/>
        <v>1.5611002051106668E-2</v>
      </c>
      <c r="D490" s="3">
        <f>'Raw data'!C490</f>
        <v>130</v>
      </c>
      <c r="E490" s="3">
        <f t="shared" si="51"/>
        <v>2.6995757809486643E-3</v>
      </c>
      <c r="F490" s="3">
        <f>'Raw data'!D490</f>
        <v>100.8</v>
      </c>
      <c r="G490" s="3">
        <f t="shared" si="55"/>
        <v>9.9304865938425343E-4</v>
      </c>
      <c r="H490" s="62">
        <f>'Raw data'!E490</f>
        <v>1575.1218383426601</v>
      </c>
      <c r="I490" s="67">
        <f t="shared" si="52"/>
        <v>3.467773972966947E-3</v>
      </c>
      <c r="K490" s="65">
        <v>43152</v>
      </c>
      <c r="L490" s="62">
        <f t="shared" si="53"/>
        <v>6.4345421638131945E-3</v>
      </c>
      <c r="M490" s="62">
        <f t="shared" si="49"/>
        <v>285.99566299999998</v>
      </c>
      <c r="N490">
        <f t="shared" si="54"/>
        <v>4.5606868669133644E-3</v>
      </c>
    </row>
    <row r="491" spans="1:14" x14ac:dyDescent="0.3">
      <c r="A491" s="101">
        <v>43153</v>
      </c>
      <c r="B491" s="3">
        <f>'Raw data'!B491</f>
        <v>55.424075999999999</v>
      </c>
      <c r="C491" s="3">
        <f t="shared" si="50"/>
        <v>4.1382418035271389E-3</v>
      </c>
      <c r="D491" s="3">
        <f>'Raw data'!C491</f>
        <v>134.5</v>
      </c>
      <c r="E491" s="3">
        <f t="shared" si="51"/>
        <v>3.4615384615384617E-2</v>
      </c>
      <c r="F491" s="3">
        <f>'Raw data'!D491</f>
        <v>100.8</v>
      </c>
      <c r="G491" s="3">
        <f t="shared" si="55"/>
        <v>0</v>
      </c>
      <c r="H491" s="62">
        <f>'Raw data'!E491</f>
        <v>1573.8841753726299</v>
      </c>
      <c r="I491" s="67">
        <f t="shared" si="52"/>
        <v>-7.8575697441442434E-4</v>
      </c>
      <c r="K491" s="65">
        <v>43153</v>
      </c>
      <c r="L491" s="62">
        <f t="shared" si="53"/>
        <v>1.2917875472970587E-2</v>
      </c>
      <c r="M491" s="62">
        <f t="shared" si="49"/>
        <v>290.72407600000003</v>
      </c>
      <c r="N491">
        <f t="shared" si="54"/>
        <v>1.6533163301850652E-2</v>
      </c>
    </row>
    <row r="492" spans="1:14" x14ac:dyDescent="0.3">
      <c r="A492" s="101">
        <v>43154</v>
      </c>
      <c r="B492" s="3">
        <f>'Raw data'!B492</f>
        <v>55.375129999999999</v>
      </c>
      <c r="C492" s="3">
        <f t="shared" si="50"/>
        <v>-8.8311801535493023E-4</v>
      </c>
      <c r="D492" s="3">
        <f>'Raw data'!C492</f>
        <v>133</v>
      </c>
      <c r="E492" s="3">
        <f t="shared" si="51"/>
        <v>-1.1152416356877323E-2</v>
      </c>
      <c r="F492" s="3">
        <f>'Raw data'!D492</f>
        <v>98.1</v>
      </c>
      <c r="G492" s="3">
        <f t="shared" si="55"/>
        <v>-2.6785714285714315E-2</v>
      </c>
      <c r="H492" s="62">
        <f>'Raw data'!E492</f>
        <v>1577.11043330743</v>
      </c>
      <c r="I492" s="67">
        <f t="shared" si="52"/>
        <v>2.0498699874380638E-3</v>
      </c>
      <c r="K492" s="65">
        <v>43154</v>
      </c>
      <c r="L492" s="62">
        <f t="shared" si="53"/>
        <v>-1.2940416219315522E-2</v>
      </c>
      <c r="M492" s="62">
        <f t="shared" si="49"/>
        <v>286.47513000000004</v>
      </c>
      <c r="N492">
        <f t="shared" si="54"/>
        <v>-1.4615046880396618E-2</v>
      </c>
    </row>
    <row r="493" spans="1:14" x14ac:dyDescent="0.3">
      <c r="A493" s="101">
        <v>43157</v>
      </c>
      <c r="B493" s="3">
        <f>'Raw data'!B493</f>
        <v>55.081449999999997</v>
      </c>
      <c r="C493" s="3">
        <f t="shared" si="50"/>
        <v>-5.3034638473986777E-3</v>
      </c>
      <c r="D493" s="3">
        <f>'Raw data'!C493</f>
        <v>132.80000000000001</v>
      </c>
      <c r="E493" s="3">
        <f t="shared" si="51"/>
        <v>-1.503759398496155E-3</v>
      </c>
      <c r="F493" s="3">
        <f>'Raw data'!D493</f>
        <v>96</v>
      </c>
      <c r="G493" s="3">
        <f t="shared" si="55"/>
        <v>-2.1406727828746121E-2</v>
      </c>
      <c r="H493" s="62">
        <f>'Raw data'!E493</f>
        <v>1586.9570689525999</v>
      </c>
      <c r="I493" s="67">
        <f t="shared" si="52"/>
        <v>6.2434661753648585E-3</v>
      </c>
      <c r="K493" s="65">
        <v>43157</v>
      </c>
      <c r="L493" s="62">
        <f t="shared" si="53"/>
        <v>-9.404650358213652E-3</v>
      </c>
      <c r="M493" s="62">
        <f t="shared" si="49"/>
        <v>283.88144999999997</v>
      </c>
      <c r="N493">
        <f t="shared" si="54"/>
        <v>-9.0537702173311262E-3</v>
      </c>
    </row>
    <row r="494" spans="1:14" x14ac:dyDescent="0.3">
      <c r="A494" s="101">
        <v>43158</v>
      </c>
      <c r="B494" s="3">
        <f>'Raw data'!B494</f>
        <v>55.195663000000003</v>
      </c>
      <c r="C494" s="3">
        <f t="shared" si="50"/>
        <v>2.0735292916218904E-3</v>
      </c>
      <c r="D494" s="3">
        <f>'Raw data'!C494</f>
        <v>135.30000000000001</v>
      </c>
      <c r="E494" s="3">
        <f t="shared" si="51"/>
        <v>1.8825301204819275E-2</v>
      </c>
      <c r="F494" s="3">
        <f>'Raw data'!D494</f>
        <v>95.75</v>
      </c>
      <c r="G494" s="3">
        <f t="shared" si="55"/>
        <v>-2.6041666666666665E-3</v>
      </c>
      <c r="H494" s="62">
        <f>'Raw data'!E494</f>
        <v>1588.23205816819</v>
      </c>
      <c r="I494" s="67">
        <f t="shared" si="52"/>
        <v>8.0341758484464825E-4</v>
      </c>
      <c r="K494" s="65">
        <v>43158</v>
      </c>
      <c r="L494" s="62">
        <f t="shared" si="53"/>
        <v>6.0982212765914997E-3</v>
      </c>
      <c r="M494" s="62">
        <f t="shared" si="49"/>
        <v>286.24566300000004</v>
      </c>
      <c r="N494">
        <f t="shared" si="54"/>
        <v>8.3281700864923144E-3</v>
      </c>
    </row>
    <row r="495" spans="1:14" x14ac:dyDescent="0.3">
      <c r="A495" s="101">
        <v>43159</v>
      </c>
      <c r="B495" s="3">
        <f>'Raw data'!B495</f>
        <v>55.913547999999999</v>
      </c>
      <c r="C495" s="3">
        <f t="shared" si="50"/>
        <v>1.3006184924348048E-2</v>
      </c>
      <c r="D495" s="3">
        <f>'Raw data'!C495</f>
        <v>134.44999999999999</v>
      </c>
      <c r="E495" s="3">
        <f t="shared" si="51"/>
        <v>-6.2823355506284014E-3</v>
      </c>
      <c r="F495" s="3">
        <f>'Raw data'!D495</f>
        <v>94.6</v>
      </c>
      <c r="G495" s="3">
        <f t="shared" si="55"/>
        <v>-1.2010443864229824E-2</v>
      </c>
      <c r="H495" s="62">
        <f>'Raw data'!E495</f>
        <v>1583.3941645649099</v>
      </c>
      <c r="I495" s="67">
        <f t="shared" si="52"/>
        <v>-3.0460873638704041E-3</v>
      </c>
      <c r="K495" s="65">
        <v>43159</v>
      </c>
      <c r="L495" s="62">
        <f t="shared" si="53"/>
        <v>-1.7621981635033924E-3</v>
      </c>
      <c r="M495" s="62">
        <f t="shared" si="49"/>
        <v>284.96354799999995</v>
      </c>
      <c r="N495">
        <f t="shared" si="54"/>
        <v>-4.4790722296466365E-3</v>
      </c>
    </row>
    <row r="496" spans="1:14" x14ac:dyDescent="0.3">
      <c r="A496" s="101">
        <v>43160</v>
      </c>
      <c r="B496" s="3">
        <f>'Raw data'!B496</f>
        <v>55.913547999999999</v>
      </c>
      <c r="C496" s="3">
        <f t="shared" si="50"/>
        <v>0</v>
      </c>
      <c r="D496" s="3">
        <f>'Raw data'!C496</f>
        <v>130.35</v>
      </c>
      <c r="E496" s="3">
        <f t="shared" si="51"/>
        <v>-3.0494607660840421E-2</v>
      </c>
      <c r="F496" s="3">
        <f>'Raw data'!D496</f>
        <v>91.45</v>
      </c>
      <c r="G496" s="3">
        <f t="shared" si="55"/>
        <v>-3.3298097251585536E-2</v>
      </c>
      <c r="H496" s="62">
        <f>'Raw data'!E496</f>
        <v>1560.5605353046301</v>
      </c>
      <c r="I496" s="67">
        <f t="shared" si="52"/>
        <v>-1.4420685494034359E-2</v>
      </c>
      <c r="K496" s="65">
        <v>43160</v>
      </c>
      <c r="L496" s="62">
        <f t="shared" si="53"/>
        <v>-2.1264234970808652E-2</v>
      </c>
      <c r="M496" s="62">
        <f t="shared" si="49"/>
        <v>277.713548</v>
      </c>
      <c r="N496">
        <f t="shared" si="54"/>
        <v>-2.5441850548547862E-2</v>
      </c>
    </row>
    <row r="497" spans="1:14" x14ac:dyDescent="0.3">
      <c r="A497" s="101">
        <v>43161</v>
      </c>
      <c r="B497" s="3">
        <f>'Raw data'!B497</f>
        <v>55.587240000000001</v>
      </c>
      <c r="C497" s="3">
        <f t="shared" si="50"/>
        <v>-5.8359380091565173E-3</v>
      </c>
      <c r="D497" s="3">
        <f>'Raw data'!C497</f>
        <v>127.3</v>
      </c>
      <c r="E497" s="3">
        <f t="shared" si="51"/>
        <v>-2.3398542385884138E-2</v>
      </c>
      <c r="F497" s="3">
        <f>'Raw data'!D497</f>
        <v>88.3</v>
      </c>
      <c r="G497" s="3">
        <f t="shared" si="55"/>
        <v>-3.4445051940951397E-2</v>
      </c>
      <c r="H497" s="62">
        <f>'Raw data'!E497</f>
        <v>1526.4619418019499</v>
      </c>
      <c r="I497" s="67">
        <f t="shared" si="52"/>
        <v>-2.1850221591066907E-2</v>
      </c>
      <c r="K497" s="65">
        <v>43161</v>
      </c>
      <c r="L497" s="62">
        <f t="shared" si="53"/>
        <v>-2.1226510778664016E-2</v>
      </c>
      <c r="M497" s="62">
        <f t="shared" si="49"/>
        <v>271.18723999999997</v>
      </c>
      <c r="N497">
        <f t="shared" si="54"/>
        <v>-2.3500142672189795E-2</v>
      </c>
    </row>
    <row r="498" spans="1:14" x14ac:dyDescent="0.3">
      <c r="A498" s="101">
        <v>43164</v>
      </c>
      <c r="B498" s="3">
        <f>'Raw data'!B498</f>
        <v>55.946182</v>
      </c>
      <c r="C498" s="3">
        <f t="shared" si="50"/>
        <v>6.4572732878984277E-3</v>
      </c>
      <c r="D498" s="3">
        <f>'Raw data'!C498</f>
        <v>126.55</v>
      </c>
      <c r="E498" s="3">
        <f t="shared" si="51"/>
        <v>-5.8915946582875096E-3</v>
      </c>
      <c r="F498" s="3">
        <f>'Raw data'!D498</f>
        <v>89.2</v>
      </c>
      <c r="G498" s="3">
        <f t="shared" si="55"/>
        <v>1.0192525481313768E-2</v>
      </c>
      <c r="H498" s="62">
        <f>'Raw data'!E498</f>
        <v>1547.94263995752</v>
      </c>
      <c r="I498" s="67">
        <f t="shared" si="52"/>
        <v>1.4072213376124288E-2</v>
      </c>
      <c r="K498" s="65">
        <v>43164</v>
      </c>
      <c r="L498" s="62">
        <f t="shared" si="53"/>
        <v>3.5860680369748953E-3</v>
      </c>
      <c r="M498" s="62">
        <f t="shared" si="49"/>
        <v>271.69618200000002</v>
      </c>
      <c r="N498">
        <f t="shared" si="54"/>
        <v>1.8767180933735943E-3</v>
      </c>
    </row>
    <row r="499" spans="1:14" x14ac:dyDescent="0.3">
      <c r="A499" s="101">
        <v>43165</v>
      </c>
      <c r="B499" s="3">
        <f>'Raw data'!B499</f>
        <v>56.027755999999997</v>
      </c>
      <c r="C499" s="3">
        <f t="shared" si="50"/>
        <v>1.458079838227321E-3</v>
      </c>
      <c r="D499" s="3">
        <f>'Raw data'!C499</f>
        <v>128.30000000000001</v>
      </c>
      <c r="E499" s="3">
        <f t="shared" si="51"/>
        <v>1.3828526274200033E-2</v>
      </c>
      <c r="F499" s="3">
        <f>'Raw data'!D499</f>
        <v>88.35</v>
      </c>
      <c r="G499" s="3">
        <f t="shared" si="55"/>
        <v>-9.5291479820628754E-3</v>
      </c>
      <c r="H499" s="62">
        <f>'Raw data'!E499</f>
        <v>1559.9406059610001</v>
      </c>
      <c r="I499" s="67">
        <f t="shared" si="52"/>
        <v>7.7509112377764505E-3</v>
      </c>
      <c r="K499" s="65">
        <v>43165</v>
      </c>
      <c r="L499" s="62">
        <f t="shared" si="53"/>
        <v>1.9191527101214926E-3</v>
      </c>
      <c r="M499" s="62">
        <f t="shared" si="49"/>
        <v>272.67775600000004</v>
      </c>
      <c r="N499">
        <f t="shared" si="54"/>
        <v>3.6127633181095757E-3</v>
      </c>
    </row>
    <row r="500" spans="1:14" x14ac:dyDescent="0.3">
      <c r="A500" s="101">
        <v>43166</v>
      </c>
      <c r="B500" s="3">
        <f>'Raw data'!B500</f>
        <v>55.99512</v>
      </c>
      <c r="C500" s="3">
        <f t="shared" si="50"/>
        <v>-5.8249700380640904E-4</v>
      </c>
      <c r="D500" s="3">
        <f>'Raw data'!C500</f>
        <v>127.95</v>
      </c>
      <c r="E500" s="3">
        <f t="shared" si="51"/>
        <v>-2.7279812938426225E-3</v>
      </c>
      <c r="F500" s="3">
        <f>'Raw data'!D500</f>
        <v>89.15</v>
      </c>
      <c r="G500" s="3">
        <f t="shared" si="55"/>
        <v>9.0548953027731905E-3</v>
      </c>
      <c r="H500" s="62">
        <f>'Raw data'!E500</f>
        <v>1564.18562076945</v>
      </c>
      <c r="I500" s="67">
        <f t="shared" si="52"/>
        <v>2.7212669458237387E-3</v>
      </c>
      <c r="K500" s="65">
        <v>43166</v>
      </c>
      <c r="L500" s="62">
        <f t="shared" si="53"/>
        <v>1.9148056683747196E-3</v>
      </c>
      <c r="M500" s="62">
        <f t="shared" si="49"/>
        <v>273.09512000000001</v>
      </c>
      <c r="N500">
        <f t="shared" si="54"/>
        <v>1.5306125667249645E-3</v>
      </c>
    </row>
    <row r="501" spans="1:14" x14ac:dyDescent="0.3">
      <c r="A501" s="101">
        <v>43167</v>
      </c>
      <c r="B501" s="3">
        <f>'Raw data'!B501</f>
        <v>57.071953000000001</v>
      </c>
      <c r="C501" s="3">
        <f t="shared" si="50"/>
        <v>1.9230836544327445E-2</v>
      </c>
      <c r="D501" s="3">
        <f>'Raw data'!C501</f>
        <v>129.25</v>
      </c>
      <c r="E501" s="3">
        <f t="shared" si="51"/>
        <v>1.0160218835482588E-2</v>
      </c>
      <c r="F501" s="3">
        <f>'Raw data'!D501</f>
        <v>91.6</v>
      </c>
      <c r="G501" s="3">
        <f t="shared" si="55"/>
        <v>2.748177229388658E-2</v>
      </c>
      <c r="H501" s="62">
        <f>'Raw data'!E501</f>
        <v>1585.5342477663</v>
      </c>
      <c r="I501" s="67">
        <f t="shared" si="52"/>
        <v>1.3648397423796981E-2</v>
      </c>
      <c r="K501" s="65">
        <v>43167</v>
      </c>
      <c r="L501" s="62">
        <f t="shared" si="53"/>
        <v>1.8957609224565537E-2</v>
      </c>
      <c r="M501" s="62">
        <f t="shared" si="49"/>
        <v>277.92195300000003</v>
      </c>
      <c r="N501">
        <f t="shared" si="54"/>
        <v>1.767454870669246E-2</v>
      </c>
    </row>
    <row r="502" spans="1:14" x14ac:dyDescent="0.3">
      <c r="A502" s="101">
        <v>43168</v>
      </c>
      <c r="B502" s="3">
        <f>'Raw data'!B502</f>
        <v>56.288803000000001</v>
      </c>
      <c r="C502" s="3">
        <f t="shared" si="50"/>
        <v>-1.3722151754645563E-2</v>
      </c>
      <c r="D502" s="3">
        <f>'Raw data'!C502</f>
        <v>129.1</v>
      </c>
      <c r="E502" s="3">
        <f t="shared" si="51"/>
        <v>-1.1605415860735449E-3</v>
      </c>
      <c r="F502" s="3">
        <f>'Raw data'!D502</f>
        <v>94.35</v>
      </c>
      <c r="G502" s="3">
        <f t="shared" si="55"/>
        <v>3.0021834061135372E-2</v>
      </c>
      <c r="H502" s="62">
        <f>'Raw data'!E502</f>
        <v>1589.6197119835999</v>
      </c>
      <c r="I502" s="67">
        <f t="shared" si="52"/>
        <v>2.5767114290060193E-3</v>
      </c>
      <c r="K502" s="65">
        <v>43168</v>
      </c>
      <c r="L502" s="62">
        <f t="shared" si="53"/>
        <v>5.0463802401387549E-3</v>
      </c>
      <c r="M502" s="62">
        <f t="shared" si="49"/>
        <v>279.73880299999996</v>
      </c>
      <c r="N502">
        <f t="shared" si="54"/>
        <v>6.5372669571011942E-3</v>
      </c>
    </row>
    <row r="503" spans="1:14" x14ac:dyDescent="0.3">
      <c r="A503" s="101">
        <v>43171</v>
      </c>
      <c r="B503" s="3">
        <f>'Raw data'!B503</f>
        <v>56.549849999999999</v>
      </c>
      <c r="C503" s="3">
        <f t="shared" si="50"/>
        <v>4.6376363697056729E-3</v>
      </c>
      <c r="D503" s="3">
        <f>'Raw data'!C503</f>
        <v>129.55000000000001</v>
      </c>
      <c r="E503" s="3">
        <f t="shared" si="51"/>
        <v>3.4856700232379326E-3</v>
      </c>
      <c r="F503" s="3">
        <f>'Raw data'!D503</f>
        <v>92.5</v>
      </c>
      <c r="G503" s="3">
        <f t="shared" si="55"/>
        <v>-1.9607843137254843E-2</v>
      </c>
      <c r="H503" s="62">
        <f>'Raw data'!E503</f>
        <v>1593.82568239087</v>
      </c>
      <c r="I503" s="67">
        <f t="shared" si="52"/>
        <v>2.6458972391715714E-3</v>
      </c>
      <c r="K503" s="65">
        <v>43171</v>
      </c>
      <c r="L503" s="62">
        <f t="shared" si="53"/>
        <v>-3.8281789147704124E-3</v>
      </c>
      <c r="M503" s="62">
        <f t="shared" si="49"/>
        <v>278.59985</v>
      </c>
      <c r="N503">
        <f t="shared" si="54"/>
        <v>-4.0714873581551656E-3</v>
      </c>
    </row>
    <row r="504" spans="1:14" x14ac:dyDescent="0.3">
      <c r="A504" s="101">
        <v>43172</v>
      </c>
      <c r="B504" s="3">
        <f>'Raw data'!B504</f>
        <v>56.207225999999999</v>
      </c>
      <c r="C504" s="3">
        <f t="shared" si="50"/>
        <v>-6.0587959119255087E-3</v>
      </c>
      <c r="D504" s="3">
        <f>'Raw data'!C504</f>
        <v>128.55000000000001</v>
      </c>
      <c r="E504" s="3">
        <f t="shared" si="51"/>
        <v>-7.7190274025472783E-3</v>
      </c>
      <c r="F504" s="3">
        <f>'Raw data'!D504</f>
        <v>92.9</v>
      </c>
      <c r="G504" s="3">
        <f t="shared" si="55"/>
        <v>4.324324324324386E-3</v>
      </c>
      <c r="H504" s="62">
        <f>'Raw data'!E504</f>
        <v>1578.14810242821</v>
      </c>
      <c r="I504" s="67">
        <f t="shared" si="52"/>
        <v>-9.8364458145400093E-3</v>
      </c>
      <c r="K504" s="65">
        <v>43172</v>
      </c>
      <c r="L504" s="62">
        <f t="shared" si="53"/>
        <v>-3.1511663300494669E-3</v>
      </c>
      <c r="M504" s="62">
        <f t="shared" si="49"/>
        <v>277.65722600000004</v>
      </c>
      <c r="N504">
        <f t="shared" si="54"/>
        <v>-3.3834332645906544E-3</v>
      </c>
    </row>
    <row r="505" spans="1:14" x14ac:dyDescent="0.3">
      <c r="A505" s="101">
        <v>43173</v>
      </c>
      <c r="B505" s="3">
        <f>'Raw data'!B505</f>
        <v>56.207225999999999</v>
      </c>
      <c r="C505" s="3">
        <f t="shared" si="50"/>
        <v>0</v>
      </c>
      <c r="D505" s="3">
        <f>'Raw data'!C505</f>
        <v>127.35</v>
      </c>
      <c r="E505" s="3">
        <f t="shared" si="51"/>
        <v>-9.3348891481914963E-3</v>
      </c>
      <c r="F505" s="3">
        <f>'Raw data'!D505</f>
        <v>92.15</v>
      </c>
      <c r="G505" s="3">
        <f t="shared" si="55"/>
        <v>-8.0731969860064583E-3</v>
      </c>
      <c r="H505" s="62">
        <f>'Raw data'!E505</f>
        <v>1585.3050377217601</v>
      </c>
      <c r="I505" s="67">
        <f t="shared" si="52"/>
        <v>4.5350213218506514E-3</v>
      </c>
      <c r="K505" s="65">
        <v>43173</v>
      </c>
      <c r="L505" s="62">
        <f t="shared" si="53"/>
        <v>-5.8026953780659848E-3</v>
      </c>
      <c r="M505" s="62">
        <f t="shared" si="49"/>
        <v>275.70722599999999</v>
      </c>
      <c r="N505">
        <f t="shared" si="54"/>
        <v>-7.0230479072784704E-3</v>
      </c>
    </row>
    <row r="506" spans="1:14" x14ac:dyDescent="0.3">
      <c r="A506" s="101">
        <v>43174</v>
      </c>
      <c r="B506" s="3">
        <f>'Raw data'!B506</f>
        <v>55.587240000000001</v>
      </c>
      <c r="C506" s="3">
        <f t="shared" si="50"/>
        <v>-1.1030361114067385E-2</v>
      </c>
      <c r="D506" s="3">
        <f>'Raw data'!C506</f>
        <v>127.8</v>
      </c>
      <c r="E506" s="3">
        <f t="shared" si="51"/>
        <v>3.5335689045936621E-3</v>
      </c>
      <c r="F506" s="3">
        <f>'Raw data'!D506</f>
        <v>91.15</v>
      </c>
      <c r="G506" s="3">
        <f t="shared" si="55"/>
        <v>-1.0851871947911014E-2</v>
      </c>
      <c r="H506" s="62">
        <f>'Raw data'!E506</f>
        <v>1592.2840231594</v>
      </c>
      <c r="I506" s="67">
        <f t="shared" si="52"/>
        <v>4.402298151824106E-3</v>
      </c>
      <c r="K506" s="65">
        <v>43174</v>
      </c>
      <c r="L506" s="62">
        <f t="shared" si="53"/>
        <v>-6.1162213857949123E-3</v>
      </c>
      <c r="M506" s="62">
        <f t="shared" si="49"/>
        <v>274.53724</v>
      </c>
      <c r="N506">
        <f t="shared" si="54"/>
        <v>-4.2435811965261822E-3</v>
      </c>
    </row>
    <row r="507" spans="1:14" x14ac:dyDescent="0.3">
      <c r="A507" s="101">
        <v>43175</v>
      </c>
      <c r="B507" s="3">
        <f>'Raw data'!B507</f>
        <v>54.706189999999999</v>
      </c>
      <c r="C507" s="3">
        <f t="shared" si="50"/>
        <v>-1.5849860507555366E-2</v>
      </c>
      <c r="D507" s="3">
        <f>'Raw data'!C507</f>
        <v>125.15</v>
      </c>
      <c r="E507" s="3">
        <f t="shared" si="51"/>
        <v>-2.0735524256650952E-2</v>
      </c>
      <c r="F507" s="3">
        <f>'Raw data'!D507</f>
        <v>88.65</v>
      </c>
      <c r="G507" s="3">
        <f t="shared" si="55"/>
        <v>-2.7427317608337904E-2</v>
      </c>
      <c r="H507" s="62">
        <f>'Raw data'!E507</f>
        <v>1573.4832800951799</v>
      </c>
      <c r="I507" s="67">
        <f t="shared" si="52"/>
        <v>-1.1807405457046411E-2</v>
      </c>
      <c r="K507" s="65">
        <v>43175</v>
      </c>
      <c r="L507" s="62">
        <f t="shared" si="53"/>
        <v>-2.133756745751474E-2</v>
      </c>
      <c r="M507" s="62">
        <f t="shared" si="49"/>
        <v>268.50619</v>
      </c>
      <c r="N507">
        <f t="shared" si="54"/>
        <v>-2.1968057958184448E-2</v>
      </c>
    </row>
    <row r="508" spans="1:14" x14ac:dyDescent="0.3">
      <c r="A508" s="101">
        <v>43178</v>
      </c>
      <c r="B508" s="3">
        <f>'Raw data'!B508</f>
        <v>54.200412999999998</v>
      </c>
      <c r="C508" s="3">
        <f t="shared" si="50"/>
        <v>-9.2453340289280223E-3</v>
      </c>
      <c r="D508" s="3">
        <f>'Raw data'!C508</f>
        <v>123</v>
      </c>
      <c r="E508" s="3">
        <f t="shared" si="51"/>
        <v>-1.7179384738314069E-2</v>
      </c>
      <c r="F508" s="3">
        <f>'Raw data'!D508</f>
        <v>84.7</v>
      </c>
      <c r="G508" s="3">
        <f t="shared" si="55"/>
        <v>-4.4557247602932913E-2</v>
      </c>
      <c r="H508" s="62">
        <f>'Raw data'!E508</f>
        <v>1547.4147131745599</v>
      </c>
      <c r="I508" s="67">
        <f t="shared" si="52"/>
        <v>-1.6567425437811534E-2</v>
      </c>
      <c r="K508" s="65">
        <v>43178</v>
      </c>
      <c r="L508" s="62">
        <f t="shared" si="53"/>
        <v>-2.3660655456725004E-2</v>
      </c>
      <c r="M508" s="62">
        <f t="shared" si="49"/>
        <v>261.90041300000001</v>
      </c>
      <c r="N508">
        <f t="shared" si="54"/>
        <v>-2.460195424172526E-2</v>
      </c>
    </row>
    <row r="509" spans="1:14" x14ac:dyDescent="0.3">
      <c r="A509" s="101">
        <v>43179</v>
      </c>
      <c r="B509" s="3">
        <f>'Raw data'!B509</f>
        <v>53.107259999999997</v>
      </c>
      <c r="C509" s="3">
        <f t="shared" si="50"/>
        <v>-2.0168720854580959E-2</v>
      </c>
      <c r="D509" s="3">
        <f>'Raw data'!C509</f>
        <v>123.65</v>
      </c>
      <c r="E509" s="3">
        <f t="shared" si="51"/>
        <v>5.2845528455285019E-3</v>
      </c>
      <c r="F509" s="3">
        <f>'Raw data'!D509</f>
        <v>84.75</v>
      </c>
      <c r="G509" s="3">
        <f t="shared" si="55"/>
        <v>5.9031877213692042E-4</v>
      </c>
      <c r="H509" s="62">
        <f>'Raw data'!E509</f>
        <v>1551.9710900288501</v>
      </c>
      <c r="I509" s="67">
        <f t="shared" si="52"/>
        <v>2.9445091968543272E-3</v>
      </c>
      <c r="K509" s="65">
        <v>43179</v>
      </c>
      <c r="L509" s="62">
        <f t="shared" si="53"/>
        <v>-4.7646164123051789E-3</v>
      </c>
      <c r="M509" s="62">
        <f t="shared" si="49"/>
        <v>261.50725999999997</v>
      </c>
      <c r="N509">
        <f t="shared" si="54"/>
        <v>-1.5011545628988402E-3</v>
      </c>
    </row>
    <row r="510" spans="1:14" x14ac:dyDescent="0.3">
      <c r="A510" s="101">
        <v>43180</v>
      </c>
      <c r="B510" s="3">
        <f>'Raw data'!B510</f>
        <v>53.172522999999998</v>
      </c>
      <c r="C510" s="3">
        <f t="shared" si="50"/>
        <v>1.2288903626359491E-3</v>
      </c>
      <c r="D510" s="3">
        <f>'Raw data'!C510</f>
        <v>121.6</v>
      </c>
      <c r="E510" s="3">
        <f t="shared" si="51"/>
        <v>-1.6579053780833089E-2</v>
      </c>
      <c r="F510" s="3">
        <f>'Raw data'!D510</f>
        <v>83.85</v>
      </c>
      <c r="G510" s="3">
        <f t="shared" si="55"/>
        <v>-1.061946902654874E-2</v>
      </c>
      <c r="H510" s="62">
        <f>'Raw data'!E510</f>
        <v>1549.7008789910501</v>
      </c>
      <c r="I510" s="67">
        <f t="shared" si="52"/>
        <v>-1.4627920921888951E-3</v>
      </c>
      <c r="K510" s="65">
        <v>43180</v>
      </c>
      <c r="L510" s="62">
        <f t="shared" si="53"/>
        <v>-8.6565441482486256E-3</v>
      </c>
      <c r="M510" s="62">
        <f t="shared" si="49"/>
        <v>258.622523</v>
      </c>
      <c r="N510">
        <f t="shared" si="54"/>
        <v>-1.103119278600515E-2</v>
      </c>
    </row>
    <row r="511" spans="1:14" x14ac:dyDescent="0.3">
      <c r="A511" s="101">
        <v>43181</v>
      </c>
      <c r="B511" s="3">
        <f>'Raw data'!B511</f>
        <v>53.009372999999997</v>
      </c>
      <c r="C511" s="3">
        <f t="shared" si="50"/>
        <v>-3.0683140613809445E-3</v>
      </c>
      <c r="D511" s="3">
        <f>'Raw data'!C511</f>
        <v>118</v>
      </c>
      <c r="E511" s="3">
        <f t="shared" si="51"/>
        <v>-2.960526315789469E-2</v>
      </c>
      <c r="F511" s="3">
        <f>'Raw data'!D511</f>
        <v>80.5</v>
      </c>
      <c r="G511" s="3">
        <f t="shared" si="55"/>
        <v>-3.9952295766249188E-2</v>
      </c>
      <c r="H511" s="62">
        <f>'Raw data'!E511</f>
        <v>1515.83731836539</v>
      </c>
      <c r="I511" s="67">
        <f t="shared" si="52"/>
        <v>-2.1851675432814688E-2</v>
      </c>
      <c r="K511" s="65">
        <v>43181</v>
      </c>
      <c r="L511" s="62">
        <f t="shared" si="53"/>
        <v>-2.4208624328508274E-2</v>
      </c>
      <c r="M511" s="62">
        <f t="shared" si="49"/>
        <v>251.50937299999998</v>
      </c>
      <c r="N511">
        <f t="shared" si="54"/>
        <v>-2.7503985026083821E-2</v>
      </c>
    </row>
    <row r="512" spans="1:14" x14ac:dyDescent="0.3">
      <c r="A512" s="101">
        <v>43182</v>
      </c>
      <c r="B512" s="3">
        <f>'Raw data'!B512</f>
        <v>52.927790000000002</v>
      </c>
      <c r="C512" s="3">
        <f t="shared" si="50"/>
        <v>-1.5390297108399086E-3</v>
      </c>
      <c r="D512" s="3">
        <f>'Raw data'!C512</f>
        <v>119.2</v>
      </c>
      <c r="E512" s="3">
        <f t="shared" si="51"/>
        <v>1.0169491525423752E-2</v>
      </c>
      <c r="F512" s="3">
        <f>'Raw data'!D512</f>
        <v>78</v>
      </c>
      <c r="G512" s="3">
        <f t="shared" si="55"/>
        <v>-3.1055900621118012E-2</v>
      </c>
      <c r="H512" s="62">
        <f>'Raw data'!E512</f>
        <v>1513.18309680111</v>
      </c>
      <c r="I512" s="67">
        <f t="shared" si="52"/>
        <v>-1.7509936799433531E-3</v>
      </c>
      <c r="K512" s="65">
        <v>43182</v>
      </c>
      <c r="L512" s="62">
        <f t="shared" si="53"/>
        <v>-7.4751462688447227E-3</v>
      </c>
      <c r="M512" s="62">
        <f t="shared" si="49"/>
        <v>250.12779</v>
      </c>
      <c r="N512">
        <f t="shared" si="54"/>
        <v>-5.4931670478935903E-3</v>
      </c>
    </row>
    <row r="513" spans="1:14" x14ac:dyDescent="0.3">
      <c r="A513" s="101">
        <v>43185</v>
      </c>
      <c r="B513" s="3">
        <f>'Raw data'!B513</f>
        <v>51.165706999999998</v>
      </c>
      <c r="C513" s="3">
        <f t="shared" si="50"/>
        <v>-3.3292208119779877E-2</v>
      </c>
      <c r="D513" s="3">
        <f>'Raw data'!C513</f>
        <v>116.45</v>
      </c>
      <c r="E513" s="3">
        <f t="shared" si="51"/>
        <v>-2.3070469798657716E-2</v>
      </c>
      <c r="F513" s="3">
        <f>'Raw data'!D513</f>
        <v>75.849999999999994</v>
      </c>
      <c r="G513" s="3">
        <f t="shared" si="55"/>
        <v>-2.7564102564102636E-2</v>
      </c>
      <c r="H513" s="62">
        <f>'Raw data'!E513</f>
        <v>1496.5941769901401</v>
      </c>
      <c r="I513" s="67">
        <f t="shared" si="52"/>
        <v>-1.0962929632269263E-2</v>
      </c>
      <c r="K513" s="65">
        <v>43185</v>
      </c>
      <c r="L513" s="62">
        <f t="shared" si="53"/>
        <v>-2.7975593494180075E-2</v>
      </c>
      <c r="M513" s="62">
        <f t="shared" si="49"/>
        <v>243.46570699999998</v>
      </c>
      <c r="N513">
        <f t="shared" si="54"/>
        <v>-2.6634717397855008E-2</v>
      </c>
    </row>
    <row r="514" spans="1:14" x14ac:dyDescent="0.3">
      <c r="A514" s="101">
        <v>43186</v>
      </c>
      <c r="B514" s="3">
        <f>'Raw data'!B514</f>
        <v>51.850963999999998</v>
      </c>
      <c r="C514" s="3">
        <f t="shared" si="50"/>
        <v>1.3392896144286641E-2</v>
      </c>
      <c r="D514" s="3">
        <f>'Raw data'!C514</f>
        <v>117.6</v>
      </c>
      <c r="E514" s="3">
        <f t="shared" si="51"/>
        <v>9.8754830399312276E-3</v>
      </c>
      <c r="F514" s="3">
        <f>'Raw data'!D514</f>
        <v>75.25</v>
      </c>
      <c r="G514" s="3">
        <f t="shared" si="55"/>
        <v>-7.9103493737639335E-3</v>
      </c>
      <c r="H514" s="62">
        <f>'Raw data'!E514</f>
        <v>1510.11183019134</v>
      </c>
      <c r="I514" s="67">
        <f t="shared" si="52"/>
        <v>9.0322770254163218E-3</v>
      </c>
      <c r="K514" s="65">
        <v>43186</v>
      </c>
      <c r="L514" s="62">
        <f t="shared" si="53"/>
        <v>5.1193432701513121E-3</v>
      </c>
      <c r="M514" s="62">
        <f t="shared" si="49"/>
        <v>244.700964</v>
      </c>
      <c r="N514">
        <f t="shared" si="54"/>
        <v>5.0736385638081609E-3</v>
      </c>
    </row>
    <row r="515" spans="1:14" x14ac:dyDescent="0.3">
      <c r="A515" s="101">
        <v>43187</v>
      </c>
      <c r="B515" s="3">
        <f>'Raw data'!B515</f>
        <v>51.573599999999999</v>
      </c>
      <c r="C515" s="3">
        <f t="shared" si="50"/>
        <v>-5.3492544516626269E-3</v>
      </c>
      <c r="D515" s="3">
        <f>'Raw data'!C515</f>
        <v>115.45</v>
      </c>
      <c r="E515" s="3">
        <f t="shared" si="51"/>
        <v>-1.8282312925169998E-2</v>
      </c>
      <c r="F515" s="3">
        <f>'Raw data'!D515</f>
        <v>73.7</v>
      </c>
      <c r="G515" s="3">
        <f t="shared" si="55"/>
        <v>-2.0598006644518236E-2</v>
      </c>
      <c r="H515" s="62">
        <f>'Raw data'!E515</f>
        <v>1512.1326217497201</v>
      </c>
      <c r="I515" s="67">
        <f t="shared" si="52"/>
        <v>1.338173450455024E-3</v>
      </c>
      <c r="K515" s="65">
        <v>43187</v>
      </c>
      <c r="L515" s="62">
        <f t="shared" si="53"/>
        <v>-1.4743191340450287E-2</v>
      </c>
      <c r="M515" s="62">
        <f t="shared" ref="M515:M578" si="56">B515+D515+F515</f>
        <v>240.72359999999998</v>
      </c>
      <c r="N515">
        <f t="shared" si="54"/>
        <v>-1.6253977650860511E-2</v>
      </c>
    </row>
    <row r="516" spans="1:14" x14ac:dyDescent="0.3">
      <c r="A516" s="101">
        <v>43188</v>
      </c>
      <c r="B516" s="3">
        <f>'Raw data'!B516</f>
        <v>51.492016</v>
      </c>
      <c r="C516" s="3">
        <f t="shared" ref="C516:C579" si="57">(B516-B515)/B515</f>
        <v>-1.5818946127475963E-3</v>
      </c>
      <c r="D516" s="3">
        <f>'Raw data'!C516</f>
        <v>114.15</v>
      </c>
      <c r="E516" s="3">
        <f t="shared" ref="E516:E579" si="58">(D516-D515)/D515</f>
        <v>-1.1260285838025094E-2</v>
      </c>
      <c r="F516" s="3">
        <f>'Raw data'!D516</f>
        <v>71.099999999999994</v>
      </c>
      <c r="G516" s="3">
        <f t="shared" si="55"/>
        <v>-3.5278154681139873E-2</v>
      </c>
      <c r="H516" s="62">
        <f>'Raw data'!E516</f>
        <v>1535.3513178543301</v>
      </c>
      <c r="I516" s="67">
        <f t="shared" ref="I516:I579" si="59">(H516-H515)/H515</f>
        <v>1.5354933668280467E-2</v>
      </c>
      <c r="K516" s="65">
        <v>43188</v>
      </c>
      <c r="L516" s="62">
        <f t="shared" ref="L516:L579" si="60">AVERAGE(C516,E516,G516)</f>
        <v>-1.604011171063752E-2</v>
      </c>
      <c r="M516" s="62">
        <f t="shared" si="56"/>
        <v>236.74201600000001</v>
      </c>
      <c r="N516">
        <f t="shared" ref="N516:N579" si="61">(M516-M515)/M515</f>
        <v>-1.6540065037245911E-2</v>
      </c>
    </row>
    <row r="517" spans="1:14" x14ac:dyDescent="0.3">
      <c r="A517" s="101">
        <v>43193</v>
      </c>
      <c r="B517" s="3">
        <f>'Raw data'!B517</f>
        <v>50.627296000000001</v>
      </c>
      <c r="C517" s="3">
        <f t="shared" si="57"/>
        <v>-1.6793283059649448E-2</v>
      </c>
      <c r="D517" s="3">
        <f>'Raw data'!C517</f>
        <v>112.95</v>
      </c>
      <c r="E517" s="3">
        <f t="shared" si="58"/>
        <v>-1.051248357424444E-2</v>
      </c>
      <c r="F517" s="3">
        <f>'Raw data'!D517</f>
        <v>70.75</v>
      </c>
      <c r="G517" s="3">
        <f t="shared" si="55"/>
        <v>-4.9226441631504128E-3</v>
      </c>
      <c r="H517" s="62">
        <f>'Raw data'!E517</f>
        <v>1508.79827210288</v>
      </c>
      <c r="I517" s="67">
        <f t="shared" si="59"/>
        <v>-1.72944429347664E-2</v>
      </c>
      <c r="K517" s="65">
        <v>43193</v>
      </c>
      <c r="L517" s="62">
        <f t="shared" si="60"/>
        <v>-1.0742803599014765E-2</v>
      </c>
      <c r="M517" s="62">
        <f t="shared" si="56"/>
        <v>234.32729599999999</v>
      </c>
      <c r="N517">
        <f t="shared" si="61"/>
        <v>-1.0199794868689539E-2</v>
      </c>
    </row>
    <row r="518" spans="1:14" x14ac:dyDescent="0.3">
      <c r="A518" s="101">
        <v>43194</v>
      </c>
      <c r="B518" s="3">
        <f>'Raw data'!B518</f>
        <v>49.778880000000001</v>
      </c>
      <c r="C518" s="3">
        <f t="shared" si="57"/>
        <v>-1.6758074537498512E-2</v>
      </c>
      <c r="D518" s="3">
        <f>'Raw data'!C518</f>
        <v>111.95</v>
      </c>
      <c r="E518" s="3">
        <f t="shared" si="58"/>
        <v>-8.8534749889331559E-3</v>
      </c>
      <c r="F518" s="3">
        <f>'Raw data'!D518</f>
        <v>70.400000000000006</v>
      </c>
      <c r="G518" s="3">
        <f t="shared" ref="G518:G581" si="62">(F518-F517)/F517</f>
        <v>-4.9469964664310149E-3</v>
      </c>
      <c r="H518" s="62">
        <f>'Raw data'!E518</f>
        <v>1494.6489039071901</v>
      </c>
      <c r="I518" s="67">
        <f t="shared" si="59"/>
        <v>-9.3779058853038846E-3</v>
      </c>
      <c r="K518" s="65">
        <v>43194</v>
      </c>
      <c r="L518" s="62">
        <f t="shared" si="60"/>
        <v>-1.0186181997620893E-2</v>
      </c>
      <c r="M518" s="62">
        <f t="shared" si="56"/>
        <v>232.12888000000001</v>
      </c>
      <c r="N518">
        <f t="shared" si="61"/>
        <v>-9.3818178143445161E-3</v>
      </c>
    </row>
    <row r="519" spans="1:14" x14ac:dyDescent="0.3">
      <c r="A519" s="101">
        <v>43195</v>
      </c>
      <c r="B519" s="3">
        <f>'Raw data'!B519</f>
        <v>51.084130000000002</v>
      </c>
      <c r="C519" s="3">
        <f t="shared" si="57"/>
        <v>2.6220959571609505E-2</v>
      </c>
      <c r="D519" s="3">
        <f>'Raw data'!C519</f>
        <v>113.75</v>
      </c>
      <c r="E519" s="3">
        <f t="shared" si="58"/>
        <v>1.6078606520768174E-2</v>
      </c>
      <c r="F519" s="3">
        <f>'Raw data'!D519</f>
        <v>72.45</v>
      </c>
      <c r="G519" s="3">
        <f t="shared" si="62"/>
        <v>2.9119318181818139E-2</v>
      </c>
      <c r="H519" s="62">
        <f>'Raw data'!E519</f>
        <v>1527.2181749880299</v>
      </c>
      <c r="I519" s="67">
        <f t="shared" si="59"/>
        <v>2.1790583056462209E-2</v>
      </c>
      <c r="K519" s="65">
        <v>43195</v>
      </c>
      <c r="L519" s="62">
        <f t="shared" si="60"/>
        <v>2.3806294758065272E-2</v>
      </c>
      <c r="M519" s="62">
        <f t="shared" si="56"/>
        <v>237.28413</v>
      </c>
      <c r="N519">
        <f t="shared" si="61"/>
        <v>2.2208567930022301E-2</v>
      </c>
    </row>
    <row r="520" spans="1:14" x14ac:dyDescent="0.3">
      <c r="A520" s="101">
        <v>43196</v>
      </c>
      <c r="B520" s="3">
        <f>'Raw data'!B520</f>
        <v>51.198338</v>
      </c>
      <c r="C520" s="3">
        <f t="shared" si="57"/>
        <v>2.2356845462572794E-3</v>
      </c>
      <c r="D520" s="3">
        <f>'Raw data'!C520</f>
        <v>113.3</v>
      </c>
      <c r="E520" s="3">
        <f t="shared" si="58"/>
        <v>-3.9560439560439812E-3</v>
      </c>
      <c r="F520" s="3">
        <f>'Raw data'!D520</f>
        <v>72.55</v>
      </c>
      <c r="G520" s="3">
        <f t="shared" si="62"/>
        <v>1.3802622498273887E-3</v>
      </c>
      <c r="H520" s="62">
        <f>'Raw data'!E520</f>
        <v>1511.3737668072999</v>
      </c>
      <c r="I520" s="67">
        <f t="shared" si="59"/>
        <v>-1.0374685451117112E-2</v>
      </c>
      <c r="K520" s="65">
        <v>43196</v>
      </c>
      <c r="L520" s="62">
        <f t="shared" si="60"/>
        <v>-1.1336571998643769E-4</v>
      </c>
      <c r="M520" s="62">
        <f t="shared" si="56"/>
        <v>237.048338</v>
      </c>
      <c r="N520">
        <f t="shared" si="61"/>
        <v>-9.9371163170500925E-4</v>
      </c>
    </row>
    <row r="521" spans="1:14" x14ac:dyDescent="0.3">
      <c r="A521" s="101">
        <v>43199</v>
      </c>
      <c r="B521" s="3">
        <f>'Raw data'!B521</f>
        <v>52.226219999999998</v>
      </c>
      <c r="C521" s="3">
        <f t="shared" si="57"/>
        <v>2.0076472013603217E-2</v>
      </c>
      <c r="D521" s="3">
        <f>'Raw data'!C521</f>
        <v>113.75</v>
      </c>
      <c r="E521" s="3">
        <f t="shared" si="58"/>
        <v>3.9717563989408898E-3</v>
      </c>
      <c r="F521" s="3">
        <f>'Raw data'!D521</f>
        <v>69.7</v>
      </c>
      <c r="G521" s="3">
        <f t="shared" si="62"/>
        <v>-3.9283252929014398E-2</v>
      </c>
      <c r="H521" s="62">
        <f>'Raw data'!E521</f>
        <v>1511.31852629844</v>
      </c>
      <c r="I521" s="67">
        <f t="shared" si="59"/>
        <v>-3.6549866137095346E-5</v>
      </c>
      <c r="K521" s="65">
        <v>43199</v>
      </c>
      <c r="L521" s="62">
        <f t="shared" si="60"/>
        <v>-5.0783415054900969E-3</v>
      </c>
      <c r="M521" s="62">
        <f t="shared" si="56"/>
        <v>235.67622</v>
      </c>
      <c r="N521">
        <f t="shared" si="61"/>
        <v>-5.7883468476374652E-3</v>
      </c>
    </row>
    <row r="522" spans="1:14" x14ac:dyDescent="0.3">
      <c r="A522" s="101">
        <v>43200</v>
      </c>
      <c r="B522" s="3">
        <f>'Raw data'!B522</f>
        <v>52.617798000000001</v>
      </c>
      <c r="C522" s="3">
        <f t="shared" si="57"/>
        <v>7.497728152640621E-3</v>
      </c>
      <c r="D522" s="3">
        <f>'Raw data'!C522</f>
        <v>115.65</v>
      </c>
      <c r="E522" s="3">
        <f t="shared" si="58"/>
        <v>1.6703296703296754E-2</v>
      </c>
      <c r="F522" s="3">
        <f>'Raw data'!D522</f>
        <v>69.900000000000006</v>
      </c>
      <c r="G522" s="3">
        <f t="shared" si="62"/>
        <v>2.8694404591105139E-3</v>
      </c>
      <c r="H522" s="62">
        <f>'Raw data'!E522</f>
        <v>1526.75845510253</v>
      </c>
      <c r="I522" s="67">
        <f t="shared" si="59"/>
        <v>1.0216197668075855E-2</v>
      </c>
      <c r="K522" s="65">
        <v>43200</v>
      </c>
      <c r="L522" s="62">
        <f t="shared" si="60"/>
        <v>9.0234884383492957E-3</v>
      </c>
      <c r="M522" s="62">
        <f t="shared" si="56"/>
        <v>238.167798</v>
      </c>
      <c r="N522">
        <f t="shared" si="61"/>
        <v>1.0572038197150328E-2</v>
      </c>
    </row>
    <row r="523" spans="1:14" x14ac:dyDescent="0.3">
      <c r="A523" s="101">
        <v>43201</v>
      </c>
      <c r="B523" s="3">
        <f>'Raw data'!B523</f>
        <v>52.5199</v>
      </c>
      <c r="C523" s="3">
        <f t="shared" si="57"/>
        <v>-1.8605491624716166E-3</v>
      </c>
      <c r="D523" s="3">
        <f>'Raw data'!C523</f>
        <v>115.65</v>
      </c>
      <c r="E523" s="3">
        <f t="shared" si="58"/>
        <v>0</v>
      </c>
      <c r="F523" s="3">
        <f>'Raw data'!D523</f>
        <v>72.400000000000006</v>
      </c>
      <c r="G523" s="3">
        <f t="shared" si="62"/>
        <v>3.5765379113018594E-2</v>
      </c>
      <c r="H523" s="62">
        <f>'Raw data'!E523</f>
        <v>1504.7093727270601</v>
      </c>
      <c r="I523" s="67">
        <f t="shared" si="59"/>
        <v>-1.4441762088679028E-2</v>
      </c>
      <c r="K523" s="65">
        <v>43201</v>
      </c>
      <c r="L523" s="62">
        <f t="shared" si="60"/>
        <v>1.130160998351566E-2</v>
      </c>
      <c r="M523" s="62">
        <f t="shared" si="56"/>
        <v>240.56990000000002</v>
      </c>
      <c r="N523">
        <f t="shared" si="61"/>
        <v>1.0085754750102755E-2</v>
      </c>
    </row>
    <row r="524" spans="1:14" x14ac:dyDescent="0.3">
      <c r="A524" s="101">
        <v>43202</v>
      </c>
      <c r="B524" s="3">
        <f>'Raw data'!B524</f>
        <v>53.645679999999999</v>
      </c>
      <c r="C524" s="3">
        <f t="shared" si="57"/>
        <v>2.1435303570646533E-2</v>
      </c>
      <c r="D524" s="3">
        <f>'Raw data'!C524</f>
        <v>118.3</v>
      </c>
      <c r="E524" s="3">
        <f t="shared" si="58"/>
        <v>2.2913964548205719E-2</v>
      </c>
      <c r="F524" s="3">
        <f>'Raw data'!D524</f>
        <v>74.650000000000006</v>
      </c>
      <c r="G524" s="3">
        <f t="shared" si="62"/>
        <v>3.107734806629834E-2</v>
      </c>
      <c r="H524" s="62">
        <f>'Raw data'!E524</f>
        <v>1518.88395731582</v>
      </c>
      <c r="I524" s="67">
        <f t="shared" si="59"/>
        <v>9.4201477346223944E-3</v>
      </c>
      <c r="K524" s="65">
        <v>43202</v>
      </c>
      <c r="L524" s="62">
        <f t="shared" si="60"/>
        <v>2.5142205395050198E-2</v>
      </c>
      <c r="M524" s="62">
        <f t="shared" si="56"/>
        <v>246.59567999999999</v>
      </c>
      <c r="N524">
        <f t="shared" si="61"/>
        <v>2.5047938249963809E-2</v>
      </c>
    </row>
    <row r="525" spans="1:14" x14ac:dyDescent="0.3">
      <c r="A525" s="101">
        <v>43203</v>
      </c>
      <c r="B525" s="3">
        <f>'Raw data'!B525</f>
        <v>53.939365000000002</v>
      </c>
      <c r="C525" s="3">
        <f t="shared" si="57"/>
        <v>5.4745321524492475E-3</v>
      </c>
      <c r="D525" s="3">
        <f>'Raw data'!C525</f>
        <v>120.2</v>
      </c>
      <c r="E525" s="3">
        <f t="shared" si="58"/>
        <v>1.6060862214708416E-2</v>
      </c>
      <c r="F525" s="3">
        <f>'Raw data'!D525</f>
        <v>73</v>
      </c>
      <c r="G525" s="3">
        <f t="shared" si="62"/>
        <v>-2.21031480241126E-2</v>
      </c>
      <c r="H525" s="62">
        <f>'Raw data'!E525</f>
        <v>1526.66459843589</v>
      </c>
      <c r="I525" s="67">
        <f t="shared" si="59"/>
        <v>5.1226040558226384E-3</v>
      </c>
      <c r="K525" s="65">
        <v>43203</v>
      </c>
      <c r="L525" s="62">
        <f t="shared" si="60"/>
        <v>-1.8925121898497854E-4</v>
      </c>
      <c r="M525" s="62">
        <f t="shared" si="56"/>
        <v>247.139365</v>
      </c>
      <c r="N525">
        <f t="shared" si="61"/>
        <v>2.2047628733804689E-3</v>
      </c>
    </row>
    <row r="526" spans="1:14" x14ac:dyDescent="0.3">
      <c r="A526" s="101">
        <v>43206</v>
      </c>
      <c r="B526" s="3">
        <f>'Raw data'!B526</f>
        <v>54.184089999999998</v>
      </c>
      <c r="C526" s="3">
        <f t="shared" si="57"/>
        <v>4.5370389510517115E-3</v>
      </c>
      <c r="D526" s="3">
        <f>'Raw data'!C526</f>
        <v>121.1</v>
      </c>
      <c r="E526" s="3">
        <f t="shared" si="58"/>
        <v>7.4875207986688144E-3</v>
      </c>
      <c r="F526" s="3">
        <f>'Raw data'!D526</f>
        <v>76.55</v>
      </c>
      <c r="G526" s="3">
        <f t="shared" si="62"/>
        <v>4.863013698630133E-2</v>
      </c>
      <c r="H526" s="62">
        <f>'Raw data'!E526</f>
        <v>1526.2724461247799</v>
      </c>
      <c r="I526" s="67">
        <f t="shared" si="59"/>
        <v>-2.5686867404395026E-4</v>
      </c>
      <c r="K526" s="65">
        <v>43206</v>
      </c>
      <c r="L526" s="62">
        <f t="shared" si="60"/>
        <v>2.0218232245340619E-2</v>
      </c>
      <c r="M526" s="62">
        <f t="shared" si="56"/>
        <v>251.83409</v>
      </c>
      <c r="N526">
        <f t="shared" si="61"/>
        <v>1.8996265528156576E-2</v>
      </c>
    </row>
    <row r="527" spans="1:14" x14ac:dyDescent="0.3">
      <c r="A527" s="101">
        <v>43207</v>
      </c>
      <c r="B527" s="3">
        <f>'Raw data'!B527</f>
        <v>54.999873999999998</v>
      </c>
      <c r="C527" s="3">
        <f t="shared" si="57"/>
        <v>1.5055784825398023E-2</v>
      </c>
      <c r="D527" s="3">
        <f>'Raw data'!C527</f>
        <v>123.7</v>
      </c>
      <c r="E527" s="3">
        <f t="shared" si="58"/>
        <v>2.1469859620148708E-2</v>
      </c>
      <c r="F527" s="3">
        <f>'Raw data'!D527</f>
        <v>76.400000000000006</v>
      </c>
      <c r="G527" s="3">
        <f t="shared" si="62"/>
        <v>-1.9595035924231414E-3</v>
      </c>
      <c r="H527" s="62">
        <f>'Raw data'!E527</f>
        <v>1545.16028521933</v>
      </c>
      <c r="I527" s="67">
        <f t="shared" si="59"/>
        <v>1.2375142552371005E-2</v>
      </c>
      <c r="K527" s="65">
        <v>43207</v>
      </c>
      <c r="L527" s="62">
        <f t="shared" si="60"/>
        <v>1.1522046951041198E-2</v>
      </c>
      <c r="M527" s="62">
        <f t="shared" si="56"/>
        <v>255.099874</v>
      </c>
      <c r="N527">
        <f t="shared" si="61"/>
        <v>1.2967998097477574E-2</v>
      </c>
    </row>
    <row r="528" spans="1:14" x14ac:dyDescent="0.3">
      <c r="A528" s="101">
        <v>43208</v>
      </c>
      <c r="B528" s="3">
        <f>'Raw data'!B528</f>
        <v>55.260919999999999</v>
      </c>
      <c r="C528" s="3">
        <f t="shared" si="57"/>
        <v>4.7463017824368172E-3</v>
      </c>
      <c r="D528" s="3">
        <f>'Raw data'!C528</f>
        <v>126</v>
      </c>
      <c r="E528" s="3">
        <f t="shared" si="58"/>
        <v>1.8593371059013718E-2</v>
      </c>
      <c r="F528" s="3">
        <f>'Raw data'!D528</f>
        <v>76.95</v>
      </c>
      <c r="G528" s="3">
        <f t="shared" si="62"/>
        <v>7.1989528795811143E-3</v>
      </c>
      <c r="H528" s="62">
        <f>'Raw data'!E528</f>
        <v>1552.4849228376399</v>
      </c>
      <c r="I528" s="67">
        <f t="shared" si="59"/>
        <v>4.7403739847417846E-3</v>
      </c>
      <c r="K528" s="65">
        <v>43208</v>
      </c>
      <c r="L528" s="62">
        <f t="shared" si="60"/>
        <v>1.017954190701055E-2</v>
      </c>
      <c r="M528" s="62">
        <f t="shared" si="56"/>
        <v>258.21091999999999</v>
      </c>
      <c r="N528">
        <f t="shared" si="61"/>
        <v>1.2195403906785102E-2</v>
      </c>
    </row>
    <row r="529" spans="1:14" x14ac:dyDescent="0.3">
      <c r="A529" s="101">
        <v>43209</v>
      </c>
      <c r="B529" s="3">
        <f>'Raw data'!B529</f>
        <v>55.065131999999998</v>
      </c>
      <c r="C529" s="3">
        <f t="shared" si="57"/>
        <v>-3.5429739497641424E-3</v>
      </c>
      <c r="D529" s="3">
        <f>'Raw data'!C529</f>
        <v>127.7</v>
      </c>
      <c r="E529" s="3">
        <f t="shared" si="58"/>
        <v>1.3492063492063515E-2</v>
      </c>
      <c r="F529" s="3">
        <f>'Raw data'!D529</f>
        <v>88.8</v>
      </c>
      <c r="G529" s="3">
        <f t="shared" si="62"/>
        <v>0.15399610136452233</v>
      </c>
      <c r="H529" s="62">
        <f>'Raw data'!E529</f>
        <v>1558.2323308785799</v>
      </c>
      <c r="I529" s="67">
        <f t="shared" si="59"/>
        <v>3.7020701176503556E-3</v>
      </c>
      <c r="K529" s="65">
        <v>43209</v>
      </c>
      <c r="L529" s="62">
        <f t="shared" si="60"/>
        <v>5.4648396968940562E-2</v>
      </c>
      <c r="M529" s="62">
        <f t="shared" si="56"/>
        <v>271.56513200000001</v>
      </c>
      <c r="N529">
        <f t="shared" si="61"/>
        <v>5.1718230971796307E-2</v>
      </c>
    </row>
    <row r="530" spans="1:14" x14ac:dyDescent="0.3">
      <c r="A530" s="101">
        <v>43210</v>
      </c>
      <c r="B530" s="3">
        <f>'Raw data'!B530</f>
        <v>54.983555000000003</v>
      </c>
      <c r="C530" s="3">
        <f t="shared" si="57"/>
        <v>-1.4814638054439931E-3</v>
      </c>
      <c r="D530" s="3">
        <f>'Raw data'!C530</f>
        <v>128.35</v>
      </c>
      <c r="E530" s="3">
        <f t="shared" si="58"/>
        <v>5.0900548159748746E-3</v>
      </c>
      <c r="F530" s="3">
        <f>'Raw data'!D530</f>
        <v>86.55</v>
      </c>
      <c r="G530" s="3">
        <f t="shared" si="62"/>
        <v>-2.5337837837837839E-2</v>
      </c>
      <c r="H530" s="62">
        <f>'Raw data'!E530</f>
        <v>1572.5826747415799</v>
      </c>
      <c r="I530" s="67">
        <f t="shared" si="59"/>
        <v>9.2093737105999225E-3</v>
      </c>
      <c r="K530" s="65">
        <v>43210</v>
      </c>
      <c r="L530" s="62">
        <f t="shared" si="60"/>
        <v>-7.2430822757689863E-3</v>
      </c>
      <c r="M530" s="62">
        <f t="shared" si="56"/>
        <v>269.883555</v>
      </c>
      <c r="N530">
        <f t="shared" si="61"/>
        <v>-6.1921682935348428E-3</v>
      </c>
    </row>
    <row r="531" spans="1:14" x14ac:dyDescent="0.3">
      <c r="A531" s="101">
        <v>43213</v>
      </c>
      <c r="B531" s="3">
        <f>'Raw data'!B531</f>
        <v>56.158279999999998</v>
      </c>
      <c r="C531" s="3">
        <f t="shared" si="57"/>
        <v>2.1365024505963556E-2</v>
      </c>
      <c r="D531" s="3">
        <f>'Raw data'!C531</f>
        <v>130.1</v>
      </c>
      <c r="E531" s="3">
        <f t="shared" si="58"/>
        <v>1.3634592910011687E-2</v>
      </c>
      <c r="F531" s="3">
        <f>'Raw data'!D531</f>
        <v>88.95</v>
      </c>
      <c r="G531" s="3">
        <f t="shared" si="62"/>
        <v>2.7729636048526931E-2</v>
      </c>
      <c r="H531" s="62">
        <f>'Raw data'!E531</f>
        <v>1587.65032169393</v>
      </c>
      <c r="I531" s="67">
        <f t="shared" si="59"/>
        <v>9.5814656961206203E-3</v>
      </c>
      <c r="K531" s="65">
        <v>43213</v>
      </c>
      <c r="L531" s="62">
        <f t="shared" si="60"/>
        <v>2.0909751154834056E-2</v>
      </c>
      <c r="M531" s="62">
        <f t="shared" si="56"/>
        <v>275.20828</v>
      </c>
      <c r="N531">
        <f t="shared" si="61"/>
        <v>1.9729712690348993E-2</v>
      </c>
    </row>
    <row r="532" spans="1:14" x14ac:dyDescent="0.3">
      <c r="A532" s="101">
        <v>43214</v>
      </c>
      <c r="B532" s="3">
        <f>'Raw data'!B532</f>
        <v>51.622543</v>
      </c>
      <c r="C532" s="3">
        <f t="shared" si="57"/>
        <v>-8.0767021354642587E-2</v>
      </c>
      <c r="D532" s="3">
        <f>'Raw data'!C532</f>
        <v>123.05</v>
      </c>
      <c r="E532" s="3">
        <f t="shared" si="58"/>
        <v>-5.4189085318985378E-2</v>
      </c>
      <c r="F532" s="3">
        <f>'Raw data'!D532</f>
        <v>83.65</v>
      </c>
      <c r="G532" s="3">
        <f t="shared" si="62"/>
        <v>-5.9584035975266972E-2</v>
      </c>
      <c r="H532" s="62">
        <f>'Raw data'!E532</f>
        <v>1575.4007403661101</v>
      </c>
      <c r="I532" s="67">
        <f t="shared" si="59"/>
        <v>-7.715541111565619E-3</v>
      </c>
      <c r="K532" s="65">
        <v>43214</v>
      </c>
      <c r="L532" s="62">
        <f t="shared" si="60"/>
        <v>-6.4846714216298298E-2</v>
      </c>
      <c r="M532" s="62">
        <f t="shared" si="56"/>
        <v>258.322543</v>
      </c>
      <c r="N532">
        <f t="shared" si="61"/>
        <v>-6.1356209922172424E-2</v>
      </c>
    </row>
    <row r="533" spans="1:14" x14ac:dyDescent="0.3">
      <c r="A533" s="101">
        <v>43215</v>
      </c>
      <c r="B533" s="3">
        <f>'Raw data'!B533</f>
        <v>50.480452999999997</v>
      </c>
      <c r="C533" s="3">
        <f t="shared" si="57"/>
        <v>-2.2123861662529935E-2</v>
      </c>
      <c r="D533" s="3">
        <f>'Raw data'!C533</f>
        <v>120.5</v>
      </c>
      <c r="E533" s="3">
        <f t="shared" si="58"/>
        <v>-2.072328321820396E-2</v>
      </c>
      <c r="F533" s="3">
        <f>'Raw data'!D533</f>
        <v>84</v>
      </c>
      <c r="G533" s="3">
        <f t="shared" si="62"/>
        <v>4.1841004184099738E-3</v>
      </c>
      <c r="H533" s="62">
        <f>'Raw data'!E533</f>
        <v>1557.29420545059</v>
      </c>
      <c r="I533" s="67">
        <f t="shared" si="59"/>
        <v>-1.1493288311716995E-2</v>
      </c>
      <c r="K533" s="65">
        <v>43215</v>
      </c>
      <c r="L533" s="62">
        <f t="shared" si="60"/>
        <v>-1.2887681487441306E-2</v>
      </c>
      <c r="M533" s="62">
        <f t="shared" si="56"/>
        <v>254.98045300000001</v>
      </c>
      <c r="N533">
        <f t="shared" si="61"/>
        <v>-1.2937662974307221E-2</v>
      </c>
    </row>
    <row r="534" spans="1:14" x14ac:dyDescent="0.3">
      <c r="A534" s="101">
        <v>43216</v>
      </c>
      <c r="B534" s="3">
        <f>'Raw data'!B534</f>
        <v>49.990982000000002</v>
      </c>
      <c r="C534" s="3">
        <f t="shared" si="57"/>
        <v>-9.6962481695636663E-3</v>
      </c>
      <c r="D534" s="3">
        <f>'Raw data'!C534</f>
        <v>117.55</v>
      </c>
      <c r="E534" s="3">
        <f t="shared" si="58"/>
        <v>-2.44813278008299E-2</v>
      </c>
      <c r="F534" s="3">
        <f>'Raw data'!D534</f>
        <v>82.95</v>
      </c>
      <c r="G534" s="3">
        <f t="shared" si="62"/>
        <v>-1.2499999999999966E-2</v>
      </c>
      <c r="H534" s="62">
        <f>'Raw data'!E534</f>
        <v>1573.75785076686</v>
      </c>
      <c r="I534" s="67">
        <f t="shared" si="59"/>
        <v>1.0571955677126781E-2</v>
      </c>
      <c r="K534" s="65">
        <v>43216</v>
      </c>
      <c r="L534" s="62">
        <f t="shared" si="60"/>
        <v>-1.5559191990131177E-2</v>
      </c>
      <c r="M534" s="62">
        <f t="shared" si="56"/>
        <v>250.49098199999997</v>
      </c>
      <c r="N534">
        <f t="shared" si="61"/>
        <v>-1.7607118299378176E-2</v>
      </c>
    </row>
    <row r="535" spans="1:14" x14ac:dyDescent="0.3">
      <c r="A535" s="101">
        <v>43217</v>
      </c>
      <c r="B535" s="3">
        <f>'Raw data'!B535</f>
        <v>49.615726000000002</v>
      </c>
      <c r="C535" s="3">
        <f t="shared" si="57"/>
        <v>-7.5064738676267695E-3</v>
      </c>
      <c r="D535" s="3">
        <f>'Raw data'!C535</f>
        <v>115.2</v>
      </c>
      <c r="E535" s="3">
        <f t="shared" si="58"/>
        <v>-1.9991492981709862E-2</v>
      </c>
      <c r="F535" s="3">
        <f>'Raw data'!D535</f>
        <v>84.3</v>
      </c>
      <c r="G535" s="3">
        <f t="shared" si="62"/>
        <v>1.6274864376130131E-2</v>
      </c>
      <c r="H535" s="62">
        <f>'Raw data'!E535</f>
        <v>1580.7798748426801</v>
      </c>
      <c r="I535" s="67">
        <f t="shared" si="59"/>
        <v>4.461946971319913E-3</v>
      </c>
      <c r="K535" s="65">
        <v>43217</v>
      </c>
      <c r="L535" s="62">
        <f t="shared" si="60"/>
        <v>-3.7410341577355003E-3</v>
      </c>
      <c r="M535" s="62">
        <f t="shared" si="56"/>
        <v>249.115726</v>
      </c>
      <c r="N535">
        <f t="shared" si="61"/>
        <v>-5.4902415608717569E-3</v>
      </c>
    </row>
    <row r="536" spans="1:14" x14ac:dyDescent="0.3">
      <c r="A536" s="101">
        <v>43220</v>
      </c>
      <c r="B536" s="3">
        <f>'Raw data'!B536</f>
        <v>50.969917000000002</v>
      </c>
      <c r="C536" s="3">
        <f t="shared" si="57"/>
        <v>2.7293584296237045E-2</v>
      </c>
      <c r="D536" s="3">
        <f>'Raw data'!C536</f>
        <v>113.45</v>
      </c>
      <c r="E536" s="3">
        <f t="shared" si="58"/>
        <v>-1.5190972222222222E-2</v>
      </c>
      <c r="F536" s="3">
        <f>'Raw data'!D536</f>
        <v>85.8</v>
      </c>
      <c r="G536" s="3">
        <f t="shared" si="62"/>
        <v>1.7793594306049824E-2</v>
      </c>
      <c r="H536" s="62">
        <f>'Raw data'!E536</f>
        <v>1570.7089146619501</v>
      </c>
      <c r="I536" s="67">
        <f t="shared" si="59"/>
        <v>-6.3708808171234416E-3</v>
      </c>
      <c r="K536" s="65">
        <v>43220</v>
      </c>
      <c r="L536" s="62">
        <f t="shared" si="60"/>
        <v>9.9654021266882154E-3</v>
      </c>
      <c r="M536" s="62">
        <f t="shared" si="56"/>
        <v>250.21991700000001</v>
      </c>
      <c r="N536">
        <f t="shared" si="61"/>
        <v>4.4324419727721819E-3</v>
      </c>
    </row>
    <row r="537" spans="1:14" x14ac:dyDescent="0.3">
      <c r="A537" s="101">
        <v>43222</v>
      </c>
      <c r="B537" s="3">
        <f>'Raw data'!B537</f>
        <v>51.084130000000002</v>
      </c>
      <c r="C537" s="3">
        <f t="shared" si="57"/>
        <v>2.2407923481609642E-3</v>
      </c>
      <c r="D537" s="3">
        <f>'Raw data'!C537</f>
        <v>114</v>
      </c>
      <c r="E537" s="3">
        <f t="shared" si="58"/>
        <v>4.8479506390480135E-3</v>
      </c>
      <c r="F537" s="3">
        <f>'Raw data'!D537</f>
        <v>81</v>
      </c>
      <c r="G537" s="3">
        <f t="shared" si="62"/>
        <v>-5.5944055944055909E-2</v>
      </c>
      <c r="H537" s="62">
        <f>'Raw data'!E537</f>
        <v>1590.96976805492</v>
      </c>
      <c r="I537" s="67">
        <f t="shared" si="59"/>
        <v>1.2899177692214528E-2</v>
      </c>
      <c r="K537" s="65">
        <v>43222</v>
      </c>
      <c r="L537" s="62">
        <f t="shared" si="60"/>
        <v>-1.6285104318948977E-2</v>
      </c>
      <c r="M537" s="62">
        <f t="shared" si="56"/>
        <v>246.08413000000002</v>
      </c>
      <c r="N537">
        <f t="shared" si="61"/>
        <v>-1.652860831218321E-2</v>
      </c>
    </row>
    <row r="538" spans="1:14" x14ac:dyDescent="0.3">
      <c r="A538" s="101">
        <v>43223</v>
      </c>
      <c r="B538" s="3">
        <f>'Raw data'!B538</f>
        <v>50.774135999999999</v>
      </c>
      <c r="C538" s="3">
        <f t="shared" si="57"/>
        <v>-6.0683034045994951E-3</v>
      </c>
      <c r="D538" s="3">
        <f>'Raw data'!C538</f>
        <v>113.15</v>
      </c>
      <c r="E538" s="3">
        <f t="shared" si="58"/>
        <v>-7.4561403508771433E-3</v>
      </c>
      <c r="F538" s="3">
        <f>'Raw data'!D538</f>
        <v>83.55</v>
      </c>
      <c r="G538" s="3">
        <f t="shared" si="62"/>
        <v>3.1481481481481444E-2</v>
      </c>
      <c r="H538" s="62">
        <f>'Raw data'!E538</f>
        <v>1566.96214344694</v>
      </c>
      <c r="I538" s="67">
        <f t="shared" si="59"/>
        <v>-1.5089931367665853E-2</v>
      </c>
      <c r="K538" s="65">
        <v>43223</v>
      </c>
      <c r="L538" s="62">
        <f t="shared" si="60"/>
        <v>5.9856792420016026E-3</v>
      </c>
      <c r="M538" s="62">
        <f t="shared" si="56"/>
        <v>247.47413599999999</v>
      </c>
      <c r="N538">
        <f t="shared" si="61"/>
        <v>5.6484991535210791E-3</v>
      </c>
    </row>
    <row r="539" spans="1:14" x14ac:dyDescent="0.3">
      <c r="A539" s="101">
        <v>43224</v>
      </c>
      <c r="B539" s="3">
        <f>'Raw data'!B539</f>
        <v>50.186770000000003</v>
      </c>
      <c r="C539" s="3">
        <f t="shared" si="57"/>
        <v>-1.1568212603361598E-2</v>
      </c>
      <c r="D539" s="3">
        <f>'Raw data'!C539</f>
        <v>114.25</v>
      </c>
      <c r="E539" s="3">
        <f t="shared" si="58"/>
        <v>9.7216084843128082E-3</v>
      </c>
      <c r="F539" s="3">
        <f>'Raw data'!D539</f>
        <v>82</v>
      </c>
      <c r="G539" s="3">
        <f t="shared" si="62"/>
        <v>-1.8551765409934137E-2</v>
      </c>
      <c r="H539" s="62">
        <f>'Raw data'!E539</f>
        <v>1577.08346851491</v>
      </c>
      <c r="I539" s="67">
        <f t="shared" si="59"/>
        <v>6.459202036435633E-3</v>
      </c>
      <c r="K539" s="65">
        <v>43224</v>
      </c>
      <c r="L539" s="62">
        <f t="shared" si="60"/>
        <v>-6.7994565096609755E-3</v>
      </c>
      <c r="M539" s="62">
        <f t="shared" si="56"/>
        <v>246.43677</v>
      </c>
      <c r="N539">
        <f t="shared" si="61"/>
        <v>-4.191815826765798E-3</v>
      </c>
    </row>
    <row r="540" spans="1:14" x14ac:dyDescent="0.3">
      <c r="A540" s="101">
        <v>43227</v>
      </c>
      <c r="B540" s="3">
        <f>'Raw data'!B540</f>
        <v>50.235720000000001</v>
      </c>
      <c r="C540" s="3">
        <f t="shared" si="57"/>
        <v>9.753566527592397E-4</v>
      </c>
      <c r="D540" s="3">
        <f>'Raw data'!C540</f>
        <v>115.4</v>
      </c>
      <c r="E540" s="3">
        <f t="shared" si="58"/>
        <v>1.0065645514223244E-2</v>
      </c>
      <c r="F540" s="3">
        <f>'Raw data'!D540</f>
        <v>81.45</v>
      </c>
      <c r="G540" s="3">
        <f t="shared" si="62"/>
        <v>-6.7073170731706969E-3</v>
      </c>
      <c r="H540" s="62">
        <f>'Raw data'!E540</f>
        <v>1597.9291510072701</v>
      </c>
      <c r="I540" s="67">
        <f t="shared" si="59"/>
        <v>1.321786887538033E-2</v>
      </c>
      <c r="K540" s="65">
        <v>43227</v>
      </c>
      <c r="L540" s="62">
        <f t="shared" si="60"/>
        <v>1.444561697937262E-3</v>
      </c>
      <c r="M540" s="62">
        <f t="shared" si="56"/>
        <v>247.08571999999998</v>
      </c>
      <c r="N540">
        <f t="shared" si="61"/>
        <v>2.6333326800216748E-3</v>
      </c>
    </row>
    <row r="541" spans="1:14" x14ac:dyDescent="0.3">
      <c r="A541" s="101">
        <v>43228</v>
      </c>
      <c r="B541" s="3">
        <f>'Raw data'!B541</f>
        <v>50.741504999999997</v>
      </c>
      <c r="C541" s="3">
        <f t="shared" si="57"/>
        <v>1.0068234316139908E-2</v>
      </c>
      <c r="D541" s="3">
        <f>'Raw data'!C541</f>
        <v>117</v>
      </c>
      <c r="E541" s="3">
        <f t="shared" si="58"/>
        <v>1.3864818024263382E-2</v>
      </c>
      <c r="F541" s="3">
        <f>'Raw data'!D541</f>
        <v>83</v>
      </c>
      <c r="G541" s="3">
        <f t="shared" si="62"/>
        <v>1.9030079803560432E-2</v>
      </c>
      <c r="H541" s="62">
        <f>'Raw data'!E541</f>
        <v>1608.93623263839</v>
      </c>
      <c r="I541" s="67">
        <f t="shared" si="59"/>
        <v>6.8883414663169044E-3</v>
      </c>
      <c r="K541" s="65">
        <v>43228</v>
      </c>
      <c r="L541" s="62">
        <f t="shared" si="60"/>
        <v>1.4321044047987909E-2</v>
      </c>
      <c r="M541" s="62">
        <f t="shared" si="56"/>
        <v>250.74150499999999</v>
      </c>
      <c r="N541">
        <f t="shared" si="61"/>
        <v>1.4795614250795267E-2</v>
      </c>
    </row>
    <row r="542" spans="1:14" x14ac:dyDescent="0.3">
      <c r="A542" s="101">
        <v>43229</v>
      </c>
      <c r="B542" s="3">
        <f>'Raw data'!B542</f>
        <v>50.366244999999999</v>
      </c>
      <c r="C542" s="3">
        <f t="shared" si="57"/>
        <v>-7.3955236447952677E-3</v>
      </c>
      <c r="D542" s="3">
        <f>'Raw data'!C542</f>
        <v>117.75</v>
      </c>
      <c r="E542" s="3">
        <f t="shared" si="58"/>
        <v>6.41025641025641E-3</v>
      </c>
      <c r="F542" s="3">
        <f>'Raw data'!D542</f>
        <v>82.3</v>
      </c>
      <c r="G542" s="3">
        <f t="shared" si="62"/>
        <v>-8.4337349397590709E-3</v>
      </c>
      <c r="H542" s="62">
        <f>'Raw data'!E542</f>
        <v>1616.8014732269501</v>
      </c>
      <c r="I542" s="67">
        <f t="shared" si="59"/>
        <v>4.8884725379465975E-3</v>
      </c>
      <c r="K542" s="65">
        <v>43229</v>
      </c>
      <c r="L542" s="62">
        <f t="shared" si="60"/>
        <v>-3.1396673914326433E-3</v>
      </c>
      <c r="M542" s="62">
        <f t="shared" si="56"/>
        <v>250.416245</v>
      </c>
      <c r="N542">
        <f t="shared" si="61"/>
        <v>-1.2971925010978374E-3</v>
      </c>
    </row>
    <row r="543" spans="1:14" x14ac:dyDescent="0.3">
      <c r="A543" s="101">
        <v>43231</v>
      </c>
      <c r="B543" s="3">
        <f>'Raw data'!B543</f>
        <v>50.594659999999998</v>
      </c>
      <c r="C543" s="3">
        <f t="shared" si="57"/>
        <v>4.5350809852908085E-3</v>
      </c>
      <c r="D543" s="3">
        <f>'Raw data'!C543</f>
        <v>115.7</v>
      </c>
      <c r="E543" s="3">
        <f t="shared" si="58"/>
        <v>-1.7409766454352417E-2</v>
      </c>
      <c r="F543" s="3">
        <f>'Raw data'!D543</f>
        <v>83.45</v>
      </c>
      <c r="G543" s="3">
        <f t="shared" si="62"/>
        <v>1.3973268529769206E-2</v>
      </c>
      <c r="H543" s="62">
        <f>'Raw data'!E543</f>
        <v>1603.2521414328701</v>
      </c>
      <c r="I543" s="67">
        <f t="shared" si="59"/>
        <v>-8.3803311776040629E-3</v>
      </c>
      <c r="K543" s="65">
        <v>43231</v>
      </c>
      <c r="L543" s="62">
        <f t="shared" si="60"/>
        <v>3.6619435356919906E-4</v>
      </c>
      <c r="M543" s="62">
        <f t="shared" si="56"/>
        <v>249.74466000000001</v>
      </c>
      <c r="N543">
        <f t="shared" si="61"/>
        <v>-2.6818747322083407E-3</v>
      </c>
    </row>
    <row r="544" spans="1:14" x14ac:dyDescent="0.3">
      <c r="A544" s="101">
        <v>43234</v>
      </c>
      <c r="B544" s="3">
        <f>'Raw data'!B544</f>
        <v>51.149389999999997</v>
      </c>
      <c r="C544" s="3">
        <f t="shared" si="57"/>
        <v>1.0964200569783438E-2</v>
      </c>
      <c r="D544" s="3">
        <f>'Raw data'!C544</f>
        <v>118.7</v>
      </c>
      <c r="E544" s="3">
        <f t="shared" si="58"/>
        <v>2.5929127052722559E-2</v>
      </c>
      <c r="F544" s="3">
        <f>'Raw data'!D544</f>
        <v>85</v>
      </c>
      <c r="G544" s="3">
        <f t="shared" si="62"/>
        <v>1.8573996405032919E-2</v>
      </c>
      <c r="H544" s="62">
        <f>'Raw data'!E544</f>
        <v>1598.5763484009699</v>
      </c>
      <c r="I544" s="67">
        <f t="shared" si="59"/>
        <v>-2.9164427173141343E-3</v>
      </c>
      <c r="K544" s="65">
        <v>43234</v>
      </c>
      <c r="L544" s="62">
        <f t="shared" si="60"/>
        <v>1.8489108009179637E-2</v>
      </c>
      <c r="M544" s="62">
        <f t="shared" si="56"/>
        <v>254.84939</v>
      </c>
      <c r="N544">
        <f t="shared" si="61"/>
        <v>2.0439796390441297E-2</v>
      </c>
    </row>
    <row r="545" spans="1:14" x14ac:dyDescent="0.3">
      <c r="A545" s="101">
        <v>43235</v>
      </c>
      <c r="B545" s="3">
        <f>'Raw data'!B545</f>
        <v>50.447823</v>
      </c>
      <c r="C545" s="3">
        <f t="shared" si="57"/>
        <v>-1.3716038451289395E-2</v>
      </c>
      <c r="D545" s="3">
        <f>'Raw data'!C545</f>
        <v>118.3</v>
      </c>
      <c r="E545" s="3">
        <f t="shared" si="58"/>
        <v>-3.3698399326032493E-3</v>
      </c>
      <c r="F545" s="3">
        <f>'Raw data'!D545</f>
        <v>84.3</v>
      </c>
      <c r="G545" s="3">
        <f t="shared" si="62"/>
        <v>-8.2352941176470924E-3</v>
      </c>
      <c r="H545" s="62">
        <f>'Raw data'!E545</f>
        <v>1606.7184651789</v>
      </c>
      <c r="I545" s="67">
        <f t="shared" si="59"/>
        <v>5.0933549630423156E-3</v>
      </c>
      <c r="K545" s="65">
        <v>43235</v>
      </c>
      <c r="L545" s="62">
        <f t="shared" si="60"/>
        <v>-8.4403908338465793E-3</v>
      </c>
      <c r="M545" s="62">
        <f t="shared" si="56"/>
        <v>253.04782299999999</v>
      </c>
      <c r="N545">
        <f t="shared" si="61"/>
        <v>-7.0691438578683891E-3</v>
      </c>
    </row>
    <row r="546" spans="1:14" x14ac:dyDescent="0.3">
      <c r="A546" s="101">
        <v>43236</v>
      </c>
      <c r="B546" s="3">
        <f>'Raw data'!B546</f>
        <v>50.513080000000002</v>
      </c>
      <c r="C546" s="3">
        <f t="shared" si="57"/>
        <v>1.2935543323644029E-3</v>
      </c>
      <c r="D546" s="3">
        <f>'Raw data'!C546</f>
        <v>117.05</v>
      </c>
      <c r="E546" s="3">
        <f t="shared" si="58"/>
        <v>-1.0566356720202874E-2</v>
      </c>
      <c r="F546" s="3">
        <f>'Raw data'!D546</f>
        <v>85.3</v>
      </c>
      <c r="G546" s="3">
        <f t="shared" si="62"/>
        <v>1.1862396204033215E-2</v>
      </c>
      <c r="H546" s="62">
        <f>'Raw data'!E546</f>
        <v>1602.2716631313699</v>
      </c>
      <c r="I546" s="67">
        <f t="shared" si="59"/>
        <v>-2.767629889057756E-3</v>
      </c>
      <c r="K546" s="65">
        <v>43236</v>
      </c>
      <c r="L546" s="62">
        <f t="shared" si="60"/>
        <v>8.6319793873158108E-4</v>
      </c>
      <c r="M546" s="62">
        <f t="shared" si="56"/>
        <v>252.86308000000002</v>
      </c>
      <c r="N546">
        <f t="shared" si="61"/>
        <v>-7.3007148534120765E-4</v>
      </c>
    </row>
    <row r="547" spans="1:14" x14ac:dyDescent="0.3">
      <c r="A547" s="101">
        <v>43237</v>
      </c>
      <c r="B547" s="3">
        <f>'Raw data'!B547</f>
        <v>50.431507000000003</v>
      </c>
      <c r="C547" s="3">
        <f t="shared" si="57"/>
        <v>-1.6148886585414864E-3</v>
      </c>
      <c r="D547" s="3">
        <f>'Raw data'!C547</f>
        <v>115.25</v>
      </c>
      <c r="E547" s="3">
        <f t="shared" si="58"/>
        <v>-1.5378043571123427E-2</v>
      </c>
      <c r="F547" s="3">
        <f>'Raw data'!D547</f>
        <v>81.349999999999994</v>
      </c>
      <c r="G547" s="3">
        <f t="shared" si="62"/>
        <v>-4.6307151230949625E-2</v>
      </c>
      <c r="H547" s="62">
        <f>'Raw data'!E547</f>
        <v>1618.9527859428399</v>
      </c>
      <c r="I547" s="67">
        <f t="shared" si="59"/>
        <v>1.0410920442086307E-2</v>
      </c>
      <c r="K547" s="65">
        <v>43237</v>
      </c>
      <c r="L547" s="62">
        <f t="shared" si="60"/>
        <v>-2.1100027820204845E-2</v>
      </c>
      <c r="M547" s="62">
        <f t="shared" si="56"/>
        <v>247.031507</v>
      </c>
      <c r="N547">
        <f t="shared" si="61"/>
        <v>-2.3062176573978375E-2</v>
      </c>
    </row>
    <row r="548" spans="1:14" x14ac:dyDescent="0.3">
      <c r="A548" s="101">
        <v>43238</v>
      </c>
      <c r="B548" s="3">
        <f>'Raw data'!B548</f>
        <v>50.790447</v>
      </c>
      <c r="C548" s="3">
        <f t="shared" si="57"/>
        <v>7.1173760482707155E-3</v>
      </c>
      <c r="D548" s="3">
        <f>'Raw data'!C548</f>
        <v>116.75</v>
      </c>
      <c r="E548" s="3">
        <f t="shared" si="58"/>
        <v>1.3015184381778741E-2</v>
      </c>
      <c r="F548" s="3">
        <f>'Raw data'!D548</f>
        <v>81.75</v>
      </c>
      <c r="G548" s="3">
        <f t="shared" si="62"/>
        <v>4.9170251997542186E-3</v>
      </c>
      <c r="H548" s="62">
        <f>'Raw data'!E548</f>
        <v>1621.61360510954</v>
      </c>
      <c r="I548" s="67">
        <f t="shared" si="59"/>
        <v>1.643543400279271E-3</v>
      </c>
      <c r="K548" s="65">
        <v>43238</v>
      </c>
      <c r="L548" s="62">
        <f t="shared" si="60"/>
        <v>8.349861876601224E-3</v>
      </c>
      <c r="M548" s="62">
        <f t="shared" si="56"/>
        <v>249.290447</v>
      </c>
      <c r="N548">
        <f t="shared" si="61"/>
        <v>9.1443396327578388E-3</v>
      </c>
    </row>
    <row r="549" spans="1:14" x14ac:dyDescent="0.3">
      <c r="A549" s="101">
        <v>43241</v>
      </c>
      <c r="B549" s="3">
        <f>'Raw data'!B549</f>
        <v>51.230969999999999</v>
      </c>
      <c r="C549" s="3">
        <f t="shared" si="57"/>
        <v>8.6733436309390788E-3</v>
      </c>
      <c r="D549" s="3">
        <f>'Raw data'!C549</f>
        <v>118.75</v>
      </c>
      <c r="E549" s="3">
        <f t="shared" si="58"/>
        <v>1.7130620985010708E-2</v>
      </c>
      <c r="F549" s="3">
        <f>'Raw data'!D549</f>
        <v>81.8</v>
      </c>
      <c r="G549" s="3">
        <f t="shared" si="62"/>
        <v>6.1162079510699891E-4</v>
      </c>
      <c r="H549" s="62">
        <f>'Raw data'!E549</f>
        <v>1626.2536843339501</v>
      </c>
      <c r="I549" s="67">
        <f t="shared" si="59"/>
        <v>2.8613963337441681E-3</v>
      </c>
      <c r="K549" s="65">
        <v>43241</v>
      </c>
      <c r="L549" s="62">
        <f t="shared" si="60"/>
        <v>8.8051951370189275E-3</v>
      </c>
      <c r="M549" s="62">
        <f t="shared" si="56"/>
        <v>251.78097000000002</v>
      </c>
      <c r="N549">
        <f t="shared" si="61"/>
        <v>9.9904470065795368E-3</v>
      </c>
    </row>
    <row r="550" spans="1:14" x14ac:dyDescent="0.3">
      <c r="A550" s="101">
        <v>43242</v>
      </c>
      <c r="B550" s="3">
        <f>'Raw data'!B550</f>
        <v>52.170830000000002</v>
      </c>
      <c r="C550" s="3">
        <f t="shared" si="57"/>
        <v>1.8345543720917311E-2</v>
      </c>
      <c r="D550" s="3">
        <f>'Raw data'!C550</f>
        <v>117.3</v>
      </c>
      <c r="E550" s="3">
        <f t="shared" si="58"/>
        <v>-1.2210526315789498E-2</v>
      </c>
      <c r="F550" s="3">
        <f>'Raw data'!D550</f>
        <v>80.099999999999994</v>
      </c>
      <c r="G550" s="3">
        <f t="shared" si="62"/>
        <v>-2.0782396088019597E-2</v>
      </c>
      <c r="H550" s="62">
        <f>'Raw data'!E550</f>
        <v>1624.4408025902001</v>
      </c>
      <c r="I550" s="67">
        <f t="shared" si="59"/>
        <v>-1.1147594998332168E-3</v>
      </c>
      <c r="K550" s="65">
        <v>43242</v>
      </c>
      <c r="L550" s="62">
        <f t="shared" si="60"/>
        <v>-4.8824595609639277E-3</v>
      </c>
      <c r="M550" s="62">
        <f t="shared" si="56"/>
        <v>249.57083</v>
      </c>
      <c r="N550">
        <f t="shared" si="61"/>
        <v>-8.778026393337128E-3</v>
      </c>
    </row>
    <row r="551" spans="1:14" x14ac:dyDescent="0.3">
      <c r="A551" s="101">
        <v>43243</v>
      </c>
      <c r="B551" s="3">
        <f>'Raw data'!B551</f>
        <v>51.735076999999997</v>
      </c>
      <c r="C551" s="3">
        <f t="shared" si="57"/>
        <v>-8.3524260587766255E-3</v>
      </c>
      <c r="D551" s="3">
        <f>'Raw data'!C551</f>
        <v>115.2</v>
      </c>
      <c r="E551" s="3">
        <f t="shared" si="58"/>
        <v>-1.7902813299232687E-2</v>
      </c>
      <c r="F551" s="3">
        <f>'Raw data'!D551</f>
        <v>80.45</v>
      </c>
      <c r="G551" s="3">
        <f t="shared" si="62"/>
        <v>4.3695380774033529E-3</v>
      </c>
      <c r="H551" s="62">
        <f>'Raw data'!E551</f>
        <v>1602.0979958550699</v>
      </c>
      <c r="I551" s="67">
        <f t="shared" si="59"/>
        <v>-1.3754152628710211E-2</v>
      </c>
      <c r="K551" s="65">
        <v>43243</v>
      </c>
      <c r="L551" s="62">
        <f t="shared" si="60"/>
        <v>-7.2952337602019864E-3</v>
      </c>
      <c r="M551" s="62">
        <f t="shared" si="56"/>
        <v>247.38507700000002</v>
      </c>
      <c r="N551">
        <f t="shared" si="61"/>
        <v>-8.7580467637182469E-3</v>
      </c>
    </row>
    <row r="552" spans="1:14" x14ac:dyDescent="0.3">
      <c r="A552" s="101">
        <v>43244</v>
      </c>
      <c r="B552" s="3">
        <f>'Raw data'!B552</f>
        <v>51.649635000000004</v>
      </c>
      <c r="C552" s="3">
        <f t="shared" si="57"/>
        <v>-1.6515293869185381E-3</v>
      </c>
      <c r="D552" s="3">
        <f>'Raw data'!C552</f>
        <v>114.15</v>
      </c>
      <c r="E552" s="3">
        <f t="shared" si="58"/>
        <v>-9.1145833333333079E-3</v>
      </c>
      <c r="F552" s="3">
        <f>'Raw data'!D552</f>
        <v>81.05</v>
      </c>
      <c r="G552" s="3">
        <f t="shared" si="62"/>
        <v>7.4580484773150314E-3</v>
      </c>
      <c r="H552" s="62">
        <f>'Raw data'!E552</f>
        <v>1593.5712548095801</v>
      </c>
      <c r="I552" s="67">
        <f t="shared" si="59"/>
        <v>-5.3222343873784005E-3</v>
      </c>
      <c r="K552" s="65">
        <v>43244</v>
      </c>
      <c r="L552" s="62">
        <f t="shared" si="60"/>
        <v>-1.1026880809789381E-3</v>
      </c>
      <c r="M552" s="62">
        <f t="shared" si="56"/>
        <v>246.84963500000003</v>
      </c>
      <c r="N552">
        <f t="shared" si="61"/>
        <v>-2.1644070309058661E-3</v>
      </c>
    </row>
    <row r="553" spans="1:14" x14ac:dyDescent="0.3">
      <c r="A553" s="101">
        <v>43245</v>
      </c>
      <c r="B553" s="3">
        <f>'Raw data'!B553</f>
        <v>52.085389999999997</v>
      </c>
      <c r="C553" s="3">
        <f t="shared" si="57"/>
        <v>8.4367488753791433E-3</v>
      </c>
      <c r="D553" s="3">
        <f>'Raw data'!C553</f>
        <v>115</v>
      </c>
      <c r="E553" s="3">
        <f t="shared" si="58"/>
        <v>7.4463425317564105E-3</v>
      </c>
      <c r="F553" s="3">
        <f>'Raw data'!D553</f>
        <v>79</v>
      </c>
      <c r="G553" s="3">
        <f t="shared" si="62"/>
        <v>-2.5293028994447839E-2</v>
      </c>
      <c r="H553" s="62">
        <f>'Raw data'!E553</f>
        <v>1586.9840945119099</v>
      </c>
      <c r="I553" s="67">
        <f t="shared" si="59"/>
        <v>-4.1335837840883174E-3</v>
      </c>
      <c r="K553" s="65">
        <v>43245</v>
      </c>
      <c r="L553" s="62">
        <f t="shared" si="60"/>
        <v>-3.1366458624374287E-3</v>
      </c>
      <c r="M553" s="62">
        <f t="shared" si="56"/>
        <v>246.08538999999999</v>
      </c>
      <c r="N553">
        <f t="shared" si="61"/>
        <v>-3.0959940451199979E-3</v>
      </c>
    </row>
    <row r="554" spans="1:14" x14ac:dyDescent="0.3">
      <c r="A554" s="101">
        <v>43248</v>
      </c>
      <c r="B554" s="3">
        <f>'Raw data'!B554</f>
        <v>51.042999999999999</v>
      </c>
      <c r="C554" s="3">
        <f t="shared" si="57"/>
        <v>-2.0013097722797076E-2</v>
      </c>
      <c r="D554" s="3">
        <f>'Raw data'!C554</f>
        <v>113.45</v>
      </c>
      <c r="E554" s="3">
        <f t="shared" si="58"/>
        <v>-1.3478260869565193E-2</v>
      </c>
      <c r="F554" s="3">
        <f>'Raw data'!D554</f>
        <v>79.150000000000006</v>
      </c>
      <c r="G554" s="3">
        <f t="shared" si="62"/>
        <v>1.8987341772152618E-3</v>
      </c>
      <c r="H554" s="62">
        <f>'Raw data'!E554</f>
        <v>1581.52302403473</v>
      </c>
      <c r="I554" s="67">
        <f t="shared" si="59"/>
        <v>-3.4411627035616076E-3</v>
      </c>
      <c r="K554" s="65">
        <v>43248</v>
      </c>
      <c r="L554" s="62">
        <f t="shared" si="60"/>
        <v>-1.0530874805049002E-2</v>
      </c>
      <c r="M554" s="62">
        <f t="shared" si="56"/>
        <v>243.643</v>
      </c>
      <c r="N554">
        <f t="shared" si="61"/>
        <v>-9.9249695400445721E-3</v>
      </c>
    </row>
    <row r="555" spans="1:14" x14ac:dyDescent="0.3">
      <c r="A555" s="101">
        <v>43249</v>
      </c>
      <c r="B555" s="3">
        <f>'Raw data'!B555</f>
        <v>49.137639999999998</v>
      </c>
      <c r="C555" s="3">
        <f t="shared" si="57"/>
        <v>-3.7328526928276193E-2</v>
      </c>
      <c r="D555" s="3">
        <f>'Raw data'!C555</f>
        <v>110.9</v>
      </c>
      <c r="E555" s="3">
        <f t="shared" si="58"/>
        <v>-2.2476862053768153E-2</v>
      </c>
      <c r="F555" s="3">
        <f>'Raw data'!D555</f>
        <v>76.7</v>
      </c>
      <c r="G555" s="3">
        <f t="shared" si="62"/>
        <v>-3.095388502842707E-2</v>
      </c>
      <c r="H555" s="62">
        <f>'Raw data'!E555</f>
        <v>1572.30375552594</v>
      </c>
      <c r="I555" s="67">
        <f t="shared" si="59"/>
        <v>-5.829360918989431E-3</v>
      </c>
      <c r="K555" s="65">
        <v>43249</v>
      </c>
      <c r="L555" s="62">
        <f t="shared" si="60"/>
        <v>-3.0253091336823804E-2</v>
      </c>
      <c r="M555" s="62">
        <f t="shared" si="56"/>
        <v>236.73764</v>
      </c>
      <c r="N555">
        <f t="shared" si="61"/>
        <v>-2.834212351678481E-2</v>
      </c>
    </row>
    <row r="556" spans="1:14" x14ac:dyDescent="0.3">
      <c r="A556" s="101">
        <v>43250</v>
      </c>
      <c r="B556" s="3">
        <f>'Raw data'!B556</f>
        <v>49.744280000000003</v>
      </c>
      <c r="C556" s="3">
        <f t="shared" si="57"/>
        <v>1.2345729261722905E-2</v>
      </c>
      <c r="D556" s="3">
        <f>'Raw data'!C556</f>
        <v>112</v>
      </c>
      <c r="E556" s="3">
        <f t="shared" si="58"/>
        <v>9.9188458070333125E-3</v>
      </c>
      <c r="F556" s="3">
        <f>'Raw data'!D556</f>
        <v>76.25</v>
      </c>
      <c r="G556" s="3">
        <f t="shared" si="62"/>
        <v>-5.8670143415906493E-3</v>
      </c>
      <c r="H556" s="62">
        <f>'Raw data'!E556</f>
        <v>1562.5368217796099</v>
      </c>
      <c r="I556" s="67">
        <f t="shared" si="59"/>
        <v>-6.2118618695679636E-3</v>
      </c>
      <c r="K556" s="65">
        <v>43250</v>
      </c>
      <c r="L556" s="62">
        <f t="shared" si="60"/>
        <v>5.4658535757218562E-3</v>
      </c>
      <c r="M556" s="62">
        <f t="shared" si="56"/>
        <v>237.99428</v>
      </c>
      <c r="N556">
        <f t="shared" si="61"/>
        <v>5.3081546305860129E-3</v>
      </c>
    </row>
    <row r="557" spans="1:14" x14ac:dyDescent="0.3">
      <c r="A557" s="101">
        <v>43251</v>
      </c>
      <c r="B557" s="3">
        <f>'Raw data'!B557</f>
        <v>49.923713999999997</v>
      </c>
      <c r="C557" s="3">
        <f t="shared" si="57"/>
        <v>3.6071282969618499E-3</v>
      </c>
      <c r="D557" s="3">
        <f>'Raw data'!C557</f>
        <v>111.8</v>
      </c>
      <c r="E557" s="3">
        <f t="shared" si="58"/>
        <v>-1.785714285714311E-3</v>
      </c>
      <c r="F557" s="3">
        <f>'Raw data'!D557</f>
        <v>75</v>
      </c>
      <c r="G557" s="3">
        <f t="shared" si="62"/>
        <v>-1.6393442622950821E-2</v>
      </c>
      <c r="H557" s="62">
        <f>'Raw data'!E557</f>
        <v>1549.9428703787801</v>
      </c>
      <c r="I557" s="67">
        <f t="shared" si="59"/>
        <v>-8.0599389565017034E-3</v>
      </c>
      <c r="K557" s="65">
        <v>43251</v>
      </c>
      <c r="L557" s="62">
        <f t="shared" si="60"/>
        <v>-4.8573428705677608E-3</v>
      </c>
      <c r="M557" s="62">
        <f t="shared" si="56"/>
        <v>236.723714</v>
      </c>
      <c r="N557">
        <f t="shared" si="61"/>
        <v>-5.3386409118740263E-3</v>
      </c>
    </row>
    <row r="558" spans="1:14" x14ac:dyDescent="0.3">
      <c r="A558" s="101">
        <v>43252</v>
      </c>
      <c r="B558" s="3">
        <f>'Raw data'!B558</f>
        <v>49.863900000000001</v>
      </c>
      <c r="C558" s="3">
        <f t="shared" si="57"/>
        <v>-1.1981079773030472E-3</v>
      </c>
      <c r="D558" s="3">
        <f>'Raw data'!C558</f>
        <v>113.8</v>
      </c>
      <c r="E558" s="3">
        <f t="shared" si="58"/>
        <v>1.7889087656529516E-2</v>
      </c>
      <c r="F558" s="3">
        <f>'Raw data'!D558</f>
        <v>78.75</v>
      </c>
      <c r="G558" s="3">
        <f t="shared" si="62"/>
        <v>0.05</v>
      </c>
      <c r="H558" s="62">
        <f>'Raw data'!E558</f>
        <v>1569.51297713585</v>
      </c>
      <c r="I558" s="67">
        <f t="shared" si="59"/>
        <v>1.2626340706536669E-2</v>
      </c>
      <c r="K558" s="65">
        <v>43252</v>
      </c>
      <c r="L558" s="62">
        <f t="shared" si="60"/>
        <v>2.2230326559742154E-2</v>
      </c>
      <c r="M558" s="62">
        <f t="shared" si="56"/>
        <v>242.41390000000001</v>
      </c>
      <c r="N558">
        <f t="shared" si="61"/>
        <v>2.4037245377115074E-2</v>
      </c>
    </row>
    <row r="559" spans="1:14" x14ac:dyDescent="0.3">
      <c r="A559" s="101">
        <v>43255</v>
      </c>
      <c r="B559" s="3">
        <f>'Raw data'!B559</f>
        <v>50.632877000000001</v>
      </c>
      <c r="C559" s="3">
        <f t="shared" si="57"/>
        <v>1.5421517370281898E-2</v>
      </c>
      <c r="D559" s="3">
        <f>'Raw data'!C559</f>
        <v>119.8</v>
      </c>
      <c r="E559" s="3">
        <f t="shared" si="58"/>
        <v>5.272407732864675E-2</v>
      </c>
      <c r="F559" s="3">
        <f>'Raw data'!D559</f>
        <v>77.3</v>
      </c>
      <c r="G559" s="3">
        <f t="shared" si="62"/>
        <v>-1.841269841269845E-2</v>
      </c>
      <c r="H559" s="62">
        <f>'Raw data'!E559</f>
        <v>1564.73205394516</v>
      </c>
      <c r="I559" s="67">
        <f t="shared" si="59"/>
        <v>-3.0461189300992337E-3</v>
      </c>
      <c r="K559" s="65">
        <v>43255</v>
      </c>
      <c r="L559" s="62">
        <f t="shared" si="60"/>
        <v>1.6577632095410064E-2</v>
      </c>
      <c r="M559" s="62">
        <f t="shared" si="56"/>
        <v>247.73287699999997</v>
      </c>
      <c r="N559">
        <f t="shared" si="61"/>
        <v>2.1941716213467796E-2</v>
      </c>
    </row>
    <row r="560" spans="1:14" x14ac:dyDescent="0.3">
      <c r="A560" s="101">
        <v>43256</v>
      </c>
      <c r="B560" s="3">
        <f>'Raw data'!B560</f>
        <v>49.761369999999999</v>
      </c>
      <c r="C560" s="3">
        <f t="shared" si="57"/>
        <v>-1.7212274941437778E-2</v>
      </c>
      <c r="D560" s="3">
        <f>'Raw data'!C560</f>
        <v>120.95</v>
      </c>
      <c r="E560" s="3">
        <f t="shared" si="58"/>
        <v>9.5993322203673272E-3</v>
      </c>
      <c r="F560" s="3">
        <f>'Raw data'!D560</f>
        <v>75.150000000000006</v>
      </c>
      <c r="G560" s="3">
        <f t="shared" si="62"/>
        <v>-2.7813712807244394E-2</v>
      </c>
      <c r="H560" s="62">
        <f>'Raw data'!E560</f>
        <v>1559.05481652293</v>
      </c>
      <c r="I560" s="67">
        <f t="shared" si="59"/>
        <v>-3.6282489439109023E-3</v>
      </c>
      <c r="K560" s="65">
        <v>43256</v>
      </c>
      <c r="L560" s="62">
        <f t="shared" si="60"/>
        <v>-1.1808885176104948E-2</v>
      </c>
      <c r="M560" s="62">
        <f t="shared" si="56"/>
        <v>245.86136999999999</v>
      </c>
      <c r="N560">
        <f t="shared" si="61"/>
        <v>-7.5545362515609098E-3</v>
      </c>
    </row>
    <row r="561" spans="1:14" x14ac:dyDescent="0.3">
      <c r="A561" s="101">
        <v>43258</v>
      </c>
      <c r="B561" s="3">
        <f>'Raw data'!B561</f>
        <v>48.787334000000001</v>
      </c>
      <c r="C561" s="3">
        <f t="shared" si="57"/>
        <v>-1.9574139538360742E-2</v>
      </c>
      <c r="D561" s="3">
        <f>'Raw data'!C561</f>
        <v>118.65</v>
      </c>
      <c r="E561" s="3">
        <f t="shared" si="58"/>
        <v>-1.9016122364613454E-2</v>
      </c>
      <c r="F561" s="3">
        <f>'Raw data'!D561</f>
        <v>75.55</v>
      </c>
      <c r="G561" s="3">
        <f t="shared" si="62"/>
        <v>5.3226879574183828E-3</v>
      </c>
      <c r="H561" s="62">
        <f>'Raw data'!E561</f>
        <v>1555.6474196798699</v>
      </c>
      <c r="I561" s="67">
        <f t="shared" si="59"/>
        <v>-2.1855529433271385E-3</v>
      </c>
      <c r="K561" s="65">
        <v>43258</v>
      </c>
      <c r="L561" s="62">
        <f t="shared" si="60"/>
        <v>-1.1089191315185272E-2</v>
      </c>
      <c r="M561" s="62">
        <f t="shared" si="56"/>
        <v>242.98733400000003</v>
      </c>
      <c r="N561">
        <f t="shared" si="61"/>
        <v>-1.1689660722219034E-2</v>
      </c>
    </row>
    <row r="562" spans="1:14" x14ac:dyDescent="0.3">
      <c r="A562" s="101">
        <v>43259</v>
      </c>
      <c r="B562" s="3">
        <f>'Raw data'!B562</f>
        <v>47.967089999999999</v>
      </c>
      <c r="C562" s="3">
        <f t="shared" si="57"/>
        <v>-1.6812642396077687E-2</v>
      </c>
      <c r="D562" s="3">
        <f>'Raw data'!C562</f>
        <v>118</v>
      </c>
      <c r="E562" s="3">
        <f t="shared" si="58"/>
        <v>-5.4782975136957917E-3</v>
      </c>
      <c r="F562" s="3">
        <f>'Raw data'!D562</f>
        <v>74.150000000000006</v>
      </c>
      <c r="G562" s="3">
        <f t="shared" si="62"/>
        <v>-1.8530774321641186E-2</v>
      </c>
      <c r="H562" s="62">
        <f>'Raw data'!E562</f>
        <v>1555.8740734886201</v>
      </c>
      <c r="I562" s="67">
        <f t="shared" si="59"/>
        <v>1.4569741567583818E-4</v>
      </c>
      <c r="K562" s="65">
        <v>43259</v>
      </c>
      <c r="L562" s="62">
        <f t="shared" si="60"/>
        <v>-1.360723807713822E-2</v>
      </c>
      <c r="M562" s="62">
        <f t="shared" si="56"/>
        <v>240.11708999999999</v>
      </c>
      <c r="N562">
        <f t="shared" si="61"/>
        <v>-1.1812319402623849E-2</v>
      </c>
    </row>
    <row r="563" spans="1:14" x14ac:dyDescent="0.3">
      <c r="A563" s="101">
        <v>43262</v>
      </c>
      <c r="B563" s="3">
        <f>'Raw data'!B563</f>
        <v>46.736730000000001</v>
      </c>
      <c r="C563" s="3">
        <f t="shared" si="57"/>
        <v>-2.5650086340447117E-2</v>
      </c>
      <c r="D563" s="3">
        <f>'Raw data'!C563</f>
        <v>117.4</v>
      </c>
      <c r="E563" s="3">
        <f t="shared" si="58"/>
        <v>-5.0847457627118163E-3</v>
      </c>
      <c r="F563" s="3">
        <f>'Raw data'!D563</f>
        <v>73.95</v>
      </c>
      <c r="G563" s="3">
        <f t="shared" si="62"/>
        <v>-2.6972353337829107E-3</v>
      </c>
      <c r="H563" s="62">
        <f>'Raw data'!E563</f>
        <v>1571.18106111933</v>
      </c>
      <c r="I563" s="67">
        <f t="shared" si="59"/>
        <v>9.8381918508277742E-3</v>
      </c>
      <c r="K563" s="65">
        <v>43262</v>
      </c>
      <c r="L563" s="62">
        <f t="shared" si="60"/>
        <v>-1.1144022478980616E-2</v>
      </c>
      <c r="M563" s="62">
        <f t="shared" si="56"/>
        <v>238.08672999999999</v>
      </c>
      <c r="N563">
        <f t="shared" si="61"/>
        <v>-8.4557080047905041E-3</v>
      </c>
    </row>
    <row r="564" spans="1:14" x14ac:dyDescent="0.3">
      <c r="A564" s="101">
        <v>43263</v>
      </c>
      <c r="B564" s="3">
        <f>'Raw data'!B564</f>
        <v>46.232616</v>
      </c>
      <c r="C564" s="3">
        <f t="shared" si="57"/>
        <v>-1.0786248845394216E-2</v>
      </c>
      <c r="D564" s="3">
        <f>'Raw data'!C564</f>
        <v>117.3</v>
      </c>
      <c r="E564" s="3">
        <f t="shared" si="58"/>
        <v>-8.5178875638848822E-4</v>
      </c>
      <c r="F564" s="3">
        <f>'Raw data'!D564</f>
        <v>78.349999999999994</v>
      </c>
      <c r="G564" s="3">
        <f t="shared" si="62"/>
        <v>5.9499661933738894E-2</v>
      </c>
      <c r="H564" s="62">
        <f>'Raw data'!E564</f>
        <v>1572.27014595689</v>
      </c>
      <c r="I564" s="67">
        <f t="shared" si="59"/>
        <v>6.9316316528415637E-4</v>
      </c>
      <c r="K564" s="65">
        <v>43263</v>
      </c>
      <c r="L564" s="62">
        <f t="shared" si="60"/>
        <v>1.595387477731873E-2</v>
      </c>
      <c r="M564" s="62">
        <f t="shared" si="56"/>
        <v>241.88261599999998</v>
      </c>
      <c r="N564">
        <f t="shared" si="61"/>
        <v>1.5943290917557633E-2</v>
      </c>
    </row>
    <row r="565" spans="1:14" x14ac:dyDescent="0.3">
      <c r="A565" s="101">
        <v>43264</v>
      </c>
      <c r="B565" s="3">
        <f>'Raw data'!B565</f>
        <v>46.651282999999999</v>
      </c>
      <c r="C565" s="3">
        <f t="shared" si="57"/>
        <v>9.0556632140391807E-3</v>
      </c>
      <c r="D565" s="3">
        <f>'Raw data'!C565</f>
        <v>117.5</v>
      </c>
      <c r="E565" s="3">
        <f t="shared" si="58"/>
        <v>1.7050298380221897E-3</v>
      </c>
      <c r="F565" s="3">
        <f>'Raw data'!D565</f>
        <v>77.349999999999994</v>
      </c>
      <c r="G565" s="3">
        <f t="shared" si="62"/>
        <v>-1.2763241863433313E-2</v>
      </c>
      <c r="H565" s="62">
        <f>'Raw data'!E565</f>
        <v>1571.0693087797499</v>
      </c>
      <c r="I565" s="67">
        <f t="shared" si="59"/>
        <v>-7.6376008297814957E-4</v>
      </c>
      <c r="K565" s="65">
        <v>43264</v>
      </c>
      <c r="L565" s="62">
        <f t="shared" si="60"/>
        <v>-6.6751627045731393E-4</v>
      </c>
      <c r="M565" s="62">
        <f t="shared" si="56"/>
        <v>241.501283</v>
      </c>
      <c r="N565">
        <f t="shared" si="61"/>
        <v>-1.5765209021882901E-3</v>
      </c>
    </row>
    <row r="566" spans="1:14" x14ac:dyDescent="0.3">
      <c r="A566" s="101">
        <v>43265</v>
      </c>
      <c r="B566" s="3">
        <f>'Raw data'!B566</f>
        <v>46.941783999999998</v>
      </c>
      <c r="C566" s="3">
        <f t="shared" si="57"/>
        <v>6.2270741835760233E-3</v>
      </c>
      <c r="D566" s="3">
        <f>'Raw data'!C566</f>
        <v>120.15</v>
      </c>
      <c r="E566" s="3">
        <f t="shared" si="58"/>
        <v>2.2553191489361749E-2</v>
      </c>
      <c r="F566" s="3">
        <f>'Raw data'!D566</f>
        <v>76.2</v>
      </c>
      <c r="G566" s="3">
        <f t="shared" si="62"/>
        <v>-1.4867485455720642E-2</v>
      </c>
      <c r="H566" s="62">
        <f>'Raw data'!E566</f>
        <v>1588.0003326639701</v>
      </c>
      <c r="I566" s="67">
        <f t="shared" si="59"/>
        <v>1.077675172546684E-2</v>
      </c>
      <c r="K566" s="65">
        <v>43265</v>
      </c>
      <c r="L566" s="62">
        <f t="shared" si="60"/>
        <v>4.6375934057390445E-3</v>
      </c>
      <c r="M566" s="62">
        <f t="shared" si="56"/>
        <v>243.29178400000001</v>
      </c>
      <c r="N566">
        <f t="shared" si="61"/>
        <v>7.4140434276699311E-3</v>
      </c>
    </row>
    <row r="567" spans="1:14" x14ac:dyDescent="0.3">
      <c r="A567" s="101">
        <v>43266</v>
      </c>
      <c r="B567" s="3">
        <f>'Raw data'!B567</f>
        <v>46.113002999999999</v>
      </c>
      <c r="C567" s="3">
        <f t="shared" si="57"/>
        <v>-1.7655507085116307E-2</v>
      </c>
      <c r="D567" s="3">
        <f>'Raw data'!C567</f>
        <v>116</v>
      </c>
      <c r="E567" s="3">
        <f t="shared" si="58"/>
        <v>-3.4540158135663801E-2</v>
      </c>
      <c r="F567" s="3">
        <f>'Raw data'!D567</f>
        <v>74.150000000000006</v>
      </c>
      <c r="G567" s="3">
        <f t="shared" si="62"/>
        <v>-2.6902887139107573E-2</v>
      </c>
      <c r="H567" s="62">
        <f>'Raw data'!E567</f>
        <v>1570.4338415891</v>
      </c>
      <c r="I567" s="67">
        <f t="shared" si="59"/>
        <v>-1.1062019770110005E-2</v>
      </c>
      <c r="K567" s="65">
        <v>43266</v>
      </c>
      <c r="L567" s="62">
        <f t="shared" si="60"/>
        <v>-2.6366184119962558E-2</v>
      </c>
      <c r="M567" s="62">
        <f t="shared" si="56"/>
        <v>236.263003</v>
      </c>
      <c r="N567">
        <f t="shared" si="61"/>
        <v>-2.8890334414252185E-2</v>
      </c>
    </row>
    <row r="568" spans="1:14" x14ac:dyDescent="0.3">
      <c r="A568" s="101">
        <v>43269</v>
      </c>
      <c r="B568" s="3">
        <f>'Raw data'!B568</f>
        <v>46.309517</v>
      </c>
      <c r="C568" s="3">
        <f t="shared" si="57"/>
        <v>4.2615745498075785E-3</v>
      </c>
      <c r="D568" s="3">
        <f>'Raw data'!C568</f>
        <v>117.55</v>
      </c>
      <c r="E568" s="3">
        <f t="shared" si="58"/>
        <v>1.3362068965517216E-2</v>
      </c>
      <c r="F568" s="3">
        <f>'Raw data'!D568</f>
        <v>72.3</v>
      </c>
      <c r="G568" s="3">
        <f t="shared" si="62"/>
        <v>-2.4949426837491684E-2</v>
      </c>
      <c r="H568" s="62">
        <f>'Raw data'!E568</f>
        <v>1561.6506694663401</v>
      </c>
      <c r="I568" s="67">
        <f t="shared" si="59"/>
        <v>-5.5928316686504349E-3</v>
      </c>
      <c r="K568" s="65">
        <v>43269</v>
      </c>
      <c r="L568" s="62">
        <f t="shared" si="60"/>
        <v>-2.4419277740556299E-3</v>
      </c>
      <c r="M568" s="62">
        <f t="shared" si="56"/>
        <v>236.15951699999999</v>
      </c>
      <c r="N568">
        <f t="shared" si="61"/>
        <v>-4.380118710334167E-4</v>
      </c>
    </row>
    <row r="569" spans="1:14" x14ac:dyDescent="0.3">
      <c r="A569" s="101">
        <v>43270</v>
      </c>
      <c r="B569" s="3">
        <f>'Raw data'!B569</f>
        <v>45.711421999999999</v>
      </c>
      <c r="C569" s="3">
        <f t="shared" si="57"/>
        <v>-1.2915163852821024E-2</v>
      </c>
      <c r="D569" s="3">
        <f>'Raw data'!C569</f>
        <v>116.4</v>
      </c>
      <c r="E569" s="3">
        <f t="shared" si="58"/>
        <v>-9.7830710336026493E-3</v>
      </c>
      <c r="F569" s="3">
        <f>'Raw data'!D569</f>
        <v>72.599999999999994</v>
      </c>
      <c r="G569" s="3">
        <f t="shared" si="62"/>
        <v>4.1493775933609568E-3</v>
      </c>
      <c r="H569" s="62">
        <f>'Raw data'!E569</f>
        <v>1564.87410134847</v>
      </c>
      <c r="I569" s="67">
        <f t="shared" si="59"/>
        <v>2.0641184005840956E-3</v>
      </c>
      <c r="K569" s="65">
        <v>43270</v>
      </c>
      <c r="L569" s="62">
        <f t="shared" si="60"/>
        <v>-6.1829524310209058E-3</v>
      </c>
      <c r="M569" s="62">
        <f t="shared" si="56"/>
        <v>234.711422</v>
      </c>
      <c r="N569">
        <f t="shared" si="61"/>
        <v>-6.1318511250173123E-3</v>
      </c>
    </row>
    <row r="570" spans="1:14" x14ac:dyDescent="0.3">
      <c r="A570" s="101">
        <v>43271</v>
      </c>
      <c r="B570" s="3">
        <f>'Raw data'!B570</f>
        <v>45.660159999999998</v>
      </c>
      <c r="C570" s="3">
        <f t="shared" si="57"/>
        <v>-1.1214265003613594E-3</v>
      </c>
      <c r="D570" s="3">
        <f>'Raw data'!C570</f>
        <v>117.05</v>
      </c>
      <c r="E570" s="3">
        <f t="shared" si="58"/>
        <v>5.5841924398624693E-3</v>
      </c>
      <c r="F570" s="3">
        <f>'Raw data'!D570</f>
        <v>73.599999999999994</v>
      </c>
      <c r="G570" s="3">
        <f t="shared" si="62"/>
        <v>1.3774104683195593E-2</v>
      </c>
      <c r="H570" s="62">
        <f>'Raw data'!E570</f>
        <v>1572.28744727567</v>
      </c>
      <c r="I570" s="67">
        <f t="shared" si="59"/>
        <v>4.7373433561280313E-3</v>
      </c>
      <c r="K570" s="65">
        <v>43271</v>
      </c>
      <c r="L570" s="62">
        <f t="shared" si="60"/>
        <v>6.0789568742322343E-3</v>
      </c>
      <c r="M570" s="62">
        <f t="shared" si="56"/>
        <v>236.31016</v>
      </c>
      <c r="N570">
        <f t="shared" si="61"/>
        <v>6.8115048955734135E-3</v>
      </c>
    </row>
    <row r="571" spans="1:14" x14ac:dyDescent="0.3">
      <c r="A571" s="101">
        <v>43272</v>
      </c>
      <c r="B571" s="3">
        <f>'Raw data'!B571</f>
        <v>45.438006999999999</v>
      </c>
      <c r="C571" s="3">
        <f t="shared" si="57"/>
        <v>-4.8653574582305167E-3</v>
      </c>
      <c r="D571" s="3">
        <f>'Raw data'!C571</f>
        <v>114.25</v>
      </c>
      <c r="E571" s="3">
        <f t="shared" si="58"/>
        <v>-2.3921401110636457E-2</v>
      </c>
      <c r="F571" s="3">
        <f>'Raw data'!D571</f>
        <v>71.400000000000006</v>
      </c>
      <c r="G571" s="3">
        <f t="shared" si="62"/>
        <v>-2.9891304347825935E-2</v>
      </c>
      <c r="H571" s="62">
        <f>'Raw data'!E571</f>
        <v>1549.5471819130801</v>
      </c>
      <c r="I571" s="67">
        <f t="shared" si="59"/>
        <v>-1.446317300439715E-2</v>
      </c>
      <c r="K571" s="65">
        <v>43272</v>
      </c>
      <c r="L571" s="62">
        <f t="shared" si="60"/>
        <v>-1.9559354305564301E-2</v>
      </c>
      <c r="M571" s="62">
        <f t="shared" si="56"/>
        <v>231.088007</v>
      </c>
      <c r="N571">
        <f t="shared" si="61"/>
        <v>-2.2098723982075047E-2</v>
      </c>
    </row>
    <row r="572" spans="1:14" x14ac:dyDescent="0.3">
      <c r="A572" s="101">
        <v>43276</v>
      </c>
      <c r="B572" s="3">
        <f>'Raw data'!B572</f>
        <v>45.813949999999998</v>
      </c>
      <c r="C572" s="3">
        <f t="shared" si="57"/>
        <v>8.2737563731613371E-3</v>
      </c>
      <c r="D572" s="3">
        <f>'Raw data'!C572</f>
        <v>113.1</v>
      </c>
      <c r="E572" s="3">
        <f t="shared" si="58"/>
        <v>-1.0065645514223244E-2</v>
      </c>
      <c r="F572" s="3">
        <f>'Raw data'!D572</f>
        <v>71</v>
      </c>
      <c r="G572" s="3">
        <f t="shared" si="62"/>
        <v>-5.6022408963586224E-3</v>
      </c>
      <c r="H572" s="62">
        <f>'Raw data'!E572</f>
        <v>1534.6545472304699</v>
      </c>
      <c r="I572" s="67">
        <f t="shared" si="59"/>
        <v>-9.6109591604843017E-3</v>
      </c>
      <c r="K572" s="65">
        <v>43276</v>
      </c>
      <c r="L572" s="62">
        <f t="shared" si="60"/>
        <v>-2.4647100124735098E-3</v>
      </c>
      <c r="M572" s="62">
        <f t="shared" si="56"/>
        <v>229.91395</v>
      </c>
      <c r="N572">
        <f t="shared" si="61"/>
        <v>-5.0805622292636101E-3</v>
      </c>
    </row>
    <row r="573" spans="1:14" x14ac:dyDescent="0.3">
      <c r="A573" s="101">
        <v>43277</v>
      </c>
      <c r="B573" s="3">
        <f>'Raw data'!B573</f>
        <v>45.745600000000003</v>
      </c>
      <c r="C573" s="3">
        <f t="shared" si="57"/>
        <v>-1.4919036668961147E-3</v>
      </c>
      <c r="D573" s="3">
        <f>'Raw data'!C573</f>
        <v>113.25</v>
      </c>
      <c r="E573" s="3">
        <f t="shared" si="58"/>
        <v>1.3262599469496524E-3</v>
      </c>
      <c r="F573" s="3">
        <f>'Raw data'!D573</f>
        <v>70</v>
      </c>
      <c r="G573" s="3">
        <f t="shared" si="62"/>
        <v>-1.4084507042253521E-2</v>
      </c>
      <c r="H573" s="62">
        <f>'Raw data'!E573</f>
        <v>1529.2262204974299</v>
      </c>
      <c r="I573" s="67">
        <f t="shared" si="59"/>
        <v>-3.5371652485807E-3</v>
      </c>
      <c r="K573" s="65">
        <v>43277</v>
      </c>
      <c r="L573" s="62">
        <f t="shared" si="60"/>
        <v>-4.7500502540666614E-3</v>
      </c>
      <c r="M573" s="62">
        <f t="shared" si="56"/>
        <v>228.9956</v>
      </c>
      <c r="N573">
        <f t="shared" si="61"/>
        <v>-3.9943204838158095E-3</v>
      </c>
    </row>
    <row r="574" spans="1:14" x14ac:dyDescent="0.3">
      <c r="A574" s="101">
        <v>43278</v>
      </c>
      <c r="B574" s="3">
        <f>'Raw data'!B574</f>
        <v>45.72851</v>
      </c>
      <c r="C574" s="3">
        <f t="shared" si="57"/>
        <v>-3.7358784232807436E-4</v>
      </c>
      <c r="D574" s="3">
        <f>'Raw data'!C574</f>
        <v>112.9</v>
      </c>
      <c r="E574" s="3">
        <f t="shared" si="58"/>
        <v>-3.0905077262692654E-3</v>
      </c>
      <c r="F574" s="3">
        <f>'Raw data'!D574</f>
        <v>69.900000000000006</v>
      </c>
      <c r="G574" s="3">
        <f t="shared" si="62"/>
        <v>-1.4285714285713475E-3</v>
      </c>
      <c r="H574" s="62">
        <f>'Raw data'!E574</f>
        <v>1540.8753776352701</v>
      </c>
      <c r="I574" s="67">
        <f t="shared" si="59"/>
        <v>7.6176807470976129E-3</v>
      </c>
      <c r="K574" s="65">
        <v>43278</v>
      </c>
      <c r="L574" s="62">
        <f t="shared" si="60"/>
        <v>-1.6308889990562291E-3</v>
      </c>
      <c r="M574" s="62">
        <f t="shared" si="56"/>
        <v>228.52851000000001</v>
      </c>
      <c r="N574">
        <f t="shared" si="61"/>
        <v>-2.0397335145303434E-3</v>
      </c>
    </row>
    <row r="575" spans="1:14" x14ac:dyDescent="0.3">
      <c r="A575" s="101">
        <v>43279</v>
      </c>
      <c r="B575" s="3">
        <f>'Raw data'!B575</f>
        <v>45.164593000000004</v>
      </c>
      <c r="C575" s="3">
        <f t="shared" si="57"/>
        <v>-1.2331847243656014E-2</v>
      </c>
      <c r="D575" s="3">
        <f>'Raw data'!C575</f>
        <v>110.9</v>
      </c>
      <c r="E575" s="3">
        <f t="shared" si="58"/>
        <v>-1.7714791851195746E-2</v>
      </c>
      <c r="F575" s="3">
        <f>'Raw data'!D575</f>
        <v>68.75</v>
      </c>
      <c r="G575" s="3">
        <f t="shared" si="62"/>
        <v>-1.6452074391988637E-2</v>
      </c>
      <c r="H575" s="62">
        <f>'Raw data'!E575</f>
        <v>1531.65930961646</v>
      </c>
      <c r="I575" s="67">
        <f t="shared" si="59"/>
        <v>-5.9810599562916704E-3</v>
      </c>
      <c r="K575" s="65">
        <v>43279</v>
      </c>
      <c r="L575" s="62">
        <f t="shared" si="60"/>
        <v>-1.5499571162280132E-2</v>
      </c>
      <c r="M575" s="62">
        <f t="shared" si="56"/>
        <v>224.814593</v>
      </c>
      <c r="N575">
        <f t="shared" si="61"/>
        <v>-1.6251438387271718E-2</v>
      </c>
    </row>
    <row r="576" spans="1:14" x14ac:dyDescent="0.3">
      <c r="A576" s="101">
        <v>43280</v>
      </c>
      <c r="B576" s="3">
        <f>'Raw data'!B576</f>
        <v>46.463313999999997</v>
      </c>
      <c r="C576" s="3">
        <f t="shared" si="57"/>
        <v>2.8755290676481759E-2</v>
      </c>
      <c r="D576" s="3">
        <f>'Raw data'!C576</f>
        <v>112.8</v>
      </c>
      <c r="E576" s="3">
        <f t="shared" si="58"/>
        <v>1.7132551848512097E-2</v>
      </c>
      <c r="F576" s="3">
        <f>'Raw data'!D576</f>
        <v>71</v>
      </c>
      <c r="G576" s="3">
        <f t="shared" si="62"/>
        <v>3.272727272727273E-2</v>
      </c>
      <c r="H576" s="62">
        <f>'Raw data'!E576</f>
        <v>1558.8778443793899</v>
      </c>
      <c r="I576" s="67">
        <f t="shared" si="59"/>
        <v>1.7770619479174968E-2</v>
      </c>
      <c r="K576" s="65">
        <v>43280</v>
      </c>
      <c r="L576" s="62">
        <f t="shared" si="60"/>
        <v>2.6205038417422194E-2</v>
      </c>
      <c r="M576" s="62">
        <f t="shared" si="56"/>
        <v>230.26331399999998</v>
      </c>
      <c r="N576">
        <f t="shared" si="61"/>
        <v>2.4236509415560839E-2</v>
      </c>
    </row>
    <row r="577" spans="1:14" x14ac:dyDescent="0.3">
      <c r="A577" s="101">
        <v>43283</v>
      </c>
      <c r="B577" s="3">
        <f>'Raw data'!B577</f>
        <v>46.480404</v>
      </c>
      <c r="C577" s="3">
        <f t="shared" si="57"/>
        <v>3.6781706961331169E-4</v>
      </c>
      <c r="D577" s="3">
        <f>'Raw data'!C577</f>
        <v>115.2</v>
      </c>
      <c r="E577" s="3">
        <f t="shared" si="58"/>
        <v>2.1276595744680903E-2</v>
      </c>
      <c r="F577" s="3">
        <f>'Raw data'!D577</f>
        <v>69.7</v>
      </c>
      <c r="G577" s="3">
        <f t="shared" si="62"/>
        <v>-1.8309859154929536E-2</v>
      </c>
      <c r="H577" s="62">
        <f>'Raw data'!E577</f>
        <v>1540.8634843100699</v>
      </c>
      <c r="I577" s="67">
        <f t="shared" si="59"/>
        <v>-1.1555979279756682E-2</v>
      </c>
      <c r="K577" s="65">
        <v>43283</v>
      </c>
      <c r="L577" s="62">
        <f t="shared" si="60"/>
        <v>1.1115178864548926E-3</v>
      </c>
      <c r="M577" s="62">
        <f t="shared" si="56"/>
        <v>231.380404</v>
      </c>
      <c r="N577">
        <f t="shared" si="61"/>
        <v>4.8513589967701881E-3</v>
      </c>
    </row>
    <row r="578" spans="1:14" x14ac:dyDescent="0.3">
      <c r="A578" s="101">
        <v>43284</v>
      </c>
      <c r="B578" s="3">
        <f>'Raw data'!B578</f>
        <v>45.241492999999998</v>
      </c>
      <c r="C578" s="3">
        <f t="shared" si="57"/>
        <v>-2.6654480025603944E-2</v>
      </c>
      <c r="D578" s="3">
        <f>'Raw data'!C578</f>
        <v>115.15</v>
      </c>
      <c r="E578" s="3">
        <f t="shared" si="58"/>
        <v>-4.3402777777775309E-4</v>
      </c>
      <c r="F578" s="3">
        <f>'Raw data'!D578</f>
        <v>70.55</v>
      </c>
      <c r="G578" s="3">
        <f t="shared" si="62"/>
        <v>1.2195121951219429E-2</v>
      </c>
      <c r="H578" s="62">
        <f>'Raw data'!E578</f>
        <v>1538.3951780596699</v>
      </c>
      <c r="I578" s="67">
        <f t="shared" si="59"/>
        <v>-1.6018980756787916E-3</v>
      </c>
      <c r="K578" s="65">
        <v>43284</v>
      </c>
      <c r="L578" s="62">
        <f t="shared" si="60"/>
        <v>-4.9644619507207555E-3</v>
      </c>
      <c r="M578" s="62">
        <f t="shared" si="56"/>
        <v>230.94149299999998</v>
      </c>
      <c r="N578">
        <f t="shared" si="61"/>
        <v>-1.8969238207398873E-3</v>
      </c>
    </row>
    <row r="579" spans="1:14" x14ac:dyDescent="0.3">
      <c r="A579" s="101">
        <v>43285</v>
      </c>
      <c r="B579" s="3">
        <f>'Raw data'!B579</f>
        <v>45.044975000000001</v>
      </c>
      <c r="C579" s="3">
        <f t="shared" si="57"/>
        <v>-4.3437558526195751E-3</v>
      </c>
      <c r="D579" s="3">
        <f>'Raw data'!C579</f>
        <v>115</v>
      </c>
      <c r="E579" s="3">
        <f t="shared" si="58"/>
        <v>-1.3026487190621423E-3</v>
      </c>
      <c r="F579" s="3">
        <f>'Raw data'!D579</f>
        <v>67.599999999999994</v>
      </c>
      <c r="G579" s="3">
        <f t="shared" si="62"/>
        <v>-4.1814316087880977E-2</v>
      </c>
      <c r="H579" s="62">
        <f>'Raw data'!E579</f>
        <v>1522.3413616723999</v>
      </c>
      <c r="I579" s="67">
        <f t="shared" si="59"/>
        <v>-1.0435430776322486E-2</v>
      </c>
      <c r="K579" s="65">
        <v>43285</v>
      </c>
      <c r="L579" s="62">
        <f t="shared" si="60"/>
        <v>-1.5820240219854231E-2</v>
      </c>
      <c r="M579" s="62">
        <f t="shared" ref="M579:M642" si="63">B579+D579+F579</f>
        <v>227.64497499999999</v>
      </c>
      <c r="N579">
        <f t="shared" si="61"/>
        <v>-1.4274256034189543E-2</v>
      </c>
    </row>
    <row r="580" spans="1:14" x14ac:dyDescent="0.3">
      <c r="A580" s="101">
        <v>43286</v>
      </c>
      <c r="B580" s="3">
        <f>'Raw data'!B580</f>
        <v>44.147835000000001</v>
      </c>
      <c r="C580" s="3">
        <f t="shared" ref="C580:C643" si="64">(B580-B579)/B579</f>
        <v>-1.9916538970218105E-2</v>
      </c>
      <c r="D580" s="3">
        <f>'Raw data'!C580</f>
        <v>115</v>
      </c>
      <c r="E580" s="3">
        <f t="shared" ref="E580:E643" si="65">(D580-D579)/D579</f>
        <v>0</v>
      </c>
      <c r="F580" s="3">
        <f>'Raw data'!D580</f>
        <v>67.2</v>
      </c>
      <c r="G580" s="3">
        <f t="shared" si="62"/>
        <v>-5.9171597633134836E-3</v>
      </c>
      <c r="H580" s="62">
        <f>'Raw data'!E580</f>
        <v>1526.60457789971</v>
      </c>
      <c r="I580" s="67">
        <f t="shared" ref="I580:I643" si="66">(H580-H579)/H579</f>
        <v>2.8004338150719511E-3</v>
      </c>
      <c r="K580" s="65">
        <v>43286</v>
      </c>
      <c r="L580" s="62">
        <f t="shared" ref="L580:L643" si="67">AVERAGE(C580,E580,G580)</f>
        <v>-8.6112329111771961E-3</v>
      </c>
      <c r="M580" s="62">
        <f t="shared" si="63"/>
        <v>226.34783499999998</v>
      </c>
      <c r="N580">
        <f t="shared" ref="N580:N643" si="68">(M580-M579)/M579</f>
        <v>-5.6980831665623772E-3</v>
      </c>
    </row>
    <row r="581" spans="1:14" x14ac:dyDescent="0.3">
      <c r="A581" s="101">
        <v>43287</v>
      </c>
      <c r="B581" s="3">
        <f>'Raw data'!B581</f>
        <v>44.933903000000001</v>
      </c>
      <c r="C581" s="3">
        <f t="shared" si="64"/>
        <v>1.7805357839178301E-2</v>
      </c>
      <c r="D581" s="3">
        <f>'Raw data'!C581</f>
        <v>118.1</v>
      </c>
      <c r="E581" s="3">
        <f t="shared" si="65"/>
        <v>2.6956521739130386E-2</v>
      </c>
      <c r="F581" s="3">
        <f>'Raw data'!D581</f>
        <v>65.7</v>
      </c>
      <c r="G581" s="3">
        <f t="shared" si="62"/>
        <v>-2.2321428571428572E-2</v>
      </c>
      <c r="H581" s="62">
        <f>'Raw data'!E581</f>
        <v>1524.1712026068001</v>
      </c>
      <c r="I581" s="67">
        <f t="shared" si="66"/>
        <v>-1.5939787736374432E-3</v>
      </c>
      <c r="K581" s="65">
        <v>43287</v>
      </c>
      <c r="L581" s="62">
        <f t="shared" si="67"/>
        <v>7.480150335626704E-3</v>
      </c>
      <c r="M581" s="62">
        <f t="shared" si="63"/>
        <v>228.733903</v>
      </c>
      <c r="N581">
        <f t="shared" si="68"/>
        <v>1.0541598509214914E-2</v>
      </c>
    </row>
    <row r="582" spans="1:14" x14ac:dyDescent="0.3">
      <c r="A582" s="101">
        <v>43290</v>
      </c>
      <c r="B582" s="3">
        <f>'Raw data'!B582</f>
        <v>45.967747000000003</v>
      </c>
      <c r="C582" s="3">
        <f t="shared" si="64"/>
        <v>2.3008105928390019E-2</v>
      </c>
      <c r="D582" s="3">
        <f>'Raw data'!C582</f>
        <v>119.4</v>
      </c>
      <c r="E582" s="3">
        <f t="shared" si="65"/>
        <v>1.1007620660457336E-2</v>
      </c>
      <c r="F582" s="3">
        <f>'Raw data'!D582</f>
        <v>66.400000000000006</v>
      </c>
      <c r="G582" s="3">
        <f t="shared" ref="G582:G645" si="69">(F582-F581)/F581</f>
        <v>1.0654490106544944E-2</v>
      </c>
      <c r="H582" s="62">
        <f>'Raw data'!E582</f>
        <v>1541.06440277057</v>
      </c>
      <c r="I582" s="67">
        <f t="shared" si="66"/>
        <v>1.1083531912213935E-2</v>
      </c>
      <c r="K582" s="65">
        <v>43290</v>
      </c>
      <c r="L582" s="62">
        <f t="shared" si="67"/>
        <v>1.4890072231797433E-2</v>
      </c>
      <c r="M582" s="62">
        <f t="shared" si="63"/>
        <v>231.76774700000001</v>
      </c>
      <c r="N582">
        <f t="shared" si="68"/>
        <v>1.3263639365258487E-2</v>
      </c>
    </row>
    <row r="583" spans="1:14" x14ac:dyDescent="0.3">
      <c r="A583" s="101">
        <v>43291</v>
      </c>
      <c r="B583" s="3">
        <f>'Raw data'!B583</f>
        <v>47.232284999999997</v>
      </c>
      <c r="C583" s="3">
        <f t="shared" si="64"/>
        <v>2.7509244688455028E-2</v>
      </c>
      <c r="D583" s="3">
        <f>'Raw data'!C583</f>
        <v>123.1</v>
      </c>
      <c r="E583" s="3">
        <f t="shared" si="65"/>
        <v>3.0988274706867575E-2</v>
      </c>
      <c r="F583" s="3">
        <f>'Raw data'!D583</f>
        <v>72.5</v>
      </c>
      <c r="G583" s="3">
        <f t="shared" si="69"/>
        <v>9.1867469879517979E-2</v>
      </c>
      <c r="H583" s="62">
        <f>'Raw data'!E583</f>
        <v>1548.3843114599199</v>
      </c>
      <c r="I583" s="67">
        <f t="shared" si="66"/>
        <v>4.7499044661533391E-3</v>
      </c>
      <c r="K583" s="65">
        <v>43291</v>
      </c>
      <c r="L583" s="62">
        <f t="shared" si="67"/>
        <v>5.0121663091613533E-2</v>
      </c>
      <c r="M583" s="62">
        <f t="shared" si="63"/>
        <v>242.83228499999998</v>
      </c>
      <c r="N583">
        <f t="shared" si="68"/>
        <v>4.773976596493372E-2</v>
      </c>
    </row>
    <row r="584" spans="1:14" x14ac:dyDescent="0.3">
      <c r="A584" s="101">
        <v>43292</v>
      </c>
      <c r="B584" s="3">
        <f>'Raw data'!B584</f>
        <v>47.275013000000001</v>
      </c>
      <c r="C584" s="3">
        <f t="shared" si="64"/>
        <v>9.0463546279846241E-4</v>
      </c>
      <c r="D584" s="3">
        <f>'Raw data'!C584</f>
        <v>123.8</v>
      </c>
      <c r="E584" s="3">
        <f t="shared" si="65"/>
        <v>5.6864337936637114E-3</v>
      </c>
      <c r="F584" s="3">
        <f>'Raw data'!D584</f>
        <v>71.099999999999994</v>
      </c>
      <c r="G584" s="3">
        <f t="shared" si="69"/>
        <v>-1.9310344827586284E-2</v>
      </c>
      <c r="H584" s="62">
        <f>'Raw data'!E584</f>
        <v>1526.29205723928</v>
      </c>
      <c r="I584" s="67">
        <f t="shared" si="66"/>
        <v>-1.4267939850029781E-2</v>
      </c>
      <c r="K584" s="65">
        <v>43292</v>
      </c>
      <c r="L584" s="62">
        <f t="shared" si="67"/>
        <v>-4.2397585237080367E-3</v>
      </c>
      <c r="M584" s="62">
        <f t="shared" si="63"/>
        <v>242.17501300000001</v>
      </c>
      <c r="N584">
        <f t="shared" si="68"/>
        <v>-2.7066911634092547E-3</v>
      </c>
    </row>
    <row r="585" spans="1:14" x14ac:dyDescent="0.3">
      <c r="A585" s="101">
        <v>43293</v>
      </c>
      <c r="B585" s="3">
        <f>'Raw data'!B585</f>
        <v>49.983516999999999</v>
      </c>
      <c r="C585" s="3">
        <f t="shared" si="64"/>
        <v>5.7292506720199053E-2</v>
      </c>
      <c r="D585" s="3">
        <f>'Raw data'!C585</f>
        <v>126.4</v>
      </c>
      <c r="E585" s="3">
        <f t="shared" si="65"/>
        <v>2.1001615508885369E-2</v>
      </c>
      <c r="F585" s="3">
        <f>'Raw data'!D585</f>
        <v>73.900000000000006</v>
      </c>
      <c r="G585" s="3">
        <f t="shared" si="69"/>
        <v>3.93811533052041E-2</v>
      </c>
      <c r="H585" s="62">
        <f>'Raw data'!E585</f>
        <v>1541.52177821176</v>
      </c>
      <c r="I585" s="67">
        <f t="shared" si="66"/>
        <v>9.9782481997758212E-3</v>
      </c>
      <c r="K585" s="65">
        <v>43293</v>
      </c>
      <c r="L585" s="62">
        <f t="shared" si="67"/>
        <v>3.922509184476284E-2</v>
      </c>
      <c r="M585" s="62">
        <f t="shared" si="63"/>
        <v>250.28351700000002</v>
      </c>
      <c r="N585">
        <f t="shared" si="68"/>
        <v>3.3482000886689373E-2</v>
      </c>
    </row>
    <row r="586" spans="1:14" x14ac:dyDescent="0.3">
      <c r="A586" s="101">
        <v>43294</v>
      </c>
      <c r="B586" s="3">
        <f>'Raw data'!B586</f>
        <v>50.154404</v>
      </c>
      <c r="C586" s="3">
        <f t="shared" si="64"/>
        <v>3.418867063716234E-3</v>
      </c>
      <c r="D586" s="3">
        <f>'Raw data'!C586</f>
        <v>124.6</v>
      </c>
      <c r="E586" s="3">
        <f t="shared" si="65"/>
        <v>-1.4240506329114014E-2</v>
      </c>
      <c r="F586" s="3">
        <f>'Raw data'!D586</f>
        <v>70.05</v>
      </c>
      <c r="G586" s="3">
        <f t="shared" si="69"/>
        <v>-5.2097428958051535E-2</v>
      </c>
      <c r="H586" s="62">
        <f>'Raw data'!E586</f>
        <v>1550.8793203766199</v>
      </c>
      <c r="I586" s="67">
        <f t="shared" si="66"/>
        <v>6.0703275796175783E-3</v>
      </c>
      <c r="K586" s="65">
        <v>43294</v>
      </c>
      <c r="L586" s="62">
        <f t="shared" si="67"/>
        <v>-2.0973022741149771E-2</v>
      </c>
      <c r="M586" s="62">
        <f t="shared" si="63"/>
        <v>244.80440399999998</v>
      </c>
      <c r="N586">
        <f t="shared" si="68"/>
        <v>-2.1891625408156784E-2</v>
      </c>
    </row>
    <row r="587" spans="1:14" x14ac:dyDescent="0.3">
      <c r="A587" s="101">
        <v>43297</v>
      </c>
      <c r="B587" s="3">
        <f>'Raw data'!B587</f>
        <v>50.453449999999997</v>
      </c>
      <c r="C587" s="3">
        <f t="shared" si="64"/>
        <v>5.9625073004555499E-3</v>
      </c>
      <c r="D587" s="3">
        <f>'Raw data'!C587</f>
        <v>125.45</v>
      </c>
      <c r="E587" s="3">
        <f t="shared" si="65"/>
        <v>6.8218298555377897E-3</v>
      </c>
      <c r="F587" s="3">
        <f>'Raw data'!D587</f>
        <v>70</v>
      </c>
      <c r="G587" s="3">
        <f t="shared" si="69"/>
        <v>-7.1377587437540556E-4</v>
      </c>
      <c r="H587" s="62">
        <f>'Raw data'!E587</f>
        <v>1552.7531972695899</v>
      </c>
      <c r="I587" s="67">
        <f t="shared" si="66"/>
        <v>1.2082673798983385E-3</v>
      </c>
      <c r="K587" s="65">
        <v>43297</v>
      </c>
      <c r="L587" s="62">
        <f t="shared" si="67"/>
        <v>4.0235204272059781E-3</v>
      </c>
      <c r="M587" s="62">
        <f t="shared" si="63"/>
        <v>245.90344999999999</v>
      </c>
      <c r="N587">
        <f t="shared" si="68"/>
        <v>4.4894862267266062E-3</v>
      </c>
    </row>
    <row r="588" spans="1:14" x14ac:dyDescent="0.3">
      <c r="A588" s="101">
        <v>43298</v>
      </c>
      <c r="B588" s="3">
        <f>'Raw data'!B588</f>
        <v>51.179707000000001</v>
      </c>
      <c r="C588" s="3">
        <f t="shared" si="64"/>
        <v>1.4394595414188801E-2</v>
      </c>
      <c r="D588" s="3">
        <f>'Raw data'!C588</f>
        <v>124.45</v>
      </c>
      <c r="E588" s="3">
        <f t="shared" si="65"/>
        <v>-7.971303308090873E-3</v>
      </c>
      <c r="F588" s="3">
        <f>'Raw data'!D588</f>
        <v>68.849999999999994</v>
      </c>
      <c r="G588" s="3">
        <f t="shared" si="69"/>
        <v>-1.6428571428571511E-2</v>
      </c>
      <c r="H588" s="62">
        <f>'Raw data'!E588</f>
        <v>1556.6075765949099</v>
      </c>
      <c r="I588" s="67">
        <f t="shared" si="66"/>
        <v>2.4822871607011717E-3</v>
      </c>
      <c r="K588" s="65">
        <v>43298</v>
      </c>
      <c r="L588" s="62">
        <f t="shared" si="67"/>
        <v>-3.3350931074911942E-3</v>
      </c>
      <c r="M588" s="62">
        <f t="shared" si="63"/>
        <v>244.47970699999999</v>
      </c>
      <c r="N588">
        <f t="shared" si="68"/>
        <v>-5.7898455674371459E-3</v>
      </c>
    </row>
    <row r="589" spans="1:14" x14ac:dyDescent="0.3">
      <c r="A589" s="101">
        <v>43299</v>
      </c>
      <c r="B589" s="3">
        <f>'Raw data'!B589</f>
        <v>52.700569999999999</v>
      </c>
      <c r="C589" s="3">
        <f t="shared" si="64"/>
        <v>2.9716133388571344E-2</v>
      </c>
      <c r="D589" s="3">
        <f>'Raw data'!C589</f>
        <v>126.15</v>
      </c>
      <c r="E589" s="3">
        <f t="shared" si="65"/>
        <v>1.366010445962236E-2</v>
      </c>
      <c r="F589" s="3">
        <f>'Raw data'!D589</f>
        <v>77.8</v>
      </c>
      <c r="G589" s="3">
        <f t="shared" si="69"/>
        <v>0.12999273783587514</v>
      </c>
      <c r="H589" s="62">
        <f>'Raw data'!E589</f>
        <v>1570.4181448828101</v>
      </c>
      <c r="I589" s="67">
        <f t="shared" si="66"/>
        <v>8.8722221936699749E-3</v>
      </c>
      <c r="K589" s="65">
        <v>43299</v>
      </c>
      <c r="L589" s="62">
        <f t="shared" si="67"/>
        <v>5.7789658561356282E-2</v>
      </c>
      <c r="M589" s="62">
        <f t="shared" si="63"/>
        <v>256.65057000000002</v>
      </c>
      <c r="N589">
        <f t="shared" si="68"/>
        <v>4.9782712640440242E-2</v>
      </c>
    </row>
    <row r="590" spans="1:14" x14ac:dyDescent="0.3">
      <c r="A590" s="101">
        <v>43300</v>
      </c>
      <c r="B590" s="3">
        <f>'Raw data'!B590</f>
        <v>62.065005999999997</v>
      </c>
      <c r="C590" s="3">
        <f t="shared" si="64"/>
        <v>0.17769136083347861</v>
      </c>
      <c r="D590" s="3">
        <f>'Raw data'!C590</f>
        <v>126.65</v>
      </c>
      <c r="E590" s="3">
        <f t="shared" si="65"/>
        <v>3.9635354736424887E-3</v>
      </c>
      <c r="F590" s="3">
        <f>'Raw data'!D590</f>
        <v>74.3</v>
      </c>
      <c r="G590" s="3">
        <f t="shared" si="69"/>
        <v>-4.4987146529562982E-2</v>
      </c>
      <c r="H590" s="62">
        <f>'Raw data'!E590</f>
        <v>1584.34376726096</v>
      </c>
      <c r="I590" s="67">
        <f t="shared" si="66"/>
        <v>8.8674614614753372E-3</v>
      </c>
      <c r="K590" s="65">
        <v>43300</v>
      </c>
      <c r="L590" s="62">
        <f t="shared" si="67"/>
        <v>4.5555916592519369E-2</v>
      </c>
      <c r="M590" s="62">
        <f t="shared" si="63"/>
        <v>263.01500600000003</v>
      </c>
      <c r="N590">
        <f t="shared" si="68"/>
        <v>2.4798059088666786E-2</v>
      </c>
    </row>
    <row r="591" spans="1:14" x14ac:dyDescent="0.3">
      <c r="A591" s="101">
        <v>43301</v>
      </c>
      <c r="B591" s="3">
        <f>'Raw data'!B591</f>
        <v>66.217476000000005</v>
      </c>
      <c r="C591" s="3">
        <f t="shared" si="64"/>
        <v>6.6905173585256855E-2</v>
      </c>
      <c r="D591" s="3">
        <f>'Raw data'!C591</f>
        <v>128.85</v>
      </c>
      <c r="E591" s="3">
        <f t="shared" si="65"/>
        <v>1.7370706671930428E-2</v>
      </c>
      <c r="F591" s="3">
        <f>'Raw data'!D591</f>
        <v>73.849999999999994</v>
      </c>
      <c r="G591" s="3">
        <f t="shared" si="69"/>
        <v>-6.0565275908479521E-3</v>
      </c>
      <c r="H591" s="62">
        <f>'Raw data'!E591</f>
        <v>1579.3961783493301</v>
      </c>
      <c r="I591" s="67">
        <f t="shared" si="66"/>
        <v>-3.122800123222903E-3</v>
      </c>
      <c r="K591" s="65">
        <v>43301</v>
      </c>
      <c r="L591" s="62">
        <f t="shared" si="67"/>
        <v>2.6073117555446446E-2</v>
      </c>
      <c r="M591" s="62">
        <f t="shared" si="63"/>
        <v>268.91747599999997</v>
      </c>
      <c r="N591">
        <f t="shared" si="68"/>
        <v>2.2441571261526943E-2</v>
      </c>
    </row>
    <row r="592" spans="1:14" x14ac:dyDescent="0.3">
      <c r="A592" s="101">
        <v>43304</v>
      </c>
      <c r="B592" s="3">
        <f>'Raw data'!B592</f>
        <v>67.413666000000006</v>
      </c>
      <c r="C592" s="3">
        <f t="shared" si="64"/>
        <v>1.8064566520173637E-2</v>
      </c>
      <c r="D592" s="3">
        <f>'Raw data'!C592</f>
        <v>128.4</v>
      </c>
      <c r="E592" s="3">
        <f t="shared" si="65"/>
        <v>-3.4924330616995626E-3</v>
      </c>
      <c r="F592" s="3">
        <f>'Raw data'!D592</f>
        <v>73.8</v>
      </c>
      <c r="G592" s="3">
        <f t="shared" si="69"/>
        <v>-6.7704807041296092E-4</v>
      </c>
      <c r="H592" s="62">
        <f>'Raw data'!E592</f>
        <v>1580.49732893434</v>
      </c>
      <c r="I592" s="67">
        <f t="shared" si="66"/>
        <v>6.9719719479172148E-4</v>
      </c>
      <c r="K592" s="65">
        <v>43304</v>
      </c>
      <c r="L592" s="62">
        <f t="shared" si="67"/>
        <v>4.6316951293537047E-3</v>
      </c>
      <c r="M592" s="62">
        <f t="shared" si="63"/>
        <v>269.61366600000002</v>
      </c>
      <c r="N592">
        <f t="shared" si="68"/>
        <v>2.5888611270472373E-3</v>
      </c>
    </row>
    <row r="593" spans="1:14" x14ac:dyDescent="0.3">
      <c r="A593" s="101">
        <v>43305</v>
      </c>
      <c r="B593" s="3">
        <f>'Raw data'!B593</f>
        <v>69.233580000000003</v>
      </c>
      <c r="C593" s="3">
        <f t="shared" si="64"/>
        <v>2.6996217651180651E-2</v>
      </c>
      <c r="D593" s="3">
        <f>'Raw data'!C593</f>
        <v>130.5</v>
      </c>
      <c r="E593" s="3">
        <f t="shared" si="65"/>
        <v>1.6355140186915845E-2</v>
      </c>
      <c r="F593" s="3">
        <f>'Raw data'!D593</f>
        <v>77</v>
      </c>
      <c r="G593" s="3">
        <f t="shared" si="69"/>
        <v>4.3360433604336085E-2</v>
      </c>
      <c r="H593" s="62">
        <f>'Raw data'!E593</f>
        <v>1601.3750411629501</v>
      </c>
      <c r="I593" s="67">
        <f t="shared" si="66"/>
        <v>1.3209584000174827E-2</v>
      </c>
      <c r="K593" s="65">
        <v>43305</v>
      </c>
      <c r="L593" s="62">
        <f t="shared" si="67"/>
        <v>2.8903930480810858E-2</v>
      </c>
      <c r="M593" s="62">
        <f t="shared" si="63"/>
        <v>276.73358000000002</v>
      </c>
      <c r="N593">
        <f t="shared" si="68"/>
        <v>2.6407837946908794E-2</v>
      </c>
    </row>
    <row r="594" spans="1:14" x14ac:dyDescent="0.3">
      <c r="A594" s="101">
        <v>43306</v>
      </c>
      <c r="B594" s="3">
        <f>'Raw data'!B594</f>
        <v>66.396910000000005</v>
      </c>
      <c r="C594" s="3">
        <f t="shared" si="64"/>
        <v>-4.097245874039733E-2</v>
      </c>
      <c r="D594" s="3">
        <f>'Raw data'!C594</f>
        <v>113.7</v>
      </c>
      <c r="E594" s="3">
        <f t="shared" si="65"/>
        <v>-0.12873563218390802</v>
      </c>
      <c r="F594" s="3">
        <f>'Raw data'!D594</f>
        <v>76</v>
      </c>
      <c r="G594" s="3">
        <f t="shared" si="69"/>
        <v>-1.2987012987012988E-2</v>
      </c>
      <c r="H594" s="62">
        <f>'Raw data'!E594</f>
        <v>1593.2684592159501</v>
      </c>
      <c r="I594" s="67">
        <f t="shared" si="66"/>
        <v>-5.0622632041978349E-3</v>
      </c>
      <c r="K594" s="65">
        <v>43306</v>
      </c>
      <c r="L594" s="62">
        <f t="shared" si="67"/>
        <v>-6.0898367970439439E-2</v>
      </c>
      <c r="M594" s="62">
        <f t="shared" si="63"/>
        <v>256.09690999999998</v>
      </c>
      <c r="N594">
        <f t="shared" si="68"/>
        <v>-7.4572337769778563E-2</v>
      </c>
    </row>
    <row r="595" spans="1:14" x14ac:dyDescent="0.3">
      <c r="A595" s="101">
        <v>43307</v>
      </c>
      <c r="B595" s="3">
        <f>'Raw data'!B595</f>
        <v>67.379490000000004</v>
      </c>
      <c r="C595" s="3">
        <f t="shared" si="64"/>
        <v>1.4798580235134416E-2</v>
      </c>
      <c r="D595" s="3">
        <f>'Raw data'!C595</f>
        <v>112.1</v>
      </c>
      <c r="E595" s="3">
        <f t="shared" si="65"/>
        <v>-1.4072119613016786E-2</v>
      </c>
      <c r="F595" s="3">
        <f>'Raw data'!D595</f>
        <v>72.7</v>
      </c>
      <c r="G595" s="3">
        <f t="shared" si="69"/>
        <v>-4.3421052631578909E-2</v>
      </c>
      <c r="H595" s="62">
        <f>'Raw data'!E595</f>
        <v>1608.8037763628499</v>
      </c>
      <c r="I595" s="67">
        <f t="shared" si="66"/>
        <v>9.7505960511794706E-3</v>
      </c>
      <c r="K595" s="65">
        <v>43307</v>
      </c>
      <c r="L595" s="62">
        <f t="shared" si="67"/>
        <v>-1.4231530669820427E-2</v>
      </c>
      <c r="M595" s="62">
        <f t="shared" si="63"/>
        <v>252.17948999999999</v>
      </c>
      <c r="N595">
        <f t="shared" si="68"/>
        <v>-1.5296631263532205E-2</v>
      </c>
    </row>
    <row r="596" spans="1:14" x14ac:dyDescent="0.3">
      <c r="A596" s="101">
        <v>43308</v>
      </c>
      <c r="B596" s="3">
        <f>'Raw data'!B596</f>
        <v>66.644689999999997</v>
      </c>
      <c r="C596" s="3">
        <f t="shared" si="64"/>
        <v>-1.0905395692368805E-2</v>
      </c>
      <c r="D596" s="3">
        <f>'Raw data'!C596</f>
        <v>113.65</v>
      </c>
      <c r="E596" s="3">
        <f t="shared" si="65"/>
        <v>1.3826940231935874E-2</v>
      </c>
      <c r="F596" s="3">
        <f>'Raw data'!D596</f>
        <v>73.95</v>
      </c>
      <c r="G596" s="3">
        <f t="shared" si="69"/>
        <v>1.7193947730398899E-2</v>
      </c>
      <c r="H596" s="62">
        <f>'Raw data'!E596</f>
        <v>1612.7615199366601</v>
      </c>
      <c r="I596" s="67">
        <f t="shared" si="66"/>
        <v>2.4600536323688476E-3</v>
      </c>
      <c r="K596" s="65">
        <v>43308</v>
      </c>
      <c r="L596" s="62">
        <f t="shared" si="67"/>
        <v>6.7051640899886559E-3</v>
      </c>
      <c r="M596" s="62">
        <f t="shared" si="63"/>
        <v>254.24468999999999</v>
      </c>
      <c r="N596">
        <f t="shared" si="68"/>
        <v>8.1894050939670168E-3</v>
      </c>
    </row>
    <row r="597" spans="1:14" x14ac:dyDescent="0.3">
      <c r="A597" s="101">
        <v>43311</v>
      </c>
      <c r="B597" s="3">
        <f>'Raw data'!B597</f>
        <v>67.661450000000002</v>
      </c>
      <c r="C597" s="3">
        <f t="shared" si="64"/>
        <v>1.5256429281912858E-2</v>
      </c>
      <c r="D597" s="3">
        <f>'Raw data'!C597</f>
        <v>113.8</v>
      </c>
      <c r="E597" s="3">
        <f t="shared" si="65"/>
        <v>1.3198416190056443E-3</v>
      </c>
      <c r="F597" s="3">
        <f>'Raw data'!D597</f>
        <v>71.95</v>
      </c>
      <c r="G597" s="3">
        <f t="shared" si="69"/>
        <v>-2.7045300878972278E-2</v>
      </c>
      <c r="H597" s="62">
        <f>'Raw data'!E597</f>
        <v>1611.0707279242599</v>
      </c>
      <c r="I597" s="67">
        <f t="shared" si="66"/>
        <v>-1.0483831561572455E-3</v>
      </c>
      <c r="K597" s="65">
        <v>43311</v>
      </c>
      <c r="L597" s="62">
        <f t="shared" si="67"/>
        <v>-3.4896766593512582E-3</v>
      </c>
      <c r="M597" s="62">
        <f t="shared" si="63"/>
        <v>253.41145</v>
      </c>
      <c r="N597">
        <f t="shared" si="68"/>
        <v>-3.2773152509104099E-3</v>
      </c>
    </row>
    <row r="598" spans="1:14" x14ac:dyDescent="0.3">
      <c r="A598" s="101">
        <v>43312</v>
      </c>
      <c r="B598" s="3">
        <f>'Raw data'!B598</f>
        <v>67.046270000000007</v>
      </c>
      <c r="C598" s="3">
        <f t="shared" si="64"/>
        <v>-9.0920309866252512E-3</v>
      </c>
      <c r="D598" s="3">
        <f>'Raw data'!C598</f>
        <v>113.55</v>
      </c>
      <c r="E598" s="3">
        <f t="shared" si="65"/>
        <v>-2.1968365553602814E-3</v>
      </c>
      <c r="F598" s="3">
        <f>'Raw data'!D598</f>
        <v>73</v>
      </c>
      <c r="G598" s="3">
        <f t="shared" si="69"/>
        <v>1.4593467685892942E-2</v>
      </c>
      <c r="H598" s="62">
        <f>'Raw data'!E598</f>
        <v>1615.5962979722201</v>
      </c>
      <c r="I598" s="67">
        <f t="shared" si="66"/>
        <v>2.8090449224355408E-3</v>
      </c>
      <c r="K598" s="65">
        <v>43312</v>
      </c>
      <c r="L598" s="62">
        <f t="shared" si="67"/>
        <v>1.1015333813024699E-3</v>
      </c>
      <c r="M598" s="62">
        <f t="shared" si="63"/>
        <v>253.59627</v>
      </c>
      <c r="N598">
        <f t="shared" si="68"/>
        <v>7.2932773953190348E-4</v>
      </c>
    </row>
    <row r="599" spans="1:14" x14ac:dyDescent="0.3">
      <c r="A599" s="101">
        <v>43313</v>
      </c>
      <c r="B599" s="3">
        <f>'Raw data'!B599</f>
        <v>65.909890000000004</v>
      </c>
      <c r="C599" s="3">
        <f t="shared" si="64"/>
        <v>-1.6949190462049603E-2</v>
      </c>
      <c r="D599" s="3">
        <f>'Raw data'!C599</f>
        <v>112.5</v>
      </c>
      <c r="E599" s="3">
        <f t="shared" si="65"/>
        <v>-9.247027741083198E-3</v>
      </c>
      <c r="F599" s="3">
        <f>'Raw data'!D599</f>
        <v>62.15</v>
      </c>
      <c r="G599" s="3">
        <f t="shared" si="69"/>
        <v>-0.1486301369863014</v>
      </c>
      <c r="H599" s="62">
        <f>'Raw data'!E599</f>
        <v>1612.54442794479</v>
      </c>
      <c r="I599" s="67">
        <f t="shared" si="66"/>
        <v>-1.8890053358383081E-3</v>
      </c>
      <c r="K599" s="65">
        <v>43313</v>
      </c>
      <c r="L599" s="62">
        <f t="shared" si="67"/>
        <v>-5.8275451729811405E-2</v>
      </c>
      <c r="M599" s="62">
        <f t="shared" si="63"/>
        <v>240.55989000000002</v>
      </c>
      <c r="N599">
        <f t="shared" si="68"/>
        <v>-5.1406040002086699E-2</v>
      </c>
    </row>
    <row r="600" spans="1:14" x14ac:dyDescent="0.3">
      <c r="A600" s="101">
        <v>43314</v>
      </c>
      <c r="B600" s="3">
        <f>'Raw data'!B600</f>
        <v>66.84975</v>
      </c>
      <c r="C600" s="3">
        <f t="shared" si="64"/>
        <v>1.4259771940144276E-2</v>
      </c>
      <c r="D600" s="3">
        <f>'Raw data'!C600</f>
        <v>113</v>
      </c>
      <c r="E600" s="3">
        <f t="shared" si="65"/>
        <v>4.4444444444444444E-3</v>
      </c>
      <c r="F600" s="3">
        <f>'Raw data'!D600</f>
        <v>64.55</v>
      </c>
      <c r="G600" s="3">
        <f t="shared" si="69"/>
        <v>3.8616251005631513E-2</v>
      </c>
      <c r="H600" s="62">
        <f>'Raw data'!E600</f>
        <v>1598.0581024437399</v>
      </c>
      <c r="I600" s="67">
        <f t="shared" si="66"/>
        <v>-8.9835202367187193E-3</v>
      </c>
      <c r="K600" s="65">
        <v>43314</v>
      </c>
      <c r="L600" s="62">
        <f t="shared" si="67"/>
        <v>1.9106822463406743E-2</v>
      </c>
      <c r="M600" s="62">
        <f t="shared" si="63"/>
        <v>244.39974999999998</v>
      </c>
      <c r="N600">
        <f t="shared" si="68"/>
        <v>1.5962178898568498E-2</v>
      </c>
    </row>
    <row r="601" spans="1:14" x14ac:dyDescent="0.3">
      <c r="A601" s="101">
        <v>43315</v>
      </c>
      <c r="B601" s="3">
        <f>'Raw data'!B601</f>
        <v>66.644689999999997</v>
      </c>
      <c r="C601" s="3">
        <f t="shared" si="64"/>
        <v>-3.0674759441883196E-3</v>
      </c>
      <c r="D601" s="3">
        <f>'Raw data'!C601</f>
        <v>113</v>
      </c>
      <c r="E601" s="3">
        <f t="shared" si="65"/>
        <v>0</v>
      </c>
      <c r="F601" s="3">
        <f>'Raw data'!D601</f>
        <v>65</v>
      </c>
      <c r="G601" s="3">
        <f t="shared" si="69"/>
        <v>6.9713400464756449E-3</v>
      </c>
      <c r="H601" s="62">
        <f>'Raw data'!E601</f>
        <v>1611.94951149143</v>
      </c>
      <c r="I601" s="67">
        <f t="shared" si="66"/>
        <v>8.6926808396061775E-3</v>
      </c>
      <c r="K601" s="65">
        <v>43315</v>
      </c>
      <c r="L601" s="62">
        <f t="shared" si="67"/>
        <v>1.3012880340957751E-3</v>
      </c>
      <c r="M601" s="62">
        <f t="shared" si="63"/>
        <v>244.64469</v>
      </c>
      <c r="N601">
        <f t="shared" si="68"/>
        <v>1.0022105178095066E-3</v>
      </c>
    </row>
    <row r="602" spans="1:14" x14ac:dyDescent="0.3">
      <c r="A602" s="101">
        <v>43318</v>
      </c>
      <c r="B602" s="3">
        <f>'Raw data'!B602</f>
        <v>66.448170000000005</v>
      </c>
      <c r="C602" s="3">
        <f t="shared" si="64"/>
        <v>-2.9487720627103596E-3</v>
      </c>
      <c r="D602" s="3">
        <f>'Raw data'!C602</f>
        <v>112.15</v>
      </c>
      <c r="E602" s="3">
        <f t="shared" si="65"/>
        <v>-7.5221238938052593E-3</v>
      </c>
      <c r="F602" s="3">
        <f>'Raw data'!D602</f>
        <v>63.3</v>
      </c>
      <c r="G602" s="3">
        <f t="shared" si="69"/>
        <v>-2.6153846153846198E-2</v>
      </c>
      <c r="H602" s="62">
        <f>'Raw data'!E602</f>
        <v>1608.4774867541</v>
      </c>
      <c r="I602" s="67">
        <f t="shared" si="66"/>
        <v>-2.1539289615327768E-3</v>
      </c>
      <c r="K602" s="65">
        <v>43318</v>
      </c>
      <c r="L602" s="62">
        <f t="shared" si="67"/>
        <v>-1.2208247370120606E-2</v>
      </c>
      <c r="M602" s="62">
        <f t="shared" si="63"/>
        <v>241.89816999999999</v>
      </c>
      <c r="N602">
        <f t="shared" si="68"/>
        <v>-1.1226566985778452E-2</v>
      </c>
    </row>
    <row r="603" spans="1:14" x14ac:dyDescent="0.3">
      <c r="A603" s="101">
        <v>43319</v>
      </c>
      <c r="B603" s="3">
        <f>'Raw data'!B603</f>
        <v>65.670659999999998</v>
      </c>
      <c r="C603" s="3">
        <f t="shared" si="64"/>
        <v>-1.1700999440616748E-2</v>
      </c>
      <c r="D603" s="3">
        <f>'Raw data'!C603</f>
        <v>112.1</v>
      </c>
      <c r="E603" s="3">
        <f t="shared" si="65"/>
        <v>-4.4583147570228593E-4</v>
      </c>
      <c r="F603" s="3">
        <f>'Raw data'!D603</f>
        <v>62.3</v>
      </c>
      <c r="G603" s="3">
        <f t="shared" si="69"/>
        <v>-1.5797788309636653E-2</v>
      </c>
      <c r="H603" s="62">
        <f>'Raw data'!E603</f>
        <v>1619.8929486427</v>
      </c>
      <c r="I603" s="67">
        <f t="shared" si="66"/>
        <v>7.0970604081231929E-3</v>
      </c>
      <c r="K603" s="65">
        <v>43319</v>
      </c>
      <c r="L603" s="62">
        <f t="shared" si="67"/>
        <v>-9.3148730753185634E-3</v>
      </c>
      <c r="M603" s="62">
        <f t="shared" si="63"/>
        <v>240.07065999999998</v>
      </c>
      <c r="N603">
        <f t="shared" si="68"/>
        <v>-7.5548731931292332E-3</v>
      </c>
    </row>
    <row r="604" spans="1:14" x14ac:dyDescent="0.3">
      <c r="A604" s="101">
        <v>43320</v>
      </c>
      <c r="B604" s="3">
        <f>'Raw data'!B604</f>
        <v>66.337104999999994</v>
      </c>
      <c r="C604" s="3">
        <f t="shared" si="64"/>
        <v>1.0148291489684982E-2</v>
      </c>
      <c r="D604" s="3">
        <f>'Raw data'!C604</f>
        <v>111.75</v>
      </c>
      <c r="E604" s="3">
        <f t="shared" si="65"/>
        <v>-3.1222123104370594E-3</v>
      </c>
      <c r="F604" s="3">
        <f>'Raw data'!D604</f>
        <v>64.5</v>
      </c>
      <c r="G604" s="3">
        <f t="shared" si="69"/>
        <v>3.5313001605136486E-2</v>
      </c>
      <c r="H604" s="62">
        <f>'Raw data'!E604</f>
        <v>1622.62637604826</v>
      </c>
      <c r="I604" s="67">
        <f t="shared" si="66"/>
        <v>1.6874123736696771E-3</v>
      </c>
      <c r="K604" s="65">
        <v>43320</v>
      </c>
      <c r="L604" s="62">
        <f t="shared" si="67"/>
        <v>1.4113026928128136E-2</v>
      </c>
      <c r="M604" s="62">
        <f t="shared" si="63"/>
        <v>242.58710500000001</v>
      </c>
      <c r="N604">
        <f t="shared" si="68"/>
        <v>1.0482101394647864E-2</v>
      </c>
    </row>
    <row r="605" spans="1:14" x14ac:dyDescent="0.3">
      <c r="A605" s="101">
        <v>43321</v>
      </c>
      <c r="B605" s="3">
        <f>'Raw data'!B605</f>
        <v>67.157340000000005</v>
      </c>
      <c r="C605" s="3">
        <f t="shared" si="64"/>
        <v>1.2364648713567031E-2</v>
      </c>
      <c r="D605" s="3">
        <f>'Raw data'!C605</f>
        <v>111.9</v>
      </c>
      <c r="E605" s="3">
        <f t="shared" si="65"/>
        <v>1.3422818791946818E-3</v>
      </c>
      <c r="F605" s="3">
        <f>'Raw data'!D605</f>
        <v>64.25</v>
      </c>
      <c r="G605" s="3">
        <f t="shared" si="69"/>
        <v>-3.875968992248062E-3</v>
      </c>
      <c r="H605" s="62">
        <f>'Raw data'!E605</f>
        <v>1631.2324082309101</v>
      </c>
      <c r="I605" s="67">
        <f t="shared" si="66"/>
        <v>5.3037669729054972E-3</v>
      </c>
      <c r="K605" s="65">
        <v>43321</v>
      </c>
      <c r="L605" s="62">
        <f t="shared" si="67"/>
        <v>3.2769872001712167E-3</v>
      </c>
      <c r="M605" s="62">
        <f t="shared" si="63"/>
        <v>243.30734000000001</v>
      </c>
      <c r="N605">
        <f t="shared" si="68"/>
        <v>2.9689747936107419E-3</v>
      </c>
    </row>
    <row r="606" spans="1:14" x14ac:dyDescent="0.3">
      <c r="A606" s="101">
        <v>43322</v>
      </c>
      <c r="B606" s="3">
        <f>'Raw data'!B606</f>
        <v>66.14913</v>
      </c>
      <c r="C606" s="3">
        <f t="shared" si="64"/>
        <v>-1.5012655355319393E-2</v>
      </c>
      <c r="D606" s="3">
        <f>'Raw data'!C606</f>
        <v>109.95</v>
      </c>
      <c r="E606" s="3">
        <f t="shared" si="65"/>
        <v>-1.7426273458445066E-2</v>
      </c>
      <c r="F606" s="3">
        <f>'Raw data'!D606</f>
        <v>63.55</v>
      </c>
      <c r="G606" s="3">
        <f t="shared" si="69"/>
        <v>-1.089494163424129E-2</v>
      </c>
      <c r="H606" s="62">
        <f>'Raw data'!E606</f>
        <v>1616.8180586214701</v>
      </c>
      <c r="I606" s="67">
        <f t="shared" si="66"/>
        <v>-8.8364781969189465E-3</v>
      </c>
      <c r="K606" s="65">
        <v>43322</v>
      </c>
      <c r="L606" s="62">
        <f t="shared" si="67"/>
        <v>-1.4444623482668582E-2</v>
      </c>
      <c r="M606" s="62">
        <f t="shared" si="63"/>
        <v>239.64913000000001</v>
      </c>
      <c r="N606">
        <f t="shared" si="68"/>
        <v>-1.5035345830503907E-2</v>
      </c>
    </row>
    <row r="607" spans="1:14" x14ac:dyDescent="0.3">
      <c r="A607" s="101">
        <v>43325</v>
      </c>
      <c r="B607" s="3">
        <f>'Raw data'!B607</f>
        <v>64.662445000000005</v>
      </c>
      <c r="C607" s="3">
        <f t="shared" si="64"/>
        <v>-2.2474747589272818E-2</v>
      </c>
      <c r="D607" s="3">
        <f>'Raw data'!C607</f>
        <v>109</v>
      </c>
      <c r="E607" s="3">
        <f t="shared" si="65"/>
        <v>-8.6402910413824717E-3</v>
      </c>
      <c r="F607" s="3">
        <f>'Raw data'!D607</f>
        <v>63</v>
      </c>
      <c r="G607" s="3">
        <f t="shared" si="69"/>
        <v>-8.6546026750589644E-3</v>
      </c>
      <c r="H607" s="62">
        <f>'Raw data'!E607</f>
        <v>1611.79500724689</v>
      </c>
      <c r="I607" s="67">
        <f t="shared" si="66"/>
        <v>-3.1067511571851274E-3</v>
      </c>
      <c r="K607" s="65">
        <v>43325</v>
      </c>
      <c r="L607" s="62">
        <f t="shared" si="67"/>
        <v>-1.3256547101904751E-2</v>
      </c>
      <c r="M607" s="62">
        <f t="shared" si="63"/>
        <v>236.66244499999999</v>
      </c>
      <c r="N607">
        <f t="shared" si="68"/>
        <v>-1.2462740841162338E-2</v>
      </c>
    </row>
    <row r="608" spans="1:14" x14ac:dyDescent="0.3">
      <c r="A608" s="101">
        <v>43326</v>
      </c>
      <c r="B608" s="3">
        <f>'Raw data'!B608</f>
        <v>65.089650000000006</v>
      </c>
      <c r="C608" s="3">
        <f t="shared" si="64"/>
        <v>6.6066941947524674E-3</v>
      </c>
      <c r="D608" s="3">
        <f>'Raw data'!C608</f>
        <v>109</v>
      </c>
      <c r="E608" s="3">
        <f t="shared" si="65"/>
        <v>0</v>
      </c>
      <c r="F608" s="3">
        <f>'Raw data'!D608</f>
        <v>64.099999999999994</v>
      </c>
      <c r="G608" s="3">
        <f t="shared" si="69"/>
        <v>1.7460317460317371E-2</v>
      </c>
      <c r="H608" s="62">
        <f>'Raw data'!E608</f>
        <v>1608.5580800038799</v>
      </c>
      <c r="I608" s="67">
        <f t="shared" si="66"/>
        <v>-2.0082747672354982E-3</v>
      </c>
      <c r="K608" s="65">
        <v>43326</v>
      </c>
      <c r="L608" s="62">
        <f t="shared" si="67"/>
        <v>8.0223372183566132E-3</v>
      </c>
      <c r="M608" s="62">
        <f t="shared" si="63"/>
        <v>238.18965</v>
      </c>
      <c r="N608">
        <f t="shared" si="68"/>
        <v>6.4530939837117345E-3</v>
      </c>
    </row>
    <row r="609" spans="1:14" x14ac:dyDescent="0.3">
      <c r="A609" s="101">
        <v>43327</v>
      </c>
      <c r="B609" s="3">
        <f>'Raw data'!B609</f>
        <v>63.389355000000002</v>
      </c>
      <c r="C609" s="3">
        <f t="shared" si="64"/>
        <v>-2.6122355858419946E-2</v>
      </c>
      <c r="D609" s="3">
        <f>'Raw data'!C609</f>
        <v>108.45</v>
      </c>
      <c r="E609" s="3">
        <f t="shared" si="65"/>
        <v>-5.0458715596330018E-3</v>
      </c>
      <c r="F609" s="3">
        <f>'Raw data'!D609</f>
        <v>63.5</v>
      </c>
      <c r="G609" s="3">
        <f t="shared" si="69"/>
        <v>-9.3603744149765109E-3</v>
      </c>
      <c r="H609" s="62">
        <f>'Raw data'!E609</f>
        <v>1593.5927940055301</v>
      </c>
      <c r="I609" s="67">
        <f t="shared" si="66"/>
        <v>-9.3035409690110354E-3</v>
      </c>
      <c r="K609" s="65">
        <v>43327</v>
      </c>
      <c r="L609" s="62">
        <f t="shared" si="67"/>
        <v>-1.3509533944343151E-2</v>
      </c>
      <c r="M609" s="62">
        <f t="shared" si="63"/>
        <v>235.33935500000001</v>
      </c>
      <c r="N609">
        <f t="shared" si="68"/>
        <v>-1.196649392616341E-2</v>
      </c>
    </row>
    <row r="610" spans="1:14" x14ac:dyDescent="0.3">
      <c r="A610" s="101">
        <v>43328</v>
      </c>
      <c r="B610" s="3">
        <f>'Raw data'!B610</f>
        <v>64.910219999999995</v>
      </c>
      <c r="C610" s="3">
        <f t="shared" si="64"/>
        <v>2.3992435322933849E-2</v>
      </c>
      <c r="D610" s="3">
        <f>'Raw data'!C610</f>
        <v>107.95</v>
      </c>
      <c r="E610" s="3">
        <f t="shared" si="65"/>
        <v>-4.6104195481788844E-3</v>
      </c>
      <c r="F610" s="3">
        <f>'Raw data'!D610</f>
        <v>64</v>
      </c>
      <c r="G610" s="3">
        <f t="shared" si="69"/>
        <v>7.874015748031496E-3</v>
      </c>
      <c r="H610" s="62">
        <f>'Raw data'!E610</f>
        <v>1611.3301999615901</v>
      </c>
      <c r="I610" s="67">
        <f t="shared" si="66"/>
        <v>1.113045065388169E-2</v>
      </c>
      <c r="K610" s="65">
        <v>43328</v>
      </c>
      <c r="L610" s="62">
        <f t="shared" si="67"/>
        <v>9.0853438409288206E-3</v>
      </c>
      <c r="M610" s="62">
        <f t="shared" si="63"/>
        <v>236.86022</v>
      </c>
      <c r="N610">
        <f t="shared" si="68"/>
        <v>6.4624337905574113E-3</v>
      </c>
    </row>
    <row r="611" spans="1:14" x14ac:dyDescent="0.3">
      <c r="A611" s="101">
        <v>43329</v>
      </c>
      <c r="B611" s="3">
        <f>'Raw data'!B611</f>
        <v>64.730800000000002</v>
      </c>
      <c r="C611" s="3">
        <f t="shared" si="64"/>
        <v>-2.7641255876192264E-3</v>
      </c>
      <c r="D611" s="3">
        <f>'Raw data'!C611</f>
        <v>110.8</v>
      </c>
      <c r="E611" s="3">
        <f t="shared" si="65"/>
        <v>2.6401111625752611E-2</v>
      </c>
      <c r="F611" s="3">
        <f>'Raw data'!D611</f>
        <v>63.4</v>
      </c>
      <c r="G611" s="3">
        <f t="shared" si="69"/>
        <v>-9.3750000000000222E-3</v>
      </c>
      <c r="H611" s="62">
        <f>'Raw data'!E611</f>
        <v>1622.71259363028</v>
      </c>
      <c r="I611" s="67">
        <f t="shared" si="66"/>
        <v>7.0639733984761508E-3</v>
      </c>
      <c r="K611" s="65">
        <v>43329</v>
      </c>
      <c r="L611" s="62">
        <f t="shared" si="67"/>
        <v>4.753995346044454E-3</v>
      </c>
      <c r="M611" s="62">
        <f t="shared" si="63"/>
        <v>238.9308</v>
      </c>
      <c r="N611">
        <f t="shared" si="68"/>
        <v>8.7417802786808468E-3</v>
      </c>
    </row>
    <row r="612" spans="1:14" x14ac:dyDescent="0.3">
      <c r="A612" s="101">
        <v>43332</v>
      </c>
      <c r="B612" s="3">
        <f>'Raw data'!B612</f>
        <v>64.491553999999994</v>
      </c>
      <c r="C612" s="3">
        <f t="shared" si="64"/>
        <v>-3.6960148800881266E-3</v>
      </c>
      <c r="D612" s="3">
        <f>'Raw data'!C612</f>
        <v>112.3</v>
      </c>
      <c r="E612" s="3">
        <f t="shared" si="65"/>
        <v>1.3537906137184115E-2</v>
      </c>
      <c r="F612" s="3">
        <f>'Raw data'!D612</f>
        <v>61.5</v>
      </c>
      <c r="G612" s="3">
        <f t="shared" si="69"/>
        <v>-2.9968454258675056E-2</v>
      </c>
      <c r="H612" s="62">
        <f>'Raw data'!E612</f>
        <v>1630.91742237566</v>
      </c>
      <c r="I612" s="67">
        <f t="shared" si="66"/>
        <v>5.0562427244274667E-3</v>
      </c>
      <c r="K612" s="65">
        <v>43332</v>
      </c>
      <c r="L612" s="62">
        <f t="shared" si="67"/>
        <v>-6.7088543338596892E-3</v>
      </c>
      <c r="M612" s="62">
        <f t="shared" si="63"/>
        <v>238.29155399999999</v>
      </c>
      <c r="N612">
        <f t="shared" si="68"/>
        <v>-2.6754441034810674E-3</v>
      </c>
    </row>
    <row r="613" spans="1:14" x14ac:dyDescent="0.3">
      <c r="A613" s="101">
        <v>43333</v>
      </c>
      <c r="B613" s="3">
        <f>'Raw data'!B613</f>
        <v>62.8767</v>
      </c>
      <c r="C613" s="3">
        <f t="shared" si="64"/>
        <v>-2.5039774975805267E-2</v>
      </c>
      <c r="D613" s="3">
        <f>'Raw data'!C613</f>
        <v>113.35</v>
      </c>
      <c r="E613" s="3">
        <f t="shared" si="65"/>
        <v>9.3499554764024679E-3</v>
      </c>
      <c r="F613" s="3">
        <f>'Raw data'!D613</f>
        <v>59.15</v>
      </c>
      <c r="G613" s="3">
        <f t="shared" si="69"/>
        <v>-3.8211382113821163E-2</v>
      </c>
      <c r="H613" s="62">
        <f>'Raw data'!E613</f>
        <v>1637.6014151248501</v>
      </c>
      <c r="I613" s="67">
        <f t="shared" si="66"/>
        <v>4.0983023772312999E-3</v>
      </c>
      <c r="K613" s="65">
        <v>43333</v>
      </c>
      <c r="L613" s="62">
        <f t="shared" si="67"/>
        <v>-1.7967067204407987E-2</v>
      </c>
      <c r="M613" s="62">
        <f t="shared" si="63"/>
        <v>235.3767</v>
      </c>
      <c r="N613">
        <f t="shared" si="68"/>
        <v>-1.2232300940049227E-2</v>
      </c>
    </row>
    <row r="614" spans="1:14" x14ac:dyDescent="0.3">
      <c r="A614" s="101">
        <v>43334</v>
      </c>
      <c r="B614" s="3">
        <f>'Raw data'!B614</f>
        <v>63.654223999999999</v>
      </c>
      <c r="C614" s="3">
        <f t="shared" si="64"/>
        <v>1.2365852533609424E-2</v>
      </c>
      <c r="D614" s="3">
        <f>'Raw data'!C614</f>
        <v>114.05</v>
      </c>
      <c r="E614" s="3">
        <f t="shared" si="65"/>
        <v>6.1755624172916005E-3</v>
      </c>
      <c r="F614" s="3">
        <f>'Raw data'!D614</f>
        <v>61.45</v>
      </c>
      <c r="G614" s="3">
        <f t="shared" si="69"/>
        <v>3.8884192730346649E-2</v>
      </c>
      <c r="H614" s="62">
        <f>'Raw data'!E614</f>
        <v>1643.4567239637199</v>
      </c>
      <c r="I614" s="67">
        <f t="shared" si="66"/>
        <v>3.5755396794301458E-3</v>
      </c>
      <c r="K614" s="65">
        <v>43334</v>
      </c>
      <c r="L614" s="62">
        <f t="shared" si="67"/>
        <v>1.9141869227082556E-2</v>
      </c>
      <c r="M614" s="62">
        <f t="shared" si="63"/>
        <v>239.154224</v>
      </c>
      <c r="N614">
        <f t="shared" si="68"/>
        <v>1.6048844256886938E-2</v>
      </c>
    </row>
    <row r="615" spans="1:14" x14ac:dyDescent="0.3">
      <c r="A615" s="101">
        <v>43335</v>
      </c>
      <c r="B615" s="3">
        <f>'Raw data'!B615</f>
        <v>63.654223999999999</v>
      </c>
      <c r="C615" s="3">
        <f t="shared" si="64"/>
        <v>0</v>
      </c>
      <c r="D615" s="3">
        <f>'Raw data'!C615</f>
        <v>113.35</v>
      </c>
      <c r="E615" s="3">
        <f t="shared" si="65"/>
        <v>-6.1376589215256716E-3</v>
      </c>
      <c r="F615" s="3">
        <f>'Raw data'!D615</f>
        <v>60.7</v>
      </c>
      <c r="G615" s="3">
        <f t="shared" si="69"/>
        <v>-1.2205044751830756E-2</v>
      </c>
      <c r="H615" s="62">
        <f>'Raw data'!E615</f>
        <v>1643.7050520918301</v>
      </c>
      <c r="I615" s="67">
        <f t="shared" si="66"/>
        <v>1.511011056690715E-4</v>
      </c>
      <c r="K615" s="65">
        <v>43335</v>
      </c>
      <c r="L615" s="62">
        <f t="shared" si="67"/>
        <v>-6.1142345577854763E-3</v>
      </c>
      <c r="M615" s="62">
        <f t="shared" si="63"/>
        <v>237.70422400000001</v>
      </c>
      <c r="N615">
        <f t="shared" si="68"/>
        <v>-6.0630331998651572E-3</v>
      </c>
    </row>
    <row r="616" spans="1:14" x14ac:dyDescent="0.3">
      <c r="A616" s="101">
        <v>43336</v>
      </c>
      <c r="B616" s="3">
        <f>'Raw data'!B616</f>
        <v>61.911205000000002</v>
      </c>
      <c r="C616" s="3">
        <f t="shared" si="64"/>
        <v>-2.7382613288946808E-2</v>
      </c>
      <c r="D616" s="3">
        <f>'Raw data'!C616</f>
        <v>112.6</v>
      </c>
      <c r="E616" s="3">
        <f t="shared" si="65"/>
        <v>-6.6166740185266875E-3</v>
      </c>
      <c r="F616" s="3">
        <f>'Raw data'!D616</f>
        <v>61.65</v>
      </c>
      <c r="G616" s="3">
        <f t="shared" si="69"/>
        <v>1.5650741350906026E-2</v>
      </c>
      <c r="H616" s="62">
        <f>'Raw data'!E616</f>
        <v>1646.86748983501</v>
      </c>
      <c r="I616" s="67">
        <f t="shared" si="66"/>
        <v>1.9239691081774622E-3</v>
      </c>
      <c r="K616" s="65">
        <v>43336</v>
      </c>
      <c r="L616" s="62">
        <f t="shared" si="67"/>
        <v>-6.1161819855224892E-3</v>
      </c>
      <c r="M616" s="62">
        <f t="shared" si="63"/>
        <v>236.161205</v>
      </c>
      <c r="N616">
        <f t="shared" si="68"/>
        <v>-6.4913402632677452E-3</v>
      </c>
    </row>
    <row r="617" spans="1:14" x14ac:dyDescent="0.3">
      <c r="A617" s="101">
        <v>43339</v>
      </c>
      <c r="B617" s="3">
        <f>'Raw data'!B617</f>
        <v>62.671641999999999</v>
      </c>
      <c r="C617" s="3">
        <f t="shared" si="64"/>
        <v>1.2282703914420597E-2</v>
      </c>
      <c r="D617" s="3">
        <f>'Raw data'!C617</f>
        <v>113.6</v>
      </c>
      <c r="E617" s="3">
        <f t="shared" si="65"/>
        <v>8.8809946714031984E-3</v>
      </c>
      <c r="F617" s="3">
        <f>'Raw data'!D617</f>
        <v>61.95</v>
      </c>
      <c r="G617" s="3">
        <f t="shared" si="69"/>
        <v>4.86618004866187E-3</v>
      </c>
      <c r="H617" s="62">
        <f>'Raw data'!E617</f>
        <v>1665.0974855449001</v>
      </c>
      <c r="I617" s="67">
        <f t="shared" si="66"/>
        <v>1.1069497590068067E-2</v>
      </c>
      <c r="K617" s="65">
        <v>43339</v>
      </c>
      <c r="L617" s="62">
        <f t="shared" si="67"/>
        <v>8.6766262114952222E-3</v>
      </c>
      <c r="M617" s="62">
        <f t="shared" si="63"/>
        <v>238.22164199999997</v>
      </c>
      <c r="N617">
        <f t="shared" si="68"/>
        <v>8.7247056518024585E-3</v>
      </c>
    </row>
    <row r="618" spans="1:14" x14ac:dyDescent="0.3">
      <c r="A618" s="101">
        <v>43340</v>
      </c>
      <c r="B618" s="3">
        <f>'Raw data'!B618</f>
        <v>63.227015999999999</v>
      </c>
      <c r="C618" s="3">
        <f t="shared" si="64"/>
        <v>8.8616475055815595E-3</v>
      </c>
      <c r="D618" s="3">
        <f>'Raw data'!C618</f>
        <v>114.3</v>
      </c>
      <c r="E618" s="3">
        <f t="shared" si="65"/>
        <v>6.1619718309859411E-3</v>
      </c>
      <c r="F618" s="3">
        <f>'Raw data'!D618</f>
        <v>62.8</v>
      </c>
      <c r="G618" s="3">
        <f t="shared" si="69"/>
        <v>1.3720742534301764E-2</v>
      </c>
      <c r="H618" s="62">
        <f>'Raw data'!E618</f>
        <v>1671.1461161985401</v>
      </c>
      <c r="I618" s="67">
        <f t="shared" si="66"/>
        <v>3.6325985151917828E-3</v>
      </c>
      <c r="K618" s="65">
        <v>43340</v>
      </c>
      <c r="L618" s="62">
        <f t="shared" si="67"/>
        <v>9.5814539569564223E-3</v>
      </c>
      <c r="M618" s="62">
        <f t="shared" si="63"/>
        <v>240.32701600000001</v>
      </c>
      <c r="N618">
        <f t="shared" si="68"/>
        <v>8.837878801960573E-3</v>
      </c>
    </row>
    <row r="619" spans="1:14" x14ac:dyDescent="0.3">
      <c r="A619" s="101">
        <v>43341</v>
      </c>
      <c r="B619" s="3">
        <f>'Raw data'!B619</f>
        <v>61.142229999999998</v>
      </c>
      <c r="C619" s="3">
        <f t="shared" si="64"/>
        <v>-3.2973025328286901E-2</v>
      </c>
      <c r="D619" s="3">
        <f>'Raw data'!C619</f>
        <v>113.3</v>
      </c>
      <c r="E619" s="3">
        <f t="shared" si="65"/>
        <v>-8.7489063867016627E-3</v>
      </c>
      <c r="F619" s="3">
        <f>'Raw data'!D619</f>
        <v>61.85</v>
      </c>
      <c r="G619" s="3">
        <f t="shared" si="69"/>
        <v>-1.512738853503178E-2</v>
      </c>
      <c r="H619" s="62">
        <f>'Raw data'!E619</f>
        <v>1677.21542264444</v>
      </c>
      <c r="I619" s="67">
        <f t="shared" si="66"/>
        <v>3.6318227275698141E-3</v>
      </c>
      <c r="K619" s="65">
        <v>43341</v>
      </c>
      <c r="L619" s="62">
        <f t="shared" si="67"/>
        <v>-1.8949773416673449E-2</v>
      </c>
      <c r="M619" s="62">
        <f t="shared" si="63"/>
        <v>236.29222999999999</v>
      </c>
      <c r="N619">
        <f t="shared" si="68"/>
        <v>-1.6788732565963475E-2</v>
      </c>
    </row>
    <row r="620" spans="1:14" x14ac:dyDescent="0.3">
      <c r="A620" s="101">
        <v>43342</v>
      </c>
      <c r="B620" s="3">
        <f>'Raw data'!B620</f>
        <v>60.569769999999998</v>
      </c>
      <c r="C620" s="3">
        <f t="shared" si="64"/>
        <v>-9.3627595853144306E-3</v>
      </c>
      <c r="D620" s="3">
        <f>'Raw data'!C620</f>
        <v>114.2</v>
      </c>
      <c r="E620" s="3">
        <f t="shared" si="65"/>
        <v>7.9435127978817795E-3</v>
      </c>
      <c r="F620" s="3">
        <f>'Raw data'!D620</f>
        <v>63</v>
      </c>
      <c r="G620" s="3">
        <f t="shared" si="69"/>
        <v>1.8593371059013718E-2</v>
      </c>
      <c r="H620" s="62">
        <f>'Raw data'!E620</f>
        <v>1672.56309184666</v>
      </c>
      <c r="I620" s="67">
        <f t="shared" si="66"/>
        <v>-2.773842128427806E-3</v>
      </c>
      <c r="K620" s="65">
        <v>43342</v>
      </c>
      <c r="L620" s="62">
        <f t="shared" si="67"/>
        <v>5.7247080905270227E-3</v>
      </c>
      <c r="M620" s="62">
        <f t="shared" si="63"/>
        <v>237.76976999999999</v>
      </c>
      <c r="N620">
        <f t="shared" si="68"/>
        <v>6.2530198305716812E-3</v>
      </c>
    </row>
    <row r="621" spans="1:14" x14ac:dyDescent="0.3">
      <c r="A621" s="101">
        <v>43343</v>
      </c>
      <c r="B621" s="3">
        <f>'Raw data'!B621</f>
        <v>60.091293</v>
      </c>
      <c r="C621" s="3">
        <f t="shared" si="64"/>
        <v>-7.8996007414259307E-3</v>
      </c>
      <c r="D621" s="3">
        <f>'Raw data'!C621</f>
        <v>112.4</v>
      </c>
      <c r="E621" s="3">
        <f t="shared" si="65"/>
        <v>-1.5761821366024494E-2</v>
      </c>
      <c r="F621" s="3">
        <f>'Raw data'!D621</f>
        <v>65</v>
      </c>
      <c r="G621" s="3">
        <f t="shared" si="69"/>
        <v>3.1746031746031744E-2</v>
      </c>
      <c r="H621" s="62">
        <f>'Raw data'!E621</f>
        <v>1658.1631371441699</v>
      </c>
      <c r="I621" s="67">
        <f t="shared" si="66"/>
        <v>-8.6095136097922645E-3</v>
      </c>
      <c r="K621" s="65">
        <v>43343</v>
      </c>
      <c r="L621" s="62">
        <f t="shared" si="67"/>
        <v>2.6948698795271064E-3</v>
      </c>
      <c r="M621" s="62">
        <f t="shared" si="63"/>
        <v>237.49129300000001</v>
      </c>
      <c r="N621">
        <f t="shared" si="68"/>
        <v>-1.171204396589108E-3</v>
      </c>
    </row>
    <row r="622" spans="1:14" x14ac:dyDescent="0.3">
      <c r="A622" s="101">
        <v>43346</v>
      </c>
      <c r="B622" s="3">
        <f>'Raw data'!B622</f>
        <v>60.766289999999998</v>
      </c>
      <c r="C622" s="3">
        <f t="shared" si="64"/>
        <v>1.1232858643930288E-2</v>
      </c>
      <c r="D622" s="3">
        <f>'Raw data'!C622</f>
        <v>111.95</v>
      </c>
      <c r="E622" s="3">
        <f t="shared" si="65"/>
        <v>-4.0035587188612352E-3</v>
      </c>
      <c r="F622" s="3">
        <f>'Raw data'!D622</f>
        <v>65.849999999999994</v>
      </c>
      <c r="G622" s="3">
        <f t="shared" si="69"/>
        <v>1.307692307692299E-2</v>
      </c>
      <c r="H622" s="62">
        <f>'Raw data'!E622</f>
        <v>1660.1435980374899</v>
      </c>
      <c r="I622" s="67">
        <f t="shared" si="66"/>
        <v>1.1943703541323039E-3</v>
      </c>
      <c r="K622" s="65">
        <v>43346</v>
      </c>
      <c r="L622" s="62">
        <f t="shared" si="67"/>
        <v>6.7687410006640148E-3</v>
      </c>
      <c r="M622" s="62">
        <f t="shared" si="63"/>
        <v>238.56629000000001</v>
      </c>
      <c r="N622">
        <f t="shared" si="68"/>
        <v>4.5264691030167418E-3</v>
      </c>
    </row>
    <row r="623" spans="1:14" x14ac:dyDescent="0.3">
      <c r="A623" s="101">
        <v>43347</v>
      </c>
      <c r="B623" s="3">
        <f>'Raw data'!B623</f>
        <v>59.621369999999999</v>
      </c>
      <c r="C623" s="3">
        <f t="shared" si="64"/>
        <v>-1.8841367475289326E-2</v>
      </c>
      <c r="D623" s="3">
        <f>'Raw data'!C623</f>
        <v>109.1</v>
      </c>
      <c r="E623" s="3">
        <f t="shared" si="65"/>
        <v>-2.545779365788306E-2</v>
      </c>
      <c r="F623" s="3">
        <f>'Raw data'!D623</f>
        <v>64.349999999999994</v>
      </c>
      <c r="G623" s="3">
        <f t="shared" si="69"/>
        <v>-2.2779043280182234E-2</v>
      </c>
      <c r="H623" s="62">
        <f>'Raw data'!E623</f>
        <v>1645.94525596173</v>
      </c>
      <c r="I623" s="67">
        <f t="shared" si="66"/>
        <v>-8.5524782871459048E-3</v>
      </c>
      <c r="K623" s="65">
        <v>43347</v>
      </c>
      <c r="L623" s="62">
        <f t="shared" si="67"/>
        <v>-2.2359401471118204E-2</v>
      </c>
      <c r="M623" s="62">
        <f t="shared" si="63"/>
        <v>233.07136999999997</v>
      </c>
      <c r="N623">
        <f t="shared" si="68"/>
        <v>-2.3033094910433639E-2</v>
      </c>
    </row>
    <row r="624" spans="1:14" x14ac:dyDescent="0.3">
      <c r="A624" s="101">
        <v>43348</v>
      </c>
      <c r="B624" s="3">
        <f>'Raw data'!B624</f>
        <v>59.664090000000002</v>
      </c>
      <c r="C624" s="3">
        <f t="shared" si="64"/>
        <v>7.1652160961753746E-4</v>
      </c>
      <c r="D624" s="3">
        <f>'Raw data'!C624</f>
        <v>107.6</v>
      </c>
      <c r="E624" s="3">
        <f t="shared" si="65"/>
        <v>-1.3748854262144823E-2</v>
      </c>
      <c r="F624" s="3">
        <f>'Raw data'!D624</f>
        <v>63.4</v>
      </c>
      <c r="G624" s="3">
        <f t="shared" si="69"/>
        <v>-1.4763014763014698E-2</v>
      </c>
      <c r="H624" s="62">
        <f>'Raw data'!E624</f>
        <v>1631.73737683736</v>
      </c>
      <c r="I624" s="67">
        <f t="shared" si="66"/>
        <v>-8.6320484067790807E-3</v>
      </c>
      <c r="K624" s="65">
        <v>43348</v>
      </c>
      <c r="L624" s="62">
        <f t="shared" si="67"/>
        <v>-9.2651158051806608E-3</v>
      </c>
      <c r="M624" s="62">
        <f t="shared" si="63"/>
        <v>230.66409000000002</v>
      </c>
      <c r="N624">
        <f t="shared" si="68"/>
        <v>-1.0328510104007874E-2</v>
      </c>
    </row>
    <row r="625" spans="1:14" x14ac:dyDescent="0.3">
      <c r="A625" s="101">
        <v>43349</v>
      </c>
      <c r="B625" s="3">
        <f>'Raw data'!B625</f>
        <v>57.100830000000002</v>
      </c>
      <c r="C625" s="3">
        <f t="shared" si="64"/>
        <v>-4.2961520070112516E-2</v>
      </c>
      <c r="D625" s="3">
        <f>'Raw data'!C625</f>
        <v>104.65</v>
      </c>
      <c r="E625" s="3">
        <f t="shared" si="65"/>
        <v>-2.7416356877323318E-2</v>
      </c>
      <c r="F625" s="3">
        <f>'Raw data'!D625</f>
        <v>62.7</v>
      </c>
      <c r="G625" s="3">
        <f t="shared" si="69"/>
        <v>-1.1041009463722331E-2</v>
      </c>
      <c r="H625" s="62">
        <f>'Raw data'!E625</f>
        <v>1632.4187617355201</v>
      </c>
      <c r="I625" s="67">
        <f t="shared" si="66"/>
        <v>4.1758245403483192E-4</v>
      </c>
      <c r="K625" s="65">
        <v>43349</v>
      </c>
      <c r="L625" s="62">
        <f t="shared" si="67"/>
        <v>-2.7139628803719385E-2</v>
      </c>
      <c r="M625" s="62">
        <f t="shared" si="63"/>
        <v>224.45083</v>
      </c>
      <c r="N625">
        <f t="shared" si="68"/>
        <v>-2.6936399159487805E-2</v>
      </c>
    </row>
    <row r="626" spans="1:14" x14ac:dyDescent="0.3">
      <c r="A626" s="101">
        <v>43350</v>
      </c>
      <c r="B626" s="3">
        <f>'Raw data'!B626</f>
        <v>57.314433999999999</v>
      </c>
      <c r="C626" s="3">
        <f t="shared" si="64"/>
        <v>3.7408212805312385E-3</v>
      </c>
      <c r="D626" s="3">
        <f>'Raw data'!C626</f>
        <v>103.75</v>
      </c>
      <c r="E626" s="3">
        <f t="shared" si="65"/>
        <v>-8.6000955566173497E-3</v>
      </c>
      <c r="F626" s="3">
        <f>'Raw data'!D626</f>
        <v>62.6</v>
      </c>
      <c r="G626" s="3">
        <f t="shared" si="69"/>
        <v>-1.5948963317384596E-3</v>
      </c>
      <c r="H626" s="62">
        <f>'Raw data'!E626</f>
        <v>1618.1984519600701</v>
      </c>
      <c r="I626" s="67">
        <f t="shared" si="66"/>
        <v>-8.7111898667052556E-3</v>
      </c>
      <c r="K626" s="65">
        <v>43350</v>
      </c>
      <c r="L626" s="62">
        <f t="shared" si="67"/>
        <v>-2.1513902026081902E-3</v>
      </c>
      <c r="M626" s="62">
        <f t="shared" si="63"/>
        <v>223.664434</v>
      </c>
      <c r="N626">
        <f t="shared" si="68"/>
        <v>-3.5036448740242854E-3</v>
      </c>
    </row>
    <row r="627" spans="1:14" x14ac:dyDescent="0.3">
      <c r="A627" s="101">
        <v>43353</v>
      </c>
      <c r="B627" s="3">
        <f>'Raw data'!B627</f>
        <v>55.622684</v>
      </c>
      <c r="C627" s="3">
        <f t="shared" si="64"/>
        <v>-2.9516997411158225E-2</v>
      </c>
      <c r="D627" s="3">
        <f>'Raw data'!C627</f>
        <v>103.9</v>
      </c>
      <c r="E627" s="3">
        <f t="shared" si="65"/>
        <v>1.4457831325301752E-3</v>
      </c>
      <c r="F627" s="3">
        <f>'Raw data'!D627</f>
        <v>62.2</v>
      </c>
      <c r="G627" s="3">
        <f t="shared" si="69"/>
        <v>-6.3897763578274532E-3</v>
      </c>
      <c r="H627" s="62">
        <f>'Raw data'!E627</f>
        <v>1624.2455186531899</v>
      </c>
      <c r="I627" s="67">
        <f t="shared" si="66"/>
        <v>3.7369129143556205E-3</v>
      </c>
      <c r="K627" s="65">
        <v>43353</v>
      </c>
      <c r="L627" s="62">
        <f t="shared" si="67"/>
        <v>-1.1486996878818502E-2</v>
      </c>
      <c r="M627" s="62">
        <f t="shared" si="63"/>
        <v>221.72268400000002</v>
      </c>
      <c r="N627">
        <f t="shared" si="68"/>
        <v>-8.6815322636409186E-3</v>
      </c>
    </row>
    <row r="628" spans="1:14" x14ac:dyDescent="0.3">
      <c r="A628" s="101">
        <v>43354</v>
      </c>
      <c r="B628" s="3">
        <f>'Raw data'!B628</f>
        <v>55.981537000000003</v>
      </c>
      <c r="C628" s="3">
        <f t="shared" si="64"/>
        <v>6.4515585044404439E-3</v>
      </c>
      <c r="D628" s="3">
        <f>'Raw data'!C628</f>
        <v>103.7</v>
      </c>
      <c r="E628" s="3">
        <f t="shared" si="65"/>
        <v>-1.9249278152069569E-3</v>
      </c>
      <c r="F628" s="3">
        <f>'Raw data'!D628</f>
        <v>63</v>
      </c>
      <c r="G628" s="3">
        <f t="shared" si="69"/>
        <v>1.2861736334405098E-2</v>
      </c>
      <c r="H628" s="62">
        <f>'Raw data'!E628</f>
        <v>1620.3856604303</v>
      </c>
      <c r="I628" s="67">
        <f t="shared" si="66"/>
        <v>-2.3764007217889436E-3</v>
      </c>
      <c r="K628" s="65">
        <v>43354</v>
      </c>
      <c r="L628" s="62">
        <f t="shared" si="67"/>
        <v>5.7961223412128617E-3</v>
      </c>
      <c r="M628" s="62">
        <f t="shared" si="63"/>
        <v>222.68153699999999</v>
      </c>
      <c r="N628">
        <f t="shared" si="68"/>
        <v>4.3245597730540569E-3</v>
      </c>
    </row>
    <row r="629" spans="1:14" x14ac:dyDescent="0.3">
      <c r="A629" s="101">
        <v>43355</v>
      </c>
      <c r="B629" s="3">
        <f>'Raw data'!B629</f>
        <v>55.229652000000002</v>
      </c>
      <c r="C629" s="3">
        <f t="shared" si="64"/>
        <v>-1.3430945992068804E-2</v>
      </c>
      <c r="D629" s="3">
        <f>'Raw data'!C629</f>
        <v>104.3</v>
      </c>
      <c r="E629" s="3">
        <f t="shared" si="65"/>
        <v>5.785920925747293E-3</v>
      </c>
      <c r="F629" s="3">
        <f>'Raw data'!D629</f>
        <v>61.9</v>
      </c>
      <c r="G629" s="3">
        <f t="shared" si="69"/>
        <v>-1.7460317460317482E-2</v>
      </c>
      <c r="H629" s="62">
        <f>'Raw data'!E629</f>
        <v>1618.8066448587699</v>
      </c>
      <c r="I629" s="67">
        <f t="shared" si="66"/>
        <v>-9.7446898605040803E-4</v>
      </c>
      <c r="K629" s="65">
        <v>43355</v>
      </c>
      <c r="L629" s="62">
        <f t="shared" si="67"/>
        <v>-8.3684475088796634E-3</v>
      </c>
      <c r="M629" s="62">
        <f t="shared" si="63"/>
        <v>221.429652</v>
      </c>
      <c r="N629">
        <f t="shared" si="68"/>
        <v>-5.6218625794736965E-3</v>
      </c>
    </row>
    <row r="630" spans="1:14" x14ac:dyDescent="0.3">
      <c r="A630" s="101">
        <v>43356</v>
      </c>
      <c r="B630" s="3">
        <f>'Raw data'!B630</f>
        <v>55.981537000000003</v>
      </c>
      <c r="C630" s="3">
        <f t="shared" si="64"/>
        <v>1.3613792098490887E-2</v>
      </c>
      <c r="D630" s="3">
        <f>'Raw data'!C630</f>
        <v>104.2</v>
      </c>
      <c r="E630" s="3">
        <f t="shared" si="65"/>
        <v>-9.5877277085325329E-4</v>
      </c>
      <c r="F630" s="3">
        <f>'Raw data'!D630</f>
        <v>58.05</v>
      </c>
      <c r="G630" s="3">
        <f t="shared" si="69"/>
        <v>-6.2197092084006485E-2</v>
      </c>
      <c r="H630" s="62">
        <f>'Raw data'!E630</f>
        <v>1621.8483311094401</v>
      </c>
      <c r="I630" s="67">
        <f t="shared" si="66"/>
        <v>1.878968226582458E-3</v>
      </c>
      <c r="K630" s="65">
        <v>43356</v>
      </c>
      <c r="L630" s="62">
        <f t="shared" si="67"/>
        <v>-1.651402425212295E-2</v>
      </c>
      <c r="M630" s="62">
        <f t="shared" si="63"/>
        <v>218.231537</v>
      </c>
      <c r="N630">
        <f t="shared" si="68"/>
        <v>-1.4443029518015958E-2</v>
      </c>
    </row>
    <row r="631" spans="1:14" x14ac:dyDescent="0.3">
      <c r="A631" s="101">
        <v>43357</v>
      </c>
      <c r="B631" s="3">
        <f>'Raw data'!B631</f>
        <v>56.374577000000002</v>
      </c>
      <c r="C631" s="3">
        <f t="shared" si="64"/>
        <v>7.0208861896735551E-3</v>
      </c>
      <c r="D631" s="3">
        <f>'Raw data'!C631</f>
        <v>106</v>
      </c>
      <c r="E631" s="3">
        <f t="shared" si="65"/>
        <v>1.7274472168905923E-2</v>
      </c>
      <c r="F631" s="3">
        <f>'Raw data'!D631</f>
        <v>59.65</v>
      </c>
      <c r="G631" s="3">
        <f t="shared" si="69"/>
        <v>2.7562446167097354E-2</v>
      </c>
      <c r="H631" s="62">
        <f>'Raw data'!E631</f>
        <v>1634.7362629613799</v>
      </c>
      <c r="I631" s="67">
        <f t="shared" si="66"/>
        <v>7.9464470288190901E-3</v>
      </c>
      <c r="K631" s="65">
        <v>43357</v>
      </c>
      <c r="L631" s="62">
        <f t="shared" si="67"/>
        <v>1.7285934841892277E-2</v>
      </c>
      <c r="M631" s="62">
        <f t="shared" si="63"/>
        <v>222.02457699999999</v>
      </c>
      <c r="N631">
        <f t="shared" si="68"/>
        <v>1.7380805964813374E-2</v>
      </c>
    </row>
    <row r="632" spans="1:14" x14ac:dyDescent="0.3">
      <c r="A632" s="101">
        <v>43360</v>
      </c>
      <c r="B632" s="3">
        <f>'Raw data'!B632</f>
        <v>56.015712999999998</v>
      </c>
      <c r="C632" s="3">
        <f t="shared" si="64"/>
        <v>-6.3657063005546641E-3</v>
      </c>
      <c r="D632" s="3">
        <f>'Raw data'!C632</f>
        <v>103.7</v>
      </c>
      <c r="E632" s="3">
        <f t="shared" si="65"/>
        <v>-2.1698113207547144E-2</v>
      </c>
      <c r="F632" s="3">
        <f>'Raw data'!D632</f>
        <v>59.55</v>
      </c>
      <c r="G632" s="3">
        <f t="shared" si="69"/>
        <v>-1.6764459346186324E-3</v>
      </c>
      <c r="H632" s="62">
        <f>'Raw data'!E632</f>
        <v>1640.59919746639</v>
      </c>
      <c r="I632" s="67">
        <f t="shared" si="66"/>
        <v>3.5864711867278289E-3</v>
      </c>
      <c r="K632" s="65">
        <v>43360</v>
      </c>
      <c r="L632" s="62">
        <f t="shared" si="67"/>
        <v>-9.9134218142401462E-3</v>
      </c>
      <c r="M632" s="62">
        <f t="shared" si="63"/>
        <v>219.26571300000001</v>
      </c>
      <c r="N632">
        <f t="shared" si="68"/>
        <v>-1.2425939674237003E-2</v>
      </c>
    </row>
    <row r="633" spans="1:14" x14ac:dyDescent="0.3">
      <c r="A633" s="101">
        <v>43361</v>
      </c>
      <c r="B633" s="3">
        <f>'Raw data'!B633</f>
        <v>56.118248000000001</v>
      </c>
      <c r="C633" s="3">
        <f t="shared" si="64"/>
        <v>1.8304685329990026E-3</v>
      </c>
      <c r="D633" s="3">
        <f>'Raw data'!C633</f>
        <v>102.4</v>
      </c>
      <c r="E633" s="3">
        <f t="shared" si="65"/>
        <v>-1.2536162005785893E-2</v>
      </c>
      <c r="F633" s="3">
        <f>'Raw data'!D633</f>
        <v>60</v>
      </c>
      <c r="G633" s="3">
        <f t="shared" si="69"/>
        <v>7.5566750629723406E-3</v>
      </c>
      <c r="H633" s="62">
        <f>'Raw data'!E633</f>
        <v>1625.45170569166</v>
      </c>
      <c r="I633" s="67">
        <f t="shared" si="66"/>
        <v>-9.2329020995028013E-3</v>
      </c>
      <c r="K633" s="65">
        <v>43361</v>
      </c>
      <c r="L633" s="62">
        <f t="shared" si="67"/>
        <v>-1.0496728032715166E-3</v>
      </c>
      <c r="M633" s="62">
        <f t="shared" si="63"/>
        <v>218.518248</v>
      </c>
      <c r="N633">
        <f t="shared" si="68"/>
        <v>-3.408946112792406E-3</v>
      </c>
    </row>
    <row r="634" spans="1:14" x14ac:dyDescent="0.3">
      <c r="A634" s="101">
        <v>43362</v>
      </c>
      <c r="B634" s="3">
        <f>'Raw data'!B634</f>
        <v>56.374577000000002</v>
      </c>
      <c r="C634" s="3">
        <f t="shared" si="64"/>
        <v>4.5676586339616467E-3</v>
      </c>
      <c r="D634" s="3">
        <f>'Raw data'!C634</f>
        <v>103.35</v>
      </c>
      <c r="E634" s="3">
        <f t="shared" si="65"/>
        <v>9.277343749999889E-3</v>
      </c>
      <c r="F634" s="3">
        <f>'Raw data'!D634</f>
        <v>62.7</v>
      </c>
      <c r="G634" s="3">
        <f t="shared" si="69"/>
        <v>4.5000000000000047E-2</v>
      </c>
      <c r="H634" s="62">
        <f>'Raw data'!E634</f>
        <v>1630.5017123289999</v>
      </c>
      <c r="I634" s="67">
        <f t="shared" si="66"/>
        <v>3.1068327774100651E-3</v>
      </c>
      <c r="K634" s="65">
        <v>43362</v>
      </c>
      <c r="L634" s="62">
        <f t="shared" si="67"/>
        <v>1.9615000794653861E-2</v>
      </c>
      <c r="M634" s="62">
        <f t="shared" si="63"/>
        <v>222.424577</v>
      </c>
      <c r="N634">
        <f t="shared" si="68"/>
        <v>1.7876442977888051E-2</v>
      </c>
    </row>
    <row r="635" spans="1:14" x14ac:dyDescent="0.3">
      <c r="A635" s="101">
        <v>43363</v>
      </c>
      <c r="B635" s="3">
        <f>'Raw data'!B635</f>
        <v>55.622684</v>
      </c>
      <c r="C635" s="3">
        <f t="shared" si="64"/>
        <v>-1.3337448190520393E-2</v>
      </c>
      <c r="D635" s="3">
        <f>'Raw data'!C635</f>
        <v>104.1</v>
      </c>
      <c r="E635" s="3">
        <f t="shared" si="65"/>
        <v>7.2568940493468797E-3</v>
      </c>
      <c r="F635" s="3">
        <f>'Raw data'!D635</f>
        <v>61.35</v>
      </c>
      <c r="G635" s="3">
        <f t="shared" si="69"/>
        <v>-2.1531100478468922E-2</v>
      </c>
      <c r="H635" s="62">
        <f>'Raw data'!E635</f>
        <v>1645.84299163229</v>
      </c>
      <c r="I635" s="67">
        <f t="shared" si="66"/>
        <v>9.4089317338874132E-3</v>
      </c>
      <c r="K635" s="65">
        <v>43363</v>
      </c>
      <c r="L635" s="62">
        <f t="shared" si="67"/>
        <v>-9.2038848732141441E-3</v>
      </c>
      <c r="M635" s="62">
        <f t="shared" si="63"/>
        <v>221.07268399999998</v>
      </c>
      <c r="N635">
        <f t="shared" si="68"/>
        <v>-6.077983909125376E-3</v>
      </c>
    </row>
    <row r="636" spans="1:14" x14ac:dyDescent="0.3">
      <c r="A636" s="101">
        <v>43364</v>
      </c>
      <c r="B636" s="3">
        <f>'Raw data'!B636</f>
        <v>55.896095000000003</v>
      </c>
      <c r="C636" s="3">
        <f t="shared" si="64"/>
        <v>4.9154585923973561E-3</v>
      </c>
      <c r="D636" s="3">
        <f>'Raw data'!C636</f>
        <v>104.35</v>
      </c>
      <c r="E636" s="3">
        <f t="shared" si="65"/>
        <v>2.4015369836695487E-3</v>
      </c>
      <c r="F636" s="3">
        <f>'Raw data'!D636</f>
        <v>61.65</v>
      </c>
      <c r="G636" s="3">
        <f t="shared" si="69"/>
        <v>4.8899755501222025E-3</v>
      </c>
      <c r="H636" s="62">
        <f>'Raw data'!E636</f>
        <v>1662.32435944944</v>
      </c>
      <c r="I636" s="67">
        <f t="shared" si="66"/>
        <v>1.0013936870615029E-2</v>
      </c>
      <c r="K636" s="65">
        <v>43364</v>
      </c>
      <c r="L636" s="62">
        <f t="shared" si="67"/>
        <v>4.0689903753963691E-3</v>
      </c>
      <c r="M636" s="62">
        <f t="shared" si="63"/>
        <v>221.896095</v>
      </c>
      <c r="N636">
        <f t="shared" si="68"/>
        <v>3.7246166514177822E-3</v>
      </c>
    </row>
    <row r="637" spans="1:14" x14ac:dyDescent="0.3">
      <c r="A637" s="101">
        <v>43367</v>
      </c>
      <c r="B637" s="3">
        <f>'Raw data'!B637</f>
        <v>57.673290000000001</v>
      </c>
      <c r="C637" s="3">
        <f t="shared" si="64"/>
        <v>3.1794618210807014E-2</v>
      </c>
      <c r="D637" s="3">
        <f>'Raw data'!C637</f>
        <v>101.3</v>
      </c>
      <c r="E637" s="3">
        <f t="shared" si="65"/>
        <v>-2.9228557738380425E-2</v>
      </c>
      <c r="F637" s="3">
        <f>'Raw data'!D637</f>
        <v>60.7</v>
      </c>
      <c r="G637" s="3">
        <f t="shared" si="69"/>
        <v>-1.5409570154095633E-2</v>
      </c>
      <c r="H637" s="62">
        <f>'Raw data'!E637</f>
        <v>1655.0081120946099</v>
      </c>
      <c r="I637" s="67">
        <f t="shared" si="66"/>
        <v>-4.4012152701974148E-3</v>
      </c>
      <c r="K637" s="65">
        <v>43367</v>
      </c>
      <c r="L637" s="62">
        <f t="shared" si="67"/>
        <v>-4.2811698938896815E-3</v>
      </c>
      <c r="M637" s="62">
        <f t="shared" si="63"/>
        <v>219.67329000000001</v>
      </c>
      <c r="N637">
        <f t="shared" si="68"/>
        <v>-1.001732364871042E-2</v>
      </c>
    </row>
    <row r="638" spans="1:14" x14ac:dyDescent="0.3">
      <c r="A638" s="101">
        <v>43368</v>
      </c>
      <c r="B638" s="3">
        <f>'Raw data'!B638</f>
        <v>57.92962</v>
      </c>
      <c r="C638" s="3">
        <f t="shared" si="64"/>
        <v>4.4445184243867199E-3</v>
      </c>
      <c r="D638" s="3">
        <f>'Raw data'!C638</f>
        <v>101.1</v>
      </c>
      <c r="E638" s="3">
        <f t="shared" si="65"/>
        <v>-1.9743336623889718E-3</v>
      </c>
      <c r="F638" s="3">
        <f>'Raw data'!D638</f>
        <v>60.15</v>
      </c>
      <c r="G638" s="3">
        <f t="shared" si="69"/>
        <v>-9.0609555189457049E-3</v>
      </c>
      <c r="H638" s="62">
        <f>'Raw data'!E638</f>
        <v>1656.70757046309</v>
      </c>
      <c r="I638" s="67">
        <f t="shared" si="66"/>
        <v>1.0268580293114951E-3</v>
      </c>
      <c r="K638" s="65">
        <v>43368</v>
      </c>
      <c r="L638" s="62">
        <f t="shared" si="67"/>
        <v>-2.1969235856493189E-3</v>
      </c>
      <c r="M638" s="62">
        <f t="shared" si="63"/>
        <v>219.17962</v>
      </c>
      <c r="N638">
        <f t="shared" si="68"/>
        <v>-2.2472918760401352E-3</v>
      </c>
    </row>
    <row r="639" spans="1:14" x14ac:dyDescent="0.3">
      <c r="A639" s="101">
        <v>43369</v>
      </c>
      <c r="B639" s="3">
        <f>'Raw data'!B639</f>
        <v>56.810326000000003</v>
      </c>
      <c r="C639" s="3">
        <f t="shared" si="64"/>
        <v>-1.9321618198082372E-2</v>
      </c>
      <c r="D639" s="3">
        <f>'Raw data'!C639</f>
        <v>100.15</v>
      </c>
      <c r="E639" s="3">
        <f t="shared" si="65"/>
        <v>-9.3966369930760501E-3</v>
      </c>
      <c r="F639" s="3">
        <f>'Raw data'!D639</f>
        <v>61.65</v>
      </c>
      <c r="G639" s="3">
        <f t="shared" si="69"/>
        <v>2.4937655860349128E-2</v>
      </c>
      <c r="H639" s="62">
        <f>'Raw data'!E639</f>
        <v>1658.28859900671</v>
      </c>
      <c r="I639" s="67">
        <f t="shared" si="66"/>
        <v>9.5431962273107398E-4</v>
      </c>
      <c r="K639" s="65">
        <v>43369</v>
      </c>
      <c r="L639" s="62">
        <f t="shared" si="67"/>
        <v>-1.2601997769364308E-3</v>
      </c>
      <c r="M639" s="62">
        <f t="shared" si="63"/>
        <v>218.61032600000001</v>
      </c>
      <c r="N639">
        <f t="shared" si="68"/>
        <v>-2.5973856510928574E-3</v>
      </c>
    </row>
    <row r="640" spans="1:14" x14ac:dyDescent="0.3">
      <c r="A640" s="101">
        <v>43370</v>
      </c>
      <c r="B640" s="3">
        <f>'Raw data'!B640</f>
        <v>57.126460000000002</v>
      </c>
      <c r="C640" s="3">
        <f t="shared" si="64"/>
        <v>5.5647277926199213E-3</v>
      </c>
      <c r="D640" s="3">
        <f>'Raw data'!C640</f>
        <v>100</v>
      </c>
      <c r="E640" s="3">
        <f t="shared" si="65"/>
        <v>-1.4977533699451391E-3</v>
      </c>
      <c r="F640" s="3">
        <f>'Raw data'!D640</f>
        <v>60.4</v>
      </c>
      <c r="G640" s="3">
        <f t="shared" si="69"/>
        <v>-2.0275750202757504E-2</v>
      </c>
      <c r="H640" s="62">
        <f>'Raw data'!E640</f>
        <v>1676.3743704696101</v>
      </c>
      <c r="I640" s="67">
        <f t="shared" si="66"/>
        <v>1.0906287044205206E-2</v>
      </c>
      <c r="K640" s="65">
        <v>43370</v>
      </c>
      <c r="L640" s="62">
        <f t="shared" si="67"/>
        <v>-5.4029252600275744E-3</v>
      </c>
      <c r="M640" s="62">
        <f t="shared" si="63"/>
        <v>217.52646000000001</v>
      </c>
      <c r="N640">
        <f t="shared" si="68"/>
        <v>-4.9579817194911474E-3</v>
      </c>
    </row>
    <row r="641" spans="1:14" x14ac:dyDescent="0.3">
      <c r="A641" s="101">
        <v>43371</v>
      </c>
      <c r="B641" s="3">
        <f>'Raw data'!B641</f>
        <v>58.510627999999997</v>
      </c>
      <c r="C641" s="3">
        <f t="shared" si="64"/>
        <v>2.4229892767729619E-2</v>
      </c>
      <c r="D641" s="3">
        <f>'Raw data'!C641</f>
        <v>99.8</v>
      </c>
      <c r="E641" s="3">
        <f t="shared" si="65"/>
        <v>-2.0000000000000282E-3</v>
      </c>
      <c r="F641" s="3">
        <f>'Raw data'!D641</f>
        <v>60.3</v>
      </c>
      <c r="G641" s="3">
        <f t="shared" si="69"/>
        <v>-1.6556291390728713E-3</v>
      </c>
      <c r="H641" s="62">
        <f>'Raw data'!E641</f>
        <v>1662.3577666487599</v>
      </c>
      <c r="I641" s="67">
        <f t="shared" si="66"/>
        <v>-8.3612611047755511E-3</v>
      </c>
      <c r="K641" s="65">
        <v>43371</v>
      </c>
      <c r="L641" s="62">
        <f t="shared" si="67"/>
        <v>6.8580878762189061E-3</v>
      </c>
      <c r="M641" s="62">
        <f t="shared" si="63"/>
        <v>218.61062800000002</v>
      </c>
      <c r="N641">
        <f t="shared" si="68"/>
        <v>4.9840741213735803E-3</v>
      </c>
    </row>
    <row r="642" spans="1:14" x14ac:dyDescent="0.3">
      <c r="A642" s="101">
        <v>43374</v>
      </c>
      <c r="B642" s="3">
        <f>'Raw data'!B642</f>
        <v>60.228000000000002</v>
      </c>
      <c r="C642" s="3">
        <f t="shared" si="64"/>
        <v>2.9351453893128692E-2</v>
      </c>
      <c r="D642" s="3">
        <f>'Raw data'!C642</f>
        <v>101.85</v>
      </c>
      <c r="E642" s="3">
        <f t="shared" si="65"/>
        <v>2.0541082164328629E-2</v>
      </c>
      <c r="F642" s="3">
        <f>'Raw data'!D642</f>
        <v>61.85</v>
      </c>
      <c r="G642" s="3">
        <f t="shared" si="69"/>
        <v>2.5704809286898909E-2</v>
      </c>
      <c r="H642" s="62">
        <f>'Raw data'!E642</f>
        <v>1667.44710103957</v>
      </c>
      <c r="I642" s="67">
        <f t="shared" si="66"/>
        <v>3.0615156935019966E-3</v>
      </c>
      <c r="K642" s="65">
        <v>43374</v>
      </c>
      <c r="L642" s="62">
        <f t="shared" si="67"/>
        <v>2.5199115114785408E-2</v>
      </c>
      <c r="M642" s="62">
        <f t="shared" si="63"/>
        <v>223.928</v>
      </c>
      <c r="N642">
        <f t="shared" si="68"/>
        <v>2.4323483485898852E-2</v>
      </c>
    </row>
    <row r="643" spans="1:14" x14ac:dyDescent="0.3">
      <c r="A643" s="101">
        <v>43375</v>
      </c>
      <c r="B643" s="3">
        <f>'Raw data'!B643</f>
        <v>59.997314000000003</v>
      </c>
      <c r="C643" s="3">
        <f t="shared" si="64"/>
        <v>-3.8302118615925916E-3</v>
      </c>
      <c r="D643" s="3">
        <f>'Raw data'!C643</f>
        <v>99.34</v>
      </c>
      <c r="E643" s="3">
        <f t="shared" si="65"/>
        <v>-2.4644084437898783E-2</v>
      </c>
      <c r="F643" s="3">
        <f>'Raw data'!D643</f>
        <v>59.65</v>
      </c>
      <c r="G643" s="3">
        <f t="shared" si="69"/>
        <v>-3.5569927243330683E-2</v>
      </c>
      <c r="H643" s="62">
        <f>'Raw data'!E643</f>
        <v>1656.90167244085</v>
      </c>
      <c r="I643" s="67">
        <f t="shared" si="66"/>
        <v>-6.3242957405638166E-3</v>
      </c>
      <c r="K643" s="65">
        <v>43375</v>
      </c>
      <c r="L643" s="62">
        <f t="shared" si="67"/>
        <v>-2.1348074514274021E-2</v>
      </c>
      <c r="M643" s="62">
        <f t="shared" ref="M643:M706" si="70">B643+D643+F643</f>
        <v>218.987314</v>
      </c>
      <c r="N643">
        <f t="shared" si="68"/>
        <v>-2.2063725840448713E-2</v>
      </c>
    </row>
    <row r="644" spans="1:14" x14ac:dyDescent="0.3">
      <c r="A644" s="101">
        <v>43376</v>
      </c>
      <c r="B644" s="3">
        <f>'Raw data'!B644</f>
        <v>59.826427000000002</v>
      </c>
      <c r="C644" s="3">
        <f t="shared" ref="C644:C707" si="71">(B644-B643)/B643</f>
        <v>-2.8482441730641548E-3</v>
      </c>
      <c r="D644" s="3">
        <f>'Raw data'!C644</f>
        <v>99.6</v>
      </c>
      <c r="E644" s="3">
        <f t="shared" ref="E644:E707" si="72">(D644-D643)/D643</f>
        <v>2.6172740084557168E-3</v>
      </c>
      <c r="F644" s="3">
        <f>'Raw data'!D644</f>
        <v>59</v>
      </c>
      <c r="G644" s="3">
        <f t="shared" si="69"/>
        <v>-1.0896898575020932E-2</v>
      </c>
      <c r="H644" s="62">
        <f>'Raw data'!E644</f>
        <v>1665.1416392533299</v>
      </c>
      <c r="I644" s="67">
        <f t="shared" ref="I644:I707" si="73">(H644-H643)/H643</f>
        <v>4.97311756607818E-3</v>
      </c>
      <c r="K644" s="65">
        <v>43376</v>
      </c>
      <c r="L644" s="62">
        <f t="shared" ref="L644:L707" si="74">AVERAGE(C644,E644,G644)</f>
        <v>-3.7092895798764569E-3</v>
      </c>
      <c r="M644" s="62">
        <f t="shared" si="70"/>
        <v>218.42642699999999</v>
      </c>
      <c r="N644">
        <f t="shared" ref="N644:N707" si="75">(M644-M643)/M643</f>
        <v>-2.5612762207769175E-3</v>
      </c>
    </row>
    <row r="645" spans="1:14" x14ac:dyDescent="0.3">
      <c r="A645" s="101">
        <v>43377</v>
      </c>
      <c r="B645" s="3">
        <f>'Raw data'!B645</f>
        <v>59.219783999999997</v>
      </c>
      <c r="C645" s="3">
        <f t="shared" si="71"/>
        <v>-1.0140050650191851E-2</v>
      </c>
      <c r="D645" s="3">
        <f>'Raw data'!C645</f>
        <v>96.68</v>
      </c>
      <c r="E645" s="3">
        <f t="shared" si="72"/>
        <v>-2.9317269076305098E-2</v>
      </c>
      <c r="F645" s="3">
        <f>'Raw data'!D645</f>
        <v>56.25</v>
      </c>
      <c r="G645" s="3">
        <f t="shared" si="69"/>
        <v>-4.6610169491525424E-2</v>
      </c>
      <c r="H645" s="62">
        <f>'Raw data'!E645</f>
        <v>1648.9608621253101</v>
      </c>
      <c r="I645" s="67">
        <f t="shared" si="73"/>
        <v>-9.7173578190474456E-3</v>
      </c>
      <c r="K645" s="65">
        <v>43377</v>
      </c>
      <c r="L645" s="62">
        <f t="shared" si="74"/>
        <v>-2.8689163072674124E-2</v>
      </c>
      <c r="M645" s="62">
        <f t="shared" si="70"/>
        <v>212.14978400000001</v>
      </c>
      <c r="N645">
        <f t="shared" si="75"/>
        <v>-2.8735730773089919E-2</v>
      </c>
    </row>
    <row r="646" spans="1:14" x14ac:dyDescent="0.3">
      <c r="A646" s="101">
        <v>43378</v>
      </c>
      <c r="B646" s="3">
        <f>'Raw data'!B646</f>
        <v>59.279600000000002</v>
      </c>
      <c r="C646" s="3">
        <f t="shared" si="71"/>
        <v>1.0100678516491209E-3</v>
      </c>
      <c r="D646" s="3">
        <f>'Raw data'!C646</f>
        <v>96.04</v>
      </c>
      <c r="E646" s="3">
        <f t="shared" si="72"/>
        <v>-6.6197765825403449E-3</v>
      </c>
      <c r="F646" s="3">
        <f>'Raw data'!D646</f>
        <v>54.85</v>
      </c>
      <c r="G646" s="3">
        <f t="shared" ref="G646:G709" si="76">(F646-F645)/F645</f>
        <v>-2.4888888888888863E-2</v>
      </c>
      <c r="H646" s="62">
        <f>'Raw data'!E646</f>
        <v>1634.8590616972899</v>
      </c>
      <c r="I646" s="67">
        <f t="shared" si="73"/>
        <v>-8.5519315539391658E-3</v>
      </c>
      <c r="K646" s="65">
        <v>43378</v>
      </c>
      <c r="L646" s="62">
        <f t="shared" si="74"/>
        <v>-1.0166199206593363E-2</v>
      </c>
      <c r="M646" s="62">
        <f t="shared" si="70"/>
        <v>210.1696</v>
      </c>
      <c r="N646">
        <f t="shared" si="75"/>
        <v>-9.3338959044144409E-3</v>
      </c>
    </row>
    <row r="647" spans="1:14" x14ac:dyDescent="0.3">
      <c r="A647" s="101">
        <v>43381</v>
      </c>
      <c r="B647" s="3">
        <f>'Raw data'!B647</f>
        <v>59.117260000000002</v>
      </c>
      <c r="C647" s="3">
        <f t="shared" si="71"/>
        <v>-2.7385474935728371E-3</v>
      </c>
      <c r="D647" s="3">
        <f>'Raw data'!C647</f>
        <v>93.86</v>
      </c>
      <c r="E647" s="3">
        <f t="shared" si="72"/>
        <v>-2.2698875468554838E-2</v>
      </c>
      <c r="F647" s="3">
        <f>'Raw data'!D647</f>
        <v>53.15</v>
      </c>
      <c r="G647" s="3">
        <f t="shared" si="76"/>
        <v>-3.099361896080224E-2</v>
      </c>
      <c r="H647" s="62">
        <f>'Raw data'!E647</f>
        <v>1621.1896845081001</v>
      </c>
      <c r="I647" s="67">
        <f t="shared" si="73"/>
        <v>-8.3611960868348323E-3</v>
      </c>
      <c r="K647" s="65">
        <v>43381</v>
      </c>
      <c r="L647" s="62">
        <f t="shared" si="74"/>
        <v>-1.8810347307643305E-2</v>
      </c>
      <c r="M647" s="62">
        <f t="shared" si="70"/>
        <v>206.12726000000001</v>
      </c>
      <c r="N647">
        <f t="shared" si="75"/>
        <v>-1.9233704589055677E-2</v>
      </c>
    </row>
    <row r="648" spans="1:14" x14ac:dyDescent="0.3">
      <c r="A648" s="101">
        <v>43382</v>
      </c>
      <c r="B648" s="3">
        <f>'Raw data'!B648</f>
        <v>58.416640000000001</v>
      </c>
      <c r="C648" s="3">
        <f t="shared" si="71"/>
        <v>-1.1851361176076169E-2</v>
      </c>
      <c r="D648" s="3">
        <f>'Raw data'!C648</f>
        <v>92.32</v>
      </c>
      <c r="E648" s="3">
        <f t="shared" si="72"/>
        <v>-1.6407415299382125E-2</v>
      </c>
      <c r="F648" s="3">
        <f>'Raw data'!D648</f>
        <v>51.4</v>
      </c>
      <c r="G648" s="3">
        <f t="shared" si="76"/>
        <v>-3.2925682031984947E-2</v>
      </c>
      <c r="H648" s="62">
        <f>'Raw data'!E648</f>
        <v>1624.4885209132999</v>
      </c>
      <c r="I648" s="67">
        <f t="shared" si="73"/>
        <v>2.0348244481957494E-3</v>
      </c>
      <c r="K648" s="65">
        <v>43382</v>
      </c>
      <c r="L648" s="62">
        <f t="shared" si="74"/>
        <v>-2.0394819502481079E-2</v>
      </c>
      <c r="M648" s="62">
        <f t="shared" si="70"/>
        <v>202.13664</v>
      </c>
      <c r="N648">
        <f t="shared" si="75"/>
        <v>-1.9359981789890415E-2</v>
      </c>
    </row>
    <row r="649" spans="1:14" x14ac:dyDescent="0.3">
      <c r="A649" s="101">
        <v>43383</v>
      </c>
      <c r="B649" s="3">
        <f>'Raw data'!B649</f>
        <v>57.194817</v>
      </c>
      <c r="C649" s="3">
        <f t="shared" si="71"/>
        <v>-2.0915667179762489E-2</v>
      </c>
      <c r="D649" s="3">
        <f>'Raw data'!C649</f>
        <v>90.8</v>
      </c>
      <c r="E649" s="3">
        <f t="shared" si="72"/>
        <v>-1.6464471403812783E-2</v>
      </c>
      <c r="F649" s="3">
        <f>'Raw data'!D649</f>
        <v>49.14</v>
      </c>
      <c r="G649" s="3">
        <f t="shared" si="76"/>
        <v>-4.3968871595330701E-2</v>
      </c>
      <c r="H649" s="62">
        <f>'Raw data'!E649</f>
        <v>1595.1256843626099</v>
      </c>
      <c r="I649" s="67">
        <f t="shared" si="73"/>
        <v>-1.807512713859126E-2</v>
      </c>
      <c r="K649" s="65">
        <v>43383</v>
      </c>
      <c r="L649" s="62">
        <f t="shared" si="74"/>
        <v>-2.7116336726301992E-2</v>
      </c>
      <c r="M649" s="62">
        <f t="shared" si="70"/>
        <v>197.134817</v>
      </c>
      <c r="N649">
        <f t="shared" si="75"/>
        <v>-2.4744761761153256E-2</v>
      </c>
    </row>
    <row r="650" spans="1:14" x14ac:dyDescent="0.3">
      <c r="A650" s="101">
        <v>43384</v>
      </c>
      <c r="B650" s="3">
        <f>'Raw data'!B650</f>
        <v>55.930275000000002</v>
      </c>
      <c r="C650" s="3">
        <f t="shared" si="71"/>
        <v>-2.2109380995134553E-2</v>
      </c>
      <c r="D650" s="3">
        <f>'Raw data'!C650</f>
        <v>89.94</v>
      </c>
      <c r="E650" s="3">
        <f t="shared" si="72"/>
        <v>-9.4713656387665143E-3</v>
      </c>
      <c r="F650" s="3">
        <f>'Raw data'!D650</f>
        <v>48.64</v>
      </c>
      <c r="G650" s="3">
        <f t="shared" si="76"/>
        <v>-1.0175010175010175E-2</v>
      </c>
      <c r="H650" s="62">
        <f>'Raw data'!E650</f>
        <v>1550.4120806716701</v>
      </c>
      <c r="I650" s="67">
        <f t="shared" si="73"/>
        <v>-2.8031398484318681E-2</v>
      </c>
      <c r="K650" s="65">
        <v>43384</v>
      </c>
      <c r="L650" s="62">
        <f t="shared" si="74"/>
        <v>-1.3918585602970412E-2</v>
      </c>
      <c r="M650" s="62">
        <f t="shared" si="70"/>
        <v>194.51027499999998</v>
      </c>
      <c r="N650">
        <f t="shared" si="75"/>
        <v>-1.3313437169244536E-2</v>
      </c>
    </row>
    <row r="651" spans="1:14" x14ac:dyDescent="0.3">
      <c r="A651" s="101">
        <v>43385</v>
      </c>
      <c r="B651" s="3">
        <f>'Raw data'!B651</f>
        <v>54.862250000000003</v>
      </c>
      <c r="C651" s="3">
        <f t="shared" si="71"/>
        <v>-1.90956507902026E-2</v>
      </c>
      <c r="D651" s="3">
        <f>'Raw data'!C651</f>
        <v>90.52</v>
      </c>
      <c r="E651" s="3">
        <f t="shared" si="72"/>
        <v>6.4487436068489919E-3</v>
      </c>
      <c r="F651" s="3">
        <f>'Raw data'!D651</f>
        <v>48.18</v>
      </c>
      <c r="G651" s="3">
        <f t="shared" si="76"/>
        <v>-9.4572368421052804E-3</v>
      </c>
      <c r="H651" s="62">
        <f>'Raw data'!E651</f>
        <v>1536.4558767078599</v>
      </c>
      <c r="I651" s="67">
        <f t="shared" si="73"/>
        <v>-9.001609402942751E-3</v>
      </c>
      <c r="K651" s="65">
        <v>43385</v>
      </c>
      <c r="L651" s="62">
        <f t="shared" si="74"/>
        <v>-7.368048008486297E-3</v>
      </c>
      <c r="M651" s="62">
        <f t="shared" si="70"/>
        <v>193.56225000000001</v>
      </c>
      <c r="N651">
        <f t="shared" si="75"/>
        <v>-4.8739070468126833E-3</v>
      </c>
    </row>
    <row r="652" spans="1:14" x14ac:dyDescent="0.3">
      <c r="A652" s="101">
        <v>43388</v>
      </c>
      <c r="B652" s="3">
        <f>'Raw data'!B652</f>
        <v>56.690703999999997</v>
      </c>
      <c r="C652" s="3">
        <f t="shared" si="71"/>
        <v>3.3328089897880483E-2</v>
      </c>
      <c r="D652" s="3">
        <f>'Raw data'!C652</f>
        <v>89.3</v>
      </c>
      <c r="E652" s="3">
        <f t="shared" si="72"/>
        <v>-1.3477684489615543E-2</v>
      </c>
      <c r="F652" s="3">
        <f>'Raw data'!D652</f>
        <v>48.24</v>
      </c>
      <c r="G652" s="3">
        <f t="shared" si="76"/>
        <v>1.2453300124533474E-3</v>
      </c>
      <c r="H652" s="62">
        <f>'Raw data'!E652</f>
        <v>1536.0953332552699</v>
      </c>
      <c r="I652" s="67">
        <f t="shared" si="73"/>
        <v>-2.3465916467615538E-4</v>
      </c>
      <c r="K652" s="65">
        <v>43388</v>
      </c>
      <c r="L652" s="62">
        <f t="shared" si="74"/>
        <v>7.0319118069060958E-3</v>
      </c>
      <c r="M652" s="62">
        <f t="shared" si="70"/>
        <v>194.230704</v>
      </c>
      <c r="N652">
        <f t="shared" si="75"/>
        <v>3.4534316479581995E-3</v>
      </c>
    </row>
    <row r="653" spans="1:14" x14ac:dyDescent="0.3">
      <c r="A653" s="101">
        <v>43389</v>
      </c>
      <c r="B653" s="3">
        <f>'Raw data'!B653</f>
        <v>58.100499999999997</v>
      </c>
      <c r="C653" s="3">
        <f t="shared" si="71"/>
        <v>2.4868204141546738E-2</v>
      </c>
      <c r="D653" s="3">
        <f>'Raw data'!C653</f>
        <v>92.68</v>
      </c>
      <c r="E653" s="3">
        <f t="shared" si="72"/>
        <v>3.7849944008958677E-2</v>
      </c>
      <c r="F653" s="3">
        <f>'Raw data'!D653</f>
        <v>52.5</v>
      </c>
      <c r="G653" s="3">
        <f t="shared" si="76"/>
        <v>8.8308457711442745E-2</v>
      </c>
      <c r="H653" s="62">
        <f>'Raw data'!E653</f>
        <v>1554.1605611278501</v>
      </c>
      <c r="I653" s="67">
        <f t="shared" si="73"/>
        <v>1.1760486137469491E-2</v>
      </c>
      <c r="K653" s="65">
        <v>43389</v>
      </c>
      <c r="L653" s="62">
        <f t="shared" si="74"/>
        <v>5.0342201953982722E-2</v>
      </c>
      <c r="M653" s="62">
        <f t="shared" si="70"/>
        <v>203.28050000000002</v>
      </c>
      <c r="N653">
        <f t="shared" si="75"/>
        <v>4.6593024756786214E-2</v>
      </c>
    </row>
    <row r="654" spans="1:14" x14ac:dyDescent="0.3">
      <c r="A654" s="101">
        <v>43390</v>
      </c>
      <c r="B654" s="3">
        <f>'Raw data'!B654</f>
        <v>57.015391999999999</v>
      </c>
      <c r="C654" s="3">
        <f t="shared" si="71"/>
        <v>-1.867639693290072E-2</v>
      </c>
      <c r="D654" s="3">
        <f>'Raw data'!C654</f>
        <v>90.4</v>
      </c>
      <c r="E654" s="3">
        <f t="shared" si="72"/>
        <v>-2.4600776866637905E-2</v>
      </c>
      <c r="F654" s="3">
        <f>'Raw data'!D654</f>
        <v>49.34</v>
      </c>
      <c r="G654" s="3">
        <f t="shared" si="76"/>
        <v>-6.0190476190476128E-2</v>
      </c>
      <c r="H654" s="62">
        <f>'Raw data'!E654</f>
        <v>1548.26704981183</v>
      </c>
      <c r="I654" s="67">
        <f t="shared" si="73"/>
        <v>-3.792086521448699E-3</v>
      </c>
      <c r="K654" s="65">
        <v>43390</v>
      </c>
      <c r="L654" s="62">
        <f t="shared" si="74"/>
        <v>-3.4489216663338255E-2</v>
      </c>
      <c r="M654" s="62">
        <f t="shared" si="70"/>
        <v>196.755392</v>
      </c>
      <c r="N654">
        <f t="shared" si="75"/>
        <v>-3.2099035569078276E-2</v>
      </c>
    </row>
    <row r="655" spans="1:14" x14ac:dyDescent="0.3">
      <c r="A655" s="101">
        <v>43391</v>
      </c>
      <c r="B655" s="3">
        <f>'Raw data'!B655</f>
        <v>57.374250000000004</v>
      </c>
      <c r="C655" s="3">
        <f t="shared" si="71"/>
        <v>6.2940547703329835E-3</v>
      </c>
      <c r="D655" s="3">
        <f>'Raw data'!C655</f>
        <v>89.74</v>
      </c>
      <c r="E655" s="3">
        <f t="shared" si="72"/>
        <v>-7.3008849557523311E-3</v>
      </c>
      <c r="F655" s="3">
        <f>'Raw data'!D655</f>
        <v>48.36</v>
      </c>
      <c r="G655" s="3">
        <f t="shared" si="76"/>
        <v>-1.9862180786380298E-2</v>
      </c>
      <c r="H655" s="62">
        <f>'Raw data'!E655</f>
        <v>1543.8689954209101</v>
      </c>
      <c r="I655" s="67">
        <f t="shared" si="73"/>
        <v>-2.8406303624781302E-3</v>
      </c>
      <c r="K655" s="65">
        <v>43391</v>
      </c>
      <c r="L655" s="62">
        <f t="shared" si="74"/>
        <v>-6.9563369905998812E-3</v>
      </c>
      <c r="M655" s="62">
        <f t="shared" si="70"/>
        <v>195.47424999999998</v>
      </c>
      <c r="N655">
        <f t="shared" si="75"/>
        <v>-6.5113437907715222E-3</v>
      </c>
    </row>
    <row r="656" spans="1:14" x14ac:dyDescent="0.3">
      <c r="A656" s="101">
        <v>43392</v>
      </c>
      <c r="B656" s="3">
        <f>'Raw data'!B656</f>
        <v>58.237209999999997</v>
      </c>
      <c r="C656" s="3">
        <f t="shared" si="71"/>
        <v>1.5040893780746483E-2</v>
      </c>
      <c r="D656" s="3">
        <f>'Raw data'!C656</f>
        <v>88.46</v>
      </c>
      <c r="E656" s="3">
        <f t="shared" si="72"/>
        <v>-1.4263427679964354E-2</v>
      </c>
      <c r="F656" s="3">
        <f>'Raw data'!D656</f>
        <v>46.96</v>
      </c>
      <c r="G656" s="3">
        <f t="shared" si="76"/>
        <v>-2.8949545078577308E-2</v>
      </c>
      <c r="H656" s="62">
        <f>'Raw data'!E656</f>
        <v>1531.66160336965</v>
      </c>
      <c r="I656" s="67">
        <f t="shared" si="73"/>
        <v>-7.907012892588024E-3</v>
      </c>
      <c r="K656" s="65">
        <v>43392</v>
      </c>
      <c r="L656" s="62">
        <f t="shared" si="74"/>
        <v>-9.3906929925983932E-3</v>
      </c>
      <c r="M656" s="62">
        <f t="shared" si="70"/>
        <v>193.65720999999999</v>
      </c>
      <c r="N656">
        <f t="shared" si="75"/>
        <v>-9.2955466001275952E-3</v>
      </c>
    </row>
    <row r="657" spans="1:14" x14ac:dyDescent="0.3">
      <c r="A657" s="101">
        <v>43395</v>
      </c>
      <c r="B657" s="3">
        <f>'Raw data'!B657</f>
        <v>58.322650000000003</v>
      </c>
      <c r="C657" s="3">
        <f t="shared" si="71"/>
        <v>1.4671032489366423E-3</v>
      </c>
      <c r="D657" s="3">
        <f>'Raw data'!C657</f>
        <v>86.78</v>
      </c>
      <c r="E657" s="3">
        <f t="shared" si="72"/>
        <v>-1.8991634637124041E-2</v>
      </c>
      <c r="F657" s="3">
        <f>'Raw data'!D657</f>
        <v>47.72</v>
      </c>
      <c r="G657" s="3">
        <f t="shared" si="76"/>
        <v>1.6183986371379855E-2</v>
      </c>
      <c r="H657" s="62">
        <f>'Raw data'!E657</f>
        <v>1526.0546798621299</v>
      </c>
      <c r="I657" s="67">
        <f t="shared" si="73"/>
        <v>-3.6606803325127031E-3</v>
      </c>
      <c r="K657" s="65">
        <v>43395</v>
      </c>
      <c r="L657" s="62">
        <f t="shared" si="74"/>
        <v>-4.4684833893584783E-4</v>
      </c>
      <c r="M657" s="62">
        <f t="shared" si="70"/>
        <v>192.82265000000001</v>
      </c>
      <c r="N657">
        <f t="shared" si="75"/>
        <v>-4.3094703264597379E-3</v>
      </c>
    </row>
    <row r="658" spans="1:14" x14ac:dyDescent="0.3">
      <c r="A658" s="101">
        <v>43396</v>
      </c>
      <c r="B658" s="3">
        <f>'Raw data'!B658</f>
        <v>56.776145999999997</v>
      </c>
      <c r="C658" s="3">
        <f t="shared" si="71"/>
        <v>-2.6516353423584247E-2</v>
      </c>
      <c r="D658" s="3">
        <f>'Raw data'!C658</f>
        <v>84.5</v>
      </c>
      <c r="E658" s="3">
        <f t="shared" si="72"/>
        <v>-2.6273334869785676E-2</v>
      </c>
      <c r="F658" s="3">
        <f>'Raw data'!D658</f>
        <v>45.92</v>
      </c>
      <c r="G658" s="3">
        <f t="shared" si="76"/>
        <v>-3.7720033528918631E-2</v>
      </c>
      <c r="H658" s="62">
        <f>'Raw data'!E658</f>
        <v>1508.87502170075</v>
      </c>
      <c r="I658" s="67">
        <f t="shared" si="73"/>
        <v>-1.1257563957624329E-2</v>
      </c>
      <c r="K658" s="65">
        <v>43396</v>
      </c>
      <c r="L658" s="62">
        <f t="shared" si="74"/>
        <v>-3.0169907274096186E-2</v>
      </c>
      <c r="M658" s="62">
        <f t="shared" si="70"/>
        <v>187.196146</v>
      </c>
      <c r="N658">
        <f t="shared" si="75"/>
        <v>-2.9179684025709692E-2</v>
      </c>
    </row>
    <row r="659" spans="1:14" x14ac:dyDescent="0.3">
      <c r="A659" s="101">
        <v>43397</v>
      </c>
      <c r="B659" s="3">
        <f>'Raw data'!B659</f>
        <v>56.818869999999997</v>
      </c>
      <c r="C659" s="3">
        <f t="shared" si="71"/>
        <v>7.5249912172622221E-4</v>
      </c>
      <c r="D659" s="3">
        <f>'Raw data'!C659</f>
        <v>84.18</v>
      </c>
      <c r="E659" s="3">
        <f t="shared" si="72"/>
        <v>-3.7869822485206294E-3</v>
      </c>
      <c r="F659" s="3">
        <f>'Raw data'!D659</f>
        <v>45.48</v>
      </c>
      <c r="G659" s="3">
        <f t="shared" si="76"/>
        <v>-9.5818815331011505E-3</v>
      </c>
      <c r="H659" s="62">
        <f>'Raw data'!E659</f>
        <v>1501.4707815669301</v>
      </c>
      <c r="I659" s="67">
        <f t="shared" si="73"/>
        <v>-4.9071261882737936E-3</v>
      </c>
      <c r="K659" s="65">
        <v>43397</v>
      </c>
      <c r="L659" s="62">
        <f t="shared" si="74"/>
        <v>-4.205454886631853E-3</v>
      </c>
      <c r="M659" s="62">
        <f t="shared" si="70"/>
        <v>186.47887</v>
      </c>
      <c r="N659">
        <f t="shared" si="75"/>
        <v>-3.8316814492537592E-3</v>
      </c>
    </row>
    <row r="660" spans="1:14" x14ac:dyDescent="0.3">
      <c r="A660" s="101">
        <v>43398</v>
      </c>
      <c r="B660" s="3">
        <f>'Raw data'!B660</f>
        <v>62.46658</v>
      </c>
      <c r="C660" s="3">
        <f t="shared" si="71"/>
        <v>9.9398492085463933E-2</v>
      </c>
      <c r="D660" s="3">
        <f>'Raw data'!C660</f>
        <v>85.92</v>
      </c>
      <c r="E660" s="3">
        <f t="shared" si="72"/>
        <v>2.066999287241619E-2</v>
      </c>
      <c r="F660" s="3">
        <f>'Raw data'!D660</f>
        <v>46.88</v>
      </c>
      <c r="G660" s="3">
        <f t="shared" si="76"/>
        <v>3.0782761653474183E-2</v>
      </c>
      <c r="H660" s="62">
        <f>'Raw data'!E660</f>
        <v>1506.0209246459201</v>
      </c>
      <c r="I660" s="67">
        <f t="shared" si="73"/>
        <v>3.0304572921768676E-3</v>
      </c>
      <c r="K660" s="65">
        <v>43398</v>
      </c>
      <c r="L660" s="62">
        <f t="shared" si="74"/>
        <v>5.0283748870451429E-2</v>
      </c>
      <c r="M660" s="62">
        <f t="shared" si="70"/>
        <v>195.26658</v>
      </c>
      <c r="N660">
        <f t="shared" si="75"/>
        <v>4.7124427555786906E-2</v>
      </c>
    </row>
    <row r="661" spans="1:14" x14ac:dyDescent="0.3">
      <c r="A661" s="101">
        <v>43399</v>
      </c>
      <c r="B661" s="3">
        <f>'Raw data'!B661</f>
        <v>64.081435999999997</v>
      </c>
      <c r="C661" s="3">
        <f t="shared" si="71"/>
        <v>2.5851519324413087E-2</v>
      </c>
      <c r="D661" s="3">
        <f>'Raw data'!C661</f>
        <v>92.08</v>
      </c>
      <c r="E661" s="3">
        <f t="shared" si="72"/>
        <v>7.1694599627560474E-2</v>
      </c>
      <c r="F661" s="3">
        <f>'Raw data'!D661</f>
        <v>48.06</v>
      </c>
      <c r="G661" s="3">
        <f t="shared" si="76"/>
        <v>2.5170648464163815E-2</v>
      </c>
      <c r="H661" s="62">
        <f>'Raw data'!E661</f>
        <v>1485.2674902107699</v>
      </c>
      <c r="I661" s="67">
        <f t="shared" si="73"/>
        <v>-1.3780309486755333E-2</v>
      </c>
      <c r="K661" s="65">
        <v>43399</v>
      </c>
      <c r="L661" s="62">
        <f t="shared" si="74"/>
        <v>4.0905589138712457E-2</v>
      </c>
      <c r="M661" s="62">
        <f t="shared" si="70"/>
        <v>204.22143599999998</v>
      </c>
      <c r="N661">
        <f t="shared" si="75"/>
        <v>4.5859644799432539E-2</v>
      </c>
    </row>
    <row r="662" spans="1:14" x14ac:dyDescent="0.3">
      <c r="A662" s="101">
        <v>43402</v>
      </c>
      <c r="B662" s="3">
        <f>'Raw data'!B662</f>
        <v>65.106735</v>
      </c>
      <c r="C662" s="3">
        <f t="shared" si="71"/>
        <v>1.5999937953949783E-2</v>
      </c>
      <c r="D662" s="3">
        <f>'Raw data'!C662</f>
        <v>93.9</v>
      </c>
      <c r="E662" s="3">
        <f t="shared" si="72"/>
        <v>1.9765421372719454E-2</v>
      </c>
      <c r="F662" s="3">
        <f>'Raw data'!D662</f>
        <v>47.9</v>
      </c>
      <c r="G662" s="3">
        <f t="shared" si="76"/>
        <v>-3.3291718684977877E-3</v>
      </c>
      <c r="H662" s="62">
        <f>'Raw data'!E662</f>
        <v>1503.1427322647601</v>
      </c>
      <c r="I662" s="67">
        <f t="shared" si="73"/>
        <v>1.2035032189019067E-2</v>
      </c>
      <c r="K662" s="65">
        <v>43402</v>
      </c>
      <c r="L662" s="62">
        <f t="shared" si="74"/>
        <v>1.081206248605715E-2</v>
      </c>
      <c r="M662" s="62">
        <f t="shared" si="70"/>
        <v>206.906735</v>
      </c>
      <c r="N662">
        <f t="shared" si="75"/>
        <v>1.3148957585431996E-2</v>
      </c>
    </row>
    <row r="663" spans="1:14" x14ac:dyDescent="0.3">
      <c r="A663" s="101">
        <v>43403</v>
      </c>
      <c r="B663" s="3">
        <f>'Raw data'!B663</f>
        <v>65.790276000000006</v>
      </c>
      <c r="C663" s="3">
        <f t="shared" si="71"/>
        <v>1.0498775587502665E-2</v>
      </c>
      <c r="D663" s="3">
        <f>'Raw data'!C663</f>
        <v>94.4</v>
      </c>
      <c r="E663" s="3">
        <f t="shared" si="72"/>
        <v>5.3248136315228968E-3</v>
      </c>
      <c r="F663" s="3">
        <f>'Raw data'!D663</f>
        <v>46.2</v>
      </c>
      <c r="G663" s="3">
        <f t="shared" si="76"/>
        <v>-3.5490605427974858E-2</v>
      </c>
      <c r="H663" s="62">
        <f>'Raw data'!E663</f>
        <v>1516.0008638713</v>
      </c>
      <c r="I663" s="67">
        <f t="shared" si="73"/>
        <v>8.5541654365495923E-3</v>
      </c>
      <c r="K663" s="65">
        <v>43403</v>
      </c>
      <c r="L663" s="62">
        <f t="shared" si="74"/>
        <v>-6.5556720696497662E-3</v>
      </c>
      <c r="M663" s="62">
        <f t="shared" si="70"/>
        <v>206.39027600000003</v>
      </c>
      <c r="N663">
        <f t="shared" si="75"/>
        <v>-2.4960956442523206E-3</v>
      </c>
    </row>
    <row r="664" spans="1:14" x14ac:dyDescent="0.3">
      <c r="A664" s="101">
        <v>43404</v>
      </c>
      <c r="B664" s="3">
        <f>'Raw data'!B664</f>
        <v>67.926320000000004</v>
      </c>
      <c r="C664" s="3">
        <f t="shared" si="71"/>
        <v>3.2467472852675039E-2</v>
      </c>
      <c r="D664" s="3">
        <f>'Raw data'!C664</f>
        <v>97.62</v>
      </c>
      <c r="E664" s="3">
        <f t="shared" si="72"/>
        <v>3.4110169491525406E-2</v>
      </c>
      <c r="F664" s="3">
        <f>'Raw data'!D664</f>
        <v>53.5</v>
      </c>
      <c r="G664" s="3">
        <f t="shared" si="76"/>
        <v>0.15800865800865793</v>
      </c>
      <c r="H664" s="62">
        <f>'Raw data'!E664</f>
        <v>1538.2205269091301</v>
      </c>
      <c r="I664" s="67">
        <f t="shared" si="73"/>
        <v>1.4656761461922482E-2</v>
      </c>
      <c r="K664" s="65">
        <v>43404</v>
      </c>
      <c r="L664" s="62">
        <f t="shared" si="74"/>
        <v>7.4862100117619457E-2</v>
      </c>
      <c r="M664" s="62">
        <f t="shared" si="70"/>
        <v>219.04632000000001</v>
      </c>
      <c r="N664">
        <f t="shared" si="75"/>
        <v>6.1320931612107436E-2</v>
      </c>
    </row>
    <row r="665" spans="1:14" x14ac:dyDescent="0.3">
      <c r="A665" s="101">
        <v>43405</v>
      </c>
      <c r="B665" s="3">
        <f>'Raw data'!B665</f>
        <v>68.251000000000005</v>
      </c>
      <c r="C665" s="3">
        <f t="shared" si="71"/>
        <v>4.7798850283660406E-3</v>
      </c>
      <c r="D665" s="3">
        <f>'Raw data'!C665</f>
        <v>100.25</v>
      </c>
      <c r="E665" s="3">
        <f t="shared" si="72"/>
        <v>2.6941200573652891E-2</v>
      </c>
      <c r="F665" s="3">
        <f>'Raw data'!D665</f>
        <v>54.1</v>
      </c>
      <c r="G665" s="3">
        <f t="shared" si="76"/>
        <v>1.1214953271028064E-2</v>
      </c>
      <c r="H665" s="62">
        <f>'Raw data'!E665</f>
        <v>1531.2560102478899</v>
      </c>
      <c r="I665" s="67">
        <f t="shared" si="73"/>
        <v>-4.527645119412449E-3</v>
      </c>
      <c r="K665" s="65">
        <v>43405</v>
      </c>
      <c r="L665" s="62">
        <f t="shared" si="74"/>
        <v>1.431201295768233E-2</v>
      </c>
      <c r="M665" s="62">
        <f t="shared" si="70"/>
        <v>222.601</v>
      </c>
      <c r="N665">
        <f t="shared" si="75"/>
        <v>1.622798319551769E-2</v>
      </c>
    </row>
    <row r="666" spans="1:14" x14ac:dyDescent="0.3">
      <c r="A666" s="101">
        <v>43406</v>
      </c>
      <c r="B666" s="3">
        <f>'Raw data'!B666</f>
        <v>69.07978</v>
      </c>
      <c r="C666" s="3">
        <f t="shared" si="71"/>
        <v>1.2143118782142309E-2</v>
      </c>
      <c r="D666" s="3">
        <f>'Raw data'!C666</f>
        <v>103.5</v>
      </c>
      <c r="E666" s="3">
        <f t="shared" si="72"/>
        <v>3.2418952618453865E-2</v>
      </c>
      <c r="F666" s="3">
        <f>'Raw data'!D666</f>
        <v>56</v>
      </c>
      <c r="G666" s="3">
        <f t="shared" si="76"/>
        <v>3.5120147874306812E-2</v>
      </c>
      <c r="H666" s="62">
        <f>'Raw data'!E666</f>
        <v>1551.3947883793301</v>
      </c>
      <c r="I666" s="67">
        <f t="shared" si="73"/>
        <v>1.3151803484630879E-2</v>
      </c>
      <c r="K666" s="65">
        <v>43406</v>
      </c>
      <c r="L666" s="62">
        <f t="shared" si="74"/>
        <v>2.6560739758300995E-2</v>
      </c>
      <c r="M666" s="62">
        <f t="shared" si="70"/>
        <v>228.57978</v>
      </c>
      <c r="N666">
        <f t="shared" si="75"/>
        <v>2.6858729295915113E-2</v>
      </c>
    </row>
    <row r="667" spans="1:14" x14ac:dyDescent="0.3">
      <c r="A667" s="101">
        <v>43409</v>
      </c>
      <c r="B667" s="3">
        <f>'Raw data'!B667</f>
        <v>68.353530000000006</v>
      </c>
      <c r="C667" s="3">
        <f t="shared" si="71"/>
        <v>-1.0513206614149511E-2</v>
      </c>
      <c r="D667" s="3">
        <f>'Raw data'!C667</f>
        <v>101.35</v>
      </c>
      <c r="E667" s="3">
        <f t="shared" si="72"/>
        <v>-2.0772946859903437E-2</v>
      </c>
      <c r="F667" s="3">
        <f>'Raw data'!D667</f>
        <v>52.75</v>
      </c>
      <c r="G667" s="3">
        <f t="shared" si="76"/>
        <v>-5.8035714285714288E-2</v>
      </c>
      <c r="H667" s="62">
        <f>'Raw data'!E667</f>
        <v>1539.0133648373101</v>
      </c>
      <c r="I667" s="67">
        <f t="shared" si="73"/>
        <v>-7.980833527843869E-3</v>
      </c>
      <c r="K667" s="65">
        <v>43409</v>
      </c>
      <c r="L667" s="62">
        <f t="shared" si="74"/>
        <v>-2.977395591992241E-2</v>
      </c>
      <c r="M667" s="62">
        <f t="shared" si="70"/>
        <v>222.45353</v>
      </c>
      <c r="N667">
        <f t="shared" si="75"/>
        <v>-2.6801364495144753E-2</v>
      </c>
    </row>
    <row r="668" spans="1:14" x14ac:dyDescent="0.3">
      <c r="A668" s="101">
        <v>43410</v>
      </c>
      <c r="B668" s="3">
        <f>'Raw data'!B668</f>
        <v>66.644689999999997</v>
      </c>
      <c r="C668" s="3">
        <f t="shared" si="71"/>
        <v>-2.5000025602189221E-2</v>
      </c>
      <c r="D668" s="3">
        <f>'Raw data'!C668</f>
        <v>101.7</v>
      </c>
      <c r="E668" s="3">
        <f t="shared" si="72"/>
        <v>3.4533793783917961E-3</v>
      </c>
      <c r="F668" s="3">
        <f>'Raw data'!D668</f>
        <v>53.05</v>
      </c>
      <c r="G668" s="3">
        <f t="shared" si="76"/>
        <v>5.6872037914691403E-3</v>
      </c>
      <c r="H668" s="62">
        <f>'Raw data'!E668</f>
        <v>1534.59879196116</v>
      </c>
      <c r="I668" s="67">
        <f t="shared" si="73"/>
        <v>-2.8684434956916046E-3</v>
      </c>
      <c r="K668" s="65">
        <v>43410</v>
      </c>
      <c r="L668" s="62">
        <f t="shared" si="74"/>
        <v>-5.2864808107760952E-3</v>
      </c>
      <c r="M668" s="62">
        <f t="shared" si="70"/>
        <v>221.39469000000003</v>
      </c>
      <c r="N668">
        <f t="shared" si="75"/>
        <v>-4.7598255689625382E-3</v>
      </c>
    </row>
    <row r="669" spans="1:14" x14ac:dyDescent="0.3">
      <c r="A669" s="101">
        <v>43411</v>
      </c>
      <c r="B669" s="3">
        <f>'Raw data'!B669</f>
        <v>65.277625999999998</v>
      </c>
      <c r="C669" s="3">
        <f t="shared" si="71"/>
        <v>-2.051272201881349E-2</v>
      </c>
      <c r="D669" s="3">
        <f>'Raw data'!C669</f>
        <v>101.6</v>
      </c>
      <c r="E669" s="3">
        <f t="shared" si="72"/>
        <v>-9.8328416912496085E-4</v>
      </c>
      <c r="F669" s="3">
        <f>'Raw data'!D669</f>
        <v>40.200000000000003</v>
      </c>
      <c r="G669" s="3">
        <f t="shared" si="76"/>
        <v>-0.24222431668237501</v>
      </c>
      <c r="H669" s="62">
        <f>'Raw data'!E669</f>
        <v>1538.6895003077</v>
      </c>
      <c r="I669" s="67">
        <f t="shared" si="73"/>
        <v>2.6656533081928003E-3</v>
      </c>
      <c r="K669" s="65">
        <v>43411</v>
      </c>
      <c r="L669" s="62">
        <f t="shared" si="74"/>
        <v>-8.7906774290104475E-2</v>
      </c>
      <c r="M669" s="62">
        <f t="shared" si="70"/>
        <v>207.07762600000001</v>
      </c>
      <c r="N669">
        <f t="shared" si="75"/>
        <v>-6.4667603364832349E-2</v>
      </c>
    </row>
    <row r="670" spans="1:14" x14ac:dyDescent="0.3">
      <c r="A670" s="101">
        <v>43412</v>
      </c>
      <c r="B670" s="3">
        <f>'Raw data'!B670</f>
        <v>65.243440000000007</v>
      </c>
      <c r="C670" s="3">
        <f t="shared" si="71"/>
        <v>-5.2370164319381299E-4</v>
      </c>
      <c r="D670" s="3">
        <f>'Raw data'!C670</f>
        <v>101.7</v>
      </c>
      <c r="E670" s="3">
        <f t="shared" si="72"/>
        <v>9.8425196850402091E-4</v>
      </c>
      <c r="F670" s="3">
        <f>'Raw data'!D670</f>
        <v>40.64</v>
      </c>
      <c r="G670" s="3">
        <f t="shared" si="76"/>
        <v>1.0945273631840738E-2</v>
      </c>
      <c r="H670" s="62">
        <f>'Raw data'!E670</f>
        <v>1536.79456328182</v>
      </c>
      <c r="I670" s="67">
        <f t="shared" si="73"/>
        <v>-1.2315265851238898E-3</v>
      </c>
      <c r="K670" s="65">
        <v>43412</v>
      </c>
      <c r="L670" s="62">
        <f t="shared" si="74"/>
        <v>3.8019413190503153E-3</v>
      </c>
      <c r="M670" s="62">
        <f t="shared" si="70"/>
        <v>207.58344</v>
      </c>
      <c r="N670">
        <f t="shared" si="75"/>
        <v>2.4426298957087068E-3</v>
      </c>
    </row>
    <row r="671" spans="1:14" x14ac:dyDescent="0.3">
      <c r="A671" s="101">
        <v>43413</v>
      </c>
      <c r="B671" s="3">
        <f>'Raw data'!B671</f>
        <v>65.004199999999997</v>
      </c>
      <c r="C671" s="3">
        <f t="shared" si="71"/>
        <v>-3.6668820650782581E-3</v>
      </c>
      <c r="D671" s="3">
        <f>'Raw data'!C671</f>
        <v>100.8</v>
      </c>
      <c r="E671" s="3">
        <f t="shared" si="72"/>
        <v>-8.8495575221239492E-3</v>
      </c>
      <c r="F671" s="3">
        <f>'Raw data'!D671</f>
        <v>40.340000000000003</v>
      </c>
      <c r="G671" s="3">
        <f t="shared" si="76"/>
        <v>-7.3818897637794572E-3</v>
      </c>
      <c r="H671" s="62">
        <f>'Raw data'!E671</f>
        <v>1530.5071027164599</v>
      </c>
      <c r="I671" s="67">
        <f t="shared" si="73"/>
        <v>-4.0912824105345958E-3</v>
      </c>
      <c r="K671" s="65">
        <v>43413</v>
      </c>
      <c r="L671" s="62">
        <f t="shared" si="74"/>
        <v>-6.6327764503272225E-3</v>
      </c>
      <c r="M671" s="62">
        <f t="shared" si="70"/>
        <v>206.14419999999998</v>
      </c>
      <c r="N671">
        <f t="shared" si="75"/>
        <v>-6.9333083602430533E-3</v>
      </c>
    </row>
    <row r="672" spans="1:14" x14ac:dyDescent="0.3">
      <c r="A672" s="101">
        <v>43416</v>
      </c>
      <c r="B672" s="3">
        <f>'Raw data'!B672</f>
        <v>63.637140000000002</v>
      </c>
      <c r="C672" s="3">
        <f t="shared" si="71"/>
        <v>-2.1030333424609412E-2</v>
      </c>
      <c r="D672" s="3">
        <f>'Raw data'!C672</f>
        <v>96.4</v>
      </c>
      <c r="E672" s="3">
        <f t="shared" si="72"/>
        <v>-4.3650793650793565E-2</v>
      </c>
      <c r="F672" s="3">
        <f>'Raw data'!D672</f>
        <v>40.4</v>
      </c>
      <c r="G672" s="3">
        <f t="shared" si="76"/>
        <v>1.487357461576479E-3</v>
      </c>
      <c r="H672" s="62">
        <f>'Raw data'!E672</f>
        <v>1514.58604089712</v>
      </c>
      <c r="I672" s="67">
        <f t="shared" si="73"/>
        <v>-1.0402474964723787E-2</v>
      </c>
      <c r="K672" s="65">
        <v>43416</v>
      </c>
      <c r="L672" s="62">
        <f t="shared" si="74"/>
        <v>-2.1064589871275501E-2</v>
      </c>
      <c r="M672" s="62">
        <f t="shared" si="70"/>
        <v>200.43714000000003</v>
      </c>
      <c r="N672">
        <f t="shared" si="75"/>
        <v>-2.7684795400500992E-2</v>
      </c>
    </row>
    <row r="673" spans="1:14" x14ac:dyDescent="0.3">
      <c r="A673" s="101">
        <v>43417</v>
      </c>
      <c r="B673" s="3">
        <f>'Raw data'!B673</f>
        <v>62.970683999999999</v>
      </c>
      <c r="C673" s="3">
        <f t="shared" si="71"/>
        <v>-1.0472752232422822E-2</v>
      </c>
      <c r="D673" s="3">
        <f>'Raw data'!C673</f>
        <v>95.3</v>
      </c>
      <c r="E673" s="3">
        <f t="shared" si="72"/>
        <v>-1.1410788381742826E-2</v>
      </c>
      <c r="F673" s="3">
        <f>'Raw data'!D673</f>
        <v>40.18</v>
      </c>
      <c r="G673" s="3">
        <f t="shared" si="76"/>
        <v>-5.4455445544554174E-3</v>
      </c>
      <c r="H673" s="62">
        <f>'Raw data'!E673</f>
        <v>1520.2626923560099</v>
      </c>
      <c r="I673" s="67">
        <f t="shared" si="73"/>
        <v>3.7479887610263915E-3</v>
      </c>
      <c r="K673" s="65">
        <v>43417</v>
      </c>
      <c r="L673" s="62">
        <f t="shared" si="74"/>
        <v>-9.1096950562070209E-3</v>
      </c>
      <c r="M673" s="62">
        <f t="shared" si="70"/>
        <v>198.450684</v>
      </c>
      <c r="N673">
        <f t="shared" si="75"/>
        <v>-9.910618361447545E-3</v>
      </c>
    </row>
    <row r="674" spans="1:14" x14ac:dyDescent="0.3">
      <c r="A674" s="101">
        <v>43418</v>
      </c>
      <c r="B674" s="3">
        <f>'Raw data'!B674</f>
        <v>62.065005999999997</v>
      </c>
      <c r="C674" s="3">
        <f t="shared" si="71"/>
        <v>-1.4382533942302449E-2</v>
      </c>
      <c r="D674" s="3">
        <f>'Raw data'!C674</f>
        <v>97</v>
      </c>
      <c r="E674" s="3">
        <f t="shared" si="72"/>
        <v>1.7838405036726158E-2</v>
      </c>
      <c r="F674" s="3">
        <f>'Raw data'!D674</f>
        <v>40.4</v>
      </c>
      <c r="G674" s="3">
        <f t="shared" si="76"/>
        <v>5.4753608760577119E-3</v>
      </c>
      <c r="H674" s="62">
        <f>'Raw data'!E674</f>
        <v>1502.45037858509</v>
      </c>
      <c r="I674" s="67">
        <f t="shared" si="73"/>
        <v>-1.1716602571701255E-2</v>
      </c>
      <c r="K674" s="65">
        <v>43418</v>
      </c>
      <c r="L674" s="62">
        <f t="shared" si="74"/>
        <v>2.9770773234938075E-3</v>
      </c>
      <c r="M674" s="62">
        <f t="shared" si="70"/>
        <v>199.46500599999999</v>
      </c>
      <c r="N674">
        <f t="shared" si="75"/>
        <v>5.1112043534200817E-3</v>
      </c>
    </row>
    <row r="675" spans="1:14" x14ac:dyDescent="0.3">
      <c r="A675" s="101">
        <v>43419</v>
      </c>
      <c r="B675" s="3">
        <f>'Raw data'!B675</f>
        <v>61.005527000000001</v>
      </c>
      <c r="C675" s="3">
        <f t="shared" si="71"/>
        <v>-1.7070472852286456E-2</v>
      </c>
      <c r="D675" s="3">
        <f>'Raw data'!C675</f>
        <v>94.44</v>
      </c>
      <c r="E675" s="3">
        <f t="shared" si="72"/>
        <v>-2.639175257731961E-2</v>
      </c>
      <c r="F675" s="3">
        <f>'Raw data'!D675</f>
        <v>39.520000000000003</v>
      </c>
      <c r="G675" s="3">
        <f t="shared" si="76"/>
        <v>-2.178217821782167E-2</v>
      </c>
      <c r="H675" s="62">
        <f>'Raw data'!E675</f>
        <v>1489.78599349146</v>
      </c>
      <c r="I675" s="67">
        <f t="shared" si="73"/>
        <v>-8.4291536506892906E-3</v>
      </c>
      <c r="K675" s="65">
        <v>43419</v>
      </c>
      <c r="L675" s="62">
        <f t="shared" si="74"/>
        <v>-2.1748134549142577E-2</v>
      </c>
      <c r="M675" s="62">
        <f t="shared" si="70"/>
        <v>194.96552700000001</v>
      </c>
      <c r="N675">
        <f t="shared" si="75"/>
        <v>-2.2557736267784134E-2</v>
      </c>
    </row>
    <row r="676" spans="1:14" x14ac:dyDescent="0.3">
      <c r="A676" s="101">
        <v>43420</v>
      </c>
      <c r="B676" s="3">
        <f>'Raw data'!B676</f>
        <v>61.458370000000002</v>
      </c>
      <c r="C676" s="3">
        <f t="shared" si="71"/>
        <v>7.4229831667547343E-3</v>
      </c>
      <c r="D676" s="3">
        <f>'Raw data'!C676</f>
        <v>94.38</v>
      </c>
      <c r="E676" s="3">
        <f t="shared" si="72"/>
        <v>-6.3532401524780046E-4</v>
      </c>
      <c r="F676" s="3">
        <f>'Raw data'!D676</f>
        <v>38.700000000000003</v>
      </c>
      <c r="G676" s="3">
        <f t="shared" si="76"/>
        <v>-2.0748987854251017E-2</v>
      </c>
      <c r="H676" s="62">
        <f>'Raw data'!E676</f>
        <v>1499.4347892363401</v>
      </c>
      <c r="I676" s="67">
        <f t="shared" si="73"/>
        <v>6.4766320713401182E-3</v>
      </c>
      <c r="K676" s="65">
        <v>43420</v>
      </c>
      <c r="L676" s="62">
        <f t="shared" si="74"/>
        <v>-4.6537762342480282E-3</v>
      </c>
      <c r="M676" s="62">
        <f t="shared" si="70"/>
        <v>194.53836999999999</v>
      </c>
      <c r="N676">
        <f t="shared" si="75"/>
        <v>-2.1909360417343032E-3</v>
      </c>
    </row>
    <row r="677" spans="1:14" x14ac:dyDescent="0.3">
      <c r="A677" s="101">
        <v>43423</v>
      </c>
      <c r="B677" s="3">
        <f>'Raw data'!B677</f>
        <v>60.83464</v>
      </c>
      <c r="C677" s="3">
        <f t="shared" si="71"/>
        <v>-1.0148821063754244E-2</v>
      </c>
      <c r="D677" s="3">
        <f>'Raw data'!C677</f>
        <v>92.06</v>
      </c>
      <c r="E677" s="3">
        <f t="shared" si="72"/>
        <v>-2.4581479126933602E-2</v>
      </c>
      <c r="F677" s="3">
        <f>'Raw data'!D677</f>
        <v>39.340000000000003</v>
      </c>
      <c r="G677" s="3">
        <f t="shared" si="76"/>
        <v>1.653746770025841E-2</v>
      </c>
      <c r="H677" s="62">
        <f>'Raw data'!E677</f>
        <v>1482.4879045678199</v>
      </c>
      <c r="I677" s="67">
        <f t="shared" si="73"/>
        <v>-1.1302181855571854E-2</v>
      </c>
      <c r="K677" s="65">
        <v>43423</v>
      </c>
      <c r="L677" s="62">
        <f t="shared" si="74"/>
        <v>-6.0642774968098119E-3</v>
      </c>
      <c r="M677" s="62">
        <f t="shared" si="70"/>
        <v>192.23464000000001</v>
      </c>
      <c r="N677">
        <f t="shared" si="75"/>
        <v>-1.1842034041921773E-2</v>
      </c>
    </row>
    <row r="678" spans="1:14" x14ac:dyDescent="0.3">
      <c r="A678" s="101">
        <v>43424</v>
      </c>
      <c r="B678" s="3">
        <f>'Raw data'!B678</f>
        <v>60.723568</v>
      </c>
      <c r="C678" s="3">
        <f t="shared" si="71"/>
        <v>-1.8258018786664976E-3</v>
      </c>
      <c r="D678" s="3">
        <f>'Raw data'!C678</f>
        <v>89.44</v>
      </c>
      <c r="E678" s="3">
        <f t="shared" si="72"/>
        <v>-2.8459700195524705E-2</v>
      </c>
      <c r="F678" s="3">
        <f>'Raw data'!D678</f>
        <v>37.520000000000003</v>
      </c>
      <c r="G678" s="3">
        <f t="shared" si="76"/>
        <v>-4.6263345195729541E-2</v>
      </c>
      <c r="H678" s="62">
        <f>'Raw data'!E678</f>
        <v>1456.8460101693499</v>
      </c>
      <c r="I678" s="67">
        <f t="shared" si="73"/>
        <v>-1.7296528571641313E-2</v>
      </c>
      <c r="K678" s="65">
        <v>43424</v>
      </c>
      <c r="L678" s="62">
        <f t="shared" si="74"/>
        <v>-2.5516282423306915E-2</v>
      </c>
      <c r="M678" s="62">
        <f t="shared" si="70"/>
        <v>187.68356800000001</v>
      </c>
      <c r="N678">
        <f t="shared" si="75"/>
        <v>-2.3674567705383402E-2</v>
      </c>
    </row>
    <row r="679" spans="1:14" x14ac:dyDescent="0.3">
      <c r="A679" s="101">
        <v>43425</v>
      </c>
      <c r="B679" s="3">
        <f>'Raw data'!B679</f>
        <v>60.450150000000001</v>
      </c>
      <c r="C679" s="3">
        <f t="shared" si="71"/>
        <v>-4.5026669052121489E-3</v>
      </c>
      <c r="D679" s="3">
        <f>'Raw data'!C679</f>
        <v>89.08</v>
      </c>
      <c r="E679" s="3">
        <f t="shared" si="72"/>
        <v>-4.0250447227191347E-3</v>
      </c>
      <c r="F679" s="3">
        <f>'Raw data'!D679</f>
        <v>37.86</v>
      </c>
      <c r="G679" s="3">
        <f t="shared" si="76"/>
        <v>9.0618336886992609E-3</v>
      </c>
      <c r="H679" s="62">
        <f>'Raw data'!E679</f>
        <v>1478.4418578305399</v>
      </c>
      <c r="I679" s="67">
        <f t="shared" si="73"/>
        <v>1.4823699629502758E-2</v>
      </c>
      <c r="K679" s="65">
        <v>43425</v>
      </c>
      <c r="L679" s="62">
        <f t="shared" si="74"/>
        <v>1.7804068692265905E-4</v>
      </c>
      <c r="M679" s="62">
        <f t="shared" si="70"/>
        <v>187.39015000000001</v>
      </c>
      <c r="N679">
        <f t="shared" si="75"/>
        <v>-1.5633654193957065E-3</v>
      </c>
    </row>
    <row r="680" spans="1:14" x14ac:dyDescent="0.3">
      <c r="A680" s="101">
        <v>43426</v>
      </c>
      <c r="B680" s="3">
        <f>'Raw data'!B680</f>
        <v>59.963135000000001</v>
      </c>
      <c r="C680" s="3">
        <f t="shared" si="71"/>
        <v>-8.0564729781481027E-3</v>
      </c>
      <c r="D680" s="3">
        <f>'Raw data'!C680</f>
        <v>88.36</v>
      </c>
      <c r="E680" s="3">
        <f t="shared" si="72"/>
        <v>-8.0826223619218547E-3</v>
      </c>
      <c r="F680" s="3">
        <f>'Raw data'!D680</f>
        <v>37.619999999999997</v>
      </c>
      <c r="G680" s="3">
        <f t="shared" si="76"/>
        <v>-6.3391442155309556E-3</v>
      </c>
      <c r="H680" s="62">
        <f>'Raw data'!E680</f>
        <v>1466.3919376301899</v>
      </c>
      <c r="I680" s="67">
        <f t="shared" si="73"/>
        <v>-8.1504187239612013E-3</v>
      </c>
      <c r="K680" s="65">
        <v>43426</v>
      </c>
      <c r="L680" s="62">
        <f t="shared" si="74"/>
        <v>-7.4927465185336377E-3</v>
      </c>
      <c r="M680" s="62">
        <f t="shared" si="70"/>
        <v>185.94313500000001</v>
      </c>
      <c r="N680">
        <f t="shared" si="75"/>
        <v>-7.7219373590340437E-3</v>
      </c>
    </row>
    <row r="681" spans="1:14" x14ac:dyDescent="0.3">
      <c r="A681" s="101">
        <v>43427</v>
      </c>
      <c r="B681" s="3">
        <f>'Raw data'!B681</f>
        <v>60.569769999999998</v>
      </c>
      <c r="C681" s="3">
        <f t="shared" si="71"/>
        <v>1.0116799263414048E-2</v>
      </c>
      <c r="D681" s="3">
        <f>'Raw data'!C681</f>
        <v>88.78</v>
      </c>
      <c r="E681" s="3">
        <f t="shared" si="72"/>
        <v>4.7532820280670176E-3</v>
      </c>
      <c r="F681" s="3">
        <f>'Raw data'!D681</f>
        <v>38.18</v>
      </c>
      <c r="G681" s="3">
        <f t="shared" si="76"/>
        <v>1.4885699096225474E-2</v>
      </c>
      <c r="H681" s="62">
        <f>'Raw data'!E681</f>
        <v>1477.3510350075101</v>
      </c>
      <c r="I681" s="67">
        <f t="shared" si="73"/>
        <v>7.4735117509108651E-3</v>
      </c>
      <c r="K681" s="65">
        <v>43427</v>
      </c>
      <c r="L681" s="62">
        <f t="shared" si="74"/>
        <v>9.9185934625688459E-3</v>
      </c>
      <c r="M681" s="62">
        <f t="shared" si="70"/>
        <v>187.52977000000001</v>
      </c>
      <c r="N681">
        <f t="shared" si="75"/>
        <v>8.532904428012366E-3</v>
      </c>
    </row>
    <row r="682" spans="1:14" x14ac:dyDescent="0.3">
      <c r="A682" s="101">
        <v>43430</v>
      </c>
      <c r="B682" s="3">
        <f>'Raw data'!B682</f>
        <v>60.040028</v>
      </c>
      <c r="C682" s="3">
        <f t="shared" si="71"/>
        <v>-8.7459800491234956E-3</v>
      </c>
      <c r="D682" s="3">
        <f>'Raw data'!C682</f>
        <v>89.06</v>
      </c>
      <c r="E682" s="3">
        <f t="shared" si="72"/>
        <v>3.1538634827664017E-3</v>
      </c>
      <c r="F682" s="3">
        <f>'Raw data'!D682</f>
        <v>38.14</v>
      </c>
      <c r="G682" s="3">
        <f t="shared" si="76"/>
        <v>-1.0476689366160071E-3</v>
      </c>
      <c r="H682" s="62">
        <f>'Raw data'!E682</f>
        <v>1498.2549933314399</v>
      </c>
      <c r="I682" s="67">
        <f t="shared" si="73"/>
        <v>1.4149621740931439E-2</v>
      </c>
      <c r="K682" s="65">
        <v>43430</v>
      </c>
      <c r="L682" s="62">
        <f t="shared" si="74"/>
        <v>-2.2132618343243672E-3</v>
      </c>
      <c r="M682" s="62">
        <f t="shared" si="70"/>
        <v>187.240028</v>
      </c>
      <c r="N682">
        <f t="shared" si="75"/>
        <v>-1.545045354665652E-3</v>
      </c>
    </row>
    <row r="683" spans="1:14" x14ac:dyDescent="0.3">
      <c r="A683" s="101">
        <v>43431</v>
      </c>
      <c r="B683" s="3">
        <f>'Raw data'!B683</f>
        <v>62.235886000000001</v>
      </c>
      <c r="C683" s="3">
        <f t="shared" si="71"/>
        <v>3.6573234109750934E-2</v>
      </c>
      <c r="D683" s="3">
        <f>'Raw data'!C683</f>
        <v>88.66</v>
      </c>
      <c r="E683" s="3">
        <f t="shared" si="72"/>
        <v>-4.4913541432742609E-3</v>
      </c>
      <c r="F683" s="3">
        <f>'Raw data'!D683</f>
        <v>37.380000000000003</v>
      </c>
      <c r="G683" s="3">
        <f t="shared" si="76"/>
        <v>-1.9926586261143103E-2</v>
      </c>
      <c r="H683" s="62">
        <f>'Raw data'!E683</f>
        <v>1496.4139154991001</v>
      </c>
      <c r="I683" s="67">
        <f t="shared" si="73"/>
        <v>-1.22881474817987E-3</v>
      </c>
      <c r="K683" s="65">
        <v>43431</v>
      </c>
      <c r="L683" s="62">
        <f t="shared" si="74"/>
        <v>4.0517645684445226E-3</v>
      </c>
      <c r="M683" s="62">
        <f t="shared" si="70"/>
        <v>188.27588599999999</v>
      </c>
      <c r="N683">
        <f t="shared" si="75"/>
        <v>5.5322465557417584E-3</v>
      </c>
    </row>
    <row r="684" spans="1:14" x14ac:dyDescent="0.3">
      <c r="A684" s="101">
        <v>43432</v>
      </c>
      <c r="B684" s="3">
        <f>'Raw data'!B684</f>
        <v>61.945390000000003</v>
      </c>
      <c r="C684" s="3">
        <f t="shared" si="71"/>
        <v>-4.6676607126633889E-3</v>
      </c>
      <c r="D684" s="3">
        <f>'Raw data'!C684</f>
        <v>88.3</v>
      </c>
      <c r="E684" s="3">
        <f t="shared" si="72"/>
        <v>-4.0604556733588931E-3</v>
      </c>
      <c r="F684" s="3">
        <f>'Raw data'!D684</f>
        <v>38.06</v>
      </c>
      <c r="G684" s="3">
        <f t="shared" si="76"/>
        <v>1.8191546281433914E-2</v>
      </c>
      <c r="H684" s="62">
        <f>'Raw data'!E684</f>
        <v>1500.4542965257899</v>
      </c>
      <c r="I684" s="67">
        <f t="shared" si="73"/>
        <v>2.700042404605839E-3</v>
      </c>
      <c r="K684" s="65">
        <v>43432</v>
      </c>
      <c r="L684" s="62">
        <f t="shared" si="74"/>
        <v>3.1544766318038777E-3</v>
      </c>
      <c r="M684" s="62">
        <f t="shared" si="70"/>
        <v>188.30538999999999</v>
      </c>
      <c r="N684">
        <f t="shared" si="75"/>
        <v>1.5670620718790756E-4</v>
      </c>
    </row>
    <row r="685" spans="1:14" x14ac:dyDescent="0.3">
      <c r="A685" s="101">
        <v>43433</v>
      </c>
      <c r="B685" s="3">
        <f>'Raw data'!B685</f>
        <v>61.689059999999998</v>
      </c>
      <c r="C685" s="3">
        <f t="shared" si="71"/>
        <v>-4.1379996154678415E-3</v>
      </c>
      <c r="D685" s="3">
        <f>'Raw data'!C685</f>
        <v>88.86</v>
      </c>
      <c r="E685" s="3">
        <f t="shared" si="72"/>
        <v>6.3420158550396635E-3</v>
      </c>
      <c r="F685" s="3">
        <f>'Raw data'!D685</f>
        <v>38.56</v>
      </c>
      <c r="G685" s="3">
        <f t="shared" si="76"/>
        <v>1.3137151865475564E-2</v>
      </c>
      <c r="H685" s="62">
        <f>'Raw data'!E685</f>
        <v>1515.3838483447601</v>
      </c>
      <c r="I685" s="67">
        <f t="shared" si="73"/>
        <v>9.9500210393202934E-3</v>
      </c>
      <c r="K685" s="65">
        <v>43433</v>
      </c>
      <c r="L685" s="62">
        <f t="shared" si="74"/>
        <v>5.1137227016824624E-3</v>
      </c>
      <c r="M685" s="62">
        <f t="shared" si="70"/>
        <v>189.10906</v>
      </c>
      <c r="N685">
        <f t="shared" si="75"/>
        <v>4.2679075729059645E-3</v>
      </c>
    </row>
    <row r="686" spans="1:14" x14ac:dyDescent="0.3">
      <c r="A686" s="101">
        <v>43434</v>
      </c>
      <c r="B686" s="3">
        <f>'Raw data'!B686</f>
        <v>62.791260000000001</v>
      </c>
      <c r="C686" s="3">
        <f t="shared" si="71"/>
        <v>1.7867025368841792E-2</v>
      </c>
      <c r="D686" s="3">
        <f>'Raw data'!C686</f>
        <v>88.74</v>
      </c>
      <c r="E686" s="3">
        <f t="shared" si="72"/>
        <v>-1.3504388926401593E-3</v>
      </c>
      <c r="F686" s="3">
        <f>'Raw data'!D686</f>
        <v>39.72</v>
      </c>
      <c r="G686" s="3">
        <f t="shared" si="76"/>
        <v>3.008298755186713E-2</v>
      </c>
      <c r="H686" s="62">
        <f>'Raw data'!E686</f>
        <v>1514.6341571646501</v>
      </c>
      <c r="I686" s="67">
        <f t="shared" si="73"/>
        <v>-4.9472031850466766E-4</v>
      </c>
      <c r="K686" s="65">
        <v>43434</v>
      </c>
      <c r="L686" s="62">
        <f t="shared" si="74"/>
        <v>1.5533191342689587E-2</v>
      </c>
      <c r="M686" s="62">
        <f t="shared" si="70"/>
        <v>191.25126</v>
      </c>
      <c r="N686">
        <f t="shared" si="75"/>
        <v>1.1327854942539519E-2</v>
      </c>
    </row>
    <row r="687" spans="1:14" x14ac:dyDescent="0.3">
      <c r="A687" s="101">
        <v>43437</v>
      </c>
      <c r="B687" s="3">
        <f>'Raw data'!B687</f>
        <v>62.013736999999999</v>
      </c>
      <c r="C687" s="3">
        <f t="shared" si="71"/>
        <v>-1.2382662810079017E-2</v>
      </c>
      <c r="D687" s="3">
        <f>'Raw data'!C687</f>
        <v>91</v>
      </c>
      <c r="E687" s="3">
        <f t="shared" si="72"/>
        <v>2.5467658327698955E-2</v>
      </c>
      <c r="F687" s="3">
        <f>'Raw data'!D687</f>
        <v>37.9</v>
      </c>
      <c r="G687" s="3">
        <f t="shared" si="76"/>
        <v>-4.5820745216515621E-2</v>
      </c>
      <c r="H687" s="62">
        <f>'Raw data'!E687</f>
        <v>1529.7829398818801</v>
      </c>
      <c r="I687" s="67">
        <f t="shared" si="73"/>
        <v>1.0001611706412375E-2</v>
      </c>
      <c r="K687" s="65">
        <v>43437</v>
      </c>
      <c r="L687" s="62">
        <f t="shared" si="74"/>
        <v>-1.0911916566298563E-2</v>
      </c>
      <c r="M687" s="62">
        <f t="shared" si="70"/>
        <v>190.913737</v>
      </c>
      <c r="N687">
        <f t="shared" si="75"/>
        <v>-1.764814516777586E-3</v>
      </c>
    </row>
    <row r="688" spans="1:14" x14ac:dyDescent="0.3">
      <c r="A688" s="101">
        <v>43438</v>
      </c>
      <c r="B688" s="3">
        <f>'Raw data'!B688</f>
        <v>63.953270000000003</v>
      </c>
      <c r="C688" s="3">
        <f t="shared" si="71"/>
        <v>3.1275860701637841E-2</v>
      </c>
      <c r="D688" s="3">
        <f>'Raw data'!C688</f>
        <v>89.28</v>
      </c>
      <c r="E688" s="3">
        <f t="shared" si="72"/>
        <v>-1.8901098901098888E-2</v>
      </c>
      <c r="F688" s="3">
        <f>'Raw data'!D688</f>
        <v>37.44</v>
      </c>
      <c r="G688" s="3">
        <f t="shared" si="76"/>
        <v>-1.2137203166226936E-2</v>
      </c>
      <c r="H688" s="62">
        <f>'Raw data'!E688</f>
        <v>1506.4265015311701</v>
      </c>
      <c r="I688" s="67">
        <f t="shared" si="73"/>
        <v>-1.5267812015548743E-2</v>
      </c>
      <c r="K688" s="65">
        <v>43438</v>
      </c>
      <c r="L688" s="62">
        <f t="shared" si="74"/>
        <v>7.9186211437338894E-5</v>
      </c>
      <c r="M688" s="62">
        <f t="shared" si="70"/>
        <v>190.67327</v>
      </c>
      <c r="N688">
        <f t="shared" si="75"/>
        <v>-1.259558394166237E-3</v>
      </c>
    </row>
    <row r="689" spans="1:14" x14ac:dyDescent="0.3">
      <c r="A689" s="101">
        <v>43439</v>
      </c>
      <c r="B689" s="3">
        <f>'Raw data'!B689</f>
        <v>62.346961999999998</v>
      </c>
      <c r="C689" s="3">
        <f t="shared" si="71"/>
        <v>-2.5116901762802832E-2</v>
      </c>
      <c r="D689" s="3">
        <f>'Raw data'!C689</f>
        <v>89.76</v>
      </c>
      <c r="E689" s="3">
        <f t="shared" si="72"/>
        <v>5.37634408602155E-3</v>
      </c>
      <c r="F689" s="3">
        <f>'Raw data'!D689</f>
        <v>38.4</v>
      </c>
      <c r="G689" s="3">
        <f t="shared" si="76"/>
        <v>2.5641025641025664E-2</v>
      </c>
      <c r="H689" s="62">
        <f>'Raw data'!E689</f>
        <v>1478.95733557209</v>
      </c>
      <c r="I689" s="67">
        <f t="shared" si="73"/>
        <v>-1.8234653951692794E-2</v>
      </c>
      <c r="K689" s="65">
        <v>43439</v>
      </c>
      <c r="L689" s="62">
        <f t="shared" si="74"/>
        <v>1.9668226547481273E-3</v>
      </c>
      <c r="M689" s="62">
        <f t="shared" si="70"/>
        <v>190.50696200000002</v>
      </c>
      <c r="N689">
        <f t="shared" si="75"/>
        <v>-8.7221454795413417E-4</v>
      </c>
    </row>
    <row r="690" spans="1:14" x14ac:dyDescent="0.3">
      <c r="A690" s="101">
        <v>43440</v>
      </c>
      <c r="B690" s="3">
        <f>'Raw data'!B690</f>
        <v>59.125796999999999</v>
      </c>
      <c r="C690" s="3">
        <f t="shared" si="71"/>
        <v>-5.166514769396461E-2</v>
      </c>
      <c r="D690" s="3">
        <f>'Raw data'!C690</f>
        <v>86.24</v>
      </c>
      <c r="E690" s="3">
        <f t="shared" si="72"/>
        <v>-3.9215686274509914E-2</v>
      </c>
      <c r="F690" s="3">
        <f>'Raw data'!D690</f>
        <v>35.78</v>
      </c>
      <c r="G690" s="3">
        <f t="shared" si="76"/>
        <v>-6.8229166666666605E-2</v>
      </c>
      <c r="H690" s="62">
        <f>'Raw data'!E690</f>
        <v>1436.6629378807199</v>
      </c>
      <c r="I690" s="67">
        <f t="shared" si="73"/>
        <v>-2.8597442721368101E-2</v>
      </c>
      <c r="K690" s="65">
        <v>43440</v>
      </c>
      <c r="L690" s="62">
        <f t="shared" si="74"/>
        <v>-5.3036666878380379E-2</v>
      </c>
      <c r="M690" s="62">
        <f t="shared" si="70"/>
        <v>181.14579699999999</v>
      </c>
      <c r="N690">
        <f t="shared" si="75"/>
        <v>-4.9138177952782781E-2</v>
      </c>
    </row>
    <row r="691" spans="1:14" x14ac:dyDescent="0.3">
      <c r="A691" s="101">
        <v>43441</v>
      </c>
      <c r="B691" s="3">
        <f>'Raw data'!B691</f>
        <v>61.159320000000001</v>
      </c>
      <c r="C691" s="3">
        <f t="shared" si="71"/>
        <v>3.4393160061757855E-2</v>
      </c>
      <c r="D691" s="3">
        <f>'Raw data'!C691</f>
        <v>86.06</v>
      </c>
      <c r="E691" s="3">
        <f t="shared" si="72"/>
        <v>-2.0871985157698589E-3</v>
      </c>
      <c r="F691" s="3">
        <f>'Raw data'!D691</f>
        <v>35.44</v>
      </c>
      <c r="G691" s="3">
        <f t="shared" si="76"/>
        <v>-9.5025153717161383E-3</v>
      </c>
      <c r="H691" s="62">
        <f>'Raw data'!E691</f>
        <v>1454.0282506011099</v>
      </c>
      <c r="I691" s="67">
        <f t="shared" si="73"/>
        <v>1.2087256003141729E-2</v>
      </c>
      <c r="K691" s="65">
        <v>43441</v>
      </c>
      <c r="L691" s="62">
        <f t="shared" si="74"/>
        <v>7.6011487247572866E-3</v>
      </c>
      <c r="M691" s="62">
        <f t="shared" si="70"/>
        <v>182.65932000000001</v>
      </c>
      <c r="N691">
        <f t="shared" si="75"/>
        <v>8.3552752813802287E-3</v>
      </c>
    </row>
    <row r="692" spans="1:14" x14ac:dyDescent="0.3">
      <c r="A692" s="101">
        <v>43444</v>
      </c>
      <c r="B692" s="3">
        <f>'Raw data'!B692</f>
        <v>62.11627</v>
      </c>
      <c r="C692" s="3">
        <f t="shared" si="71"/>
        <v>1.5646838454057354E-2</v>
      </c>
      <c r="D692" s="3">
        <f>'Raw data'!C692</f>
        <v>84.22</v>
      </c>
      <c r="E692" s="3">
        <f t="shared" si="72"/>
        <v>-2.1380432256565225E-2</v>
      </c>
      <c r="F692" s="3">
        <f>'Raw data'!D692</f>
        <v>34.520000000000003</v>
      </c>
      <c r="G692" s="3">
        <f t="shared" si="76"/>
        <v>-2.5959367945823777E-2</v>
      </c>
      <c r="H692" s="62">
        <f>'Raw data'!E692</f>
        <v>1435.5471967288399</v>
      </c>
      <c r="I692" s="67">
        <f t="shared" si="73"/>
        <v>-1.2710244016668667E-2</v>
      </c>
      <c r="K692" s="65">
        <v>43444</v>
      </c>
      <c r="L692" s="62">
        <f t="shared" si="74"/>
        <v>-1.0564320582777217E-2</v>
      </c>
      <c r="M692" s="62">
        <f t="shared" si="70"/>
        <v>180.85627000000002</v>
      </c>
      <c r="N692">
        <f t="shared" si="75"/>
        <v>-9.8711086847360682E-3</v>
      </c>
    </row>
    <row r="693" spans="1:14" x14ac:dyDescent="0.3">
      <c r="A693" s="101">
        <v>43445</v>
      </c>
      <c r="B693" s="3">
        <f>'Raw data'!B693</f>
        <v>63.346634000000002</v>
      </c>
      <c r="C693" s="3">
        <f t="shared" si="71"/>
        <v>1.9807435314451456E-2</v>
      </c>
      <c r="D693" s="3">
        <f>'Raw data'!C693</f>
        <v>84.34</v>
      </c>
      <c r="E693" s="3">
        <f t="shared" si="72"/>
        <v>1.4248397055331816E-3</v>
      </c>
      <c r="F693" s="3">
        <f>'Raw data'!D693</f>
        <v>36.32</v>
      </c>
      <c r="G693" s="3">
        <f t="shared" si="76"/>
        <v>5.2143684820393887E-2</v>
      </c>
      <c r="H693" s="62">
        <f>'Raw data'!E693</f>
        <v>1465.29321306208</v>
      </c>
      <c r="I693" s="67">
        <f t="shared" si="73"/>
        <v>2.0721029863052819E-2</v>
      </c>
      <c r="K693" s="65">
        <v>43445</v>
      </c>
      <c r="L693" s="62">
        <f t="shared" si="74"/>
        <v>2.4458653280126173E-2</v>
      </c>
      <c r="M693" s="62">
        <f t="shared" si="70"/>
        <v>184.00663399999999</v>
      </c>
      <c r="N693">
        <f t="shared" si="75"/>
        <v>1.7419158318370535E-2</v>
      </c>
    </row>
    <row r="694" spans="1:14" x14ac:dyDescent="0.3">
      <c r="A694" s="101">
        <v>43446</v>
      </c>
      <c r="B694" s="3">
        <f>'Raw data'!B694</f>
        <v>63.996000000000002</v>
      </c>
      <c r="C694" s="3">
        <f t="shared" si="71"/>
        <v>1.0250994551660007E-2</v>
      </c>
      <c r="D694" s="3">
        <f>'Raw data'!C694</f>
        <v>87</v>
      </c>
      <c r="E694" s="3">
        <f t="shared" si="72"/>
        <v>3.1539008774009919E-2</v>
      </c>
      <c r="F694" s="3">
        <f>'Raw data'!D694</f>
        <v>38.880000000000003</v>
      </c>
      <c r="G694" s="3">
        <f t="shared" si="76"/>
        <v>7.0484581497797419E-2</v>
      </c>
      <c r="H694" s="62">
        <f>'Raw data'!E694</f>
        <v>1494.2127047845199</v>
      </c>
      <c r="I694" s="67">
        <f t="shared" si="73"/>
        <v>1.973631725353164E-2</v>
      </c>
      <c r="K694" s="65">
        <v>43446</v>
      </c>
      <c r="L694" s="62">
        <f t="shared" si="74"/>
        <v>3.7424861607822449E-2</v>
      </c>
      <c r="M694" s="62">
        <f t="shared" si="70"/>
        <v>189.876</v>
      </c>
      <c r="N694">
        <f t="shared" si="75"/>
        <v>3.1897578214489887E-2</v>
      </c>
    </row>
    <row r="695" spans="1:14" x14ac:dyDescent="0.3">
      <c r="A695" s="101">
        <v>43447</v>
      </c>
      <c r="B695" s="3">
        <f>'Raw data'!B695</f>
        <v>63.312457999999999</v>
      </c>
      <c r="C695" s="3">
        <f t="shared" si="71"/>
        <v>-1.0681011313207119E-2</v>
      </c>
      <c r="D695" s="3">
        <f>'Raw data'!C695</f>
        <v>84.64</v>
      </c>
      <c r="E695" s="3">
        <f t="shared" si="72"/>
        <v>-2.7126436781609187E-2</v>
      </c>
      <c r="F695" s="3">
        <f>'Raw data'!D695</f>
        <v>38.6</v>
      </c>
      <c r="G695" s="3">
        <f t="shared" si="76"/>
        <v>-7.2016460905350082E-3</v>
      </c>
      <c r="H695" s="62">
        <f>'Raw data'!E695</f>
        <v>1478.7502904262601</v>
      </c>
      <c r="I695" s="67">
        <f t="shared" si="73"/>
        <v>-1.0348201637389807E-2</v>
      </c>
      <c r="K695" s="65">
        <v>43447</v>
      </c>
      <c r="L695" s="62">
        <f t="shared" si="74"/>
        <v>-1.5003031395117106E-2</v>
      </c>
      <c r="M695" s="62">
        <f t="shared" si="70"/>
        <v>186.552458</v>
      </c>
      <c r="N695">
        <f t="shared" si="75"/>
        <v>-1.7503749815669191E-2</v>
      </c>
    </row>
    <row r="696" spans="1:14" x14ac:dyDescent="0.3">
      <c r="A696" s="101">
        <v>43448</v>
      </c>
      <c r="B696" s="3">
        <f>'Raw data'!B696</f>
        <v>64.756423999999996</v>
      </c>
      <c r="C696" s="3">
        <f t="shared" si="71"/>
        <v>2.2806980578766917E-2</v>
      </c>
      <c r="D696" s="3">
        <f>'Raw data'!C696</f>
        <v>83.06</v>
      </c>
      <c r="E696" s="3">
        <f t="shared" si="72"/>
        <v>-1.8667296786389394E-2</v>
      </c>
      <c r="F696" s="3">
        <f>'Raw data'!D696</f>
        <v>37.1</v>
      </c>
      <c r="G696" s="3">
        <f t="shared" si="76"/>
        <v>-3.8860103626943004E-2</v>
      </c>
      <c r="H696" s="62">
        <f>'Raw data'!E696</f>
        <v>1471.6744870571099</v>
      </c>
      <c r="I696" s="67">
        <f t="shared" si="73"/>
        <v>-4.7849886589780878E-3</v>
      </c>
      <c r="K696" s="65">
        <v>43448</v>
      </c>
      <c r="L696" s="62">
        <f t="shared" si="74"/>
        <v>-1.1573473278188494E-2</v>
      </c>
      <c r="M696" s="62">
        <f t="shared" si="70"/>
        <v>184.91642399999998</v>
      </c>
      <c r="N696">
        <f t="shared" si="75"/>
        <v>-8.769833523179971E-3</v>
      </c>
    </row>
    <row r="697" spans="1:14" x14ac:dyDescent="0.3">
      <c r="A697" s="101">
        <v>43451</v>
      </c>
      <c r="B697" s="3">
        <f>'Raw data'!B697</f>
        <v>63.04759</v>
      </c>
      <c r="C697" s="3">
        <f t="shared" si="71"/>
        <v>-2.6388640608073048E-2</v>
      </c>
      <c r="D697" s="3">
        <f>'Raw data'!C697</f>
        <v>81.8</v>
      </c>
      <c r="E697" s="3">
        <f t="shared" si="72"/>
        <v>-1.5169756802311644E-2</v>
      </c>
      <c r="F697" s="3">
        <f>'Raw data'!D697</f>
        <v>35.299999999999997</v>
      </c>
      <c r="G697" s="3">
        <f t="shared" si="76"/>
        <v>-4.8517520215633533E-2</v>
      </c>
      <c r="H697" s="62">
        <f>'Raw data'!E697</f>
        <v>1451.9477315275799</v>
      </c>
      <c r="I697" s="67">
        <f t="shared" si="73"/>
        <v>-1.3404292663235177E-2</v>
      </c>
      <c r="K697" s="65">
        <v>43451</v>
      </c>
      <c r="L697" s="62">
        <f t="shared" si="74"/>
        <v>-3.0025305875339411E-2</v>
      </c>
      <c r="M697" s="62">
        <f t="shared" si="70"/>
        <v>180.14758999999998</v>
      </c>
      <c r="N697">
        <f t="shared" si="75"/>
        <v>-2.5789131634948764E-2</v>
      </c>
    </row>
    <row r="698" spans="1:14" x14ac:dyDescent="0.3">
      <c r="A698" s="101">
        <v>43452</v>
      </c>
      <c r="B698" s="3">
        <f>'Raw data'!B698</f>
        <v>63.440624</v>
      </c>
      <c r="C698" s="3">
        <f t="shared" si="71"/>
        <v>6.2339258328510273E-3</v>
      </c>
      <c r="D698" s="3">
        <f>'Raw data'!C698</f>
        <v>81.08</v>
      </c>
      <c r="E698" s="3">
        <f t="shared" si="72"/>
        <v>-8.8019559902200346E-3</v>
      </c>
      <c r="F698" s="3">
        <f>'Raw data'!D698</f>
        <v>36.840000000000003</v>
      </c>
      <c r="G698" s="3">
        <f t="shared" si="76"/>
        <v>4.3626062322946357E-2</v>
      </c>
      <c r="H698" s="62">
        <f>'Raw data'!E698</f>
        <v>1447.7874297143701</v>
      </c>
      <c r="I698" s="67">
        <f t="shared" si="73"/>
        <v>-2.8653247791728606E-3</v>
      </c>
      <c r="K698" s="65">
        <v>43452</v>
      </c>
      <c r="L698" s="62">
        <f t="shared" si="74"/>
        <v>1.3686010721859118E-2</v>
      </c>
      <c r="M698" s="62">
        <f t="shared" si="70"/>
        <v>181.360624</v>
      </c>
      <c r="N698">
        <f t="shared" si="75"/>
        <v>6.7335566354233319E-3</v>
      </c>
    </row>
    <row r="699" spans="1:14" x14ac:dyDescent="0.3">
      <c r="A699" s="101">
        <v>43453</v>
      </c>
      <c r="B699" s="3">
        <f>'Raw data'!B699</f>
        <v>63.936188000000001</v>
      </c>
      <c r="C699" s="3">
        <f t="shared" si="71"/>
        <v>7.8114616274896926E-3</v>
      </c>
      <c r="D699" s="3">
        <f>'Raw data'!C699</f>
        <v>81.94</v>
      </c>
      <c r="E699" s="3">
        <f t="shared" si="72"/>
        <v>1.0606808090774536E-2</v>
      </c>
      <c r="F699" s="3">
        <f>'Raw data'!D699</f>
        <v>37.32</v>
      </c>
      <c r="G699" s="3">
        <f t="shared" si="76"/>
        <v>1.3029315960911966E-2</v>
      </c>
      <c r="H699" s="62">
        <f>'Raw data'!E699</f>
        <v>1450.10888122709</v>
      </c>
      <c r="I699" s="67">
        <f t="shared" si="73"/>
        <v>1.6034477610970311E-3</v>
      </c>
      <c r="K699" s="65">
        <v>43453</v>
      </c>
      <c r="L699" s="62">
        <f t="shared" si="74"/>
        <v>1.0482528559725398E-2</v>
      </c>
      <c r="M699" s="62">
        <f t="shared" si="70"/>
        <v>183.19618800000001</v>
      </c>
      <c r="N699">
        <f t="shared" si="75"/>
        <v>1.0121072366844112E-2</v>
      </c>
    </row>
    <row r="700" spans="1:14" x14ac:dyDescent="0.3">
      <c r="A700" s="101">
        <v>43454</v>
      </c>
      <c r="B700" s="3">
        <f>'Raw data'!B700</f>
        <v>62.11627</v>
      </c>
      <c r="C700" s="3">
        <f t="shared" si="71"/>
        <v>-2.846459973497327E-2</v>
      </c>
      <c r="D700" s="3">
        <f>'Raw data'!C700</f>
        <v>80.84</v>
      </c>
      <c r="E700" s="3">
        <f t="shared" si="72"/>
        <v>-1.3424456919697271E-2</v>
      </c>
      <c r="F700" s="3">
        <f>'Raw data'!D700</f>
        <v>37.86</v>
      </c>
      <c r="G700" s="3">
        <f t="shared" si="76"/>
        <v>1.4469453376205765E-2</v>
      </c>
      <c r="H700" s="62">
        <f>'Raw data'!E700</f>
        <v>1419.0110340415999</v>
      </c>
      <c r="I700" s="67">
        <f t="shared" si="73"/>
        <v>-2.1445180833024699E-2</v>
      </c>
      <c r="K700" s="65">
        <v>43454</v>
      </c>
      <c r="L700" s="62">
        <f t="shared" si="74"/>
        <v>-9.1398677594882582E-3</v>
      </c>
      <c r="M700" s="62">
        <f t="shared" si="70"/>
        <v>180.81627000000003</v>
      </c>
      <c r="N700">
        <f t="shared" si="75"/>
        <v>-1.2991089094058961E-2</v>
      </c>
    </row>
    <row r="701" spans="1:14" x14ac:dyDescent="0.3">
      <c r="A701" s="101">
        <v>43455</v>
      </c>
      <c r="B701" s="3">
        <f>'Raw data'!B701</f>
        <v>62.047919999999998</v>
      </c>
      <c r="C701" s="3">
        <f t="shared" si="71"/>
        <v>-1.1003558326989427E-3</v>
      </c>
      <c r="D701" s="3">
        <f>'Raw data'!C701</f>
        <v>82.34</v>
      </c>
      <c r="E701" s="3">
        <f t="shared" si="72"/>
        <v>1.8555170707570508E-2</v>
      </c>
      <c r="F701" s="3">
        <f>'Raw data'!D701</f>
        <v>38.520000000000003</v>
      </c>
      <c r="G701" s="3">
        <f t="shared" si="76"/>
        <v>1.7432646592710082E-2</v>
      </c>
      <c r="H701" s="62">
        <f>'Raw data'!E701</f>
        <v>1408.34013641765</v>
      </c>
      <c r="I701" s="67">
        <f t="shared" si="73"/>
        <v>-7.5199539453596042E-3</v>
      </c>
      <c r="K701" s="65">
        <v>43455</v>
      </c>
      <c r="L701" s="62">
        <f t="shared" si="74"/>
        <v>1.1629153822527216E-2</v>
      </c>
      <c r="M701" s="62">
        <f t="shared" si="70"/>
        <v>182.90792000000002</v>
      </c>
      <c r="N701">
        <f t="shared" si="75"/>
        <v>1.1567819643663631E-2</v>
      </c>
    </row>
    <row r="702" spans="1:14" x14ac:dyDescent="0.3">
      <c r="A702" s="101">
        <v>43461</v>
      </c>
      <c r="B702" s="3">
        <f>'Raw data'!B702</f>
        <v>61.988109999999999</v>
      </c>
      <c r="C702" s="3">
        <f t="shared" si="71"/>
        <v>-9.6393239289888869E-4</v>
      </c>
      <c r="D702" s="3">
        <f>'Raw data'!C702</f>
        <v>81.180000000000007</v>
      </c>
      <c r="E702" s="3">
        <f t="shared" si="72"/>
        <v>-1.4087928102987571E-2</v>
      </c>
      <c r="F702" s="3">
        <f>'Raw data'!D702</f>
        <v>39</v>
      </c>
      <c r="G702" s="3">
        <f t="shared" si="76"/>
        <v>1.2461059190031071E-2</v>
      </c>
      <c r="H702" s="62">
        <f>'Raw data'!E702</f>
        <v>1384.59135220178</v>
      </c>
      <c r="I702" s="67">
        <f t="shared" si="73"/>
        <v>-1.6862960588682131E-2</v>
      </c>
      <c r="K702" s="65">
        <v>43461</v>
      </c>
      <c r="L702" s="62">
        <f t="shared" si="74"/>
        <v>-8.6360043528512995E-4</v>
      </c>
      <c r="M702" s="62">
        <f t="shared" si="70"/>
        <v>182.16811000000001</v>
      </c>
      <c r="N702">
        <f t="shared" si="75"/>
        <v>-4.0447127713223435E-3</v>
      </c>
    </row>
    <row r="703" spans="1:14" x14ac:dyDescent="0.3">
      <c r="A703" s="101">
        <v>43462</v>
      </c>
      <c r="B703" s="3">
        <f>'Raw data'!B703</f>
        <v>62.372596999999999</v>
      </c>
      <c r="C703" s="3">
        <f t="shared" si="71"/>
        <v>6.2025927230238195E-3</v>
      </c>
      <c r="D703" s="3">
        <f>'Raw data'!C703</f>
        <v>81.599999999999994</v>
      </c>
      <c r="E703" s="3">
        <f t="shared" si="72"/>
        <v>5.1736881005172144E-3</v>
      </c>
      <c r="F703" s="3">
        <f>'Raw data'!D703</f>
        <v>39.76</v>
      </c>
      <c r="G703" s="3">
        <f t="shared" si="76"/>
        <v>1.9487179487179436E-2</v>
      </c>
      <c r="H703" s="62">
        <f>'Raw data'!E703</f>
        <v>1408.7363886334999</v>
      </c>
      <c r="I703" s="67">
        <f t="shared" si="73"/>
        <v>1.7438384540914897E-2</v>
      </c>
      <c r="K703" s="65">
        <v>43462</v>
      </c>
      <c r="L703" s="62">
        <f t="shared" si="74"/>
        <v>1.028782010357349E-2</v>
      </c>
      <c r="M703" s="62">
        <f t="shared" si="70"/>
        <v>183.732597</v>
      </c>
      <c r="N703">
        <f t="shared" si="75"/>
        <v>8.5881497041385858E-3</v>
      </c>
    </row>
    <row r="704" spans="1:14" x14ac:dyDescent="0.3">
      <c r="A704" s="101">
        <v>43467</v>
      </c>
      <c r="B704" s="3">
        <f>'Raw data'!B704</f>
        <v>64.149789999999996</v>
      </c>
      <c r="C704" s="3">
        <f t="shared" si="71"/>
        <v>2.8493169845084324E-2</v>
      </c>
      <c r="D704" s="3">
        <f>'Raw data'!C704</f>
        <v>82.32</v>
      </c>
      <c r="E704" s="3">
        <f t="shared" si="72"/>
        <v>8.8235294117646919E-3</v>
      </c>
      <c r="F704" s="3">
        <f>'Raw data'!D704</f>
        <v>41.4</v>
      </c>
      <c r="G704" s="3">
        <f t="shared" si="76"/>
        <v>4.1247484909456754E-2</v>
      </c>
      <c r="H704" s="62">
        <f>'Raw data'!E704</f>
        <v>1405.8523334060101</v>
      </c>
      <c r="I704" s="67">
        <f t="shared" si="73"/>
        <v>-2.047263952830408E-3</v>
      </c>
      <c r="K704" s="65">
        <v>43467</v>
      </c>
      <c r="L704" s="62">
        <f t="shared" si="74"/>
        <v>2.6188061388768589E-2</v>
      </c>
      <c r="M704" s="62">
        <f t="shared" si="70"/>
        <v>187.86978999999999</v>
      </c>
      <c r="N704">
        <f t="shared" si="75"/>
        <v>2.2517468688476636E-2</v>
      </c>
    </row>
    <row r="705" spans="1:14" x14ac:dyDescent="0.3">
      <c r="A705" s="101">
        <v>43468</v>
      </c>
      <c r="B705" s="3">
        <f>'Raw data'!B705</f>
        <v>64.918769999999995</v>
      </c>
      <c r="C705" s="3">
        <f t="shared" si="71"/>
        <v>1.198725670029472E-2</v>
      </c>
      <c r="D705" s="3">
        <f>'Raw data'!C705</f>
        <v>80.239999999999995</v>
      </c>
      <c r="E705" s="3">
        <f t="shared" si="72"/>
        <v>-2.5267249757045657E-2</v>
      </c>
      <c r="F705" s="3">
        <f>'Raw data'!D705</f>
        <v>40.200000000000003</v>
      </c>
      <c r="G705" s="3">
        <f t="shared" si="76"/>
        <v>-2.8985507246376711E-2</v>
      </c>
      <c r="H705" s="62">
        <f>'Raw data'!E705</f>
        <v>1393.51880044993</v>
      </c>
      <c r="I705" s="67">
        <f t="shared" si="73"/>
        <v>-8.7729931963758459E-3</v>
      </c>
      <c r="K705" s="65">
        <v>43468</v>
      </c>
      <c r="L705" s="62">
        <f t="shared" si="74"/>
        <v>-1.4088500101042548E-2</v>
      </c>
      <c r="M705" s="62">
        <f t="shared" si="70"/>
        <v>185.35876999999999</v>
      </c>
      <c r="N705">
        <f t="shared" si="75"/>
        <v>-1.3365746563085007E-2</v>
      </c>
    </row>
    <row r="706" spans="1:14" x14ac:dyDescent="0.3">
      <c r="A706" s="101">
        <v>43469</v>
      </c>
      <c r="B706" s="3">
        <f>'Raw data'!B706</f>
        <v>65.687740000000005</v>
      </c>
      <c r="C706" s="3">
        <f t="shared" si="71"/>
        <v>1.1845110435703113E-2</v>
      </c>
      <c r="D706" s="3">
        <f>'Raw data'!C706</f>
        <v>83.08</v>
      </c>
      <c r="E706" s="3">
        <f t="shared" si="72"/>
        <v>3.5393818544366941E-2</v>
      </c>
      <c r="F706" s="3">
        <f>'Raw data'!D706</f>
        <v>42.28</v>
      </c>
      <c r="G706" s="3">
        <f t="shared" si="76"/>
        <v>5.1741293532338264E-2</v>
      </c>
      <c r="H706" s="62">
        <f>'Raw data'!E706</f>
        <v>1435.29016846698</v>
      </c>
      <c r="I706" s="67">
        <f t="shared" si="73"/>
        <v>2.9975460685254585E-2</v>
      </c>
      <c r="K706" s="65">
        <v>43469</v>
      </c>
      <c r="L706" s="62">
        <f t="shared" si="74"/>
        <v>3.2993407504136103E-2</v>
      </c>
      <c r="M706" s="62">
        <f t="shared" si="70"/>
        <v>191.04774</v>
      </c>
      <c r="N706">
        <f t="shared" si="75"/>
        <v>3.069166891860586E-2</v>
      </c>
    </row>
    <row r="707" spans="1:14" x14ac:dyDescent="0.3">
      <c r="A707" s="101">
        <v>43472</v>
      </c>
      <c r="B707" s="3">
        <f>'Raw data'!B707</f>
        <v>69.865844999999993</v>
      </c>
      <c r="C707" s="3">
        <f t="shared" si="71"/>
        <v>6.3605552573432839E-2</v>
      </c>
      <c r="D707" s="3">
        <f>'Raw data'!C707</f>
        <v>84.96</v>
      </c>
      <c r="E707" s="3">
        <f t="shared" si="72"/>
        <v>2.2628791526239714E-2</v>
      </c>
      <c r="F707" s="3">
        <f>'Raw data'!D707</f>
        <v>42.3</v>
      </c>
      <c r="G707" s="3">
        <f t="shared" si="76"/>
        <v>4.7303689687786237E-4</v>
      </c>
      <c r="H707" s="62">
        <f>'Raw data'!E707</f>
        <v>1439.9260715671401</v>
      </c>
      <c r="I707" s="67">
        <f t="shared" si="73"/>
        <v>3.2299413749287964E-3</v>
      </c>
      <c r="K707" s="65">
        <v>43472</v>
      </c>
      <c r="L707" s="62">
        <f t="shared" si="74"/>
        <v>2.890246033218347E-2</v>
      </c>
      <c r="M707" s="62">
        <f t="shared" ref="M707:M770" si="77">B707+D707+F707</f>
        <v>197.12584499999997</v>
      </c>
      <c r="N707">
        <f t="shared" si="75"/>
        <v>3.1814587285879249E-2</v>
      </c>
    </row>
    <row r="708" spans="1:14" x14ac:dyDescent="0.3">
      <c r="A708" s="101">
        <v>43473</v>
      </c>
      <c r="B708" s="3">
        <f>'Raw data'!B708</f>
        <v>71.352540000000005</v>
      </c>
      <c r="C708" s="3">
        <f t="shared" ref="C708:C771" si="78">(B708-B707)/B707</f>
        <v>2.1279281743461512E-2</v>
      </c>
      <c r="D708" s="3">
        <f>'Raw data'!C708</f>
        <v>85.3</v>
      </c>
      <c r="E708" s="3">
        <f t="shared" ref="E708:E771" si="79">(D708-D707)/D707</f>
        <v>4.0018832391714148E-3</v>
      </c>
      <c r="F708" s="3">
        <f>'Raw data'!D708</f>
        <v>43.14</v>
      </c>
      <c r="G708" s="3">
        <f t="shared" si="76"/>
        <v>1.9858156028368875E-2</v>
      </c>
      <c r="H708" s="62">
        <f>'Raw data'!E708</f>
        <v>1457.47132084953</v>
      </c>
      <c r="I708" s="67">
        <f t="shared" ref="I708:I771" si="80">(H708-H707)/H707</f>
        <v>1.2184826449662518E-2</v>
      </c>
      <c r="K708" s="65">
        <v>43473</v>
      </c>
      <c r="L708" s="62">
        <f t="shared" ref="L708:L771" si="81">AVERAGE(C708,E708,G708)</f>
        <v>1.5046440337000602E-2</v>
      </c>
      <c r="M708" s="62">
        <f t="shared" si="77"/>
        <v>199.79253999999997</v>
      </c>
      <c r="N708">
        <f t="shared" ref="N708:N771" si="82">(M708-M707)/M707</f>
        <v>1.3527881136032694E-2</v>
      </c>
    </row>
    <row r="709" spans="1:14" x14ac:dyDescent="0.3">
      <c r="A709" s="101">
        <v>43474</v>
      </c>
      <c r="B709" s="3">
        <f>'Raw data'!B709</f>
        <v>72.027534000000003</v>
      </c>
      <c r="C709" s="3">
        <f t="shared" si="78"/>
        <v>9.4599855870582603E-3</v>
      </c>
      <c r="D709" s="3">
        <f>'Raw data'!C709</f>
        <v>84.68</v>
      </c>
      <c r="E709" s="3">
        <f t="shared" si="79"/>
        <v>-7.268464243845139E-3</v>
      </c>
      <c r="F709" s="3">
        <f>'Raw data'!D709</f>
        <v>42.18</v>
      </c>
      <c r="G709" s="3">
        <f t="shared" si="76"/>
        <v>-2.2253129346314345E-2</v>
      </c>
      <c r="H709" s="62">
        <f>'Raw data'!E709</f>
        <v>1470.5111499959401</v>
      </c>
      <c r="I709" s="67">
        <f t="shared" si="80"/>
        <v>8.9468855818098762E-3</v>
      </c>
      <c r="K709" s="65">
        <v>43474</v>
      </c>
      <c r="L709" s="62">
        <f t="shared" si="81"/>
        <v>-6.6872026677004077E-3</v>
      </c>
      <c r="M709" s="62">
        <f t="shared" si="77"/>
        <v>198.88753400000002</v>
      </c>
      <c r="N709">
        <f t="shared" si="82"/>
        <v>-4.5297286875674017E-3</v>
      </c>
    </row>
    <row r="710" spans="1:14" x14ac:dyDescent="0.3">
      <c r="A710" s="101">
        <v>43475</v>
      </c>
      <c r="B710" s="3">
        <f>'Raw data'!B710</f>
        <v>72.67689</v>
      </c>
      <c r="C710" s="3">
        <f t="shared" si="78"/>
        <v>9.015385699585347E-3</v>
      </c>
      <c r="D710" s="3">
        <f>'Raw data'!C710</f>
        <v>85</v>
      </c>
      <c r="E710" s="3">
        <f t="shared" si="79"/>
        <v>3.7789324515823471E-3</v>
      </c>
      <c r="F710" s="3">
        <f>'Raw data'!D710</f>
        <v>44.88</v>
      </c>
      <c r="G710" s="3">
        <f t="shared" ref="G710:G773" si="83">(F710-F709)/F709</f>
        <v>6.4011379800853557E-2</v>
      </c>
      <c r="H710" s="62">
        <f>'Raw data'!E710</f>
        <v>1470.6850393398599</v>
      </c>
      <c r="I710" s="67">
        <f t="shared" si="80"/>
        <v>1.1825095234426611E-4</v>
      </c>
      <c r="K710" s="65">
        <v>43475</v>
      </c>
      <c r="L710" s="62">
        <f t="shared" si="81"/>
        <v>2.5601899317340415E-2</v>
      </c>
      <c r="M710" s="62">
        <f t="shared" si="77"/>
        <v>202.55689000000001</v>
      </c>
      <c r="N710">
        <f t="shared" si="82"/>
        <v>1.844940166033731E-2</v>
      </c>
    </row>
    <row r="711" spans="1:14" x14ac:dyDescent="0.3">
      <c r="A711" s="101">
        <v>43476</v>
      </c>
      <c r="B711" s="3">
        <f>'Raw data'!B711</f>
        <v>72.181330000000003</v>
      </c>
      <c r="C711" s="3">
        <f t="shared" si="78"/>
        <v>-6.8186737214539252E-3</v>
      </c>
      <c r="D711" s="3">
        <f>'Raw data'!C711</f>
        <v>89.72</v>
      </c>
      <c r="E711" s="3">
        <f t="shared" si="79"/>
        <v>5.5529411764705869E-2</v>
      </c>
      <c r="F711" s="3">
        <f>'Raw data'!D711</f>
        <v>43.86</v>
      </c>
      <c r="G711" s="3">
        <f t="shared" si="83"/>
        <v>-2.2727272727272797E-2</v>
      </c>
      <c r="H711" s="62">
        <f>'Raw data'!E711</f>
        <v>1465.4327409718401</v>
      </c>
      <c r="I711" s="67">
        <f t="shared" si="80"/>
        <v>-3.5713278013472152E-3</v>
      </c>
      <c r="K711" s="65">
        <v>43476</v>
      </c>
      <c r="L711" s="62">
        <f t="shared" si="81"/>
        <v>8.6611551053263833E-3</v>
      </c>
      <c r="M711" s="62">
        <f t="shared" si="77"/>
        <v>205.76132999999999</v>
      </c>
      <c r="N711">
        <f t="shared" si="82"/>
        <v>1.5819950632140811E-2</v>
      </c>
    </row>
    <row r="712" spans="1:14" x14ac:dyDescent="0.3">
      <c r="A712" s="101">
        <v>43479</v>
      </c>
      <c r="B712" s="3">
        <f>'Raw data'!B712</f>
        <v>71.993354999999994</v>
      </c>
      <c r="C712" s="3">
        <f t="shared" si="78"/>
        <v>-2.6042052702549075E-3</v>
      </c>
      <c r="D712" s="3">
        <f>'Raw data'!C712</f>
        <v>91.32</v>
      </c>
      <c r="E712" s="3">
        <f t="shared" si="79"/>
        <v>1.7833259028087321E-2</v>
      </c>
      <c r="F712" s="3">
        <f>'Raw data'!D712</f>
        <v>42.86</v>
      </c>
      <c r="G712" s="3">
        <f t="shared" si="83"/>
        <v>-2.2799817601459188E-2</v>
      </c>
      <c r="H712" s="62">
        <f>'Raw data'!E712</f>
        <v>1458.1304496520399</v>
      </c>
      <c r="I712" s="67">
        <f t="shared" si="80"/>
        <v>-4.9830272762688707E-3</v>
      </c>
      <c r="K712" s="65">
        <v>43479</v>
      </c>
      <c r="L712" s="62">
        <f t="shared" si="81"/>
        <v>-2.5235879478755913E-3</v>
      </c>
      <c r="M712" s="62">
        <f t="shared" si="77"/>
        <v>206.17335500000002</v>
      </c>
      <c r="N712">
        <f t="shared" si="82"/>
        <v>2.0024413722443779E-3</v>
      </c>
    </row>
    <row r="713" spans="1:14" x14ac:dyDescent="0.3">
      <c r="A713" s="101">
        <v>43480</v>
      </c>
      <c r="B713" s="3">
        <f>'Raw data'!B713</f>
        <v>72.873400000000004</v>
      </c>
      <c r="C713" s="3">
        <f t="shared" si="78"/>
        <v>1.2223975393284696E-2</v>
      </c>
      <c r="D713" s="3">
        <f>'Raw data'!C713</f>
        <v>91.9</v>
      </c>
      <c r="E713" s="3">
        <f t="shared" si="79"/>
        <v>6.3512921594394717E-3</v>
      </c>
      <c r="F713" s="3">
        <f>'Raw data'!D713</f>
        <v>41.94</v>
      </c>
      <c r="G713" s="3">
        <f t="shared" si="83"/>
        <v>-2.1465235650956642E-2</v>
      </c>
      <c r="H713" s="62">
        <f>'Raw data'!E713</f>
        <v>1455.47630413364</v>
      </c>
      <c r="I713" s="67">
        <f t="shared" si="80"/>
        <v>-1.8202387303778416E-3</v>
      </c>
      <c r="K713" s="65">
        <v>43480</v>
      </c>
      <c r="L713" s="62">
        <f t="shared" si="81"/>
        <v>-9.6332269941082468E-4</v>
      </c>
      <c r="M713" s="62">
        <f t="shared" si="77"/>
        <v>206.71340000000001</v>
      </c>
      <c r="N713">
        <f t="shared" si="82"/>
        <v>2.6193733909020012E-3</v>
      </c>
    </row>
    <row r="714" spans="1:14" x14ac:dyDescent="0.3">
      <c r="A714" s="101">
        <v>43481</v>
      </c>
      <c r="B714" s="3">
        <f>'Raw data'!B714</f>
        <v>74.197749999999999</v>
      </c>
      <c r="C714" s="3">
        <f t="shared" si="78"/>
        <v>1.8173297801392489E-2</v>
      </c>
      <c r="D714" s="3">
        <f>'Raw data'!C714</f>
        <v>94.04</v>
      </c>
      <c r="E714" s="3">
        <f t="shared" si="79"/>
        <v>2.3286180631120788E-2</v>
      </c>
      <c r="F714" s="3">
        <f>'Raw data'!D714</f>
        <v>41.64</v>
      </c>
      <c r="G714" s="3">
        <f t="shared" si="83"/>
        <v>-7.1530758226036519E-3</v>
      </c>
      <c r="H714" s="62">
        <f>'Raw data'!E714</f>
        <v>1468.85207766398</v>
      </c>
      <c r="I714" s="67">
        <f t="shared" si="80"/>
        <v>9.1899631016678085E-3</v>
      </c>
      <c r="K714" s="65">
        <v>43481</v>
      </c>
      <c r="L714" s="62">
        <f t="shared" si="81"/>
        <v>1.143546753663654E-2</v>
      </c>
      <c r="M714" s="62">
        <f t="shared" si="77"/>
        <v>209.87774999999999</v>
      </c>
      <c r="N714">
        <f t="shared" si="82"/>
        <v>1.5307909405002214E-2</v>
      </c>
    </row>
    <row r="715" spans="1:14" x14ac:dyDescent="0.3">
      <c r="A715" s="101">
        <v>43482</v>
      </c>
      <c r="B715" s="3">
        <f>'Raw data'!B715</f>
        <v>75.257230000000007</v>
      </c>
      <c r="C715" s="3">
        <f t="shared" si="78"/>
        <v>1.4279139192226283E-2</v>
      </c>
      <c r="D715" s="3">
        <f>'Raw data'!C715</f>
        <v>95.86</v>
      </c>
      <c r="E715" s="3">
        <f t="shared" si="79"/>
        <v>1.9353466609953136E-2</v>
      </c>
      <c r="F715" s="3">
        <f>'Raw data'!D715</f>
        <v>41.58</v>
      </c>
      <c r="G715" s="3">
        <f t="shared" si="83"/>
        <v>-1.4409221902017837E-3</v>
      </c>
      <c r="H715" s="62">
        <f>'Raw data'!E715</f>
        <v>1473.89392091022</v>
      </c>
      <c r="I715" s="67">
        <f t="shared" si="80"/>
        <v>3.4325057797912365E-3</v>
      </c>
      <c r="K715" s="65">
        <v>43482</v>
      </c>
      <c r="L715" s="62">
        <f t="shared" si="81"/>
        <v>1.0730561203992545E-2</v>
      </c>
      <c r="M715" s="62">
        <f t="shared" si="77"/>
        <v>212.69722999999999</v>
      </c>
      <c r="N715">
        <f t="shared" si="82"/>
        <v>1.3433915696161211E-2</v>
      </c>
    </row>
    <row r="716" spans="1:14" x14ac:dyDescent="0.3">
      <c r="A716" s="101">
        <v>43483</v>
      </c>
      <c r="B716" s="3">
        <f>'Raw data'!B716</f>
        <v>75.231605999999999</v>
      </c>
      <c r="C716" s="3">
        <f t="shared" si="78"/>
        <v>-3.4048555866336878E-4</v>
      </c>
      <c r="D716" s="3">
        <f>'Raw data'!C716</f>
        <v>95.18</v>
      </c>
      <c r="E716" s="3">
        <f t="shared" si="79"/>
        <v>-7.0936782808261279E-3</v>
      </c>
      <c r="F716" s="3">
        <f>'Raw data'!D716</f>
        <v>39.659999999999997</v>
      </c>
      <c r="G716" s="3">
        <f t="shared" si="83"/>
        <v>-4.6176046176046218E-2</v>
      </c>
      <c r="H716" s="62">
        <f>'Raw data'!E716</f>
        <v>1499.7855267221</v>
      </c>
      <c r="I716" s="67">
        <f t="shared" si="80"/>
        <v>1.7566804126507539E-2</v>
      </c>
      <c r="K716" s="65">
        <v>43483</v>
      </c>
      <c r="L716" s="62">
        <f t="shared" si="81"/>
        <v>-1.7870070005178571E-2</v>
      </c>
      <c r="M716" s="62">
        <f t="shared" si="77"/>
        <v>210.071606</v>
      </c>
      <c r="N716">
        <f t="shared" si="82"/>
        <v>-1.2344420282295109E-2</v>
      </c>
    </row>
    <row r="717" spans="1:14" x14ac:dyDescent="0.3">
      <c r="A717" s="101">
        <v>43486</v>
      </c>
      <c r="B717" s="3">
        <f>'Raw data'!B717</f>
        <v>74.770219999999995</v>
      </c>
      <c r="C717" s="3">
        <f t="shared" si="78"/>
        <v>-6.1328745261666293E-3</v>
      </c>
      <c r="D717" s="3">
        <f>'Raw data'!C717</f>
        <v>93.42</v>
      </c>
      <c r="E717" s="3">
        <f t="shared" si="79"/>
        <v>-1.8491279680605221E-2</v>
      </c>
      <c r="F717" s="3">
        <f>'Raw data'!D717</f>
        <v>37.659999999999997</v>
      </c>
      <c r="G717" s="3">
        <f t="shared" si="83"/>
        <v>-5.0428643469490678E-2</v>
      </c>
      <c r="H717" s="62">
        <f>'Raw data'!E717</f>
        <v>1493.75781776191</v>
      </c>
      <c r="I717" s="67">
        <f t="shared" si="80"/>
        <v>-4.019047292291216E-3</v>
      </c>
      <c r="K717" s="65">
        <v>43486</v>
      </c>
      <c r="L717" s="62">
        <f t="shared" si="81"/>
        <v>-2.501759922542084E-2</v>
      </c>
      <c r="M717" s="62">
        <f t="shared" si="77"/>
        <v>205.85022000000001</v>
      </c>
      <c r="N717">
        <f t="shared" si="82"/>
        <v>-2.0094986087743794E-2</v>
      </c>
    </row>
    <row r="718" spans="1:14" x14ac:dyDescent="0.3">
      <c r="A718" s="101">
        <v>43487</v>
      </c>
      <c r="B718" s="3">
        <f>'Raw data'!B718</f>
        <v>72.446200000000005</v>
      </c>
      <c r="C718" s="3">
        <f t="shared" si="78"/>
        <v>-3.1082160785403472E-2</v>
      </c>
      <c r="D718" s="3">
        <f>'Raw data'!C718</f>
        <v>91.9</v>
      </c>
      <c r="E718" s="3">
        <f t="shared" si="79"/>
        <v>-1.6270605865981544E-2</v>
      </c>
      <c r="F718" s="3">
        <f>'Raw data'!D718</f>
        <v>37</v>
      </c>
      <c r="G718" s="3">
        <f t="shared" si="83"/>
        <v>-1.7525225703664278E-2</v>
      </c>
      <c r="H718" s="62">
        <f>'Raw data'!E718</f>
        <v>1486.3247504107601</v>
      </c>
      <c r="I718" s="67">
        <f t="shared" si="80"/>
        <v>-4.9760859911594357E-3</v>
      </c>
      <c r="K718" s="65">
        <v>43487</v>
      </c>
      <c r="L718" s="62">
        <f t="shared" si="81"/>
        <v>-2.1625997451683098E-2</v>
      </c>
      <c r="M718" s="62">
        <f t="shared" si="77"/>
        <v>201.34620000000001</v>
      </c>
      <c r="N718">
        <f t="shared" si="82"/>
        <v>-2.1880083489830601E-2</v>
      </c>
    </row>
    <row r="719" spans="1:14" x14ac:dyDescent="0.3">
      <c r="A719" s="101">
        <v>43488</v>
      </c>
      <c r="B719" s="3">
        <f>'Raw data'!B719</f>
        <v>71.907910000000001</v>
      </c>
      <c r="C719" s="3">
        <f t="shared" si="78"/>
        <v>-7.4302033785071326E-3</v>
      </c>
      <c r="D719" s="3">
        <f>'Raw data'!C719</f>
        <v>91.42</v>
      </c>
      <c r="E719" s="3">
        <f t="shared" si="79"/>
        <v>-5.2230685527747981E-3</v>
      </c>
      <c r="F719" s="3">
        <f>'Raw data'!D719</f>
        <v>36.82</v>
      </c>
      <c r="G719" s="3">
        <f t="shared" si="83"/>
        <v>-4.8648648648648568E-3</v>
      </c>
      <c r="H719" s="62">
        <f>'Raw data'!E719</f>
        <v>1478.71795814654</v>
      </c>
      <c r="I719" s="67">
        <f t="shared" si="80"/>
        <v>-5.117853458416719E-3</v>
      </c>
      <c r="K719" s="65">
        <v>43488</v>
      </c>
      <c r="L719" s="62">
        <f t="shared" si="81"/>
        <v>-5.8393789320489295E-3</v>
      </c>
      <c r="M719" s="62">
        <f t="shared" si="77"/>
        <v>200.14791</v>
      </c>
      <c r="N719">
        <f t="shared" si="82"/>
        <v>-5.9513911859275922E-3</v>
      </c>
    </row>
    <row r="720" spans="1:14" x14ac:dyDescent="0.3">
      <c r="A720" s="101">
        <v>43489</v>
      </c>
      <c r="B720" s="3">
        <f>'Raw data'!B720</f>
        <v>72.779420000000002</v>
      </c>
      <c r="C720" s="3">
        <f t="shared" si="78"/>
        <v>1.2119807125530428E-2</v>
      </c>
      <c r="D720" s="3">
        <f>'Raw data'!C720</f>
        <v>92.62</v>
      </c>
      <c r="E720" s="3">
        <f t="shared" si="79"/>
        <v>1.3126230584117292E-2</v>
      </c>
      <c r="F720" s="3">
        <f>'Raw data'!D720</f>
        <v>36.5</v>
      </c>
      <c r="G720" s="3">
        <f t="shared" si="83"/>
        <v>-8.6909288430201057E-3</v>
      </c>
      <c r="H720" s="62">
        <f>'Raw data'!E720</f>
        <v>1488.40284032097</v>
      </c>
      <c r="I720" s="67">
        <f t="shared" si="80"/>
        <v>6.5495127864472671E-3</v>
      </c>
      <c r="K720" s="65">
        <v>43489</v>
      </c>
      <c r="L720" s="62">
        <f t="shared" si="81"/>
        <v>5.5183696222092056E-3</v>
      </c>
      <c r="M720" s="62">
        <f t="shared" si="77"/>
        <v>201.89942000000002</v>
      </c>
      <c r="N720">
        <f t="shared" si="82"/>
        <v>8.7510781401615671E-3</v>
      </c>
    </row>
    <row r="721" spans="1:14" x14ac:dyDescent="0.3">
      <c r="A721" s="101">
        <v>43490</v>
      </c>
      <c r="B721" s="3">
        <f>'Raw data'!B721</f>
        <v>72.591446000000005</v>
      </c>
      <c r="C721" s="3">
        <f t="shared" si="78"/>
        <v>-2.5827905745882144E-3</v>
      </c>
      <c r="D721" s="3">
        <f>'Raw data'!C721</f>
        <v>92.48</v>
      </c>
      <c r="E721" s="3">
        <f t="shared" si="79"/>
        <v>-1.5115525804361969E-3</v>
      </c>
      <c r="F721" s="3">
        <f>'Raw data'!D721</f>
        <v>36.14</v>
      </c>
      <c r="G721" s="3">
        <f t="shared" si="83"/>
        <v>-9.8630136986301211E-3</v>
      </c>
      <c r="H721" s="62">
        <f>'Raw data'!E721</f>
        <v>1501.1207863618999</v>
      </c>
      <c r="I721" s="67">
        <f t="shared" si="80"/>
        <v>8.5446934770612125E-3</v>
      </c>
      <c r="K721" s="65">
        <v>43490</v>
      </c>
      <c r="L721" s="62">
        <f t="shared" si="81"/>
        <v>-4.6524522845515113E-3</v>
      </c>
      <c r="M721" s="62">
        <f t="shared" si="77"/>
        <v>201.21144600000002</v>
      </c>
      <c r="N721">
        <f t="shared" si="82"/>
        <v>-3.4075085505446074E-3</v>
      </c>
    </row>
    <row r="722" spans="1:14" x14ac:dyDescent="0.3">
      <c r="A722" s="101">
        <v>43493</v>
      </c>
      <c r="B722" s="3">
        <f>'Raw data'!B722</f>
        <v>73.531300000000002</v>
      </c>
      <c r="C722" s="3">
        <f t="shared" si="78"/>
        <v>1.2947172866621183E-2</v>
      </c>
      <c r="D722" s="3">
        <f>'Raw data'!C722</f>
        <v>93.94</v>
      </c>
      <c r="E722" s="3">
        <f t="shared" si="79"/>
        <v>1.5787197231833843E-2</v>
      </c>
      <c r="F722" s="3">
        <f>'Raw data'!D722</f>
        <v>36.14</v>
      </c>
      <c r="G722" s="3">
        <f t="shared" si="83"/>
        <v>0</v>
      </c>
      <c r="H722" s="62">
        <f>'Raw data'!E722</f>
        <v>1491.0112182343701</v>
      </c>
      <c r="I722" s="67">
        <f t="shared" si="80"/>
        <v>-6.7346799933610422E-3</v>
      </c>
      <c r="K722" s="65">
        <v>43493</v>
      </c>
      <c r="L722" s="62">
        <f t="shared" si="81"/>
        <v>9.5781233661516741E-3</v>
      </c>
      <c r="M722" s="62">
        <f t="shared" si="77"/>
        <v>203.61129999999997</v>
      </c>
      <c r="N722">
        <f t="shared" si="82"/>
        <v>1.1927025264755305E-2</v>
      </c>
    </row>
    <row r="723" spans="1:14" x14ac:dyDescent="0.3">
      <c r="A723" s="101">
        <v>43494</v>
      </c>
      <c r="B723" s="3">
        <f>'Raw data'!B723</f>
        <v>72.711070000000007</v>
      </c>
      <c r="C723" s="3">
        <f t="shared" si="78"/>
        <v>-1.1154841543669093E-2</v>
      </c>
      <c r="D723" s="3">
        <f>'Raw data'!C723</f>
        <v>94.3</v>
      </c>
      <c r="E723" s="3">
        <f t="shared" si="79"/>
        <v>3.8322333404300557E-3</v>
      </c>
      <c r="F723" s="3">
        <f>'Raw data'!D723</f>
        <v>36.04</v>
      </c>
      <c r="G723" s="3">
        <f t="shared" si="83"/>
        <v>-2.7670171555064034E-3</v>
      </c>
      <c r="H723" s="62">
        <f>'Raw data'!E723</f>
        <v>1502.71908265415</v>
      </c>
      <c r="I723" s="67">
        <f t="shared" si="80"/>
        <v>7.8522980086254707E-3</v>
      </c>
      <c r="K723" s="65">
        <v>43494</v>
      </c>
      <c r="L723" s="62">
        <f t="shared" si="81"/>
        <v>-3.3632084529151471E-3</v>
      </c>
      <c r="M723" s="62">
        <f t="shared" si="77"/>
        <v>203.05107000000001</v>
      </c>
      <c r="N723">
        <f t="shared" si="82"/>
        <v>-2.751468115963906E-3</v>
      </c>
    </row>
    <row r="724" spans="1:14" x14ac:dyDescent="0.3">
      <c r="A724" s="101">
        <v>43495</v>
      </c>
      <c r="B724" s="3">
        <f>'Raw data'!B724</f>
        <v>73.326250000000002</v>
      </c>
      <c r="C724" s="3">
        <f t="shared" si="78"/>
        <v>8.4606099181320695E-3</v>
      </c>
      <c r="D724" s="3">
        <f>'Raw data'!C724</f>
        <v>94.66</v>
      </c>
      <c r="E724" s="3">
        <f t="shared" si="79"/>
        <v>3.8176033934252326E-3</v>
      </c>
      <c r="F724" s="3">
        <f>'Raw data'!D724</f>
        <v>36.799999999999997</v>
      </c>
      <c r="G724" s="3">
        <f t="shared" si="83"/>
        <v>2.1087680355160877E-2</v>
      </c>
      <c r="H724" s="62">
        <f>'Raw data'!E724</f>
        <v>1509.4956569497899</v>
      </c>
      <c r="I724" s="67">
        <f t="shared" si="80"/>
        <v>4.5095416527691093E-3</v>
      </c>
      <c r="K724" s="65">
        <v>43495</v>
      </c>
      <c r="L724" s="62">
        <f t="shared" si="81"/>
        <v>1.1121964555572727E-2</v>
      </c>
      <c r="M724" s="62">
        <f t="shared" si="77"/>
        <v>204.78625</v>
      </c>
      <c r="N724">
        <f t="shared" si="82"/>
        <v>8.5455348745514387E-3</v>
      </c>
    </row>
    <row r="725" spans="1:14" x14ac:dyDescent="0.3">
      <c r="A725" s="101">
        <v>43496</v>
      </c>
      <c r="B725" s="3">
        <f>'Raw data'!B725</f>
        <v>71.198746</v>
      </c>
      <c r="C725" s="3">
        <f t="shared" si="78"/>
        <v>-2.9014220691771387E-2</v>
      </c>
      <c r="D725" s="3">
        <f>'Raw data'!C725</f>
        <v>92.82</v>
      </c>
      <c r="E725" s="3">
        <f t="shared" si="79"/>
        <v>-1.9437988590745865E-2</v>
      </c>
      <c r="F725" s="3">
        <f>'Raw data'!D725</f>
        <v>35.979999999999997</v>
      </c>
      <c r="G725" s="3">
        <f t="shared" si="83"/>
        <v>-2.2282608695652184E-2</v>
      </c>
      <c r="H725" s="62">
        <f>'Raw data'!E725</f>
        <v>1515.42332070419</v>
      </c>
      <c r="I725" s="67">
        <f t="shared" si="80"/>
        <v>3.926916733485687E-3</v>
      </c>
      <c r="K725" s="65">
        <v>43496</v>
      </c>
      <c r="L725" s="62">
        <f t="shared" si="81"/>
        <v>-2.3578272659389814E-2</v>
      </c>
      <c r="M725" s="62">
        <f t="shared" si="77"/>
        <v>199.99874599999998</v>
      </c>
      <c r="N725">
        <f t="shared" si="82"/>
        <v>-2.3378053946493053E-2</v>
      </c>
    </row>
    <row r="726" spans="1:14" x14ac:dyDescent="0.3">
      <c r="A726" s="101">
        <v>43497</v>
      </c>
      <c r="B726" s="3">
        <f>'Raw data'!B726</f>
        <v>72.070250000000001</v>
      </c>
      <c r="C726" s="3">
        <f t="shared" si="78"/>
        <v>1.2240440302136805E-2</v>
      </c>
      <c r="D726" s="3">
        <f>'Raw data'!C726</f>
        <v>93.62</v>
      </c>
      <c r="E726" s="3">
        <f t="shared" si="79"/>
        <v>8.6188321482440367E-3</v>
      </c>
      <c r="F726" s="3">
        <f>'Raw data'!D726</f>
        <v>36</v>
      </c>
      <c r="G726" s="3">
        <f t="shared" si="83"/>
        <v>5.5586436909402801E-4</v>
      </c>
      <c r="H726" s="62">
        <f>'Raw data'!E726</f>
        <v>1525.6945398534001</v>
      </c>
      <c r="I726" s="67">
        <f t="shared" si="80"/>
        <v>6.7777887596696292E-3</v>
      </c>
      <c r="K726" s="65">
        <v>43497</v>
      </c>
      <c r="L726" s="62">
        <f t="shared" si="81"/>
        <v>7.1383789398249574E-3</v>
      </c>
      <c r="M726" s="62">
        <f t="shared" si="77"/>
        <v>201.69024999999999</v>
      </c>
      <c r="N726">
        <f t="shared" si="82"/>
        <v>8.4575730289829371E-3</v>
      </c>
    </row>
    <row r="727" spans="1:14" x14ac:dyDescent="0.3">
      <c r="A727" s="101">
        <v>43500</v>
      </c>
      <c r="B727" s="3">
        <f>'Raw data'!B727</f>
        <v>75.077809999999999</v>
      </c>
      <c r="C727" s="3">
        <f t="shared" si="78"/>
        <v>4.1730950010579929E-2</v>
      </c>
      <c r="D727" s="3">
        <f>'Raw data'!C727</f>
        <v>96.36</v>
      </c>
      <c r="E727" s="3">
        <f t="shared" si="79"/>
        <v>2.9267250587481253E-2</v>
      </c>
      <c r="F727" s="3">
        <f>'Raw data'!D727</f>
        <v>36.32</v>
      </c>
      <c r="G727" s="3">
        <f t="shared" si="83"/>
        <v>8.8888888888888976E-3</v>
      </c>
      <c r="H727" s="62">
        <f>'Raw data'!E727</f>
        <v>1527.1865961297999</v>
      </c>
      <c r="I727" s="67">
        <f t="shared" si="80"/>
        <v>9.7795216370321117E-4</v>
      </c>
      <c r="K727" s="65">
        <v>43500</v>
      </c>
      <c r="L727" s="62">
        <f t="shared" si="81"/>
        <v>2.6629029828983363E-2</v>
      </c>
      <c r="M727" s="62">
        <f t="shared" si="77"/>
        <v>207.75781000000001</v>
      </c>
      <c r="N727">
        <f t="shared" si="82"/>
        <v>3.0083556344444092E-2</v>
      </c>
    </row>
    <row r="728" spans="1:14" x14ac:dyDescent="0.3">
      <c r="A728" s="101">
        <v>43501</v>
      </c>
      <c r="B728" s="3">
        <f>'Raw data'!B728</f>
        <v>75.385400000000004</v>
      </c>
      <c r="C728" s="3">
        <f t="shared" si="78"/>
        <v>4.0969495514054646E-3</v>
      </c>
      <c r="D728" s="3">
        <f>'Raw data'!C728</f>
        <v>97.5</v>
      </c>
      <c r="E728" s="3">
        <f t="shared" si="79"/>
        <v>1.1830635118306357E-2</v>
      </c>
      <c r="F728" s="3">
        <f>'Raw data'!D728</f>
        <v>36.4</v>
      </c>
      <c r="G728" s="3">
        <f t="shared" si="83"/>
        <v>2.2026431718061203E-3</v>
      </c>
      <c r="H728" s="62">
        <f>'Raw data'!E728</f>
        <v>1542.49202423255</v>
      </c>
      <c r="I728" s="67">
        <f t="shared" si="80"/>
        <v>1.0021976451035591E-2</v>
      </c>
      <c r="K728" s="65">
        <v>43501</v>
      </c>
      <c r="L728" s="62">
        <f t="shared" si="81"/>
        <v>6.0434092805059817E-3</v>
      </c>
      <c r="M728" s="62">
        <f t="shared" si="77"/>
        <v>209.28540000000001</v>
      </c>
      <c r="N728">
        <f t="shared" si="82"/>
        <v>7.3527440436535378E-3</v>
      </c>
    </row>
    <row r="729" spans="1:14" x14ac:dyDescent="0.3">
      <c r="A729" s="101">
        <v>43502</v>
      </c>
      <c r="B729" s="3">
        <f>'Raw data'!B729</f>
        <v>70.489580000000004</v>
      </c>
      <c r="C729" s="3">
        <f t="shared" si="78"/>
        <v>-6.4943875073953314E-2</v>
      </c>
      <c r="D729" s="3">
        <f>'Raw data'!C729</f>
        <v>98</v>
      </c>
      <c r="E729" s="3">
        <f t="shared" si="79"/>
        <v>5.1282051282051282E-3</v>
      </c>
      <c r="F729" s="3">
        <f>'Raw data'!D729</f>
        <v>36.659999999999997</v>
      </c>
      <c r="G729" s="3">
        <f t="shared" si="83"/>
        <v>7.1428571428570889E-3</v>
      </c>
      <c r="H729" s="62">
        <f>'Raw data'!E729</f>
        <v>1551.1503770761101</v>
      </c>
      <c r="I729" s="67">
        <f t="shared" si="80"/>
        <v>5.6132237363548075E-3</v>
      </c>
      <c r="K729" s="65">
        <v>43502</v>
      </c>
      <c r="L729" s="62">
        <f t="shared" si="81"/>
        <v>-1.7557604267630363E-2</v>
      </c>
      <c r="M729" s="62">
        <f t="shared" si="77"/>
        <v>205.14957999999999</v>
      </c>
      <c r="N729">
        <f t="shared" si="82"/>
        <v>-1.9761626945788018E-2</v>
      </c>
    </row>
    <row r="730" spans="1:14" x14ac:dyDescent="0.3">
      <c r="A730" s="101">
        <v>43503</v>
      </c>
      <c r="B730" s="3">
        <f>'Raw data'!B730</f>
        <v>70.865523999999994</v>
      </c>
      <c r="C730" s="3">
        <f t="shared" si="78"/>
        <v>5.333327280429105E-3</v>
      </c>
      <c r="D730" s="3">
        <f>'Raw data'!C730</f>
        <v>97.06</v>
      </c>
      <c r="E730" s="3">
        <f t="shared" si="79"/>
        <v>-9.5918367346938538E-3</v>
      </c>
      <c r="F730" s="3">
        <f>'Raw data'!D730</f>
        <v>36.5</v>
      </c>
      <c r="G730" s="3">
        <f t="shared" si="83"/>
        <v>-4.3644298963446976E-3</v>
      </c>
      <c r="H730" s="62">
        <f>'Raw data'!E730</f>
        <v>1529.2751227316501</v>
      </c>
      <c r="I730" s="67">
        <f t="shared" si="80"/>
        <v>-1.410260066834685E-2</v>
      </c>
      <c r="K730" s="65">
        <v>43503</v>
      </c>
      <c r="L730" s="62">
        <f t="shared" si="81"/>
        <v>-2.8743131168698158E-3</v>
      </c>
      <c r="M730" s="62">
        <f t="shared" si="77"/>
        <v>204.425524</v>
      </c>
      <c r="N730">
        <f t="shared" si="82"/>
        <v>-3.5294052271517707E-3</v>
      </c>
    </row>
    <row r="731" spans="1:14" x14ac:dyDescent="0.3">
      <c r="A731" s="101">
        <v>43504</v>
      </c>
      <c r="B731" s="3">
        <f>'Raw data'!B731</f>
        <v>70.301599999999993</v>
      </c>
      <c r="C731" s="3">
        <f t="shared" si="78"/>
        <v>-7.957663588291539E-3</v>
      </c>
      <c r="D731" s="3">
        <f>'Raw data'!C731</f>
        <v>98.2</v>
      </c>
      <c r="E731" s="3">
        <f t="shared" si="79"/>
        <v>1.1745312178034211E-2</v>
      </c>
      <c r="F731" s="3">
        <f>'Raw data'!D731</f>
        <v>36.24</v>
      </c>
      <c r="G731" s="3">
        <f t="shared" si="83"/>
        <v>-7.1232876712328218E-3</v>
      </c>
      <c r="H731" s="62">
        <f>'Raw data'!E731</f>
        <v>1527.1671588989</v>
      </c>
      <c r="I731" s="67">
        <f t="shared" si="80"/>
        <v>-1.3784071952892135E-3</v>
      </c>
      <c r="K731" s="65">
        <v>43504</v>
      </c>
      <c r="L731" s="62">
        <f t="shared" si="81"/>
        <v>-1.1118796938300497E-3</v>
      </c>
      <c r="M731" s="62">
        <f t="shared" si="77"/>
        <v>204.74160000000001</v>
      </c>
      <c r="N731">
        <f t="shared" si="82"/>
        <v>1.5461670040772873E-3</v>
      </c>
    </row>
    <row r="732" spans="1:14" x14ac:dyDescent="0.3">
      <c r="A732" s="101">
        <v>43507</v>
      </c>
      <c r="B732" s="3">
        <f>'Raw data'!B732</f>
        <v>67.815253999999996</v>
      </c>
      <c r="C732" s="3">
        <f t="shared" si="78"/>
        <v>-3.5366847980700264E-2</v>
      </c>
      <c r="D732" s="3">
        <f>'Raw data'!C732</f>
        <v>98.16</v>
      </c>
      <c r="E732" s="3">
        <f t="shared" si="79"/>
        <v>-4.0733197556014512E-4</v>
      </c>
      <c r="F732" s="3">
        <f>'Raw data'!D732</f>
        <v>36.18</v>
      </c>
      <c r="G732" s="3">
        <f t="shared" si="83"/>
        <v>-1.6556291390729103E-3</v>
      </c>
      <c r="H732" s="62">
        <f>'Raw data'!E732</f>
        <v>1542.3267135046201</v>
      </c>
      <c r="I732" s="67">
        <f t="shared" si="80"/>
        <v>9.926584995875825E-3</v>
      </c>
      <c r="K732" s="65">
        <v>43507</v>
      </c>
      <c r="L732" s="62">
        <f t="shared" si="81"/>
        <v>-1.2476603031777772E-2</v>
      </c>
      <c r="M732" s="62">
        <f t="shared" si="77"/>
        <v>202.15525400000001</v>
      </c>
      <c r="N732">
        <f t="shared" si="82"/>
        <v>-1.2632244741664574E-2</v>
      </c>
    </row>
    <row r="733" spans="1:14" x14ac:dyDescent="0.3">
      <c r="A733" s="101">
        <v>43508</v>
      </c>
      <c r="B733" s="3">
        <f>'Raw data'!B733</f>
        <v>66.678870000000003</v>
      </c>
      <c r="C733" s="3">
        <f t="shared" si="78"/>
        <v>-1.6757055868285808E-2</v>
      </c>
      <c r="D733" s="3">
        <f>'Raw data'!C733</f>
        <v>95</v>
      </c>
      <c r="E733" s="3">
        <f t="shared" si="79"/>
        <v>-3.2192339038304776E-2</v>
      </c>
      <c r="F733" s="3">
        <f>'Raw data'!D733</f>
        <v>35.1</v>
      </c>
      <c r="G733" s="3">
        <f t="shared" si="83"/>
        <v>-2.9850746268656671E-2</v>
      </c>
      <c r="H733" s="62">
        <f>'Raw data'!E733</f>
        <v>1549.4106827360899</v>
      </c>
      <c r="I733" s="67">
        <f t="shared" si="80"/>
        <v>4.593040611591933E-3</v>
      </c>
      <c r="K733" s="65">
        <v>43508</v>
      </c>
      <c r="L733" s="62">
        <f t="shared" si="81"/>
        <v>-2.6266713725082418E-2</v>
      </c>
      <c r="M733" s="62">
        <f t="shared" si="77"/>
        <v>196.77887000000001</v>
      </c>
      <c r="N733">
        <f t="shared" si="82"/>
        <v>-2.6595321633342269E-2</v>
      </c>
    </row>
    <row r="734" spans="1:14" x14ac:dyDescent="0.3">
      <c r="A734" s="101">
        <v>43509</v>
      </c>
      <c r="B734" s="3">
        <f>'Raw data'!B734</f>
        <v>68.780739999999994</v>
      </c>
      <c r="C734" s="3">
        <f t="shared" si="78"/>
        <v>3.1522279846673933E-2</v>
      </c>
      <c r="D734" s="3">
        <f>'Raw data'!C734</f>
        <v>102.15</v>
      </c>
      <c r="E734" s="3">
        <f t="shared" si="79"/>
        <v>7.5263157894736907E-2</v>
      </c>
      <c r="F734" s="3">
        <f>'Raw data'!D734</f>
        <v>34.56</v>
      </c>
      <c r="G734" s="3">
        <f t="shared" si="83"/>
        <v>-1.5384615384615359E-2</v>
      </c>
      <c r="H734" s="62">
        <f>'Raw data'!E734</f>
        <v>1558.5791148637099</v>
      </c>
      <c r="I734" s="67">
        <f t="shared" si="80"/>
        <v>5.9173673124736422E-3</v>
      </c>
      <c r="K734" s="65">
        <v>43509</v>
      </c>
      <c r="L734" s="62">
        <f t="shared" si="81"/>
        <v>3.046694078559849E-2</v>
      </c>
      <c r="M734" s="62">
        <f t="shared" si="77"/>
        <v>205.49074000000002</v>
      </c>
      <c r="N734">
        <f t="shared" si="82"/>
        <v>4.4272385546273357E-2</v>
      </c>
    </row>
    <row r="735" spans="1:14" x14ac:dyDescent="0.3">
      <c r="A735" s="101">
        <v>43510</v>
      </c>
      <c r="B735" s="3">
        <f>'Raw data'!B735</f>
        <v>66.678870000000003</v>
      </c>
      <c r="C735" s="3">
        <f t="shared" si="78"/>
        <v>-3.0558990787246419E-2</v>
      </c>
      <c r="D735" s="3">
        <f>'Raw data'!C735</f>
        <v>101.6</v>
      </c>
      <c r="E735" s="3">
        <f t="shared" si="79"/>
        <v>-5.3842388644151865E-3</v>
      </c>
      <c r="F735" s="3">
        <f>'Raw data'!D735</f>
        <v>34.659999999999997</v>
      </c>
      <c r="G735" s="3">
        <f t="shared" si="83"/>
        <v>2.893518518518354E-3</v>
      </c>
      <c r="H735" s="62">
        <f>'Raw data'!E735</f>
        <v>1562.3639032819001</v>
      </c>
      <c r="I735" s="67">
        <f t="shared" si="80"/>
        <v>2.428358228399017E-3</v>
      </c>
      <c r="K735" s="65">
        <v>43510</v>
      </c>
      <c r="L735" s="62">
        <f t="shared" si="81"/>
        <v>-1.1016570377714419E-2</v>
      </c>
      <c r="M735" s="62">
        <f t="shared" si="77"/>
        <v>202.93886999999998</v>
      </c>
      <c r="N735">
        <f t="shared" si="82"/>
        <v>-1.2418418464987943E-2</v>
      </c>
    </row>
    <row r="736" spans="1:14" x14ac:dyDescent="0.3">
      <c r="A736" s="101">
        <v>43511</v>
      </c>
      <c r="B736" s="3">
        <f>'Raw data'!B736</f>
        <v>64.124160000000003</v>
      </c>
      <c r="C736" s="3">
        <f t="shared" si="78"/>
        <v>-3.8313636688804116E-2</v>
      </c>
      <c r="D736" s="3">
        <f>'Raw data'!C736</f>
        <v>100.55</v>
      </c>
      <c r="E736" s="3">
        <f t="shared" si="79"/>
        <v>-1.0334645669291312E-2</v>
      </c>
      <c r="F736" s="3">
        <f>'Raw data'!D736</f>
        <v>33.799999999999997</v>
      </c>
      <c r="G736" s="3">
        <f t="shared" si="83"/>
        <v>-2.4812463935372172E-2</v>
      </c>
      <c r="H736" s="62">
        <f>'Raw data'!E736</f>
        <v>1583.8213592736699</v>
      </c>
      <c r="I736" s="67">
        <f t="shared" si="80"/>
        <v>1.3733968089442118E-2</v>
      </c>
      <c r="K736" s="65">
        <v>43511</v>
      </c>
      <c r="L736" s="62">
        <f t="shared" si="81"/>
        <v>-2.4486915431155869E-2</v>
      </c>
      <c r="M736" s="62">
        <f t="shared" si="77"/>
        <v>198.47415999999998</v>
      </c>
      <c r="N736">
        <f t="shared" si="82"/>
        <v>-2.200027032771E-2</v>
      </c>
    </row>
    <row r="737" spans="1:14" x14ac:dyDescent="0.3">
      <c r="A737" s="101">
        <v>43514</v>
      </c>
      <c r="B737" s="3">
        <f>'Raw data'!B737</f>
        <v>64.935860000000005</v>
      </c>
      <c r="C737" s="3">
        <f t="shared" si="78"/>
        <v>1.265825548436037E-2</v>
      </c>
      <c r="D737" s="3">
        <f>'Raw data'!C737</f>
        <v>97.16</v>
      </c>
      <c r="E737" s="3">
        <f t="shared" si="79"/>
        <v>-3.3714569865738446E-2</v>
      </c>
      <c r="F737" s="3">
        <f>'Raw data'!D737</f>
        <v>35.18</v>
      </c>
      <c r="G737" s="3">
        <f t="shared" si="83"/>
        <v>4.0828402366863983E-2</v>
      </c>
      <c r="H737" s="62">
        <f>'Raw data'!E737</f>
        <v>1583.8569692943699</v>
      </c>
      <c r="I737" s="67">
        <f t="shared" si="80"/>
        <v>2.2483609336052855E-5</v>
      </c>
      <c r="K737" s="65">
        <v>43514</v>
      </c>
      <c r="L737" s="62">
        <f t="shared" si="81"/>
        <v>6.5906959951619699E-3</v>
      </c>
      <c r="M737" s="62">
        <f t="shared" si="77"/>
        <v>197.27586000000002</v>
      </c>
      <c r="N737">
        <f t="shared" si="82"/>
        <v>-6.0375617662267005E-3</v>
      </c>
    </row>
    <row r="738" spans="1:14" x14ac:dyDescent="0.3">
      <c r="A738" s="101">
        <v>43515</v>
      </c>
      <c r="B738" s="3">
        <f>'Raw data'!B738</f>
        <v>61.774500000000003</v>
      </c>
      <c r="C738" s="3">
        <f t="shared" si="78"/>
        <v>-4.8684347908844232E-2</v>
      </c>
      <c r="D738" s="3">
        <f>'Raw data'!C738</f>
        <v>97.52</v>
      </c>
      <c r="E738" s="3">
        <f t="shared" si="79"/>
        <v>3.7052284890901547E-3</v>
      </c>
      <c r="F738" s="3">
        <f>'Raw data'!D738</f>
        <v>36.1</v>
      </c>
      <c r="G738" s="3">
        <f t="shared" si="83"/>
        <v>2.6151222285389474E-2</v>
      </c>
      <c r="H738" s="62">
        <f>'Raw data'!E738</f>
        <v>1587.22137704273</v>
      </c>
      <c r="I738" s="67">
        <f t="shared" si="80"/>
        <v>2.124186598654106E-3</v>
      </c>
      <c r="K738" s="65">
        <v>43515</v>
      </c>
      <c r="L738" s="62">
        <f t="shared" si="81"/>
        <v>-6.2759657114548678E-3</v>
      </c>
      <c r="M738" s="62">
        <f t="shared" si="77"/>
        <v>195.39449999999999</v>
      </c>
      <c r="N738">
        <f t="shared" si="82"/>
        <v>-9.5366964817693821E-3</v>
      </c>
    </row>
    <row r="739" spans="1:14" x14ac:dyDescent="0.3">
      <c r="A739" s="101">
        <v>43516</v>
      </c>
      <c r="B739" s="3">
        <f>'Raw data'!B739</f>
        <v>62.415317999999999</v>
      </c>
      <c r="C739" s="3">
        <f t="shared" si="78"/>
        <v>1.0373503630138583E-2</v>
      </c>
      <c r="D739" s="3">
        <f>'Raw data'!C739</f>
        <v>101.05</v>
      </c>
      <c r="E739" s="3">
        <f t="shared" si="79"/>
        <v>3.6197703035274829E-2</v>
      </c>
      <c r="F739" s="3">
        <f>'Raw data'!D739</f>
        <v>34.46</v>
      </c>
      <c r="G739" s="3">
        <f t="shared" si="83"/>
        <v>-4.5429362880886441E-2</v>
      </c>
      <c r="H739" s="62">
        <f>'Raw data'!E739</f>
        <v>1588.60785716955</v>
      </c>
      <c r="I739" s="67">
        <f t="shared" si="80"/>
        <v>8.7352662134838107E-4</v>
      </c>
      <c r="K739" s="65">
        <v>43516</v>
      </c>
      <c r="L739" s="62">
        <f t="shared" si="81"/>
        <v>3.8061459484232257E-4</v>
      </c>
      <c r="M739" s="62">
        <f t="shared" si="77"/>
        <v>197.925318</v>
      </c>
      <c r="N739">
        <f t="shared" si="82"/>
        <v>1.2952350245273079E-2</v>
      </c>
    </row>
    <row r="740" spans="1:14" x14ac:dyDescent="0.3">
      <c r="A740" s="101">
        <v>43517</v>
      </c>
      <c r="B740" s="3">
        <f>'Raw data'!B740</f>
        <v>62.868155999999999</v>
      </c>
      <c r="C740" s="3">
        <f t="shared" si="78"/>
        <v>7.2552382093126538E-3</v>
      </c>
      <c r="D740" s="3">
        <f>'Raw data'!C740</f>
        <v>99.06</v>
      </c>
      <c r="E740" s="3">
        <f t="shared" si="79"/>
        <v>-1.9693221177634786E-2</v>
      </c>
      <c r="F740" s="3">
        <f>'Raw data'!D740</f>
        <v>32.94</v>
      </c>
      <c r="G740" s="3">
        <f t="shared" si="83"/>
        <v>-4.410911201392928E-2</v>
      </c>
      <c r="H740" s="62">
        <f>'Raw data'!E740</f>
        <v>1572.64876274996</v>
      </c>
      <c r="I740" s="67">
        <f t="shared" si="80"/>
        <v>-1.0045962159613491E-2</v>
      </c>
      <c r="K740" s="65">
        <v>43517</v>
      </c>
      <c r="L740" s="62">
        <f t="shared" si="81"/>
        <v>-1.884903166075047E-2</v>
      </c>
      <c r="M740" s="62">
        <f t="shared" si="77"/>
        <v>194.868156</v>
      </c>
      <c r="N740">
        <f t="shared" si="82"/>
        <v>-1.5446038085941109E-2</v>
      </c>
    </row>
    <row r="741" spans="1:14" x14ac:dyDescent="0.3">
      <c r="A741" s="101">
        <v>43518</v>
      </c>
      <c r="B741" s="3">
        <f>'Raw data'!B741</f>
        <v>64.081435999999997</v>
      </c>
      <c r="C741" s="3">
        <f t="shared" si="78"/>
        <v>1.9298800492891784E-2</v>
      </c>
      <c r="D741" s="3">
        <f>'Raw data'!C741</f>
        <v>99</v>
      </c>
      <c r="E741" s="3">
        <f t="shared" si="79"/>
        <v>-6.0569351907936882E-4</v>
      </c>
      <c r="F741" s="3">
        <f>'Raw data'!D741</f>
        <v>34.5</v>
      </c>
      <c r="G741" s="3">
        <f t="shared" si="83"/>
        <v>4.7358834244080217E-2</v>
      </c>
      <c r="H741" s="62">
        <f>'Raw data'!E741</f>
        <v>1588.82828831959</v>
      </c>
      <c r="I741" s="67">
        <f t="shared" si="80"/>
        <v>1.0288073187644372E-2</v>
      </c>
      <c r="K741" s="65">
        <v>43518</v>
      </c>
      <c r="L741" s="62">
        <f t="shared" si="81"/>
        <v>2.2017313739297547E-2</v>
      </c>
      <c r="M741" s="62">
        <f t="shared" si="77"/>
        <v>197.581436</v>
      </c>
      <c r="N741">
        <f t="shared" si="82"/>
        <v>1.3923670525213969E-2</v>
      </c>
    </row>
    <row r="742" spans="1:14" x14ac:dyDescent="0.3">
      <c r="A742" s="101">
        <v>43521</v>
      </c>
      <c r="B742" s="3">
        <f>'Raw data'!B742</f>
        <v>63.244095000000002</v>
      </c>
      <c r="C742" s="3">
        <f t="shared" si="78"/>
        <v>-1.3066826405076113E-2</v>
      </c>
      <c r="D742" s="3">
        <f>'Raw data'!C742</f>
        <v>98.54</v>
      </c>
      <c r="E742" s="3">
        <f t="shared" si="79"/>
        <v>-4.6464646464645836E-3</v>
      </c>
      <c r="F742" s="3">
        <f>'Raw data'!D742</f>
        <v>34.340000000000003</v>
      </c>
      <c r="G742" s="3">
        <f t="shared" si="83"/>
        <v>-4.6376811594201909E-3</v>
      </c>
      <c r="H742" s="62">
        <f>'Raw data'!E742</f>
        <v>1586.55400246817</v>
      </c>
      <c r="I742" s="67">
        <f t="shared" si="80"/>
        <v>-1.431423312474752E-3</v>
      </c>
      <c r="K742" s="65">
        <v>43521</v>
      </c>
      <c r="L742" s="62">
        <f t="shared" si="81"/>
        <v>-7.4503240703202959E-3</v>
      </c>
      <c r="M742" s="62">
        <f t="shared" si="77"/>
        <v>196.12409500000001</v>
      </c>
      <c r="N742">
        <f t="shared" si="82"/>
        <v>-7.375900436314196E-3</v>
      </c>
    </row>
    <row r="743" spans="1:14" x14ac:dyDescent="0.3">
      <c r="A743" s="101">
        <v>43522</v>
      </c>
      <c r="B743" s="3">
        <f>'Raw data'!B743</f>
        <v>65.183629999999994</v>
      </c>
      <c r="C743" s="3">
        <f t="shared" si="78"/>
        <v>3.066744808349289E-2</v>
      </c>
      <c r="D743" s="3">
        <f>'Raw data'!C743</f>
        <v>100.95</v>
      </c>
      <c r="E743" s="3">
        <f t="shared" si="79"/>
        <v>2.4457073269738141E-2</v>
      </c>
      <c r="F743" s="3">
        <f>'Raw data'!D743</f>
        <v>34.46</v>
      </c>
      <c r="G743" s="3">
        <f t="shared" si="83"/>
        <v>3.4944670937681254E-3</v>
      </c>
      <c r="H743" s="62">
        <f>'Raw data'!E743</f>
        <v>1583.95488608764</v>
      </c>
      <c r="I743" s="67">
        <f t="shared" si="80"/>
        <v>-1.6382148836324238E-3</v>
      </c>
      <c r="K743" s="65">
        <v>43522</v>
      </c>
      <c r="L743" s="62">
        <f t="shared" si="81"/>
        <v>1.9539662815666384E-2</v>
      </c>
      <c r="M743" s="62">
        <f t="shared" si="77"/>
        <v>200.59362999999999</v>
      </c>
      <c r="N743">
        <f t="shared" si="82"/>
        <v>2.2789321220322158E-2</v>
      </c>
    </row>
    <row r="744" spans="1:14" x14ac:dyDescent="0.3">
      <c r="A744" s="101">
        <v>43523</v>
      </c>
      <c r="B744" s="3">
        <f>'Raw data'!B744</f>
        <v>64.354849999999999</v>
      </c>
      <c r="C744" s="3">
        <f t="shared" si="78"/>
        <v>-1.2714541979328167E-2</v>
      </c>
      <c r="D744" s="3">
        <f>'Raw data'!C744</f>
        <v>99.02</v>
      </c>
      <c r="E744" s="3">
        <f t="shared" si="79"/>
        <v>-1.911837543338293E-2</v>
      </c>
      <c r="F744" s="3">
        <f>'Raw data'!D744</f>
        <v>33.880000000000003</v>
      </c>
      <c r="G744" s="3">
        <f t="shared" si="83"/>
        <v>-1.6831108531630827E-2</v>
      </c>
      <c r="H744" s="62">
        <f>'Raw data'!E744</f>
        <v>1576.5466385622799</v>
      </c>
      <c r="I744" s="67">
        <f t="shared" si="80"/>
        <v>-4.6770571500672408E-3</v>
      </c>
      <c r="K744" s="65">
        <v>43523</v>
      </c>
      <c r="L744" s="62">
        <f t="shared" si="81"/>
        <v>-1.6221341981447309E-2</v>
      </c>
      <c r="M744" s="62">
        <f t="shared" si="77"/>
        <v>197.25484999999998</v>
      </c>
      <c r="N744">
        <f t="shared" si="82"/>
        <v>-1.664449663730605E-2</v>
      </c>
    </row>
    <row r="745" spans="1:14" x14ac:dyDescent="0.3">
      <c r="A745" s="101">
        <v>43524</v>
      </c>
      <c r="B745" s="3">
        <f>'Raw data'!B745</f>
        <v>63.389355000000002</v>
      </c>
      <c r="C745" s="3">
        <f t="shared" si="78"/>
        <v>-1.5002676565946423E-2</v>
      </c>
      <c r="D745" s="3">
        <f>'Raw data'!C745</f>
        <v>96.88</v>
      </c>
      <c r="E745" s="3">
        <f t="shared" si="79"/>
        <v>-2.1611795596849129E-2</v>
      </c>
      <c r="F745" s="3">
        <f>'Raw data'!D745</f>
        <v>33.4</v>
      </c>
      <c r="G745" s="3">
        <f t="shared" si="83"/>
        <v>-1.4167650531287011E-2</v>
      </c>
      <c r="H745" s="62">
        <f>'Raw data'!E745</f>
        <v>1572.68436687088</v>
      </c>
      <c r="I745" s="67">
        <f t="shared" si="80"/>
        <v>-2.4498302789964102E-3</v>
      </c>
      <c r="K745" s="65">
        <v>43524</v>
      </c>
      <c r="L745" s="62">
        <f t="shared" si="81"/>
        <v>-1.6927374231360853E-2</v>
      </c>
      <c r="M745" s="62">
        <f t="shared" si="77"/>
        <v>193.669355</v>
      </c>
      <c r="N745">
        <f t="shared" si="82"/>
        <v>-1.8176967511825341E-2</v>
      </c>
    </row>
    <row r="746" spans="1:14" x14ac:dyDescent="0.3">
      <c r="A746" s="101">
        <v>43525</v>
      </c>
      <c r="B746" s="3">
        <f>'Raw data'!B746</f>
        <v>63.056130000000003</v>
      </c>
      <c r="C746" s="3">
        <f t="shared" si="78"/>
        <v>-5.2567974543990667E-3</v>
      </c>
      <c r="D746" s="3">
        <f>'Raw data'!C746</f>
        <v>98.02</v>
      </c>
      <c r="E746" s="3">
        <f t="shared" si="79"/>
        <v>1.1767134599504549E-2</v>
      </c>
      <c r="F746" s="3">
        <f>'Raw data'!D746</f>
        <v>34.44</v>
      </c>
      <c r="G746" s="3">
        <f t="shared" si="83"/>
        <v>3.113772455089818E-2</v>
      </c>
      <c r="H746" s="62">
        <f>'Raw data'!E746</f>
        <v>1580.2150455271201</v>
      </c>
      <c r="I746" s="67">
        <f t="shared" si="80"/>
        <v>4.7884234210476837E-3</v>
      </c>
      <c r="K746" s="65">
        <v>43525</v>
      </c>
      <c r="L746" s="62">
        <f t="shared" si="81"/>
        <v>1.2549353898667888E-2</v>
      </c>
      <c r="M746" s="62">
        <f t="shared" si="77"/>
        <v>195.51613</v>
      </c>
      <c r="N746">
        <f t="shared" si="82"/>
        <v>9.5357110060081945E-3</v>
      </c>
    </row>
    <row r="747" spans="1:14" x14ac:dyDescent="0.3">
      <c r="A747" s="101">
        <v>43528</v>
      </c>
      <c r="B747" s="3">
        <f>'Raw data'!B747</f>
        <v>63.184296000000003</v>
      </c>
      <c r="C747" s="3">
        <f t="shared" si="78"/>
        <v>2.0325700292739219E-3</v>
      </c>
      <c r="D747" s="3">
        <f>'Raw data'!C747</f>
        <v>98.32</v>
      </c>
      <c r="E747" s="3">
        <f t="shared" si="79"/>
        <v>3.0605998775759761E-3</v>
      </c>
      <c r="F747" s="3">
        <f>'Raw data'!D747</f>
        <v>33.04</v>
      </c>
      <c r="G747" s="3">
        <f t="shared" si="83"/>
        <v>-4.0650406504065005E-2</v>
      </c>
      <c r="H747" s="62">
        <f>'Raw data'!E747</f>
        <v>1587.7883235525501</v>
      </c>
      <c r="I747" s="67">
        <f t="shared" si="80"/>
        <v>4.7925616496732847E-3</v>
      </c>
      <c r="K747" s="65">
        <v>43528</v>
      </c>
      <c r="L747" s="62">
        <f t="shared" si="81"/>
        <v>-1.1852412199071703E-2</v>
      </c>
      <c r="M747" s="62">
        <f t="shared" si="77"/>
        <v>194.544296</v>
      </c>
      <c r="N747">
        <f t="shared" si="82"/>
        <v>-4.9706077958887648E-3</v>
      </c>
    </row>
    <row r="748" spans="1:14" x14ac:dyDescent="0.3">
      <c r="A748" s="101">
        <v>43529</v>
      </c>
      <c r="B748" s="3">
        <f>'Raw data'!B748</f>
        <v>64.277953999999994</v>
      </c>
      <c r="C748" s="3">
        <f t="shared" si="78"/>
        <v>1.7309016151734771E-2</v>
      </c>
      <c r="D748" s="3">
        <f>'Raw data'!C748</f>
        <v>98.4</v>
      </c>
      <c r="E748" s="3">
        <f t="shared" si="79"/>
        <v>8.1366965012217771E-4</v>
      </c>
      <c r="F748" s="3">
        <f>'Raw data'!D748</f>
        <v>32.659999999999997</v>
      </c>
      <c r="G748" s="3">
        <f t="shared" si="83"/>
        <v>-1.1501210653753105E-2</v>
      </c>
      <c r="H748" s="62">
        <f>'Raw data'!E748</f>
        <v>1587.9711347944501</v>
      </c>
      <c r="I748" s="67">
        <f t="shared" si="80"/>
        <v>1.151357767205396E-4</v>
      </c>
      <c r="K748" s="65">
        <v>43529</v>
      </c>
      <c r="L748" s="62">
        <f t="shared" si="81"/>
        <v>2.2071583827012811E-3</v>
      </c>
      <c r="M748" s="62">
        <f t="shared" si="77"/>
        <v>195.337954</v>
      </c>
      <c r="N748">
        <f t="shared" si="82"/>
        <v>4.0795747617292958E-3</v>
      </c>
    </row>
    <row r="749" spans="1:14" x14ac:dyDescent="0.3">
      <c r="A749" s="101">
        <v>43530</v>
      </c>
      <c r="B749" s="3">
        <f>'Raw data'!B749</f>
        <v>66.003876000000005</v>
      </c>
      <c r="C749" s="3">
        <f t="shared" si="78"/>
        <v>2.6850916878903945E-2</v>
      </c>
      <c r="D749" s="3">
        <f>'Raw data'!C749</f>
        <v>98.68</v>
      </c>
      <c r="E749" s="3">
        <f t="shared" si="79"/>
        <v>2.8455284552845643E-3</v>
      </c>
      <c r="F749" s="3">
        <f>'Raw data'!D749</f>
        <v>32.4</v>
      </c>
      <c r="G749" s="3">
        <f t="shared" si="83"/>
        <v>-7.9608083282301911E-3</v>
      </c>
      <c r="H749" s="62">
        <f>'Raw data'!E749</f>
        <v>1572.62841193545</v>
      </c>
      <c r="I749" s="67">
        <f t="shared" si="80"/>
        <v>-9.6618398929437053E-3</v>
      </c>
      <c r="K749" s="65">
        <v>43530</v>
      </c>
      <c r="L749" s="62">
        <f t="shared" si="81"/>
        <v>7.2452123353194398E-3</v>
      </c>
      <c r="M749" s="62">
        <f t="shared" si="77"/>
        <v>197.083876</v>
      </c>
      <c r="N749">
        <f t="shared" si="82"/>
        <v>8.9379558055574151E-3</v>
      </c>
    </row>
    <row r="750" spans="1:14" x14ac:dyDescent="0.3">
      <c r="A750" s="101">
        <v>43531</v>
      </c>
      <c r="B750" s="3">
        <f>'Raw data'!B750</f>
        <v>64.337760000000003</v>
      </c>
      <c r="C750" s="3">
        <f t="shared" si="78"/>
        <v>-2.5242699383290795E-2</v>
      </c>
      <c r="D750" s="3">
        <f>'Raw data'!C750</f>
        <v>96.26</v>
      </c>
      <c r="E750" s="3">
        <f t="shared" si="79"/>
        <v>-2.4523713011755183E-2</v>
      </c>
      <c r="F750" s="3">
        <f>'Raw data'!D750</f>
        <v>31.52</v>
      </c>
      <c r="G750" s="3">
        <f t="shared" si="83"/>
        <v>-2.7160493827160466E-2</v>
      </c>
      <c r="H750" s="62">
        <f>'Raw data'!E750</f>
        <v>1558.9112365117801</v>
      </c>
      <c r="I750" s="67">
        <f t="shared" si="80"/>
        <v>-8.7224517372085659E-3</v>
      </c>
      <c r="K750" s="65">
        <v>43531</v>
      </c>
      <c r="L750" s="62">
        <f t="shared" si="81"/>
        <v>-2.5642302074068812E-2</v>
      </c>
      <c r="M750" s="62">
        <f t="shared" si="77"/>
        <v>192.11776</v>
      </c>
      <c r="N750">
        <f t="shared" si="82"/>
        <v>-2.5197982203272677E-2</v>
      </c>
    </row>
    <row r="751" spans="1:14" x14ac:dyDescent="0.3">
      <c r="A751" s="101">
        <v>43532</v>
      </c>
      <c r="B751" s="3">
        <f>'Raw data'!B751</f>
        <v>62.757075999999998</v>
      </c>
      <c r="C751" s="3">
        <f t="shared" si="78"/>
        <v>-2.4568527098239121E-2</v>
      </c>
      <c r="D751" s="3">
        <f>'Raw data'!C751</f>
        <v>92.8</v>
      </c>
      <c r="E751" s="3">
        <f t="shared" si="79"/>
        <v>-3.5944317473509325E-2</v>
      </c>
      <c r="F751" s="3">
        <f>'Raw data'!D751</f>
        <v>31.62</v>
      </c>
      <c r="G751" s="3">
        <f t="shared" si="83"/>
        <v>3.1725888324873547E-3</v>
      </c>
      <c r="H751" s="62">
        <f>'Raw data'!E751</f>
        <v>1558.6314272721399</v>
      </c>
      <c r="I751" s="67">
        <f t="shared" si="80"/>
        <v>-1.7949016793685158E-4</v>
      </c>
      <c r="K751" s="65">
        <v>43532</v>
      </c>
      <c r="L751" s="62">
        <f t="shared" si="81"/>
        <v>-1.91134185797537E-2</v>
      </c>
      <c r="M751" s="62">
        <f t="shared" si="77"/>
        <v>187.177076</v>
      </c>
      <c r="N751">
        <f t="shared" si="82"/>
        <v>-2.571695610025853E-2</v>
      </c>
    </row>
    <row r="752" spans="1:14" x14ac:dyDescent="0.3">
      <c r="A752" s="101">
        <v>43535</v>
      </c>
      <c r="B752" s="3">
        <f>'Raw data'!B752</f>
        <v>62.714362999999999</v>
      </c>
      <c r="C752" s="3">
        <f t="shared" si="78"/>
        <v>-6.8060851018615198E-4</v>
      </c>
      <c r="D752" s="3">
        <f>'Raw data'!C752</f>
        <v>94.26</v>
      </c>
      <c r="E752" s="3">
        <f t="shared" si="79"/>
        <v>1.5732758620689742E-2</v>
      </c>
      <c r="F752" s="3">
        <f>'Raw data'!D752</f>
        <v>31.8</v>
      </c>
      <c r="G752" s="3">
        <f t="shared" si="83"/>
        <v>5.6925996204933499E-3</v>
      </c>
      <c r="H752" s="62">
        <f>'Raw data'!E752</f>
        <v>1569.92541353094</v>
      </c>
      <c r="I752" s="67">
        <f t="shared" si="80"/>
        <v>7.2460917065982405E-3</v>
      </c>
      <c r="K752" s="65">
        <v>43535</v>
      </c>
      <c r="L752" s="62">
        <f t="shared" si="81"/>
        <v>6.91491657699898E-3</v>
      </c>
      <c r="M752" s="62">
        <f t="shared" si="77"/>
        <v>188.77436300000002</v>
      </c>
      <c r="N752">
        <f t="shared" si="82"/>
        <v>8.5335610221842703E-3</v>
      </c>
    </row>
    <row r="753" spans="1:14" x14ac:dyDescent="0.3">
      <c r="A753" s="101">
        <v>43536</v>
      </c>
      <c r="B753" s="3">
        <f>'Raw data'!B753</f>
        <v>62.321326999999997</v>
      </c>
      <c r="C753" s="3">
        <f t="shared" si="78"/>
        <v>-6.2670811150549706E-3</v>
      </c>
      <c r="D753" s="3">
        <f>'Raw data'!C753</f>
        <v>93.5</v>
      </c>
      <c r="E753" s="3">
        <f t="shared" si="79"/>
        <v>-8.062805007426321E-3</v>
      </c>
      <c r="F753" s="3">
        <f>'Raw data'!D753</f>
        <v>31.44</v>
      </c>
      <c r="G753" s="3">
        <f t="shared" si="83"/>
        <v>-1.1320754716981114E-2</v>
      </c>
      <c r="H753" s="62">
        <f>'Raw data'!E753</f>
        <v>1565.5580870214999</v>
      </c>
      <c r="I753" s="67">
        <f t="shared" si="80"/>
        <v>-2.7818687893060336E-3</v>
      </c>
      <c r="K753" s="65">
        <v>43536</v>
      </c>
      <c r="L753" s="62">
        <f t="shared" si="81"/>
        <v>-8.5502136131541343E-3</v>
      </c>
      <c r="M753" s="62">
        <f t="shared" si="77"/>
        <v>187.26132699999999</v>
      </c>
      <c r="N753">
        <f t="shared" si="82"/>
        <v>-8.0150502216237273E-3</v>
      </c>
    </row>
    <row r="754" spans="1:14" x14ac:dyDescent="0.3">
      <c r="A754" s="101">
        <v>43537</v>
      </c>
      <c r="B754" s="3">
        <f>'Raw data'!B754</f>
        <v>62.133353999999997</v>
      </c>
      <c r="C754" s="3">
        <f t="shared" si="78"/>
        <v>-3.0161905891381213E-3</v>
      </c>
      <c r="D754" s="3">
        <f>'Raw data'!C754</f>
        <v>92.94</v>
      </c>
      <c r="E754" s="3">
        <f t="shared" si="79"/>
        <v>-5.9893048128342487E-3</v>
      </c>
      <c r="F754" s="3">
        <f>'Raw data'!D754</f>
        <v>31.2</v>
      </c>
      <c r="G754" s="3">
        <f t="shared" si="83"/>
        <v>-7.633587786259605E-3</v>
      </c>
      <c r="H754" s="62">
        <f>'Raw data'!E754</f>
        <v>1572.79724651484</v>
      </c>
      <c r="I754" s="67">
        <f t="shared" si="80"/>
        <v>4.6240120717032989E-3</v>
      </c>
      <c r="K754" s="65">
        <v>43537</v>
      </c>
      <c r="L754" s="62">
        <f t="shared" si="81"/>
        <v>-5.5463610627439928E-3</v>
      </c>
      <c r="M754" s="62">
        <f t="shared" si="77"/>
        <v>186.27335399999998</v>
      </c>
      <c r="N754">
        <f t="shared" si="82"/>
        <v>-5.2759051525893058E-3</v>
      </c>
    </row>
    <row r="755" spans="1:14" x14ac:dyDescent="0.3">
      <c r="A755" s="101">
        <v>43538</v>
      </c>
      <c r="B755" s="3">
        <f>'Raw data'!B755</f>
        <v>62.372596999999999</v>
      </c>
      <c r="C755" s="3">
        <f t="shared" si="78"/>
        <v>3.8504761870734017E-3</v>
      </c>
      <c r="D755" s="3">
        <f>'Raw data'!C755</f>
        <v>93.02</v>
      </c>
      <c r="E755" s="3">
        <f t="shared" si="79"/>
        <v>8.6077038949858287E-4</v>
      </c>
      <c r="F755" s="3">
        <f>'Raw data'!D755</f>
        <v>30.74</v>
      </c>
      <c r="G755" s="3">
        <f t="shared" si="83"/>
        <v>-1.4743589743589771E-2</v>
      </c>
      <c r="H755" s="62">
        <f>'Raw data'!E755</f>
        <v>1590.76207458422</v>
      </c>
      <c r="I755" s="67">
        <f t="shared" si="80"/>
        <v>1.1422214852669831E-2</v>
      </c>
      <c r="K755" s="65">
        <v>43538</v>
      </c>
      <c r="L755" s="62">
        <f t="shared" si="81"/>
        <v>-3.3441143890059291E-3</v>
      </c>
      <c r="M755" s="62">
        <f t="shared" si="77"/>
        <v>186.132597</v>
      </c>
      <c r="N755">
        <f t="shared" si="82"/>
        <v>-7.5564753077876818E-4</v>
      </c>
    </row>
    <row r="756" spans="1:14" x14ac:dyDescent="0.3">
      <c r="A756" s="101">
        <v>43539</v>
      </c>
      <c r="B756" s="3">
        <f>'Raw data'!B756</f>
        <v>62.671641999999999</v>
      </c>
      <c r="C756" s="3">
        <f t="shared" si="78"/>
        <v>4.7944933253300254E-3</v>
      </c>
      <c r="D756" s="3">
        <f>'Raw data'!C756</f>
        <v>93.06</v>
      </c>
      <c r="E756" s="3">
        <f t="shared" si="79"/>
        <v>4.3001505052683565E-4</v>
      </c>
      <c r="F756" s="3">
        <f>'Raw data'!D756</f>
        <v>31.34</v>
      </c>
      <c r="G756" s="3">
        <f t="shared" si="83"/>
        <v>1.9518542615484757E-2</v>
      </c>
      <c r="H756" s="62">
        <f>'Raw data'!E756</f>
        <v>1595.75865768007</v>
      </c>
      <c r="I756" s="67">
        <f t="shared" si="80"/>
        <v>3.1409996351314151E-3</v>
      </c>
      <c r="K756" s="65">
        <v>43539</v>
      </c>
      <c r="L756" s="62">
        <f t="shared" si="81"/>
        <v>8.2476836637805397E-3</v>
      </c>
      <c r="M756" s="62">
        <f t="shared" si="77"/>
        <v>187.071642</v>
      </c>
      <c r="N756">
        <f t="shared" si="82"/>
        <v>5.0450324936904684E-3</v>
      </c>
    </row>
    <row r="757" spans="1:14" x14ac:dyDescent="0.3">
      <c r="A757" s="101">
        <v>43542</v>
      </c>
      <c r="B757" s="3">
        <f>'Raw data'!B757</f>
        <v>62.945053000000001</v>
      </c>
      <c r="C757" s="3">
        <f t="shared" si="78"/>
        <v>4.3625951271550048E-3</v>
      </c>
      <c r="D757" s="3">
        <f>'Raw data'!C757</f>
        <v>94.22</v>
      </c>
      <c r="E757" s="3">
        <f t="shared" si="79"/>
        <v>1.2465076294863492E-2</v>
      </c>
      <c r="F757" s="3">
        <f>'Raw data'!D757</f>
        <v>30.9</v>
      </c>
      <c r="G757" s="3">
        <f t="shared" si="83"/>
        <v>-1.4039566049776684E-2</v>
      </c>
      <c r="H757" s="62">
        <f>'Raw data'!E757</f>
        <v>1605.0130577115499</v>
      </c>
      <c r="I757" s="67">
        <f t="shared" si="80"/>
        <v>5.7993732241027338E-3</v>
      </c>
      <c r="K757" s="65">
        <v>43542</v>
      </c>
      <c r="L757" s="62">
        <f t="shared" si="81"/>
        <v>9.2936845741393699E-4</v>
      </c>
      <c r="M757" s="62">
        <f t="shared" si="77"/>
        <v>188.06505300000001</v>
      </c>
      <c r="N757">
        <f t="shared" si="82"/>
        <v>5.3103238383934697E-3</v>
      </c>
    </row>
    <row r="758" spans="1:14" x14ac:dyDescent="0.3">
      <c r="A758" s="101">
        <v>43543</v>
      </c>
      <c r="B758" s="3">
        <f>'Raw data'!B758</f>
        <v>64.337760000000003</v>
      </c>
      <c r="C758" s="3">
        <f t="shared" si="78"/>
        <v>2.212575784152571E-2</v>
      </c>
      <c r="D758" s="3">
        <f>'Raw data'!C758</f>
        <v>96.48</v>
      </c>
      <c r="E758" s="3">
        <f t="shared" si="79"/>
        <v>2.3986414773933401E-2</v>
      </c>
      <c r="F758" s="3">
        <f>'Raw data'!D758</f>
        <v>31.18</v>
      </c>
      <c r="G758" s="3">
        <f t="shared" si="83"/>
        <v>9.0614886731391966E-3</v>
      </c>
      <c r="H758" s="62">
        <f>'Raw data'!E758</f>
        <v>1615.1378161586299</v>
      </c>
      <c r="I758" s="67">
        <f t="shared" si="80"/>
        <v>6.308209393334179E-3</v>
      </c>
      <c r="K758" s="65">
        <v>43543</v>
      </c>
      <c r="L758" s="62">
        <f t="shared" si="81"/>
        <v>1.8391220429532767E-2</v>
      </c>
      <c r="M758" s="62">
        <f t="shared" si="77"/>
        <v>191.99776000000003</v>
      </c>
      <c r="N758">
        <f t="shared" si="82"/>
        <v>2.0911418348415971E-2</v>
      </c>
    </row>
    <row r="759" spans="1:14" x14ac:dyDescent="0.3">
      <c r="A759" s="101">
        <v>43544</v>
      </c>
      <c r="B759" s="3">
        <f>'Raw data'!B759</f>
        <v>62.346961999999998</v>
      </c>
      <c r="C759" s="3">
        <f t="shared" si="78"/>
        <v>-3.0942917502878638E-2</v>
      </c>
      <c r="D759" s="3">
        <f>'Raw data'!C759</f>
        <v>94.3</v>
      </c>
      <c r="E759" s="3">
        <f t="shared" si="79"/>
        <v>-2.2595356550580502E-2</v>
      </c>
      <c r="F759" s="3">
        <f>'Raw data'!D759</f>
        <v>30.8</v>
      </c>
      <c r="G759" s="3">
        <f t="shared" si="83"/>
        <v>-1.2187299550994195E-2</v>
      </c>
      <c r="H759" s="62">
        <f>'Raw data'!E759</f>
        <v>1605.98971592153</v>
      </c>
      <c r="I759" s="67">
        <f t="shared" si="80"/>
        <v>-5.6639750153688736E-3</v>
      </c>
      <c r="K759" s="65">
        <v>43544</v>
      </c>
      <c r="L759" s="62">
        <f t="shared" si="81"/>
        <v>-2.1908524534817776E-2</v>
      </c>
      <c r="M759" s="62">
        <f t="shared" si="77"/>
        <v>187.44696200000001</v>
      </c>
      <c r="N759">
        <f t="shared" si="82"/>
        <v>-2.3702349444076919E-2</v>
      </c>
    </row>
    <row r="760" spans="1:14" x14ac:dyDescent="0.3">
      <c r="A760" s="101">
        <v>43545</v>
      </c>
      <c r="B760" s="3">
        <f>'Raw data'!B760</f>
        <v>62.09919</v>
      </c>
      <c r="C760" s="3">
        <f t="shared" si="78"/>
        <v>-3.9740829713562891E-3</v>
      </c>
      <c r="D760" s="3">
        <f>'Raw data'!C760</f>
        <v>94.26</v>
      </c>
      <c r="E760" s="3">
        <f t="shared" si="79"/>
        <v>-4.2417815482494214E-4</v>
      </c>
      <c r="F760" s="3">
        <f>'Raw data'!D760</f>
        <v>30.16</v>
      </c>
      <c r="G760" s="3">
        <f t="shared" si="83"/>
        <v>-2.0779220779220797E-2</v>
      </c>
      <c r="H760" s="62">
        <f>'Raw data'!E760</f>
        <v>1605.0261850263601</v>
      </c>
      <c r="I760" s="67">
        <f t="shared" si="80"/>
        <v>-5.9996081271108427E-4</v>
      </c>
      <c r="K760" s="65">
        <v>43545</v>
      </c>
      <c r="L760" s="62">
        <f t="shared" si="81"/>
        <v>-8.3924939684673419E-3</v>
      </c>
      <c r="M760" s="62">
        <f t="shared" si="77"/>
        <v>186.51919000000001</v>
      </c>
      <c r="N760">
        <f t="shared" si="82"/>
        <v>-4.9495174000206222E-3</v>
      </c>
    </row>
    <row r="761" spans="1:14" x14ac:dyDescent="0.3">
      <c r="A761" s="101">
        <v>43546</v>
      </c>
      <c r="B761" s="3">
        <f>'Raw data'!B761</f>
        <v>61.364379999999997</v>
      </c>
      <c r="C761" s="3">
        <f t="shared" si="78"/>
        <v>-1.183284355238777E-2</v>
      </c>
      <c r="D761" s="3">
        <f>'Raw data'!C761</f>
        <v>93.4</v>
      </c>
      <c r="E761" s="3">
        <f t="shared" si="79"/>
        <v>-9.1237004031402436E-3</v>
      </c>
      <c r="F761" s="3">
        <f>'Raw data'!D761</f>
        <v>30.24</v>
      </c>
      <c r="G761" s="3">
        <f t="shared" si="83"/>
        <v>2.6525198938991477E-3</v>
      </c>
      <c r="H761" s="62">
        <f>'Raw data'!E761</f>
        <v>1576.8696047204901</v>
      </c>
      <c r="I761" s="67">
        <f t="shared" si="80"/>
        <v>-1.7542754484972802E-2</v>
      </c>
      <c r="K761" s="65">
        <v>43546</v>
      </c>
      <c r="L761" s="62">
        <f t="shared" si="81"/>
        <v>-6.1013413538762882E-3</v>
      </c>
      <c r="M761" s="62">
        <f t="shared" si="77"/>
        <v>185.00438000000003</v>
      </c>
      <c r="N761">
        <f t="shared" si="82"/>
        <v>-8.1214699677817758E-3</v>
      </c>
    </row>
    <row r="762" spans="1:14" x14ac:dyDescent="0.3">
      <c r="A762" s="101">
        <v>43549</v>
      </c>
      <c r="B762" s="3">
        <f>'Raw data'!B762</f>
        <v>61.552352999999997</v>
      </c>
      <c r="C762" s="3">
        <f t="shared" si="78"/>
        <v>3.063226581935636E-3</v>
      </c>
      <c r="D762" s="3">
        <f>'Raw data'!C762</f>
        <v>93.22</v>
      </c>
      <c r="E762" s="3">
        <f t="shared" si="79"/>
        <v>-1.9271948608137774E-3</v>
      </c>
      <c r="F762" s="3">
        <f>'Raw data'!D762</f>
        <v>29.6</v>
      </c>
      <c r="G762" s="3">
        <f t="shared" si="83"/>
        <v>-2.1164021164021066E-2</v>
      </c>
      <c r="H762" s="62">
        <f>'Raw data'!E762</f>
        <v>1573.6621209192599</v>
      </c>
      <c r="I762" s="67">
        <f t="shared" si="80"/>
        <v>-2.034083091987006E-3</v>
      </c>
      <c r="K762" s="65">
        <v>43549</v>
      </c>
      <c r="L762" s="62">
        <f t="shared" si="81"/>
        <v>-6.6759964809664021E-3</v>
      </c>
      <c r="M762" s="62">
        <f t="shared" si="77"/>
        <v>184.372353</v>
      </c>
      <c r="N762">
        <f t="shared" si="82"/>
        <v>-3.4162812793946933E-3</v>
      </c>
    </row>
    <row r="763" spans="1:14" x14ac:dyDescent="0.3">
      <c r="A763" s="101">
        <v>43550</v>
      </c>
      <c r="B763" s="3">
        <f>'Raw data'!B763</f>
        <v>61.381466000000003</v>
      </c>
      <c r="C763" s="3">
        <f t="shared" si="78"/>
        <v>-2.7762870413742488E-3</v>
      </c>
      <c r="D763" s="3">
        <f>'Raw data'!C763</f>
        <v>92.5</v>
      </c>
      <c r="E763" s="3">
        <f t="shared" si="79"/>
        <v>-7.7236644496888962E-3</v>
      </c>
      <c r="F763" s="3">
        <f>'Raw data'!D763</f>
        <v>29.46</v>
      </c>
      <c r="G763" s="3">
        <f t="shared" si="83"/>
        <v>-4.7297297297297491E-3</v>
      </c>
      <c r="H763" s="62">
        <f>'Raw data'!E763</f>
        <v>1574.1609296276299</v>
      </c>
      <c r="I763" s="67">
        <f t="shared" si="80"/>
        <v>3.1697319376196574E-4</v>
      </c>
      <c r="K763" s="65">
        <v>43550</v>
      </c>
      <c r="L763" s="62">
        <f t="shared" si="81"/>
        <v>-5.0765604069309645E-3</v>
      </c>
      <c r="M763" s="62">
        <f t="shared" si="77"/>
        <v>183.341466</v>
      </c>
      <c r="N763">
        <f t="shared" si="82"/>
        <v>-5.5913317979947186E-3</v>
      </c>
    </row>
    <row r="764" spans="1:14" x14ac:dyDescent="0.3">
      <c r="A764" s="101">
        <v>43551</v>
      </c>
      <c r="B764" s="3">
        <f>'Raw data'!B764</f>
        <v>60.621037000000001</v>
      </c>
      <c r="C764" s="3">
        <f t="shared" si="78"/>
        <v>-1.2388576708154901E-2</v>
      </c>
      <c r="D764" s="3">
        <f>'Raw data'!C764</f>
        <v>91.62</v>
      </c>
      <c r="E764" s="3">
        <f t="shared" si="79"/>
        <v>-9.5135135135134639E-3</v>
      </c>
      <c r="F764" s="3">
        <f>'Raw data'!D764</f>
        <v>29.16</v>
      </c>
      <c r="G764" s="3">
        <f t="shared" si="83"/>
        <v>-1.0183299389002061E-2</v>
      </c>
      <c r="H764" s="62">
        <f>'Raw data'!E764</f>
        <v>1565.84943345689</v>
      </c>
      <c r="I764" s="67">
        <f t="shared" si="80"/>
        <v>-5.2799532845133092E-3</v>
      </c>
      <c r="K764" s="65">
        <v>43551</v>
      </c>
      <c r="L764" s="62">
        <f t="shared" si="81"/>
        <v>-1.0695129870223474E-2</v>
      </c>
      <c r="M764" s="62">
        <f t="shared" si="77"/>
        <v>181.401037</v>
      </c>
      <c r="N764">
        <f t="shared" si="82"/>
        <v>-1.0583688689387891E-2</v>
      </c>
    </row>
    <row r="765" spans="1:14" x14ac:dyDescent="0.3">
      <c r="A765" s="101">
        <v>43552</v>
      </c>
      <c r="B765" s="3">
        <f>'Raw data'!B765</f>
        <v>61.261845000000001</v>
      </c>
      <c r="C765" s="3">
        <f t="shared" si="78"/>
        <v>1.0570719864129012E-2</v>
      </c>
      <c r="D765" s="3">
        <f>'Raw data'!C765</f>
        <v>91.8</v>
      </c>
      <c r="E765" s="3">
        <f t="shared" si="79"/>
        <v>1.9646365422396049E-3</v>
      </c>
      <c r="F765" s="3">
        <f>'Raw data'!D765</f>
        <v>28.96</v>
      </c>
      <c r="G765" s="3">
        <f t="shared" si="83"/>
        <v>-6.8587105624142415E-3</v>
      </c>
      <c r="H765" s="62">
        <f>'Raw data'!E765</f>
        <v>1559.3153041676301</v>
      </c>
      <c r="I765" s="67">
        <f t="shared" si="80"/>
        <v>-4.1728975657861697E-3</v>
      </c>
      <c r="K765" s="65">
        <v>43552</v>
      </c>
      <c r="L765" s="62">
        <f t="shared" si="81"/>
        <v>1.8922152813181251E-3</v>
      </c>
      <c r="M765" s="62">
        <f t="shared" si="77"/>
        <v>182.02184500000001</v>
      </c>
      <c r="N765">
        <f t="shared" si="82"/>
        <v>3.4222957611869161E-3</v>
      </c>
    </row>
    <row r="766" spans="1:14" x14ac:dyDescent="0.3">
      <c r="A766" s="101">
        <v>43553</v>
      </c>
      <c r="B766" s="3">
        <f>'Raw data'!B766</f>
        <v>60.262183999999998</v>
      </c>
      <c r="C766" s="3">
        <f t="shared" si="78"/>
        <v>-1.6317840247873749E-2</v>
      </c>
      <c r="D766" s="3">
        <f>'Raw data'!C766</f>
        <v>93.1</v>
      </c>
      <c r="E766" s="3">
        <f t="shared" si="79"/>
        <v>1.4161220043572955E-2</v>
      </c>
      <c r="F766" s="3">
        <f>'Raw data'!D766</f>
        <v>28.98</v>
      </c>
      <c r="G766" s="3">
        <f t="shared" si="83"/>
        <v>6.9060773480661506E-4</v>
      </c>
      <c r="H766" s="62">
        <f>'Raw data'!E766</f>
        <v>1553.41919595131</v>
      </c>
      <c r="I766" s="67">
        <f t="shared" si="80"/>
        <v>-3.7812161533727876E-3</v>
      </c>
      <c r="K766" s="65">
        <v>43553</v>
      </c>
      <c r="L766" s="62">
        <f t="shared" si="81"/>
        <v>-4.8867082316472656E-4</v>
      </c>
      <c r="M766" s="62">
        <f t="shared" si="77"/>
        <v>182.34218399999997</v>
      </c>
      <c r="N766">
        <f t="shared" si="82"/>
        <v>1.7598931600762617E-3</v>
      </c>
    </row>
    <row r="767" spans="1:14" x14ac:dyDescent="0.3">
      <c r="A767" s="101">
        <v>43556</v>
      </c>
      <c r="B767" s="3">
        <f>'Raw data'!B767</f>
        <v>61.518180000000001</v>
      </c>
      <c r="C767" s="3">
        <f t="shared" si="78"/>
        <v>2.0842191846216579E-2</v>
      </c>
      <c r="D767" s="3">
        <f>'Raw data'!C767</f>
        <v>95.58</v>
      </c>
      <c r="E767" s="3">
        <f t="shared" si="79"/>
        <v>2.6638023630504878E-2</v>
      </c>
      <c r="F767" s="3">
        <f>'Raw data'!D767</f>
        <v>29.22</v>
      </c>
      <c r="G767" s="3">
        <f t="shared" si="83"/>
        <v>8.2815734989647484E-3</v>
      </c>
      <c r="H767" s="62">
        <f>'Raw data'!E767</f>
        <v>1580.32606817433</v>
      </c>
      <c r="I767" s="67">
        <f t="shared" si="80"/>
        <v>1.7321063299042243E-2</v>
      </c>
      <c r="K767" s="65">
        <v>43556</v>
      </c>
      <c r="L767" s="62">
        <f t="shared" si="81"/>
        <v>1.8587262991895403E-2</v>
      </c>
      <c r="M767" s="62">
        <f t="shared" si="77"/>
        <v>186.31818000000001</v>
      </c>
      <c r="N767">
        <f t="shared" si="82"/>
        <v>2.1805135338293622E-2</v>
      </c>
    </row>
    <row r="768" spans="1:14" x14ac:dyDescent="0.3">
      <c r="A768" s="101">
        <v>43557</v>
      </c>
      <c r="B768" s="3">
        <f>'Raw data'!B768</f>
        <v>60.458702000000002</v>
      </c>
      <c r="C768" s="3">
        <f t="shared" si="78"/>
        <v>-1.7222193504424197E-2</v>
      </c>
      <c r="D768" s="3">
        <f>'Raw data'!C768</f>
        <v>95.2</v>
      </c>
      <c r="E768" s="3">
        <f t="shared" si="79"/>
        <v>-3.9757271395688999E-3</v>
      </c>
      <c r="F768" s="3">
        <f>'Raw data'!D768</f>
        <v>29</v>
      </c>
      <c r="G768" s="3">
        <f t="shared" si="83"/>
        <v>-7.5290896646132395E-3</v>
      </c>
      <c r="H768" s="62">
        <f>'Raw data'!E768</f>
        <v>1593.95305760159</v>
      </c>
      <c r="I768" s="67">
        <f t="shared" si="80"/>
        <v>8.6228973258680591E-3</v>
      </c>
      <c r="K768" s="65">
        <v>43557</v>
      </c>
      <c r="L768" s="62">
        <f t="shared" si="81"/>
        <v>-9.5756701028687791E-3</v>
      </c>
      <c r="M768" s="62">
        <f t="shared" si="77"/>
        <v>184.65870200000001</v>
      </c>
      <c r="N768">
        <f t="shared" si="82"/>
        <v>-8.9066885475159053E-3</v>
      </c>
    </row>
    <row r="769" spans="1:14" x14ac:dyDescent="0.3">
      <c r="A769" s="101">
        <v>43558</v>
      </c>
      <c r="B769" s="3">
        <f>'Raw data'!B769</f>
        <v>61.501089999999998</v>
      </c>
      <c r="C769" s="3">
        <f t="shared" si="78"/>
        <v>1.7241322845468886E-2</v>
      </c>
      <c r="D769" s="3">
        <f>'Raw data'!C769</f>
        <v>96.24</v>
      </c>
      <c r="E769" s="3">
        <f t="shared" si="79"/>
        <v>1.0924369747899076E-2</v>
      </c>
      <c r="F769" s="3">
        <f>'Raw data'!D769</f>
        <v>29.58</v>
      </c>
      <c r="G769" s="3">
        <f t="shared" si="83"/>
        <v>1.9999999999999941E-2</v>
      </c>
      <c r="H769" s="62">
        <f>'Raw data'!E769</f>
        <v>1622.3786390821599</v>
      </c>
      <c r="I769" s="67">
        <f t="shared" si="80"/>
        <v>1.7833386839723932E-2</v>
      </c>
      <c r="K769" s="65">
        <v>43558</v>
      </c>
      <c r="L769" s="62">
        <f t="shared" si="81"/>
        <v>1.6055230864455969E-2</v>
      </c>
      <c r="M769" s="62">
        <f t="shared" si="77"/>
        <v>187.32108999999997</v>
      </c>
      <c r="N769">
        <f t="shared" si="82"/>
        <v>1.4417885380781916E-2</v>
      </c>
    </row>
    <row r="770" spans="1:14" x14ac:dyDescent="0.3">
      <c r="A770" s="101">
        <v>43559</v>
      </c>
      <c r="B770" s="3">
        <f>'Raw data'!B770</f>
        <v>62.287163</v>
      </c>
      <c r="C770" s="3">
        <f t="shared" si="78"/>
        <v>1.2781448263762509E-2</v>
      </c>
      <c r="D770" s="3">
        <f>'Raw data'!C770</f>
        <v>97</v>
      </c>
      <c r="E770" s="3">
        <f t="shared" si="79"/>
        <v>7.896924355777277E-3</v>
      </c>
      <c r="F770" s="3">
        <f>'Raw data'!D770</f>
        <v>29.9</v>
      </c>
      <c r="G770" s="3">
        <f t="shared" si="83"/>
        <v>1.0818120351588922E-2</v>
      </c>
      <c r="H770" s="62">
        <f>'Raw data'!E770</f>
        <v>1616.24459534069</v>
      </c>
      <c r="I770" s="67">
        <f t="shared" si="80"/>
        <v>-3.7808952815972432E-3</v>
      </c>
      <c r="K770" s="65">
        <v>43559</v>
      </c>
      <c r="L770" s="62">
        <f t="shared" si="81"/>
        <v>1.0498830990376235E-2</v>
      </c>
      <c r="M770" s="62">
        <f t="shared" si="77"/>
        <v>189.187163</v>
      </c>
      <c r="N770">
        <f t="shared" si="82"/>
        <v>9.9618948405650904E-3</v>
      </c>
    </row>
    <row r="771" spans="1:14" x14ac:dyDescent="0.3">
      <c r="A771" s="101">
        <v>43560</v>
      </c>
      <c r="B771" s="3">
        <f>'Raw data'!B771</f>
        <v>62.714362999999999</v>
      </c>
      <c r="C771" s="3">
        <f t="shared" si="78"/>
        <v>6.8585560719790547E-3</v>
      </c>
      <c r="D771" s="3">
        <f>'Raw data'!C771</f>
        <v>97.82</v>
      </c>
      <c r="E771" s="3">
        <f t="shared" si="79"/>
        <v>8.4536082474226098E-3</v>
      </c>
      <c r="F771" s="3">
        <f>'Raw data'!D771</f>
        <v>30.62</v>
      </c>
      <c r="G771" s="3">
        <f t="shared" si="83"/>
        <v>2.4080267558528511E-2</v>
      </c>
      <c r="H771" s="62">
        <f>'Raw data'!E771</f>
        <v>1622.26641184458</v>
      </c>
      <c r="I771" s="67">
        <f t="shared" si="80"/>
        <v>3.7258076662713769E-3</v>
      </c>
      <c r="K771" s="65">
        <v>43560</v>
      </c>
      <c r="L771" s="62">
        <f t="shared" si="81"/>
        <v>1.3130810625976727E-2</v>
      </c>
      <c r="M771" s="62">
        <f t="shared" ref="M771:M834" si="84">B771+D771+F771</f>
        <v>191.15436299999999</v>
      </c>
      <c r="N771">
        <f t="shared" si="82"/>
        <v>1.0398168505756341E-2</v>
      </c>
    </row>
    <row r="772" spans="1:14" x14ac:dyDescent="0.3">
      <c r="A772" s="101">
        <v>43563</v>
      </c>
      <c r="B772" s="3">
        <f>'Raw data'!B772</f>
        <v>62.577652</v>
      </c>
      <c r="C772" s="3">
        <f t="shared" ref="C772:C835" si="85">(B772-B771)/B771</f>
        <v>-2.1798993637230798E-3</v>
      </c>
      <c r="D772" s="3">
        <f>'Raw data'!C772</f>
        <v>95.84</v>
      </c>
      <c r="E772" s="3">
        <f t="shared" ref="E772:E835" si="86">(D772-D771)/D771</f>
        <v>-2.0241259456143836E-2</v>
      </c>
      <c r="F772" s="3">
        <f>'Raw data'!D772</f>
        <v>29.05</v>
      </c>
      <c r="G772" s="3">
        <f t="shared" si="83"/>
        <v>-5.1273677335075124E-2</v>
      </c>
      <c r="H772" s="62">
        <f>'Raw data'!E772</f>
        <v>1624.51754842371</v>
      </c>
      <c r="I772" s="67">
        <f t="shared" ref="I772:I835" si="87">(H772-H771)/H771</f>
        <v>1.3876491325307686E-3</v>
      </c>
      <c r="K772" s="65">
        <v>43563</v>
      </c>
      <c r="L772" s="62">
        <f t="shared" ref="L772:L835" si="88">AVERAGE(C772,E772,G772)</f>
        <v>-2.4564945384980681E-2</v>
      </c>
      <c r="M772" s="62">
        <f t="shared" si="84"/>
        <v>187.46765200000002</v>
      </c>
      <c r="N772">
        <f t="shared" ref="N772:N835" si="89">(M772-M771)/M771</f>
        <v>-1.9286564753952146E-2</v>
      </c>
    </row>
    <row r="773" spans="1:14" x14ac:dyDescent="0.3">
      <c r="A773" s="101">
        <v>43564</v>
      </c>
      <c r="B773" s="3">
        <f>'Raw data'!B773</f>
        <v>61.569443</v>
      </c>
      <c r="C773" s="3">
        <f t="shared" si="85"/>
        <v>-1.6111326772055953E-2</v>
      </c>
      <c r="D773" s="3">
        <f>'Raw data'!C773</f>
        <v>93.98</v>
      </c>
      <c r="E773" s="3">
        <f t="shared" si="86"/>
        <v>-1.9407345575959925E-2</v>
      </c>
      <c r="F773" s="3">
        <f>'Raw data'!D773</f>
        <v>29.15</v>
      </c>
      <c r="G773" s="3">
        <f t="shared" si="83"/>
        <v>3.4423407917383085E-3</v>
      </c>
      <c r="H773" s="62">
        <f>'Raw data'!E773</f>
        <v>1616.5555109706199</v>
      </c>
      <c r="I773" s="67">
        <f t="shared" si="87"/>
        <v>-4.9011704803162632E-3</v>
      </c>
      <c r="K773" s="65">
        <v>43564</v>
      </c>
      <c r="L773" s="62">
        <f t="shared" si="88"/>
        <v>-1.0692110518759191E-2</v>
      </c>
      <c r="M773" s="62">
        <f t="shared" si="84"/>
        <v>184.699443</v>
      </c>
      <c r="N773">
        <f t="shared" si="89"/>
        <v>-1.4766328859765166E-2</v>
      </c>
    </row>
    <row r="774" spans="1:14" x14ac:dyDescent="0.3">
      <c r="A774" s="101">
        <v>43565</v>
      </c>
      <c r="B774" s="3">
        <f>'Raw data'!B774</f>
        <v>61.689059999999998</v>
      </c>
      <c r="C774" s="3">
        <f t="shared" si="85"/>
        <v>1.9427981506994969E-3</v>
      </c>
      <c r="D774" s="3">
        <f>'Raw data'!C774</f>
        <v>94.16</v>
      </c>
      <c r="E774" s="3">
        <f t="shared" si="86"/>
        <v>1.9153011278994743E-3</v>
      </c>
      <c r="F774" s="3">
        <f>'Raw data'!D774</f>
        <v>29.02</v>
      </c>
      <c r="G774" s="3">
        <f t="shared" ref="G774:G837" si="90">(F774-F773)/F773</f>
        <v>-4.4596912521440487E-3</v>
      </c>
      <c r="H774" s="62">
        <f>'Raw data'!E774</f>
        <v>1628.5460257516499</v>
      </c>
      <c r="I774" s="67">
        <f t="shared" si="87"/>
        <v>7.4173232528406113E-3</v>
      </c>
      <c r="K774" s="65">
        <v>43565</v>
      </c>
      <c r="L774" s="62">
        <f t="shared" si="88"/>
        <v>-2.005306578483591E-4</v>
      </c>
      <c r="M774" s="62">
        <f t="shared" si="84"/>
        <v>184.86906000000002</v>
      </c>
      <c r="N774">
        <f t="shared" si="89"/>
        <v>9.1834061459522955E-4</v>
      </c>
    </row>
    <row r="775" spans="1:14" x14ac:dyDescent="0.3">
      <c r="A775" s="101">
        <v>43566</v>
      </c>
      <c r="B775" s="3">
        <f>'Raw data'!B775</f>
        <v>62.252980000000001</v>
      </c>
      <c r="C775" s="3">
        <f t="shared" si="85"/>
        <v>9.14132911086671E-3</v>
      </c>
      <c r="D775" s="3">
        <f>'Raw data'!C775</f>
        <v>94.9</v>
      </c>
      <c r="E775" s="3">
        <f t="shared" si="86"/>
        <v>7.858963466440199E-3</v>
      </c>
      <c r="F775" s="3">
        <f>'Raw data'!D775</f>
        <v>30.44</v>
      </c>
      <c r="G775" s="3">
        <f t="shared" si="90"/>
        <v>4.8931771192281245E-2</v>
      </c>
      <c r="H775" s="62">
        <f>'Raw data'!E775</f>
        <v>1627.0276822785299</v>
      </c>
      <c r="I775" s="67">
        <f t="shared" si="87"/>
        <v>-9.3233071040729472E-4</v>
      </c>
      <c r="K775" s="65">
        <v>43566</v>
      </c>
      <c r="L775" s="62">
        <f t="shared" si="88"/>
        <v>2.1977354589862719E-2</v>
      </c>
      <c r="M775" s="62">
        <f t="shared" si="84"/>
        <v>187.59298000000001</v>
      </c>
      <c r="N775">
        <f t="shared" si="89"/>
        <v>1.4734320605081197E-2</v>
      </c>
    </row>
    <row r="776" spans="1:14" x14ac:dyDescent="0.3">
      <c r="A776" s="101">
        <v>43567</v>
      </c>
      <c r="B776" s="3">
        <f>'Raw data'!B776</f>
        <v>64.098510000000005</v>
      </c>
      <c r="C776" s="3">
        <f t="shared" si="85"/>
        <v>2.9645649091818636E-2</v>
      </c>
      <c r="D776" s="3">
        <f>'Raw data'!C776</f>
        <v>96.3</v>
      </c>
      <c r="E776" s="3">
        <f t="shared" si="86"/>
        <v>1.4752370916754388E-2</v>
      </c>
      <c r="F776" s="3">
        <f>'Raw data'!D776</f>
        <v>32.92</v>
      </c>
      <c r="G776" s="3">
        <f t="shared" si="90"/>
        <v>8.1471747700394226E-2</v>
      </c>
      <c r="H776" s="62">
        <f>'Raw data'!E776</f>
        <v>1641.2093293655</v>
      </c>
      <c r="I776" s="67">
        <f t="shared" si="87"/>
        <v>8.7162912109213508E-3</v>
      </c>
      <c r="K776" s="65">
        <v>43567</v>
      </c>
      <c r="L776" s="62">
        <f t="shared" si="88"/>
        <v>4.1956589236322415E-2</v>
      </c>
      <c r="M776" s="62">
        <f t="shared" si="84"/>
        <v>193.31851</v>
      </c>
      <c r="N776">
        <f t="shared" si="89"/>
        <v>3.0521024827261614E-2</v>
      </c>
    </row>
    <row r="777" spans="1:14" x14ac:dyDescent="0.3">
      <c r="A777" s="101">
        <v>43570</v>
      </c>
      <c r="B777" s="3">
        <f>'Raw data'!B777</f>
        <v>61.518180000000001</v>
      </c>
      <c r="C777" s="3">
        <f t="shared" si="85"/>
        <v>-4.0255693931107034E-2</v>
      </c>
      <c r="D777" s="3">
        <f>'Raw data'!C777</f>
        <v>94.2</v>
      </c>
      <c r="E777" s="3">
        <f t="shared" si="86"/>
        <v>-2.1806853582554457E-2</v>
      </c>
      <c r="F777" s="3">
        <f>'Raw data'!D777</f>
        <v>29</v>
      </c>
      <c r="G777" s="3">
        <f t="shared" si="90"/>
        <v>-0.11907654921020661</v>
      </c>
      <c r="H777" s="62">
        <f>'Raw data'!E777</f>
        <v>1642.6286098611899</v>
      </c>
      <c r="I777" s="67">
        <f t="shared" si="87"/>
        <v>8.6477725314821317E-4</v>
      </c>
      <c r="K777" s="65">
        <v>43570</v>
      </c>
      <c r="L777" s="62">
        <f t="shared" si="88"/>
        <v>-6.0379698907956032E-2</v>
      </c>
      <c r="M777" s="62">
        <f t="shared" si="84"/>
        <v>184.71818000000002</v>
      </c>
      <c r="N777">
        <f t="shared" si="89"/>
        <v>-4.448787651011786E-2</v>
      </c>
    </row>
    <row r="778" spans="1:14" x14ac:dyDescent="0.3">
      <c r="A778" s="101">
        <v>43571</v>
      </c>
      <c r="B778" s="3">
        <f>'Raw data'!B778</f>
        <v>61.740326000000003</v>
      </c>
      <c r="C778" s="3">
        <f t="shared" si="85"/>
        <v>3.6110626159616909E-3</v>
      </c>
      <c r="D778" s="3">
        <f>'Raw data'!C778</f>
        <v>93.38</v>
      </c>
      <c r="E778" s="3">
        <f t="shared" si="86"/>
        <v>-8.7048832271762987E-3</v>
      </c>
      <c r="F778" s="3">
        <f>'Raw data'!D778</f>
        <v>28.11</v>
      </c>
      <c r="G778" s="3">
        <f t="shared" si="90"/>
        <v>-3.0689655172413812E-2</v>
      </c>
      <c r="H778" s="62">
        <f>'Raw data'!E778</f>
        <v>1647.52289651212</v>
      </c>
      <c r="I778" s="67">
        <f t="shared" si="87"/>
        <v>2.9795454806693577E-3</v>
      </c>
      <c r="K778" s="65">
        <v>43571</v>
      </c>
      <c r="L778" s="62">
        <f t="shared" si="88"/>
        <v>-1.1927825261209474E-2</v>
      </c>
      <c r="M778" s="62">
        <f t="shared" si="84"/>
        <v>183.23032599999999</v>
      </c>
      <c r="N778">
        <f t="shared" si="89"/>
        <v>-8.0547242290933511E-3</v>
      </c>
    </row>
    <row r="779" spans="1:14" x14ac:dyDescent="0.3">
      <c r="A779" s="101">
        <v>43572</v>
      </c>
      <c r="B779" s="3">
        <f>'Raw data'!B779</f>
        <v>62.338417</v>
      </c>
      <c r="C779" s="3">
        <f t="shared" si="85"/>
        <v>9.6872018460025071E-3</v>
      </c>
      <c r="D779" s="3">
        <f>'Raw data'!C779</f>
        <v>91</v>
      </c>
      <c r="E779" s="3">
        <f t="shared" si="86"/>
        <v>-2.5487256371814045E-2</v>
      </c>
      <c r="F779" s="3">
        <f>'Raw data'!D779</f>
        <v>27.52</v>
      </c>
      <c r="G779" s="3">
        <f t="shared" si="90"/>
        <v>-2.0988971896122373E-2</v>
      </c>
      <c r="H779" s="62">
        <f>'Raw data'!E779</f>
        <v>1660.14087759057</v>
      </c>
      <c r="I779" s="67">
        <f t="shared" si="87"/>
        <v>7.658759162111047E-3</v>
      </c>
      <c r="K779" s="65">
        <v>43572</v>
      </c>
      <c r="L779" s="62">
        <f t="shared" si="88"/>
        <v>-1.2263008807311302E-2</v>
      </c>
      <c r="M779" s="62">
        <f t="shared" si="84"/>
        <v>180.858417</v>
      </c>
      <c r="N779">
        <f t="shared" si="89"/>
        <v>-1.2944958685496135E-2</v>
      </c>
    </row>
    <row r="780" spans="1:14" x14ac:dyDescent="0.3">
      <c r="A780" s="101">
        <v>43573</v>
      </c>
      <c r="B780" s="3">
        <f>'Raw data'!B780</f>
        <v>62.6631</v>
      </c>
      <c r="C780" s="3">
        <f t="shared" si="85"/>
        <v>5.2083934053057564E-3</v>
      </c>
      <c r="D780" s="3">
        <f>'Raw data'!C780</f>
        <v>91.64</v>
      </c>
      <c r="E780" s="3">
        <f t="shared" si="86"/>
        <v>7.032967032967039E-3</v>
      </c>
      <c r="F780" s="3">
        <f>'Raw data'!D780</f>
        <v>28.18</v>
      </c>
      <c r="G780" s="3">
        <f t="shared" si="90"/>
        <v>2.3982558139534888E-2</v>
      </c>
      <c r="H780" s="62">
        <f>'Raw data'!E780</f>
        <v>1670.74395738308</v>
      </c>
      <c r="I780" s="67">
        <f t="shared" si="87"/>
        <v>6.386855438376228E-3</v>
      </c>
      <c r="K780" s="65">
        <v>43573</v>
      </c>
      <c r="L780" s="62">
        <f t="shared" si="88"/>
        <v>1.2074639525935895E-2</v>
      </c>
      <c r="M780" s="62">
        <f t="shared" si="84"/>
        <v>182.48310000000001</v>
      </c>
      <c r="N780">
        <f t="shared" si="89"/>
        <v>8.9831760498047739E-3</v>
      </c>
    </row>
    <row r="781" spans="1:14" x14ac:dyDescent="0.3">
      <c r="A781" s="101">
        <v>43578</v>
      </c>
      <c r="B781" s="3">
        <f>'Raw data'!B781</f>
        <v>61.483997000000002</v>
      </c>
      <c r="C781" s="3">
        <f t="shared" si="85"/>
        <v>-1.8816544345874969E-2</v>
      </c>
      <c r="D781" s="3">
        <f>'Raw data'!C781</f>
        <v>89.52</v>
      </c>
      <c r="E781" s="3">
        <f t="shared" si="86"/>
        <v>-2.3134002618943741E-2</v>
      </c>
      <c r="F781" s="3">
        <f>'Raw data'!D781</f>
        <v>27.34</v>
      </c>
      <c r="G781" s="3">
        <f t="shared" si="90"/>
        <v>-2.9808374733853792E-2</v>
      </c>
      <c r="H781" s="62">
        <f>'Raw data'!E781</f>
        <v>1672.1797053108301</v>
      </c>
      <c r="I781" s="67">
        <f t="shared" si="87"/>
        <v>8.5934647341110988E-4</v>
      </c>
      <c r="K781" s="65">
        <v>43578</v>
      </c>
      <c r="L781" s="62">
        <f t="shared" si="88"/>
        <v>-2.3919640566224167E-2</v>
      </c>
      <c r="M781" s="62">
        <f t="shared" si="84"/>
        <v>178.343997</v>
      </c>
      <c r="N781">
        <f t="shared" si="89"/>
        <v>-2.2682116864520634E-2</v>
      </c>
    </row>
    <row r="782" spans="1:14" x14ac:dyDescent="0.3">
      <c r="A782" s="101">
        <v>43579</v>
      </c>
      <c r="B782" s="3">
        <f>'Raw data'!B782</f>
        <v>59.023273000000003</v>
      </c>
      <c r="C782" s="3">
        <f t="shared" si="85"/>
        <v>-4.0022186586210373E-2</v>
      </c>
      <c r="D782" s="3">
        <f>'Raw data'!C782</f>
        <v>81.56</v>
      </c>
      <c r="E782" s="3">
        <f t="shared" si="86"/>
        <v>-8.8918677390527195E-2</v>
      </c>
      <c r="F782" s="3">
        <f>'Raw data'!D782</f>
        <v>25.25</v>
      </c>
      <c r="G782" s="3">
        <f t="shared" si="90"/>
        <v>-7.6444769568397949E-2</v>
      </c>
      <c r="H782" s="62">
        <f>'Raw data'!E782</f>
        <v>1680.71571882743</v>
      </c>
      <c r="I782" s="67">
        <f t="shared" si="87"/>
        <v>5.1047225902154155E-3</v>
      </c>
      <c r="K782" s="65">
        <v>43579</v>
      </c>
      <c r="L782" s="62">
        <f t="shared" si="88"/>
        <v>-6.8461877848378497E-2</v>
      </c>
      <c r="M782" s="62">
        <f t="shared" si="84"/>
        <v>165.83327300000002</v>
      </c>
      <c r="N782">
        <f t="shared" si="89"/>
        <v>-7.0149397851613601E-2</v>
      </c>
    </row>
    <row r="783" spans="1:14" x14ac:dyDescent="0.3">
      <c r="A783" s="101">
        <v>43580</v>
      </c>
      <c r="B783" s="3">
        <f>'Raw data'!B783</f>
        <v>61.261845000000001</v>
      </c>
      <c r="C783" s="3">
        <f t="shared" si="85"/>
        <v>3.7926937735221794E-2</v>
      </c>
      <c r="D783" s="3">
        <f>'Raw data'!C783</f>
        <v>81.08</v>
      </c>
      <c r="E783" s="3">
        <f t="shared" si="86"/>
        <v>-5.8852378616969592E-3</v>
      </c>
      <c r="F783" s="3">
        <f>'Raw data'!D783</f>
        <v>26.18</v>
      </c>
      <c r="G783" s="3">
        <f t="shared" si="90"/>
        <v>3.6831683168316823E-2</v>
      </c>
      <c r="H783" s="62">
        <f>'Raw data'!E783</f>
        <v>1689.41656967053</v>
      </c>
      <c r="I783" s="67">
        <f t="shared" si="87"/>
        <v>5.1768724155029549E-3</v>
      </c>
      <c r="K783" s="65">
        <v>43580</v>
      </c>
      <c r="L783" s="62">
        <f t="shared" si="88"/>
        <v>2.2957794347280552E-2</v>
      </c>
      <c r="M783" s="62">
        <f t="shared" si="84"/>
        <v>168.52184500000001</v>
      </c>
      <c r="N783">
        <f t="shared" si="89"/>
        <v>1.6212500370778989E-2</v>
      </c>
    </row>
    <row r="784" spans="1:14" x14ac:dyDescent="0.3">
      <c r="A784" s="101">
        <v>43581</v>
      </c>
      <c r="B784" s="3">
        <f>'Raw data'!B784</f>
        <v>61.996650000000002</v>
      </c>
      <c r="C784" s="3">
        <f t="shared" si="85"/>
        <v>1.1994496737732948E-2</v>
      </c>
      <c r="D784" s="3">
        <f>'Raw data'!C784</f>
        <v>80.02</v>
      </c>
      <c r="E784" s="3">
        <f t="shared" si="86"/>
        <v>-1.3073507646768652E-2</v>
      </c>
      <c r="F784" s="3">
        <f>'Raw data'!D784</f>
        <v>25.91</v>
      </c>
      <c r="G784" s="3">
        <f t="shared" si="90"/>
        <v>-1.031321619556912E-2</v>
      </c>
      <c r="H784" s="62">
        <f>'Raw data'!E784</f>
        <v>1689.03739376354</v>
      </c>
      <c r="I784" s="67">
        <f t="shared" si="87"/>
        <v>-2.2444192498001381E-4</v>
      </c>
      <c r="K784" s="65">
        <v>43581</v>
      </c>
      <c r="L784" s="62">
        <f t="shared" si="88"/>
        <v>-3.7974090348682748E-3</v>
      </c>
      <c r="M784" s="62">
        <f t="shared" si="84"/>
        <v>167.92665</v>
      </c>
      <c r="N784">
        <f t="shared" si="89"/>
        <v>-3.5318566563285496E-3</v>
      </c>
    </row>
    <row r="785" spans="1:14" x14ac:dyDescent="0.3">
      <c r="A785" s="101">
        <v>43584</v>
      </c>
      <c r="B785" s="3">
        <f>'Raw data'!B785</f>
        <v>62.714362999999999</v>
      </c>
      <c r="C785" s="3">
        <f t="shared" si="85"/>
        <v>1.157664164112087E-2</v>
      </c>
      <c r="D785" s="3">
        <f>'Raw data'!C785</f>
        <v>80.680000000000007</v>
      </c>
      <c r="E785" s="3">
        <f t="shared" si="86"/>
        <v>8.2479380154962621E-3</v>
      </c>
      <c r="F785" s="3">
        <f>'Raw data'!D785</f>
        <v>25.71</v>
      </c>
      <c r="G785" s="3">
        <f t="shared" si="90"/>
        <v>-7.7190274025472514E-3</v>
      </c>
      <c r="H785" s="62">
        <f>'Raw data'!E785</f>
        <v>1693.3093859434</v>
      </c>
      <c r="I785" s="67">
        <f t="shared" si="87"/>
        <v>2.5292466558961813E-3</v>
      </c>
      <c r="K785" s="65">
        <v>43584</v>
      </c>
      <c r="L785" s="62">
        <f t="shared" si="88"/>
        <v>4.0351840846899597E-3</v>
      </c>
      <c r="M785" s="62">
        <f t="shared" si="84"/>
        <v>169.10436300000001</v>
      </c>
      <c r="N785">
        <f t="shared" si="89"/>
        <v>7.0132584673130282E-3</v>
      </c>
    </row>
    <row r="786" spans="1:14" x14ac:dyDescent="0.3">
      <c r="A786" s="101">
        <v>43585</v>
      </c>
      <c r="B786" s="3">
        <f>'Raw data'!B786</f>
        <v>61.586536000000002</v>
      </c>
      <c r="C786" s="3">
        <f t="shared" si="85"/>
        <v>-1.7983551869928047E-2</v>
      </c>
      <c r="D786" s="3">
        <f>'Raw data'!C786</f>
        <v>82.8</v>
      </c>
      <c r="E786" s="3">
        <f t="shared" si="86"/>
        <v>2.6276648487853126E-2</v>
      </c>
      <c r="F786" s="3">
        <f>'Raw data'!D786</f>
        <v>25.88</v>
      </c>
      <c r="G786" s="3">
        <f t="shared" si="90"/>
        <v>6.6122131466354785E-3</v>
      </c>
      <c r="H786" s="62">
        <f>'Raw data'!E786</f>
        <v>1676.14198891309</v>
      </c>
      <c r="I786" s="67">
        <f t="shared" si="87"/>
        <v>-1.013836997114703E-2</v>
      </c>
      <c r="K786" s="65">
        <v>43585</v>
      </c>
      <c r="L786" s="62">
        <f t="shared" si="88"/>
        <v>4.9684365881868522E-3</v>
      </c>
      <c r="M786" s="62">
        <f t="shared" si="84"/>
        <v>170.266536</v>
      </c>
      <c r="N786">
        <f t="shared" si="89"/>
        <v>6.8725193092740939E-3</v>
      </c>
    </row>
    <row r="787" spans="1:14" x14ac:dyDescent="0.3">
      <c r="A787" s="101">
        <v>43587</v>
      </c>
      <c r="B787" s="3">
        <f>'Raw data'!B787</f>
        <v>61.535260000000001</v>
      </c>
      <c r="C787" s="3">
        <f t="shared" si="85"/>
        <v>-8.3258457660293525E-4</v>
      </c>
      <c r="D787" s="3">
        <f>'Raw data'!C787</f>
        <v>83.14</v>
      </c>
      <c r="E787" s="3">
        <f t="shared" si="86"/>
        <v>4.1062801932367559E-3</v>
      </c>
      <c r="F787" s="3">
        <f>'Raw data'!D787</f>
        <v>31.58</v>
      </c>
      <c r="G787" s="3">
        <f t="shared" si="90"/>
        <v>0.22024729520865532</v>
      </c>
      <c r="H787" s="62">
        <f>'Raw data'!E787</f>
        <v>1665.4489481636799</v>
      </c>
      <c r="I787" s="67">
        <f t="shared" si="87"/>
        <v>-6.3795554434765422E-3</v>
      </c>
      <c r="K787" s="65">
        <v>43587</v>
      </c>
      <c r="L787" s="62">
        <f t="shared" si="88"/>
        <v>7.4506996941763048E-2</v>
      </c>
      <c r="M787" s="62">
        <f t="shared" si="84"/>
        <v>176.25526000000002</v>
      </c>
      <c r="N787">
        <f t="shared" si="89"/>
        <v>3.517264249740782E-2</v>
      </c>
    </row>
    <row r="788" spans="1:14" x14ac:dyDescent="0.3">
      <c r="A788" s="101">
        <v>43588</v>
      </c>
      <c r="B788" s="3">
        <f>'Raw data'!B788</f>
        <v>62.6631</v>
      </c>
      <c r="C788" s="3">
        <f t="shared" si="85"/>
        <v>1.8328353532592517E-2</v>
      </c>
      <c r="D788" s="3">
        <f>'Raw data'!C788</f>
        <v>82.84</v>
      </c>
      <c r="E788" s="3">
        <f t="shared" si="86"/>
        <v>-3.608371421698306E-3</v>
      </c>
      <c r="F788" s="3">
        <f>'Raw data'!D788</f>
        <v>34.32</v>
      </c>
      <c r="G788" s="3">
        <f t="shared" si="90"/>
        <v>8.6763774540848701E-2</v>
      </c>
      <c r="H788" s="62">
        <f>'Raw data'!E788</f>
        <v>1672.3303255368601</v>
      </c>
      <c r="I788" s="67">
        <f t="shared" si="87"/>
        <v>4.1318452785764148E-3</v>
      </c>
      <c r="K788" s="65">
        <v>43588</v>
      </c>
      <c r="L788" s="62">
        <f t="shared" si="88"/>
        <v>3.3827918883914308E-2</v>
      </c>
      <c r="M788" s="62">
        <f t="shared" si="84"/>
        <v>179.82310000000001</v>
      </c>
      <c r="N788">
        <f t="shared" si="89"/>
        <v>2.0242459714393712E-2</v>
      </c>
    </row>
    <row r="789" spans="1:14" x14ac:dyDescent="0.3">
      <c r="A789" s="101">
        <v>43591</v>
      </c>
      <c r="B789" s="3">
        <f>'Raw data'!B789</f>
        <v>64.816230000000004</v>
      </c>
      <c r="C789" s="3">
        <f t="shared" si="85"/>
        <v>3.436041306606287E-2</v>
      </c>
      <c r="D789" s="3">
        <f>'Raw data'!C789</f>
        <v>81.8</v>
      </c>
      <c r="E789" s="3">
        <f t="shared" si="86"/>
        <v>-1.2554321583776028E-2</v>
      </c>
      <c r="F789" s="3">
        <f>'Raw data'!D789</f>
        <v>33.24</v>
      </c>
      <c r="G789" s="3">
        <f t="shared" si="90"/>
        <v>-3.1468531468531416E-2</v>
      </c>
      <c r="H789" s="62">
        <f>'Raw data'!E789</f>
        <v>1649.2200940916</v>
      </c>
      <c r="I789" s="67">
        <f t="shared" si="87"/>
        <v>-1.3819178599085144E-2</v>
      </c>
      <c r="K789" s="65">
        <v>43591</v>
      </c>
      <c r="L789" s="62">
        <f t="shared" si="88"/>
        <v>-3.2208133287481913E-3</v>
      </c>
      <c r="M789" s="62">
        <f t="shared" si="84"/>
        <v>179.85623000000001</v>
      </c>
      <c r="N789">
        <f t="shared" si="89"/>
        <v>1.8423661921076814E-4</v>
      </c>
    </row>
    <row r="790" spans="1:14" x14ac:dyDescent="0.3">
      <c r="A790" s="101">
        <v>43592</v>
      </c>
      <c r="B790" s="3">
        <f>'Raw data'!B790</f>
        <v>56.340397000000003</v>
      </c>
      <c r="C790" s="3">
        <f t="shared" si="85"/>
        <v>-0.13076713965005371</v>
      </c>
      <c r="D790" s="3">
        <f>'Raw data'!C790</f>
        <v>77.88</v>
      </c>
      <c r="E790" s="3">
        <f t="shared" si="86"/>
        <v>-4.7921760391198068E-2</v>
      </c>
      <c r="F790" s="3">
        <f>'Raw data'!D790</f>
        <v>31.18</v>
      </c>
      <c r="G790" s="3">
        <f t="shared" si="90"/>
        <v>-6.1973525872442904E-2</v>
      </c>
      <c r="H790" s="62">
        <f>'Raw data'!E790</f>
        <v>1617.8485274035399</v>
      </c>
      <c r="I790" s="67">
        <f t="shared" si="87"/>
        <v>-1.902206188273476E-2</v>
      </c>
      <c r="K790" s="65">
        <v>43592</v>
      </c>
      <c r="L790" s="62">
        <f t="shared" si="88"/>
        <v>-8.0220808637898225E-2</v>
      </c>
      <c r="M790" s="62">
        <f t="shared" si="84"/>
        <v>165.400397</v>
      </c>
      <c r="N790">
        <f t="shared" si="89"/>
        <v>-8.037438013684603E-2</v>
      </c>
    </row>
    <row r="791" spans="1:14" x14ac:dyDescent="0.3">
      <c r="A791" s="101">
        <v>43593</v>
      </c>
      <c r="B791" s="3">
        <f>'Raw data'!B791</f>
        <v>55.930275000000002</v>
      </c>
      <c r="C791" s="3">
        <f t="shared" si="85"/>
        <v>-7.2793594265940509E-3</v>
      </c>
      <c r="D791" s="3">
        <f>'Raw data'!C791</f>
        <v>78</v>
      </c>
      <c r="E791" s="3">
        <f t="shared" si="86"/>
        <v>1.540832049306684E-3</v>
      </c>
      <c r="F791" s="3">
        <f>'Raw data'!D791</f>
        <v>31.35</v>
      </c>
      <c r="G791" s="3">
        <f t="shared" si="90"/>
        <v>5.452212957023788E-3</v>
      </c>
      <c r="H791" s="62">
        <f>'Raw data'!E791</f>
        <v>1623.3726413491499</v>
      </c>
      <c r="I791" s="67">
        <f t="shared" si="87"/>
        <v>3.4144815488230916E-3</v>
      </c>
      <c r="K791" s="65">
        <v>43593</v>
      </c>
      <c r="L791" s="62">
        <f t="shared" si="88"/>
        <v>-9.5438140087859488E-5</v>
      </c>
      <c r="M791" s="62">
        <f t="shared" si="84"/>
        <v>165.28027499999999</v>
      </c>
      <c r="N791">
        <f t="shared" si="89"/>
        <v>-7.2624976831228022E-4</v>
      </c>
    </row>
    <row r="792" spans="1:14" x14ac:dyDescent="0.3">
      <c r="A792" s="101">
        <v>43594</v>
      </c>
      <c r="B792" s="3">
        <f>'Raw data'!B792</f>
        <v>54.255614999999999</v>
      </c>
      <c r="C792" s="3">
        <f t="shared" si="85"/>
        <v>-2.9941923224943965E-2</v>
      </c>
      <c r="D792" s="3">
        <f>'Raw data'!C792</f>
        <v>76.92</v>
      </c>
      <c r="E792" s="3">
        <f t="shared" si="86"/>
        <v>-1.3846153846153824E-2</v>
      </c>
      <c r="F792" s="3">
        <f>'Raw data'!D792</f>
        <v>29.67</v>
      </c>
      <c r="G792" s="3">
        <f t="shared" si="90"/>
        <v>-5.358851674641147E-2</v>
      </c>
      <c r="H792" s="62">
        <f>'Raw data'!E792</f>
        <v>1596.6942323271101</v>
      </c>
      <c r="I792" s="67">
        <f t="shared" si="87"/>
        <v>-1.6433940268863984E-2</v>
      </c>
      <c r="K792" s="65">
        <v>43594</v>
      </c>
      <c r="L792" s="62">
        <f t="shared" si="88"/>
        <v>-3.245886460583642E-2</v>
      </c>
      <c r="M792" s="62">
        <f t="shared" si="84"/>
        <v>160.84561500000001</v>
      </c>
      <c r="N792">
        <f t="shared" si="89"/>
        <v>-2.6831150904123191E-2</v>
      </c>
    </row>
    <row r="793" spans="1:14" x14ac:dyDescent="0.3">
      <c r="A793" s="101">
        <v>43595</v>
      </c>
      <c r="B793" s="3">
        <f>'Raw data'!B793</f>
        <v>54.614469999999997</v>
      </c>
      <c r="C793" s="3">
        <f t="shared" si="85"/>
        <v>6.6141541294850014E-3</v>
      </c>
      <c r="D793" s="3">
        <f>'Raw data'!C793</f>
        <v>76.7</v>
      </c>
      <c r="E793" s="3">
        <f t="shared" si="86"/>
        <v>-2.8601144045761681E-3</v>
      </c>
      <c r="F793" s="3">
        <f>'Raw data'!D793</f>
        <v>30.08</v>
      </c>
      <c r="G793" s="3">
        <f t="shared" si="90"/>
        <v>1.3818672059319062E-2</v>
      </c>
      <c r="H793" s="62">
        <f>'Raw data'!E793</f>
        <v>1603.3657264613701</v>
      </c>
      <c r="I793" s="67">
        <f t="shared" si="87"/>
        <v>4.1783166740300666E-3</v>
      </c>
      <c r="K793" s="65">
        <v>43595</v>
      </c>
      <c r="L793" s="62">
        <f t="shared" si="88"/>
        <v>5.8575705947426322E-3</v>
      </c>
      <c r="M793" s="62">
        <f t="shared" si="84"/>
        <v>161.39447000000001</v>
      </c>
      <c r="N793">
        <f t="shared" si="89"/>
        <v>3.4123093750488827E-3</v>
      </c>
    </row>
    <row r="794" spans="1:14" x14ac:dyDescent="0.3">
      <c r="A794" s="101">
        <v>43598</v>
      </c>
      <c r="B794" s="3">
        <f>'Raw data'!B794</f>
        <v>54.084732000000002</v>
      </c>
      <c r="C794" s="3">
        <f t="shared" si="85"/>
        <v>-9.6995906030030998E-3</v>
      </c>
      <c r="D794" s="3">
        <f>'Raw data'!C794</f>
        <v>74.14</v>
      </c>
      <c r="E794" s="3">
        <f t="shared" si="86"/>
        <v>-3.3376792698826624E-2</v>
      </c>
      <c r="F794" s="3">
        <f>'Raw data'!D794</f>
        <v>29</v>
      </c>
      <c r="G794" s="3">
        <f t="shared" si="90"/>
        <v>-3.5904255319148884E-2</v>
      </c>
      <c r="H794" s="62">
        <f>'Raw data'!E794</f>
        <v>1573.84280806574</v>
      </c>
      <c r="I794" s="67">
        <f t="shared" si="87"/>
        <v>-1.8413090605839004E-2</v>
      </c>
      <c r="K794" s="65">
        <v>43598</v>
      </c>
      <c r="L794" s="62">
        <f t="shared" si="88"/>
        <v>-2.6326879540326201E-2</v>
      </c>
      <c r="M794" s="62">
        <f t="shared" si="84"/>
        <v>157.22473200000002</v>
      </c>
      <c r="N794">
        <f t="shared" si="89"/>
        <v>-2.5835693131245421E-2</v>
      </c>
    </row>
    <row r="795" spans="1:14" x14ac:dyDescent="0.3">
      <c r="A795" s="101">
        <v>43599</v>
      </c>
      <c r="B795" s="3">
        <f>'Raw data'!B795</f>
        <v>55.022404000000002</v>
      </c>
      <c r="C795" s="3">
        <f t="shared" si="85"/>
        <v>1.7337092471864317E-2</v>
      </c>
      <c r="D795" s="3">
        <f>'Raw data'!C795</f>
        <v>75.760000000000005</v>
      </c>
      <c r="E795" s="3">
        <f t="shared" si="86"/>
        <v>2.1850553007823098E-2</v>
      </c>
      <c r="F795" s="3">
        <f>'Raw data'!D795</f>
        <v>30.03</v>
      </c>
      <c r="G795" s="3">
        <f t="shared" si="90"/>
        <v>3.5517241379310387E-2</v>
      </c>
      <c r="H795" s="62">
        <f>'Raw data'!E795</f>
        <v>1590.82196744515</v>
      </c>
      <c r="I795" s="67">
        <f t="shared" si="87"/>
        <v>1.0788345120868511E-2</v>
      </c>
      <c r="K795" s="65">
        <v>43599</v>
      </c>
      <c r="L795" s="62">
        <f t="shared" si="88"/>
        <v>2.4901628952999268E-2</v>
      </c>
      <c r="M795" s="62">
        <f t="shared" si="84"/>
        <v>160.81240400000002</v>
      </c>
      <c r="N795">
        <f t="shared" si="89"/>
        <v>2.2818750932900287E-2</v>
      </c>
    </row>
    <row r="796" spans="1:14" x14ac:dyDescent="0.3">
      <c r="A796" s="101">
        <v>43600</v>
      </c>
      <c r="B796" s="3">
        <f>'Raw data'!B796</f>
        <v>54.876742999999998</v>
      </c>
      <c r="C796" s="3">
        <f t="shared" si="85"/>
        <v>-2.6473034511542612E-3</v>
      </c>
      <c r="D796" s="3">
        <f>'Raw data'!C796</f>
        <v>72.7</v>
      </c>
      <c r="E796" s="3">
        <f t="shared" si="86"/>
        <v>-4.0390707497360109E-2</v>
      </c>
      <c r="F796" s="3">
        <f>'Raw data'!D796</f>
        <v>29.11</v>
      </c>
      <c r="G796" s="3">
        <f t="shared" si="90"/>
        <v>-3.0636030636030692E-2</v>
      </c>
      <c r="H796" s="62">
        <f>'Raw data'!E796</f>
        <v>1593.3203720343799</v>
      </c>
      <c r="I796" s="67">
        <f t="shared" si="87"/>
        <v>1.5705117482394157E-3</v>
      </c>
      <c r="K796" s="65">
        <v>43600</v>
      </c>
      <c r="L796" s="62">
        <f t="shared" si="88"/>
        <v>-2.4558013861515019E-2</v>
      </c>
      <c r="M796" s="62">
        <f t="shared" si="84"/>
        <v>156.68674299999998</v>
      </c>
      <c r="N796">
        <f t="shared" si="89"/>
        <v>-2.5655116753307387E-2</v>
      </c>
    </row>
    <row r="797" spans="1:14" x14ac:dyDescent="0.3">
      <c r="A797" s="101">
        <v>43601</v>
      </c>
      <c r="B797" s="3">
        <f>'Raw data'!B797</f>
        <v>55.149856999999997</v>
      </c>
      <c r="C797" s="3">
        <f t="shared" si="85"/>
        <v>4.9768624205703983E-3</v>
      </c>
      <c r="D797" s="3">
        <f>'Raw data'!C797</f>
        <v>73</v>
      </c>
      <c r="E797" s="3">
        <f t="shared" si="86"/>
        <v>4.1265474552956965E-3</v>
      </c>
      <c r="F797" s="3">
        <f>'Raw data'!D797</f>
        <v>28.85</v>
      </c>
      <c r="G797" s="3">
        <f t="shared" si="90"/>
        <v>-8.931638612160701E-3</v>
      </c>
      <c r="H797" s="62">
        <f>'Raw data'!E797</f>
        <v>1615.3768044974699</v>
      </c>
      <c r="I797" s="67">
        <f t="shared" si="87"/>
        <v>1.3843061853861792E-2</v>
      </c>
      <c r="K797" s="65">
        <v>43601</v>
      </c>
      <c r="L797" s="62">
        <f t="shared" si="88"/>
        <v>5.7257087901797905E-5</v>
      </c>
      <c r="M797" s="62">
        <f t="shared" si="84"/>
        <v>156.99985699999999</v>
      </c>
      <c r="N797">
        <f t="shared" si="89"/>
        <v>1.9983439186046074E-3</v>
      </c>
    </row>
    <row r="798" spans="1:14" x14ac:dyDescent="0.3">
      <c r="A798" s="101">
        <v>43602</v>
      </c>
      <c r="B798" s="3">
        <f>'Raw data'!B798</f>
        <v>54.166663999999997</v>
      </c>
      <c r="C798" s="3">
        <f t="shared" si="85"/>
        <v>-1.7827661819685228E-2</v>
      </c>
      <c r="D798" s="3">
        <f>'Raw data'!C798</f>
        <v>73.84</v>
      </c>
      <c r="E798" s="3">
        <f t="shared" si="86"/>
        <v>1.150684931506854E-2</v>
      </c>
      <c r="F798" s="3">
        <f>'Raw data'!D798</f>
        <v>29.35</v>
      </c>
      <c r="G798" s="3">
        <f t="shared" si="90"/>
        <v>1.7331022530329289E-2</v>
      </c>
      <c r="H798" s="62">
        <f>'Raw data'!E798</f>
        <v>1606.8569438060499</v>
      </c>
      <c r="I798" s="67">
        <f t="shared" si="87"/>
        <v>-5.2742249781595023E-3</v>
      </c>
      <c r="K798" s="65">
        <v>43602</v>
      </c>
      <c r="L798" s="62">
        <f t="shared" si="88"/>
        <v>3.6700700085708672E-3</v>
      </c>
      <c r="M798" s="62">
        <f t="shared" si="84"/>
        <v>157.35666399999999</v>
      </c>
      <c r="N798">
        <f t="shared" si="89"/>
        <v>2.2726581209561447E-3</v>
      </c>
    </row>
    <row r="799" spans="1:14" x14ac:dyDescent="0.3">
      <c r="A799" s="101">
        <v>43605</v>
      </c>
      <c r="B799" s="3">
        <f>'Raw data'!B799</f>
        <v>53.711480000000002</v>
      </c>
      <c r="C799" s="3">
        <f t="shared" si="85"/>
        <v>-8.4033973367825567E-3</v>
      </c>
      <c r="D799" s="3">
        <f>'Raw data'!C799</f>
        <v>72.58</v>
      </c>
      <c r="E799" s="3">
        <f t="shared" si="86"/>
        <v>-1.7063921993499528E-2</v>
      </c>
      <c r="F799" s="3">
        <f>'Raw data'!D799</f>
        <v>30.06</v>
      </c>
      <c r="G799" s="3">
        <f t="shared" si="90"/>
        <v>2.4190800681430914E-2</v>
      </c>
      <c r="H799" s="62">
        <f>'Raw data'!E799</f>
        <v>1588.89879399748</v>
      </c>
      <c r="I799" s="67">
        <f t="shared" si="87"/>
        <v>-1.117594810029182E-2</v>
      </c>
      <c r="K799" s="65">
        <v>43605</v>
      </c>
      <c r="L799" s="62">
        <f t="shared" si="88"/>
        <v>-4.2550621628372382E-4</v>
      </c>
      <c r="M799" s="62">
        <f t="shared" si="84"/>
        <v>156.35148000000001</v>
      </c>
      <c r="N799">
        <f t="shared" si="89"/>
        <v>-6.3879341010939688E-3</v>
      </c>
    </row>
    <row r="800" spans="1:14" x14ac:dyDescent="0.3">
      <c r="A800" s="101">
        <v>43606</v>
      </c>
      <c r="B800" s="3">
        <f>'Raw data'!B800</f>
        <v>55.441173999999997</v>
      </c>
      <c r="C800" s="3">
        <f t="shared" si="85"/>
        <v>3.2203432115443381E-2</v>
      </c>
      <c r="D800" s="3">
        <f>'Raw data'!C800</f>
        <v>73.540000000000006</v>
      </c>
      <c r="E800" s="3">
        <f t="shared" si="86"/>
        <v>1.3226784238082226E-2</v>
      </c>
      <c r="F800" s="3">
        <f>'Raw data'!D800</f>
        <v>30.3</v>
      </c>
      <c r="G800" s="3">
        <f t="shared" si="90"/>
        <v>7.9840319361278115E-3</v>
      </c>
      <c r="H800" s="62">
        <f>'Raw data'!E800</f>
        <v>1602.9100363580401</v>
      </c>
      <c r="I800" s="67">
        <f t="shared" si="87"/>
        <v>8.8182094501497495E-3</v>
      </c>
      <c r="K800" s="65">
        <v>43606</v>
      </c>
      <c r="L800" s="62">
        <f t="shared" si="88"/>
        <v>1.7804749429884473E-2</v>
      </c>
      <c r="M800" s="62">
        <f t="shared" si="84"/>
        <v>159.28117400000002</v>
      </c>
      <c r="N800">
        <f t="shared" si="89"/>
        <v>1.8737871876876457E-2</v>
      </c>
    </row>
    <row r="801" spans="1:14" x14ac:dyDescent="0.3">
      <c r="A801" s="101">
        <v>43607</v>
      </c>
      <c r="B801" s="3">
        <f>'Raw data'!B801</f>
        <v>55.623240000000003</v>
      </c>
      <c r="C801" s="3">
        <f t="shared" si="85"/>
        <v>3.2839492179585891E-3</v>
      </c>
      <c r="D801" s="3">
        <f>'Raw data'!C801</f>
        <v>72.22</v>
      </c>
      <c r="E801" s="3">
        <f t="shared" si="86"/>
        <v>-1.7949415284199174E-2</v>
      </c>
      <c r="F801" s="3">
        <f>'Raw data'!D801</f>
        <v>29.52</v>
      </c>
      <c r="G801" s="3">
        <f t="shared" si="90"/>
        <v>-2.5742574257425779E-2</v>
      </c>
      <c r="H801" s="62">
        <f>'Raw data'!E801</f>
        <v>1595.64083126681</v>
      </c>
      <c r="I801" s="67">
        <f t="shared" si="87"/>
        <v>-4.5350050385525144E-3</v>
      </c>
      <c r="K801" s="65">
        <v>43607</v>
      </c>
      <c r="L801" s="62">
        <f t="shared" si="88"/>
        <v>-1.3469346774555455E-2</v>
      </c>
      <c r="M801" s="62">
        <f t="shared" si="84"/>
        <v>157.36324000000002</v>
      </c>
      <c r="N801">
        <f t="shared" si="89"/>
        <v>-1.2041184477959726E-2</v>
      </c>
    </row>
    <row r="802" spans="1:14" x14ac:dyDescent="0.3">
      <c r="A802" s="101">
        <v>43608</v>
      </c>
      <c r="B802" s="3">
        <f>'Raw data'!B802</f>
        <v>55.077025999999996</v>
      </c>
      <c r="C802" s="3">
        <f t="shared" si="85"/>
        <v>-9.8198882337671486E-3</v>
      </c>
      <c r="D802" s="3">
        <f>'Raw data'!C802</f>
        <v>71.459999999999994</v>
      </c>
      <c r="E802" s="3">
        <f t="shared" si="86"/>
        <v>-1.0523400720022226E-2</v>
      </c>
      <c r="F802" s="3">
        <f>'Raw data'!D802</f>
        <v>29.78</v>
      </c>
      <c r="G802" s="3">
        <f t="shared" si="90"/>
        <v>8.8075880758808119E-3</v>
      </c>
      <c r="H802" s="62">
        <f>'Raw data'!E802</f>
        <v>1561.1665050691499</v>
      </c>
      <c r="I802" s="67">
        <f t="shared" si="87"/>
        <v>-2.1605317137873826E-2</v>
      </c>
      <c r="K802" s="65">
        <v>43608</v>
      </c>
      <c r="L802" s="62">
        <f t="shared" si="88"/>
        <v>-3.845233625969521E-3</v>
      </c>
      <c r="M802" s="62">
        <f t="shared" si="84"/>
        <v>156.317026</v>
      </c>
      <c r="N802">
        <f t="shared" si="89"/>
        <v>-6.6484014945296013E-3</v>
      </c>
    </row>
    <row r="803" spans="1:14" x14ac:dyDescent="0.3">
      <c r="A803" s="101">
        <v>43609</v>
      </c>
      <c r="B803" s="3">
        <f>'Raw data'!B803</f>
        <v>55.259099999999997</v>
      </c>
      <c r="C803" s="3">
        <f t="shared" si="85"/>
        <v>3.3058066715512214E-3</v>
      </c>
      <c r="D803" s="3">
        <f>'Raw data'!C803</f>
        <v>71.319999999999993</v>
      </c>
      <c r="E803" s="3">
        <f t="shared" si="86"/>
        <v>-1.9591379792891208E-3</v>
      </c>
      <c r="F803" s="3">
        <f>'Raw data'!D803</f>
        <v>29.96</v>
      </c>
      <c r="G803" s="3">
        <f t="shared" si="90"/>
        <v>6.0443250503693655E-3</v>
      </c>
      <c r="H803" s="62">
        <f>'Raw data'!E803</f>
        <v>1571.5155216394801</v>
      </c>
      <c r="I803" s="67">
        <f t="shared" si="87"/>
        <v>6.6290280612135944E-3</v>
      </c>
      <c r="K803" s="65">
        <v>43609</v>
      </c>
      <c r="L803" s="62">
        <f t="shared" si="88"/>
        <v>2.4636645808771554E-3</v>
      </c>
      <c r="M803" s="62">
        <f t="shared" si="84"/>
        <v>156.53909999999999</v>
      </c>
      <c r="N803">
        <f t="shared" si="89"/>
        <v>1.420664182799845E-3</v>
      </c>
    </row>
    <row r="804" spans="1:14" x14ac:dyDescent="0.3">
      <c r="A804" s="101">
        <v>43612</v>
      </c>
      <c r="B804" s="3">
        <f>'Raw data'!B804</f>
        <v>54.803919999999998</v>
      </c>
      <c r="C804" s="3">
        <f t="shared" si="85"/>
        <v>-8.2371953216754997E-3</v>
      </c>
      <c r="D804" s="3">
        <f>'Raw data'!C804</f>
        <v>72.680000000000007</v>
      </c>
      <c r="E804" s="3">
        <f t="shared" si="86"/>
        <v>1.9068984856982808E-2</v>
      </c>
      <c r="F804" s="3">
        <f>'Raw data'!D804</f>
        <v>30.4</v>
      </c>
      <c r="G804" s="3">
        <f t="shared" si="90"/>
        <v>1.4686248331108067E-2</v>
      </c>
      <c r="H804" s="62">
        <f>'Raw data'!E804</f>
        <v>1568.23242620571</v>
      </c>
      <c r="I804" s="67">
        <f t="shared" si="87"/>
        <v>-2.0891269532896523E-3</v>
      </c>
      <c r="K804" s="65">
        <v>43612</v>
      </c>
      <c r="L804" s="62">
        <f t="shared" si="88"/>
        <v>8.5060126221384591E-3</v>
      </c>
      <c r="M804" s="62">
        <f t="shared" si="84"/>
        <v>157.88392000000002</v>
      </c>
      <c r="N804">
        <f t="shared" si="89"/>
        <v>8.5909526757214465E-3</v>
      </c>
    </row>
    <row r="805" spans="1:14" x14ac:dyDescent="0.3">
      <c r="A805" s="101">
        <v>43613</v>
      </c>
      <c r="B805" s="3">
        <f>'Raw data'!B805</f>
        <v>55.805317000000002</v>
      </c>
      <c r="C805" s="3">
        <f t="shared" si="85"/>
        <v>1.8272360809226864E-2</v>
      </c>
      <c r="D805" s="3">
        <f>'Raw data'!C805</f>
        <v>72.3</v>
      </c>
      <c r="E805" s="3">
        <f t="shared" si="86"/>
        <v>-5.2283984589984811E-3</v>
      </c>
      <c r="F805" s="3">
        <f>'Raw data'!D805</f>
        <v>30.67</v>
      </c>
      <c r="G805" s="3">
        <f t="shared" si="90"/>
        <v>8.881578947368525E-3</v>
      </c>
      <c r="H805" s="62">
        <f>'Raw data'!E805</f>
        <v>1565.1151733854299</v>
      </c>
      <c r="I805" s="67">
        <f t="shared" si="87"/>
        <v>-1.9877492444294099E-3</v>
      </c>
      <c r="K805" s="65">
        <v>43613</v>
      </c>
      <c r="L805" s="62">
        <f t="shared" si="88"/>
        <v>7.3085137658656365E-3</v>
      </c>
      <c r="M805" s="62">
        <f t="shared" si="84"/>
        <v>158.77531700000003</v>
      </c>
      <c r="N805">
        <f t="shared" si="89"/>
        <v>5.6459011151991402E-3</v>
      </c>
    </row>
    <row r="806" spans="1:14" x14ac:dyDescent="0.3">
      <c r="A806" s="101">
        <v>43614</v>
      </c>
      <c r="B806" s="3">
        <f>'Raw data'!B806</f>
        <v>55.805317000000002</v>
      </c>
      <c r="C806" s="3">
        <f t="shared" si="85"/>
        <v>0</v>
      </c>
      <c r="D806" s="3">
        <f>'Raw data'!C806</f>
        <v>72.099999999999994</v>
      </c>
      <c r="E806" s="3">
        <f t="shared" si="86"/>
        <v>-2.7662517289073702E-3</v>
      </c>
      <c r="F806" s="3">
        <f>'Raw data'!D806</f>
        <v>29.85</v>
      </c>
      <c r="G806" s="3">
        <f t="shared" si="90"/>
        <v>-2.6736224323443112E-2</v>
      </c>
      <c r="H806" s="62">
        <f>'Raw data'!E806</f>
        <v>1538.7491298351599</v>
      </c>
      <c r="I806" s="67">
        <f t="shared" si="87"/>
        <v>-1.6846072416024684E-2</v>
      </c>
      <c r="K806" s="65">
        <v>43614</v>
      </c>
      <c r="L806" s="62">
        <f t="shared" si="88"/>
        <v>-9.8341586841168265E-3</v>
      </c>
      <c r="M806" s="62">
        <f t="shared" si="84"/>
        <v>157.75531699999999</v>
      </c>
      <c r="N806">
        <f t="shared" si="89"/>
        <v>-6.4241723415991575E-3</v>
      </c>
    </row>
    <row r="807" spans="1:14" x14ac:dyDescent="0.3">
      <c r="A807" s="101">
        <v>43616</v>
      </c>
      <c r="B807" s="3">
        <f>'Raw data'!B807</f>
        <v>54.621845</v>
      </c>
      <c r="C807" s="3">
        <f t="shared" si="85"/>
        <v>-2.1207154866623227E-2</v>
      </c>
      <c r="D807" s="3">
        <f>'Raw data'!C807</f>
        <v>74</v>
      </c>
      <c r="E807" s="3">
        <f t="shared" si="86"/>
        <v>2.63522884882109E-2</v>
      </c>
      <c r="F807" s="3">
        <f>'Raw data'!D807</f>
        <v>30.37</v>
      </c>
      <c r="G807" s="3">
        <f t="shared" si="90"/>
        <v>1.7420435510887757E-2</v>
      </c>
      <c r="H807" s="62">
        <f>'Raw data'!E807</f>
        <v>1510.4616374306099</v>
      </c>
      <c r="I807" s="67">
        <f t="shared" si="87"/>
        <v>-1.8383433566965084E-2</v>
      </c>
      <c r="K807" s="65">
        <v>43616</v>
      </c>
      <c r="L807" s="62">
        <f t="shared" si="88"/>
        <v>7.5218563774918099E-3</v>
      </c>
      <c r="M807" s="62">
        <f t="shared" si="84"/>
        <v>158.99184500000001</v>
      </c>
      <c r="N807">
        <f t="shared" si="89"/>
        <v>7.8382651280148059E-3</v>
      </c>
    </row>
    <row r="808" spans="1:14" x14ac:dyDescent="0.3">
      <c r="A808" s="101">
        <v>43619</v>
      </c>
      <c r="B808" s="3">
        <f>'Raw data'!B808</f>
        <v>53.893554999999999</v>
      </c>
      <c r="C808" s="3">
        <f t="shared" si="85"/>
        <v>-1.3333310143588179E-2</v>
      </c>
      <c r="D808" s="3">
        <f>'Raw data'!C808</f>
        <v>72.739999999999995</v>
      </c>
      <c r="E808" s="3">
        <f t="shared" si="86"/>
        <v>-1.7027027027027096E-2</v>
      </c>
      <c r="F808" s="3">
        <f>'Raw data'!D808</f>
        <v>30.22</v>
      </c>
      <c r="G808" s="3">
        <f t="shared" si="90"/>
        <v>-4.9390846229832768E-3</v>
      </c>
      <c r="H808" s="62">
        <f>'Raw data'!E808</f>
        <v>1518.2327548649901</v>
      </c>
      <c r="I808" s="67">
        <f t="shared" si="87"/>
        <v>5.1448624988578258E-3</v>
      </c>
      <c r="K808" s="65">
        <v>43619</v>
      </c>
      <c r="L808" s="62">
        <f t="shared" si="88"/>
        <v>-1.1766473931199518E-2</v>
      </c>
      <c r="M808" s="62">
        <f t="shared" si="84"/>
        <v>156.853555</v>
      </c>
      <c r="N808">
        <f t="shared" si="89"/>
        <v>-1.3449054572578939E-2</v>
      </c>
    </row>
    <row r="809" spans="1:14" x14ac:dyDescent="0.3">
      <c r="A809" s="101">
        <v>43620</v>
      </c>
      <c r="B809" s="3">
        <f>'Raw data'!B809</f>
        <v>55.623240000000003</v>
      </c>
      <c r="C809" s="3">
        <f t="shared" si="85"/>
        <v>3.2094468438758648E-2</v>
      </c>
      <c r="D809" s="3">
        <f>'Raw data'!C809</f>
        <v>79.239999999999995</v>
      </c>
      <c r="E809" s="3">
        <f t="shared" si="86"/>
        <v>8.9359362111630466E-2</v>
      </c>
      <c r="F809" s="3">
        <f>'Raw data'!D809</f>
        <v>31.9</v>
      </c>
      <c r="G809" s="3">
        <f t="shared" si="90"/>
        <v>5.5592322964923883E-2</v>
      </c>
      <c r="H809" s="62">
        <f>'Raw data'!E809</f>
        <v>1537.3067312369401</v>
      </c>
      <c r="I809" s="67">
        <f t="shared" si="87"/>
        <v>1.2563275499642481E-2</v>
      </c>
      <c r="K809" s="65">
        <v>43620</v>
      </c>
      <c r="L809" s="62">
        <f t="shared" si="88"/>
        <v>5.901538450510433E-2</v>
      </c>
      <c r="M809" s="62">
        <f t="shared" si="84"/>
        <v>166.76324</v>
      </c>
      <c r="N809">
        <f t="shared" si="89"/>
        <v>6.3177943273265286E-2</v>
      </c>
    </row>
    <row r="810" spans="1:14" x14ac:dyDescent="0.3">
      <c r="A810" s="101">
        <v>43621</v>
      </c>
      <c r="B810" s="3">
        <f>'Raw data'!B810</f>
        <v>55.532209999999999</v>
      </c>
      <c r="C810" s="3">
        <f t="shared" si="85"/>
        <v>-1.6365461630786608E-3</v>
      </c>
      <c r="D810" s="3">
        <f>'Raw data'!C810</f>
        <v>78.94</v>
      </c>
      <c r="E810" s="3">
        <f t="shared" si="86"/>
        <v>-3.7859666834931496E-3</v>
      </c>
      <c r="F810" s="3">
        <f>'Raw data'!D810</f>
        <v>32.4</v>
      </c>
      <c r="G810" s="3">
        <f t="shared" si="90"/>
        <v>1.5673981191222573E-2</v>
      </c>
      <c r="H810" s="62">
        <f>'Raw data'!E810</f>
        <v>1542.0032945043299</v>
      </c>
      <c r="I810" s="67">
        <f t="shared" si="87"/>
        <v>3.0550593267817767E-3</v>
      </c>
      <c r="K810" s="65">
        <v>43621</v>
      </c>
      <c r="L810" s="62">
        <f t="shared" si="88"/>
        <v>3.4171561148835876E-3</v>
      </c>
      <c r="M810" s="62">
        <f t="shared" si="84"/>
        <v>166.87221</v>
      </c>
      <c r="N810">
        <f t="shared" si="89"/>
        <v>6.5344136993260229E-4</v>
      </c>
    </row>
    <row r="811" spans="1:14" x14ac:dyDescent="0.3">
      <c r="A811" s="101">
        <v>43623</v>
      </c>
      <c r="B811" s="3">
        <f>'Raw data'!B811</f>
        <v>54.803919999999998</v>
      </c>
      <c r="C811" s="3">
        <f t="shared" si="85"/>
        <v>-1.3114731072291221E-2</v>
      </c>
      <c r="D811" s="3">
        <f>'Raw data'!C811</f>
        <v>79.3</v>
      </c>
      <c r="E811" s="3">
        <f t="shared" si="86"/>
        <v>4.5604256397263673E-3</v>
      </c>
      <c r="F811" s="3">
        <f>'Raw data'!D811</f>
        <v>31.84</v>
      </c>
      <c r="G811" s="3">
        <f t="shared" si="90"/>
        <v>-1.7283950617283911E-2</v>
      </c>
      <c r="H811" s="62">
        <f>'Raw data'!E811</f>
        <v>1566.13583210721</v>
      </c>
      <c r="I811" s="67">
        <f t="shared" si="87"/>
        <v>1.5650120650771641E-2</v>
      </c>
      <c r="K811" s="65">
        <v>43623</v>
      </c>
      <c r="L811" s="62">
        <f t="shared" si="88"/>
        <v>-8.6127520166162548E-3</v>
      </c>
      <c r="M811" s="62">
        <f t="shared" si="84"/>
        <v>165.94391999999999</v>
      </c>
      <c r="N811">
        <f t="shared" si="89"/>
        <v>-5.5628795231992441E-3</v>
      </c>
    </row>
    <row r="812" spans="1:14" x14ac:dyDescent="0.3">
      <c r="A812" s="101">
        <v>43626</v>
      </c>
      <c r="B812" s="3">
        <f>'Raw data'!B812</f>
        <v>55.259099999999997</v>
      </c>
      <c r="C812" s="3">
        <f t="shared" si="85"/>
        <v>8.3056102556167254E-3</v>
      </c>
      <c r="D812" s="3">
        <f>'Raw data'!C812</f>
        <v>79.66</v>
      </c>
      <c r="E812" s="3">
        <f t="shared" si="86"/>
        <v>4.5397225725094508E-3</v>
      </c>
      <c r="F812" s="3">
        <f>'Raw data'!D812</f>
        <v>32.64</v>
      </c>
      <c r="G812" s="3">
        <f t="shared" si="90"/>
        <v>2.512562814070354E-2</v>
      </c>
      <c r="H812" s="62">
        <f>'Raw data'!E812</f>
        <v>1574.4838593756001</v>
      </c>
      <c r="I812" s="67">
        <f t="shared" si="87"/>
        <v>5.330334123801979E-3</v>
      </c>
      <c r="K812" s="65">
        <v>43626</v>
      </c>
      <c r="L812" s="62">
        <f t="shared" si="88"/>
        <v>1.2656986989609905E-2</v>
      </c>
      <c r="M812" s="62">
        <f t="shared" si="84"/>
        <v>167.5591</v>
      </c>
      <c r="N812">
        <f t="shared" si="89"/>
        <v>9.7332882096554628E-3</v>
      </c>
    </row>
    <row r="813" spans="1:14" x14ac:dyDescent="0.3">
      <c r="A813" s="101">
        <v>43627</v>
      </c>
      <c r="B813" s="3">
        <f>'Raw data'!B813</f>
        <v>54.894955000000003</v>
      </c>
      <c r="C813" s="3">
        <f t="shared" si="85"/>
        <v>-6.5897743539072027E-3</v>
      </c>
      <c r="D813" s="3">
        <f>'Raw data'!C813</f>
        <v>80</v>
      </c>
      <c r="E813" s="3">
        <f t="shared" si="86"/>
        <v>4.2681395932714465E-3</v>
      </c>
      <c r="F813" s="3">
        <f>'Raw data'!D813</f>
        <v>32.619999999999997</v>
      </c>
      <c r="G813" s="3">
        <f t="shared" si="90"/>
        <v>-6.1274509803931141E-4</v>
      </c>
      <c r="H813" s="62">
        <f>'Raw data'!E813</f>
        <v>1593.36282912045</v>
      </c>
      <c r="I813" s="67">
        <f t="shared" si="87"/>
        <v>1.1990576869004423E-2</v>
      </c>
      <c r="K813" s="65">
        <v>43627</v>
      </c>
      <c r="L813" s="62">
        <f t="shared" si="88"/>
        <v>-9.7812661955835596E-4</v>
      </c>
      <c r="M813" s="62">
        <f t="shared" si="84"/>
        <v>167.51495500000001</v>
      </c>
      <c r="N813">
        <f t="shared" si="89"/>
        <v>-2.6345928093422625E-4</v>
      </c>
    </row>
    <row r="814" spans="1:14" x14ac:dyDescent="0.3">
      <c r="A814" s="101">
        <v>43628</v>
      </c>
      <c r="B814" s="3">
        <f>'Raw data'!B814</f>
        <v>54.075626</v>
      </c>
      <c r="C814" s="3">
        <f t="shared" si="85"/>
        <v>-1.4925397060622479E-2</v>
      </c>
      <c r="D814" s="3">
        <f>'Raw data'!C814</f>
        <v>78.7</v>
      </c>
      <c r="E814" s="3">
        <f t="shared" si="86"/>
        <v>-1.6249999999999966E-2</v>
      </c>
      <c r="F814" s="3">
        <f>'Raw data'!D814</f>
        <v>32.68</v>
      </c>
      <c r="G814" s="3">
        <f t="shared" si="90"/>
        <v>1.8393623543838836E-3</v>
      </c>
      <c r="H814" s="62">
        <f>'Raw data'!E814</f>
        <v>1593.59848263616</v>
      </c>
      <c r="I814" s="67">
        <f t="shared" si="87"/>
        <v>1.4789695818380425E-4</v>
      </c>
      <c r="K814" s="65">
        <v>43628</v>
      </c>
      <c r="L814" s="62">
        <f t="shared" si="88"/>
        <v>-9.7786782354128531E-3</v>
      </c>
      <c r="M814" s="62">
        <f t="shared" si="84"/>
        <v>165.455626</v>
      </c>
      <c r="N814">
        <f t="shared" si="89"/>
        <v>-1.2293403893401752E-2</v>
      </c>
    </row>
    <row r="815" spans="1:14" x14ac:dyDescent="0.3">
      <c r="A815" s="101">
        <v>43629</v>
      </c>
      <c r="B815" s="3">
        <f>'Raw data'!B815</f>
        <v>54.348736000000002</v>
      </c>
      <c r="C815" s="3">
        <f t="shared" si="85"/>
        <v>5.0505194336539468E-3</v>
      </c>
      <c r="D815" s="3">
        <f>'Raw data'!C815</f>
        <v>79</v>
      </c>
      <c r="E815" s="3">
        <f t="shared" si="86"/>
        <v>3.8119440914866219E-3</v>
      </c>
      <c r="F815" s="3">
        <f>'Raw data'!D815</f>
        <v>32.47</v>
      </c>
      <c r="G815" s="3">
        <f t="shared" si="90"/>
        <v>-6.4259485924112866E-3</v>
      </c>
      <c r="H815" s="62">
        <f>'Raw data'!E815</f>
        <v>1598.11728697699</v>
      </c>
      <c r="I815" s="67">
        <f t="shared" si="87"/>
        <v>2.8355977933380763E-3</v>
      </c>
      <c r="K815" s="65">
        <v>43629</v>
      </c>
      <c r="L815" s="62">
        <f t="shared" si="88"/>
        <v>8.1217164424309419E-4</v>
      </c>
      <c r="M815" s="62">
        <f t="shared" si="84"/>
        <v>165.818736</v>
      </c>
      <c r="N815">
        <f t="shared" si="89"/>
        <v>2.1946065466520071E-3</v>
      </c>
    </row>
    <row r="816" spans="1:14" x14ac:dyDescent="0.3">
      <c r="A816" s="101">
        <v>43630</v>
      </c>
      <c r="B816" s="3">
        <f>'Raw data'!B816</f>
        <v>54.530810000000002</v>
      </c>
      <c r="C816" s="3">
        <f t="shared" si="85"/>
        <v>3.3501055111934907E-3</v>
      </c>
      <c r="D816" s="3">
        <f>'Raw data'!C816</f>
        <v>77.900000000000006</v>
      </c>
      <c r="E816" s="3">
        <f t="shared" si="86"/>
        <v>-1.3924050632911321E-2</v>
      </c>
      <c r="F816" s="3">
        <f>'Raw data'!D816</f>
        <v>31.9</v>
      </c>
      <c r="G816" s="3">
        <f t="shared" si="90"/>
        <v>-1.7554665845395761E-2</v>
      </c>
      <c r="H816" s="62">
        <f>'Raw data'!E816</f>
        <v>1589.6021983550499</v>
      </c>
      <c r="I816" s="67">
        <f t="shared" si="87"/>
        <v>-5.3282000584871318E-3</v>
      </c>
      <c r="K816" s="65">
        <v>43630</v>
      </c>
      <c r="L816" s="62">
        <f t="shared" si="88"/>
        <v>-9.3762036557045302E-3</v>
      </c>
      <c r="M816" s="62">
        <f t="shared" si="84"/>
        <v>164.33081000000001</v>
      </c>
      <c r="N816">
        <f t="shared" si="89"/>
        <v>-8.9732079491909016E-3</v>
      </c>
    </row>
    <row r="817" spans="1:14" x14ac:dyDescent="0.3">
      <c r="A817" s="101">
        <v>43633</v>
      </c>
      <c r="B817" s="3">
        <f>'Raw data'!B817</f>
        <v>53.984591999999999</v>
      </c>
      <c r="C817" s="3">
        <f t="shared" si="85"/>
        <v>-1.0016685979907564E-2</v>
      </c>
      <c r="D817" s="3">
        <f>'Raw data'!C817</f>
        <v>75.98</v>
      </c>
      <c r="E817" s="3">
        <f t="shared" si="86"/>
        <v>-2.4646983311938403E-2</v>
      </c>
      <c r="F817" s="3">
        <f>'Raw data'!D817</f>
        <v>30.38</v>
      </c>
      <c r="G817" s="3">
        <f t="shared" si="90"/>
        <v>-4.7648902821316605E-2</v>
      </c>
      <c r="H817" s="62">
        <f>'Raw data'!E817</f>
        <v>1586.52605060016</v>
      </c>
      <c r="I817" s="67">
        <f t="shared" si="87"/>
        <v>-1.9351682817708555E-3</v>
      </c>
      <c r="K817" s="65">
        <v>43633</v>
      </c>
      <c r="L817" s="62">
        <f t="shared" si="88"/>
        <v>-2.7437524037720856E-2</v>
      </c>
      <c r="M817" s="62">
        <f t="shared" si="84"/>
        <v>160.34459200000001</v>
      </c>
      <c r="N817">
        <f t="shared" si="89"/>
        <v>-2.4257277135066806E-2</v>
      </c>
    </row>
    <row r="818" spans="1:14" x14ac:dyDescent="0.3">
      <c r="A818" s="101">
        <v>43634</v>
      </c>
      <c r="B818" s="3">
        <f>'Raw data'!B818</f>
        <v>53.893554999999999</v>
      </c>
      <c r="C818" s="3">
        <f t="shared" si="85"/>
        <v>-1.686351542677215E-3</v>
      </c>
      <c r="D818" s="3">
        <f>'Raw data'!C818</f>
        <v>75.8</v>
      </c>
      <c r="E818" s="3">
        <f t="shared" si="86"/>
        <v>-2.369044485390982E-3</v>
      </c>
      <c r="F818" s="3">
        <f>'Raw data'!D818</f>
        <v>30.27</v>
      </c>
      <c r="G818" s="3">
        <f t="shared" si="90"/>
        <v>-3.6208031599736482E-3</v>
      </c>
      <c r="H818" s="62">
        <f>'Raw data'!E818</f>
        <v>1609.4322038263299</v>
      </c>
      <c r="I818" s="67">
        <f t="shared" si="87"/>
        <v>1.4437930733948424E-2</v>
      </c>
      <c r="K818" s="65">
        <v>43634</v>
      </c>
      <c r="L818" s="62">
        <f t="shared" si="88"/>
        <v>-2.5587330626806151E-3</v>
      </c>
      <c r="M818" s="62">
        <f t="shared" si="84"/>
        <v>159.96355500000001</v>
      </c>
      <c r="N818">
        <f t="shared" si="89"/>
        <v>-2.3763632764115428E-3</v>
      </c>
    </row>
    <row r="819" spans="1:14" x14ac:dyDescent="0.3">
      <c r="A819" s="101">
        <v>43635</v>
      </c>
      <c r="B819" s="3">
        <f>'Raw data'!B819</f>
        <v>53.620449999999998</v>
      </c>
      <c r="C819" s="3">
        <f t="shared" si="85"/>
        <v>-5.0674890531901455E-3</v>
      </c>
      <c r="D819" s="3">
        <f>'Raw data'!C819</f>
        <v>75.94</v>
      </c>
      <c r="E819" s="3">
        <f t="shared" si="86"/>
        <v>1.8469656992084508E-3</v>
      </c>
      <c r="F819" s="3">
        <f>'Raw data'!D819</f>
        <v>31.11</v>
      </c>
      <c r="G819" s="3">
        <f t="shared" si="90"/>
        <v>2.7750247770069372E-2</v>
      </c>
      <c r="H819" s="62">
        <f>'Raw data'!E819</f>
        <v>1612.39920557346</v>
      </c>
      <c r="I819" s="67">
        <f t="shared" si="87"/>
        <v>1.8435083752370723E-3</v>
      </c>
      <c r="K819" s="65">
        <v>43635</v>
      </c>
      <c r="L819" s="62">
        <f t="shared" si="88"/>
        <v>8.1765748053625586E-3</v>
      </c>
      <c r="M819" s="62">
        <f t="shared" si="84"/>
        <v>160.67045000000002</v>
      </c>
      <c r="N819">
        <f t="shared" si="89"/>
        <v>4.4191003381989285E-3</v>
      </c>
    </row>
    <row r="820" spans="1:14" x14ac:dyDescent="0.3">
      <c r="A820" s="101">
        <v>43636</v>
      </c>
      <c r="B820" s="3">
        <f>'Raw data'!B820</f>
        <v>52.254899999999999</v>
      </c>
      <c r="C820" s="3">
        <f t="shared" si="85"/>
        <v>-2.5466962698000466E-2</v>
      </c>
      <c r="D820" s="3">
        <f>'Raw data'!C820</f>
        <v>76.459999999999994</v>
      </c>
      <c r="E820" s="3">
        <f t="shared" si="86"/>
        <v>6.8475111930470902E-3</v>
      </c>
      <c r="F820" s="3">
        <f>'Raw data'!D820</f>
        <v>32.14</v>
      </c>
      <c r="G820" s="3">
        <f t="shared" si="90"/>
        <v>3.3108325297332084E-2</v>
      </c>
      <c r="H820" s="62">
        <f>'Raw data'!E820</f>
        <v>1628.2930804314201</v>
      </c>
      <c r="I820" s="67">
        <f t="shared" si="87"/>
        <v>9.8572827392998767E-3</v>
      </c>
      <c r="K820" s="65">
        <v>43636</v>
      </c>
      <c r="L820" s="62">
        <f t="shared" si="88"/>
        <v>4.829624597459569E-3</v>
      </c>
      <c r="M820" s="62">
        <f t="shared" si="84"/>
        <v>160.85489999999999</v>
      </c>
      <c r="N820">
        <f t="shared" si="89"/>
        <v>1.1480020128154852E-3</v>
      </c>
    </row>
    <row r="821" spans="1:14" x14ac:dyDescent="0.3">
      <c r="A821" s="101">
        <v>43640</v>
      </c>
      <c r="B821" s="3">
        <f>'Raw data'!B821</f>
        <v>51.071426000000002</v>
      </c>
      <c r="C821" s="3">
        <f t="shared" si="85"/>
        <v>-2.2648096159403171E-2</v>
      </c>
      <c r="D821" s="3">
        <f>'Raw data'!C821</f>
        <v>74.94</v>
      </c>
      <c r="E821" s="3">
        <f t="shared" si="86"/>
        <v>-1.9879675647397281E-2</v>
      </c>
      <c r="F821" s="3">
        <f>'Raw data'!D821</f>
        <v>31.42</v>
      </c>
      <c r="G821" s="3">
        <f t="shared" si="90"/>
        <v>-2.2401991288114462E-2</v>
      </c>
      <c r="H821" s="62">
        <f>'Raw data'!E821</f>
        <v>1610.9412284419</v>
      </c>
      <c r="I821" s="67">
        <f t="shared" si="87"/>
        <v>-1.0656467314178301E-2</v>
      </c>
      <c r="K821" s="65">
        <v>43640</v>
      </c>
      <c r="L821" s="62">
        <f t="shared" si="88"/>
        <v>-2.1643254364971637E-2</v>
      </c>
      <c r="M821" s="62">
        <f t="shared" si="84"/>
        <v>157.43142599999999</v>
      </c>
      <c r="N821">
        <f t="shared" si="89"/>
        <v>-2.12829947984177E-2</v>
      </c>
    </row>
    <row r="822" spans="1:14" x14ac:dyDescent="0.3">
      <c r="A822" s="101">
        <v>43641</v>
      </c>
      <c r="B822" s="3">
        <f>'Raw data'!B822</f>
        <v>51.253498</v>
      </c>
      <c r="C822" s="3">
        <f t="shared" si="85"/>
        <v>3.5650463333449511E-3</v>
      </c>
      <c r="D822" s="3">
        <f>'Raw data'!C822</f>
        <v>75</v>
      </c>
      <c r="E822" s="3">
        <f t="shared" si="86"/>
        <v>8.0064051240995835E-4</v>
      </c>
      <c r="F822" s="3">
        <f>'Raw data'!D822</f>
        <v>34.119999999999997</v>
      </c>
      <c r="G822" s="3">
        <f t="shared" si="90"/>
        <v>8.5932527052832455E-2</v>
      </c>
      <c r="H822" s="62">
        <f>'Raw data'!E822</f>
        <v>1607.29389071728</v>
      </c>
      <c r="I822" s="67">
        <f t="shared" si="87"/>
        <v>-2.2641035316649642E-3</v>
      </c>
      <c r="K822" s="65">
        <v>43641</v>
      </c>
      <c r="L822" s="62">
        <f t="shared" si="88"/>
        <v>3.0099404632862453E-2</v>
      </c>
      <c r="M822" s="62">
        <f t="shared" si="84"/>
        <v>160.37349800000001</v>
      </c>
      <c r="N822">
        <f t="shared" si="89"/>
        <v>1.8687958781495283E-2</v>
      </c>
    </row>
    <row r="823" spans="1:14" x14ac:dyDescent="0.3">
      <c r="A823" s="101">
        <v>43642</v>
      </c>
      <c r="B823" s="3">
        <f>'Raw data'!B823</f>
        <v>51.617645000000003</v>
      </c>
      <c r="C823" s="3">
        <f t="shared" si="85"/>
        <v>7.1048223869520609E-3</v>
      </c>
      <c r="D823" s="3">
        <f>'Raw data'!C823</f>
        <v>76</v>
      </c>
      <c r="E823" s="3">
        <f t="shared" si="86"/>
        <v>1.3333333333333334E-2</v>
      </c>
      <c r="F823" s="3">
        <f>'Raw data'!D823</f>
        <v>34.54</v>
      </c>
      <c r="G823" s="3">
        <f t="shared" si="90"/>
        <v>1.2309495896834752E-2</v>
      </c>
      <c r="H823" s="62">
        <f>'Raw data'!E823</f>
        <v>1604.22740203589</v>
      </c>
      <c r="I823" s="67">
        <f t="shared" si="87"/>
        <v>-1.9078581080286987E-3</v>
      </c>
      <c r="K823" s="65">
        <v>43642</v>
      </c>
      <c r="L823" s="62">
        <f t="shared" si="88"/>
        <v>1.0915883872373383E-2</v>
      </c>
      <c r="M823" s="62">
        <f t="shared" si="84"/>
        <v>162.157645</v>
      </c>
      <c r="N823">
        <f t="shared" si="89"/>
        <v>1.1124949086039079E-2</v>
      </c>
    </row>
    <row r="824" spans="1:14" x14ac:dyDescent="0.3">
      <c r="A824" s="101">
        <v>43643</v>
      </c>
      <c r="B824" s="3">
        <f>'Raw data'!B824</f>
        <v>50.98039</v>
      </c>
      <c r="C824" s="3">
        <f t="shared" si="85"/>
        <v>-1.2345681404101314E-2</v>
      </c>
      <c r="D824" s="3">
        <f>'Raw data'!C824</f>
        <v>77.28</v>
      </c>
      <c r="E824" s="3">
        <f t="shared" si="86"/>
        <v>1.6842105263157908E-2</v>
      </c>
      <c r="F824" s="3">
        <f>'Raw data'!D824</f>
        <v>36.270000000000003</v>
      </c>
      <c r="G824" s="3">
        <f t="shared" si="90"/>
        <v>5.0086855819340012E-2</v>
      </c>
      <c r="H824" s="62">
        <f>'Raw data'!E824</f>
        <v>1616.93599741668</v>
      </c>
      <c r="I824" s="67">
        <f t="shared" si="87"/>
        <v>7.9219413436410757E-3</v>
      </c>
      <c r="K824" s="65">
        <v>43643</v>
      </c>
      <c r="L824" s="62">
        <f t="shared" si="88"/>
        <v>1.8194426559465536E-2</v>
      </c>
      <c r="M824" s="62">
        <f t="shared" si="84"/>
        <v>164.53039000000001</v>
      </c>
      <c r="N824">
        <f t="shared" si="89"/>
        <v>1.4632335095887765E-2</v>
      </c>
    </row>
    <row r="825" spans="1:14" x14ac:dyDescent="0.3">
      <c r="A825" s="101">
        <v>43644</v>
      </c>
      <c r="B825" s="3">
        <f>'Raw data'!B825</f>
        <v>51.708680000000001</v>
      </c>
      <c r="C825" s="3">
        <f t="shared" si="85"/>
        <v>1.4285689065933024E-2</v>
      </c>
      <c r="D825" s="3">
        <f>'Raw data'!C825</f>
        <v>78.760000000000005</v>
      </c>
      <c r="E825" s="3">
        <f t="shared" si="86"/>
        <v>1.915113871635616E-2</v>
      </c>
      <c r="F825" s="3">
        <f>'Raw data'!D825</f>
        <v>37.08</v>
      </c>
      <c r="G825" s="3">
        <f t="shared" si="90"/>
        <v>2.2332506203473809E-2</v>
      </c>
      <c r="H825" s="62">
        <f>'Raw data'!E825</f>
        <v>1622.43045870473</v>
      </c>
      <c r="I825" s="67">
        <f t="shared" si="87"/>
        <v>3.3980697422954496E-3</v>
      </c>
      <c r="K825" s="65">
        <v>43644</v>
      </c>
      <c r="L825" s="62">
        <f t="shared" si="88"/>
        <v>1.8589777995254329E-2</v>
      </c>
      <c r="M825" s="62">
        <f t="shared" si="84"/>
        <v>167.54867999999999</v>
      </c>
      <c r="N825">
        <f t="shared" si="89"/>
        <v>1.8344878414255136E-2</v>
      </c>
    </row>
    <row r="826" spans="1:14" x14ac:dyDescent="0.3">
      <c r="A826" s="101">
        <v>43647</v>
      </c>
      <c r="B826" s="3">
        <f>'Raw data'!B826</f>
        <v>53.347335999999999</v>
      </c>
      <c r="C826" s="3">
        <f t="shared" si="85"/>
        <v>3.1690153374636473E-2</v>
      </c>
      <c r="D826" s="3">
        <f>'Raw data'!C826</f>
        <v>78.48</v>
      </c>
      <c r="E826" s="3">
        <f t="shared" si="86"/>
        <v>-3.5551041137633459E-3</v>
      </c>
      <c r="F826" s="3">
        <f>'Raw data'!D826</f>
        <v>37</v>
      </c>
      <c r="G826" s="3">
        <f t="shared" si="90"/>
        <v>-2.1574973031283254E-3</v>
      </c>
      <c r="H826" s="62">
        <f>'Raw data'!E826</f>
        <v>1641.9971608021999</v>
      </c>
      <c r="I826" s="67">
        <f t="shared" si="87"/>
        <v>1.2060117580072463E-2</v>
      </c>
      <c r="K826" s="65">
        <v>43647</v>
      </c>
      <c r="L826" s="62">
        <f t="shared" si="88"/>
        <v>8.6591839859149339E-3</v>
      </c>
      <c r="M826" s="62">
        <f t="shared" si="84"/>
        <v>168.827336</v>
      </c>
      <c r="N826">
        <f t="shared" si="89"/>
        <v>7.6315492309459694E-3</v>
      </c>
    </row>
    <row r="827" spans="1:14" x14ac:dyDescent="0.3">
      <c r="A827" s="101">
        <v>43648</v>
      </c>
      <c r="B827" s="3">
        <f>'Raw data'!B827</f>
        <v>52.528008</v>
      </c>
      <c r="C827" s="3">
        <f t="shared" si="85"/>
        <v>-1.5358367660570693E-2</v>
      </c>
      <c r="D827" s="3">
        <f>'Raw data'!C827</f>
        <v>77.599999999999994</v>
      </c>
      <c r="E827" s="3">
        <f t="shared" si="86"/>
        <v>-1.121304791029574E-2</v>
      </c>
      <c r="F827" s="3">
        <f>'Raw data'!D827</f>
        <v>37.659999999999997</v>
      </c>
      <c r="G827" s="3">
        <f t="shared" si="90"/>
        <v>1.7837837837837746E-2</v>
      </c>
      <c r="H827" s="62">
        <f>'Raw data'!E827</f>
        <v>1647.01864962231</v>
      </c>
      <c r="I827" s="67">
        <f t="shared" si="87"/>
        <v>3.0581592587266425E-3</v>
      </c>
      <c r="K827" s="65">
        <v>43648</v>
      </c>
      <c r="L827" s="62">
        <f t="shared" si="88"/>
        <v>-2.9111925776762284E-3</v>
      </c>
      <c r="M827" s="62">
        <f t="shared" si="84"/>
        <v>167.78800799999999</v>
      </c>
      <c r="N827">
        <f t="shared" si="89"/>
        <v>-6.1561594503867058E-3</v>
      </c>
    </row>
    <row r="828" spans="1:14" x14ac:dyDescent="0.3">
      <c r="A828" s="101">
        <v>43649</v>
      </c>
      <c r="B828" s="3">
        <f>'Raw data'!B828</f>
        <v>53.438374000000003</v>
      </c>
      <c r="C828" s="3">
        <f t="shared" si="85"/>
        <v>1.7331058889573793E-2</v>
      </c>
      <c r="D828" s="3">
        <f>'Raw data'!C828</f>
        <v>79.98</v>
      </c>
      <c r="E828" s="3">
        <f t="shared" si="86"/>
        <v>3.0670103092783632E-2</v>
      </c>
      <c r="F828" s="3">
        <f>'Raw data'!D828</f>
        <v>37.5</v>
      </c>
      <c r="G828" s="3">
        <f t="shared" si="90"/>
        <v>-4.2485395645246041E-3</v>
      </c>
      <c r="H828" s="62">
        <f>'Raw data'!E828</f>
        <v>1648.8405038195899</v>
      </c>
      <c r="I828" s="67">
        <f t="shared" si="87"/>
        <v>1.1061527431384418E-3</v>
      </c>
      <c r="K828" s="65">
        <v>43649</v>
      </c>
      <c r="L828" s="62">
        <f t="shared" si="88"/>
        <v>1.458420747261094E-2</v>
      </c>
      <c r="M828" s="62">
        <f t="shared" si="84"/>
        <v>170.918374</v>
      </c>
      <c r="N828">
        <f t="shared" si="89"/>
        <v>1.8656673008478709E-2</v>
      </c>
    </row>
    <row r="829" spans="1:14" x14ac:dyDescent="0.3">
      <c r="A829" s="101">
        <v>43650</v>
      </c>
      <c r="B829" s="3">
        <f>'Raw data'!B829</f>
        <v>52.710082999999997</v>
      </c>
      <c r="C829" s="3">
        <f t="shared" si="85"/>
        <v>-1.362861452333871E-2</v>
      </c>
      <c r="D829" s="3">
        <f>'Raw data'!C829</f>
        <v>80.180000000000007</v>
      </c>
      <c r="E829" s="3">
        <f t="shared" si="86"/>
        <v>2.5006251562891078E-3</v>
      </c>
      <c r="F829" s="3">
        <f>'Raw data'!D829</f>
        <v>37.380000000000003</v>
      </c>
      <c r="G829" s="3">
        <f t="shared" si="90"/>
        <v>-3.1999999999999316E-3</v>
      </c>
      <c r="H829" s="62">
        <f>'Raw data'!E829</f>
        <v>1652.24977737206</v>
      </c>
      <c r="I829" s="67">
        <f t="shared" si="87"/>
        <v>2.0676794053593132E-3</v>
      </c>
      <c r="K829" s="65">
        <v>43650</v>
      </c>
      <c r="L829" s="62">
        <f t="shared" si="88"/>
        <v>-4.7759964556831781E-3</v>
      </c>
      <c r="M829" s="62">
        <f t="shared" si="84"/>
        <v>170.270083</v>
      </c>
      <c r="N829">
        <f t="shared" si="89"/>
        <v>-3.7929860016103381E-3</v>
      </c>
    </row>
    <row r="830" spans="1:14" x14ac:dyDescent="0.3">
      <c r="A830" s="101">
        <v>43651</v>
      </c>
      <c r="B830" s="3">
        <f>'Raw data'!B830</f>
        <v>52.436973999999999</v>
      </c>
      <c r="C830" s="3">
        <f t="shared" si="85"/>
        <v>-5.181342628506164E-3</v>
      </c>
      <c r="D830" s="3">
        <f>'Raw data'!C830</f>
        <v>79.62</v>
      </c>
      <c r="E830" s="3">
        <f t="shared" si="86"/>
        <v>-6.984285357944652E-3</v>
      </c>
      <c r="F830" s="3">
        <f>'Raw data'!D830</f>
        <v>37.79</v>
      </c>
      <c r="G830" s="3">
        <f t="shared" si="90"/>
        <v>1.0968432316746832E-2</v>
      </c>
      <c r="H830" s="62">
        <f>'Raw data'!E830</f>
        <v>1634.94276157014</v>
      </c>
      <c r="I830" s="67">
        <f t="shared" si="87"/>
        <v>-1.0474818056533306E-2</v>
      </c>
      <c r="K830" s="65">
        <v>43651</v>
      </c>
      <c r="L830" s="62">
        <f t="shared" si="88"/>
        <v>-3.9906522323466105E-4</v>
      </c>
      <c r="M830" s="62">
        <f t="shared" si="84"/>
        <v>169.84697399999999</v>
      </c>
      <c r="N830">
        <f t="shared" si="89"/>
        <v>-2.4849286060429701E-3</v>
      </c>
    </row>
    <row r="831" spans="1:14" x14ac:dyDescent="0.3">
      <c r="A831" s="101">
        <v>43654</v>
      </c>
      <c r="B831" s="3">
        <f>'Raw data'!B831</f>
        <v>52.528008</v>
      </c>
      <c r="C831" s="3">
        <f t="shared" si="85"/>
        <v>1.7360650902548363E-3</v>
      </c>
      <c r="D831" s="3">
        <f>'Raw data'!C831</f>
        <v>80.98</v>
      </c>
      <c r="E831" s="3">
        <f t="shared" si="86"/>
        <v>1.70811353931173E-2</v>
      </c>
      <c r="F831" s="3">
        <f>'Raw data'!D831</f>
        <v>38.56</v>
      </c>
      <c r="G831" s="3">
        <f t="shared" si="90"/>
        <v>2.0375760783276083E-2</v>
      </c>
      <c r="H831" s="62">
        <f>'Raw data'!E831</f>
        <v>1642.06822829669</v>
      </c>
      <c r="I831" s="67">
        <f t="shared" si="87"/>
        <v>4.3582361988666746E-3</v>
      </c>
      <c r="K831" s="65">
        <v>43654</v>
      </c>
      <c r="L831" s="62">
        <f t="shared" si="88"/>
        <v>1.3064320422216072E-2</v>
      </c>
      <c r="M831" s="62">
        <f t="shared" si="84"/>
        <v>172.06800800000002</v>
      </c>
      <c r="N831">
        <f t="shared" si="89"/>
        <v>1.3076676891517841E-2</v>
      </c>
    </row>
    <row r="832" spans="1:14" x14ac:dyDescent="0.3">
      <c r="A832" s="101">
        <v>43655</v>
      </c>
      <c r="B832" s="3">
        <f>'Raw data'!B832</f>
        <v>52.528008</v>
      </c>
      <c r="C832" s="3">
        <f t="shared" si="85"/>
        <v>0</v>
      </c>
      <c r="D832" s="3">
        <f>'Raw data'!C832</f>
        <v>80.58</v>
      </c>
      <c r="E832" s="3">
        <f t="shared" si="86"/>
        <v>-4.9394912324031322E-3</v>
      </c>
      <c r="F832" s="3">
        <f>'Raw data'!D832</f>
        <v>37.56</v>
      </c>
      <c r="G832" s="3">
        <f t="shared" si="90"/>
        <v>-2.5933609958506222E-2</v>
      </c>
      <c r="H832" s="62">
        <f>'Raw data'!E832</f>
        <v>1630.87982139316</v>
      </c>
      <c r="I832" s="67">
        <f t="shared" si="87"/>
        <v>-6.8136065912046051E-3</v>
      </c>
      <c r="K832" s="65">
        <v>43655</v>
      </c>
      <c r="L832" s="62">
        <f t="shared" si="88"/>
        <v>-1.0291033730303118E-2</v>
      </c>
      <c r="M832" s="62">
        <f t="shared" si="84"/>
        <v>170.66800799999999</v>
      </c>
      <c r="N832">
        <f t="shared" si="89"/>
        <v>-8.136317821497846E-3</v>
      </c>
    </row>
    <row r="833" spans="1:14" x14ac:dyDescent="0.3">
      <c r="A833" s="101">
        <v>43656</v>
      </c>
      <c r="B833" s="3">
        <f>'Raw data'!B833</f>
        <v>53.165264000000001</v>
      </c>
      <c r="C833" s="3">
        <f t="shared" si="85"/>
        <v>1.2131737415209058E-2</v>
      </c>
      <c r="D833" s="3">
        <f>'Raw data'!C833</f>
        <v>81.739999999999995</v>
      </c>
      <c r="E833" s="3">
        <f t="shared" si="86"/>
        <v>1.4395631670389633E-2</v>
      </c>
      <c r="F833" s="3">
        <f>'Raw data'!D833</f>
        <v>37.9</v>
      </c>
      <c r="G833" s="3">
        <f t="shared" si="90"/>
        <v>9.0521831735888257E-3</v>
      </c>
      <c r="H833" s="62">
        <f>'Raw data'!E833</f>
        <v>1622.4474358393099</v>
      </c>
      <c r="I833" s="67">
        <f t="shared" si="87"/>
        <v>-5.1704518280487324E-3</v>
      </c>
      <c r="K833" s="65">
        <v>43656</v>
      </c>
      <c r="L833" s="62">
        <f t="shared" si="88"/>
        <v>1.1859850753062506E-2</v>
      </c>
      <c r="M833" s="62">
        <f t="shared" si="84"/>
        <v>172.80526399999999</v>
      </c>
      <c r="N833">
        <f t="shared" si="89"/>
        <v>1.252288595294326E-2</v>
      </c>
    </row>
    <row r="834" spans="1:14" x14ac:dyDescent="0.3">
      <c r="A834" s="101">
        <v>43657</v>
      </c>
      <c r="B834" s="3">
        <f>'Raw data'!B834</f>
        <v>52.619045</v>
      </c>
      <c r="C834" s="3">
        <f t="shared" si="85"/>
        <v>-1.0273982651529779E-2</v>
      </c>
      <c r="D834" s="3">
        <f>'Raw data'!C834</f>
        <v>81</v>
      </c>
      <c r="E834" s="3">
        <f t="shared" si="86"/>
        <v>-9.0530951798384503E-3</v>
      </c>
      <c r="F834" s="3">
        <f>'Raw data'!D834</f>
        <v>37.86</v>
      </c>
      <c r="G834" s="3">
        <f t="shared" si="90"/>
        <v>-1.0554089709762309E-3</v>
      </c>
      <c r="H834" s="62">
        <f>'Raw data'!E834</f>
        <v>1613.2053659497001</v>
      </c>
      <c r="I834" s="67">
        <f t="shared" si="87"/>
        <v>-5.6963755407144151E-3</v>
      </c>
      <c r="K834" s="65">
        <v>43657</v>
      </c>
      <c r="L834" s="62">
        <f t="shared" si="88"/>
        <v>-6.7941622674481533E-3</v>
      </c>
      <c r="M834" s="62">
        <f t="shared" si="84"/>
        <v>171.47904499999999</v>
      </c>
      <c r="N834">
        <f t="shared" si="89"/>
        <v>-7.6746446798056393E-3</v>
      </c>
    </row>
    <row r="835" spans="1:14" x14ac:dyDescent="0.3">
      <c r="A835" s="101">
        <v>43658</v>
      </c>
      <c r="B835" s="3">
        <f>'Raw data'!B835</f>
        <v>48.704479999999997</v>
      </c>
      <c r="C835" s="3">
        <f t="shared" si="85"/>
        <v>-7.439445166669223E-2</v>
      </c>
      <c r="D835" s="3">
        <f>'Raw data'!C835</f>
        <v>80.94</v>
      </c>
      <c r="E835" s="3">
        <f t="shared" si="86"/>
        <v>-7.4074074074076878E-4</v>
      </c>
      <c r="F835" s="3">
        <f>'Raw data'!D835</f>
        <v>37.909999999999997</v>
      </c>
      <c r="G835" s="3">
        <f t="shared" si="90"/>
        <v>1.3206550449021966E-3</v>
      </c>
      <c r="H835" s="62">
        <f>'Raw data'!E835</f>
        <v>1625.61563153308</v>
      </c>
      <c r="I835" s="67">
        <f t="shared" si="87"/>
        <v>7.6929235702572355E-3</v>
      </c>
      <c r="K835" s="65">
        <v>43658</v>
      </c>
      <c r="L835" s="62">
        <f t="shared" si="88"/>
        <v>-2.4604845787510266E-2</v>
      </c>
      <c r="M835" s="62">
        <f t="shared" ref="M835:M898" si="91">B835+D835+F835</f>
        <v>167.55447999999998</v>
      </c>
      <c r="N835">
        <f t="shared" si="89"/>
        <v>-2.288655736332099E-2</v>
      </c>
    </row>
    <row r="836" spans="1:14" x14ac:dyDescent="0.3">
      <c r="A836" s="101">
        <v>43661</v>
      </c>
      <c r="B836" s="3">
        <f>'Raw data'!B836</f>
        <v>51.344535999999998</v>
      </c>
      <c r="C836" s="3">
        <f t="shared" ref="C836:C899" si="92">(B836-B835)/B835</f>
        <v>5.4205609011737758E-2</v>
      </c>
      <c r="D836" s="3">
        <f>'Raw data'!C836</f>
        <v>82.4</v>
      </c>
      <c r="E836" s="3">
        <f t="shared" ref="E836:E899" si="93">(D836-D835)/D835</f>
        <v>1.8038052878675662E-2</v>
      </c>
      <c r="F836" s="3">
        <f>'Raw data'!D836</f>
        <v>37.57</v>
      </c>
      <c r="G836" s="3">
        <f t="shared" si="90"/>
        <v>-8.9686098654707547E-3</v>
      </c>
      <c r="H836" s="62">
        <f>'Raw data'!E836</f>
        <v>1632.90573179486</v>
      </c>
      <c r="I836" s="67">
        <f t="shared" ref="I836:I899" si="94">(H836-H835)/H835</f>
        <v>4.4845165858210306E-3</v>
      </c>
      <c r="K836" s="65">
        <v>43661</v>
      </c>
      <c r="L836" s="62">
        <f t="shared" ref="L836:L899" si="95">AVERAGE(C836,E836,G836)</f>
        <v>2.1091684008314224E-2</v>
      </c>
      <c r="M836" s="62">
        <f t="shared" si="91"/>
        <v>171.314536</v>
      </c>
      <c r="N836">
        <f t="shared" ref="N836:N899" si="96">(M836-M835)/M835</f>
        <v>2.2440796569569613E-2</v>
      </c>
    </row>
    <row r="837" spans="1:14" x14ac:dyDescent="0.3">
      <c r="A837" s="101">
        <v>43662</v>
      </c>
      <c r="B837" s="3">
        <f>'Raw data'!B837</f>
        <v>51.526603999999999</v>
      </c>
      <c r="C837" s="3">
        <f t="shared" si="92"/>
        <v>3.5460053626738589E-3</v>
      </c>
      <c r="D837" s="3">
        <f>'Raw data'!C837</f>
        <v>82.42</v>
      </c>
      <c r="E837" s="3">
        <f t="shared" si="93"/>
        <v>2.4271844660189344E-4</v>
      </c>
      <c r="F837" s="3">
        <f>'Raw data'!D837</f>
        <v>37.61</v>
      </c>
      <c r="G837" s="3">
        <f t="shared" si="90"/>
        <v>1.0646792653712842E-3</v>
      </c>
      <c r="H837" s="62">
        <f>'Raw data'!E837</f>
        <v>1630.5674504777801</v>
      </c>
      <c r="I837" s="67">
        <f t="shared" si="94"/>
        <v>-1.4319756931159291E-3</v>
      </c>
      <c r="K837" s="65">
        <v>43662</v>
      </c>
      <c r="L837" s="62">
        <f t="shared" si="95"/>
        <v>1.6178010248823454E-3</v>
      </c>
      <c r="M837" s="62">
        <f t="shared" si="91"/>
        <v>171.55660399999999</v>
      </c>
      <c r="N837">
        <f t="shared" si="96"/>
        <v>1.4130032725301785E-3</v>
      </c>
    </row>
    <row r="838" spans="1:14" x14ac:dyDescent="0.3">
      <c r="A838" s="101">
        <v>43663</v>
      </c>
      <c r="B838" s="3">
        <f>'Raw data'!B838</f>
        <v>51.617645000000003</v>
      </c>
      <c r="C838" s="3">
        <f t="shared" si="92"/>
        <v>1.7668736717056717E-3</v>
      </c>
      <c r="D838" s="3">
        <f>'Raw data'!C838</f>
        <v>83.18</v>
      </c>
      <c r="E838" s="3">
        <f t="shared" si="93"/>
        <v>9.2210628488231632E-3</v>
      </c>
      <c r="F838" s="3">
        <f>'Raw data'!D838</f>
        <v>37.43</v>
      </c>
      <c r="G838" s="3">
        <f t="shared" ref="G838:G901" si="97">(F838-F837)/F837</f>
        <v>-4.7859611805370836E-3</v>
      </c>
      <c r="H838" s="62">
        <f>'Raw data'!E838</f>
        <v>1598.0607305598101</v>
      </c>
      <c r="I838" s="67">
        <f t="shared" si="94"/>
        <v>-1.9935832711762452E-2</v>
      </c>
      <c r="K838" s="65">
        <v>43663</v>
      </c>
      <c r="L838" s="62">
        <f t="shared" si="95"/>
        <v>2.0673251133305841E-3</v>
      </c>
      <c r="M838" s="62">
        <f t="shared" si="91"/>
        <v>172.22764500000002</v>
      </c>
      <c r="N838">
        <f t="shared" si="96"/>
        <v>3.9114845150468877E-3</v>
      </c>
    </row>
    <row r="839" spans="1:14" x14ac:dyDescent="0.3">
      <c r="A839" s="101">
        <v>43664</v>
      </c>
      <c r="B839" s="3">
        <f>'Raw data'!B839</f>
        <v>51.799720000000001</v>
      </c>
      <c r="C839" s="3">
        <f t="shared" si="92"/>
        <v>3.5273790580720513E-3</v>
      </c>
      <c r="D839" s="3">
        <f>'Raw data'!C839</f>
        <v>81.7</v>
      </c>
      <c r="E839" s="3">
        <f t="shared" si="93"/>
        <v>-1.7792738639095983E-2</v>
      </c>
      <c r="F839" s="3">
        <f>'Raw data'!D839</f>
        <v>37.340000000000003</v>
      </c>
      <c r="G839" s="3">
        <f t="shared" si="97"/>
        <v>-2.4044883783060729E-3</v>
      </c>
      <c r="H839" s="62">
        <f>'Raw data'!E839</f>
        <v>1577.4074078517001</v>
      </c>
      <c r="I839" s="67">
        <f t="shared" si="94"/>
        <v>-1.2923991130721905E-2</v>
      </c>
      <c r="K839" s="65">
        <v>43664</v>
      </c>
      <c r="L839" s="62">
        <f t="shared" si="95"/>
        <v>-5.556615986443335E-3</v>
      </c>
      <c r="M839" s="62">
        <f t="shared" si="91"/>
        <v>170.83972</v>
      </c>
      <c r="N839">
        <f t="shared" si="96"/>
        <v>-8.0586656108548888E-3</v>
      </c>
    </row>
    <row r="840" spans="1:14" x14ac:dyDescent="0.3">
      <c r="A840" s="101">
        <v>43665</v>
      </c>
      <c r="B840" s="3">
        <f>'Raw data'!B840</f>
        <v>52.528008</v>
      </c>
      <c r="C840" s="3">
        <f t="shared" si="92"/>
        <v>1.4059689897937655E-2</v>
      </c>
      <c r="D840" s="3">
        <f>'Raw data'!C840</f>
        <v>82.7</v>
      </c>
      <c r="E840" s="3">
        <f t="shared" si="93"/>
        <v>1.2239902080783353E-2</v>
      </c>
      <c r="F840" s="3">
        <f>'Raw data'!D840</f>
        <v>38.06</v>
      </c>
      <c r="G840" s="3">
        <f t="shared" si="97"/>
        <v>1.928227102303157E-2</v>
      </c>
      <c r="H840" s="62">
        <f>'Raw data'!E840</f>
        <v>1605.4192974631301</v>
      </c>
      <c r="I840" s="67">
        <f t="shared" si="94"/>
        <v>1.7758183125043063E-2</v>
      </c>
      <c r="K840" s="65">
        <v>43665</v>
      </c>
      <c r="L840" s="62">
        <f t="shared" si="95"/>
        <v>1.5193954333917526E-2</v>
      </c>
      <c r="M840" s="62">
        <f t="shared" si="91"/>
        <v>173.28800799999999</v>
      </c>
      <c r="N840">
        <f t="shared" si="96"/>
        <v>1.4330906185048717E-2</v>
      </c>
    </row>
    <row r="841" spans="1:14" x14ac:dyDescent="0.3">
      <c r="A841" s="101">
        <v>43668</v>
      </c>
      <c r="B841" s="3">
        <f>'Raw data'!B841</f>
        <v>49.341732</v>
      </c>
      <c r="C841" s="3">
        <f t="shared" si="92"/>
        <v>-6.065861092619388E-2</v>
      </c>
      <c r="D841" s="3">
        <f>'Raw data'!C841</f>
        <v>83.46</v>
      </c>
      <c r="E841" s="3">
        <f t="shared" si="93"/>
        <v>9.1898428053203245E-3</v>
      </c>
      <c r="F841" s="3">
        <f>'Raw data'!D841</f>
        <v>39.81</v>
      </c>
      <c r="G841" s="3">
        <f t="shared" si="97"/>
        <v>4.5980031529164474E-2</v>
      </c>
      <c r="H841" s="62">
        <f>'Raw data'!E841</f>
        <v>1600.87606499392</v>
      </c>
      <c r="I841" s="67">
        <f t="shared" si="94"/>
        <v>-2.8299351305850766E-3</v>
      </c>
      <c r="K841" s="65">
        <v>43668</v>
      </c>
      <c r="L841" s="62">
        <f t="shared" si="95"/>
        <v>-1.8295788639030284E-3</v>
      </c>
      <c r="M841" s="62">
        <f t="shared" si="91"/>
        <v>172.61173199999999</v>
      </c>
      <c r="N841">
        <f t="shared" si="96"/>
        <v>-3.902612810922274E-3</v>
      </c>
    </row>
    <row r="842" spans="1:14" x14ac:dyDescent="0.3">
      <c r="A842" s="101">
        <v>43669</v>
      </c>
      <c r="B842" s="3">
        <f>'Raw data'!B842</f>
        <v>51.253498</v>
      </c>
      <c r="C842" s="3">
        <f t="shared" si="92"/>
        <v>3.8745417367999975E-2</v>
      </c>
      <c r="D842" s="3">
        <f>'Raw data'!C842</f>
        <v>83</v>
      </c>
      <c r="E842" s="3">
        <f t="shared" si="93"/>
        <v>-5.511622334052166E-3</v>
      </c>
      <c r="F842" s="3">
        <f>'Raw data'!D842</f>
        <v>40.19</v>
      </c>
      <c r="G842" s="3">
        <f t="shared" si="97"/>
        <v>9.5453403667419105E-3</v>
      </c>
      <c r="H842" s="62">
        <f>'Raw data'!E842</f>
        <v>1624.7666528136699</v>
      </c>
      <c r="I842" s="67">
        <f t="shared" si="94"/>
        <v>1.4923446194344025E-2</v>
      </c>
      <c r="K842" s="65">
        <v>43669</v>
      </c>
      <c r="L842" s="62">
        <f t="shared" si="95"/>
        <v>1.4259711800229904E-2</v>
      </c>
      <c r="M842" s="62">
        <f t="shared" si="91"/>
        <v>174.44349800000001</v>
      </c>
      <c r="N842">
        <f t="shared" si="96"/>
        <v>1.061205967158719E-2</v>
      </c>
    </row>
    <row r="843" spans="1:14" x14ac:dyDescent="0.3">
      <c r="A843" s="101">
        <v>43670</v>
      </c>
      <c r="B843" s="3">
        <f>'Raw data'!B843</f>
        <v>49.068626000000002</v>
      </c>
      <c r="C843" s="3">
        <f t="shared" si="92"/>
        <v>-4.2628739213077679E-2</v>
      </c>
      <c r="D843" s="3">
        <f>'Raw data'!C843</f>
        <v>60.84</v>
      </c>
      <c r="E843" s="3">
        <f t="shared" si="93"/>
        <v>-0.2669879518072289</v>
      </c>
      <c r="F843" s="3">
        <f>'Raw data'!D843</f>
        <v>38</v>
      </c>
      <c r="G843" s="3">
        <f t="shared" si="97"/>
        <v>-5.4491166956954412E-2</v>
      </c>
      <c r="H843" s="62">
        <f>'Raw data'!E843</f>
        <v>1613.05947977548</v>
      </c>
      <c r="I843" s="67">
        <f t="shared" si="94"/>
        <v>-7.2054488673288361E-3</v>
      </c>
      <c r="K843" s="65">
        <v>43670</v>
      </c>
      <c r="L843" s="62">
        <f t="shared" si="95"/>
        <v>-0.12136928599242032</v>
      </c>
      <c r="M843" s="62">
        <f t="shared" si="91"/>
        <v>147.908626</v>
      </c>
      <c r="N843">
        <f t="shared" si="96"/>
        <v>-0.15211155648804983</v>
      </c>
    </row>
    <row r="844" spans="1:14" x14ac:dyDescent="0.3">
      <c r="A844" s="101">
        <v>43671</v>
      </c>
      <c r="B844" s="3">
        <f>'Raw data'!B844</f>
        <v>47.885150000000003</v>
      </c>
      <c r="C844" s="3">
        <f t="shared" si="92"/>
        <v>-2.4118792321594633E-2</v>
      </c>
      <c r="D844" s="3">
        <f>'Raw data'!C844</f>
        <v>58.24</v>
      </c>
      <c r="E844" s="3">
        <f t="shared" si="93"/>
        <v>-4.2735042735042757E-2</v>
      </c>
      <c r="F844" s="3">
        <f>'Raw data'!D844</f>
        <v>37.5</v>
      </c>
      <c r="G844" s="3">
        <f t="shared" si="97"/>
        <v>-1.3157894736842105E-2</v>
      </c>
      <c r="H844" s="62">
        <f>'Raw data'!E844</f>
        <v>1607.20141220344</v>
      </c>
      <c r="I844" s="67">
        <f t="shared" si="94"/>
        <v>-3.6316500696275487E-3</v>
      </c>
      <c r="K844" s="65">
        <v>43671</v>
      </c>
      <c r="L844" s="62">
        <f t="shared" si="95"/>
        <v>-2.6670576597826498E-2</v>
      </c>
      <c r="M844" s="62">
        <f t="shared" si="91"/>
        <v>143.62515000000002</v>
      </c>
      <c r="N844">
        <f t="shared" si="96"/>
        <v>-2.8960285250705927E-2</v>
      </c>
    </row>
    <row r="845" spans="1:14" x14ac:dyDescent="0.3">
      <c r="A845" s="101">
        <v>43672</v>
      </c>
      <c r="B845" s="3">
        <f>'Raw data'!B845</f>
        <v>49.523808000000002</v>
      </c>
      <c r="C845" s="3">
        <f t="shared" si="92"/>
        <v>3.4220588219938737E-2</v>
      </c>
      <c r="D845" s="3">
        <f>'Raw data'!C845</f>
        <v>59</v>
      </c>
      <c r="E845" s="3">
        <f t="shared" si="93"/>
        <v>1.3049450549450515E-2</v>
      </c>
      <c r="F845" s="3">
        <f>'Raw data'!D845</f>
        <v>38.24</v>
      </c>
      <c r="G845" s="3">
        <f t="shared" si="97"/>
        <v>1.9733333333333387E-2</v>
      </c>
      <c r="H845" s="62">
        <f>'Raw data'!E845</f>
        <v>1610.6393962868201</v>
      </c>
      <c r="I845" s="67">
        <f t="shared" si="94"/>
        <v>2.1391121593569971E-3</v>
      </c>
      <c r="K845" s="65">
        <v>43672</v>
      </c>
      <c r="L845" s="62">
        <f t="shared" si="95"/>
        <v>2.2334457367574213E-2</v>
      </c>
      <c r="M845" s="62">
        <f t="shared" si="91"/>
        <v>146.76380800000001</v>
      </c>
      <c r="N845">
        <f t="shared" si="96"/>
        <v>2.1853122520672681E-2</v>
      </c>
    </row>
    <row r="846" spans="1:14" x14ac:dyDescent="0.3">
      <c r="A846" s="101">
        <v>43675</v>
      </c>
      <c r="B846" s="3">
        <f>'Raw data'!B846</f>
        <v>48.522404000000002</v>
      </c>
      <c r="C846" s="3">
        <f t="shared" si="92"/>
        <v>-2.0220658314481811E-2</v>
      </c>
      <c r="D846" s="3">
        <f>'Raw data'!C846</f>
        <v>58.06</v>
      </c>
      <c r="E846" s="3">
        <f t="shared" si="93"/>
        <v>-1.5932203389830469E-2</v>
      </c>
      <c r="F846" s="3">
        <f>'Raw data'!D846</f>
        <v>38.17</v>
      </c>
      <c r="G846" s="3">
        <f t="shared" si="97"/>
        <v>-1.8305439330544007E-3</v>
      </c>
      <c r="H846" s="62">
        <f>'Raw data'!E846</f>
        <v>1614.30020484223</v>
      </c>
      <c r="I846" s="67">
        <f t="shared" si="94"/>
        <v>2.2728914764220424E-3</v>
      </c>
      <c r="K846" s="65">
        <v>43675</v>
      </c>
      <c r="L846" s="62">
        <f t="shared" si="95"/>
        <v>-1.2661135212455562E-2</v>
      </c>
      <c r="M846" s="62">
        <f t="shared" si="91"/>
        <v>144.75240400000001</v>
      </c>
      <c r="N846">
        <f t="shared" si="96"/>
        <v>-1.3705040959416907E-2</v>
      </c>
    </row>
    <row r="847" spans="1:14" x14ac:dyDescent="0.3">
      <c r="A847" s="101">
        <v>43676</v>
      </c>
      <c r="B847" s="3">
        <f>'Raw data'!B847</f>
        <v>47.703082999999999</v>
      </c>
      <c r="C847" s="3">
        <f t="shared" si="92"/>
        <v>-1.6885416476891832E-2</v>
      </c>
      <c r="D847" s="3">
        <f>'Raw data'!C847</f>
        <v>58.12</v>
      </c>
      <c r="E847" s="3">
        <f t="shared" si="93"/>
        <v>1.0334137099551354E-3</v>
      </c>
      <c r="F847" s="3">
        <f>'Raw data'!D847</f>
        <v>37.89</v>
      </c>
      <c r="G847" s="3">
        <f t="shared" si="97"/>
        <v>-7.3356038773906502E-3</v>
      </c>
      <c r="H847" s="62">
        <f>'Raw data'!E847</f>
        <v>1600.25903275819</v>
      </c>
      <c r="I847" s="67">
        <f t="shared" si="94"/>
        <v>-8.6979931253940972E-3</v>
      </c>
      <c r="K847" s="65">
        <v>43676</v>
      </c>
      <c r="L847" s="62">
        <f t="shared" si="95"/>
        <v>-7.7292022147757815E-3</v>
      </c>
      <c r="M847" s="62">
        <f t="shared" si="91"/>
        <v>143.71308299999998</v>
      </c>
      <c r="N847">
        <f t="shared" si="96"/>
        <v>-7.1799912905075444E-3</v>
      </c>
    </row>
    <row r="848" spans="1:14" x14ac:dyDescent="0.3">
      <c r="A848" s="101">
        <v>43677</v>
      </c>
      <c r="B848" s="3">
        <f>'Raw data'!B848</f>
        <v>46.701680000000003</v>
      </c>
      <c r="C848" s="3">
        <f t="shared" si="92"/>
        <v>-2.0992416779435332E-2</v>
      </c>
      <c r="D848" s="3">
        <f>'Raw data'!C848</f>
        <v>59.5</v>
      </c>
      <c r="E848" s="3">
        <f t="shared" si="93"/>
        <v>2.3743977976600182E-2</v>
      </c>
      <c r="F848" s="3">
        <f>'Raw data'!D848</f>
        <v>38</v>
      </c>
      <c r="G848" s="3">
        <f t="shared" si="97"/>
        <v>2.9031406703615577E-3</v>
      </c>
      <c r="H848" s="62">
        <f>'Raw data'!E848</f>
        <v>1599.7752099946599</v>
      </c>
      <c r="I848" s="67">
        <f t="shared" si="94"/>
        <v>-3.0234027968342774E-4</v>
      </c>
      <c r="K848" s="65">
        <v>43677</v>
      </c>
      <c r="L848" s="62">
        <f t="shared" si="95"/>
        <v>1.8849006225088027E-3</v>
      </c>
      <c r="M848" s="62">
        <f t="shared" si="91"/>
        <v>144.20168000000001</v>
      </c>
      <c r="N848">
        <f t="shared" si="96"/>
        <v>3.3998087703680192E-3</v>
      </c>
    </row>
    <row r="849" spans="1:14" x14ac:dyDescent="0.3">
      <c r="A849" s="101">
        <v>43678</v>
      </c>
      <c r="B849" s="3">
        <f>'Raw data'!B849</f>
        <v>46.064422999999998</v>
      </c>
      <c r="C849" s="3">
        <f t="shared" si="92"/>
        <v>-1.3645269292239706E-2</v>
      </c>
      <c r="D849" s="3">
        <f>'Raw data'!C849</f>
        <v>61.04</v>
      </c>
      <c r="E849" s="3">
        <f t="shared" si="93"/>
        <v>2.5882352941176457E-2</v>
      </c>
      <c r="F849" s="3">
        <f>'Raw data'!D849</f>
        <v>38.32</v>
      </c>
      <c r="G849" s="3">
        <f t="shared" si="97"/>
        <v>8.4210526315789541E-3</v>
      </c>
      <c r="H849" s="62">
        <f>'Raw data'!E849</f>
        <v>1612.90752968228</v>
      </c>
      <c r="I849" s="67">
        <f t="shared" si="94"/>
        <v>8.2088530973448114E-3</v>
      </c>
      <c r="K849" s="65">
        <v>43678</v>
      </c>
      <c r="L849" s="62">
        <f t="shared" si="95"/>
        <v>6.8860454268385683E-3</v>
      </c>
      <c r="M849" s="62">
        <f t="shared" si="91"/>
        <v>145.42442299999999</v>
      </c>
      <c r="N849">
        <f t="shared" si="96"/>
        <v>8.4793949696007689E-3</v>
      </c>
    </row>
    <row r="850" spans="1:14" x14ac:dyDescent="0.3">
      <c r="A850" s="101">
        <v>43679</v>
      </c>
      <c r="B850" s="3">
        <f>'Raw data'!B850</f>
        <v>45.290615000000003</v>
      </c>
      <c r="C850" s="3">
        <f t="shared" si="92"/>
        <v>-1.6798386902621039E-2</v>
      </c>
      <c r="D850" s="3">
        <f>'Raw data'!C850</f>
        <v>60.78</v>
      </c>
      <c r="E850" s="3">
        <f t="shared" si="93"/>
        <v>-4.2595019659239517E-3</v>
      </c>
      <c r="F850" s="3">
        <f>'Raw data'!D850</f>
        <v>37.5</v>
      </c>
      <c r="G850" s="3">
        <f t="shared" si="97"/>
        <v>-2.1398747390396666E-2</v>
      </c>
      <c r="H850" s="62">
        <f>'Raw data'!E850</f>
        <v>1568.7025161920001</v>
      </c>
      <c r="I850" s="67">
        <f t="shared" si="94"/>
        <v>-2.7407035230958166E-2</v>
      </c>
      <c r="K850" s="65">
        <v>43679</v>
      </c>
      <c r="L850" s="62">
        <f t="shared" si="95"/>
        <v>-1.4152212086313884E-2</v>
      </c>
      <c r="M850" s="62">
        <f t="shared" si="91"/>
        <v>143.570615</v>
      </c>
      <c r="N850">
        <f t="shared" si="96"/>
        <v>-1.2747569918155953E-2</v>
      </c>
    </row>
    <row r="851" spans="1:14" x14ac:dyDescent="0.3">
      <c r="A851" s="101">
        <v>43682</v>
      </c>
      <c r="B851" s="3">
        <f>'Raw data'!B851</f>
        <v>44.289214999999999</v>
      </c>
      <c r="C851" s="3">
        <f t="shared" si="92"/>
        <v>-2.2110541002810489E-2</v>
      </c>
      <c r="D851" s="3">
        <f>'Raw data'!C851</f>
        <v>57.5</v>
      </c>
      <c r="E851" s="3">
        <f t="shared" si="93"/>
        <v>-5.3965120105297811E-2</v>
      </c>
      <c r="F851" s="3">
        <f>'Raw data'!D851</f>
        <v>36.71</v>
      </c>
      <c r="G851" s="3">
        <f t="shared" si="97"/>
        <v>-2.1066666666666643E-2</v>
      </c>
      <c r="H851" s="62">
        <f>'Raw data'!E851</f>
        <v>1535.09660733089</v>
      </c>
      <c r="I851" s="67">
        <f t="shared" si="94"/>
        <v>-2.1422741733523726E-2</v>
      </c>
      <c r="K851" s="65">
        <v>43682</v>
      </c>
      <c r="L851" s="62">
        <f t="shared" si="95"/>
        <v>-3.2380775924924977E-2</v>
      </c>
      <c r="M851" s="62">
        <f t="shared" si="91"/>
        <v>138.49921499999999</v>
      </c>
      <c r="N851">
        <f t="shared" si="96"/>
        <v>-3.5323384245446128E-2</v>
      </c>
    </row>
    <row r="852" spans="1:14" x14ac:dyDescent="0.3">
      <c r="A852" s="101">
        <v>43683</v>
      </c>
      <c r="B852" s="3">
        <f>'Raw data'!B852</f>
        <v>43.970585</v>
      </c>
      <c r="C852" s="3">
        <f t="shared" si="92"/>
        <v>-7.1943022697511993E-3</v>
      </c>
      <c r="D852" s="3">
        <f>'Raw data'!C852</f>
        <v>55.7</v>
      </c>
      <c r="E852" s="3">
        <f t="shared" si="93"/>
        <v>-3.130434782608691E-2</v>
      </c>
      <c r="F852" s="3">
        <f>'Raw data'!D852</f>
        <v>36.840000000000003</v>
      </c>
      <c r="G852" s="3">
        <f t="shared" si="97"/>
        <v>3.5412694088804838E-3</v>
      </c>
      <c r="H852" s="62">
        <f>'Raw data'!E852</f>
        <v>1523.03165186508</v>
      </c>
      <c r="I852" s="67">
        <f t="shared" si="94"/>
        <v>-7.8594111980923968E-3</v>
      </c>
      <c r="K852" s="65">
        <v>43683</v>
      </c>
      <c r="L852" s="62">
        <f t="shared" si="95"/>
        <v>-1.1652460228985875E-2</v>
      </c>
      <c r="M852" s="62">
        <f t="shared" si="91"/>
        <v>136.51058499999999</v>
      </c>
      <c r="N852">
        <f t="shared" si="96"/>
        <v>-1.4358420731843142E-2</v>
      </c>
    </row>
    <row r="853" spans="1:14" x14ac:dyDescent="0.3">
      <c r="A853" s="101">
        <v>43684</v>
      </c>
      <c r="B853" s="3">
        <f>'Raw data'!B853</f>
        <v>44.152659999999997</v>
      </c>
      <c r="C853" s="3">
        <f t="shared" si="92"/>
        <v>4.1408364250782098E-3</v>
      </c>
      <c r="D853" s="3">
        <f>'Raw data'!C853</f>
        <v>53.5</v>
      </c>
      <c r="E853" s="3">
        <f t="shared" si="93"/>
        <v>-3.9497307001795379E-2</v>
      </c>
      <c r="F853" s="3">
        <f>'Raw data'!D853</f>
        <v>37.200000000000003</v>
      </c>
      <c r="G853" s="3">
        <f t="shared" si="97"/>
        <v>9.7719869706840226E-3</v>
      </c>
      <c r="H853" s="62">
        <f>'Raw data'!E853</f>
        <v>1528.18896850586</v>
      </c>
      <c r="I853" s="67">
        <f t="shared" si="94"/>
        <v>3.3862176366882559E-3</v>
      </c>
      <c r="K853" s="65">
        <v>43684</v>
      </c>
      <c r="L853" s="62">
        <f t="shared" si="95"/>
        <v>-8.5281612020110479E-3</v>
      </c>
      <c r="M853" s="62">
        <f t="shared" si="91"/>
        <v>134.85266000000001</v>
      </c>
      <c r="N853">
        <f t="shared" si="96"/>
        <v>-1.2145028900139705E-2</v>
      </c>
    </row>
    <row r="854" spans="1:14" x14ac:dyDescent="0.3">
      <c r="A854" s="101">
        <v>43685</v>
      </c>
      <c r="B854" s="3">
        <f>'Raw data'!B854</f>
        <v>43.742995999999998</v>
      </c>
      <c r="C854" s="3">
        <f t="shared" si="92"/>
        <v>-9.2783537843472933E-3</v>
      </c>
      <c r="D854" s="3">
        <f>'Raw data'!C854</f>
        <v>51.96</v>
      </c>
      <c r="E854" s="3">
        <f t="shared" si="93"/>
        <v>-2.8785046728971947E-2</v>
      </c>
      <c r="F854" s="3">
        <f>'Raw data'!D854</f>
        <v>37.26</v>
      </c>
      <c r="G854" s="3">
        <f t="shared" si="97"/>
        <v>1.6129032258063215E-3</v>
      </c>
      <c r="H854" s="62">
        <f>'Raw data'!E854</f>
        <v>1550.6178210119199</v>
      </c>
      <c r="I854" s="67">
        <f t="shared" si="94"/>
        <v>1.4676753312771938E-2</v>
      </c>
      <c r="K854" s="65">
        <v>43685</v>
      </c>
      <c r="L854" s="62">
        <f t="shared" si="95"/>
        <v>-1.2150165762504305E-2</v>
      </c>
      <c r="M854" s="62">
        <f t="shared" si="91"/>
        <v>132.962996</v>
      </c>
      <c r="N854">
        <f t="shared" si="96"/>
        <v>-1.401280479005761E-2</v>
      </c>
    </row>
    <row r="855" spans="1:14" x14ac:dyDescent="0.3">
      <c r="A855" s="101">
        <v>43686</v>
      </c>
      <c r="B855" s="3">
        <f>'Raw data'!B855</f>
        <v>42.787112999999998</v>
      </c>
      <c r="C855" s="3">
        <f t="shared" si="92"/>
        <v>-2.1852252644057577E-2</v>
      </c>
      <c r="D855" s="3">
        <f>'Raw data'!C855</f>
        <v>51</v>
      </c>
      <c r="E855" s="3">
        <f t="shared" si="93"/>
        <v>-1.8475750577367223E-2</v>
      </c>
      <c r="F855" s="3">
        <f>'Raw data'!D855</f>
        <v>37.44</v>
      </c>
      <c r="G855" s="3">
        <f t="shared" si="97"/>
        <v>4.8309178743961281E-3</v>
      </c>
      <c r="H855" s="62">
        <f>'Raw data'!E855</f>
        <v>1531.5163648903699</v>
      </c>
      <c r="I855" s="67">
        <f t="shared" si="94"/>
        <v>-1.2318609951925179E-2</v>
      </c>
      <c r="K855" s="65">
        <v>43686</v>
      </c>
      <c r="L855" s="62">
        <f t="shared" si="95"/>
        <v>-1.183236178234289E-2</v>
      </c>
      <c r="M855" s="62">
        <f t="shared" si="91"/>
        <v>131.227113</v>
      </c>
      <c r="N855">
        <f t="shared" si="96"/>
        <v>-1.3055384221336296E-2</v>
      </c>
    </row>
    <row r="856" spans="1:14" x14ac:dyDescent="0.3">
      <c r="A856" s="101">
        <v>43689</v>
      </c>
      <c r="B856" s="3">
        <f>'Raw data'!B856</f>
        <v>42.969189999999998</v>
      </c>
      <c r="C856" s="3">
        <f t="shared" si="92"/>
        <v>4.255416812066746E-3</v>
      </c>
      <c r="D856" s="3">
        <f>'Raw data'!C856</f>
        <v>50.7</v>
      </c>
      <c r="E856" s="3">
        <f t="shared" si="93"/>
        <v>-5.882352941176415E-3</v>
      </c>
      <c r="F856" s="3">
        <f>'Raw data'!D856</f>
        <v>37.5</v>
      </c>
      <c r="G856" s="3">
        <f t="shared" si="97"/>
        <v>1.6025641025641634E-3</v>
      </c>
      <c r="H856" s="62">
        <f>'Raw data'!E856</f>
        <v>1533.0622973414199</v>
      </c>
      <c r="I856" s="67">
        <f t="shared" si="94"/>
        <v>1.0094129494729121E-3</v>
      </c>
      <c r="K856" s="65">
        <v>43689</v>
      </c>
      <c r="L856" s="62">
        <f t="shared" si="95"/>
        <v>-8.1240088485018437E-6</v>
      </c>
      <c r="M856" s="62">
        <f t="shared" si="91"/>
        <v>131.16919000000001</v>
      </c>
      <c r="N856">
        <f t="shared" si="96"/>
        <v>-4.4139506444821486E-4</v>
      </c>
    </row>
    <row r="857" spans="1:14" x14ac:dyDescent="0.3">
      <c r="A857" s="101">
        <v>43690</v>
      </c>
      <c r="B857" s="3">
        <f>'Raw data'!B857</f>
        <v>44.107140000000001</v>
      </c>
      <c r="C857" s="3">
        <f t="shared" si="92"/>
        <v>2.6482928814809022E-2</v>
      </c>
      <c r="D857" s="3">
        <f>'Raw data'!C857</f>
        <v>51.62</v>
      </c>
      <c r="E857" s="3">
        <f t="shared" si="93"/>
        <v>1.8145956607494962E-2</v>
      </c>
      <c r="F857" s="3">
        <f>'Raw data'!D857</f>
        <v>38.6</v>
      </c>
      <c r="G857" s="3">
        <f t="shared" si="97"/>
        <v>2.9333333333333371E-2</v>
      </c>
      <c r="H857" s="62">
        <f>'Raw data'!E857</f>
        <v>1538.5329412941401</v>
      </c>
      <c r="I857" s="67">
        <f t="shared" si="94"/>
        <v>3.568442040618393E-3</v>
      </c>
      <c r="K857" s="65">
        <v>43690</v>
      </c>
      <c r="L857" s="62">
        <f t="shared" si="95"/>
        <v>2.4654072918545784E-2</v>
      </c>
      <c r="M857" s="62">
        <f t="shared" si="91"/>
        <v>134.32713999999999</v>
      </c>
      <c r="N857">
        <f t="shared" si="96"/>
        <v>2.4075394534341266E-2</v>
      </c>
    </row>
    <row r="858" spans="1:14" x14ac:dyDescent="0.3">
      <c r="A858" s="101">
        <v>43691</v>
      </c>
      <c r="B858" s="3">
        <f>'Raw data'!B858</f>
        <v>42.923667999999999</v>
      </c>
      <c r="C858" s="3">
        <f t="shared" si="92"/>
        <v>-2.6831755584243319E-2</v>
      </c>
      <c r="D858" s="3">
        <f>'Raw data'!C858</f>
        <v>49.49</v>
      </c>
      <c r="E858" s="3">
        <f t="shared" si="93"/>
        <v>-4.1263076327004954E-2</v>
      </c>
      <c r="F858" s="3">
        <f>'Raw data'!D858</f>
        <v>35</v>
      </c>
      <c r="G858" s="3">
        <f t="shared" si="97"/>
        <v>-9.3264248704663252E-2</v>
      </c>
      <c r="H858" s="62">
        <f>'Raw data'!E858</f>
        <v>1500.0601734444799</v>
      </c>
      <c r="I858" s="67">
        <f t="shared" si="94"/>
        <v>-2.5006138521349249E-2</v>
      </c>
      <c r="K858" s="65">
        <v>43691</v>
      </c>
      <c r="L858" s="62">
        <f t="shared" si="95"/>
        <v>-5.3786360205303842E-2</v>
      </c>
      <c r="M858" s="62">
        <f t="shared" si="91"/>
        <v>127.413668</v>
      </c>
      <c r="N858">
        <f t="shared" si="96"/>
        <v>-5.1467424974580601E-2</v>
      </c>
    </row>
    <row r="859" spans="1:14" x14ac:dyDescent="0.3">
      <c r="A859" s="101">
        <v>43692</v>
      </c>
      <c r="B859" s="3">
        <f>'Raw data'!B859</f>
        <v>42.149856999999997</v>
      </c>
      <c r="C859" s="3">
        <f t="shared" si="92"/>
        <v>-1.802760658758245E-2</v>
      </c>
      <c r="D859" s="3">
        <f>'Raw data'!C859</f>
        <v>48.66</v>
      </c>
      <c r="E859" s="3">
        <f t="shared" si="93"/>
        <v>-1.6771064861588306E-2</v>
      </c>
      <c r="F859" s="3">
        <f>'Raw data'!D859</f>
        <v>32.200000000000003</v>
      </c>
      <c r="G859" s="3">
        <f t="shared" si="97"/>
        <v>-7.9999999999999918E-2</v>
      </c>
      <c r="H859" s="62">
        <f>'Raw data'!E859</f>
        <v>1495.71420817633</v>
      </c>
      <c r="I859" s="67">
        <f t="shared" si="94"/>
        <v>-2.8971939560068533E-3</v>
      </c>
      <c r="K859" s="65">
        <v>43692</v>
      </c>
      <c r="L859" s="62">
        <f t="shared" si="95"/>
        <v>-3.8266223816390228E-2</v>
      </c>
      <c r="M859" s="62">
        <f t="shared" si="91"/>
        <v>123.009857</v>
      </c>
      <c r="N859">
        <f t="shared" si="96"/>
        <v>-3.4563097265200814E-2</v>
      </c>
    </row>
    <row r="860" spans="1:14" x14ac:dyDescent="0.3">
      <c r="A860" s="101">
        <v>43693</v>
      </c>
      <c r="B860" s="3">
        <f>'Raw data'!B860</f>
        <v>43.697474999999997</v>
      </c>
      <c r="C860" s="3">
        <f t="shared" si="92"/>
        <v>3.6717040344881838E-2</v>
      </c>
      <c r="D860" s="3">
        <f>'Raw data'!C860</f>
        <v>51.98</v>
      </c>
      <c r="E860" s="3">
        <f t="shared" si="93"/>
        <v>6.8228524455404865E-2</v>
      </c>
      <c r="F860" s="3">
        <f>'Raw data'!D860</f>
        <v>34.4</v>
      </c>
      <c r="G860" s="3">
        <f t="shared" si="97"/>
        <v>6.8322981366459493E-2</v>
      </c>
      <c r="H860" s="62">
        <f>'Raw data'!E860</f>
        <v>1519.41339911512</v>
      </c>
      <c r="I860" s="67">
        <f t="shared" si="94"/>
        <v>1.5844732108071361E-2</v>
      </c>
      <c r="K860" s="65">
        <v>43693</v>
      </c>
      <c r="L860" s="62">
        <f t="shared" si="95"/>
        <v>5.7756182055582063E-2</v>
      </c>
      <c r="M860" s="62">
        <f t="shared" si="91"/>
        <v>130.07747499999999</v>
      </c>
      <c r="N860">
        <f t="shared" si="96"/>
        <v>5.745570454569341E-2</v>
      </c>
    </row>
    <row r="861" spans="1:14" x14ac:dyDescent="0.3">
      <c r="A861" s="101">
        <v>43696</v>
      </c>
      <c r="B861" s="3">
        <f>'Raw data'!B861</f>
        <v>43.105739999999997</v>
      </c>
      <c r="C861" s="3">
        <f t="shared" si="92"/>
        <v>-1.354162912159112E-2</v>
      </c>
      <c r="D861" s="3">
        <f>'Raw data'!C861</f>
        <v>50.02</v>
      </c>
      <c r="E861" s="3">
        <f t="shared" si="93"/>
        <v>-3.7706810311658213E-2</v>
      </c>
      <c r="F861" s="3">
        <f>'Raw data'!D861</f>
        <v>34.25</v>
      </c>
      <c r="G861" s="3">
        <f t="shared" si="97"/>
        <v>-4.3604651162790289E-3</v>
      </c>
      <c r="H861" s="62">
        <f>'Raw data'!E861</f>
        <v>1538.9720638395299</v>
      </c>
      <c r="I861" s="67">
        <f t="shared" si="94"/>
        <v>1.2872510362091425E-2</v>
      </c>
      <c r="K861" s="65">
        <v>43696</v>
      </c>
      <c r="L861" s="62">
        <f t="shared" si="95"/>
        <v>-1.8536301516509455E-2</v>
      </c>
      <c r="M861" s="62">
        <f t="shared" si="91"/>
        <v>127.37574000000001</v>
      </c>
      <c r="N861">
        <f t="shared" si="96"/>
        <v>-2.0770198683515231E-2</v>
      </c>
    </row>
    <row r="862" spans="1:14" x14ac:dyDescent="0.3">
      <c r="A862" s="101">
        <v>43697</v>
      </c>
      <c r="B862" s="3">
        <f>'Raw data'!B862</f>
        <v>42.286409999999997</v>
      </c>
      <c r="C862" s="3">
        <f t="shared" si="92"/>
        <v>-1.9007445412142346E-2</v>
      </c>
      <c r="D862" s="3">
        <f>'Raw data'!C862</f>
        <v>51</v>
      </c>
      <c r="E862" s="3">
        <f t="shared" si="93"/>
        <v>1.9592163134746036E-2</v>
      </c>
      <c r="F862" s="3">
        <f>'Raw data'!D862</f>
        <v>34.119999999999997</v>
      </c>
      <c r="G862" s="3">
        <f t="shared" si="97"/>
        <v>-3.7956204379562789E-3</v>
      </c>
      <c r="H862" s="62">
        <f>'Raw data'!E862</f>
        <v>1534.3411141623301</v>
      </c>
      <c r="I862" s="67">
        <f t="shared" si="94"/>
        <v>-3.0091187397165934E-3</v>
      </c>
      <c r="K862" s="65">
        <v>43697</v>
      </c>
      <c r="L862" s="62">
        <f t="shared" si="95"/>
        <v>-1.0703009051175295E-3</v>
      </c>
      <c r="M862" s="62">
        <f t="shared" si="91"/>
        <v>127.40640999999999</v>
      </c>
      <c r="N862">
        <f t="shared" si="96"/>
        <v>2.4078368455395375E-4</v>
      </c>
    </row>
    <row r="863" spans="1:14" x14ac:dyDescent="0.3">
      <c r="A863" s="101">
        <v>43698</v>
      </c>
      <c r="B863" s="3">
        <f>'Raw data'!B863</f>
        <v>42.605040000000002</v>
      </c>
      <c r="C863" s="3">
        <f t="shared" si="92"/>
        <v>7.5350449470646952E-3</v>
      </c>
      <c r="D863" s="3">
        <f>'Raw data'!C863</f>
        <v>50.36</v>
      </c>
      <c r="E863" s="3">
        <f t="shared" si="93"/>
        <v>-1.2549019607843149E-2</v>
      </c>
      <c r="F863" s="3">
        <f>'Raw data'!D863</f>
        <v>34.21</v>
      </c>
      <c r="G863" s="3">
        <f t="shared" si="97"/>
        <v>2.6377491207503932E-3</v>
      </c>
      <c r="H863" s="62">
        <f>'Raw data'!E863</f>
        <v>1543.47438664683</v>
      </c>
      <c r="I863" s="67">
        <f t="shared" si="94"/>
        <v>5.9525697383702066E-3</v>
      </c>
      <c r="K863" s="65">
        <v>43698</v>
      </c>
      <c r="L863" s="62">
        <f t="shared" si="95"/>
        <v>-7.920751800093535E-4</v>
      </c>
      <c r="M863" s="62">
        <f t="shared" si="91"/>
        <v>127.17504</v>
      </c>
      <c r="N863">
        <f t="shared" si="96"/>
        <v>-1.8159996816486572E-3</v>
      </c>
    </row>
    <row r="864" spans="1:14" x14ac:dyDescent="0.3">
      <c r="A864" s="101">
        <v>43699</v>
      </c>
      <c r="B864" s="3">
        <f>'Raw data'!B864</f>
        <v>42.377450000000003</v>
      </c>
      <c r="C864" s="3">
        <f t="shared" si="92"/>
        <v>-5.3418562686480117E-3</v>
      </c>
      <c r="D864" s="3">
        <f>'Raw data'!C864</f>
        <v>51.06</v>
      </c>
      <c r="E864" s="3">
        <f t="shared" si="93"/>
        <v>1.3899920571882503E-2</v>
      </c>
      <c r="F864" s="3">
        <f>'Raw data'!D864</f>
        <v>34.01</v>
      </c>
      <c r="G864" s="3">
        <f t="shared" si="97"/>
        <v>-5.8462437883660574E-3</v>
      </c>
      <c r="H864" s="62">
        <f>'Raw data'!E864</f>
        <v>1535.5136757538301</v>
      </c>
      <c r="I864" s="67">
        <f t="shared" si="94"/>
        <v>-5.1576566231814449E-3</v>
      </c>
      <c r="K864" s="65">
        <v>43699</v>
      </c>
      <c r="L864" s="62">
        <f t="shared" si="95"/>
        <v>9.039401716228109E-4</v>
      </c>
      <c r="M864" s="62">
        <f t="shared" si="91"/>
        <v>127.44745</v>
      </c>
      <c r="N864">
        <f t="shared" si="96"/>
        <v>2.1420083689378659E-3</v>
      </c>
    </row>
    <row r="865" spans="1:14" x14ac:dyDescent="0.3">
      <c r="A865" s="101">
        <v>43700</v>
      </c>
      <c r="B865" s="3">
        <f>'Raw data'!B865</f>
        <v>42.468487000000003</v>
      </c>
      <c r="C865" s="3">
        <f t="shared" si="92"/>
        <v>2.1482415765932124E-3</v>
      </c>
      <c r="D865" s="3">
        <f>'Raw data'!C865</f>
        <v>51.72</v>
      </c>
      <c r="E865" s="3">
        <f t="shared" si="93"/>
        <v>1.2925969447708512E-2</v>
      </c>
      <c r="F865" s="3">
        <f>'Raw data'!D865</f>
        <v>33</v>
      </c>
      <c r="G865" s="3">
        <f t="shared" si="97"/>
        <v>-2.9697147897677096E-2</v>
      </c>
      <c r="H865" s="62">
        <f>'Raw data'!E865</f>
        <v>1522.8491459898801</v>
      </c>
      <c r="I865" s="67">
        <f t="shared" si="94"/>
        <v>-8.2477479451510492E-3</v>
      </c>
      <c r="K865" s="65">
        <v>43700</v>
      </c>
      <c r="L865" s="62">
        <f t="shared" si="95"/>
        <v>-4.8743122911251236E-3</v>
      </c>
      <c r="M865" s="62">
        <f t="shared" si="91"/>
        <v>127.18848700000001</v>
      </c>
      <c r="N865">
        <f t="shared" si="96"/>
        <v>-2.0319198226405807E-3</v>
      </c>
    </row>
    <row r="866" spans="1:14" x14ac:dyDescent="0.3">
      <c r="A866" s="101">
        <v>43703</v>
      </c>
      <c r="B866" s="3">
        <f>'Raw data'!B866</f>
        <v>42.286409999999997</v>
      </c>
      <c r="C866" s="3">
        <f t="shared" si="92"/>
        <v>-4.2873436955737721E-3</v>
      </c>
      <c r="D866" s="3">
        <f>'Raw data'!C866</f>
        <v>51.52</v>
      </c>
      <c r="E866" s="3">
        <f t="shared" si="93"/>
        <v>-3.8669760247485641E-3</v>
      </c>
      <c r="F866" s="3">
        <f>'Raw data'!D866</f>
        <v>32.799999999999997</v>
      </c>
      <c r="G866" s="3">
        <f t="shared" si="97"/>
        <v>-6.0606060606061465E-3</v>
      </c>
      <c r="H866" s="62">
        <f>'Raw data'!E866</f>
        <v>1520.8495223110001</v>
      </c>
      <c r="I866" s="67">
        <f t="shared" si="94"/>
        <v>-1.3130806056171626E-3</v>
      </c>
      <c r="K866" s="65">
        <v>43703</v>
      </c>
      <c r="L866" s="62">
        <f t="shared" si="95"/>
        <v>-4.7383085936428277E-3</v>
      </c>
      <c r="M866" s="62">
        <f t="shared" si="91"/>
        <v>126.60641</v>
      </c>
      <c r="N866">
        <f t="shared" si="96"/>
        <v>-4.5764912668550912E-3</v>
      </c>
    </row>
    <row r="867" spans="1:14" x14ac:dyDescent="0.3">
      <c r="A867" s="101">
        <v>43704</v>
      </c>
      <c r="B867" s="3">
        <f>'Raw data'!B867</f>
        <v>42.650554999999997</v>
      </c>
      <c r="C867" s="3">
        <f t="shared" si="92"/>
        <v>8.6113954814324659E-3</v>
      </c>
      <c r="D867" s="3">
        <f>'Raw data'!C867</f>
        <v>52.24</v>
      </c>
      <c r="E867" s="3">
        <f t="shared" si="93"/>
        <v>1.3975155279503083E-2</v>
      </c>
      <c r="F867" s="3">
        <f>'Raw data'!D867</f>
        <v>33.19</v>
      </c>
      <c r="G867" s="3">
        <f t="shared" si="97"/>
        <v>1.1890243902439042E-2</v>
      </c>
      <c r="H867" s="62">
        <f>'Raw data'!E867</f>
        <v>1530.8144714621701</v>
      </c>
      <c r="I867" s="67">
        <f t="shared" si="94"/>
        <v>6.5522255850978669E-3</v>
      </c>
      <c r="K867" s="65">
        <v>43704</v>
      </c>
      <c r="L867" s="62">
        <f t="shared" si="95"/>
        <v>1.149226488779153E-2</v>
      </c>
      <c r="M867" s="62">
        <f t="shared" si="91"/>
        <v>128.080555</v>
      </c>
      <c r="N867">
        <f t="shared" si="96"/>
        <v>1.1643525789886998E-2</v>
      </c>
    </row>
    <row r="868" spans="1:14" x14ac:dyDescent="0.3">
      <c r="A868" s="101">
        <v>43705</v>
      </c>
      <c r="B868" s="3">
        <f>'Raw data'!B868</f>
        <v>42.149856999999997</v>
      </c>
      <c r="C868" s="3">
        <f t="shared" si="92"/>
        <v>-1.1739542427994194E-2</v>
      </c>
      <c r="D868" s="3">
        <f>'Raw data'!C868</f>
        <v>52.34</v>
      </c>
      <c r="E868" s="3">
        <f t="shared" si="93"/>
        <v>1.9142419601837944E-3</v>
      </c>
      <c r="F868" s="3">
        <f>'Raw data'!D868</f>
        <v>32.9</v>
      </c>
      <c r="G868" s="3">
        <f t="shared" si="97"/>
        <v>-8.7375715576980765E-3</v>
      </c>
      <c r="H868" s="62">
        <f>'Raw data'!E868</f>
        <v>1529.13200218671</v>
      </c>
      <c r="I868" s="67">
        <f t="shared" si="94"/>
        <v>-1.0990680496070061E-3</v>
      </c>
      <c r="K868" s="65">
        <v>43705</v>
      </c>
      <c r="L868" s="62">
        <f t="shared" si="95"/>
        <v>-6.1876240085028261E-3</v>
      </c>
      <c r="M868" s="62">
        <f t="shared" si="91"/>
        <v>127.38985700000001</v>
      </c>
      <c r="N868">
        <f t="shared" si="96"/>
        <v>-5.3926843149609835E-3</v>
      </c>
    </row>
    <row r="869" spans="1:14" x14ac:dyDescent="0.3">
      <c r="A869" s="101">
        <v>43706</v>
      </c>
      <c r="B869" s="3">
        <f>'Raw data'!B869</f>
        <v>42.923667999999999</v>
      </c>
      <c r="C869" s="3">
        <f t="shared" si="92"/>
        <v>1.8358567622186763E-2</v>
      </c>
      <c r="D869" s="3">
        <f>'Raw data'!C869</f>
        <v>54</v>
      </c>
      <c r="E869" s="3">
        <f t="shared" si="93"/>
        <v>3.171570500573169E-2</v>
      </c>
      <c r="F869" s="3">
        <f>'Raw data'!D869</f>
        <v>33.979999999999997</v>
      </c>
      <c r="G869" s="3">
        <f t="shared" si="97"/>
        <v>3.2826747720364688E-2</v>
      </c>
      <c r="H869" s="62">
        <f>'Raw data'!E869</f>
        <v>1558.73676784076</v>
      </c>
      <c r="I869" s="67">
        <f t="shared" si="94"/>
        <v>1.9360503613627969E-2</v>
      </c>
      <c r="K869" s="65">
        <v>43706</v>
      </c>
      <c r="L869" s="62">
        <f t="shared" si="95"/>
        <v>2.7633673449427715E-2</v>
      </c>
      <c r="M869" s="62">
        <f t="shared" si="91"/>
        <v>130.90366799999998</v>
      </c>
      <c r="N869">
        <f t="shared" si="96"/>
        <v>2.7583130107446275E-2</v>
      </c>
    </row>
    <row r="870" spans="1:14" x14ac:dyDescent="0.3">
      <c r="A870" s="101">
        <v>43707</v>
      </c>
      <c r="B870" s="3">
        <f>'Raw data'!B870</f>
        <v>43.242294000000001</v>
      </c>
      <c r="C870" s="3">
        <f t="shared" si="92"/>
        <v>7.423084159536456E-3</v>
      </c>
      <c r="D870" s="3">
        <f>'Raw data'!C870</f>
        <v>54.98</v>
      </c>
      <c r="E870" s="3">
        <f t="shared" si="93"/>
        <v>1.814814814814809E-2</v>
      </c>
      <c r="F870" s="3">
        <f>'Raw data'!D870</f>
        <v>33.51</v>
      </c>
      <c r="G870" s="3">
        <f t="shared" si="97"/>
        <v>-1.3831665685697436E-2</v>
      </c>
      <c r="H870" s="62">
        <f>'Raw data'!E870</f>
        <v>1576.98058492165</v>
      </c>
      <c r="I870" s="67">
        <f t="shared" si="94"/>
        <v>1.1704232207316369E-2</v>
      </c>
      <c r="K870" s="65">
        <v>43707</v>
      </c>
      <c r="L870" s="62">
        <f t="shared" si="95"/>
        <v>3.9131888739957037E-3</v>
      </c>
      <c r="M870" s="62">
        <f t="shared" si="91"/>
        <v>131.732294</v>
      </c>
      <c r="N870">
        <f t="shared" si="96"/>
        <v>6.3300441665241512E-3</v>
      </c>
    </row>
    <row r="871" spans="1:14" x14ac:dyDescent="0.3">
      <c r="A871" s="101">
        <v>43710</v>
      </c>
      <c r="B871" s="3">
        <f>'Raw data'!B871</f>
        <v>43.697474999999997</v>
      </c>
      <c r="C871" s="3">
        <f t="shared" si="92"/>
        <v>1.0526291690260375E-2</v>
      </c>
      <c r="D871" s="3">
        <f>'Raw data'!C871</f>
        <v>54.82</v>
      </c>
      <c r="E871" s="3">
        <f t="shared" si="93"/>
        <v>-2.9101491451436266E-3</v>
      </c>
      <c r="F871" s="3">
        <f>'Raw data'!D871</f>
        <v>34.5</v>
      </c>
      <c r="G871" s="3">
        <f t="shared" si="97"/>
        <v>2.9543419874664339E-2</v>
      </c>
      <c r="H871" s="62">
        <f>'Raw data'!E871</f>
        <v>1570.18531050769</v>
      </c>
      <c r="I871" s="67">
        <f t="shared" si="94"/>
        <v>-4.3090412646377635E-3</v>
      </c>
      <c r="K871" s="65">
        <v>43710</v>
      </c>
      <c r="L871" s="62">
        <f t="shared" si="95"/>
        <v>1.2386520806593694E-2</v>
      </c>
      <c r="M871" s="62">
        <f t="shared" si="91"/>
        <v>133.01747499999999</v>
      </c>
      <c r="N871">
        <f t="shared" si="96"/>
        <v>9.7560056154491204E-3</v>
      </c>
    </row>
    <row r="872" spans="1:14" x14ac:dyDescent="0.3">
      <c r="A872" s="101">
        <v>43711</v>
      </c>
      <c r="B872" s="3">
        <f>'Raw data'!B872</f>
        <v>43.742995999999998</v>
      </c>
      <c r="C872" s="3">
        <f t="shared" si="92"/>
        <v>1.0417306720811859E-3</v>
      </c>
      <c r="D872" s="3">
        <f>'Raw data'!C872</f>
        <v>54.54</v>
      </c>
      <c r="E872" s="3">
        <f t="shared" si="93"/>
        <v>-5.1076249543962268E-3</v>
      </c>
      <c r="F872" s="3">
        <f>'Raw data'!D872</f>
        <v>34.74</v>
      </c>
      <c r="G872" s="3">
        <f t="shared" si="97"/>
        <v>6.9565217391304923E-3</v>
      </c>
      <c r="H872" s="62">
        <f>'Raw data'!E872</f>
        <v>1568.65803720285</v>
      </c>
      <c r="I872" s="67">
        <f t="shared" si="94"/>
        <v>-9.7267073804570346E-4</v>
      </c>
      <c r="K872" s="65">
        <v>43711</v>
      </c>
      <c r="L872" s="62">
        <f t="shared" si="95"/>
        <v>9.6354248560515056E-4</v>
      </c>
      <c r="M872" s="62">
        <f t="shared" si="91"/>
        <v>133.02299600000001</v>
      </c>
      <c r="N872">
        <f t="shared" si="96"/>
        <v>4.1505824704730522E-5</v>
      </c>
    </row>
    <row r="873" spans="1:14" x14ac:dyDescent="0.3">
      <c r="A873" s="101">
        <v>43712</v>
      </c>
      <c r="B873" s="3">
        <f>'Raw data'!B873</f>
        <v>43.606439999999999</v>
      </c>
      <c r="C873" s="3">
        <f t="shared" si="92"/>
        <v>-3.1217797701830665E-3</v>
      </c>
      <c r="D873" s="3">
        <f>'Raw data'!C873</f>
        <v>55.3</v>
      </c>
      <c r="E873" s="3">
        <f t="shared" si="93"/>
        <v>1.3934726806013898E-2</v>
      </c>
      <c r="F873" s="3">
        <f>'Raw data'!D873</f>
        <v>35.61</v>
      </c>
      <c r="G873" s="3">
        <f t="shared" si="97"/>
        <v>2.5043177892918749E-2</v>
      </c>
      <c r="H873" s="62">
        <f>'Raw data'!E873</f>
        <v>1581.2750182223399</v>
      </c>
      <c r="I873" s="67">
        <f t="shared" si="94"/>
        <v>8.0431685684585925E-3</v>
      </c>
      <c r="K873" s="65">
        <v>43712</v>
      </c>
      <c r="L873" s="62">
        <f t="shared" si="95"/>
        <v>1.1952041642916527E-2</v>
      </c>
      <c r="M873" s="62">
        <f t="shared" si="91"/>
        <v>134.51643999999999</v>
      </c>
      <c r="N873">
        <f t="shared" si="96"/>
        <v>1.122696108874275E-2</v>
      </c>
    </row>
    <row r="874" spans="1:14" x14ac:dyDescent="0.3">
      <c r="A874" s="101">
        <v>43713</v>
      </c>
      <c r="B874" s="3">
        <f>'Raw data'!B874</f>
        <v>45.017505999999997</v>
      </c>
      <c r="C874" s="3">
        <f t="shared" si="92"/>
        <v>3.2359119432817683E-2</v>
      </c>
      <c r="D874" s="3">
        <f>'Raw data'!C874</f>
        <v>56.38</v>
      </c>
      <c r="E874" s="3">
        <f t="shared" si="93"/>
        <v>1.9529837251356336E-2</v>
      </c>
      <c r="F874" s="3">
        <f>'Raw data'!D874</f>
        <v>36.33</v>
      </c>
      <c r="G874" s="3">
        <f t="shared" si="97"/>
        <v>2.0219039595619177E-2</v>
      </c>
      <c r="H874" s="62">
        <f>'Raw data'!E874</f>
        <v>1597.3413830572499</v>
      </c>
      <c r="I874" s="67">
        <f t="shared" si="94"/>
        <v>1.0160386175563396E-2</v>
      </c>
      <c r="K874" s="65">
        <v>43713</v>
      </c>
      <c r="L874" s="62">
        <f t="shared" si="95"/>
        <v>2.4035998759931065E-2</v>
      </c>
      <c r="M874" s="62">
        <f t="shared" si="91"/>
        <v>137.72750600000001</v>
      </c>
      <c r="N874">
        <f t="shared" si="96"/>
        <v>2.387117886854586E-2</v>
      </c>
    </row>
    <row r="875" spans="1:14" x14ac:dyDescent="0.3">
      <c r="A875" s="101">
        <v>43714</v>
      </c>
      <c r="B875" s="3">
        <f>'Raw data'!B875</f>
        <v>44.198174000000002</v>
      </c>
      <c r="C875" s="3">
        <f t="shared" si="92"/>
        <v>-1.8200297457615616E-2</v>
      </c>
      <c r="D875" s="3">
        <f>'Raw data'!C875</f>
        <v>55.74</v>
      </c>
      <c r="E875" s="3">
        <f t="shared" si="93"/>
        <v>-1.1351543100390219E-2</v>
      </c>
      <c r="F875" s="3">
        <f>'Raw data'!D875</f>
        <v>35.729999999999997</v>
      </c>
      <c r="G875" s="3">
        <f t="shared" si="97"/>
        <v>-1.6515276630883608E-2</v>
      </c>
      <c r="H875" s="62">
        <f>'Raw data'!E875</f>
        <v>1601.9527195793</v>
      </c>
      <c r="I875" s="67">
        <f t="shared" si="94"/>
        <v>2.8868822726073767E-3</v>
      </c>
      <c r="K875" s="65">
        <v>43714</v>
      </c>
      <c r="L875" s="62">
        <f t="shared" si="95"/>
        <v>-1.5355705729629814E-2</v>
      </c>
      <c r="M875" s="62">
        <f t="shared" si="91"/>
        <v>135.66817399999999</v>
      </c>
      <c r="N875">
        <f t="shared" si="96"/>
        <v>-1.4952220219539965E-2</v>
      </c>
    </row>
    <row r="876" spans="1:14" x14ac:dyDescent="0.3">
      <c r="A876" s="101">
        <v>43717</v>
      </c>
      <c r="B876" s="3">
        <f>'Raw data'!B876</f>
        <v>45.973385</v>
      </c>
      <c r="C876" s="3">
        <f t="shared" si="92"/>
        <v>4.0164804093490346E-2</v>
      </c>
      <c r="D876" s="3">
        <f>'Raw data'!C876</f>
        <v>55.6</v>
      </c>
      <c r="E876" s="3">
        <f t="shared" si="93"/>
        <v>-2.5116612845353528E-3</v>
      </c>
      <c r="F876" s="3">
        <f>'Raw data'!D876</f>
        <v>35.94</v>
      </c>
      <c r="G876" s="3">
        <f t="shared" si="97"/>
        <v>5.8774139378673625E-3</v>
      </c>
      <c r="H876" s="62">
        <f>'Raw data'!E876</f>
        <v>1610.69579116656</v>
      </c>
      <c r="I876" s="67">
        <f t="shared" si="94"/>
        <v>5.4577588217185327E-3</v>
      </c>
      <c r="K876" s="65">
        <v>43717</v>
      </c>
      <c r="L876" s="62">
        <f t="shared" si="95"/>
        <v>1.451018558227412E-2</v>
      </c>
      <c r="M876" s="62">
        <f t="shared" si="91"/>
        <v>137.513385</v>
      </c>
      <c r="N876">
        <f t="shared" si="96"/>
        <v>1.3600912768237054E-2</v>
      </c>
    </row>
    <row r="877" spans="1:14" x14ac:dyDescent="0.3">
      <c r="A877" s="101">
        <v>43718</v>
      </c>
      <c r="B877" s="3">
        <f>'Raw data'!B877</f>
        <v>49.159660000000002</v>
      </c>
      <c r="C877" s="3">
        <f t="shared" si="92"/>
        <v>6.9306947922151085E-2</v>
      </c>
      <c r="D877" s="3">
        <f>'Raw data'!C877</f>
        <v>56.62</v>
      </c>
      <c r="E877" s="3">
        <f t="shared" si="93"/>
        <v>1.8345323741007124E-2</v>
      </c>
      <c r="F877" s="3">
        <f>'Raw data'!D877</f>
        <v>36.880000000000003</v>
      </c>
      <c r="G877" s="3">
        <f t="shared" si="97"/>
        <v>2.6154702281580549E-2</v>
      </c>
      <c r="H877" s="62">
        <f>'Raw data'!E877</f>
        <v>1624.98030304292</v>
      </c>
      <c r="I877" s="67">
        <f t="shared" si="94"/>
        <v>8.8685349242853487E-3</v>
      </c>
      <c r="K877" s="65">
        <v>43718</v>
      </c>
      <c r="L877" s="62">
        <f t="shared" si="95"/>
        <v>3.7935657981579586E-2</v>
      </c>
      <c r="M877" s="62">
        <f t="shared" si="91"/>
        <v>142.65966</v>
      </c>
      <c r="N877">
        <f t="shared" si="96"/>
        <v>3.7423811507512547E-2</v>
      </c>
    </row>
    <row r="878" spans="1:14" x14ac:dyDescent="0.3">
      <c r="A878" s="101">
        <v>43719</v>
      </c>
      <c r="B878" s="3">
        <f>'Raw data'!B878</f>
        <v>46.701680000000003</v>
      </c>
      <c r="C878" s="3">
        <f t="shared" si="92"/>
        <v>-4.9999938974354154E-2</v>
      </c>
      <c r="D878" s="3">
        <f>'Raw data'!C878</f>
        <v>58.88</v>
      </c>
      <c r="E878" s="3">
        <f t="shared" si="93"/>
        <v>3.9915224302366749E-2</v>
      </c>
      <c r="F878" s="3">
        <f>'Raw data'!D878</f>
        <v>36.159999999999997</v>
      </c>
      <c r="G878" s="3">
        <f t="shared" si="97"/>
        <v>-1.9522776572668273E-2</v>
      </c>
      <c r="H878" s="62">
        <f>'Raw data'!E878</f>
        <v>1637.6170524491499</v>
      </c>
      <c r="I878" s="67">
        <f t="shared" si="94"/>
        <v>7.776555434282172E-3</v>
      </c>
      <c r="K878" s="65">
        <v>43719</v>
      </c>
      <c r="L878" s="62">
        <f t="shared" si="95"/>
        <v>-9.8691637482185585E-3</v>
      </c>
      <c r="M878" s="62">
        <f t="shared" si="91"/>
        <v>141.74168</v>
      </c>
      <c r="N878">
        <f t="shared" si="96"/>
        <v>-6.4347552769998193E-3</v>
      </c>
    </row>
    <row r="879" spans="1:14" x14ac:dyDescent="0.3">
      <c r="A879" s="101">
        <v>43720</v>
      </c>
      <c r="B879" s="3">
        <f>'Raw data'!B879</f>
        <v>47.338932</v>
      </c>
      <c r="C879" s="3">
        <f t="shared" si="92"/>
        <v>1.3645162229709865E-2</v>
      </c>
      <c r="D879" s="3">
        <f>'Raw data'!C879</f>
        <v>58.22</v>
      </c>
      <c r="E879" s="3">
        <f t="shared" si="93"/>
        <v>-1.1209239130434845E-2</v>
      </c>
      <c r="F879" s="3">
        <f>'Raw data'!D879</f>
        <v>35.89</v>
      </c>
      <c r="G879" s="3">
        <f t="shared" si="97"/>
        <v>-7.4668141592919264E-3</v>
      </c>
      <c r="H879" s="62">
        <f>'Raw data'!E879</f>
        <v>1651.4497332389301</v>
      </c>
      <c r="I879" s="67">
        <f t="shared" si="94"/>
        <v>8.4468348501211595E-3</v>
      </c>
      <c r="K879" s="65">
        <v>43720</v>
      </c>
      <c r="L879" s="62">
        <f t="shared" si="95"/>
        <v>-1.6769636866723022E-3</v>
      </c>
      <c r="M879" s="62">
        <f t="shared" si="91"/>
        <v>141.44893200000001</v>
      </c>
      <c r="N879">
        <f t="shared" si="96"/>
        <v>-2.0653628488105187E-3</v>
      </c>
    </row>
    <row r="880" spans="1:14" x14ac:dyDescent="0.3">
      <c r="A880" s="101">
        <v>43721</v>
      </c>
      <c r="B880" s="3">
        <f>'Raw data'!B880</f>
        <v>48.431370000000001</v>
      </c>
      <c r="C880" s="3">
        <f t="shared" si="92"/>
        <v>2.3076946476105573E-2</v>
      </c>
      <c r="D880" s="3">
        <f>'Raw data'!C880</f>
        <v>59.92</v>
      </c>
      <c r="E880" s="3">
        <f t="shared" si="93"/>
        <v>2.9199587770525642E-2</v>
      </c>
      <c r="F880" s="3">
        <f>'Raw data'!D880</f>
        <v>37.39</v>
      </c>
      <c r="G880" s="3">
        <f t="shared" si="97"/>
        <v>4.1794371691278906E-2</v>
      </c>
      <c r="H880" s="62">
        <f>'Raw data'!E880</f>
        <v>1665.34540844247</v>
      </c>
      <c r="I880" s="67">
        <f t="shared" si="94"/>
        <v>8.414228373931066E-3</v>
      </c>
      <c r="K880" s="65">
        <v>43721</v>
      </c>
      <c r="L880" s="62">
        <f t="shared" si="95"/>
        <v>3.135696864597004E-2</v>
      </c>
      <c r="M880" s="62">
        <f t="shared" si="91"/>
        <v>145.74137000000002</v>
      </c>
      <c r="N880">
        <f t="shared" si="96"/>
        <v>3.0346202967442722E-2</v>
      </c>
    </row>
    <row r="881" spans="1:14" x14ac:dyDescent="0.3">
      <c r="A881" s="101">
        <v>43724</v>
      </c>
      <c r="B881" s="3">
        <f>'Raw data'!B881</f>
        <v>47.429966</v>
      </c>
      <c r="C881" s="3">
        <f t="shared" si="92"/>
        <v>-2.0676763841287183E-2</v>
      </c>
      <c r="D881" s="3">
        <f>'Raw data'!C881</f>
        <v>59.44</v>
      </c>
      <c r="E881" s="3">
        <f t="shared" si="93"/>
        <v>-8.0106809078772361E-3</v>
      </c>
      <c r="F881" s="3">
        <f>'Raw data'!D881</f>
        <v>36.96</v>
      </c>
      <c r="G881" s="3">
        <f t="shared" si="97"/>
        <v>-1.1500401176785229E-2</v>
      </c>
      <c r="H881" s="62">
        <f>'Raw data'!E881</f>
        <v>1655.0136913700101</v>
      </c>
      <c r="I881" s="67">
        <f t="shared" si="94"/>
        <v>-6.2039484542265374E-3</v>
      </c>
      <c r="K881" s="65">
        <v>43724</v>
      </c>
      <c r="L881" s="62">
        <f t="shared" si="95"/>
        <v>-1.3395948641983216E-2</v>
      </c>
      <c r="M881" s="62">
        <f t="shared" si="91"/>
        <v>143.82996600000001</v>
      </c>
      <c r="N881">
        <f t="shared" si="96"/>
        <v>-1.3115040705326184E-2</v>
      </c>
    </row>
    <row r="882" spans="1:14" x14ac:dyDescent="0.3">
      <c r="A882" s="101">
        <v>43725</v>
      </c>
      <c r="B882" s="3">
        <f>'Raw data'!B882</f>
        <v>47.521008000000002</v>
      </c>
      <c r="C882" s="3">
        <f t="shared" si="92"/>
        <v>1.919503800614186E-3</v>
      </c>
      <c r="D882" s="3">
        <f>'Raw data'!C882</f>
        <v>58.54</v>
      </c>
      <c r="E882" s="3">
        <f t="shared" si="93"/>
        <v>-1.5141318977119761E-2</v>
      </c>
      <c r="F882" s="3">
        <f>'Raw data'!D882</f>
        <v>36.090000000000003</v>
      </c>
      <c r="G882" s="3">
        <f t="shared" si="97"/>
        <v>-2.353896103896097E-2</v>
      </c>
      <c r="H882" s="62">
        <f>'Raw data'!E882</f>
        <v>1649.3252667337799</v>
      </c>
      <c r="I882" s="67">
        <f t="shared" si="94"/>
        <v>-3.4370861497352904E-3</v>
      </c>
      <c r="K882" s="65">
        <v>43725</v>
      </c>
      <c r="L882" s="62">
        <f t="shared" si="95"/>
        <v>-1.2253592071822181E-2</v>
      </c>
      <c r="M882" s="62">
        <f t="shared" si="91"/>
        <v>142.15100799999999</v>
      </c>
      <c r="N882">
        <f t="shared" si="96"/>
        <v>-1.1673214189594001E-2</v>
      </c>
    </row>
    <row r="883" spans="1:14" x14ac:dyDescent="0.3">
      <c r="A883" s="101">
        <v>43726</v>
      </c>
      <c r="B883" s="3">
        <f>'Raw data'!B883</f>
        <v>47.703082999999999</v>
      </c>
      <c r="C883" s="3">
        <f t="shared" si="92"/>
        <v>3.8314633393297872E-3</v>
      </c>
      <c r="D883" s="3">
        <f>'Raw data'!C883</f>
        <v>59</v>
      </c>
      <c r="E883" s="3">
        <f t="shared" si="93"/>
        <v>7.8578749572941718E-3</v>
      </c>
      <c r="F883" s="3">
        <f>'Raw data'!D883</f>
        <v>36.29</v>
      </c>
      <c r="G883" s="3">
        <f t="shared" si="97"/>
        <v>5.5417013022996875E-3</v>
      </c>
      <c r="H883" s="62">
        <f>'Raw data'!E883</f>
        <v>1655.1091470747599</v>
      </c>
      <c r="I883" s="67">
        <f t="shared" si="94"/>
        <v>3.5068160645074027E-3</v>
      </c>
      <c r="K883" s="65">
        <v>43726</v>
      </c>
      <c r="L883" s="62">
        <f t="shared" si="95"/>
        <v>5.743679866307882E-3</v>
      </c>
      <c r="M883" s="62">
        <f t="shared" si="91"/>
        <v>142.99308299999998</v>
      </c>
      <c r="N883">
        <f t="shared" si="96"/>
        <v>5.9238060415301042E-3</v>
      </c>
    </row>
    <row r="884" spans="1:14" x14ac:dyDescent="0.3">
      <c r="A884" s="101">
        <v>43727</v>
      </c>
      <c r="B884" s="3">
        <f>'Raw data'!B884</f>
        <v>46.701680000000003</v>
      </c>
      <c r="C884" s="3">
        <f t="shared" si="92"/>
        <v>-2.0992416779435332E-2</v>
      </c>
      <c r="D884" s="3">
        <f>'Raw data'!C884</f>
        <v>57.4</v>
      </c>
      <c r="E884" s="3">
        <f t="shared" si="93"/>
        <v>-2.7118644067796634E-2</v>
      </c>
      <c r="F884" s="3">
        <f>'Raw data'!D884</f>
        <v>36.5</v>
      </c>
      <c r="G884" s="3">
        <f t="shared" si="97"/>
        <v>5.7867181041609496E-3</v>
      </c>
      <c r="H884" s="62">
        <f>'Raw data'!E884</f>
        <v>1664.6389450931999</v>
      </c>
      <c r="I884" s="67">
        <f t="shared" si="94"/>
        <v>5.7578063871394818E-3</v>
      </c>
      <c r="K884" s="65">
        <v>43727</v>
      </c>
      <c r="L884" s="62">
        <f t="shared" si="95"/>
        <v>-1.4108114247690338E-2</v>
      </c>
      <c r="M884" s="62">
        <f t="shared" si="91"/>
        <v>140.60167999999999</v>
      </c>
      <c r="N884">
        <f t="shared" si="96"/>
        <v>-1.6723906847997655E-2</v>
      </c>
    </row>
    <row r="885" spans="1:14" x14ac:dyDescent="0.3">
      <c r="A885" s="101">
        <v>43728</v>
      </c>
      <c r="B885" s="3">
        <f>'Raw data'!B885</f>
        <v>45.973385</v>
      </c>
      <c r="C885" s="3">
        <f t="shared" si="92"/>
        <v>-1.5594621007210078E-2</v>
      </c>
      <c r="D885" s="3">
        <f>'Raw data'!C885</f>
        <v>57.48</v>
      </c>
      <c r="E885" s="3">
        <f t="shared" si="93"/>
        <v>1.393728222996486E-3</v>
      </c>
      <c r="F885" s="3">
        <f>'Raw data'!D885</f>
        <v>36.82</v>
      </c>
      <c r="G885" s="3">
        <f t="shared" si="97"/>
        <v>8.7671232876712409E-3</v>
      </c>
      <c r="H885" s="62">
        <f>'Raw data'!E885</f>
        <v>1666.8899400548601</v>
      </c>
      <c r="I885" s="67">
        <f t="shared" si="94"/>
        <v>1.3522421593555216E-3</v>
      </c>
      <c r="K885" s="65">
        <v>43728</v>
      </c>
      <c r="L885" s="62">
        <f t="shared" si="95"/>
        <v>-1.8112564988474501E-3</v>
      </c>
      <c r="M885" s="62">
        <f t="shared" si="91"/>
        <v>140.27338499999999</v>
      </c>
      <c r="N885">
        <f t="shared" si="96"/>
        <v>-2.3349294261633085E-3</v>
      </c>
    </row>
    <row r="886" spans="1:14" x14ac:dyDescent="0.3">
      <c r="A886" s="101">
        <v>43731</v>
      </c>
      <c r="B886" s="3">
        <f>'Raw data'!B886</f>
        <v>44.698875000000001</v>
      </c>
      <c r="C886" s="3">
        <f t="shared" si="92"/>
        <v>-2.7722779168860404E-2</v>
      </c>
      <c r="D886" s="3">
        <f>'Raw data'!C886</f>
        <v>55.86</v>
      </c>
      <c r="E886" s="3">
        <f t="shared" si="93"/>
        <v>-2.8183716075156535E-2</v>
      </c>
      <c r="F886" s="3">
        <f>'Raw data'!D886</f>
        <v>36.549999999999997</v>
      </c>
      <c r="G886" s="3">
        <f t="shared" si="97"/>
        <v>-7.332971211298292E-3</v>
      </c>
      <c r="H886" s="62">
        <f>'Raw data'!E886</f>
        <v>1637.65785695354</v>
      </c>
      <c r="I886" s="67">
        <f t="shared" si="94"/>
        <v>-1.7536900546869946E-2</v>
      </c>
      <c r="K886" s="65">
        <v>43731</v>
      </c>
      <c r="L886" s="62">
        <f t="shared" si="95"/>
        <v>-2.1079822151771743E-2</v>
      </c>
      <c r="M886" s="62">
        <f t="shared" si="91"/>
        <v>137.10887500000001</v>
      </c>
      <c r="N886">
        <f t="shared" si="96"/>
        <v>-2.255958961851515E-2</v>
      </c>
    </row>
    <row r="887" spans="1:14" x14ac:dyDescent="0.3">
      <c r="A887" s="101">
        <v>43732</v>
      </c>
      <c r="B887" s="3">
        <f>'Raw data'!B887</f>
        <v>45.154060000000001</v>
      </c>
      <c r="C887" s="3">
        <f t="shared" si="92"/>
        <v>1.0183365912453057E-2</v>
      </c>
      <c r="D887" s="3">
        <f>'Raw data'!C887</f>
        <v>57</v>
      </c>
      <c r="E887" s="3">
        <f t="shared" si="93"/>
        <v>2.0408163265306131E-2</v>
      </c>
      <c r="F887" s="3">
        <f>'Raw data'!D887</f>
        <v>36.4</v>
      </c>
      <c r="G887" s="3">
        <f t="shared" si="97"/>
        <v>-4.1039671682626157E-3</v>
      </c>
      <c r="H887" s="62">
        <f>'Raw data'!E887</f>
        <v>1633.08960580234</v>
      </c>
      <c r="I887" s="67">
        <f t="shared" si="94"/>
        <v>-2.7895027839930564E-3</v>
      </c>
      <c r="K887" s="65">
        <v>43732</v>
      </c>
      <c r="L887" s="62">
        <f t="shared" si="95"/>
        <v>8.829187336498857E-3</v>
      </c>
      <c r="M887" s="62">
        <f t="shared" si="91"/>
        <v>138.55405999999999</v>
      </c>
      <c r="N887">
        <f t="shared" si="96"/>
        <v>1.0540419064775937E-2</v>
      </c>
    </row>
    <row r="888" spans="1:14" x14ac:dyDescent="0.3">
      <c r="A888" s="101">
        <v>43733</v>
      </c>
      <c r="B888" s="3">
        <f>'Raw data'!B888</f>
        <v>44.835430000000002</v>
      </c>
      <c r="C888" s="3">
        <f t="shared" si="92"/>
        <v>-7.0565083184103237E-3</v>
      </c>
      <c r="D888" s="3">
        <f>'Raw data'!C888</f>
        <v>57</v>
      </c>
      <c r="E888" s="3">
        <f t="shared" si="93"/>
        <v>0</v>
      </c>
      <c r="F888" s="3">
        <f>'Raw data'!D888</f>
        <v>36.4</v>
      </c>
      <c r="G888" s="3">
        <f t="shared" si="97"/>
        <v>0</v>
      </c>
      <c r="H888" s="62">
        <f>'Raw data'!E888</f>
        <v>1620.67293004155</v>
      </c>
      <c r="I888" s="67">
        <f t="shared" si="94"/>
        <v>-7.6031809379434809E-3</v>
      </c>
      <c r="K888" s="65">
        <v>43733</v>
      </c>
      <c r="L888" s="62">
        <f t="shared" si="95"/>
        <v>-2.3521694394701077E-3</v>
      </c>
      <c r="M888" s="62">
        <f t="shared" si="91"/>
        <v>138.23543000000001</v>
      </c>
      <c r="N888">
        <f t="shared" si="96"/>
        <v>-2.2996799949419359E-3</v>
      </c>
    </row>
    <row r="889" spans="1:14" x14ac:dyDescent="0.3">
      <c r="A889" s="101">
        <v>43734</v>
      </c>
      <c r="B889" s="3">
        <f>'Raw data'!B889</f>
        <v>43.651960000000003</v>
      </c>
      <c r="C889" s="3">
        <f t="shared" si="92"/>
        <v>-2.6395865947979082E-2</v>
      </c>
      <c r="D889" s="3">
        <f>'Raw data'!C889</f>
        <v>55.42</v>
      </c>
      <c r="E889" s="3">
        <f t="shared" si="93"/>
        <v>-2.7719298245614005E-2</v>
      </c>
      <c r="F889" s="3">
        <f>'Raw data'!D889</f>
        <v>36.090000000000003</v>
      </c>
      <c r="G889" s="3">
        <f t="shared" si="97"/>
        <v>-8.5164835164833839E-3</v>
      </c>
      <c r="H889" s="62">
        <f>'Raw data'!E889</f>
        <v>1631.61374839772</v>
      </c>
      <c r="I889" s="67">
        <f t="shared" si="94"/>
        <v>6.7507873756424679E-3</v>
      </c>
      <c r="K889" s="65">
        <v>43734</v>
      </c>
      <c r="L889" s="62">
        <f t="shared" si="95"/>
        <v>-2.0877215903358823E-2</v>
      </c>
      <c r="M889" s="62">
        <f t="shared" si="91"/>
        <v>135.16196000000002</v>
      </c>
      <c r="N889">
        <f t="shared" si="96"/>
        <v>-2.2233590910810536E-2</v>
      </c>
    </row>
    <row r="890" spans="1:14" x14ac:dyDescent="0.3">
      <c r="A890" s="101">
        <v>43735</v>
      </c>
      <c r="B890" s="3">
        <f>'Raw data'!B890</f>
        <v>43.742995999999998</v>
      </c>
      <c r="C890" s="3">
        <f t="shared" si="92"/>
        <v>2.0854962755394134E-3</v>
      </c>
      <c r="D890" s="3">
        <f>'Raw data'!C890</f>
        <v>56.08</v>
      </c>
      <c r="E890" s="3">
        <f t="shared" si="93"/>
        <v>1.1909058101768252E-2</v>
      </c>
      <c r="F890" s="3">
        <f>'Raw data'!D890</f>
        <v>36.799999999999997</v>
      </c>
      <c r="G890" s="3">
        <f t="shared" si="97"/>
        <v>1.9673039623164135E-2</v>
      </c>
      <c r="H890" s="62">
        <f>'Raw data'!E890</f>
        <v>1646.5954881698101</v>
      </c>
      <c r="I890" s="67">
        <f t="shared" si="94"/>
        <v>9.1821607821106644E-3</v>
      </c>
      <c r="K890" s="65">
        <v>43735</v>
      </c>
      <c r="L890" s="62">
        <f t="shared" si="95"/>
        <v>1.1222531333490599E-2</v>
      </c>
      <c r="M890" s="62">
        <f t="shared" si="91"/>
        <v>136.622996</v>
      </c>
      <c r="N890">
        <f t="shared" si="96"/>
        <v>1.0809520666909376E-2</v>
      </c>
    </row>
    <row r="891" spans="1:14" x14ac:dyDescent="0.3">
      <c r="A891" s="101">
        <v>43738</v>
      </c>
      <c r="B891" s="3">
        <f>'Raw data'!B891</f>
        <v>43.378852999999999</v>
      </c>
      <c r="C891" s="3">
        <f t="shared" si="92"/>
        <v>-8.3246012687379391E-3</v>
      </c>
      <c r="D891" s="3">
        <f>'Raw data'!C891</f>
        <v>57.5</v>
      </c>
      <c r="E891" s="3">
        <f t="shared" si="93"/>
        <v>2.5320970042796036E-2</v>
      </c>
      <c r="F891" s="3">
        <f>'Raw data'!D891</f>
        <v>36.130000000000003</v>
      </c>
      <c r="G891" s="3">
        <f t="shared" si="97"/>
        <v>-1.8206521739130288E-2</v>
      </c>
      <c r="H891" s="62">
        <f>'Raw data'!E891</f>
        <v>1647.6709909436499</v>
      </c>
      <c r="I891" s="67">
        <f t="shared" si="94"/>
        <v>6.5316757003583479E-4</v>
      </c>
      <c r="K891" s="65">
        <v>43738</v>
      </c>
      <c r="L891" s="62">
        <f t="shared" si="95"/>
        <v>-4.0338432169073044E-4</v>
      </c>
      <c r="M891" s="62">
        <f t="shared" si="91"/>
        <v>137.00885299999999</v>
      </c>
      <c r="N891">
        <f t="shared" si="96"/>
        <v>2.824246366255848E-3</v>
      </c>
    </row>
    <row r="892" spans="1:14" x14ac:dyDescent="0.3">
      <c r="A892" s="101">
        <v>43739</v>
      </c>
      <c r="B892" s="3">
        <f>'Raw data'!B892</f>
        <v>43.879550000000002</v>
      </c>
      <c r="C892" s="3">
        <f t="shared" si="92"/>
        <v>1.1542421372921096E-2</v>
      </c>
      <c r="D892" s="3">
        <f>'Raw data'!C892</f>
        <v>56.36</v>
      </c>
      <c r="E892" s="3">
        <f t="shared" si="93"/>
        <v>-1.982608695652175E-2</v>
      </c>
      <c r="F892" s="3">
        <f>'Raw data'!D892</f>
        <v>36</v>
      </c>
      <c r="G892" s="3">
        <f t="shared" si="97"/>
        <v>-3.598117907556118E-3</v>
      </c>
      <c r="H892" s="62">
        <f>'Raw data'!E892</f>
        <v>1635.64164182901</v>
      </c>
      <c r="I892" s="67">
        <f t="shared" si="94"/>
        <v>-7.300819872874305E-3</v>
      </c>
      <c r="K892" s="65">
        <v>43739</v>
      </c>
      <c r="L892" s="62">
        <f t="shared" si="95"/>
        <v>-3.9605944970522574E-3</v>
      </c>
      <c r="M892" s="62">
        <f t="shared" si="91"/>
        <v>136.23955000000001</v>
      </c>
      <c r="N892">
        <f t="shared" si="96"/>
        <v>-5.6149875220105634E-3</v>
      </c>
    </row>
    <row r="893" spans="1:14" x14ac:dyDescent="0.3">
      <c r="A893" s="101">
        <v>43740</v>
      </c>
      <c r="B893" s="3">
        <f>'Raw data'!B893</f>
        <v>42.605040000000002</v>
      </c>
      <c r="C893" s="3">
        <f t="shared" si="92"/>
        <v>-2.9045648827301086E-2</v>
      </c>
      <c r="D893" s="3">
        <f>'Raw data'!C893</f>
        <v>54.8</v>
      </c>
      <c r="E893" s="3">
        <f t="shared" si="93"/>
        <v>-2.7679205110007137E-2</v>
      </c>
      <c r="F893" s="3">
        <f>'Raw data'!D893</f>
        <v>35.450000000000003</v>
      </c>
      <c r="G893" s="3">
        <f t="shared" si="97"/>
        <v>-1.5277777777777699E-2</v>
      </c>
      <c r="H893" s="62">
        <f>'Raw data'!E893</f>
        <v>1593.31534599925</v>
      </c>
      <c r="I893" s="67">
        <f t="shared" si="94"/>
        <v>-2.5877487309769073E-2</v>
      </c>
      <c r="K893" s="65">
        <v>43740</v>
      </c>
      <c r="L893" s="62">
        <f t="shared" si="95"/>
        <v>-2.4000877238361973E-2</v>
      </c>
      <c r="M893" s="62">
        <f t="shared" si="91"/>
        <v>132.85504</v>
      </c>
      <c r="N893">
        <f t="shared" si="96"/>
        <v>-2.4842345706514779E-2</v>
      </c>
    </row>
    <row r="894" spans="1:14" x14ac:dyDescent="0.3">
      <c r="A894" s="101">
        <v>43741</v>
      </c>
      <c r="B894" s="3">
        <f>'Raw data'!B894</f>
        <v>42.058819999999997</v>
      </c>
      <c r="C894" s="3">
        <f t="shared" si="92"/>
        <v>-1.2820548930361414E-2</v>
      </c>
      <c r="D894" s="3">
        <f>'Raw data'!C894</f>
        <v>54.6</v>
      </c>
      <c r="E894" s="3">
        <f t="shared" si="93"/>
        <v>-3.6496350364962726E-3</v>
      </c>
      <c r="F894" s="3">
        <f>'Raw data'!D894</f>
        <v>35.770000000000003</v>
      </c>
      <c r="G894" s="3">
        <f t="shared" si="97"/>
        <v>9.0267983074753238E-3</v>
      </c>
      <c r="H894" s="62">
        <f>'Raw data'!E894</f>
        <v>1588.40681250642</v>
      </c>
      <c r="I894" s="67">
        <f t="shared" si="94"/>
        <v>-3.0807043346159331E-3</v>
      </c>
      <c r="K894" s="65">
        <v>43741</v>
      </c>
      <c r="L894" s="62">
        <f t="shared" si="95"/>
        <v>-2.4811285531274544E-3</v>
      </c>
      <c r="M894" s="62">
        <f t="shared" si="91"/>
        <v>132.42882</v>
      </c>
      <c r="N894">
        <f t="shared" si="96"/>
        <v>-3.2081583054733996E-3</v>
      </c>
    </row>
    <row r="895" spans="1:14" x14ac:dyDescent="0.3">
      <c r="A895" s="101">
        <v>43742</v>
      </c>
      <c r="B895" s="3">
        <f>'Raw data'!B895</f>
        <v>41.148457000000001</v>
      </c>
      <c r="C895" s="3">
        <f t="shared" si="92"/>
        <v>-2.1644996221957646E-2</v>
      </c>
      <c r="D895" s="3">
        <f>'Raw data'!C895</f>
        <v>54.92</v>
      </c>
      <c r="E895" s="3">
        <f t="shared" si="93"/>
        <v>5.860805860805866E-3</v>
      </c>
      <c r="F895" s="3">
        <f>'Raw data'!D895</f>
        <v>35.25</v>
      </c>
      <c r="G895" s="3">
        <f t="shared" si="97"/>
        <v>-1.4537321778026364E-2</v>
      </c>
      <c r="H895" s="62">
        <f>'Raw data'!E895</f>
        <v>1593.9771309283401</v>
      </c>
      <c r="I895" s="67">
        <f t="shared" si="94"/>
        <v>3.5068588085003433E-3</v>
      </c>
      <c r="K895" s="65">
        <v>43742</v>
      </c>
      <c r="L895" s="62">
        <f t="shared" si="95"/>
        <v>-1.0107170713059381E-2</v>
      </c>
      <c r="M895" s="62">
        <f t="shared" si="91"/>
        <v>131.318457</v>
      </c>
      <c r="N895">
        <f t="shared" si="96"/>
        <v>-8.3846023848887768E-3</v>
      </c>
    </row>
    <row r="896" spans="1:14" x14ac:dyDescent="0.3">
      <c r="A896" s="101">
        <v>43745</v>
      </c>
      <c r="B896" s="3">
        <f>'Raw data'!B896</f>
        <v>41.785713000000001</v>
      </c>
      <c r="C896" s="3">
        <f t="shared" si="92"/>
        <v>1.5486753245692802E-2</v>
      </c>
      <c r="D896" s="3">
        <f>'Raw data'!C896</f>
        <v>55.74</v>
      </c>
      <c r="E896" s="3">
        <f t="shared" si="93"/>
        <v>1.4930808448652591E-2</v>
      </c>
      <c r="F896" s="3">
        <f>'Raw data'!D896</f>
        <v>35.11</v>
      </c>
      <c r="G896" s="3">
        <f t="shared" si="97"/>
        <v>-3.9716312056737747E-3</v>
      </c>
      <c r="H896" s="62">
        <f>'Raw data'!E896</f>
        <v>1617.9947017562899</v>
      </c>
      <c r="I896" s="67">
        <f t="shared" si="94"/>
        <v>1.5067701011470527E-2</v>
      </c>
      <c r="K896" s="65">
        <v>43745</v>
      </c>
      <c r="L896" s="62">
        <f t="shared" si="95"/>
        <v>8.8153101628905394E-3</v>
      </c>
      <c r="M896" s="62">
        <f t="shared" si="91"/>
        <v>132.63571300000001</v>
      </c>
      <c r="N896">
        <f t="shared" si="96"/>
        <v>1.0031004247940673E-2</v>
      </c>
    </row>
    <row r="897" spans="1:14" x14ac:dyDescent="0.3">
      <c r="A897" s="101">
        <v>43746</v>
      </c>
      <c r="B897" s="3">
        <f>'Raw data'!B897</f>
        <v>41.922263999999998</v>
      </c>
      <c r="C897" s="3">
        <f t="shared" si="92"/>
        <v>3.2678872800374903E-3</v>
      </c>
      <c r="D897" s="3">
        <f>'Raw data'!C897</f>
        <v>56.3</v>
      </c>
      <c r="E897" s="3">
        <f t="shared" si="93"/>
        <v>1.0046645138141283E-2</v>
      </c>
      <c r="F897" s="3">
        <f>'Raw data'!D897</f>
        <v>35.380000000000003</v>
      </c>
      <c r="G897" s="3">
        <f t="shared" si="97"/>
        <v>7.6901167758474257E-3</v>
      </c>
      <c r="H897" s="62">
        <f>'Raw data'!E897</f>
        <v>1605.6887762496101</v>
      </c>
      <c r="I897" s="67">
        <f t="shared" si="94"/>
        <v>-7.6056648970000262E-3</v>
      </c>
      <c r="K897" s="65">
        <v>43746</v>
      </c>
      <c r="L897" s="62">
        <f t="shared" si="95"/>
        <v>7.001549731342066E-3</v>
      </c>
      <c r="M897" s="62">
        <f t="shared" si="91"/>
        <v>133.60226399999999</v>
      </c>
      <c r="N897">
        <f t="shared" si="96"/>
        <v>7.2872605585494249E-3</v>
      </c>
    </row>
    <row r="898" spans="1:14" x14ac:dyDescent="0.3">
      <c r="A898" s="101">
        <v>43747</v>
      </c>
      <c r="B898" s="3">
        <f>'Raw data'!B898</f>
        <v>43.606439999999999</v>
      </c>
      <c r="C898" s="3">
        <f t="shared" si="92"/>
        <v>4.0173784507439789E-2</v>
      </c>
      <c r="D898" s="3">
        <f>'Raw data'!C898</f>
        <v>56.98</v>
      </c>
      <c r="E898" s="3">
        <f t="shared" si="93"/>
        <v>1.2078152753108343E-2</v>
      </c>
      <c r="F898" s="3">
        <f>'Raw data'!D898</f>
        <v>35.590000000000003</v>
      </c>
      <c r="G898" s="3">
        <f t="shared" si="97"/>
        <v>5.935556811758079E-3</v>
      </c>
      <c r="H898" s="62">
        <f>'Raw data'!E898</f>
        <v>1619.9989689265899</v>
      </c>
      <c r="I898" s="67">
        <f t="shared" si="94"/>
        <v>8.9121832877252574E-3</v>
      </c>
      <c r="K898" s="65">
        <v>43747</v>
      </c>
      <c r="L898" s="62">
        <f t="shared" si="95"/>
        <v>1.9395831357435403E-2</v>
      </c>
      <c r="M898" s="62">
        <f t="shared" si="91"/>
        <v>136.17644000000001</v>
      </c>
      <c r="N898">
        <f t="shared" si="96"/>
        <v>1.9267457922719205E-2</v>
      </c>
    </row>
    <row r="899" spans="1:14" x14ac:dyDescent="0.3">
      <c r="A899" s="101">
        <v>43748</v>
      </c>
      <c r="B899" s="3">
        <f>'Raw data'!B899</f>
        <v>44.653359999999999</v>
      </c>
      <c r="C899" s="3">
        <f t="shared" si="92"/>
        <v>2.400838041353525E-2</v>
      </c>
      <c r="D899" s="3">
        <f>'Raw data'!C899</f>
        <v>57.62</v>
      </c>
      <c r="E899" s="3">
        <f t="shared" si="93"/>
        <v>1.1232011232011242E-2</v>
      </c>
      <c r="F899" s="3">
        <f>'Raw data'!D899</f>
        <v>35.6</v>
      </c>
      <c r="G899" s="3">
        <f t="shared" si="97"/>
        <v>2.8097780275352654E-4</v>
      </c>
      <c r="H899" s="62">
        <f>'Raw data'!E899</f>
        <v>1630.0330857543499</v>
      </c>
      <c r="I899" s="67">
        <f t="shared" si="94"/>
        <v>6.193903218598122E-3</v>
      </c>
      <c r="K899" s="65">
        <v>43748</v>
      </c>
      <c r="L899" s="62">
        <f t="shared" si="95"/>
        <v>1.1840456482766673E-2</v>
      </c>
      <c r="M899" s="62">
        <f t="shared" ref="M899:M962" si="98">B899+D899+F899</f>
        <v>137.87335999999999</v>
      </c>
      <c r="N899">
        <f t="shared" si="96"/>
        <v>1.2461186384369992E-2</v>
      </c>
    </row>
    <row r="900" spans="1:14" x14ac:dyDescent="0.3">
      <c r="A900" s="101">
        <v>43749</v>
      </c>
      <c r="B900" s="3">
        <f>'Raw data'!B900</f>
        <v>45.518203999999997</v>
      </c>
      <c r="C900" s="3">
        <f t="shared" ref="C900:C963" si="99">(B900-B899)/B899</f>
        <v>1.9367949018841986E-2</v>
      </c>
      <c r="D900" s="3">
        <f>'Raw data'!C900</f>
        <v>58.6</v>
      </c>
      <c r="E900" s="3">
        <f t="shared" ref="E900:E963" si="100">(D900-D899)/D899</f>
        <v>1.7007983339118432E-2</v>
      </c>
      <c r="F900" s="3">
        <f>'Raw data'!D900</f>
        <v>35.24</v>
      </c>
      <c r="G900" s="3">
        <f t="shared" si="97"/>
        <v>-1.0112359550561782E-2</v>
      </c>
      <c r="H900" s="62">
        <f>'Raw data'!E900</f>
        <v>1653.2806620757799</v>
      </c>
      <c r="I900" s="67">
        <f t="shared" ref="I900:I963" si="101">(H900-H899)/H899</f>
        <v>1.426202727085837E-2</v>
      </c>
      <c r="K900" s="65">
        <v>43749</v>
      </c>
      <c r="L900" s="62">
        <f t="shared" ref="L900:L963" si="102">AVERAGE(C900,E900,G900)</f>
        <v>8.7545242691328788E-3</v>
      </c>
      <c r="M900" s="62">
        <f t="shared" si="98"/>
        <v>139.358204</v>
      </c>
      <c r="N900">
        <f t="shared" ref="N900:N963" si="103">(M900-M899)/M899</f>
        <v>1.0769622209830888E-2</v>
      </c>
    </row>
    <row r="901" spans="1:14" x14ac:dyDescent="0.3">
      <c r="A901" s="101">
        <v>43752</v>
      </c>
      <c r="B901" s="3">
        <f>'Raw data'!B901</f>
        <v>45.700279999999999</v>
      </c>
      <c r="C901" s="3">
        <f t="shared" si="99"/>
        <v>4.0000699500358609E-3</v>
      </c>
      <c r="D901" s="3">
        <f>'Raw data'!C901</f>
        <v>58.7</v>
      </c>
      <c r="E901" s="3">
        <f t="shared" si="100"/>
        <v>1.7064846416382496E-3</v>
      </c>
      <c r="F901" s="3">
        <f>'Raw data'!D901</f>
        <v>34.75</v>
      </c>
      <c r="G901" s="3">
        <f t="shared" si="97"/>
        <v>-1.3904653802497217E-2</v>
      </c>
      <c r="H901" s="62">
        <f>'Raw data'!E901</f>
        <v>1652.5770112287901</v>
      </c>
      <c r="I901" s="67">
        <f t="shared" si="101"/>
        <v>-4.2560882923916898E-4</v>
      </c>
      <c r="K901" s="65">
        <v>43752</v>
      </c>
      <c r="L901" s="62">
        <f t="shared" si="102"/>
        <v>-2.7326997369410354E-3</v>
      </c>
      <c r="M901" s="62">
        <f t="shared" si="98"/>
        <v>139.15028000000001</v>
      </c>
      <c r="N901">
        <f t="shared" si="103"/>
        <v>-1.4920111915333763E-3</v>
      </c>
    </row>
    <row r="902" spans="1:14" x14ac:dyDescent="0.3">
      <c r="A902" s="101">
        <v>43753</v>
      </c>
      <c r="B902" s="3">
        <f>'Raw data'!B902</f>
        <v>46.155459999999998</v>
      </c>
      <c r="C902" s="3">
        <f t="shared" si="99"/>
        <v>9.9601140299358914E-3</v>
      </c>
      <c r="D902" s="3">
        <f>'Raw data'!C902</f>
        <v>59.62</v>
      </c>
      <c r="E902" s="3">
        <f t="shared" si="100"/>
        <v>1.5672913117546757E-2</v>
      </c>
      <c r="F902" s="3">
        <f>'Raw data'!D902</f>
        <v>34.1</v>
      </c>
      <c r="G902" s="3">
        <f t="shared" ref="G902:G965" si="104">(F902-F901)/F901</f>
        <v>-1.8705035971222982E-2</v>
      </c>
      <c r="H902" s="62">
        <f>'Raw data'!E902</f>
        <v>1670.21111432408</v>
      </c>
      <c r="I902" s="67">
        <f t="shared" si="101"/>
        <v>1.0670669491025951E-2</v>
      </c>
      <c r="K902" s="65">
        <v>43753</v>
      </c>
      <c r="L902" s="62">
        <f t="shared" si="102"/>
        <v>2.3093303920865547E-3</v>
      </c>
      <c r="M902" s="62">
        <f t="shared" si="98"/>
        <v>139.87546</v>
      </c>
      <c r="N902">
        <f t="shared" si="103"/>
        <v>5.2114878963951386E-3</v>
      </c>
    </row>
    <row r="903" spans="1:14" x14ac:dyDescent="0.3">
      <c r="A903" s="101">
        <v>43754</v>
      </c>
      <c r="B903" s="3">
        <f>'Raw data'!B903</f>
        <v>45.882350000000002</v>
      </c>
      <c r="C903" s="3">
        <f t="shared" si="99"/>
        <v>-5.9171764293974218E-3</v>
      </c>
      <c r="D903" s="3">
        <f>'Raw data'!C903</f>
        <v>59.72</v>
      </c>
      <c r="E903" s="3">
        <f t="shared" si="100"/>
        <v>1.6772895001677529E-3</v>
      </c>
      <c r="F903" s="3">
        <f>'Raw data'!D903</f>
        <v>33.85</v>
      </c>
      <c r="G903" s="3">
        <f t="shared" si="104"/>
        <v>-7.3313782991202342E-3</v>
      </c>
      <c r="H903" s="62">
        <f>'Raw data'!E903</f>
        <v>1677.1919113910101</v>
      </c>
      <c r="I903" s="67">
        <f t="shared" si="101"/>
        <v>4.1795896381369591E-3</v>
      </c>
      <c r="K903" s="65">
        <v>43754</v>
      </c>
      <c r="L903" s="62">
        <f t="shared" si="102"/>
        <v>-3.8570884094499673E-3</v>
      </c>
      <c r="M903" s="62">
        <f t="shared" si="98"/>
        <v>139.45235</v>
      </c>
      <c r="N903">
        <f t="shared" si="103"/>
        <v>-3.0249051549142954E-3</v>
      </c>
    </row>
    <row r="904" spans="1:14" x14ac:dyDescent="0.3">
      <c r="A904" s="101">
        <v>43755</v>
      </c>
      <c r="B904" s="3">
        <f>'Raw data'!B904</f>
        <v>45.700279999999999</v>
      </c>
      <c r="C904" s="3">
        <f t="shared" si="99"/>
        <v>-3.9681925620636922E-3</v>
      </c>
      <c r="D904" s="3">
        <f>'Raw data'!C904</f>
        <v>59.04</v>
      </c>
      <c r="E904" s="3">
        <f t="shared" si="100"/>
        <v>-1.1386470194239781E-2</v>
      </c>
      <c r="F904" s="3">
        <f>'Raw data'!D904</f>
        <v>34.520000000000003</v>
      </c>
      <c r="G904" s="3">
        <f t="shared" si="104"/>
        <v>1.9793205317577597E-2</v>
      </c>
      <c r="H904" s="62">
        <f>'Raw data'!E904</f>
        <v>1682.8731226068301</v>
      </c>
      <c r="I904" s="67">
        <f t="shared" si="101"/>
        <v>3.3873352102611609E-3</v>
      </c>
      <c r="K904" s="65">
        <v>43755</v>
      </c>
      <c r="L904" s="62">
        <f t="shared" si="102"/>
        <v>1.4795141870913749E-3</v>
      </c>
      <c r="M904" s="62">
        <f t="shared" si="98"/>
        <v>139.26027999999999</v>
      </c>
      <c r="N904">
        <f t="shared" si="103"/>
        <v>-1.3773163378028486E-3</v>
      </c>
    </row>
    <row r="905" spans="1:14" x14ac:dyDescent="0.3">
      <c r="A905" s="101">
        <v>43756</v>
      </c>
      <c r="B905" s="3">
        <f>'Raw data'!B905</f>
        <v>45.518203999999997</v>
      </c>
      <c r="C905" s="3">
        <f t="shared" si="99"/>
        <v>-3.9841331387904435E-3</v>
      </c>
      <c r="D905" s="3">
        <f>'Raw data'!C905</f>
        <v>58.14</v>
      </c>
      <c r="E905" s="3">
        <f t="shared" si="100"/>
        <v>-1.5243902439024366E-2</v>
      </c>
      <c r="F905" s="3">
        <f>'Raw data'!D905</f>
        <v>33.6</v>
      </c>
      <c r="G905" s="3">
        <f t="shared" si="104"/>
        <v>-2.6651216685979189E-2</v>
      </c>
      <c r="H905" s="62">
        <f>'Raw data'!E905</f>
        <v>1697.9113523717201</v>
      </c>
      <c r="I905" s="67">
        <f t="shared" si="101"/>
        <v>8.9360448882773152E-3</v>
      </c>
      <c r="K905" s="65">
        <v>43756</v>
      </c>
      <c r="L905" s="62">
        <f t="shared" si="102"/>
        <v>-1.5293084087931333E-2</v>
      </c>
      <c r="M905" s="62">
        <f t="shared" si="98"/>
        <v>137.25820400000001</v>
      </c>
      <c r="N905">
        <f t="shared" si="103"/>
        <v>-1.4376504197751062E-2</v>
      </c>
    </row>
    <row r="906" spans="1:14" x14ac:dyDescent="0.3">
      <c r="A906" s="101">
        <v>43759</v>
      </c>
      <c r="B906" s="3">
        <f>'Raw data'!B906</f>
        <v>45.609237999999998</v>
      </c>
      <c r="C906" s="3">
        <f t="shared" si="99"/>
        <v>1.9999470980885032E-3</v>
      </c>
      <c r="D906" s="3">
        <f>'Raw data'!C906</f>
        <v>58.66</v>
      </c>
      <c r="E906" s="3">
        <f t="shared" si="100"/>
        <v>8.9439284485723428E-3</v>
      </c>
      <c r="F906" s="3">
        <f>'Raw data'!D906</f>
        <v>34.72</v>
      </c>
      <c r="G906" s="3">
        <f t="shared" si="104"/>
        <v>3.3333333333333257E-2</v>
      </c>
      <c r="H906" s="62">
        <f>'Raw data'!E906</f>
        <v>1724.3567384601099</v>
      </c>
      <c r="I906" s="67">
        <f t="shared" si="101"/>
        <v>1.5575245463462903E-2</v>
      </c>
      <c r="K906" s="65">
        <v>43759</v>
      </c>
      <c r="L906" s="62">
        <f t="shared" si="102"/>
        <v>1.4759069626664701E-2</v>
      </c>
      <c r="M906" s="62">
        <f t="shared" si="98"/>
        <v>138.989238</v>
      </c>
      <c r="N906">
        <f t="shared" si="103"/>
        <v>1.2611515738614749E-2</v>
      </c>
    </row>
    <row r="907" spans="1:14" x14ac:dyDescent="0.3">
      <c r="A907" s="101">
        <v>43760</v>
      </c>
      <c r="B907" s="3">
        <f>'Raw data'!B907</f>
        <v>44.653359999999999</v>
      </c>
      <c r="C907" s="3">
        <f t="shared" si="99"/>
        <v>-2.0957991010505338E-2</v>
      </c>
      <c r="D907" s="3">
        <f>'Raw data'!C907</f>
        <v>57.04</v>
      </c>
      <c r="E907" s="3">
        <f t="shared" si="100"/>
        <v>-2.7616774633481035E-2</v>
      </c>
      <c r="F907" s="3">
        <f>'Raw data'!D907</f>
        <v>33.11</v>
      </c>
      <c r="G907" s="3">
        <f t="shared" si="104"/>
        <v>-4.637096774193547E-2</v>
      </c>
      <c r="H907" s="62">
        <f>'Raw data'!E907</f>
        <v>1728.21603205107</v>
      </c>
      <c r="I907" s="67">
        <f t="shared" si="101"/>
        <v>2.2381062484822692E-3</v>
      </c>
      <c r="K907" s="65">
        <v>43760</v>
      </c>
      <c r="L907" s="62">
        <f t="shared" si="102"/>
        <v>-3.1648577795307282E-2</v>
      </c>
      <c r="M907" s="62">
        <f t="shared" si="98"/>
        <v>134.80336</v>
      </c>
      <c r="N907">
        <f t="shared" si="103"/>
        <v>-3.0116561974388278E-2</v>
      </c>
    </row>
    <row r="908" spans="1:14" x14ac:dyDescent="0.3">
      <c r="A908" s="101">
        <v>43761</v>
      </c>
      <c r="B908" s="3">
        <f>'Raw data'!B908</f>
        <v>45.154060000000001</v>
      </c>
      <c r="C908" s="3">
        <f t="shared" si="99"/>
        <v>1.1213041974892863E-2</v>
      </c>
      <c r="D908" s="3">
        <f>'Raw data'!C908</f>
        <v>58.76</v>
      </c>
      <c r="E908" s="3">
        <f t="shared" si="100"/>
        <v>3.0154277699859729E-2</v>
      </c>
      <c r="F908" s="3">
        <f>'Raw data'!D908</f>
        <v>33.39</v>
      </c>
      <c r="G908" s="3">
        <f t="shared" si="104"/>
        <v>8.4566596194503522E-3</v>
      </c>
      <c r="H908" s="62">
        <f>'Raw data'!E908</f>
        <v>1725.8736376629499</v>
      </c>
      <c r="I908" s="67">
        <f t="shared" si="101"/>
        <v>-1.3553828599426141E-3</v>
      </c>
      <c r="K908" s="65">
        <v>43761</v>
      </c>
      <c r="L908" s="62">
        <f t="shared" si="102"/>
        <v>1.6607993098067649E-2</v>
      </c>
      <c r="M908" s="62">
        <f t="shared" si="98"/>
        <v>137.30405999999999</v>
      </c>
      <c r="N908">
        <f t="shared" si="103"/>
        <v>1.8550724551672858E-2</v>
      </c>
    </row>
    <row r="909" spans="1:14" x14ac:dyDescent="0.3">
      <c r="A909" s="101">
        <v>43762</v>
      </c>
      <c r="B909" s="3">
        <f>'Raw data'!B909</f>
        <v>44.425766000000003</v>
      </c>
      <c r="C909" s="3">
        <f t="shared" si="99"/>
        <v>-1.6129092267672014E-2</v>
      </c>
      <c r="D909" s="3">
        <f>'Raw data'!C909</f>
        <v>60.7</v>
      </c>
      <c r="E909" s="3">
        <f t="shared" si="100"/>
        <v>3.3015656909462301E-2</v>
      </c>
      <c r="F909" s="3">
        <f>'Raw data'!D909</f>
        <v>33.36</v>
      </c>
      <c r="G909" s="3">
        <f t="shared" si="104"/>
        <v>-8.9847259658583812E-4</v>
      </c>
      <c r="H909" s="62">
        <f>'Raw data'!E909</f>
        <v>1736.9836180866801</v>
      </c>
      <c r="I909" s="67">
        <f t="shared" si="101"/>
        <v>6.4373081442824706E-3</v>
      </c>
      <c r="K909" s="65">
        <v>43762</v>
      </c>
      <c r="L909" s="62">
        <f t="shared" si="102"/>
        <v>5.3293640150681503E-3</v>
      </c>
      <c r="M909" s="62">
        <f t="shared" si="98"/>
        <v>138.48576600000001</v>
      </c>
      <c r="N909">
        <f t="shared" si="103"/>
        <v>8.6064898590764161E-3</v>
      </c>
    </row>
    <row r="910" spans="1:14" x14ac:dyDescent="0.3">
      <c r="A910" s="101">
        <v>43763</v>
      </c>
      <c r="B910" s="3">
        <f>'Raw data'!B910</f>
        <v>45.609237999999998</v>
      </c>
      <c r="C910" s="3">
        <f t="shared" si="99"/>
        <v>2.6639315571958731E-2</v>
      </c>
      <c r="D910" s="3">
        <f>'Raw data'!C910</f>
        <v>70.239999999999995</v>
      </c>
      <c r="E910" s="3">
        <f t="shared" si="100"/>
        <v>0.15716639209225686</v>
      </c>
      <c r="F910" s="3">
        <f>'Raw data'!D910</f>
        <v>33.799999999999997</v>
      </c>
      <c r="G910" s="3">
        <f t="shared" si="104"/>
        <v>1.3189448441246934E-2</v>
      </c>
      <c r="H910" s="62">
        <f>'Raw data'!E910</f>
        <v>1747.3048413003801</v>
      </c>
      <c r="I910" s="67">
        <f t="shared" si="101"/>
        <v>5.9420383164402223E-3</v>
      </c>
      <c r="K910" s="65">
        <v>43763</v>
      </c>
      <c r="L910" s="62">
        <f t="shared" si="102"/>
        <v>6.5665052035154173E-2</v>
      </c>
      <c r="M910" s="62">
        <f t="shared" si="98"/>
        <v>149.64923799999997</v>
      </c>
      <c r="N910">
        <f t="shared" si="103"/>
        <v>8.0610970516637459E-2</v>
      </c>
    </row>
    <row r="911" spans="1:14" x14ac:dyDescent="0.3">
      <c r="A911" s="101">
        <v>43766</v>
      </c>
      <c r="B911" s="3">
        <f>'Raw data'!B911</f>
        <v>42.969189999999998</v>
      </c>
      <c r="C911" s="3">
        <f t="shared" si="99"/>
        <v>-5.7884062873402975E-2</v>
      </c>
      <c r="D911" s="3">
        <f>'Raw data'!C911</f>
        <v>70.7</v>
      </c>
      <c r="E911" s="3">
        <f t="shared" si="100"/>
        <v>6.5489749430525058E-3</v>
      </c>
      <c r="F911" s="3">
        <f>'Raw data'!D911</f>
        <v>34.5</v>
      </c>
      <c r="G911" s="3">
        <f t="shared" si="104"/>
        <v>2.0710059171597718E-2</v>
      </c>
      <c r="H911" s="62">
        <f>'Raw data'!E911</f>
        <v>1760.3106554272899</v>
      </c>
      <c r="I911" s="67">
        <f t="shared" si="101"/>
        <v>7.4433572319473808E-3</v>
      </c>
      <c r="K911" s="65">
        <v>43766</v>
      </c>
      <c r="L911" s="62">
        <f t="shared" si="102"/>
        <v>-1.0208342919584251E-2</v>
      </c>
      <c r="M911" s="62">
        <f t="shared" si="98"/>
        <v>148.16919000000001</v>
      </c>
      <c r="N911">
        <f t="shared" si="103"/>
        <v>-9.890113840739732E-3</v>
      </c>
    </row>
    <row r="912" spans="1:14" x14ac:dyDescent="0.3">
      <c r="A912" s="101">
        <v>43767</v>
      </c>
      <c r="B912" s="3">
        <f>'Raw data'!B912</f>
        <v>43.196776999999997</v>
      </c>
      <c r="C912" s="3">
        <f t="shared" si="99"/>
        <v>5.296515945494895E-3</v>
      </c>
      <c r="D912" s="3">
        <f>'Raw data'!C912</f>
        <v>70.56</v>
      </c>
      <c r="E912" s="3">
        <f t="shared" si="100"/>
        <v>-1.980198019801988E-3</v>
      </c>
      <c r="F912" s="3">
        <f>'Raw data'!D912</f>
        <v>34.04</v>
      </c>
      <c r="G912" s="3">
        <f t="shared" si="104"/>
        <v>-1.3333333333333358E-2</v>
      </c>
      <c r="H912" s="62">
        <f>'Raw data'!E912</f>
        <v>1742.3208265903099</v>
      </c>
      <c r="I912" s="67">
        <f t="shared" si="101"/>
        <v>-1.0219689792545865E-2</v>
      </c>
      <c r="K912" s="65">
        <v>43767</v>
      </c>
      <c r="L912" s="62">
        <f t="shared" si="102"/>
        <v>-3.3390051358801504E-3</v>
      </c>
      <c r="M912" s="62">
        <f t="shared" si="98"/>
        <v>147.79677699999999</v>
      </c>
      <c r="N912">
        <f t="shared" si="103"/>
        <v>-2.5134307611455724E-3</v>
      </c>
    </row>
    <row r="913" spans="1:14" x14ac:dyDescent="0.3">
      <c r="A913" s="101">
        <v>43768</v>
      </c>
      <c r="B913" s="3">
        <f>'Raw data'!B913</f>
        <v>43.469883000000003</v>
      </c>
      <c r="C913" s="3">
        <f t="shared" si="99"/>
        <v>6.32236983791651E-3</v>
      </c>
      <c r="D913" s="3">
        <f>'Raw data'!C913</f>
        <v>70.540000000000006</v>
      </c>
      <c r="E913" s="3">
        <f t="shared" si="100"/>
        <v>-2.8344671201808416E-4</v>
      </c>
      <c r="F913" s="3">
        <f>'Raw data'!D913</f>
        <v>34.020000000000003</v>
      </c>
      <c r="G913" s="3">
        <f t="shared" si="104"/>
        <v>-5.8754406580481847E-4</v>
      </c>
      <c r="H913" s="62">
        <f>'Raw data'!E913</f>
        <v>1746.80972427091</v>
      </c>
      <c r="I913" s="67">
        <f t="shared" si="101"/>
        <v>2.5763898428424153E-3</v>
      </c>
      <c r="K913" s="65">
        <v>43768</v>
      </c>
      <c r="L913" s="62">
        <f t="shared" si="102"/>
        <v>1.8171263533645358E-3</v>
      </c>
      <c r="M913" s="62">
        <f t="shared" si="98"/>
        <v>148.02988300000001</v>
      </c>
      <c r="N913">
        <f t="shared" si="103"/>
        <v>1.5772062471972627E-3</v>
      </c>
    </row>
    <row r="914" spans="1:14" x14ac:dyDescent="0.3">
      <c r="A914" s="101">
        <v>43769</v>
      </c>
      <c r="B914" s="3">
        <f>'Raw data'!B914</f>
        <v>43.28781</v>
      </c>
      <c r="C914" s="3">
        <f t="shared" si="99"/>
        <v>-4.1884860835719887E-3</v>
      </c>
      <c r="D914" s="3">
        <f>'Raw data'!C914</f>
        <v>69.959999999999994</v>
      </c>
      <c r="E914" s="3">
        <f t="shared" si="100"/>
        <v>-8.2222852282394735E-3</v>
      </c>
      <c r="F914" s="3">
        <f>'Raw data'!D914</f>
        <v>33.9</v>
      </c>
      <c r="G914" s="3">
        <f t="shared" si="104"/>
        <v>-3.5273368606703274E-3</v>
      </c>
      <c r="H914" s="62">
        <f>'Raw data'!E914</f>
        <v>1733.6804851480299</v>
      </c>
      <c r="I914" s="67">
        <f t="shared" si="101"/>
        <v>-7.5161243611464547E-3</v>
      </c>
      <c r="K914" s="65">
        <v>43769</v>
      </c>
      <c r="L914" s="62">
        <f t="shared" si="102"/>
        <v>-5.3127027241605977E-3</v>
      </c>
      <c r="M914" s="62">
        <f t="shared" si="98"/>
        <v>147.14780999999999</v>
      </c>
      <c r="N914">
        <f t="shared" si="103"/>
        <v>-5.9587495586956559E-3</v>
      </c>
    </row>
    <row r="915" spans="1:14" x14ac:dyDescent="0.3">
      <c r="A915" s="101">
        <v>43770</v>
      </c>
      <c r="B915" s="3">
        <f>'Raw data'!B915</f>
        <v>43.742995999999998</v>
      </c>
      <c r="C915" s="3">
        <f t="shared" si="99"/>
        <v>1.0515339075827529E-2</v>
      </c>
      <c r="D915" s="3">
        <f>'Raw data'!C915</f>
        <v>68.739999999999995</v>
      </c>
      <c r="E915" s="3">
        <f t="shared" si="100"/>
        <v>-1.743853630646082E-2</v>
      </c>
      <c r="F915" s="3">
        <f>'Raw data'!D915</f>
        <v>34.1</v>
      </c>
      <c r="G915" s="3">
        <f t="shared" si="104"/>
        <v>5.8997050147493466E-3</v>
      </c>
      <c r="H915" s="62">
        <f>'Raw data'!E915</f>
        <v>1737.5128458087099</v>
      </c>
      <c r="I915" s="67">
        <f t="shared" si="101"/>
        <v>2.2105345786093905E-3</v>
      </c>
      <c r="K915" s="65">
        <v>43770</v>
      </c>
      <c r="L915" s="62">
        <f t="shared" si="102"/>
        <v>-3.4116407196131481E-4</v>
      </c>
      <c r="M915" s="62">
        <f t="shared" si="98"/>
        <v>146.58299599999998</v>
      </c>
      <c r="N915">
        <f t="shared" si="103"/>
        <v>-3.8384125458612848E-3</v>
      </c>
    </row>
    <row r="916" spans="1:14" x14ac:dyDescent="0.3">
      <c r="A916" s="101">
        <v>43773</v>
      </c>
      <c r="B916" s="3">
        <f>'Raw data'!B916</f>
        <v>42.923667999999999</v>
      </c>
      <c r="C916" s="3">
        <f t="shared" si="99"/>
        <v>-1.8730495734677131E-2</v>
      </c>
      <c r="D916" s="3">
        <f>'Raw data'!C916</f>
        <v>66.12</v>
      </c>
      <c r="E916" s="3">
        <f t="shared" si="100"/>
        <v>-3.8114634855978914E-2</v>
      </c>
      <c r="F916" s="3">
        <f>'Raw data'!D916</f>
        <v>32.729999999999997</v>
      </c>
      <c r="G916" s="3">
        <f t="shared" si="104"/>
        <v>-4.0175953079179018E-2</v>
      </c>
      <c r="H916" s="62">
        <f>'Raw data'!E916</f>
        <v>1771.0332589116399</v>
      </c>
      <c r="I916" s="67">
        <f t="shared" si="101"/>
        <v>1.9292181455687712E-2</v>
      </c>
      <c r="K916" s="65">
        <v>43773</v>
      </c>
      <c r="L916" s="62">
        <f t="shared" si="102"/>
        <v>-3.2340361223278352E-2</v>
      </c>
      <c r="M916" s="62">
        <f t="shared" si="98"/>
        <v>141.77366799999999</v>
      </c>
      <c r="N916">
        <f t="shared" si="103"/>
        <v>-3.280959000183073E-2</v>
      </c>
    </row>
    <row r="917" spans="1:14" x14ac:dyDescent="0.3">
      <c r="A917" s="101">
        <v>43774</v>
      </c>
      <c r="B917" s="3">
        <f>'Raw data'!B917</f>
        <v>42.787112999999998</v>
      </c>
      <c r="C917" s="3">
        <f t="shared" si="99"/>
        <v>-3.1813450798287165E-3</v>
      </c>
      <c r="D917" s="3">
        <f>'Raw data'!C917</f>
        <v>65.62</v>
      </c>
      <c r="E917" s="3">
        <f t="shared" si="100"/>
        <v>-7.5620084694494856E-3</v>
      </c>
      <c r="F917" s="3">
        <f>'Raw data'!D917</f>
        <v>31.77</v>
      </c>
      <c r="G917" s="3">
        <f t="shared" si="104"/>
        <v>-2.933088909257554E-2</v>
      </c>
      <c r="H917" s="62">
        <f>'Raw data'!E917</f>
        <v>1769.5275810140099</v>
      </c>
      <c r="I917" s="67">
        <f t="shared" si="101"/>
        <v>-8.5016918234233731E-4</v>
      </c>
      <c r="K917" s="65">
        <v>43774</v>
      </c>
      <c r="L917" s="62">
        <f t="shared" si="102"/>
        <v>-1.3358080880617913E-2</v>
      </c>
      <c r="M917" s="62">
        <f t="shared" si="98"/>
        <v>140.17711300000002</v>
      </c>
      <c r="N917">
        <f t="shared" si="103"/>
        <v>-1.1261294304665707E-2</v>
      </c>
    </row>
    <row r="918" spans="1:14" x14ac:dyDescent="0.3">
      <c r="A918" s="101">
        <v>43775</v>
      </c>
      <c r="B918" s="3">
        <f>'Raw data'!B918</f>
        <v>42.514004</v>
      </c>
      <c r="C918" s="3">
        <f t="shared" si="99"/>
        <v>-6.3829733031999158E-3</v>
      </c>
      <c r="D918" s="3">
        <f>'Raw data'!C918</f>
        <v>63.98</v>
      </c>
      <c r="E918" s="3">
        <f t="shared" si="100"/>
        <v>-2.4992380371837968E-2</v>
      </c>
      <c r="F918" s="3">
        <f>'Raw data'!D918</f>
        <v>32.409999999999997</v>
      </c>
      <c r="G918" s="3">
        <f t="shared" si="104"/>
        <v>2.0144790683034215E-2</v>
      </c>
      <c r="H918" s="62">
        <f>'Raw data'!E918</f>
        <v>1762.7933463578599</v>
      </c>
      <c r="I918" s="67">
        <f t="shared" si="101"/>
        <v>-3.8056680937920053E-3</v>
      </c>
      <c r="K918" s="65">
        <v>43775</v>
      </c>
      <c r="L918" s="62">
        <f t="shared" si="102"/>
        <v>-3.7435209973345554E-3</v>
      </c>
      <c r="M918" s="62">
        <f t="shared" si="98"/>
        <v>138.90400399999999</v>
      </c>
      <c r="N918">
        <f t="shared" si="103"/>
        <v>-9.0821459563090977E-3</v>
      </c>
    </row>
    <row r="919" spans="1:14" x14ac:dyDescent="0.3">
      <c r="A919" s="101">
        <v>43776</v>
      </c>
      <c r="B919" s="3">
        <f>'Raw data'!B919</f>
        <v>42.058819999999997</v>
      </c>
      <c r="C919" s="3">
        <f t="shared" si="99"/>
        <v>-1.0706683849397077E-2</v>
      </c>
      <c r="D919" s="3">
        <f>'Raw data'!C919</f>
        <v>63.48</v>
      </c>
      <c r="E919" s="3">
        <f t="shared" si="100"/>
        <v>-7.8149421694279474E-3</v>
      </c>
      <c r="F919" s="3">
        <f>'Raw data'!D919</f>
        <v>29.93</v>
      </c>
      <c r="G919" s="3">
        <f t="shared" si="104"/>
        <v>-7.6519592718296739E-2</v>
      </c>
      <c r="H919" s="62">
        <f>'Raw data'!E919</f>
        <v>1763.81202922583</v>
      </c>
      <c r="I919" s="67">
        <f t="shared" si="101"/>
        <v>5.7787991432730788E-4</v>
      </c>
      <c r="K919" s="65">
        <v>43776</v>
      </c>
      <c r="L919" s="62">
        <f t="shared" si="102"/>
        <v>-3.1680406245707254E-2</v>
      </c>
      <c r="M919" s="62">
        <f t="shared" si="98"/>
        <v>135.46881999999999</v>
      </c>
      <c r="N919">
        <f t="shared" si="103"/>
        <v>-2.4730633394844347E-2</v>
      </c>
    </row>
    <row r="920" spans="1:14" x14ac:dyDescent="0.3">
      <c r="A920" s="101">
        <v>43777</v>
      </c>
      <c r="B920" s="3">
        <f>'Raw data'!B920</f>
        <v>42.377450000000003</v>
      </c>
      <c r="C920" s="3">
        <f t="shared" si="99"/>
        <v>7.5758188175513719E-3</v>
      </c>
      <c r="D920" s="3">
        <f>'Raw data'!C920</f>
        <v>63.88</v>
      </c>
      <c r="E920" s="3">
        <f t="shared" si="100"/>
        <v>6.3011972274733099E-3</v>
      </c>
      <c r="F920" s="3">
        <f>'Raw data'!D920</f>
        <v>30.78</v>
      </c>
      <c r="G920" s="3">
        <f t="shared" si="104"/>
        <v>2.8399599064483843E-2</v>
      </c>
      <c r="H920" s="62">
        <f>'Raw data'!E920</f>
        <v>1772.55531501767</v>
      </c>
      <c r="I920" s="67">
        <f t="shared" si="101"/>
        <v>4.9570394389914507E-3</v>
      </c>
      <c r="K920" s="65">
        <v>43777</v>
      </c>
      <c r="L920" s="62">
        <f t="shared" si="102"/>
        <v>1.4092205036502841E-2</v>
      </c>
      <c r="M920" s="62">
        <f t="shared" si="98"/>
        <v>137.03745000000001</v>
      </c>
      <c r="N920">
        <f t="shared" si="103"/>
        <v>1.1579269679916111E-2</v>
      </c>
    </row>
    <row r="921" spans="1:14" x14ac:dyDescent="0.3">
      <c r="A921" s="101">
        <v>43780</v>
      </c>
      <c r="B921" s="3">
        <f>'Raw data'!B921</f>
        <v>42.969189999999998</v>
      </c>
      <c r="C921" s="3">
        <f t="shared" si="99"/>
        <v>1.3963558449127882E-2</v>
      </c>
      <c r="D921" s="3">
        <f>'Raw data'!C921</f>
        <v>64.34</v>
      </c>
      <c r="E921" s="3">
        <f t="shared" si="100"/>
        <v>7.2010018785222422E-3</v>
      </c>
      <c r="F921" s="3">
        <f>'Raw data'!D921</f>
        <v>30.22</v>
      </c>
      <c r="G921" s="3">
        <f t="shared" si="104"/>
        <v>-1.819363222872002E-2</v>
      </c>
      <c r="H921" s="62">
        <f>'Raw data'!E921</f>
        <v>1763.50426647534</v>
      </c>
      <c r="I921" s="67">
        <f t="shared" si="101"/>
        <v>-5.1062150025144252E-3</v>
      </c>
      <c r="K921" s="65">
        <v>43780</v>
      </c>
      <c r="L921" s="62">
        <f t="shared" si="102"/>
        <v>9.9030936631003502E-4</v>
      </c>
      <c r="M921" s="62">
        <f t="shared" si="98"/>
        <v>137.52919</v>
      </c>
      <c r="N921">
        <f t="shared" si="103"/>
        <v>3.5883621593950626E-3</v>
      </c>
    </row>
    <row r="922" spans="1:14" x14ac:dyDescent="0.3">
      <c r="A922" s="101">
        <v>43781</v>
      </c>
      <c r="B922" s="3">
        <f>'Raw data'!B922</f>
        <v>44.835430000000002</v>
      </c>
      <c r="C922" s="3">
        <f t="shared" si="99"/>
        <v>4.3432049801264694E-2</v>
      </c>
      <c r="D922" s="3">
        <f>'Raw data'!C922</f>
        <v>65.28</v>
      </c>
      <c r="E922" s="3">
        <f t="shared" si="100"/>
        <v>1.4609884986011776E-2</v>
      </c>
      <c r="F922" s="3">
        <f>'Raw data'!D922</f>
        <v>32.04</v>
      </c>
      <c r="G922" s="3">
        <f t="shared" si="104"/>
        <v>6.0225016545334228E-2</v>
      </c>
      <c r="H922" s="62">
        <f>'Raw data'!E922</f>
        <v>1774.7178360169701</v>
      </c>
      <c r="I922" s="67">
        <f t="shared" si="101"/>
        <v>6.3586858023554583E-3</v>
      </c>
      <c r="K922" s="65">
        <v>43781</v>
      </c>
      <c r="L922" s="62">
        <f t="shared" si="102"/>
        <v>3.9422317110870235E-2</v>
      </c>
      <c r="M922" s="62">
        <f t="shared" si="98"/>
        <v>142.15543</v>
      </c>
      <c r="N922">
        <f t="shared" si="103"/>
        <v>3.3638240725477955E-2</v>
      </c>
    </row>
    <row r="923" spans="1:14" x14ac:dyDescent="0.3">
      <c r="A923" s="101">
        <v>43782</v>
      </c>
      <c r="B923" s="3">
        <f>'Raw data'!B923</f>
        <v>44.198174000000002</v>
      </c>
      <c r="C923" s="3">
        <f t="shared" si="99"/>
        <v>-1.421322378306622E-2</v>
      </c>
      <c r="D923" s="3">
        <f>'Raw data'!C923</f>
        <v>65</v>
      </c>
      <c r="E923" s="3">
        <f t="shared" si="100"/>
        <v>-4.2892156862745275E-3</v>
      </c>
      <c r="F923" s="3">
        <f>'Raw data'!D923</f>
        <v>32.270000000000003</v>
      </c>
      <c r="G923" s="3">
        <f t="shared" si="104"/>
        <v>7.178526841448314E-3</v>
      </c>
      <c r="H923" s="62">
        <f>'Raw data'!E923</f>
        <v>1766.5987928626</v>
      </c>
      <c r="I923" s="67">
        <f t="shared" si="101"/>
        <v>-4.5748360610336544E-3</v>
      </c>
      <c r="K923" s="65">
        <v>43782</v>
      </c>
      <c r="L923" s="62">
        <f t="shared" si="102"/>
        <v>-3.7746375426308113E-3</v>
      </c>
      <c r="M923" s="62">
        <f t="shared" si="98"/>
        <v>141.468174</v>
      </c>
      <c r="N923">
        <f t="shared" si="103"/>
        <v>-4.8345392082454449E-3</v>
      </c>
    </row>
    <row r="924" spans="1:14" x14ac:dyDescent="0.3">
      <c r="A924" s="101">
        <v>43783</v>
      </c>
      <c r="B924" s="3">
        <f>'Raw data'!B924</f>
        <v>43.469883000000003</v>
      </c>
      <c r="C924" s="3">
        <f t="shared" si="99"/>
        <v>-1.6477852682330239E-2</v>
      </c>
      <c r="D924" s="3">
        <f>'Raw data'!C924</f>
        <v>64.84</v>
      </c>
      <c r="E924" s="3">
        <f t="shared" si="100"/>
        <v>-2.4615384615384091E-3</v>
      </c>
      <c r="F924" s="3">
        <f>'Raw data'!D924</f>
        <v>31.34</v>
      </c>
      <c r="G924" s="3">
        <f t="shared" si="104"/>
        <v>-2.8819336845367312E-2</v>
      </c>
      <c r="H924" s="62">
        <f>'Raw data'!E924</f>
        <v>1757.4186834228601</v>
      </c>
      <c r="I924" s="67">
        <f t="shared" si="101"/>
        <v>-5.1964880066879488E-3</v>
      </c>
      <c r="K924" s="65">
        <v>43783</v>
      </c>
      <c r="L924" s="62">
        <f t="shared" si="102"/>
        <v>-1.5919575996411986E-2</v>
      </c>
      <c r="M924" s="62">
        <f t="shared" si="98"/>
        <v>139.64988300000002</v>
      </c>
      <c r="N924">
        <f t="shared" si="103"/>
        <v>-1.2853003955504422E-2</v>
      </c>
    </row>
    <row r="925" spans="1:14" x14ac:dyDescent="0.3">
      <c r="A925" s="101">
        <v>43784</v>
      </c>
      <c r="B925" s="3">
        <f>'Raw data'!B925</f>
        <v>43.651960000000003</v>
      </c>
      <c r="C925" s="3">
        <f t="shared" si="99"/>
        <v>4.1885781013029089E-3</v>
      </c>
      <c r="D925" s="3">
        <f>'Raw data'!C925</f>
        <v>61.4</v>
      </c>
      <c r="E925" s="3">
        <f t="shared" si="100"/>
        <v>-5.3053670573719999E-2</v>
      </c>
      <c r="F925" s="3">
        <f>'Raw data'!D925</f>
        <v>30.8</v>
      </c>
      <c r="G925" s="3">
        <f t="shared" si="104"/>
        <v>-1.7230376515634943E-2</v>
      </c>
      <c r="H925" s="62">
        <f>'Raw data'!E925</f>
        <v>1756.8647604518801</v>
      </c>
      <c r="I925" s="67">
        <f t="shared" si="101"/>
        <v>-3.1519123826608897E-4</v>
      </c>
      <c r="K925" s="65">
        <v>43784</v>
      </c>
      <c r="L925" s="62">
        <f t="shared" si="102"/>
        <v>-2.2031822996017345E-2</v>
      </c>
      <c r="M925" s="62">
        <f t="shared" si="98"/>
        <v>135.85196000000002</v>
      </c>
      <c r="N925">
        <f t="shared" si="103"/>
        <v>-2.7196034242291466E-2</v>
      </c>
    </row>
    <row r="926" spans="1:14" x14ac:dyDescent="0.3">
      <c r="A926" s="101">
        <v>43787</v>
      </c>
      <c r="B926" s="3">
        <f>'Raw data'!B926</f>
        <v>42.605040000000002</v>
      </c>
      <c r="C926" s="3">
        <f t="shared" si="99"/>
        <v>-2.398334461957722E-2</v>
      </c>
      <c r="D926" s="3">
        <f>'Raw data'!C926</f>
        <v>61.56</v>
      </c>
      <c r="E926" s="3">
        <f t="shared" si="100"/>
        <v>2.6058631921824708E-3</v>
      </c>
      <c r="F926" s="3">
        <f>'Raw data'!D926</f>
        <v>30.85</v>
      </c>
      <c r="G926" s="3">
        <f t="shared" si="104"/>
        <v>1.6233766233766465E-3</v>
      </c>
      <c r="H926" s="62">
        <f>'Raw data'!E926</f>
        <v>1745.1689761380801</v>
      </c>
      <c r="I926" s="67">
        <f t="shared" si="101"/>
        <v>-6.6571910240784569E-3</v>
      </c>
      <c r="K926" s="65">
        <v>43787</v>
      </c>
      <c r="L926" s="62">
        <f t="shared" si="102"/>
        <v>-6.5847016013393682E-3</v>
      </c>
      <c r="M926" s="62">
        <f t="shared" si="98"/>
        <v>135.01504</v>
      </c>
      <c r="N926">
        <f t="shared" si="103"/>
        <v>-6.1605294469069156E-3</v>
      </c>
    </row>
    <row r="927" spans="1:14" x14ac:dyDescent="0.3">
      <c r="A927" s="101">
        <v>43788</v>
      </c>
      <c r="B927" s="3">
        <f>'Raw data'!B927</f>
        <v>42.286409999999997</v>
      </c>
      <c r="C927" s="3">
        <f t="shared" si="99"/>
        <v>-7.4786926617134014E-3</v>
      </c>
      <c r="D927" s="3">
        <f>'Raw data'!C927</f>
        <v>62.16</v>
      </c>
      <c r="E927" s="3">
        <f t="shared" si="100"/>
        <v>9.7465886939570225E-3</v>
      </c>
      <c r="F927" s="3">
        <f>'Raw data'!D927</f>
        <v>30.9</v>
      </c>
      <c r="G927" s="3">
        <f t="shared" si="104"/>
        <v>1.6207455429496647E-3</v>
      </c>
      <c r="H927" s="62">
        <f>'Raw data'!E927</f>
        <v>1743.2496591894001</v>
      </c>
      <c r="I927" s="67">
        <f t="shared" si="101"/>
        <v>-1.0997886020913171E-3</v>
      </c>
      <c r="K927" s="65">
        <v>43788</v>
      </c>
      <c r="L927" s="62">
        <f t="shared" si="102"/>
        <v>1.296213858397762E-3</v>
      </c>
      <c r="M927" s="62">
        <f t="shared" si="98"/>
        <v>135.34640999999999</v>
      </c>
      <c r="N927">
        <f t="shared" si="103"/>
        <v>2.4543191632576092E-3</v>
      </c>
    </row>
    <row r="928" spans="1:14" x14ac:dyDescent="0.3">
      <c r="A928" s="101">
        <v>43789</v>
      </c>
      <c r="B928" s="3">
        <f>'Raw data'!B928</f>
        <v>41.285007</v>
      </c>
      <c r="C928" s="3">
        <f t="shared" si="99"/>
        <v>-2.3681438079042331E-2</v>
      </c>
      <c r="D928" s="3">
        <f>'Raw data'!C928</f>
        <v>61.76</v>
      </c>
      <c r="E928" s="3">
        <f t="shared" si="100"/>
        <v>-6.4350064350064129E-3</v>
      </c>
      <c r="F928" s="3">
        <f>'Raw data'!D928</f>
        <v>31.35</v>
      </c>
      <c r="G928" s="3">
        <f t="shared" si="104"/>
        <v>1.4563106796116597E-2</v>
      </c>
      <c r="H928" s="62">
        <f>'Raw data'!E928</f>
        <v>1729.05843120129</v>
      </c>
      <c r="I928" s="67">
        <f t="shared" si="101"/>
        <v>-8.1406744658185769E-3</v>
      </c>
      <c r="K928" s="65">
        <v>43789</v>
      </c>
      <c r="L928" s="62">
        <f t="shared" si="102"/>
        <v>-5.1844459059773819E-3</v>
      </c>
      <c r="M928" s="62">
        <f t="shared" si="98"/>
        <v>134.39500699999999</v>
      </c>
      <c r="N928">
        <f t="shared" si="103"/>
        <v>-7.0293922092207629E-3</v>
      </c>
    </row>
    <row r="929" spans="1:14" x14ac:dyDescent="0.3">
      <c r="A929" s="101">
        <v>43790</v>
      </c>
      <c r="B929" s="3">
        <f>'Raw data'!B929</f>
        <v>41.421565999999999</v>
      </c>
      <c r="C929" s="3">
        <f t="shared" si="99"/>
        <v>3.3077141055104656E-3</v>
      </c>
      <c r="D929" s="3">
        <f>'Raw data'!C929</f>
        <v>62.04</v>
      </c>
      <c r="E929" s="3">
        <f t="shared" si="100"/>
        <v>4.5336787564767026E-3</v>
      </c>
      <c r="F929" s="3">
        <f>'Raw data'!D929</f>
        <v>31.22</v>
      </c>
      <c r="G929" s="3">
        <f t="shared" si="104"/>
        <v>-4.1467304625200175E-3</v>
      </c>
      <c r="H929" s="62">
        <f>'Raw data'!E929</f>
        <v>1720.1080600288201</v>
      </c>
      <c r="I929" s="67">
        <f t="shared" si="101"/>
        <v>-5.1764422826656459E-3</v>
      </c>
      <c r="K929" s="65">
        <v>43790</v>
      </c>
      <c r="L929" s="62">
        <f t="shared" si="102"/>
        <v>1.2315541331557169E-3</v>
      </c>
      <c r="M929" s="62">
        <f t="shared" si="98"/>
        <v>134.681566</v>
      </c>
      <c r="N929">
        <f t="shared" si="103"/>
        <v>2.1322146290748073E-3</v>
      </c>
    </row>
    <row r="930" spans="1:14" x14ac:dyDescent="0.3">
      <c r="A930" s="101">
        <v>43791</v>
      </c>
      <c r="B930" s="3">
        <f>'Raw data'!B930</f>
        <v>41.694674999999997</v>
      </c>
      <c r="C930" s="3">
        <f t="shared" si="99"/>
        <v>6.5934011282914326E-3</v>
      </c>
      <c r="D930" s="3">
        <f>'Raw data'!C930</f>
        <v>62.08</v>
      </c>
      <c r="E930" s="3">
        <f t="shared" si="100"/>
        <v>6.4474532559637566E-4</v>
      </c>
      <c r="F930" s="3">
        <f>'Raw data'!D930</f>
        <v>31.18</v>
      </c>
      <c r="G930" s="3">
        <f t="shared" si="104"/>
        <v>-1.2812299807815231E-3</v>
      </c>
      <c r="H930" s="62">
        <f>'Raw data'!E930</f>
        <v>1724.18684580838</v>
      </c>
      <c r="I930" s="67">
        <f t="shared" si="101"/>
        <v>2.3712381066870614E-3</v>
      </c>
      <c r="K930" s="65">
        <v>43791</v>
      </c>
      <c r="L930" s="62">
        <f t="shared" si="102"/>
        <v>1.9856388243687617E-3</v>
      </c>
      <c r="M930" s="62">
        <f t="shared" si="98"/>
        <v>134.95467500000001</v>
      </c>
      <c r="N930">
        <f t="shared" si="103"/>
        <v>2.0278127743183884E-3</v>
      </c>
    </row>
    <row r="931" spans="1:14" x14ac:dyDescent="0.3">
      <c r="A931" s="101">
        <v>43794</v>
      </c>
      <c r="B931" s="3">
        <f>'Raw data'!B931</f>
        <v>41.376049999999999</v>
      </c>
      <c r="C931" s="3">
        <f t="shared" si="99"/>
        <v>-7.6418631395974981E-3</v>
      </c>
      <c r="D931" s="3">
        <f>'Raw data'!C931</f>
        <v>62.86</v>
      </c>
      <c r="E931" s="3">
        <f t="shared" si="100"/>
        <v>1.2564432989690739E-2</v>
      </c>
      <c r="F931" s="3">
        <f>'Raw data'!D931</f>
        <v>31.32</v>
      </c>
      <c r="G931" s="3">
        <f t="shared" si="104"/>
        <v>4.4900577293136811E-3</v>
      </c>
      <c r="H931" s="62">
        <f>'Raw data'!E931</f>
        <v>1742.03732955333</v>
      </c>
      <c r="I931" s="67">
        <f t="shared" si="101"/>
        <v>1.0352986851944605E-2</v>
      </c>
      <c r="K931" s="65">
        <v>43794</v>
      </c>
      <c r="L931" s="62">
        <f t="shared" si="102"/>
        <v>3.137542526468974E-3</v>
      </c>
      <c r="M931" s="62">
        <f t="shared" si="98"/>
        <v>135.55605</v>
      </c>
      <c r="N931">
        <f t="shared" si="103"/>
        <v>4.4561257325838486E-3</v>
      </c>
    </row>
    <row r="932" spans="1:14" x14ac:dyDescent="0.3">
      <c r="A932" s="101">
        <v>43795</v>
      </c>
      <c r="B932" s="3">
        <f>'Raw data'!B932</f>
        <v>40.920867999999999</v>
      </c>
      <c r="C932" s="3">
        <f t="shared" si="99"/>
        <v>-1.1001098461549633E-2</v>
      </c>
      <c r="D932" s="3">
        <f>'Raw data'!C932</f>
        <v>61.18</v>
      </c>
      <c r="E932" s="3">
        <f t="shared" si="100"/>
        <v>-2.6726057906458794E-2</v>
      </c>
      <c r="F932" s="3">
        <f>'Raw data'!D932</f>
        <v>31.5</v>
      </c>
      <c r="G932" s="3">
        <f t="shared" si="104"/>
        <v>5.7471264367816004E-3</v>
      </c>
      <c r="H932" s="62">
        <f>'Raw data'!E932</f>
        <v>1740.99134113931</v>
      </c>
      <c r="I932" s="67">
        <f t="shared" si="101"/>
        <v>-6.004397243819273E-4</v>
      </c>
      <c r="K932" s="65">
        <v>43795</v>
      </c>
      <c r="L932" s="62">
        <f t="shared" si="102"/>
        <v>-1.0660009977075608E-2</v>
      </c>
      <c r="M932" s="62">
        <f t="shared" si="98"/>
        <v>133.60086799999999</v>
      </c>
      <c r="N932">
        <f t="shared" si="103"/>
        <v>-1.4423421160472055E-2</v>
      </c>
    </row>
    <row r="933" spans="1:14" x14ac:dyDescent="0.3">
      <c r="A933" s="101">
        <v>43796</v>
      </c>
      <c r="B933" s="3">
        <f>'Raw data'!B933</f>
        <v>40.966385000000002</v>
      </c>
      <c r="C933" s="3">
        <f t="shared" si="99"/>
        <v>1.1123175588553939E-3</v>
      </c>
      <c r="D933" s="3">
        <f>'Raw data'!C933</f>
        <v>60.22</v>
      </c>
      <c r="E933" s="3">
        <f t="shared" si="100"/>
        <v>-1.569140241909122E-2</v>
      </c>
      <c r="F933" s="3">
        <f>'Raw data'!D933</f>
        <v>31.38</v>
      </c>
      <c r="G933" s="3">
        <f t="shared" si="104"/>
        <v>-3.8095238095238412E-3</v>
      </c>
      <c r="H933" s="62">
        <f>'Raw data'!E933</f>
        <v>1737.80366243446</v>
      </c>
      <c r="I933" s="67">
        <f t="shared" si="101"/>
        <v>-1.8309560935345949E-3</v>
      </c>
      <c r="K933" s="65">
        <v>43796</v>
      </c>
      <c r="L933" s="62">
        <f t="shared" si="102"/>
        <v>-6.1295362232532229E-3</v>
      </c>
      <c r="M933" s="62">
        <f t="shared" si="98"/>
        <v>132.566385</v>
      </c>
      <c r="N933">
        <f t="shared" si="103"/>
        <v>-7.7430859206692772E-3</v>
      </c>
    </row>
    <row r="934" spans="1:14" x14ac:dyDescent="0.3">
      <c r="A934" s="101">
        <v>43797</v>
      </c>
      <c r="B934" s="3">
        <f>'Raw data'!B934</f>
        <v>40.602238</v>
      </c>
      <c r="C934" s="3">
        <f t="shared" si="99"/>
        <v>-8.8889219783488977E-3</v>
      </c>
      <c r="D934" s="3">
        <f>'Raw data'!C934</f>
        <v>59.84</v>
      </c>
      <c r="E934" s="3">
        <f t="shared" si="100"/>
        <v>-6.3101959481898949E-3</v>
      </c>
      <c r="F934" s="3">
        <f>'Raw data'!D934</f>
        <v>31.26</v>
      </c>
      <c r="G934" s="3">
        <f t="shared" si="104"/>
        <v>-3.8240917782025956E-3</v>
      </c>
      <c r="H934" s="62">
        <f>'Raw data'!E934</f>
        <v>1735.30275488649</v>
      </c>
      <c r="I934" s="67">
        <f t="shared" si="101"/>
        <v>-1.4391197360388191E-3</v>
      </c>
      <c r="K934" s="65">
        <v>43797</v>
      </c>
      <c r="L934" s="62">
        <f t="shared" si="102"/>
        <v>-6.3410699015804617E-3</v>
      </c>
      <c r="M934" s="62">
        <f t="shared" si="98"/>
        <v>131.70223799999999</v>
      </c>
      <c r="N934">
        <f t="shared" si="103"/>
        <v>-6.5185982102476635E-3</v>
      </c>
    </row>
    <row r="935" spans="1:14" x14ac:dyDescent="0.3">
      <c r="A935" s="101">
        <v>43798</v>
      </c>
      <c r="B935" s="3">
        <f>'Raw data'!B935</f>
        <v>40.101536000000003</v>
      </c>
      <c r="C935" s="3">
        <f t="shared" si="99"/>
        <v>-1.2331881804150719E-2</v>
      </c>
      <c r="D935" s="3">
        <f>'Raw data'!C935</f>
        <v>59.9</v>
      </c>
      <c r="E935" s="3">
        <f t="shared" si="100"/>
        <v>1.0026737967913631E-3</v>
      </c>
      <c r="F935" s="3">
        <f>'Raw data'!D935</f>
        <v>31.48</v>
      </c>
      <c r="G935" s="3">
        <f t="shared" si="104"/>
        <v>7.03774792066535E-3</v>
      </c>
      <c r="H935" s="62">
        <f>'Raw data'!E935</f>
        <v>1730.2535902710099</v>
      </c>
      <c r="I935" s="67">
        <f t="shared" si="101"/>
        <v>-2.9096736009102757E-3</v>
      </c>
      <c r="K935" s="65">
        <v>43798</v>
      </c>
      <c r="L935" s="62">
        <f t="shared" si="102"/>
        <v>-1.4304866955646689E-3</v>
      </c>
      <c r="M935" s="62">
        <f t="shared" si="98"/>
        <v>131.48153600000001</v>
      </c>
      <c r="N935">
        <f t="shared" si="103"/>
        <v>-1.6757649934543151E-3</v>
      </c>
    </row>
    <row r="936" spans="1:14" x14ac:dyDescent="0.3">
      <c r="A936" s="101">
        <v>43801</v>
      </c>
      <c r="B936" s="3">
        <f>'Raw data'!B936</f>
        <v>42.149856999999997</v>
      </c>
      <c r="C936" s="3">
        <f t="shared" si="99"/>
        <v>5.1078367671502513E-2</v>
      </c>
      <c r="D936" s="3">
        <f>'Raw data'!C936</f>
        <v>58.68</v>
      </c>
      <c r="E936" s="3">
        <f t="shared" si="100"/>
        <v>-2.0367278797996644E-2</v>
      </c>
      <c r="F936" s="3">
        <f>'Raw data'!D936</f>
        <v>30.43</v>
      </c>
      <c r="G936" s="3">
        <f t="shared" si="104"/>
        <v>-3.3354510800508282E-2</v>
      </c>
      <c r="H936" s="62">
        <f>'Raw data'!E936</f>
        <v>1706.8173176872499</v>
      </c>
      <c r="I936" s="67">
        <f t="shared" si="101"/>
        <v>-1.3544992893260908E-2</v>
      </c>
      <c r="K936" s="65">
        <v>43801</v>
      </c>
      <c r="L936" s="62">
        <f t="shared" si="102"/>
        <v>-8.8114064233413747E-4</v>
      </c>
      <c r="M936" s="62">
        <f t="shared" si="98"/>
        <v>131.25985700000001</v>
      </c>
      <c r="N936">
        <f t="shared" si="103"/>
        <v>-1.6860085966747043E-3</v>
      </c>
    </row>
    <row r="937" spans="1:14" x14ac:dyDescent="0.3">
      <c r="A937" s="101">
        <v>43802</v>
      </c>
      <c r="B937" s="3">
        <f>'Raw data'!B937</f>
        <v>38.735992000000003</v>
      </c>
      <c r="C937" s="3">
        <f t="shared" si="99"/>
        <v>-8.0993513216426671E-2</v>
      </c>
      <c r="D937" s="3">
        <f>'Raw data'!C937</f>
        <v>56</v>
      </c>
      <c r="E937" s="3">
        <f t="shared" si="100"/>
        <v>-4.5671438309475114E-2</v>
      </c>
      <c r="F937" s="3">
        <f>'Raw data'!D937</f>
        <v>29.61</v>
      </c>
      <c r="G937" s="3">
        <f t="shared" si="104"/>
        <v>-2.6947091685836356E-2</v>
      </c>
      <c r="H937" s="62">
        <f>'Raw data'!E937</f>
        <v>1697.6842230285499</v>
      </c>
      <c r="I937" s="67">
        <f t="shared" si="101"/>
        <v>-5.3509503120552967E-3</v>
      </c>
      <c r="K937" s="65">
        <v>43802</v>
      </c>
      <c r="L937" s="62">
        <f t="shared" si="102"/>
        <v>-5.1204014403912722E-2</v>
      </c>
      <c r="M937" s="62">
        <f t="shared" si="98"/>
        <v>124.34599200000001</v>
      </c>
      <c r="N937">
        <f t="shared" si="103"/>
        <v>-5.2673110865875776E-2</v>
      </c>
    </row>
    <row r="938" spans="1:14" x14ac:dyDescent="0.3">
      <c r="A938" s="101">
        <v>43803</v>
      </c>
      <c r="B938" s="3">
        <f>'Raw data'!B938</f>
        <v>39.691870000000002</v>
      </c>
      <c r="C938" s="3">
        <f t="shared" si="99"/>
        <v>2.4676739916716175E-2</v>
      </c>
      <c r="D938" s="3">
        <f>'Raw data'!C938</f>
        <v>57.12</v>
      </c>
      <c r="E938" s="3">
        <f t="shared" si="100"/>
        <v>1.9999999999999955E-2</v>
      </c>
      <c r="F938" s="3">
        <f>'Raw data'!D938</f>
        <v>29.97</v>
      </c>
      <c r="G938" s="3">
        <f t="shared" si="104"/>
        <v>1.2158054711246181E-2</v>
      </c>
      <c r="H938" s="62">
        <f>'Raw data'!E938</f>
        <v>1725.5986071518801</v>
      </c>
      <c r="I938" s="67">
        <f t="shared" si="101"/>
        <v>1.6442624455526144E-2</v>
      </c>
      <c r="K938" s="65">
        <v>43803</v>
      </c>
      <c r="L938" s="62">
        <f t="shared" si="102"/>
        <v>1.8944931542654104E-2</v>
      </c>
      <c r="M938" s="62">
        <f t="shared" si="98"/>
        <v>126.78187</v>
      </c>
      <c r="N938">
        <f t="shared" si="103"/>
        <v>1.9589517609863837E-2</v>
      </c>
    </row>
    <row r="939" spans="1:14" x14ac:dyDescent="0.3">
      <c r="A939" s="101">
        <v>43804</v>
      </c>
      <c r="B939" s="3">
        <f>'Raw data'!B939</f>
        <v>40.192577</v>
      </c>
      <c r="C939" s="3">
        <f t="shared" si="99"/>
        <v>1.2614850345927225E-2</v>
      </c>
      <c r="D939" s="3">
        <f>'Raw data'!C939</f>
        <v>57.5</v>
      </c>
      <c r="E939" s="3">
        <f t="shared" si="100"/>
        <v>6.6526610644258152E-3</v>
      </c>
      <c r="F939" s="3">
        <f>'Raw data'!D939</f>
        <v>30.02</v>
      </c>
      <c r="G939" s="3">
        <f t="shared" si="104"/>
        <v>1.6683350016683588E-3</v>
      </c>
      <c r="H939" s="62">
        <f>'Raw data'!E939</f>
        <v>1723.6327939458699</v>
      </c>
      <c r="I939" s="67">
        <f t="shared" si="101"/>
        <v>-1.1392065326563529E-3</v>
      </c>
      <c r="K939" s="65">
        <v>43804</v>
      </c>
      <c r="L939" s="62">
        <f t="shared" si="102"/>
        <v>6.9786154706737999E-3</v>
      </c>
      <c r="M939" s="62">
        <f t="shared" si="98"/>
        <v>127.712577</v>
      </c>
      <c r="N939">
        <f t="shared" si="103"/>
        <v>7.3410101933344112E-3</v>
      </c>
    </row>
    <row r="940" spans="1:14" x14ac:dyDescent="0.3">
      <c r="A940" s="101">
        <v>43805</v>
      </c>
      <c r="B940" s="3">
        <f>'Raw data'!B940</f>
        <v>39.964984999999999</v>
      </c>
      <c r="C940" s="3">
        <f t="shared" si="99"/>
        <v>-5.6625381348402058E-3</v>
      </c>
      <c r="D940" s="3">
        <f>'Raw data'!C940</f>
        <v>57.22</v>
      </c>
      <c r="E940" s="3">
        <f t="shared" si="100"/>
        <v>-4.8695652173913239E-3</v>
      </c>
      <c r="F940" s="3">
        <f>'Raw data'!D940</f>
        <v>29.85</v>
      </c>
      <c r="G940" s="3">
        <f t="shared" si="104"/>
        <v>-5.6628914057294524E-3</v>
      </c>
      <c r="H940" s="62">
        <f>'Raw data'!E940</f>
        <v>1742.6099634039599</v>
      </c>
      <c r="I940" s="67">
        <f t="shared" si="101"/>
        <v>1.1009983985420706E-2</v>
      </c>
      <c r="K940" s="65">
        <v>43805</v>
      </c>
      <c r="L940" s="62">
        <f t="shared" si="102"/>
        <v>-5.3983315859869943E-3</v>
      </c>
      <c r="M940" s="62">
        <f t="shared" si="98"/>
        <v>127.03498500000001</v>
      </c>
      <c r="N940">
        <f t="shared" si="103"/>
        <v>-5.3056011860131052E-3</v>
      </c>
    </row>
    <row r="941" spans="1:14" x14ac:dyDescent="0.3">
      <c r="A941" s="101">
        <v>43808</v>
      </c>
      <c r="B941" s="3">
        <f>'Raw data'!B941</f>
        <v>39.100135999999999</v>
      </c>
      <c r="C941" s="3">
        <f t="shared" si="99"/>
        <v>-2.1640168262292595E-2</v>
      </c>
      <c r="D941" s="3">
        <f>'Raw data'!C941</f>
        <v>56.3</v>
      </c>
      <c r="E941" s="3">
        <f t="shared" si="100"/>
        <v>-1.6078294302691396E-2</v>
      </c>
      <c r="F941" s="3">
        <f>'Raw data'!D941</f>
        <v>29.6</v>
      </c>
      <c r="G941" s="3">
        <f t="shared" si="104"/>
        <v>-8.3752093802345051E-3</v>
      </c>
      <c r="H941" s="62">
        <f>'Raw data'!E941</f>
        <v>1743.31158327406</v>
      </c>
      <c r="I941" s="67">
        <f t="shared" si="101"/>
        <v>4.0262588005039333E-4</v>
      </c>
      <c r="K941" s="65">
        <v>43808</v>
      </c>
      <c r="L941" s="62">
        <f t="shared" si="102"/>
        <v>-1.5364557315072832E-2</v>
      </c>
      <c r="M941" s="62">
        <f t="shared" si="98"/>
        <v>125.000136</v>
      </c>
      <c r="N941">
        <f t="shared" si="103"/>
        <v>-1.6018020547646842E-2</v>
      </c>
    </row>
    <row r="942" spans="1:14" x14ac:dyDescent="0.3">
      <c r="A942" s="101">
        <v>43809</v>
      </c>
      <c r="B942" s="3">
        <f>'Raw data'!B942</f>
        <v>39.418765999999998</v>
      </c>
      <c r="C942" s="3">
        <f t="shared" si="99"/>
        <v>8.1490765147210452E-3</v>
      </c>
      <c r="D942" s="3">
        <f>'Raw data'!C942</f>
        <v>55.36</v>
      </c>
      <c r="E942" s="3">
        <f t="shared" si="100"/>
        <v>-1.6696269982237971E-2</v>
      </c>
      <c r="F942" s="3">
        <f>'Raw data'!D942</f>
        <v>29.24</v>
      </c>
      <c r="G942" s="3">
        <f t="shared" si="104"/>
        <v>-1.2162162162162262E-2</v>
      </c>
      <c r="H942" s="62">
        <f>'Raw data'!E942</f>
        <v>1735.5112470204299</v>
      </c>
      <c r="I942" s="67">
        <f t="shared" si="101"/>
        <v>-4.4744360838700724E-3</v>
      </c>
      <c r="K942" s="65">
        <v>43809</v>
      </c>
      <c r="L942" s="62">
        <f t="shared" si="102"/>
        <v>-6.9031185432263968E-3</v>
      </c>
      <c r="M942" s="62">
        <f t="shared" si="98"/>
        <v>124.01876599999999</v>
      </c>
      <c r="N942">
        <f t="shared" si="103"/>
        <v>-7.8509514581649141E-3</v>
      </c>
    </row>
    <row r="943" spans="1:14" x14ac:dyDescent="0.3">
      <c r="A943" s="101">
        <v>43810</v>
      </c>
      <c r="B943" s="3">
        <f>'Raw data'!B943</f>
        <v>38.96358</v>
      </c>
      <c r="C943" s="3">
        <f t="shared" si="99"/>
        <v>-1.1547444179252027E-2</v>
      </c>
      <c r="D943" s="3">
        <f>'Raw data'!C943</f>
        <v>55.44</v>
      </c>
      <c r="E943" s="3">
        <f t="shared" si="100"/>
        <v>1.4450867052022813E-3</v>
      </c>
      <c r="F943" s="3">
        <f>'Raw data'!D943</f>
        <v>29.55</v>
      </c>
      <c r="G943" s="3">
        <f t="shared" si="104"/>
        <v>1.06019151846786E-2</v>
      </c>
      <c r="H943" s="62">
        <f>'Raw data'!E943</f>
        <v>1741.6207518030999</v>
      </c>
      <c r="I943" s="67">
        <f t="shared" si="101"/>
        <v>3.52029109183761E-3</v>
      </c>
      <c r="K943" s="65">
        <v>43810</v>
      </c>
      <c r="L943" s="62">
        <f t="shared" si="102"/>
        <v>1.6651923687628517E-4</v>
      </c>
      <c r="M943" s="62">
        <f t="shared" si="98"/>
        <v>123.95358</v>
      </c>
      <c r="N943">
        <f t="shared" si="103"/>
        <v>-5.256140026420104E-4</v>
      </c>
    </row>
    <row r="944" spans="1:14" x14ac:dyDescent="0.3">
      <c r="A944" s="101">
        <v>43811</v>
      </c>
      <c r="B944" s="3">
        <f>'Raw data'!B944</f>
        <v>39.646360000000001</v>
      </c>
      <c r="C944" s="3">
        <f t="shared" si="99"/>
        <v>1.7523543781141286E-2</v>
      </c>
      <c r="D944" s="3">
        <f>'Raw data'!C944</f>
        <v>55.5</v>
      </c>
      <c r="E944" s="3">
        <f t="shared" si="100"/>
        <v>1.0822510822511232E-3</v>
      </c>
      <c r="F944" s="3">
        <f>'Raw data'!D944</f>
        <v>29.5</v>
      </c>
      <c r="G944" s="3">
        <f t="shared" si="104"/>
        <v>-1.6920473773265892E-3</v>
      </c>
      <c r="H944" s="62">
        <f>'Raw data'!E944</f>
        <v>1758.2424536517501</v>
      </c>
      <c r="I944" s="67">
        <f t="shared" si="101"/>
        <v>9.5438124697594297E-3</v>
      </c>
      <c r="K944" s="65">
        <v>43811</v>
      </c>
      <c r="L944" s="62">
        <f t="shared" si="102"/>
        <v>5.6379158286886067E-3</v>
      </c>
      <c r="M944" s="62">
        <f t="shared" si="98"/>
        <v>124.64636</v>
      </c>
      <c r="N944">
        <f t="shared" si="103"/>
        <v>5.5890277634578931E-3</v>
      </c>
    </row>
    <row r="945" spans="1:14" x14ac:dyDescent="0.3">
      <c r="A945" s="101">
        <v>43812</v>
      </c>
      <c r="B945" s="3">
        <f>'Raw data'!B945</f>
        <v>39.464283000000002</v>
      </c>
      <c r="C945" s="3">
        <f t="shared" si="99"/>
        <v>-4.592527535945282E-3</v>
      </c>
      <c r="D945" s="3">
        <f>'Raw data'!C945</f>
        <v>55.14</v>
      </c>
      <c r="E945" s="3">
        <f t="shared" si="100"/>
        <v>-6.4864864864864766E-3</v>
      </c>
      <c r="F945" s="3">
        <f>'Raw data'!D945</f>
        <v>29.88</v>
      </c>
      <c r="G945" s="3">
        <f t="shared" si="104"/>
        <v>1.2881355932203357E-2</v>
      </c>
      <c r="H945" s="62">
        <f>'Raw data'!E945</f>
        <v>1770.11942219139</v>
      </c>
      <c r="I945" s="67">
        <f t="shared" si="101"/>
        <v>6.7550231852109991E-3</v>
      </c>
      <c r="K945" s="65">
        <v>43812</v>
      </c>
      <c r="L945" s="62">
        <f t="shared" si="102"/>
        <v>6.0078063659053244E-4</v>
      </c>
      <c r="M945" s="62">
        <f t="shared" si="98"/>
        <v>124.484283</v>
      </c>
      <c r="N945">
        <f t="shared" si="103"/>
        <v>-1.3002946897125312E-3</v>
      </c>
    </row>
    <row r="946" spans="1:14" x14ac:dyDescent="0.3">
      <c r="A946" s="101">
        <v>43815</v>
      </c>
      <c r="B946" s="3">
        <f>'Raw data'!B946</f>
        <v>39.373244999999997</v>
      </c>
      <c r="C946" s="3">
        <f t="shared" si="99"/>
        <v>-2.3068454075297557E-3</v>
      </c>
      <c r="D946" s="3">
        <f>'Raw data'!C946</f>
        <v>55.3</v>
      </c>
      <c r="E946" s="3">
        <f t="shared" si="100"/>
        <v>2.9017047515414686E-3</v>
      </c>
      <c r="F946" s="3">
        <f>'Raw data'!D946</f>
        <v>29.56</v>
      </c>
      <c r="G946" s="3">
        <f t="shared" si="104"/>
        <v>-1.070950468540831E-2</v>
      </c>
      <c r="H946" s="62">
        <f>'Raw data'!E946</f>
        <v>1787.6565427114799</v>
      </c>
      <c r="I946" s="67">
        <f t="shared" si="101"/>
        <v>9.9073092471801578E-3</v>
      </c>
      <c r="K946" s="65">
        <v>43815</v>
      </c>
      <c r="L946" s="62">
        <f t="shared" si="102"/>
        <v>-3.3715484471321991E-3</v>
      </c>
      <c r="M946" s="62">
        <f t="shared" si="98"/>
        <v>124.233245</v>
      </c>
      <c r="N946">
        <f t="shared" si="103"/>
        <v>-2.0166240584765893E-3</v>
      </c>
    </row>
    <row r="947" spans="1:14" x14ac:dyDescent="0.3">
      <c r="A947" s="101">
        <v>43816</v>
      </c>
      <c r="B947" s="3">
        <f>'Raw data'!B947</f>
        <v>39.509804000000003</v>
      </c>
      <c r="C947" s="3">
        <f t="shared" si="99"/>
        <v>3.4683196673275327E-3</v>
      </c>
      <c r="D947" s="3">
        <f>'Raw data'!C947</f>
        <v>56.28</v>
      </c>
      <c r="E947" s="3">
        <f t="shared" si="100"/>
        <v>1.7721518987341846E-2</v>
      </c>
      <c r="F947" s="3">
        <f>'Raw data'!D947</f>
        <v>29.87</v>
      </c>
      <c r="G947" s="3">
        <f t="shared" si="104"/>
        <v>1.0487144790257181E-2</v>
      </c>
      <c r="H947" s="62">
        <f>'Raw data'!E947</f>
        <v>1791.93430659316</v>
      </c>
      <c r="I947" s="67">
        <f t="shared" si="101"/>
        <v>2.3929450537471296E-3</v>
      </c>
      <c r="K947" s="65">
        <v>43816</v>
      </c>
      <c r="L947" s="62">
        <f t="shared" si="102"/>
        <v>1.0558994481642187E-2</v>
      </c>
      <c r="M947" s="62">
        <f t="shared" si="98"/>
        <v>125.65980400000001</v>
      </c>
      <c r="N947">
        <f t="shared" si="103"/>
        <v>1.1482908620796404E-2</v>
      </c>
    </row>
    <row r="948" spans="1:14" x14ac:dyDescent="0.3">
      <c r="A948" s="101">
        <v>43817</v>
      </c>
      <c r="B948" s="3">
        <f>'Raw data'!B948</f>
        <v>39.873942999999997</v>
      </c>
      <c r="C948" s="3">
        <f t="shared" si="99"/>
        <v>9.2164213216546047E-3</v>
      </c>
      <c r="D948" s="3">
        <f>'Raw data'!C948</f>
        <v>55.38</v>
      </c>
      <c r="E948" s="3">
        <f t="shared" si="100"/>
        <v>-1.5991471215351785E-2</v>
      </c>
      <c r="F948" s="3">
        <f>'Raw data'!D948</f>
        <v>29.27</v>
      </c>
      <c r="G948" s="3">
        <f t="shared" si="104"/>
        <v>-2.0087043856712467E-2</v>
      </c>
      <c r="H948" s="62">
        <f>'Raw data'!E948</f>
        <v>1787.9608668891699</v>
      </c>
      <c r="I948" s="67">
        <f t="shared" si="101"/>
        <v>-2.2174025517400177E-3</v>
      </c>
      <c r="K948" s="65">
        <v>43817</v>
      </c>
      <c r="L948" s="62">
        <f t="shared" si="102"/>
        <v>-8.9540312501365498E-3</v>
      </c>
      <c r="M948" s="62">
        <f t="shared" si="98"/>
        <v>124.52394299999999</v>
      </c>
      <c r="N948">
        <f t="shared" si="103"/>
        <v>-9.0391753276968315E-3</v>
      </c>
    </row>
    <row r="949" spans="1:14" x14ac:dyDescent="0.3">
      <c r="A949" s="101">
        <v>43818</v>
      </c>
      <c r="B949" s="3">
        <f>'Raw data'!B949</f>
        <v>40.602238</v>
      </c>
      <c r="C949" s="3">
        <f t="shared" si="99"/>
        <v>1.8264935574593234E-2</v>
      </c>
      <c r="D949" s="3">
        <f>'Raw data'!C949</f>
        <v>58.22</v>
      </c>
      <c r="E949" s="3">
        <f t="shared" si="100"/>
        <v>5.1282051282051211E-2</v>
      </c>
      <c r="F949" s="3">
        <f>'Raw data'!D949</f>
        <v>29.85</v>
      </c>
      <c r="G949" s="3">
        <f t="shared" si="104"/>
        <v>1.9815510761872289E-2</v>
      </c>
      <c r="H949" s="62">
        <f>'Raw data'!E949</f>
        <v>1783.2856819047799</v>
      </c>
      <c r="I949" s="67">
        <f t="shared" si="101"/>
        <v>-2.6148139318754697E-3</v>
      </c>
      <c r="K949" s="65">
        <v>43818</v>
      </c>
      <c r="L949" s="62">
        <f t="shared" si="102"/>
        <v>2.9787499206172241E-2</v>
      </c>
      <c r="M949" s="62">
        <f t="shared" si="98"/>
        <v>128.67223799999999</v>
      </c>
      <c r="N949">
        <f t="shared" si="103"/>
        <v>3.3313231978206834E-2</v>
      </c>
    </row>
    <row r="950" spans="1:14" x14ac:dyDescent="0.3">
      <c r="A950" s="101">
        <v>43819</v>
      </c>
      <c r="B950" s="3">
        <f>'Raw data'!B950</f>
        <v>40.401960000000003</v>
      </c>
      <c r="C950" s="3">
        <f t="shared" si="99"/>
        <v>-4.9326837599443975E-3</v>
      </c>
      <c r="D950" s="3">
        <f>'Raw data'!C950</f>
        <v>56.92</v>
      </c>
      <c r="E950" s="3">
        <f t="shared" si="100"/>
        <v>-2.2329096530401875E-2</v>
      </c>
      <c r="F950" s="3">
        <f>'Raw data'!D950</f>
        <v>29.23</v>
      </c>
      <c r="G950" s="3">
        <f t="shared" si="104"/>
        <v>-2.0770519262981606E-2</v>
      </c>
      <c r="H950" s="62">
        <f>'Raw data'!E950</f>
        <v>1794.7983867457899</v>
      </c>
      <c r="I950" s="67">
        <f t="shared" si="101"/>
        <v>6.4558948450216371E-3</v>
      </c>
      <c r="K950" s="65">
        <v>43819</v>
      </c>
      <c r="L950" s="62">
        <f t="shared" si="102"/>
        <v>-1.601076651777596E-2</v>
      </c>
      <c r="M950" s="62">
        <f t="shared" si="98"/>
        <v>126.55196000000001</v>
      </c>
      <c r="N950">
        <f t="shared" si="103"/>
        <v>-1.6478131047973105E-2</v>
      </c>
    </row>
    <row r="951" spans="1:14" x14ac:dyDescent="0.3">
      <c r="A951" s="101">
        <v>43822</v>
      </c>
      <c r="B951" s="3">
        <f>'Raw data'!B951</f>
        <v>40.547620000000002</v>
      </c>
      <c r="C951" s="3">
        <f t="shared" si="99"/>
        <v>3.6052706353850023E-3</v>
      </c>
      <c r="D951" s="3">
        <f>'Raw data'!C951</f>
        <v>56.54</v>
      </c>
      <c r="E951" s="3">
        <f t="shared" si="100"/>
        <v>-6.6760365425158567E-3</v>
      </c>
      <c r="F951" s="3">
        <f>'Raw data'!D951</f>
        <v>29.15</v>
      </c>
      <c r="G951" s="3">
        <f t="shared" si="104"/>
        <v>-2.7369141293192558E-3</v>
      </c>
      <c r="H951" s="62">
        <f>'Raw data'!E951</f>
        <v>1795.65750094596</v>
      </c>
      <c r="I951" s="67">
        <f t="shared" si="101"/>
        <v>4.7866891708532599E-4</v>
      </c>
      <c r="K951" s="65">
        <v>43822</v>
      </c>
      <c r="L951" s="62">
        <f t="shared" si="102"/>
        <v>-1.9358933454833702E-3</v>
      </c>
      <c r="M951" s="62">
        <f t="shared" si="98"/>
        <v>126.23761999999999</v>
      </c>
      <c r="N951">
        <f t="shared" si="103"/>
        <v>-2.4838809292247674E-3</v>
      </c>
    </row>
    <row r="952" spans="1:14" x14ac:dyDescent="0.3">
      <c r="A952" s="101">
        <v>43826</v>
      </c>
      <c r="B952" s="3">
        <f>'Raw data'!B952</f>
        <v>39.600838000000003</v>
      </c>
      <c r="C952" s="3">
        <f t="shared" si="99"/>
        <v>-2.3349878488552443E-2</v>
      </c>
      <c r="D952" s="3">
        <f>'Raw data'!C952</f>
        <v>56.86</v>
      </c>
      <c r="E952" s="3">
        <f t="shared" si="100"/>
        <v>5.659709939865587E-3</v>
      </c>
      <c r="F952" s="3">
        <f>'Raw data'!D952</f>
        <v>28.81</v>
      </c>
      <c r="G952" s="3">
        <f t="shared" si="104"/>
        <v>-1.166380789022298E-2</v>
      </c>
      <c r="H952" s="62">
        <f>'Raw data'!E952</f>
        <v>1798.03862027577</v>
      </c>
      <c r="I952" s="67">
        <f t="shared" si="101"/>
        <v>1.3260431505203963E-3</v>
      </c>
      <c r="K952" s="65">
        <v>43826</v>
      </c>
      <c r="L952" s="62">
        <f t="shared" si="102"/>
        <v>-9.7846588129699447E-3</v>
      </c>
      <c r="M952" s="62">
        <f t="shared" si="98"/>
        <v>125.270838</v>
      </c>
      <c r="N952">
        <f t="shared" si="103"/>
        <v>-7.6584301890355267E-3</v>
      </c>
    </row>
    <row r="953" spans="1:14" x14ac:dyDescent="0.3">
      <c r="A953" s="101">
        <v>43829</v>
      </c>
      <c r="B953" s="3">
        <f>'Raw data'!B953</f>
        <v>39.764699999999998</v>
      </c>
      <c r="C953" s="3">
        <f t="shared" si="99"/>
        <v>4.1378417295107398E-3</v>
      </c>
      <c r="D953" s="3">
        <f>'Raw data'!C953</f>
        <v>57.36</v>
      </c>
      <c r="E953" s="3">
        <f t="shared" si="100"/>
        <v>8.7935279634189234E-3</v>
      </c>
      <c r="F953" s="3">
        <f>'Raw data'!D953</f>
        <v>29.51</v>
      </c>
      <c r="G953" s="3">
        <f t="shared" si="104"/>
        <v>2.4297119055883474E-2</v>
      </c>
      <c r="H953" s="62">
        <f>'Raw data'!E953</f>
        <v>1771.85046699957</v>
      </c>
      <c r="I953" s="67">
        <f t="shared" si="101"/>
        <v>-1.4564844704049465E-2</v>
      </c>
      <c r="K953" s="65">
        <v>43829</v>
      </c>
      <c r="L953" s="62">
        <f t="shared" si="102"/>
        <v>1.240949624960438E-2</v>
      </c>
      <c r="M953" s="62">
        <f t="shared" si="98"/>
        <v>126.6347</v>
      </c>
      <c r="N953">
        <f t="shared" si="103"/>
        <v>1.0887306429609719E-2</v>
      </c>
    </row>
    <row r="954" spans="1:14" x14ac:dyDescent="0.3">
      <c r="A954" s="101">
        <v>43832</v>
      </c>
      <c r="B954" s="3">
        <f>'Raw data'!B954</f>
        <v>40.165264000000001</v>
      </c>
      <c r="C954" s="3">
        <f t="shared" si="99"/>
        <v>1.0073356519727367E-2</v>
      </c>
      <c r="D954" s="3">
        <f>'Raw data'!C954</f>
        <v>58.5</v>
      </c>
      <c r="E954" s="3">
        <f t="shared" si="100"/>
        <v>1.9874476987447709E-2</v>
      </c>
      <c r="F954" s="3">
        <f>'Raw data'!D954</f>
        <v>30.5</v>
      </c>
      <c r="G954" s="3">
        <f t="shared" si="104"/>
        <v>3.3547949847509265E-2</v>
      </c>
      <c r="H954" s="62">
        <f>'Raw data'!E954</f>
        <v>1808.6265411694701</v>
      </c>
      <c r="I954" s="67">
        <f t="shared" si="101"/>
        <v>2.0755743701203092E-2</v>
      </c>
      <c r="K954" s="65">
        <v>43832</v>
      </c>
      <c r="L954" s="62">
        <f t="shared" si="102"/>
        <v>2.1165261118228113E-2</v>
      </c>
      <c r="M954" s="62">
        <f t="shared" si="98"/>
        <v>129.16526400000001</v>
      </c>
      <c r="N954">
        <f t="shared" si="103"/>
        <v>1.998317996568091E-2</v>
      </c>
    </row>
    <row r="955" spans="1:14" x14ac:dyDescent="0.3">
      <c r="A955" s="101">
        <v>43833</v>
      </c>
      <c r="B955" s="3">
        <f>'Raw data'!B955</f>
        <v>39.436970000000002</v>
      </c>
      <c r="C955" s="3">
        <f t="shared" si="99"/>
        <v>-1.8132434035538724E-2</v>
      </c>
      <c r="D955" s="3">
        <f>'Raw data'!C955</f>
        <v>57.46</v>
      </c>
      <c r="E955" s="3">
        <f t="shared" si="100"/>
        <v>-1.7777777777777764E-2</v>
      </c>
      <c r="F955" s="3">
        <f>'Raw data'!D955</f>
        <v>29.52</v>
      </c>
      <c r="G955" s="3">
        <f t="shared" si="104"/>
        <v>-3.2131147540983618E-2</v>
      </c>
      <c r="H955" s="62">
        <f>'Raw data'!E955</f>
        <v>1785.23356738758</v>
      </c>
      <c r="I955" s="67">
        <f t="shared" si="101"/>
        <v>-1.2934109529745164E-2</v>
      </c>
      <c r="K955" s="65">
        <v>43833</v>
      </c>
      <c r="L955" s="62">
        <f t="shared" si="102"/>
        <v>-2.2680453118100036E-2</v>
      </c>
      <c r="M955" s="62">
        <f t="shared" si="98"/>
        <v>126.41697000000001</v>
      </c>
      <c r="N955">
        <f t="shared" si="103"/>
        <v>-2.1277345896958809E-2</v>
      </c>
    </row>
    <row r="956" spans="1:14" x14ac:dyDescent="0.3">
      <c r="A956" s="101">
        <v>43837</v>
      </c>
      <c r="B956" s="3">
        <f>'Raw data'!B956</f>
        <v>39.691870000000002</v>
      </c>
      <c r="C956" s="3">
        <f t="shared" si="99"/>
        <v>6.4634783047480375E-3</v>
      </c>
      <c r="D956" s="3">
        <f>'Raw data'!C956</f>
        <v>57.16</v>
      </c>
      <c r="E956" s="3">
        <f t="shared" si="100"/>
        <v>-5.2210233205709057E-3</v>
      </c>
      <c r="F956" s="3">
        <f>'Raw data'!D956</f>
        <v>29.61</v>
      </c>
      <c r="G956" s="3">
        <f t="shared" si="104"/>
        <v>3.0487804878048734E-3</v>
      </c>
      <c r="H956" s="62">
        <f>'Raw data'!E956</f>
        <v>1796.84969015206</v>
      </c>
      <c r="I956" s="67">
        <f t="shared" si="101"/>
        <v>6.5067803881138303E-3</v>
      </c>
      <c r="K956" s="65">
        <v>43837</v>
      </c>
      <c r="L956" s="62">
        <f t="shared" si="102"/>
        <v>1.4304118239940016E-3</v>
      </c>
      <c r="M956" s="62">
        <f t="shared" si="98"/>
        <v>126.46186999999999</v>
      </c>
      <c r="N956">
        <f t="shared" si="103"/>
        <v>3.5517383465197885E-4</v>
      </c>
    </row>
    <row r="957" spans="1:14" x14ac:dyDescent="0.3">
      <c r="A957" s="101">
        <v>43838</v>
      </c>
      <c r="B957" s="3">
        <f>'Raw data'!B957</f>
        <v>39.054622999999999</v>
      </c>
      <c r="C957" s="3">
        <f t="shared" si="99"/>
        <v>-1.6054849519561615E-2</v>
      </c>
      <c r="D957" s="3">
        <f>'Raw data'!C957</f>
        <v>56.34</v>
      </c>
      <c r="E957" s="3">
        <f t="shared" si="100"/>
        <v>-1.4345696291112547E-2</v>
      </c>
      <c r="F957" s="3">
        <f>'Raw data'!D957</f>
        <v>30</v>
      </c>
      <c r="G957" s="3">
        <f t="shared" si="104"/>
        <v>1.3171225937183404E-2</v>
      </c>
      <c r="H957" s="62">
        <f>'Raw data'!E957</f>
        <v>1795.4075180974401</v>
      </c>
      <c r="I957" s="67">
        <f t="shared" si="101"/>
        <v>-8.0261140512978264E-4</v>
      </c>
      <c r="K957" s="65">
        <v>43838</v>
      </c>
      <c r="L957" s="62">
        <f t="shared" si="102"/>
        <v>-5.7431066244969199E-3</v>
      </c>
      <c r="M957" s="62">
        <f t="shared" si="98"/>
        <v>125.394623</v>
      </c>
      <c r="N957">
        <f t="shared" si="103"/>
        <v>-8.4392789700167715E-3</v>
      </c>
    </row>
    <row r="958" spans="1:14" x14ac:dyDescent="0.3">
      <c r="A958" s="101">
        <v>43839</v>
      </c>
      <c r="B958" s="3">
        <f>'Raw data'!B958</f>
        <v>40.274509999999999</v>
      </c>
      <c r="C958" s="3">
        <f t="shared" si="99"/>
        <v>3.1235405857073566E-2</v>
      </c>
      <c r="D958" s="3">
        <f>'Raw data'!C958</f>
        <v>56.06</v>
      </c>
      <c r="E958" s="3">
        <f t="shared" si="100"/>
        <v>-4.969826056088057E-3</v>
      </c>
      <c r="F958" s="3">
        <f>'Raw data'!D958</f>
        <v>29.77</v>
      </c>
      <c r="G958" s="3">
        <f t="shared" si="104"/>
        <v>-7.666666666666681E-3</v>
      </c>
      <c r="H958" s="62">
        <f>'Raw data'!E958</f>
        <v>1796.73478827442</v>
      </c>
      <c r="I958" s="67">
        <f t="shared" si="101"/>
        <v>7.3925844890435815E-4</v>
      </c>
      <c r="K958" s="65">
        <v>43839</v>
      </c>
      <c r="L958" s="62">
        <f t="shared" si="102"/>
        <v>6.1996377114396095E-3</v>
      </c>
      <c r="M958" s="62">
        <f t="shared" si="98"/>
        <v>126.10450999999999</v>
      </c>
      <c r="N958">
        <f t="shared" si="103"/>
        <v>5.6612236076501853E-3</v>
      </c>
    </row>
    <row r="959" spans="1:14" x14ac:dyDescent="0.3">
      <c r="A959" s="101">
        <v>43840</v>
      </c>
      <c r="B959" s="3">
        <f>'Raw data'!B959</f>
        <v>40.875346999999998</v>
      </c>
      <c r="C959" s="3">
        <f t="shared" si="99"/>
        <v>1.491854277060102E-2</v>
      </c>
      <c r="D959" s="3">
        <f>'Raw data'!C959</f>
        <v>56.36</v>
      </c>
      <c r="E959" s="3">
        <f t="shared" si="100"/>
        <v>5.3514092044237805E-3</v>
      </c>
      <c r="F959" s="3">
        <f>'Raw data'!D959</f>
        <v>30.2</v>
      </c>
      <c r="G959" s="3">
        <f t="shared" si="104"/>
        <v>1.4444071212630156E-2</v>
      </c>
      <c r="H959" s="62">
        <f>'Raw data'!E959</f>
        <v>1784.9717015485701</v>
      </c>
      <c r="I959" s="67">
        <f t="shared" si="101"/>
        <v>-6.5469243444365869E-3</v>
      </c>
      <c r="K959" s="65">
        <v>43840</v>
      </c>
      <c r="L959" s="62">
        <f t="shared" si="102"/>
        <v>1.1571341062551652E-2</v>
      </c>
      <c r="M959" s="62">
        <f t="shared" si="98"/>
        <v>127.43534699999999</v>
      </c>
      <c r="N959">
        <f t="shared" si="103"/>
        <v>1.055344491644274E-2</v>
      </c>
    </row>
    <row r="960" spans="1:14" x14ac:dyDescent="0.3">
      <c r="A960" s="101">
        <v>43843</v>
      </c>
      <c r="B960" s="3">
        <f>'Raw data'!B960</f>
        <v>41.621845</v>
      </c>
      <c r="C960" s="3">
        <f t="shared" si="99"/>
        <v>1.8262792973965519E-2</v>
      </c>
      <c r="D960" s="3">
        <f>'Raw data'!C960</f>
        <v>55.48</v>
      </c>
      <c r="E960" s="3">
        <f t="shared" si="100"/>
        <v>-1.5613910574875845E-2</v>
      </c>
      <c r="F960" s="3">
        <f>'Raw data'!D960</f>
        <v>31.22</v>
      </c>
      <c r="G960" s="3">
        <f t="shared" si="104"/>
        <v>3.3774834437086079E-2</v>
      </c>
      <c r="H960" s="62">
        <f>'Raw data'!E960</f>
        <v>1790.51048634834</v>
      </c>
      <c r="I960" s="67">
        <f t="shared" si="101"/>
        <v>3.1030098656268331E-3</v>
      </c>
      <c r="K960" s="65">
        <v>43843</v>
      </c>
      <c r="L960" s="62">
        <f t="shared" si="102"/>
        <v>1.2141238945391918E-2</v>
      </c>
      <c r="M960" s="62">
        <f t="shared" si="98"/>
        <v>128.321845</v>
      </c>
      <c r="N960">
        <f t="shared" si="103"/>
        <v>6.956452984743732E-3</v>
      </c>
    </row>
    <row r="961" spans="1:14" x14ac:dyDescent="0.3">
      <c r="A961" s="101">
        <v>43844</v>
      </c>
      <c r="B961" s="3">
        <f>'Raw data'!B961</f>
        <v>38.908962000000002</v>
      </c>
      <c r="C961" s="3">
        <f t="shared" si="99"/>
        <v>-6.5179306683785826E-2</v>
      </c>
      <c r="D961" s="3">
        <f>'Raw data'!C961</f>
        <v>45.7</v>
      </c>
      <c r="E961" s="3">
        <f t="shared" si="100"/>
        <v>-0.17627974044700784</v>
      </c>
      <c r="F961" s="3">
        <f>'Raw data'!D961</f>
        <v>30.31</v>
      </c>
      <c r="G961" s="3">
        <f t="shared" si="104"/>
        <v>-2.9147982062780273E-2</v>
      </c>
      <c r="H961" s="62">
        <f>'Raw data'!E961</f>
        <v>1792.9030699872601</v>
      </c>
      <c r="I961" s="67">
        <f t="shared" si="101"/>
        <v>1.3362578198576462E-3</v>
      </c>
      <c r="K961" s="65">
        <v>43844</v>
      </c>
      <c r="L961" s="62">
        <f t="shared" si="102"/>
        <v>-9.020234306452464E-2</v>
      </c>
      <c r="M961" s="62">
        <f t="shared" si="98"/>
        <v>114.91896200000001</v>
      </c>
      <c r="N961">
        <f t="shared" si="103"/>
        <v>-0.10444739942758763</v>
      </c>
    </row>
    <row r="962" spans="1:14" x14ac:dyDescent="0.3">
      <c r="A962" s="101">
        <v>43845</v>
      </c>
      <c r="B962" s="3">
        <f>'Raw data'!B962</f>
        <v>38.96358</v>
      </c>
      <c r="C962" s="3">
        <f t="shared" si="99"/>
        <v>1.403738295562802E-3</v>
      </c>
      <c r="D962" s="3">
        <f>'Raw data'!C962</f>
        <v>47.66</v>
      </c>
      <c r="E962" s="3">
        <f t="shared" si="100"/>
        <v>4.2888402625820429E-2</v>
      </c>
      <c r="F962" s="3">
        <f>'Raw data'!D962</f>
        <v>30.26</v>
      </c>
      <c r="G962" s="3">
        <f t="shared" si="104"/>
        <v>-1.6496205872648354E-3</v>
      </c>
      <c r="H962" s="62">
        <f>'Raw data'!E962</f>
        <v>1787.2906387365899</v>
      </c>
      <c r="I962" s="67">
        <f t="shared" si="101"/>
        <v>-3.1303595518468548E-3</v>
      </c>
      <c r="K962" s="65">
        <v>43845</v>
      </c>
      <c r="L962" s="62">
        <f t="shared" si="102"/>
        <v>1.4214173444706131E-2</v>
      </c>
      <c r="M962" s="62">
        <f t="shared" si="98"/>
        <v>116.88358000000001</v>
      </c>
      <c r="N962">
        <f t="shared" si="103"/>
        <v>1.7095681737884141E-2</v>
      </c>
    </row>
    <row r="963" spans="1:14" x14ac:dyDescent="0.3">
      <c r="A963" s="101">
        <v>43846</v>
      </c>
      <c r="B963" s="3">
        <f>'Raw data'!B963</f>
        <v>38.508400000000002</v>
      </c>
      <c r="C963" s="3">
        <f t="shared" si="99"/>
        <v>-1.1682191420808832E-2</v>
      </c>
      <c r="D963" s="3">
        <f>'Raw data'!C963</f>
        <v>46.76</v>
      </c>
      <c r="E963" s="3">
        <f t="shared" si="100"/>
        <v>-1.8883759966428843E-2</v>
      </c>
      <c r="F963" s="3">
        <f>'Raw data'!D963</f>
        <v>30.31</v>
      </c>
      <c r="G963" s="3">
        <f t="shared" si="104"/>
        <v>1.6523463317910493E-3</v>
      </c>
      <c r="H963" s="62">
        <f>'Raw data'!E963</f>
        <v>1812.2972101786299</v>
      </c>
      <c r="I963" s="67">
        <f t="shared" si="101"/>
        <v>1.3991329054191655E-2</v>
      </c>
      <c r="K963" s="65">
        <v>43846</v>
      </c>
      <c r="L963" s="62">
        <f t="shared" si="102"/>
        <v>-9.6378683518155411E-3</v>
      </c>
      <c r="M963" s="62">
        <f t="shared" ref="M963:M1026" si="105">B963+D963+F963</f>
        <v>115.5784</v>
      </c>
      <c r="N963">
        <f t="shared" si="103"/>
        <v>-1.1166495755862432E-2</v>
      </c>
    </row>
    <row r="964" spans="1:14" x14ac:dyDescent="0.3">
      <c r="A964" s="101">
        <v>43847</v>
      </c>
      <c r="B964" s="3">
        <f>'Raw data'!B964</f>
        <v>39.400559999999999</v>
      </c>
      <c r="C964" s="3">
        <f t="shared" ref="C964:C1027" si="106">(B964-B963)/B963</f>
        <v>2.3167932191417898E-2</v>
      </c>
      <c r="D964" s="3">
        <f>'Raw data'!C964</f>
        <v>48.03</v>
      </c>
      <c r="E964" s="3">
        <f t="shared" ref="E964:E1027" si="107">(D964-D963)/D963</f>
        <v>2.7159965782720341E-2</v>
      </c>
      <c r="F964" s="3">
        <f>'Raw data'!D964</f>
        <v>30.44</v>
      </c>
      <c r="G964" s="3">
        <f t="shared" si="104"/>
        <v>4.2890135268889001E-3</v>
      </c>
      <c r="H964" s="62">
        <f>'Raw data'!E964</f>
        <v>1825.94195676647</v>
      </c>
      <c r="I964" s="67">
        <f t="shared" ref="I964:I1027" si="108">(H964-H963)/H963</f>
        <v>7.5289784209815764E-3</v>
      </c>
      <c r="K964" s="65">
        <v>43847</v>
      </c>
      <c r="L964" s="62">
        <f t="shared" ref="L964:L1027" si="109">AVERAGE(C964,E964,G964)</f>
        <v>1.8205637167009046E-2</v>
      </c>
      <c r="M964" s="62">
        <f t="shared" si="105"/>
        <v>117.87056</v>
      </c>
      <c r="N964">
        <f t="shared" ref="N964:N1027" si="110">(M964-M963)/M963</f>
        <v>1.9832079350466832E-2</v>
      </c>
    </row>
    <row r="965" spans="1:14" x14ac:dyDescent="0.3">
      <c r="A965" s="101">
        <v>43850</v>
      </c>
      <c r="B965" s="3">
        <f>'Raw data'!B965</f>
        <v>38.999996000000003</v>
      </c>
      <c r="C965" s="3">
        <f t="shared" si="106"/>
        <v>-1.0166454486941194E-2</v>
      </c>
      <c r="D965" s="3">
        <f>'Raw data'!C965</f>
        <v>49.31</v>
      </c>
      <c r="E965" s="3">
        <f t="shared" si="107"/>
        <v>2.6650010410160338E-2</v>
      </c>
      <c r="F965" s="3">
        <f>'Raw data'!D965</f>
        <v>29.81</v>
      </c>
      <c r="G965" s="3">
        <f t="shared" si="104"/>
        <v>-2.0696452036793777E-2</v>
      </c>
      <c r="H965" s="62">
        <f>'Raw data'!E965</f>
        <v>1821.2897603465501</v>
      </c>
      <c r="I965" s="67">
        <f t="shared" si="108"/>
        <v>-2.5478336825987299E-3</v>
      </c>
      <c r="K965" s="65">
        <v>43850</v>
      </c>
      <c r="L965" s="62">
        <f t="shared" si="109"/>
        <v>-1.4042987045248777E-3</v>
      </c>
      <c r="M965" s="62">
        <f t="shared" si="105"/>
        <v>118.11999600000001</v>
      </c>
      <c r="N965">
        <f t="shared" si="110"/>
        <v>2.116185754950321E-3</v>
      </c>
    </row>
    <row r="966" spans="1:14" x14ac:dyDescent="0.3">
      <c r="A966" s="101">
        <v>43851</v>
      </c>
      <c r="B966" s="3">
        <f>'Raw data'!B966</f>
        <v>38.599437999999999</v>
      </c>
      <c r="C966" s="3">
        <f t="shared" si="106"/>
        <v>-1.0270719002125121E-2</v>
      </c>
      <c r="D966" s="3">
        <f>'Raw data'!C966</f>
        <v>49.11</v>
      </c>
      <c r="E966" s="3">
        <f t="shared" si="107"/>
        <v>-4.0559724193876059E-3</v>
      </c>
      <c r="F966" s="3">
        <f>'Raw data'!D966</f>
        <v>29.75</v>
      </c>
      <c r="G966" s="3">
        <f t="shared" ref="G966:G1029" si="111">(F966-F965)/F965</f>
        <v>-2.012747400201232E-3</v>
      </c>
      <c r="H966" s="62">
        <f>'Raw data'!E966</f>
        <v>1825.61831884196</v>
      </c>
      <c r="I966" s="67">
        <f t="shared" si="108"/>
        <v>2.3766446117756972E-3</v>
      </c>
      <c r="K966" s="65">
        <v>43851</v>
      </c>
      <c r="L966" s="62">
        <f t="shared" si="109"/>
        <v>-5.4464796072379862E-3</v>
      </c>
      <c r="M966" s="62">
        <f t="shared" si="105"/>
        <v>117.45943800000001</v>
      </c>
      <c r="N966">
        <f t="shared" si="110"/>
        <v>-5.5922622957082458E-3</v>
      </c>
    </row>
    <row r="967" spans="1:14" x14ac:dyDescent="0.3">
      <c r="A967" s="101">
        <v>43852</v>
      </c>
      <c r="B967" s="3">
        <f>'Raw data'!B967</f>
        <v>39.091034000000001</v>
      </c>
      <c r="C967" s="3">
        <f t="shared" si="106"/>
        <v>1.2735833096844604E-2</v>
      </c>
      <c r="D967" s="3">
        <f>'Raw data'!C967</f>
        <v>49.49</v>
      </c>
      <c r="E967" s="3">
        <f t="shared" si="107"/>
        <v>7.7377316228874476E-3</v>
      </c>
      <c r="F967" s="3">
        <f>'Raw data'!D967</f>
        <v>29.86</v>
      </c>
      <c r="G967" s="3">
        <f t="shared" si="111"/>
        <v>3.6974789915966196E-3</v>
      </c>
      <c r="H967" s="62">
        <f>'Raw data'!E967</f>
        <v>1811.7604088266701</v>
      </c>
      <c r="I967" s="67">
        <f t="shared" si="108"/>
        <v>-7.5908035498243528E-3</v>
      </c>
      <c r="K967" s="65">
        <v>43852</v>
      </c>
      <c r="L967" s="62">
        <f t="shared" si="109"/>
        <v>8.0570145704428903E-3</v>
      </c>
      <c r="M967" s="62">
        <f t="shared" si="105"/>
        <v>118.441034</v>
      </c>
      <c r="N967">
        <f t="shared" si="110"/>
        <v>8.3568933813560047E-3</v>
      </c>
    </row>
    <row r="968" spans="1:14" x14ac:dyDescent="0.3">
      <c r="A968" s="101">
        <v>43853</v>
      </c>
      <c r="B968" s="3">
        <f>'Raw data'!B968</f>
        <v>38.362743000000002</v>
      </c>
      <c r="C968" s="3">
        <f t="shared" si="106"/>
        <v>-1.8630640468604607E-2</v>
      </c>
      <c r="D968" s="3">
        <f>'Raw data'!C968</f>
        <v>49.14</v>
      </c>
      <c r="E968" s="3">
        <f t="shared" si="107"/>
        <v>-7.0721357850071003E-3</v>
      </c>
      <c r="F968" s="3">
        <f>'Raw data'!D968</f>
        <v>28.95</v>
      </c>
      <c r="G968" s="3">
        <f t="shared" si="111"/>
        <v>-3.0475552578700608E-2</v>
      </c>
      <c r="H968" s="62">
        <f>'Raw data'!E968</f>
        <v>1795.4277999349899</v>
      </c>
      <c r="I968" s="67">
        <f t="shared" si="108"/>
        <v>-9.014773041793888E-3</v>
      </c>
      <c r="K968" s="65">
        <v>43853</v>
      </c>
      <c r="L968" s="62">
        <f t="shared" si="109"/>
        <v>-1.8726109610770772E-2</v>
      </c>
      <c r="M968" s="62">
        <f t="shared" si="105"/>
        <v>116.45274300000001</v>
      </c>
      <c r="N968">
        <f t="shared" si="110"/>
        <v>-1.6787180361832958E-2</v>
      </c>
    </row>
    <row r="969" spans="1:14" x14ac:dyDescent="0.3">
      <c r="A969" s="101">
        <v>43854</v>
      </c>
      <c r="B969" s="3">
        <f>'Raw data'!B969</f>
        <v>38.435574000000003</v>
      </c>
      <c r="C969" s="3">
        <f t="shared" si="106"/>
        <v>1.8984825980770132E-3</v>
      </c>
      <c r="D969" s="3">
        <f>'Raw data'!C969</f>
        <v>48.75</v>
      </c>
      <c r="E969" s="3">
        <f t="shared" si="107"/>
        <v>-7.9365079365079482E-3</v>
      </c>
      <c r="F969" s="3">
        <f>'Raw data'!D969</f>
        <v>28.45</v>
      </c>
      <c r="G969" s="3">
        <f t="shared" si="111"/>
        <v>-1.7271157167530225E-2</v>
      </c>
      <c r="H969" s="62">
        <f>'Raw data'!E969</f>
        <v>1812.8461490008101</v>
      </c>
      <c r="I969" s="67">
        <f t="shared" si="108"/>
        <v>9.7015034892803057E-3</v>
      </c>
      <c r="K969" s="65">
        <v>43854</v>
      </c>
      <c r="L969" s="62">
        <f t="shared" si="109"/>
        <v>-7.7697275019870532E-3</v>
      </c>
      <c r="M969" s="62">
        <f t="shared" si="105"/>
        <v>115.63557400000001</v>
      </c>
      <c r="N969">
        <f t="shared" si="110"/>
        <v>-7.0171726225461842E-3</v>
      </c>
    </row>
    <row r="970" spans="1:14" x14ac:dyDescent="0.3">
      <c r="A970" s="101">
        <v>43857</v>
      </c>
      <c r="B970" s="3">
        <f>'Raw data'!B970</f>
        <v>37.780110000000001</v>
      </c>
      <c r="C970" s="3">
        <f t="shared" si="106"/>
        <v>-1.7053576460182487E-2</v>
      </c>
      <c r="D970" s="3">
        <f>'Raw data'!C970</f>
        <v>48.2</v>
      </c>
      <c r="E970" s="3">
        <f t="shared" si="107"/>
        <v>-1.1282051282051224E-2</v>
      </c>
      <c r="F970" s="3">
        <f>'Raw data'!D970</f>
        <v>28.41</v>
      </c>
      <c r="G970" s="3">
        <f t="shared" si="111"/>
        <v>-1.4059753954305501E-3</v>
      </c>
      <c r="H970" s="62">
        <f>'Raw data'!E970</f>
        <v>1771.47509564036</v>
      </c>
      <c r="I970" s="67">
        <f t="shared" si="108"/>
        <v>-2.2821050414704343E-2</v>
      </c>
      <c r="K970" s="65">
        <v>43857</v>
      </c>
      <c r="L970" s="62">
        <f t="shared" si="109"/>
        <v>-9.9138677125547529E-3</v>
      </c>
      <c r="M970" s="62">
        <f t="shared" si="105"/>
        <v>114.39010999999999</v>
      </c>
      <c r="N970">
        <f t="shared" si="110"/>
        <v>-1.0770595560843694E-2</v>
      </c>
    </row>
    <row r="971" spans="1:14" x14ac:dyDescent="0.3">
      <c r="A971" s="101">
        <v>43858</v>
      </c>
      <c r="B971" s="3">
        <f>'Raw data'!B971</f>
        <v>38.162460000000003</v>
      </c>
      <c r="C971" s="3">
        <f t="shared" si="106"/>
        <v>1.0120404625608618E-2</v>
      </c>
      <c r="D971" s="3">
        <f>'Raw data'!C971</f>
        <v>48.13</v>
      </c>
      <c r="E971" s="3">
        <f t="shared" si="107"/>
        <v>-1.4522821576763544E-3</v>
      </c>
      <c r="F971" s="3">
        <f>'Raw data'!D971</f>
        <v>28.2</v>
      </c>
      <c r="G971" s="3">
        <f t="shared" si="111"/>
        <v>-7.391763463569196E-3</v>
      </c>
      <c r="H971" s="62">
        <f>'Raw data'!E971</f>
        <v>1786.35037234642</v>
      </c>
      <c r="I971" s="67">
        <f t="shared" si="108"/>
        <v>8.3971130853989651E-3</v>
      </c>
      <c r="K971" s="65">
        <v>43858</v>
      </c>
      <c r="L971" s="62">
        <f t="shared" si="109"/>
        <v>4.2545300145435612E-4</v>
      </c>
      <c r="M971" s="62">
        <f t="shared" si="105"/>
        <v>114.49246000000001</v>
      </c>
      <c r="N971">
        <f t="shared" si="110"/>
        <v>8.9474518382765336E-4</v>
      </c>
    </row>
    <row r="972" spans="1:14" x14ac:dyDescent="0.3">
      <c r="A972" s="101">
        <v>43859</v>
      </c>
      <c r="B972" s="3">
        <f>'Raw data'!B972</f>
        <v>38.417366000000001</v>
      </c>
      <c r="C972" s="3">
        <f t="shared" si="106"/>
        <v>6.6794960282958249E-3</v>
      </c>
      <c r="D972" s="3">
        <f>'Raw data'!C972</f>
        <v>48.23</v>
      </c>
      <c r="E972" s="3">
        <f t="shared" si="107"/>
        <v>2.0777062123414568E-3</v>
      </c>
      <c r="F972" s="3">
        <f>'Raw data'!D972</f>
        <v>28.25</v>
      </c>
      <c r="G972" s="3">
        <f t="shared" si="111"/>
        <v>1.7730496453900962E-3</v>
      </c>
      <c r="H972" s="62">
        <f>'Raw data'!E972</f>
        <v>1791.6720021221099</v>
      </c>
      <c r="I972" s="67">
        <f t="shared" si="108"/>
        <v>2.979051510874524E-3</v>
      </c>
      <c r="K972" s="65">
        <v>43859</v>
      </c>
      <c r="L972" s="62">
        <f t="shared" si="109"/>
        <v>3.5100839620091258E-3</v>
      </c>
      <c r="M972" s="62">
        <f t="shared" si="105"/>
        <v>114.89736600000001</v>
      </c>
      <c r="N972">
        <f t="shared" si="110"/>
        <v>3.5365298291258379E-3</v>
      </c>
    </row>
    <row r="973" spans="1:14" x14ac:dyDescent="0.3">
      <c r="A973" s="101">
        <v>43860</v>
      </c>
      <c r="B973" s="3">
        <f>'Raw data'!B973</f>
        <v>37.452376999999998</v>
      </c>
      <c r="C973" s="3">
        <f t="shared" si="106"/>
        <v>-2.5118562266866571E-2</v>
      </c>
      <c r="D973" s="3">
        <f>'Raw data'!C973</f>
        <v>48</v>
      </c>
      <c r="E973" s="3">
        <f t="shared" si="107"/>
        <v>-4.7688160895707418E-3</v>
      </c>
      <c r="F973" s="3">
        <f>'Raw data'!D973</f>
        <v>28.08</v>
      </c>
      <c r="G973" s="3">
        <f t="shared" si="111"/>
        <v>-6.0176991150443079E-3</v>
      </c>
      <c r="H973" s="62">
        <f>'Raw data'!E973</f>
        <v>1787.95590215163</v>
      </c>
      <c r="I973" s="67">
        <f t="shared" si="108"/>
        <v>-2.0740961325948527E-3</v>
      </c>
      <c r="K973" s="65">
        <v>43860</v>
      </c>
      <c r="L973" s="62">
        <f t="shared" si="109"/>
        <v>-1.1968359157160539E-2</v>
      </c>
      <c r="M973" s="62">
        <f t="shared" si="105"/>
        <v>113.532377</v>
      </c>
      <c r="N973">
        <f t="shared" si="110"/>
        <v>-1.1880072168060044E-2</v>
      </c>
    </row>
    <row r="974" spans="1:14" x14ac:dyDescent="0.3">
      <c r="A974" s="101">
        <v>43861</v>
      </c>
      <c r="B974" s="3">
        <f>'Raw data'!B974</f>
        <v>37.616244999999999</v>
      </c>
      <c r="C974" s="3">
        <f t="shared" si="106"/>
        <v>4.3753698196512545E-3</v>
      </c>
      <c r="D974" s="3">
        <f>'Raw data'!C974</f>
        <v>49.03</v>
      </c>
      <c r="E974" s="3">
        <f t="shared" si="107"/>
        <v>2.1458333333333357E-2</v>
      </c>
      <c r="F974" s="3">
        <f>'Raw data'!D974</f>
        <v>29.6</v>
      </c>
      <c r="G974" s="3">
        <f t="shared" si="111"/>
        <v>5.4131054131054249E-2</v>
      </c>
      <c r="H974" s="62">
        <f>'Raw data'!E974</f>
        <v>1783.2632128427899</v>
      </c>
      <c r="I974" s="67">
        <f t="shared" si="108"/>
        <v>-2.6246113246936641E-3</v>
      </c>
      <c r="K974" s="65">
        <v>43861</v>
      </c>
      <c r="L974" s="62">
        <f t="shared" si="109"/>
        <v>2.6654919094679621E-2</v>
      </c>
      <c r="M974" s="62">
        <f t="shared" si="105"/>
        <v>116.24624499999999</v>
      </c>
      <c r="N974">
        <f t="shared" si="110"/>
        <v>2.3903912449573666E-2</v>
      </c>
    </row>
    <row r="975" spans="1:14" x14ac:dyDescent="0.3">
      <c r="A975" s="101">
        <v>43864</v>
      </c>
      <c r="B975" s="3">
        <f>'Raw data'!B975</f>
        <v>37.543419999999998</v>
      </c>
      <c r="C975" s="3">
        <f t="shared" si="106"/>
        <v>-1.9359986622801317E-3</v>
      </c>
      <c r="D975" s="3">
        <f>'Raw data'!C975</f>
        <v>48.47</v>
      </c>
      <c r="E975" s="3">
        <f t="shared" si="107"/>
        <v>-1.1421578625331476E-2</v>
      </c>
      <c r="F975" s="3">
        <f>'Raw data'!D975</f>
        <v>29.39</v>
      </c>
      <c r="G975" s="3">
        <f t="shared" si="111"/>
        <v>-7.0945945945946227E-3</v>
      </c>
      <c r="H975" s="62">
        <f>'Raw data'!E975</f>
        <v>1782.9088079154701</v>
      </c>
      <c r="I975" s="67">
        <f t="shared" si="108"/>
        <v>-1.9873954936514671E-4</v>
      </c>
      <c r="K975" s="65">
        <v>43864</v>
      </c>
      <c r="L975" s="62">
        <f t="shared" si="109"/>
        <v>-6.8173906274020769E-3</v>
      </c>
      <c r="M975" s="62">
        <f t="shared" si="105"/>
        <v>115.40342</v>
      </c>
      <c r="N975">
        <f t="shared" si="110"/>
        <v>-7.2503417207152856E-3</v>
      </c>
    </row>
    <row r="976" spans="1:14" x14ac:dyDescent="0.3">
      <c r="A976" s="101">
        <v>43865</v>
      </c>
      <c r="B976" s="3">
        <f>'Raw data'!B976</f>
        <v>38.053220000000003</v>
      </c>
      <c r="C976" s="3">
        <f t="shared" si="106"/>
        <v>1.3578944059971244E-2</v>
      </c>
      <c r="D976" s="3">
        <f>'Raw data'!C976</f>
        <v>48.46</v>
      </c>
      <c r="E976" s="3">
        <f t="shared" si="107"/>
        <v>-2.0631318341237902E-4</v>
      </c>
      <c r="F976" s="3">
        <f>'Raw data'!D976</f>
        <v>29.75</v>
      </c>
      <c r="G976" s="3">
        <f t="shared" si="111"/>
        <v>1.2249064307587595E-2</v>
      </c>
      <c r="H976" s="62">
        <f>'Raw data'!E976</f>
        <v>1821.0389499537</v>
      </c>
      <c r="I976" s="67">
        <f t="shared" si="108"/>
        <v>2.1386479145173252E-2</v>
      </c>
      <c r="K976" s="65">
        <v>43865</v>
      </c>
      <c r="L976" s="62">
        <f t="shared" si="109"/>
        <v>8.5405650613821545E-3</v>
      </c>
      <c r="M976" s="62">
        <f t="shared" si="105"/>
        <v>116.26322</v>
      </c>
      <c r="N976">
        <f t="shared" si="110"/>
        <v>7.4503857857939311E-3</v>
      </c>
    </row>
    <row r="977" spans="1:14" x14ac:dyDescent="0.3">
      <c r="A977" s="101">
        <v>43866</v>
      </c>
      <c r="B977" s="3">
        <f>'Raw data'!B977</f>
        <v>38.453780000000002</v>
      </c>
      <c r="C977" s="3">
        <f t="shared" si="106"/>
        <v>1.052631025705574E-2</v>
      </c>
      <c r="D977" s="3">
        <f>'Raw data'!C977</f>
        <v>48.6</v>
      </c>
      <c r="E977" s="3">
        <f t="shared" si="107"/>
        <v>2.8889806025588229E-3</v>
      </c>
      <c r="F977" s="3">
        <f>'Raw data'!D977</f>
        <v>30.01</v>
      </c>
      <c r="G977" s="3">
        <f t="shared" si="111"/>
        <v>8.739495798319381E-3</v>
      </c>
      <c r="H977" s="62">
        <f>'Raw data'!E977</f>
        <v>1847.3501385121599</v>
      </c>
      <c r="I977" s="67">
        <f t="shared" si="108"/>
        <v>1.4448449089531475E-2</v>
      </c>
      <c r="K977" s="65">
        <v>43866</v>
      </c>
      <c r="L977" s="62">
        <f t="shared" si="109"/>
        <v>7.3849288859779818E-3</v>
      </c>
      <c r="M977" s="62">
        <f t="shared" si="105"/>
        <v>117.06378000000001</v>
      </c>
      <c r="N977">
        <f t="shared" si="110"/>
        <v>6.8857545834357962E-3</v>
      </c>
    </row>
    <row r="978" spans="1:14" x14ac:dyDescent="0.3">
      <c r="A978" s="101">
        <v>43867</v>
      </c>
      <c r="B978" s="3">
        <f>'Raw data'!B978</f>
        <v>37.871147000000001</v>
      </c>
      <c r="C978" s="3">
        <f t="shared" si="106"/>
        <v>-1.5151514363477434E-2</v>
      </c>
      <c r="D978" s="3">
        <f>'Raw data'!C978</f>
        <v>48</v>
      </c>
      <c r="E978" s="3">
        <f t="shared" si="107"/>
        <v>-1.2345679012345708E-2</v>
      </c>
      <c r="F978" s="3">
        <f>'Raw data'!D978</f>
        <v>30.92</v>
      </c>
      <c r="G978" s="3">
        <f t="shared" si="111"/>
        <v>3.0323225591469515E-2</v>
      </c>
      <c r="H978" s="62">
        <f>'Raw data'!E978</f>
        <v>1851.94515967911</v>
      </c>
      <c r="I978" s="67">
        <f t="shared" si="108"/>
        <v>2.4873580114330193E-3</v>
      </c>
      <c r="K978" s="65">
        <v>43867</v>
      </c>
      <c r="L978" s="62">
        <f t="shared" si="109"/>
        <v>9.4201073854879164E-4</v>
      </c>
      <c r="M978" s="62">
        <f t="shared" si="105"/>
        <v>116.79114700000001</v>
      </c>
      <c r="N978">
        <f t="shared" si="110"/>
        <v>-2.3289270173917072E-3</v>
      </c>
    </row>
    <row r="979" spans="1:14" x14ac:dyDescent="0.3">
      <c r="A979" s="101">
        <v>43868</v>
      </c>
      <c r="B979" s="3">
        <f>'Raw data'!B979</f>
        <v>38.435574000000003</v>
      </c>
      <c r="C979" s="3">
        <f t="shared" si="106"/>
        <v>1.4903879198588888E-2</v>
      </c>
      <c r="D979" s="3">
        <f>'Raw data'!C979</f>
        <v>47.8</v>
      </c>
      <c r="E979" s="3">
        <f t="shared" si="107"/>
        <v>-4.1666666666667256E-3</v>
      </c>
      <c r="F979" s="3">
        <f>'Raw data'!D979</f>
        <v>29.43</v>
      </c>
      <c r="G979" s="3">
        <f t="shared" si="111"/>
        <v>-4.8188874514877161E-2</v>
      </c>
      <c r="H979" s="62">
        <f>'Raw data'!E979</f>
        <v>1849.85914820946</v>
      </c>
      <c r="I979" s="67">
        <f t="shared" si="108"/>
        <v>-1.1263894390973338E-3</v>
      </c>
      <c r="K979" s="65">
        <v>43868</v>
      </c>
      <c r="L979" s="62">
        <f t="shared" si="109"/>
        <v>-1.2483887327651667E-2</v>
      </c>
      <c r="M979" s="62">
        <f t="shared" si="105"/>
        <v>115.66557399999999</v>
      </c>
      <c r="N979">
        <f t="shared" si="110"/>
        <v>-9.6374856220910049E-3</v>
      </c>
    </row>
    <row r="980" spans="1:14" x14ac:dyDescent="0.3">
      <c r="A980" s="101">
        <v>43871</v>
      </c>
      <c r="B980" s="3">
        <f>'Raw data'!B980</f>
        <v>39.528008</v>
      </c>
      <c r="C980" s="3">
        <f t="shared" si="106"/>
        <v>2.8422471328254317E-2</v>
      </c>
      <c r="D980" s="3">
        <f>'Raw data'!C980</f>
        <v>50.32</v>
      </c>
      <c r="E980" s="3">
        <f t="shared" si="107"/>
        <v>5.2719665271966594E-2</v>
      </c>
      <c r="F980" s="3">
        <f>'Raw data'!D980</f>
        <v>30.17</v>
      </c>
      <c r="G980" s="3">
        <f t="shared" si="111"/>
        <v>2.5144410465511451E-2</v>
      </c>
      <c r="H980" s="62">
        <f>'Raw data'!E980</f>
        <v>1857.99601276624</v>
      </c>
      <c r="I980" s="67">
        <f t="shared" si="108"/>
        <v>4.3986400611397492E-3</v>
      </c>
      <c r="K980" s="65">
        <v>43871</v>
      </c>
      <c r="L980" s="62">
        <f t="shared" si="109"/>
        <v>3.5428849021910784E-2</v>
      </c>
      <c r="M980" s="62">
        <f t="shared" si="105"/>
        <v>120.01800799999999</v>
      </c>
      <c r="N980">
        <f t="shared" si="110"/>
        <v>3.7629467865693579E-2</v>
      </c>
    </row>
    <row r="981" spans="1:14" x14ac:dyDescent="0.3">
      <c r="A981" s="101">
        <v>43872</v>
      </c>
      <c r="B981" s="3">
        <f>'Raw data'!B981</f>
        <v>41.093834000000001</v>
      </c>
      <c r="C981" s="3">
        <f t="shared" si="106"/>
        <v>3.9613076378652863E-2</v>
      </c>
      <c r="D981" s="3">
        <f>'Raw data'!C981</f>
        <v>52.9</v>
      </c>
      <c r="E981" s="3">
        <f t="shared" si="107"/>
        <v>5.127186009538947E-2</v>
      </c>
      <c r="F981" s="3">
        <f>'Raw data'!D981</f>
        <v>32.520000000000003</v>
      </c>
      <c r="G981" s="3">
        <f t="shared" si="111"/>
        <v>7.7891945641365631E-2</v>
      </c>
      <c r="H981" s="62">
        <f>'Raw data'!E981</f>
        <v>1884.1261406103399</v>
      </c>
      <c r="I981" s="67">
        <f t="shared" si="108"/>
        <v>1.4063608137240603E-2</v>
      </c>
      <c r="K981" s="65">
        <v>43872</v>
      </c>
      <c r="L981" s="62">
        <f t="shared" si="109"/>
        <v>5.6258960705135995E-2</v>
      </c>
      <c r="M981" s="62">
        <f t="shared" si="105"/>
        <v>126.513834</v>
      </c>
      <c r="N981">
        <f t="shared" si="110"/>
        <v>5.4123761160908522E-2</v>
      </c>
    </row>
    <row r="982" spans="1:14" x14ac:dyDescent="0.3">
      <c r="A982" s="101">
        <v>43873</v>
      </c>
      <c r="B982" s="3">
        <f>'Raw data'!B982</f>
        <v>42.623244999999997</v>
      </c>
      <c r="C982" s="3">
        <f t="shared" si="106"/>
        <v>3.7217530007056437E-2</v>
      </c>
      <c r="D982" s="3">
        <f>'Raw data'!C982</f>
        <v>53.96</v>
      </c>
      <c r="E982" s="3">
        <f t="shared" si="107"/>
        <v>2.0037807183364884E-2</v>
      </c>
      <c r="F982" s="3">
        <f>'Raw data'!D982</f>
        <v>33.369999999999997</v>
      </c>
      <c r="G982" s="3">
        <f t="shared" si="111"/>
        <v>2.6137761377613599E-2</v>
      </c>
      <c r="H982" s="62">
        <f>'Raw data'!E982</f>
        <v>1889.7533293996901</v>
      </c>
      <c r="I982" s="67">
        <f t="shared" si="108"/>
        <v>2.9866306018806665E-3</v>
      </c>
      <c r="K982" s="65">
        <v>43873</v>
      </c>
      <c r="L982" s="62">
        <f t="shared" si="109"/>
        <v>2.7797699522678309E-2</v>
      </c>
      <c r="M982" s="62">
        <f t="shared" si="105"/>
        <v>129.95324500000001</v>
      </c>
      <c r="N982">
        <f t="shared" si="110"/>
        <v>2.7186046705374584E-2</v>
      </c>
    </row>
    <row r="983" spans="1:14" x14ac:dyDescent="0.3">
      <c r="A983" s="101">
        <v>43874</v>
      </c>
      <c r="B983" s="3">
        <f>'Raw data'!B983</f>
        <v>44.443973999999997</v>
      </c>
      <c r="C983" s="3">
        <f t="shared" si="106"/>
        <v>4.2716808633411187E-2</v>
      </c>
      <c r="D983" s="3">
        <f>'Raw data'!C983</f>
        <v>54.58</v>
      </c>
      <c r="E983" s="3">
        <f t="shared" si="107"/>
        <v>1.1489992587101509E-2</v>
      </c>
      <c r="F983" s="3">
        <f>'Raw data'!D983</f>
        <v>34.35</v>
      </c>
      <c r="G983" s="3">
        <f t="shared" si="111"/>
        <v>2.9367695534911718E-2</v>
      </c>
      <c r="H983" s="62">
        <f>'Raw data'!E983</f>
        <v>1883.02050541019</v>
      </c>
      <c r="I983" s="67">
        <f t="shared" si="108"/>
        <v>-3.5628057295916159E-3</v>
      </c>
      <c r="K983" s="65">
        <v>43874</v>
      </c>
      <c r="L983" s="62">
        <f t="shared" si="109"/>
        <v>2.7858165585141471E-2</v>
      </c>
      <c r="M983" s="62">
        <f t="shared" si="105"/>
        <v>133.373974</v>
      </c>
      <c r="N983">
        <f t="shared" si="110"/>
        <v>2.6322767084423278E-2</v>
      </c>
    </row>
    <row r="984" spans="1:14" x14ac:dyDescent="0.3">
      <c r="A984" s="101">
        <v>43875</v>
      </c>
      <c r="B984" s="3">
        <f>'Raw data'!B984</f>
        <v>48.158259999999999</v>
      </c>
      <c r="C984" s="3">
        <f t="shared" si="106"/>
        <v>8.357231961300314E-2</v>
      </c>
      <c r="D984" s="3">
        <f>'Raw data'!C984</f>
        <v>55.2</v>
      </c>
      <c r="E984" s="3">
        <f t="shared" si="107"/>
        <v>1.1359472334188431E-2</v>
      </c>
      <c r="F984" s="3">
        <f>'Raw data'!D984</f>
        <v>33.75</v>
      </c>
      <c r="G984" s="3">
        <f t="shared" si="111"/>
        <v>-1.7467248908296984E-2</v>
      </c>
      <c r="H984" s="62">
        <f>'Raw data'!E984</f>
        <v>1885.6227357057201</v>
      </c>
      <c r="I984" s="67">
        <f t="shared" si="108"/>
        <v>1.3819447467796825E-3</v>
      </c>
      <c r="K984" s="65">
        <v>43875</v>
      </c>
      <c r="L984" s="62">
        <f t="shared" si="109"/>
        <v>2.5821514346298199E-2</v>
      </c>
      <c r="M984" s="62">
        <f t="shared" si="105"/>
        <v>137.10826</v>
      </c>
      <c r="N984">
        <f t="shared" si="110"/>
        <v>2.7998610883409662E-2</v>
      </c>
    </row>
    <row r="985" spans="1:14" x14ac:dyDescent="0.3">
      <c r="A985" s="101">
        <v>43878</v>
      </c>
      <c r="B985" s="3">
        <f>'Raw data'!B985</f>
        <v>50.070025999999999</v>
      </c>
      <c r="C985" s="3">
        <f t="shared" si="106"/>
        <v>3.9697572129890078E-2</v>
      </c>
      <c r="D985" s="3">
        <f>'Raw data'!C985</f>
        <v>55.18</v>
      </c>
      <c r="E985" s="3">
        <f t="shared" si="107"/>
        <v>-3.6231884057976674E-4</v>
      </c>
      <c r="F985" s="3">
        <f>'Raw data'!D985</f>
        <v>33.94</v>
      </c>
      <c r="G985" s="3">
        <f t="shared" si="111"/>
        <v>5.6296296296295626E-3</v>
      </c>
      <c r="H985" s="62">
        <f>'Raw data'!E985</f>
        <v>1888.34940545476</v>
      </c>
      <c r="I985" s="67">
        <f t="shared" si="108"/>
        <v>1.4460314342887169E-3</v>
      </c>
      <c r="K985" s="65">
        <v>43878</v>
      </c>
      <c r="L985" s="62">
        <f t="shared" si="109"/>
        <v>1.4988294306313292E-2</v>
      </c>
      <c r="M985" s="62">
        <f t="shared" si="105"/>
        <v>139.19002599999999</v>
      </c>
      <c r="N985">
        <f t="shared" si="110"/>
        <v>1.5183374072429973E-2</v>
      </c>
    </row>
    <row r="986" spans="1:14" x14ac:dyDescent="0.3">
      <c r="A986" s="101">
        <v>43879</v>
      </c>
      <c r="B986" s="3">
        <f>'Raw data'!B986</f>
        <v>51.845238000000002</v>
      </c>
      <c r="C986" s="3">
        <f t="shared" si="106"/>
        <v>3.5454585144413617E-2</v>
      </c>
      <c r="D986" s="3">
        <f>'Raw data'!C986</f>
        <v>55.82</v>
      </c>
      <c r="E986" s="3">
        <f t="shared" si="107"/>
        <v>1.1598405219282359E-2</v>
      </c>
      <c r="F986" s="3">
        <f>'Raw data'!D986</f>
        <v>32.26</v>
      </c>
      <c r="G986" s="3">
        <f t="shared" si="111"/>
        <v>-4.9499116087212726E-2</v>
      </c>
      <c r="H986" s="62">
        <f>'Raw data'!E986</f>
        <v>1878.7931803916799</v>
      </c>
      <c r="I986" s="67">
        <f t="shared" si="108"/>
        <v>-5.0606233335184717E-3</v>
      </c>
      <c r="K986" s="65">
        <v>43879</v>
      </c>
      <c r="L986" s="62">
        <f t="shared" si="109"/>
        <v>-8.1537524117224897E-4</v>
      </c>
      <c r="M986" s="62">
        <f t="shared" si="105"/>
        <v>139.92523800000001</v>
      </c>
      <c r="N986">
        <f t="shared" si="110"/>
        <v>5.2820738750348284E-3</v>
      </c>
    </row>
    <row r="987" spans="1:14" x14ac:dyDescent="0.3">
      <c r="A987" s="101">
        <v>43880</v>
      </c>
      <c r="B987" s="3">
        <f>'Raw data'!B987</f>
        <v>51.390053000000002</v>
      </c>
      <c r="C987" s="3">
        <f t="shared" si="106"/>
        <v>-8.7796877313978221E-3</v>
      </c>
      <c r="D987" s="3">
        <f>'Raw data'!C987</f>
        <v>56.2</v>
      </c>
      <c r="E987" s="3">
        <f t="shared" si="107"/>
        <v>6.8075958437836363E-3</v>
      </c>
      <c r="F987" s="3">
        <f>'Raw data'!D987</f>
        <v>33.36</v>
      </c>
      <c r="G987" s="3">
        <f t="shared" si="111"/>
        <v>3.4097954122752683E-2</v>
      </c>
      <c r="H987" s="62">
        <f>'Raw data'!E987</f>
        <v>1900.28162755373</v>
      </c>
      <c r="I987" s="67">
        <f t="shared" si="108"/>
        <v>1.143736702172311E-2</v>
      </c>
      <c r="K987" s="65">
        <v>43880</v>
      </c>
      <c r="L987" s="62">
        <f t="shared" si="109"/>
        <v>1.0708620745046166E-2</v>
      </c>
      <c r="M987" s="62">
        <f t="shared" si="105"/>
        <v>140.95005300000003</v>
      </c>
      <c r="N987">
        <f t="shared" si="110"/>
        <v>7.3240182732440158E-3</v>
      </c>
    </row>
    <row r="988" spans="1:14" x14ac:dyDescent="0.3">
      <c r="A988" s="101">
        <v>43881</v>
      </c>
      <c r="B988" s="3">
        <f>'Raw data'!B988</f>
        <v>52.391452999999998</v>
      </c>
      <c r="C988" s="3">
        <f t="shared" si="106"/>
        <v>1.9486261280952495E-2</v>
      </c>
      <c r="D988" s="3">
        <f>'Raw data'!C988</f>
        <v>57.16</v>
      </c>
      <c r="E988" s="3">
        <f t="shared" si="107"/>
        <v>1.7081850533807716E-2</v>
      </c>
      <c r="F988" s="3">
        <f>'Raw data'!D988</f>
        <v>33.24</v>
      </c>
      <c r="G988" s="3">
        <f t="shared" si="111"/>
        <v>-3.5971223021581968E-3</v>
      </c>
      <c r="H988" s="62">
        <f>'Raw data'!E988</f>
        <v>1898.92520902964</v>
      </c>
      <c r="I988" s="67">
        <f t="shared" si="108"/>
        <v>-7.1379868353312233E-4</v>
      </c>
      <c r="K988" s="65">
        <v>43881</v>
      </c>
      <c r="L988" s="62">
        <f t="shared" si="109"/>
        <v>1.0990329837534006E-2</v>
      </c>
      <c r="M988" s="62">
        <f t="shared" si="105"/>
        <v>142.79145299999999</v>
      </c>
      <c r="N988">
        <f t="shared" si="110"/>
        <v>1.3064202253261759E-2</v>
      </c>
    </row>
    <row r="989" spans="1:14" x14ac:dyDescent="0.3">
      <c r="A989" s="101">
        <v>43882</v>
      </c>
      <c r="B989" s="3">
        <f>'Raw data'!B989</f>
        <v>52.436973999999999</v>
      </c>
      <c r="C989" s="3">
        <f t="shared" si="106"/>
        <v>8.6886309490215535E-4</v>
      </c>
      <c r="D989" s="3">
        <f>'Raw data'!C989</f>
        <v>56.1</v>
      </c>
      <c r="E989" s="3">
        <f t="shared" si="107"/>
        <v>-1.8544436668999218E-2</v>
      </c>
      <c r="F989" s="3">
        <f>'Raw data'!D989</f>
        <v>32.82</v>
      </c>
      <c r="G989" s="3">
        <f t="shared" si="111"/>
        <v>-1.2635379061371892E-2</v>
      </c>
      <c r="H989" s="62">
        <f>'Raw data'!E989</f>
        <v>1879.09565435032</v>
      </c>
      <c r="I989" s="67">
        <f t="shared" si="108"/>
        <v>-1.0442514842094769E-2</v>
      </c>
      <c r="K989" s="65">
        <v>43882</v>
      </c>
      <c r="L989" s="62">
        <f t="shared" si="109"/>
        <v>-1.0103650878489651E-2</v>
      </c>
      <c r="M989" s="62">
        <f t="shared" si="105"/>
        <v>141.35697400000001</v>
      </c>
      <c r="N989">
        <f t="shared" si="110"/>
        <v>-1.0045972429456138E-2</v>
      </c>
    </row>
    <row r="990" spans="1:14" x14ac:dyDescent="0.3">
      <c r="A990" s="101">
        <v>43885</v>
      </c>
      <c r="B990" s="3">
        <f>'Raw data'!B990</f>
        <v>50.388652999999998</v>
      </c>
      <c r="C990" s="3">
        <f t="shared" si="106"/>
        <v>-3.9062532479467664E-2</v>
      </c>
      <c r="D990" s="3">
        <f>'Raw data'!C990</f>
        <v>53.8</v>
      </c>
      <c r="E990" s="3">
        <f t="shared" si="107"/>
        <v>-4.0998217468805782E-2</v>
      </c>
      <c r="F990" s="3">
        <f>'Raw data'!D990</f>
        <v>31.49</v>
      </c>
      <c r="G990" s="3">
        <f t="shared" si="111"/>
        <v>-4.0524070688604565E-2</v>
      </c>
      <c r="H990" s="62">
        <f>'Raw data'!E990</f>
        <v>1798.2045931646801</v>
      </c>
      <c r="I990" s="67">
        <f t="shared" si="108"/>
        <v>-4.3047867732740455E-2</v>
      </c>
      <c r="K990" s="65">
        <v>43885</v>
      </c>
      <c r="L990" s="62">
        <f t="shared" si="109"/>
        <v>-4.0194940212292668E-2</v>
      </c>
      <c r="M990" s="62">
        <f t="shared" si="105"/>
        <v>135.678653</v>
      </c>
      <c r="N990">
        <f t="shared" si="110"/>
        <v>-4.0170080324441658E-2</v>
      </c>
    </row>
    <row r="991" spans="1:14" x14ac:dyDescent="0.3">
      <c r="A991" s="101">
        <v>43886</v>
      </c>
      <c r="B991" s="3">
        <f>'Raw data'!B991</f>
        <v>50.479689999999998</v>
      </c>
      <c r="C991" s="3">
        <f t="shared" si="106"/>
        <v>1.8066964401687825E-3</v>
      </c>
      <c r="D991" s="3">
        <f>'Raw data'!C991</f>
        <v>52.52</v>
      </c>
      <c r="E991" s="3">
        <f t="shared" si="107"/>
        <v>-2.3791821561338182E-2</v>
      </c>
      <c r="F991" s="3">
        <f>'Raw data'!D991</f>
        <v>31.33</v>
      </c>
      <c r="G991" s="3">
        <f t="shared" si="111"/>
        <v>-5.0809780882819988E-3</v>
      </c>
      <c r="H991" s="62">
        <f>'Raw data'!E991</f>
        <v>1769.1407366864501</v>
      </c>
      <c r="I991" s="67">
        <f t="shared" si="108"/>
        <v>-1.6162708397424477E-2</v>
      </c>
      <c r="K991" s="65">
        <v>43886</v>
      </c>
      <c r="L991" s="62">
        <f t="shared" si="109"/>
        <v>-9.0220344031504661E-3</v>
      </c>
      <c r="M991" s="62">
        <f t="shared" si="105"/>
        <v>134.32969</v>
      </c>
      <c r="N991">
        <f t="shared" si="110"/>
        <v>-9.9423377972362222E-3</v>
      </c>
    </row>
    <row r="992" spans="1:14" x14ac:dyDescent="0.3">
      <c r="A992" s="101">
        <v>43887</v>
      </c>
      <c r="B992" s="3">
        <f>'Raw data'!B992</f>
        <v>49.387253000000001</v>
      </c>
      <c r="C992" s="3">
        <f t="shared" si="106"/>
        <v>-2.1641119428427488E-2</v>
      </c>
      <c r="D992" s="3">
        <f>'Raw data'!C992</f>
        <v>51</v>
      </c>
      <c r="E992" s="3">
        <f t="shared" si="107"/>
        <v>-2.8941355674028998E-2</v>
      </c>
      <c r="F992" s="3">
        <f>'Raw data'!D992</f>
        <v>30.65</v>
      </c>
      <c r="G992" s="3">
        <f t="shared" si="111"/>
        <v>-2.1704436642195971E-2</v>
      </c>
      <c r="H992" s="62">
        <f>'Raw data'!E992</f>
        <v>1782.09545996512</v>
      </c>
      <c r="I992" s="67">
        <f t="shared" si="108"/>
        <v>7.3226075291973336E-3</v>
      </c>
      <c r="K992" s="65">
        <v>43887</v>
      </c>
      <c r="L992" s="62">
        <f t="shared" si="109"/>
        <v>-2.4095637248217488E-2</v>
      </c>
      <c r="M992" s="62">
        <f t="shared" si="105"/>
        <v>131.03725299999999</v>
      </c>
      <c r="N992">
        <f t="shared" si="110"/>
        <v>-2.4510121329097141E-2</v>
      </c>
    </row>
    <row r="993" spans="1:14" x14ac:dyDescent="0.3">
      <c r="A993" s="101">
        <v>43888</v>
      </c>
      <c r="B993" s="3">
        <f>'Raw data'!B993</f>
        <v>46.838234</v>
      </c>
      <c r="C993" s="3">
        <f t="shared" si="106"/>
        <v>-5.161289290578687E-2</v>
      </c>
      <c r="D993" s="3">
        <f>'Raw data'!C993</f>
        <v>48.8</v>
      </c>
      <c r="E993" s="3">
        <f t="shared" si="107"/>
        <v>-4.3137254901960839E-2</v>
      </c>
      <c r="F993" s="3">
        <f>'Raw data'!D993</f>
        <v>28.8</v>
      </c>
      <c r="G993" s="3">
        <f t="shared" si="111"/>
        <v>-6.0358890701468125E-2</v>
      </c>
      <c r="H993" s="62">
        <f>'Raw data'!E993</f>
        <v>1721.58866153948</v>
      </c>
      <c r="I993" s="67">
        <f t="shared" si="108"/>
        <v>-3.3952613529930807E-2</v>
      </c>
      <c r="K993" s="65">
        <v>43888</v>
      </c>
      <c r="L993" s="62">
        <f t="shared" si="109"/>
        <v>-5.1703012836405278E-2</v>
      </c>
      <c r="M993" s="62">
        <f t="shared" si="105"/>
        <v>124.43823399999999</v>
      </c>
      <c r="N993">
        <f t="shared" si="110"/>
        <v>-5.0359869799773645E-2</v>
      </c>
    </row>
    <row r="994" spans="1:14" x14ac:dyDescent="0.3">
      <c r="A994" s="101">
        <v>43889</v>
      </c>
      <c r="B994" s="3">
        <f>'Raw data'!B994</f>
        <v>44.316524999999999</v>
      </c>
      <c r="C994" s="3">
        <f t="shared" si="106"/>
        <v>-5.3838686573878969E-2</v>
      </c>
      <c r="D994" s="3">
        <f>'Raw data'!C994</f>
        <v>46.8</v>
      </c>
      <c r="E994" s="3">
        <f t="shared" si="107"/>
        <v>-4.0983606557377053E-2</v>
      </c>
      <c r="F994" s="3">
        <f>'Raw data'!D994</f>
        <v>27.3</v>
      </c>
      <c r="G994" s="3">
        <f t="shared" si="111"/>
        <v>-5.2083333333333329E-2</v>
      </c>
      <c r="H994" s="62">
        <f>'Raw data'!E994</f>
        <v>1668.8368152160001</v>
      </c>
      <c r="I994" s="67">
        <f t="shared" si="108"/>
        <v>-3.0641376480899964E-2</v>
      </c>
      <c r="K994" s="65">
        <v>43889</v>
      </c>
      <c r="L994" s="62">
        <f t="shared" si="109"/>
        <v>-4.8968542154863119E-2</v>
      </c>
      <c r="M994" s="62">
        <f t="shared" si="105"/>
        <v>118.41652499999999</v>
      </c>
      <c r="N994">
        <f t="shared" si="110"/>
        <v>-4.8391148013238454E-2</v>
      </c>
    </row>
    <row r="995" spans="1:14" x14ac:dyDescent="0.3">
      <c r="A995" s="101">
        <v>43892</v>
      </c>
      <c r="B995" s="3">
        <f>'Raw data'!B995</f>
        <v>44.626049999999999</v>
      </c>
      <c r="C995" s="3">
        <f t="shared" si="106"/>
        <v>6.9844149558206722E-3</v>
      </c>
      <c r="D995" s="3">
        <f>'Raw data'!C995</f>
        <v>45.13</v>
      </c>
      <c r="E995" s="3">
        <f t="shared" si="107"/>
        <v>-3.5683760683760571E-2</v>
      </c>
      <c r="F995" s="3">
        <f>'Raw data'!D995</f>
        <v>27.68</v>
      </c>
      <c r="G995" s="3">
        <f t="shared" si="111"/>
        <v>1.3919413919413882E-2</v>
      </c>
      <c r="H995" s="62">
        <f>'Raw data'!E995</f>
        <v>1679.1338351929601</v>
      </c>
      <c r="I995" s="67">
        <f t="shared" si="108"/>
        <v>6.1701778646507232E-3</v>
      </c>
      <c r="K995" s="65">
        <v>43892</v>
      </c>
      <c r="L995" s="62">
        <f t="shared" si="109"/>
        <v>-4.9266439361753383E-3</v>
      </c>
      <c r="M995" s="62">
        <f t="shared" si="105"/>
        <v>117.43604999999999</v>
      </c>
      <c r="N995">
        <f t="shared" si="110"/>
        <v>-8.2798832342023086E-3</v>
      </c>
    </row>
    <row r="996" spans="1:14" x14ac:dyDescent="0.3">
      <c r="A996" s="101">
        <v>43893</v>
      </c>
      <c r="B996" s="3">
        <f>'Raw data'!B996</f>
        <v>44.443973999999997</v>
      </c>
      <c r="C996" s="3">
        <f t="shared" si="106"/>
        <v>-4.0800384528767867E-3</v>
      </c>
      <c r="D996" s="3">
        <f>'Raw data'!C996</f>
        <v>44.76</v>
      </c>
      <c r="E996" s="3">
        <f t="shared" si="107"/>
        <v>-8.1985375581653998E-3</v>
      </c>
      <c r="F996" s="3">
        <f>'Raw data'!D996</f>
        <v>27.26</v>
      </c>
      <c r="G996" s="3">
        <f t="shared" si="111"/>
        <v>-1.5173410404624211E-2</v>
      </c>
      <c r="H996" s="62">
        <f>'Raw data'!E996</f>
        <v>1694.5582403088699</v>
      </c>
      <c r="I996" s="67">
        <f t="shared" si="108"/>
        <v>9.1859295504800129E-3</v>
      </c>
      <c r="K996" s="65">
        <v>43893</v>
      </c>
      <c r="L996" s="62">
        <f t="shared" si="109"/>
        <v>-9.1506621385554661E-3</v>
      </c>
      <c r="M996" s="62">
        <f t="shared" si="105"/>
        <v>116.46397399999999</v>
      </c>
      <c r="N996">
        <f t="shared" si="110"/>
        <v>-8.2774923032578277E-3</v>
      </c>
    </row>
    <row r="997" spans="1:14" x14ac:dyDescent="0.3">
      <c r="A997" s="101">
        <v>43894</v>
      </c>
      <c r="B997" s="3">
        <f>'Raw data'!B997</f>
        <v>43.442574</v>
      </c>
      <c r="C997" s="3">
        <f t="shared" si="106"/>
        <v>-2.2531738498451935E-2</v>
      </c>
      <c r="D997" s="3">
        <f>'Raw data'!C997</f>
        <v>43.52</v>
      </c>
      <c r="E997" s="3">
        <f t="shared" si="107"/>
        <v>-2.7703306523681744E-2</v>
      </c>
      <c r="F997" s="3">
        <f>'Raw data'!D997</f>
        <v>26.32</v>
      </c>
      <c r="G997" s="3">
        <f t="shared" si="111"/>
        <v>-3.4482758620689703E-2</v>
      </c>
      <c r="H997" s="62">
        <f>'Raw data'!E997</f>
        <v>1704.2019260893101</v>
      </c>
      <c r="I997" s="67">
        <f t="shared" si="108"/>
        <v>5.6909733469428393E-3</v>
      </c>
      <c r="K997" s="65">
        <v>43894</v>
      </c>
      <c r="L997" s="62">
        <f t="shared" si="109"/>
        <v>-2.8239267880941128E-2</v>
      </c>
      <c r="M997" s="62">
        <f t="shared" si="105"/>
        <v>113.28257400000001</v>
      </c>
      <c r="N997">
        <f t="shared" si="110"/>
        <v>-2.7316601784513918E-2</v>
      </c>
    </row>
    <row r="998" spans="1:14" x14ac:dyDescent="0.3">
      <c r="A998" s="101">
        <v>43895</v>
      </c>
      <c r="B998" s="3">
        <f>'Raw data'!B998</f>
        <v>42.331932000000002</v>
      </c>
      <c r="C998" s="3">
        <f t="shared" si="106"/>
        <v>-2.5565750316728437E-2</v>
      </c>
      <c r="D998" s="3">
        <f>'Raw data'!C998</f>
        <v>42.54</v>
      </c>
      <c r="E998" s="3">
        <f t="shared" si="107"/>
        <v>-2.2518382352941266E-2</v>
      </c>
      <c r="F998" s="3">
        <f>'Raw data'!D998</f>
        <v>26</v>
      </c>
      <c r="G998" s="3">
        <f t="shared" si="111"/>
        <v>-1.2158054711246211E-2</v>
      </c>
      <c r="H998" s="62">
        <f>'Raw data'!E998</f>
        <v>1683.1862366702501</v>
      </c>
      <c r="I998" s="67">
        <f t="shared" si="108"/>
        <v>-1.233168974716828E-2</v>
      </c>
      <c r="K998" s="65">
        <v>43895</v>
      </c>
      <c r="L998" s="62">
        <f t="shared" si="109"/>
        <v>-2.008072912697197E-2</v>
      </c>
      <c r="M998" s="62">
        <f t="shared" si="105"/>
        <v>110.871932</v>
      </c>
      <c r="N998">
        <f t="shared" si="110"/>
        <v>-2.1279901355348879E-2</v>
      </c>
    </row>
    <row r="999" spans="1:14" x14ac:dyDescent="0.3">
      <c r="A999" s="101">
        <v>43896</v>
      </c>
      <c r="B999" s="3">
        <f>'Raw data'!B999</f>
        <v>41.894955000000003</v>
      </c>
      <c r="C999" s="3">
        <f t="shared" si="106"/>
        <v>-1.0322633042120517E-2</v>
      </c>
      <c r="D999" s="3">
        <f>'Raw data'!C999</f>
        <v>43.47</v>
      </c>
      <c r="E999" s="3">
        <f t="shared" si="107"/>
        <v>2.1861777150916778E-2</v>
      </c>
      <c r="F999" s="3">
        <f>'Raw data'!D999</f>
        <v>26.1</v>
      </c>
      <c r="G999" s="3">
        <f t="shared" si="111"/>
        <v>3.846153846153901E-3</v>
      </c>
      <c r="H999" s="62">
        <f>'Raw data'!E999</f>
        <v>1628.9973791117</v>
      </c>
      <c r="I999" s="67">
        <f t="shared" si="108"/>
        <v>-3.2194213794041478E-2</v>
      </c>
      <c r="K999" s="65">
        <v>43896</v>
      </c>
      <c r="L999" s="62">
        <f t="shared" si="109"/>
        <v>5.1284326516500547E-3</v>
      </c>
      <c r="M999" s="62">
        <f t="shared" si="105"/>
        <v>111.464955</v>
      </c>
      <c r="N999">
        <f t="shared" si="110"/>
        <v>5.3487207204074181E-3</v>
      </c>
    </row>
    <row r="1000" spans="1:14" x14ac:dyDescent="0.3">
      <c r="A1000" s="101">
        <v>43899</v>
      </c>
      <c r="B1000" s="3">
        <f>'Raw data'!B1000</f>
        <v>40.620440000000002</v>
      </c>
      <c r="C1000" s="3">
        <f t="shared" si="106"/>
        <v>-3.0421682037849208E-2</v>
      </c>
      <c r="D1000" s="3">
        <f>'Raw data'!C1000</f>
        <v>42.77</v>
      </c>
      <c r="E1000" s="3">
        <f t="shared" si="107"/>
        <v>-1.6103059581320352E-2</v>
      </c>
      <c r="F1000" s="3">
        <f>'Raw data'!D1000</f>
        <v>26.4</v>
      </c>
      <c r="G1000" s="3">
        <f t="shared" si="111"/>
        <v>1.1494252873563109E-2</v>
      </c>
      <c r="H1000" s="62">
        <f>'Raw data'!E1000</f>
        <v>1542.44097865343</v>
      </c>
      <c r="I1000" s="67">
        <f t="shared" si="108"/>
        <v>-5.3134769624656859E-2</v>
      </c>
      <c r="K1000" s="65">
        <v>43899</v>
      </c>
      <c r="L1000" s="62">
        <f t="shared" si="109"/>
        <v>-1.1676829581868817E-2</v>
      </c>
      <c r="M1000" s="62">
        <f t="shared" si="105"/>
        <v>109.79044000000002</v>
      </c>
      <c r="N1000">
        <f t="shared" si="110"/>
        <v>-1.5022793486975213E-2</v>
      </c>
    </row>
    <row r="1001" spans="1:14" x14ac:dyDescent="0.3">
      <c r="A1001" s="101">
        <v>43900</v>
      </c>
      <c r="B1001" s="3">
        <f>'Raw data'!B1001</f>
        <v>40.092433999999997</v>
      </c>
      <c r="C1001" s="3">
        <f t="shared" si="106"/>
        <v>-1.2998529804207066E-2</v>
      </c>
      <c r="D1001" s="3">
        <f>'Raw data'!C1001</f>
        <v>41.25</v>
      </c>
      <c r="E1001" s="3">
        <f t="shared" si="107"/>
        <v>-3.5538929155950506E-2</v>
      </c>
      <c r="F1001" s="3">
        <f>'Raw data'!D1001</f>
        <v>26.51</v>
      </c>
      <c r="G1001" s="3">
        <f t="shared" si="111"/>
        <v>4.1666666666667802E-3</v>
      </c>
      <c r="H1001" s="62">
        <f>'Raw data'!E1001</f>
        <v>1533.7856218730401</v>
      </c>
      <c r="I1001" s="67">
        <f t="shared" si="108"/>
        <v>-5.6114670837817725E-3</v>
      </c>
      <c r="K1001" s="65">
        <v>43900</v>
      </c>
      <c r="L1001" s="62">
        <f t="shared" si="109"/>
        <v>-1.4790264097830264E-2</v>
      </c>
      <c r="M1001" s="62">
        <f t="shared" si="105"/>
        <v>107.852434</v>
      </c>
      <c r="N1001">
        <f t="shared" si="110"/>
        <v>-1.7651864770739743E-2</v>
      </c>
    </row>
    <row r="1002" spans="1:14" x14ac:dyDescent="0.3">
      <c r="A1002" s="101">
        <v>43901</v>
      </c>
      <c r="B1002" s="3">
        <f>'Raw data'!B1002</f>
        <v>37.306719999999999</v>
      </c>
      <c r="C1002" s="3">
        <f t="shared" si="106"/>
        <v>-6.9482286857415518E-2</v>
      </c>
      <c r="D1002" s="3">
        <f>'Raw data'!C1002</f>
        <v>38.590000000000003</v>
      </c>
      <c r="E1002" s="3">
        <f t="shared" si="107"/>
        <v>-6.4484848484848409E-2</v>
      </c>
      <c r="F1002" s="3">
        <f>'Raw data'!D1002</f>
        <v>25.35</v>
      </c>
      <c r="G1002" s="3">
        <f t="shared" si="111"/>
        <v>-4.3757072802715957E-2</v>
      </c>
      <c r="H1002" s="62">
        <f>'Raw data'!E1002</f>
        <v>1511.9610291210799</v>
      </c>
      <c r="I1002" s="67">
        <f t="shared" si="108"/>
        <v>-1.4229232847618059E-2</v>
      </c>
      <c r="K1002" s="65">
        <v>43901</v>
      </c>
      <c r="L1002" s="62">
        <f t="shared" si="109"/>
        <v>-5.9241402714993292E-2</v>
      </c>
      <c r="M1002" s="62">
        <f t="shared" si="105"/>
        <v>101.24672000000001</v>
      </c>
      <c r="N1002">
        <f t="shared" si="110"/>
        <v>-6.1247704432892E-2</v>
      </c>
    </row>
    <row r="1003" spans="1:14" x14ac:dyDescent="0.3">
      <c r="A1003" s="101">
        <v>43902</v>
      </c>
      <c r="B1003" s="3">
        <f>'Raw data'!B1003</f>
        <v>33.647053</v>
      </c>
      <c r="C1003" s="3">
        <f t="shared" si="106"/>
        <v>-9.8096723592961246E-2</v>
      </c>
      <c r="D1003" s="3">
        <f>'Raw data'!C1003</f>
        <v>32.6</v>
      </c>
      <c r="E1003" s="3">
        <f t="shared" si="107"/>
        <v>-0.15522155998963466</v>
      </c>
      <c r="F1003" s="3">
        <f>'Raw data'!D1003</f>
        <v>22.34</v>
      </c>
      <c r="G1003" s="3">
        <f t="shared" si="111"/>
        <v>-0.11873767258382649</v>
      </c>
      <c r="H1003" s="62">
        <f>'Raw data'!E1003</f>
        <v>1352.1293388522899</v>
      </c>
      <c r="I1003" s="67">
        <f t="shared" si="108"/>
        <v>-0.10571151451020001</v>
      </c>
      <c r="K1003" s="65">
        <v>43902</v>
      </c>
      <c r="L1003" s="62">
        <f t="shared" si="109"/>
        <v>-0.12401865205547413</v>
      </c>
      <c r="M1003" s="62">
        <f t="shared" si="105"/>
        <v>88.587052999999997</v>
      </c>
      <c r="N1003">
        <f t="shared" si="110"/>
        <v>-0.12503779875535734</v>
      </c>
    </row>
    <row r="1004" spans="1:14" x14ac:dyDescent="0.3">
      <c r="A1004" s="101">
        <v>43903</v>
      </c>
      <c r="B1004" s="3">
        <f>'Raw data'!B1004</f>
        <v>31.061623000000001</v>
      </c>
      <c r="C1004" s="3">
        <f t="shared" si="106"/>
        <v>-7.6839716096384389E-2</v>
      </c>
      <c r="D1004" s="3">
        <f>'Raw data'!C1004</f>
        <v>29.83</v>
      </c>
      <c r="E1004" s="3">
        <f t="shared" si="107"/>
        <v>-8.4969325153374325E-2</v>
      </c>
      <c r="F1004" s="3">
        <f>'Raw data'!D1004</f>
        <v>21.86</v>
      </c>
      <c r="G1004" s="3">
        <f t="shared" si="111"/>
        <v>-2.1486123545210404E-2</v>
      </c>
      <c r="H1004" s="62">
        <f>'Raw data'!E1004</f>
        <v>1376.4551519039301</v>
      </c>
      <c r="I1004" s="67">
        <f t="shared" si="108"/>
        <v>1.7990744193368574E-2</v>
      </c>
      <c r="K1004" s="65">
        <v>43903</v>
      </c>
      <c r="L1004" s="62">
        <f t="shared" si="109"/>
        <v>-6.10983882649897E-2</v>
      </c>
      <c r="M1004" s="62">
        <f t="shared" si="105"/>
        <v>82.751622999999995</v>
      </c>
      <c r="N1004">
        <f t="shared" si="110"/>
        <v>-6.5872266910154492E-2</v>
      </c>
    </row>
    <row r="1005" spans="1:14" x14ac:dyDescent="0.3">
      <c r="A1005" s="101">
        <v>43906</v>
      </c>
      <c r="B1005" s="3">
        <f>'Raw data'!B1005</f>
        <v>27.766106000000001</v>
      </c>
      <c r="C1005" s="3">
        <f t="shared" si="106"/>
        <v>-0.1060960980693121</v>
      </c>
      <c r="D1005" s="3">
        <f>'Raw data'!C1005</f>
        <v>26.36</v>
      </c>
      <c r="E1005" s="3">
        <f t="shared" si="107"/>
        <v>-0.11632584646329196</v>
      </c>
      <c r="F1005" s="3">
        <f>'Raw data'!D1005</f>
        <v>20.9</v>
      </c>
      <c r="G1005" s="3">
        <f t="shared" si="111"/>
        <v>-4.391582799634039E-2</v>
      </c>
      <c r="H1005" s="62">
        <f>'Raw data'!E1005</f>
        <v>1329.15785337529</v>
      </c>
      <c r="I1005" s="67">
        <f t="shared" si="108"/>
        <v>-3.4361670602357001E-2</v>
      </c>
      <c r="K1005" s="65">
        <v>43906</v>
      </c>
      <c r="L1005" s="62">
        <f t="shared" si="109"/>
        <v>-8.8779257509648143E-2</v>
      </c>
      <c r="M1005" s="62">
        <f t="shared" si="105"/>
        <v>75.026105999999999</v>
      </c>
      <c r="N1005">
        <f t="shared" si="110"/>
        <v>-9.3357890998705811E-2</v>
      </c>
    </row>
    <row r="1006" spans="1:14" x14ac:dyDescent="0.3">
      <c r="A1006" s="101">
        <v>43907</v>
      </c>
      <c r="B1006" s="3">
        <f>'Raw data'!B1006</f>
        <v>26.910361999999999</v>
      </c>
      <c r="C1006" s="3">
        <f t="shared" si="106"/>
        <v>-3.0819733959093917E-2</v>
      </c>
      <c r="D1006" s="3">
        <f>'Raw data'!C1006</f>
        <v>24.79</v>
      </c>
      <c r="E1006" s="3">
        <f t="shared" si="107"/>
        <v>-5.9559939301972696E-2</v>
      </c>
      <c r="F1006" s="3">
        <f>'Raw data'!D1006</f>
        <v>22.4</v>
      </c>
      <c r="G1006" s="3">
        <f t="shared" si="111"/>
        <v>7.1770334928229665E-2</v>
      </c>
      <c r="H1006" s="62">
        <f>'Raw data'!E1006</f>
        <v>1372.7879346406301</v>
      </c>
      <c r="I1006" s="67">
        <f t="shared" si="108"/>
        <v>3.2825357164722756E-2</v>
      </c>
      <c r="K1006" s="65">
        <v>43907</v>
      </c>
      <c r="L1006" s="62">
        <f t="shared" si="109"/>
        <v>-6.2031127776123142E-3</v>
      </c>
      <c r="M1006" s="62">
        <f t="shared" si="105"/>
        <v>74.10036199999999</v>
      </c>
      <c r="N1006">
        <f t="shared" si="110"/>
        <v>-1.2338958388697512E-2</v>
      </c>
    </row>
    <row r="1007" spans="1:14" x14ac:dyDescent="0.3">
      <c r="A1007" s="101">
        <v>43908</v>
      </c>
      <c r="B1007" s="3">
        <f>'Raw data'!B1007</f>
        <v>24.252099999999999</v>
      </c>
      <c r="C1007" s="3">
        <f t="shared" si="106"/>
        <v>-9.8782097394304866E-2</v>
      </c>
      <c r="D1007" s="3">
        <f>'Raw data'!C1007</f>
        <v>23.56</v>
      </c>
      <c r="E1007" s="3">
        <f t="shared" si="107"/>
        <v>-4.9616780960064562E-2</v>
      </c>
      <c r="F1007" s="3">
        <f>'Raw data'!D1007</f>
        <v>21.41</v>
      </c>
      <c r="G1007" s="3">
        <f t="shared" si="111"/>
        <v>-4.4196428571428505E-2</v>
      </c>
      <c r="H1007" s="62">
        <f>'Raw data'!E1007</f>
        <v>1337.23781566004</v>
      </c>
      <c r="I1007" s="67">
        <f t="shared" si="108"/>
        <v>-2.5896293290118669E-2</v>
      </c>
      <c r="K1007" s="65">
        <v>43908</v>
      </c>
      <c r="L1007" s="62">
        <f t="shared" si="109"/>
        <v>-6.4198435641932644E-2</v>
      </c>
      <c r="M1007" s="62">
        <f t="shared" si="105"/>
        <v>69.222099999999998</v>
      </c>
      <c r="N1007">
        <f t="shared" si="110"/>
        <v>-6.5833173662498343E-2</v>
      </c>
    </row>
    <row r="1008" spans="1:14" x14ac:dyDescent="0.3">
      <c r="A1008" s="101">
        <v>43909</v>
      </c>
      <c r="B1008" s="3">
        <f>'Raw data'!B1008</f>
        <v>24.907561999999999</v>
      </c>
      <c r="C1008" s="3">
        <f t="shared" si="106"/>
        <v>2.7027020340506597E-2</v>
      </c>
      <c r="D1008" s="3">
        <f>'Raw data'!C1008</f>
        <v>23.02</v>
      </c>
      <c r="E1008" s="3">
        <f t="shared" si="107"/>
        <v>-2.2920203735144279E-2</v>
      </c>
      <c r="F1008" s="3">
        <f>'Raw data'!D1008</f>
        <v>25.14</v>
      </c>
      <c r="G1008" s="3">
        <f t="shared" si="111"/>
        <v>0.1742176553012611</v>
      </c>
      <c r="H1008" s="62">
        <f>'Raw data'!E1008</f>
        <v>1380.58350976629</v>
      </c>
      <c r="I1008" s="67">
        <f t="shared" si="108"/>
        <v>3.2414349638216912E-2</v>
      </c>
      <c r="K1008" s="65">
        <v>43909</v>
      </c>
      <c r="L1008" s="62">
        <f t="shared" si="109"/>
        <v>5.944149063554114E-2</v>
      </c>
      <c r="M1008" s="62">
        <f t="shared" si="105"/>
        <v>73.067561999999995</v>
      </c>
      <c r="N1008">
        <f t="shared" si="110"/>
        <v>5.5552518632055341E-2</v>
      </c>
    </row>
    <row r="1009" spans="1:14" x14ac:dyDescent="0.3">
      <c r="A1009" s="101">
        <v>43910</v>
      </c>
      <c r="B1009" s="3">
        <f>'Raw data'!B1009</f>
        <v>30.551818999999998</v>
      </c>
      <c r="C1009" s="3">
        <f t="shared" si="106"/>
        <v>0.22660816823420935</v>
      </c>
      <c r="D1009" s="3">
        <f>'Raw data'!C1009</f>
        <v>24.44</v>
      </c>
      <c r="E1009" s="3">
        <f t="shared" si="107"/>
        <v>6.1685490877497903E-2</v>
      </c>
      <c r="F1009" s="3">
        <f>'Raw data'!D1009</f>
        <v>25</v>
      </c>
      <c r="G1009" s="3">
        <f t="shared" si="111"/>
        <v>-5.5688146380270713E-3</v>
      </c>
      <c r="H1009" s="62">
        <f>'Raw data'!E1009</f>
        <v>1355.54205348866</v>
      </c>
      <c r="I1009" s="67">
        <f t="shared" si="108"/>
        <v>-1.8138313329462488E-2</v>
      </c>
      <c r="K1009" s="65">
        <v>43910</v>
      </c>
      <c r="L1009" s="62">
        <f t="shared" si="109"/>
        <v>9.424161482456006E-2</v>
      </c>
      <c r="M1009" s="62">
        <f t="shared" si="105"/>
        <v>79.991818999999992</v>
      </c>
      <c r="N1009">
        <f t="shared" si="110"/>
        <v>9.4765129839695456E-2</v>
      </c>
    </row>
    <row r="1010" spans="1:14" x14ac:dyDescent="0.3">
      <c r="A1010" s="101">
        <v>43913</v>
      </c>
      <c r="B1010" s="3">
        <f>'Raw data'!B1010</f>
        <v>31.152657999999999</v>
      </c>
      <c r="C1010" s="3">
        <f t="shared" si="106"/>
        <v>1.9666226747415614E-2</v>
      </c>
      <c r="D1010" s="3">
        <f>'Raw data'!C1010</f>
        <v>24.71</v>
      </c>
      <c r="E1010" s="3">
        <f t="shared" si="107"/>
        <v>1.1047463175122731E-2</v>
      </c>
      <c r="F1010" s="3">
        <f>'Raw data'!D1010</f>
        <v>26.98</v>
      </c>
      <c r="G1010" s="3">
        <f t="shared" si="111"/>
        <v>7.920000000000002E-2</v>
      </c>
      <c r="H1010" s="62">
        <f>'Raw data'!E1010</f>
        <v>1292.27413950757</v>
      </c>
      <c r="I1010" s="67">
        <f t="shared" si="108"/>
        <v>-4.6673516191004183E-2</v>
      </c>
      <c r="K1010" s="65">
        <v>43913</v>
      </c>
      <c r="L1010" s="62">
        <f t="shared" si="109"/>
        <v>3.6637896640846122E-2</v>
      </c>
      <c r="M1010" s="62">
        <f t="shared" si="105"/>
        <v>82.842658</v>
      </c>
      <c r="N1010">
        <f t="shared" si="110"/>
        <v>3.5639132046741032E-2</v>
      </c>
    </row>
    <row r="1011" spans="1:14" x14ac:dyDescent="0.3">
      <c r="A1011" s="101">
        <v>43914</v>
      </c>
      <c r="B1011" s="3">
        <f>'Raw data'!B1011</f>
        <v>33.301119999999997</v>
      </c>
      <c r="C1011" s="3">
        <f t="shared" si="106"/>
        <v>6.8965608006867296E-2</v>
      </c>
      <c r="D1011" s="3">
        <f>'Raw data'!C1011</f>
        <v>25.96</v>
      </c>
      <c r="E1011" s="3">
        <f t="shared" si="107"/>
        <v>5.0586806960744635E-2</v>
      </c>
      <c r="F1011" s="3">
        <f>'Raw data'!D1011</f>
        <v>26.54</v>
      </c>
      <c r="G1011" s="3">
        <f t="shared" si="111"/>
        <v>-1.6308376575240965E-2</v>
      </c>
      <c r="H1011" s="62">
        <f>'Raw data'!E1011</f>
        <v>1383.8783361850501</v>
      </c>
      <c r="I1011" s="67">
        <f t="shared" si="108"/>
        <v>7.0886040257980024E-2</v>
      </c>
      <c r="K1011" s="65">
        <v>43914</v>
      </c>
      <c r="L1011" s="62">
        <f t="shared" si="109"/>
        <v>3.4414679464123653E-2</v>
      </c>
      <c r="M1011" s="62">
        <f t="shared" si="105"/>
        <v>85.801119999999997</v>
      </c>
      <c r="N1011">
        <f t="shared" si="110"/>
        <v>3.5711818903734323E-2</v>
      </c>
    </row>
    <row r="1012" spans="1:14" x14ac:dyDescent="0.3">
      <c r="A1012" s="101">
        <v>43915</v>
      </c>
      <c r="B1012" s="3">
        <f>'Raw data'!B1012</f>
        <v>33.464979999999997</v>
      </c>
      <c r="C1012" s="3">
        <f t="shared" si="106"/>
        <v>4.9205552245690136E-3</v>
      </c>
      <c r="D1012" s="3">
        <f>'Raw data'!C1012</f>
        <v>29.87</v>
      </c>
      <c r="E1012" s="3">
        <f t="shared" si="107"/>
        <v>0.15061633281972264</v>
      </c>
      <c r="F1012" s="3">
        <f>'Raw data'!D1012</f>
        <v>26.6</v>
      </c>
      <c r="G1012" s="3">
        <f t="shared" si="111"/>
        <v>2.2607385079126707E-3</v>
      </c>
      <c r="H1012" s="62">
        <f>'Raw data'!E1012</f>
        <v>1446.5644066769901</v>
      </c>
      <c r="I1012" s="67">
        <f t="shared" si="108"/>
        <v>4.5297385509153375E-2</v>
      </c>
      <c r="K1012" s="65">
        <v>43915</v>
      </c>
      <c r="L1012" s="62">
        <f t="shared" si="109"/>
        <v>5.2599208850734776E-2</v>
      </c>
      <c r="M1012" s="62">
        <f t="shared" si="105"/>
        <v>89.934979999999996</v>
      </c>
      <c r="N1012">
        <f t="shared" si="110"/>
        <v>4.8179557562884945E-2</v>
      </c>
    </row>
    <row r="1013" spans="1:14" x14ac:dyDescent="0.3">
      <c r="A1013" s="101">
        <v>43916</v>
      </c>
      <c r="B1013" s="3">
        <f>'Raw data'!B1013</f>
        <v>32.864142999999999</v>
      </c>
      <c r="C1013" s="3">
        <f t="shared" si="106"/>
        <v>-1.7954201675901154E-2</v>
      </c>
      <c r="D1013" s="3">
        <f>'Raw data'!C1013</f>
        <v>31.91</v>
      </c>
      <c r="E1013" s="3">
        <f t="shared" si="107"/>
        <v>6.8295949112822205E-2</v>
      </c>
      <c r="F1013" s="3">
        <f>'Raw data'!D1013</f>
        <v>27.8</v>
      </c>
      <c r="G1013" s="3">
        <f t="shared" si="111"/>
        <v>4.5112781954887188E-2</v>
      </c>
      <c r="H1013" s="62">
        <f>'Raw data'!E1013</f>
        <v>1470.8925645106201</v>
      </c>
      <c r="I1013" s="67">
        <f t="shared" si="108"/>
        <v>1.681788776312839E-2</v>
      </c>
      <c r="K1013" s="65">
        <v>43916</v>
      </c>
      <c r="L1013" s="62">
        <f t="shared" si="109"/>
        <v>3.1818176463936081E-2</v>
      </c>
      <c r="M1013" s="62">
        <f t="shared" si="105"/>
        <v>92.574142999999992</v>
      </c>
      <c r="N1013">
        <f t="shared" si="110"/>
        <v>2.934523363434335E-2</v>
      </c>
    </row>
    <row r="1014" spans="1:14" x14ac:dyDescent="0.3">
      <c r="A1014" s="101">
        <v>43917</v>
      </c>
      <c r="B1014" s="3">
        <f>'Raw data'!B1014</f>
        <v>30.915963999999999</v>
      </c>
      <c r="C1014" s="3">
        <f t="shared" si="106"/>
        <v>-5.9279774920648308E-2</v>
      </c>
      <c r="D1014" s="3">
        <f>'Raw data'!C1014</f>
        <v>31.18</v>
      </c>
      <c r="E1014" s="3">
        <f t="shared" si="107"/>
        <v>-2.2876841115637744E-2</v>
      </c>
      <c r="F1014" s="3">
        <f>'Raw data'!D1014</f>
        <v>26.28</v>
      </c>
      <c r="G1014" s="3">
        <f t="shared" si="111"/>
        <v>-5.4676258992805739E-2</v>
      </c>
      <c r="H1014" s="62">
        <f>'Raw data'!E1014</f>
        <v>1419.28811111599</v>
      </c>
      <c r="I1014" s="67">
        <f t="shared" si="108"/>
        <v>-3.5083767937734746E-2</v>
      </c>
      <c r="K1014" s="65">
        <v>43917</v>
      </c>
      <c r="L1014" s="62">
        <f t="shared" si="109"/>
        <v>-4.561095834303059E-2</v>
      </c>
      <c r="M1014" s="62">
        <f t="shared" si="105"/>
        <v>88.375963999999996</v>
      </c>
      <c r="N1014">
        <f t="shared" si="110"/>
        <v>-4.5349369315792601E-2</v>
      </c>
    </row>
    <row r="1015" spans="1:14" x14ac:dyDescent="0.3">
      <c r="A1015" s="101">
        <v>43920</v>
      </c>
      <c r="B1015" s="3">
        <f>'Raw data'!B1015</f>
        <v>35.850140000000003</v>
      </c>
      <c r="C1015" s="3">
        <f t="shared" si="106"/>
        <v>0.15959961656055766</v>
      </c>
      <c r="D1015" s="3">
        <f>'Raw data'!C1015</f>
        <v>35.299999999999997</v>
      </c>
      <c r="E1015" s="3">
        <f t="shared" si="107"/>
        <v>0.13213598460551629</v>
      </c>
      <c r="F1015" s="3">
        <f>'Raw data'!D1015</f>
        <v>28</v>
      </c>
      <c r="G1015" s="3">
        <f t="shared" si="111"/>
        <v>6.5449010654490061E-2</v>
      </c>
      <c r="H1015" s="62">
        <f>'Raw data'!E1015</f>
        <v>1449.20174092261</v>
      </c>
      <c r="I1015" s="67">
        <f t="shared" si="108"/>
        <v>2.1076502770884836E-2</v>
      </c>
      <c r="K1015" s="65">
        <v>43920</v>
      </c>
      <c r="L1015" s="62">
        <f t="shared" si="109"/>
        <v>0.11906153727352133</v>
      </c>
      <c r="M1015" s="62">
        <f t="shared" si="105"/>
        <v>99.150139999999993</v>
      </c>
      <c r="N1015">
        <f t="shared" si="110"/>
        <v>0.12191296719546954</v>
      </c>
    </row>
    <row r="1016" spans="1:14" x14ac:dyDescent="0.3">
      <c r="A1016" s="101">
        <v>43921</v>
      </c>
      <c r="B1016" s="3">
        <f>'Raw data'!B1016</f>
        <v>36.359940000000002</v>
      </c>
      <c r="C1016" s="3">
        <f t="shared" si="106"/>
        <v>1.4220307089456232E-2</v>
      </c>
      <c r="D1016" s="3">
        <f>'Raw data'!C1016</f>
        <v>37.049999999999997</v>
      </c>
      <c r="E1016" s="3">
        <f t="shared" si="107"/>
        <v>4.9575070821529746E-2</v>
      </c>
      <c r="F1016" s="3">
        <f>'Raw data'!D1016</f>
        <v>28.56</v>
      </c>
      <c r="G1016" s="3">
        <f t="shared" si="111"/>
        <v>1.9999999999999955E-2</v>
      </c>
      <c r="H1016" s="62">
        <f>'Raw data'!E1016</f>
        <v>1482.4296311363601</v>
      </c>
      <c r="I1016" s="67">
        <f t="shared" si="108"/>
        <v>2.2928408982310518E-2</v>
      </c>
      <c r="K1016" s="65">
        <v>43921</v>
      </c>
      <c r="L1016" s="62">
        <f t="shared" si="109"/>
        <v>2.7931792636995311E-2</v>
      </c>
      <c r="M1016" s="62">
        <f t="shared" si="105"/>
        <v>101.96994000000001</v>
      </c>
      <c r="N1016">
        <f t="shared" si="110"/>
        <v>2.8439697614143715E-2</v>
      </c>
    </row>
    <row r="1017" spans="1:14" x14ac:dyDescent="0.3">
      <c r="A1017" s="101">
        <v>43922</v>
      </c>
      <c r="B1017" s="3">
        <f>'Raw data'!B1017</f>
        <v>34.029409999999999</v>
      </c>
      <c r="C1017" s="3">
        <f t="shared" si="106"/>
        <v>-6.4096090367585942E-2</v>
      </c>
      <c r="D1017" s="3">
        <f>'Raw data'!C1017</f>
        <v>34.770000000000003</v>
      </c>
      <c r="E1017" s="3">
        <f t="shared" si="107"/>
        <v>-6.1538461538461382E-2</v>
      </c>
      <c r="F1017" s="3">
        <f>'Raw data'!D1017</f>
        <v>27.64</v>
      </c>
      <c r="G1017" s="3">
        <f t="shared" si="111"/>
        <v>-3.2212885154061559E-2</v>
      </c>
      <c r="H1017" s="62">
        <f>'Raw data'!E1017</f>
        <v>1425.99468892245</v>
      </c>
      <c r="I1017" s="67">
        <f t="shared" si="108"/>
        <v>-3.8069221653812817E-2</v>
      </c>
      <c r="K1017" s="65">
        <v>43922</v>
      </c>
      <c r="L1017" s="62">
        <f t="shared" si="109"/>
        <v>-5.261581235336963E-2</v>
      </c>
      <c r="M1017" s="62">
        <f t="shared" si="105"/>
        <v>96.439409999999995</v>
      </c>
      <c r="N1017">
        <f t="shared" si="110"/>
        <v>-5.4236866276473367E-2</v>
      </c>
    </row>
    <row r="1018" spans="1:14" x14ac:dyDescent="0.3">
      <c r="A1018" s="101">
        <v>43923</v>
      </c>
      <c r="B1018" s="3">
        <f>'Raw data'!B1018</f>
        <v>33.392159999999997</v>
      </c>
      <c r="C1018" s="3">
        <f t="shared" si="106"/>
        <v>-1.8726448680714762E-2</v>
      </c>
      <c r="D1018" s="3">
        <f>'Raw data'!C1018</f>
        <v>33.24</v>
      </c>
      <c r="E1018" s="3">
        <f t="shared" si="107"/>
        <v>-4.4003451251078546E-2</v>
      </c>
      <c r="F1018" s="3">
        <f>'Raw data'!D1018</f>
        <v>26.82</v>
      </c>
      <c r="G1018" s="3">
        <f t="shared" si="111"/>
        <v>-2.9667149059334309E-2</v>
      </c>
      <c r="H1018" s="62">
        <f>'Raw data'!E1018</f>
        <v>1427.1873229831101</v>
      </c>
      <c r="I1018" s="67">
        <f t="shared" si="108"/>
        <v>8.3635238610974287E-4</v>
      </c>
      <c r="K1018" s="65">
        <v>43923</v>
      </c>
      <c r="L1018" s="62">
        <f t="shared" si="109"/>
        <v>-3.0799016330375874E-2</v>
      </c>
      <c r="M1018" s="62">
        <f t="shared" si="105"/>
        <v>93.452159999999992</v>
      </c>
      <c r="N1018">
        <f t="shared" si="110"/>
        <v>-3.0975407253113672E-2</v>
      </c>
    </row>
    <row r="1019" spans="1:14" x14ac:dyDescent="0.3">
      <c r="A1019" s="101">
        <v>43924</v>
      </c>
      <c r="B1019" s="3">
        <f>'Raw data'!B1019</f>
        <v>35.358542999999997</v>
      </c>
      <c r="C1019" s="3">
        <f t="shared" si="106"/>
        <v>5.8887565224891129E-2</v>
      </c>
      <c r="D1019" s="3">
        <f>'Raw data'!C1019</f>
        <v>35.409999999999997</v>
      </c>
      <c r="E1019" s="3">
        <f t="shared" si="107"/>
        <v>6.5282791817087682E-2</v>
      </c>
      <c r="F1019" s="3">
        <f>'Raw data'!D1019</f>
        <v>27.5</v>
      </c>
      <c r="G1019" s="3">
        <f t="shared" si="111"/>
        <v>2.5354213273676349E-2</v>
      </c>
      <c r="H1019" s="62">
        <f>'Raw data'!E1019</f>
        <v>1404.5892135905999</v>
      </c>
      <c r="I1019" s="67">
        <f t="shared" si="108"/>
        <v>-1.5834017741466186E-2</v>
      </c>
      <c r="K1019" s="65">
        <v>43924</v>
      </c>
      <c r="L1019" s="62">
        <f t="shared" si="109"/>
        <v>4.9841523438551721E-2</v>
      </c>
      <c r="M1019" s="62">
        <f t="shared" si="105"/>
        <v>98.268542999999994</v>
      </c>
      <c r="N1019">
        <f t="shared" si="110"/>
        <v>5.1538487713927661E-2</v>
      </c>
    </row>
    <row r="1020" spans="1:14" x14ac:dyDescent="0.3">
      <c r="A1020" s="101">
        <v>43927</v>
      </c>
      <c r="B1020" s="3">
        <f>'Raw data'!B1020</f>
        <v>37.543419999999998</v>
      </c>
      <c r="C1020" s="3">
        <f t="shared" si="106"/>
        <v>6.1792054044760847E-2</v>
      </c>
      <c r="D1020" s="3">
        <f>'Raw data'!C1020</f>
        <v>38.83</v>
      </c>
      <c r="E1020" s="3">
        <f t="shared" si="107"/>
        <v>9.6582886190341763E-2</v>
      </c>
      <c r="F1020" s="3">
        <f>'Raw data'!D1020</f>
        <v>29.54</v>
      </c>
      <c r="G1020" s="3">
        <f t="shared" si="111"/>
        <v>7.4181818181818154E-2</v>
      </c>
      <c r="H1020" s="62">
        <f>'Raw data'!E1020</f>
        <v>1461.23283072298</v>
      </c>
      <c r="I1020" s="67">
        <f t="shared" si="108"/>
        <v>4.0327532480176217E-2</v>
      </c>
      <c r="K1020" s="65">
        <v>43927</v>
      </c>
      <c r="L1020" s="62">
        <f t="shared" si="109"/>
        <v>7.7518919472306921E-2</v>
      </c>
      <c r="M1020" s="62">
        <f t="shared" si="105"/>
        <v>105.91342</v>
      </c>
      <c r="N1020">
        <f t="shared" si="110"/>
        <v>7.7795770310749482E-2</v>
      </c>
    </row>
    <row r="1021" spans="1:14" x14ac:dyDescent="0.3">
      <c r="A1021" s="101">
        <v>43928</v>
      </c>
      <c r="B1021" s="3">
        <f>'Raw data'!B1021</f>
        <v>38.162460000000003</v>
      </c>
      <c r="C1021" s="3">
        <f t="shared" si="106"/>
        <v>1.6488641684748097E-2</v>
      </c>
      <c r="D1021" s="3">
        <f>'Raw data'!C1021</f>
        <v>37.4</v>
      </c>
      <c r="E1021" s="3">
        <f t="shared" si="107"/>
        <v>-3.6827195467422087E-2</v>
      </c>
      <c r="F1021" s="3">
        <f>'Raw data'!D1021</f>
        <v>28.94</v>
      </c>
      <c r="G1021" s="3">
        <f t="shared" si="111"/>
        <v>-2.0311442112389909E-2</v>
      </c>
      <c r="H1021" s="62">
        <f>'Raw data'!E1021</f>
        <v>1510.8457801372899</v>
      </c>
      <c r="I1021" s="67">
        <f t="shared" si="108"/>
        <v>3.3952802298975675E-2</v>
      </c>
      <c r="K1021" s="65">
        <v>43928</v>
      </c>
      <c r="L1021" s="62">
        <f t="shared" si="109"/>
        <v>-1.3549998631687966E-2</v>
      </c>
      <c r="M1021" s="62">
        <f t="shared" si="105"/>
        <v>104.50246</v>
      </c>
      <c r="N1021">
        <f t="shared" si="110"/>
        <v>-1.3321824561986601E-2</v>
      </c>
    </row>
    <row r="1022" spans="1:14" x14ac:dyDescent="0.3">
      <c r="A1022" s="101">
        <v>43929</v>
      </c>
      <c r="B1022" s="3">
        <f>'Raw data'!B1022</f>
        <v>39.98319</v>
      </c>
      <c r="C1022" s="3">
        <f t="shared" si="106"/>
        <v>4.7709974671444069E-2</v>
      </c>
      <c r="D1022" s="3">
        <f>'Raw data'!C1022</f>
        <v>37.159999999999997</v>
      </c>
      <c r="E1022" s="3">
        <f t="shared" si="107"/>
        <v>-6.4171122994652937E-3</v>
      </c>
      <c r="F1022" s="3">
        <f>'Raw data'!D1022</f>
        <v>30.04</v>
      </c>
      <c r="G1022" s="3">
        <f t="shared" si="111"/>
        <v>3.8009675190048303E-2</v>
      </c>
      <c r="H1022" s="62">
        <f>'Raw data'!E1022</f>
        <v>1499.5118164052001</v>
      </c>
      <c r="I1022" s="67">
        <f t="shared" si="108"/>
        <v>-7.5017343802356385E-3</v>
      </c>
      <c r="K1022" s="65">
        <v>43929</v>
      </c>
      <c r="L1022" s="62">
        <f t="shared" si="109"/>
        <v>2.6434179187342356E-2</v>
      </c>
      <c r="M1022" s="62">
        <f t="shared" si="105"/>
        <v>107.18319</v>
      </c>
      <c r="N1022">
        <f t="shared" si="110"/>
        <v>2.5652314787613584E-2</v>
      </c>
    </row>
    <row r="1023" spans="1:14" x14ac:dyDescent="0.3">
      <c r="A1023" s="101">
        <v>43930</v>
      </c>
      <c r="B1023" s="3">
        <f>'Raw data'!B1023</f>
        <v>40.383749999999999</v>
      </c>
      <c r="C1023" s="3">
        <f t="shared" si="106"/>
        <v>1.0018210152816688E-2</v>
      </c>
      <c r="D1023" s="3">
        <f>'Raw data'!C1023</f>
        <v>38.08</v>
      </c>
      <c r="E1023" s="3">
        <f t="shared" si="107"/>
        <v>2.4757804090419853E-2</v>
      </c>
      <c r="F1023" s="3">
        <f>'Raw data'!D1023</f>
        <v>30.3</v>
      </c>
      <c r="G1023" s="3">
        <f t="shared" si="111"/>
        <v>8.6551264980027146E-3</v>
      </c>
      <c r="H1023" s="62">
        <f>'Raw data'!E1023</f>
        <v>1498.76393388201</v>
      </c>
      <c r="I1023" s="67">
        <f t="shared" si="108"/>
        <v>-4.9875067005676361E-4</v>
      </c>
      <c r="K1023" s="65">
        <v>43930</v>
      </c>
      <c r="L1023" s="62">
        <f t="shared" si="109"/>
        <v>1.4477046913746419E-2</v>
      </c>
      <c r="M1023" s="62">
        <f t="shared" si="105"/>
        <v>108.76375</v>
      </c>
      <c r="N1023">
        <f t="shared" si="110"/>
        <v>1.4746342220267987E-2</v>
      </c>
    </row>
    <row r="1024" spans="1:14" x14ac:dyDescent="0.3">
      <c r="A1024" s="101">
        <v>43935</v>
      </c>
      <c r="B1024" s="3">
        <f>'Raw data'!B1024</f>
        <v>41.985992000000003</v>
      </c>
      <c r="C1024" s="3">
        <f t="shared" si="106"/>
        <v>3.9675413996966703E-2</v>
      </c>
      <c r="D1024" s="3">
        <f>'Raw data'!C1024</f>
        <v>39.51</v>
      </c>
      <c r="E1024" s="3">
        <f t="shared" si="107"/>
        <v>3.7552521008403353E-2</v>
      </c>
      <c r="F1024" s="3">
        <f>'Raw data'!D1024</f>
        <v>31.5</v>
      </c>
      <c r="G1024" s="3">
        <f t="shared" si="111"/>
        <v>3.9603960396039577E-2</v>
      </c>
      <c r="H1024" s="62">
        <f>'Raw data'!E1024</f>
        <v>1535.8414999293</v>
      </c>
      <c r="I1024" s="67">
        <f t="shared" si="108"/>
        <v>2.4738763196185204E-2</v>
      </c>
      <c r="K1024" s="65">
        <v>43935</v>
      </c>
      <c r="L1024" s="62">
        <f t="shared" si="109"/>
        <v>3.8943965133803216E-2</v>
      </c>
      <c r="M1024" s="62">
        <f t="shared" si="105"/>
        <v>112.995992</v>
      </c>
      <c r="N1024">
        <f t="shared" si="110"/>
        <v>3.891224787670524E-2</v>
      </c>
    </row>
    <row r="1025" spans="1:14" x14ac:dyDescent="0.3">
      <c r="A1025" s="101">
        <v>43936</v>
      </c>
      <c r="B1025" s="3">
        <f>'Raw data'!B1025</f>
        <v>41.184869999999997</v>
      </c>
      <c r="C1025" s="3">
        <f t="shared" si="106"/>
        <v>-1.9080697200152052E-2</v>
      </c>
      <c r="D1025" s="3">
        <f>'Raw data'!C1025</f>
        <v>37.5</v>
      </c>
      <c r="E1025" s="3">
        <f t="shared" si="107"/>
        <v>-5.0873196659073604E-2</v>
      </c>
      <c r="F1025" s="3">
        <f>'Raw data'!D1025</f>
        <v>30.46</v>
      </c>
      <c r="G1025" s="3">
        <f t="shared" si="111"/>
        <v>-3.3015873015872992E-2</v>
      </c>
      <c r="H1025" s="62">
        <f>'Raw data'!E1025</f>
        <v>1480.59892789485</v>
      </c>
      <c r="I1025" s="67">
        <f t="shared" si="108"/>
        <v>-3.596892780732449E-2</v>
      </c>
      <c r="K1025" s="65">
        <v>43936</v>
      </c>
      <c r="L1025" s="62">
        <f t="shared" si="109"/>
        <v>-3.4323255625032884E-2</v>
      </c>
      <c r="M1025" s="62">
        <f t="shared" si="105"/>
        <v>109.14487</v>
      </c>
      <c r="N1025">
        <f t="shared" si="110"/>
        <v>-3.4081934516757055E-2</v>
      </c>
    </row>
    <row r="1026" spans="1:14" x14ac:dyDescent="0.3">
      <c r="A1026" s="101">
        <v>43937</v>
      </c>
      <c r="B1026" s="3">
        <f>'Raw data'!B1026</f>
        <v>40.456577000000003</v>
      </c>
      <c r="C1026" s="3">
        <f t="shared" si="106"/>
        <v>-1.7683508531166754E-2</v>
      </c>
      <c r="D1026" s="3">
        <f>'Raw data'!C1026</f>
        <v>36.369999999999997</v>
      </c>
      <c r="E1026" s="3">
        <f t="shared" si="107"/>
        <v>-3.0133333333333401E-2</v>
      </c>
      <c r="F1026" s="3">
        <f>'Raw data'!D1026</f>
        <v>29.02</v>
      </c>
      <c r="G1026" s="3">
        <f t="shared" si="111"/>
        <v>-4.7275114904793213E-2</v>
      </c>
      <c r="H1026" s="62">
        <f>'Raw data'!E1026</f>
        <v>1483.7923611169599</v>
      </c>
      <c r="I1026" s="67">
        <f t="shared" si="108"/>
        <v>2.1568523129017699E-3</v>
      </c>
      <c r="K1026" s="65">
        <v>43937</v>
      </c>
      <c r="L1026" s="62">
        <f t="shared" si="109"/>
        <v>-3.1697318923097788E-2</v>
      </c>
      <c r="M1026" s="62">
        <f t="shared" si="105"/>
        <v>105.846577</v>
      </c>
      <c r="N1026">
        <f t="shared" si="110"/>
        <v>-3.0219404723282012E-2</v>
      </c>
    </row>
    <row r="1027" spans="1:14" x14ac:dyDescent="0.3">
      <c r="A1027" s="101">
        <v>43938</v>
      </c>
      <c r="B1027" s="3">
        <f>'Raw data'!B1027</f>
        <v>41.05742</v>
      </c>
      <c r="C1027" s="3">
        <f t="shared" si="106"/>
        <v>1.4851553061446537E-2</v>
      </c>
      <c r="D1027" s="3">
        <f>'Raw data'!C1027</f>
        <v>37.51</v>
      </c>
      <c r="E1027" s="3">
        <f t="shared" si="107"/>
        <v>3.1344514709925782E-2</v>
      </c>
      <c r="F1027" s="3">
        <f>'Raw data'!D1027</f>
        <v>29.74</v>
      </c>
      <c r="G1027" s="3">
        <f t="shared" si="111"/>
        <v>2.4810475534114366E-2</v>
      </c>
      <c r="H1027" s="62">
        <f>'Raw data'!E1027</f>
        <v>1534.55119248853</v>
      </c>
      <c r="I1027" s="67">
        <f t="shared" si="108"/>
        <v>3.4208850713694304E-2</v>
      </c>
      <c r="K1027" s="65">
        <v>43938</v>
      </c>
      <c r="L1027" s="62">
        <f t="shared" si="109"/>
        <v>2.3668847768495562E-2</v>
      </c>
      <c r="M1027" s="62">
        <f t="shared" ref="M1027:M1090" si="112">B1027+D1027+F1027</f>
        <v>108.30741999999999</v>
      </c>
      <c r="N1027">
        <f t="shared" si="110"/>
        <v>2.32491505133888E-2</v>
      </c>
    </row>
    <row r="1028" spans="1:14" x14ac:dyDescent="0.3">
      <c r="A1028" s="101">
        <v>43941</v>
      </c>
      <c r="B1028" s="3">
        <f>'Raw data'!B1028</f>
        <v>42.768906000000001</v>
      </c>
      <c r="C1028" s="3">
        <f t="shared" ref="C1028:C1091" si="113">(B1028-B1027)/B1027</f>
        <v>4.1685181387432546E-2</v>
      </c>
      <c r="D1028" s="3">
        <f>'Raw data'!C1028</f>
        <v>39.159999999999997</v>
      </c>
      <c r="E1028" s="3">
        <f t="shared" ref="E1028:E1091" si="114">(D1028-D1027)/D1027</f>
        <v>4.3988269794721375E-2</v>
      </c>
      <c r="F1028" s="3">
        <f>'Raw data'!D1028</f>
        <v>30.7</v>
      </c>
      <c r="G1028" s="3">
        <f t="shared" si="111"/>
        <v>3.2279757901815767E-2</v>
      </c>
      <c r="H1028" s="62">
        <f>'Raw data'!E1028</f>
        <v>1541.16551209114</v>
      </c>
      <c r="I1028" s="67">
        <f t="shared" ref="I1028:I1091" si="115">(H1028-H1027)/H1027</f>
        <v>4.3102632450363861E-3</v>
      </c>
      <c r="K1028" s="65">
        <v>43941</v>
      </c>
      <c r="L1028" s="62">
        <f t="shared" ref="L1028:L1091" si="116">AVERAGE(C1028,E1028,G1028)</f>
        <v>3.9317736361323227E-2</v>
      </c>
      <c r="M1028" s="62">
        <f t="shared" si="112"/>
        <v>112.628906</v>
      </c>
      <c r="N1028">
        <f t="shared" ref="N1028:N1091" si="117">(M1028-M1027)/M1027</f>
        <v>3.9900184124042538E-2</v>
      </c>
    </row>
    <row r="1029" spans="1:14" x14ac:dyDescent="0.3">
      <c r="A1029" s="101">
        <v>43942</v>
      </c>
      <c r="B1029" s="3">
        <f>'Raw data'!B1029</f>
        <v>43.733890000000002</v>
      </c>
      <c r="C1029" s="3">
        <f t="shared" si="113"/>
        <v>2.2562746870354859E-2</v>
      </c>
      <c r="D1029" s="3">
        <f>'Raw data'!C1029</f>
        <v>40.17</v>
      </c>
      <c r="E1029" s="3">
        <f t="shared" si="114"/>
        <v>2.5791624106230981E-2</v>
      </c>
      <c r="F1029" s="3">
        <f>'Raw data'!D1029</f>
        <v>30.74</v>
      </c>
      <c r="G1029" s="3">
        <f t="shared" si="111"/>
        <v>1.3029315960911775E-3</v>
      </c>
      <c r="H1029" s="62">
        <f>'Raw data'!E1029</f>
        <v>1493.45387755054</v>
      </c>
      <c r="I1029" s="67">
        <f t="shared" si="115"/>
        <v>-3.0958150935951185E-2</v>
      </c>
      <c r="K1029" s="65">
        <v>43942</v>
      </c>
      <c r="L1029" s="62">
        <f t="shared" si="116"/>
        <v>1.6552434190892338E-2</v>
      </c>
      <c r="M1029" s="62">
        <f t="shared" si="112"/>
        <v>114.64389</v>
      </c>
      <c r="N1029">
        <f t="shared" si="117"/>
        <v>1.7890469432420824E-2</v>
      </c>
    </row>
    <row r="1030" spans="1:14" x14ac:dyDescent="0.3">
      <c r="A1030" s="101">
        <v>43943</v>
      </c>
      <c r="B1030" s="3">
        <f>'Raw data'!B1030</f>
        <v>45.190469999999998</v>
      </c>
      <c r="C1030" s="3">
        <f t="shared" si="113"/>
        <v>3.3305521187344533E-2</v>
      </c>
      <c r="D1030" s="3">
        <f>'Raw data'!C1030</f>
        <v>39.200000000000003</v>
      </c>
      <c r="E1030" s="3">
        <f t="shared" si="114"/>
        <v>-2.4147373661936738E-2</v>
      </c>
      <c r="F1030" s="3">
        <f>'Raw data'!D1030</f>
        <v>31.6</v>
      </c>
      <c r="G1030" s="3">
        <f t="shared" ref="G1030:G1093" si="118">(F1030-F1029)/F1029</f>
        <v>2.7976577748861517E-2</v>
      </c>
      <c r="H1030" s="62">
        <f>'Raw data'!E1030</f>
        <v>1527.6333107007999</v>
      </c>
      <c r="I1030" s="67">
        <f t="shared" si="115"/>
        <v>2.2886165862931542E-2</v>
      </c>
      <c r="K1030" s="65">
        <v>43943</v>
      </c>
      <c r="L1030" s="62">
        <f t="shared" si="116"/>
        <v>1.237824175808977E-2</v>
      </c>
      <c r="M1030" s="62">
        <f t="shared" si="112"/>
        <v>115.99046999999999</v>
      </c>
      <c r="N1030">
        <f t="shared" si="117"/>
        <v>1.1745763337234883E-2</v>
      </c>
    </row>
    <row r="1031" spans="1:14" x14ac:dyDescent="0.3">
      <c r="A1031" s="101">
        <v>43944</v>
      </c>
      <c r="B1031" s="3">
        <f>'Raw data'!B1031</f>
        <v>44.152659999999997</v>
      </c>
      <c r="C1031" s="3">
        <f t="shared" si="113"/>
        <v>-2.2965240237598775E-2</v>
      </c>
      <c r="D1031" s="3">
        <f>'Raw data'!C1031</f>
        <v>38.36</v>
      </c>
      <c r="E1031" s="3">
        <f t="shared" si="114"/>
        <v>-2.1428571428571516E-2</v>
      </c>
      <c r="F1031" s="3">
        <f>'Raw data'!D1031</f>
        <v>30</v>
      </c>
      <c r="G1031" s="3">
        <f t="shared" si="118"/>
        <v>-5.0632911392405104E-2</v>
      </c>
      <c r="H1031" s="62">
        <f>'Raw data'!E1031</f>
        <v>1541.8891176201701</v>
      </c>
      <c r="I1031" s="67">
        <f t="shared" si="115"/>
        <v>9.3319560522219045E-3</v>
      </c>
      <c r="K1031" s="65">
        <v>43944</v>
      </c>
      <c r="L1031" s="62">
        <f t="shared" si="116"/>
        <v>-3.167557435285847E-2</v>
      </c>
      <c r="M1031" s="62">
        <f t="shared" si="112"/>
        <v>112.51266</v>
      </c>
      <c r="N1031">
        <f t="shared" si="117"/>
        <v>-2.9983583996167885E-2</v>
      </c>
    </row>
    <row r="1032" spans="1:14" x14ac:dyDescent="0.3">
      <c r="A1032" s="101">
        <v>43945</v>
      </c>
      <c r="B1032" s="3">
        <f>'Raw data'!B1032</f>
        <v>46.337536</v>
      </c>
      <c r="C1032" s="3">
        <f t="shared" si="113"/>
        <v>4.948458371477512E-2</v>
      </c>
      <c r="D1032" s="3">
        <f>'Raw data'!C1032</f>
        <v>42.5</v>
      </c>
      <c r="E1032" s="3">
        <f t="shared" si="114"/>
        <v>0.10792492179353495</v>
      </c>
      <c r="F1032" s="3">
        <f>'Raw data'!D1032</f>
        <v>31.22</v>
      </c>
      <c r="G1032" s="3">
        <f t="shared" si="118"/>
        <v>4.0666666666666629E-2</v>
      </c>
      <c r="H1032" s="62">
        <f>'Raw data'!E1032</f>
        <v>1514.12972569166</v>
      </c>
      <c r="I1032" s="67">
        <f t="shared" si="115"/>
        <v>-1.8003494292349161E-2</v>
      </c>
      <c r="K1032" s="65">
        <v>43945</v>
      </c>
      <c r="L1032" s="62">
        <f t="shared" si="116"/>
        <v>6.6025390724992236E-2</v>
      </c>
      <c r="M1032" s="62">
        <f t="shared" si="112"/>
        <v>120.057536</v>
      </c>
      <c r="N1032">
        <f t="shared" si="117"/>
        <v>6.705801818213171E-2</v>
      </c>
    </row>
    <row r="1033" spans="1:14" x14ac:dyDescent="0.3">
      <c r="A1033" s="101">
        <v>43948</v>
      </c>
      <c r="B1033" s="3">
        <f>'Raw data'!B1033</f>
        <v>49.796917000000001</v>
      </c>
      <c r="C1033" s="3">
        <f t="shared" si="113"/>
        <v>7.4656127593836677E-2</v>
      </c>
      <c r="D1033" s="3">
        <f>'Raw data'!C1033</f>
        <v>43.8</v>
      </c>
      <c r="E1033" s="3">
        <f t="shared" si="114"/>
        <v>3.0588235294117579E-2</v>
      </c>
      <c r="F1033" s="3">
        <f>'Raw data'!D1033</f>
        <v>32.799999999999997</v>
      </c>
      <c r="G1033" s="3">
        <f t="shared" si="118"/>
        <v>5.0608584240871182E-2</v>
      </c>
      <c r="H1033" s="62">
        <f>'Raw data'!E1033</f>
        <v>1539.5139803022</v>
      </c>
      <c r="I1033" s="67">
        <f t="shared" si="115"/>
        <v>1.6764913983142601E-2</v>
      </c>
      <c r="K1033" s="65">
        <v>43948</v>
      </c>
      <c r="L1033" s="62">
        <f t="shared" si="116"/>
        <v>5.195098237627515E-2</v>
      </c>
      <c r="M1033" s="62">
        <f t="shared" si="112"/>
        <v>126.39691699999999</v>
      </c>
      <c r="N1033">
        <f t="shared" si="117"/>
        <v>5.2802857789784968E-2</v>
      </c>
    </row>
    <row r="1034" spans="1:14" x14ac:dyDescent="0.3">
      <c r="A1034" s="101">
        <v>43949</v>
      </c>
      <c r="B1034" s="3">
        <f>'Raw data'!B1034</f>
        <v>49.159660000000002</v>
      </c>
      <c r="C1034" s="3">
        <f t="shared" si="113"/>
        <v>-1.2797117540429224E-2</v>
      </c>
      <c r="D1034" s="3">
        <f>'Raw data'!C1034</f>
        <v>44.99</v>
      </c>
      <c r="E1034" s="3">
        <f t="shared" si="114"/>
        <v>2.7168949771689609E-2</v>
      </c>
      <c r="F1034" s="3">
        <f>'Raw data'!D1034</f>
        <v>33</v>
      </c>
      <c r="G1034" s="3">
        <f t="shared" si="118"/>
        <v>6.097560975609843E-3</v>
      </c>
      <c r="H1034" s="62">
        <f>'Raw data'!E1034</f>
        <v>1568.5022403815001</v>
      </c>
      <c r="I1034" s="67">
        <f t="shared" si="115"/>
        <v>1.882948803986164E-2</v>
      </c>
      <c r="K1034" s="65">
        <v>43949</v>
      </c>
      <c r="L1034" s="62">
        <f t="shared" si="116"/>
        <v>6.8231310689567427E-3</v>
      </c>
      <c r="M1034" s="62">
        <f t="shared" si="112"/>
        <v>127.14966000000001</v>
      </c>
      <c r="N1034">
        <f t="shared" si="117"/>
        <v>5.95539051003929E-3</v>
      </c>
    </row>
    <row r="1035" spans="1:14" x14ac:dyDescent="0.3">
      <c r="A1035" s="101">
        <v>43950</v>
      </c>
      <c r="B1035" s="3">
        <f>'Raw data'!B1035</f>
        <v>51.116942999999999</v>
      </c>
      <c r="C1035" s="3">
        <f t="shared" si="113"/>
        <v>3.9814819711934471E-2</v>
      </c>
      <c r="D1035" s="3">
        <f>'Raw data'!C1035</f>
        <v>47.15</v>
      </c>
      <c r="E1035" s="3">
        <f t="shared" si="114"/>
        <v>4.8010669037563826E-2</v>
      </c>
      <c r="F1035" s="3">
        <f>'Raw data'!D1035</f>
        <v>33.22</v>
      </c>
      <c r="G1035" s="3">
        <f t="shared" si="118"/>
        <v>6.6666666666666324E-3</v>
      </c>
      <c r="H1035" s="62">
        <f>'Raw data'!E1035</f>
        <v>1600.85527039305</v>
      </c>
      <c r="I1035" s="67">
        <f t="shared" si="115"/>
        <v>2.0626703092040725E-2</v>
      </c>
      <c r="K1035" s="65">
        <v>43950</v>
      </c>
      <c r="L1035" s="62">
        <f t="shared" si="116"/>
        <v>3.1497385138721641E-2</v>
      </c>
      <c r="M1035" s="62">
        <f t="shared" si="112"/>
        <v>131.486943</v>
      </c>
      <c r="N1035">
        <f t="shared" si="117"/>
        <v>3.4111636633554383E-2</v>
      </c>
    </row>
    <row r="1036" spans="1:14" x14ac:dyDescent="0.3">
      <c r="A1036" s="101">
        <v>43951</v>
      </c>
      <c r="B1036" s="3">
        <f>'Raw data'!B1036</f>
        <v>50.434173999999999</v>
      </c>
      <c r="C1036" s="3">
        <f t="shared" si="113"/>
        <v>-1.3356999850323608E-2</v>
      </c>
      <c r="D1036" s="3">
        <f>'Raw data'!C1036</f>
        <v>46.56</v>
      </c>
      <c r="E1036" s="3">
        <f t="shared" si="114"/>
        <v>-1.2513255567338203E-2</v>
      </c>
      <c r="F1036" s="3">
        <f>'Raw data'!D1036</f>
        <v>34.299999999999997</v>
      </c>
      <c r="G1036" s="3">
        <f t="shared" si="118"/>
        <v>3.251053582179405E-2</v>
      </c>
      <c r="H1036" s="62">
        <f>'Raw data'!E1036</f>
        <v>1577.91688383931</v>
      </c>
      <c r="I1036" s="67">
        <f t="shared" si="115"/>
        <v>-1.4328832204867607E-2</v>
      </c>
      <c r="K1036" s="65">
        <v>43951</v>
      </c>
      <c r="L1036" s="62">
        <f t="shared" si="116"/>
        <v>2.2134268013774133E-3</v>
      </c>
      <c r="M1036" s="62">
        <f t="shared" si="112"/>
        <v>131.294174</v>
      </c>
      <c r="N1036">
        <f t="shared" si="117"/>
        <v>-1.4660695244850161E-3</v>
      </c>
    </row>
    <row r="1037" spans="1:14" x14ac:dyDescent="0.3">
      <c r="A1037" s="101">
        <v>43955</v>
      </c>
      <c r="B1037" s="3">
        <f>'Raw data'!B1037</f>
        <v>49.569324000000002</v>
      </c>
      <c r="C1037" s="3">
        <f t="shared" si="113"/>
        <v>-1.7148094861234309E-2</v>
      </c>
      <c r="D1037" s="3">
        <f>'Raw data'!C1037</f>
        <v>45.67</v>
      </c>
      <c r="E1037" s="3">
        <f t="shared" si="114"/>
        <v>-1.9115120274914101E-2</v>
      </c>
      <c r="F1037" s="3">
        <f>'Raw data'!D1037</f>
        <v>34.520000000000003</v>
      </c>
      <c r="G1037" s="3">
        <f t="shared" si="118"/>
        <v>6.4139941690963846E-3</v>
      </c>
      <c r="H1037" s="62">
        <f>'Raw data'!E1037</f>
        <v>1505.2110027009801</v>
      </c>
      <c r="I1037" s="67">
        <f t="shared" si="115"/>
        <v>-4.6077129843129332E-2</v>
      </c>
      <c r="K1037" s="65">
        <v>43955</v>
      </c>
      <c r="L1037" s="62">
        <f t="shared" si="116"/>
        <v>-9.949740322350676E-3</v>
      </c>
      <c r="M1037" s="62">
        <f t="shared" si="112"/>
        <v>129.75932400000002</v>
      </c>
      <c r="N1037">
        <f t="shared" si="117"/>
        <v>-1.1690160753058071E-2</v>
      </c>
    </row>
    <row r="1038" spans="1:14" x14ac:dyDescent="0.3">
      <c r="A1038" s="101">
        <v>43956</v>
      </c>
      <c r="B1038" s="3">
        <f>'Raw data'!B1038</f>
        <v>49.250698</v>
      </c>
      <c r="C1038" s="3">
        <f t="shared" si="113"/>
        <v>-6.4278867309145032E-3</v>
      </c>
      <c r="D1038" s="3">
        <f>'Raw data'!C1038</f>
        <v>47.1</v>
      </c>
      <c r="E1038" s="3">
        <f t="shared" si="114"/>
        <v>3.1311583096124362E-2</v>
      </c>
      <c r="F1038" s="3">
        <f>'Raw data'!D1038</f>
        <v>34.799999999999997</v>
      </c>
      <c r="G1038" s="3">
        <f t="shared" si="118"/>
        <v>8.1112398609499998E-3</v>
      </c>
      <c r="H1038" s="62">
        <f>'Raw data'!E1038</f>
        <v>1538.17808189057</v>
      </c>
      <c r="I1038" s="67">
        <f t="shared" si="115"/>
        <v>2.1901965326079263E-2</v>
      </c>
      <c r="K1038" s="65">
        <v>43956</v>
      </c>
      <c r="L1038" s="62">
        <f t="shared" si="116"/>
        <v>1.0998312075386618E-2</v>
      </c>
      <c r="M1038" s="62">
        <f t="shared" si="112"/>
        <v>131.15069799999998</v>
      </c>
      <c r="N1038">
        <f t="shared" si="117"/>
        <v>1.0722728487703559E-2</v>
      </c>
    </row>
    <row r="1039" spans="1:14" x14ac:dyDescent="0.3">
      <c r="A1039" s="101">
        <v>43957</v>
      </c>
      <c r="B1039" s="3">
        <f>'Raw data'!B1039</f>
        <v>50.752795999999996</v>
      </c>
      <c r="C1039" s="3">
        <f t="shared" si="113"/>
        <v>3.0499019526586135E-2</v>
      </c>
      <c r="D1039" s="3">
        <f>'Raw data'!C1039</f>
        <v>47.39</v>
      </c>
      <c r="E1039" s="3">
        <f t="shared" si="114"/>
        <v>6.1571125265392594E-3</v>
      </c>
      <c r="F1039" s="3">
        <f>'Raw data'!D1039</f>
        <v>34.4</v>
      </c>
      <c r="G1039" s="3">
        <f t="shared" si="118"/>
        <v>-1.1494252873563178E-2</v>
      </c>
      <c r="H1039" s="62">
        <f>'Raw data'!E1039</f>
        <v>1521.39984719632</v>
      </c>
      <c r="I1039" s="67">
        <f t="shared" si="115"/>
        <v>-1.0907862289669253E-2</v>
      </c>
      <c r="K1039" s="65">
        <v>43957</v>
      </c>
      <c r="L1039" s="62">
        <f t="shared" si="116"/>
        <v>8.3872930598540719E-3</v>
      </c>
      <c r="M1039" s="62">
        <f t="shared" si="112"/>
        <v>132.54279600000001</v>
      </c>
      <c r="N1039">
        <f t="shared" si="117"/>
        <v>1.0614491735301577E-2</v>
      </c>
    </row>
    <row r="1040" spans="1:14" x14ac:dyDescent="0.3">
      <c r="A1040" s="101">
        <v>43958</v>
      </c>
      <c r="B1040" s="3">
        <f>'Raw data'!B1040</f>
        <v>53.165264000000001</v>
      </c>
      <c r="C1040" s="3">
        <f t="shared" si="113"/>
        <v>4.7533696468663601E-2</v>
      </c>
      <c r="D1040" s="3">
        <f>'Raw data'!C1040</f>
        <v>48.75</v>
      </c>
      <c r="E1040" s="3">
        <f t="shared" si="114"/>
        <v>2.8698037560666793E-2</v>
      </c>
      <c r="F1040" s="3">
        <f>'Raw data'!D1040</f>
        <v>36</v>
      </c>
      <c r="G1040" s="3">
        <f t="shared" si="118"/>
        <v>4.6511627906976785E-2</v>
      </c>
      <c r="H1040" s="62">
        <f>'Raw data'!E1040</f>
        <v>1537.7350439171801</v>
      </c>
      <c r="I1040" s="67">
        <f t="shared" si="115"/>
        <v>1.0736951729660691E-2</v>
      </c>
      <c r="K1040" s="65">
        <v>43958</v>
      </c>
      <c r="L1040" s="62">
        <f t="shared" si="116"/>
        <v>4.0914453978769062E-2</v>
      </c>
      <c r="M1040" s="62">
        <f t="shared" si="112"/>
        <v>137.91526400000001</v>
      </c>
      <c r="N1040">
        <f t="shared" si="117"/>
        <v>4.0533836331625279E-2</v>
      </c>
    </row>
    <row r="1041" spans="1:14" x14ac:dyDescent="0.3">
      <c r="A1041" s="101">
        <v>43959</v>
      </c>
      <c r="B1041" s="3">
        <f>'Raw data'!B1041</f>
        <v>53.711480000000002</v>
      </c>
      <c r="C1041" s="3">
        <f t="shared" si="113"/>
        <v>1.0273926223708795E-2</v>
      </c>
      <c r="D1041" s="3">
        <f>'Raw data'!C1041</f>
        <v>48.92</v>
      </c>
      <c r="E1041" s="3">
        <f t="shared" si="114"/>
        <v>3.487179487179522E-3</v>
      </c>
      <c r="F1041" s="3">
        <f>'Raw data'!D1041</f>
        <v>36.4</v>
      </c>
      <c r="G1041" s="3">
        <f t="shared" si="118"/>
        <v>1.1111111111111072E-2</v>
      </c>
      <c r="H1041" s="62">
        <f>'Raw data'!E1041</f>
        <v>1563.18780117081</v>
      </c>
      <c r="I1041" s="67">
        <f t="shared" si="115"/>
        <v>1.6552108475587777E-2</v>
      </c>
      <c r="K1041" s="65">
        <v>43959</v>
      </c>
      <c r="L1041" s="62">
        <f t="shared" si="116"/>
        <v>8.290738940666462E-3</v>
      </c>
      <c r="M1041" s="62">
        <f t="shared" si="112"/>
        <v>139.03148000000002</v>
      </c>
      <c r="N1041">
        <f t="shared" si="117"/>
        <v>8.0934913774301908E-3</v>
      </c>
    </row>
    <row r="1042" spans="1:14" x14ac:dyDescent="0.3">
      <c r="A1042" s="101">
        <v>43962</v>
      </c>
      <c r="B1042" s="3">
        <f>'Raw data'!B1042</f>
        <v>53.574924000000003</v>
      </c>
      <c r="C1042" s="3">
        <f t="shared" si="113"/>
        <v>-2.5423987572116571E-3</v>
      </c>
      <c r="D1042" s="3">
        <f>'Raw data'!C1042</f>
        <v>48.1</v>
      </c>
      <c r="E1042" s="3">
        <f t="shared" si="114"/>
        <v>-1.6762060506950126E-2</v>
      </c>
      <c r="F1042" s="3">
        <f>'Raw data'!D1042</f>
        <v>35.96</v>
      </c>
      <c r="G1042" s="3">
        <f t="shared" si="118"/>
        <v>-1.2087912087912026E-2</v>
      </c>
      <c r="H1042" s="62">
        <f>'Raw data'!E1042</f>
        <v>1556.4877102842399</v>
      </c>
      <c r="I1042" s="67">
        <f t="shared" si="115"/>
        <v>-4.2861714258208335E-3</v>
      </c>
      <c r="K1042" s="65">
        <v>43962</v>
      </c>
      <c r="L1042" s="62">
        <f t="shared" si="116"/>
        <v>-1.0464123784024603E-2</v>
      </c>
      <c r="M1042" s="62">
        <f t="shared" si="112"/>
        <v>137.63492400000001</v>
      </c>
      <c r="N1042">
        <f t="shared" si="117"/>
        <v>-1.0044890552844606E-2</v>
      </c>
    </row>
    <row r="1043" spans="1:14" x14ac:dyDescent="0.3">
      <c r="A1043" s="101">
        <v>43963</v>
      </c>
      <c r="B1043" s="3">
        <f>'Raw data'!B1043</f>
        <v>53.347335999999999</v>
      </c>
      <c r="C1043" s="3">
        <f t="shared" si="113"/>
        <v>-4.2480321577311863E-3</v>
      </c>
      <c r="D1043" s="3">
        <f>'Raw data'!C1043</f>
        <v>48.82</v>
      </c>
      <c r="E1043" s="3">
        <f t="shared" si="114"/>
        <v>1.4968814968814945E-2</v>
      </c>
      <c r="F1043" s="3">
        <f>'Raw data'!D1043</f>
        <v>35.94</v>
      </c>
      <c r="G1043" s="3">
        <f t="shared" si="118"/>
        <v>-5.5617352614024268E-4</v>
      </c>
      <c r="H1043" s="62">
        <f>'Raw data'!E1043</f>
        <v>1570.0295921925399</v>
      </c>
      <c r="I1043" s="67">
        <f t="shared" si="115"/>
        <v>8.7002819352984088E-3</v>
      </c>
      <c r="K1043" s="65">
        <v>43963</v>
      </c>
      <c r="L1043" s="62">
        <f t="shared" si="116"/>
        <v>3.388203094981172E-3</v>
      </c>
      <c r="M1043" s="62">
        <f t="shared" si="112"/>
        <v>138.107336</v>
      </c>
      <c r="N1043">
        <f t="shared" si="117"/>
        <v>3.4323555844008847E-3</v>
      </c>
    </row>
    <row r="1044" spans="1:14" x14ac:dyDescent="0.3">
      <c r="A1044" s="101">
        <v>43964</v>
      </c>
      <c r="B1044" s="3">
        <f>'Raw data'!B1044</f>
        <v>53.074223000000003</v>
      </c>
      <c r="C1044" s="3">
        <f t="shared" si="113"/>
        <v>-5.1195246188112387E-3</v>
      </c>
      <c r="D1044" s="3">
        <f>'Raw data'!C1044</f>
        <v>46.71</v>
      </c>
      <c r="E1044" s="3">
        <f t="shared" si="114"/>
        <v>-4.3219991806636611E-2</v>
      </c>
      <c r="F1044" s="3">
        <f>'Raw data'!D1044</f>
        <v>37.6</v>
      </c>
      <c r="G1044" s="3">
        <f t="shared" si="118"/>
        <v>4.6188091263216581E-2</v>
      </c>
      <c r="H1044" s="62">
        <f>'Raw data'!E1044</f>
        <v>1522.63526552036</v>
      </c>
      <c r="I1044" s="67">
        <f t="shared" si="115"/>
        <v>-3.0186900239245747E-2</v>
      </c>
      <c r="K1044" s="65">
        <v>43964</v>
      </c>
      <c r="L1044" s="62">
        <f t="shared" si="116"/>
        <v>-7.1714172074375615E-4</v>
      </c>
      <c r="M1044" s="62">
        <f t="shared" si="112"/>
        <v>137.38422299999999</v>
      </c>
      <c r="N1044">
        <f t="shared" si="117"/>
        <v>-5.2358768255439531E-3</v>
      </c>
    </row>
    <row r="1045" spans="1:14" x14ac:dyDescent="0.3">
      <c r="A1045" s="101">
        <v>43965</v>
      </c>
      <c r="B1045" s="3">
        <f>'Raw data'!B1045</f>
        <v>52.16386</v>
      </c>
      <c r="C1045" s="3">
        <f t="shared" si="113"/>
        <v>-1.7152639238826043E-2</v>
      </c>
      <c r="D1045" s="3">
        <f>'Raw data'!C1045</f>
        <v>45.72</v>
      </c>
      <c r="E1045" s="3">
        <f t="shared" si="114"/>
        <v>-2.1194605009633955E-2</v>
      </c>
      <c r="F1045" s="3">
        <f>'Raw data'!D1045</f>
        <v>36.36</v>
      </c>
      <c r="G1045" s="3">
        <f t="shared" si="118"/>
        <v>-3.2978723404255374E-2</v>
      </c>
      <c r="H1045" s="62">
        <f>'Raw data'!E1045</f>
        <v>1476.5174512134099</v>
      </c>
      <c r="I1045" s="67">
        <f t="shared" si="115"/>
        <v>-3.0288155903961247E-2</v>
      </c>
      <c r="K1045" s="65">
        <v>43965</v>
      </c>
      <c r="L1045" s="62">
        <f t="shared" si="116"/>
        <v>-2.3775322550905125E-2</v>
      </c>
      <c r="M1045" s="62">
        <f t="shared" si="112"/>
        <v>134.24385999999998</v>
      </c>
      <c r="N1045">
        <f t="shared" si="117"/>
        <v>-2.28582506158659E-2</v>
      </c>
    </row>
    <row r="1046" spans="1:14" x14ac:dyDescent="0.3">
      <c r="A1046" s="101">
        <v>43966</v>
      </c>
      <c r="B1046" s="3">
        <f>'Raw data'!B1046</f>
        <v>52.619045</v>
      </c>
      <c r="C1046" s="3">
        <f t="shared" si="113"/>
        <v>8.7260605330970551E-3</v>
      </c>
      <c r="D1046" s="3">
        <f>'Raw data'!C1046</f>
        <v>46.49</v>
      </c>
      <c r="E1046" s="3">
        <f t="shared" si="114"/>
        <v>1.684164479440077E-2</v>
      </c>
      <c r="F1046" s="3">
        <f>'Raw data'!D1046</f>
        <v>36.700000000000003</v>
      </c>
      <c r="G1046" s="3">
        <f t="shared" si="118"/>
        <v>9.3509350935094444E-3</v>
      </c>
      <c r="H1046" s="62">
        <f>'Raw data'!E1046</f>
        <v>1493.6155261789499</v>
      </c>
      <c r="I1046" s="67">
        <f t="shared" si="115"/>
        <v>1.1580001950866715E-2</v>
      </c>
      <c r="K1046" s="65">
        <v>43966</v>
      </c>
      <c r="L1046" s="62">
        <f t="shared" si="116"/>
        <v>1.1639546807002424E-2</v>
      </c>
      <c r="M1046" s="62">
        <f t="shared" si="112"/>
        <v>135.80904500000003</v>
      </c>
      <c r="N1046">
        <f t="shared" si="117"/>
        <v>1.1659266948969155E-2</v>
      </c>
    </row>
    <row r="1047" spans="1:14" x14ac:dyDescent="0.3">
      <c r="A1047" s="101">
        <v>43969</v>
      </c>
      <c r="B1047" s="3">
        <f>'Raw data'!B1047</f>
        <v>54.576329999999999</v>
      </c>
      <c r="C1047" s="3">
        <f t="shared" si="113"/>
        <v>3.7197273344660643E-2</v>
      </c>
      <c r="D1047" s="3">
        <f>'Raw data'!C1047</f>
        <v>49.01</v>
      </c>
      <c r="E1047" s="3">
        <f t="shared" si="114"/>
        <v>5.4205205420520451E-2</v>
      </c>
      <c r="F1047" s="3">
        <f>'Raw data'!D1047</f>
        <v>37.9</v>
      </c>
      <c r="G1047" s="3">
        <f t="shared" si="118"/>
        <v>3.2697547683923585E-2</v>
      </c>
      <c r="H1047" s="62">
        <f>'Raw data'!E1047</f>
        <v>1566.1563779533899</v>
      </c>
      <c r="I1047" s="67">
        <f t="shared" si="115"/>
        <v>4.8567285558431476E-2</v>
      </c>
      <c r="K1047" s="65">
        <v>43969</v>
      </c>
      <c r="L1047" s="62">
        <f t="shared" si="116"/>
        <v>4.1366675483034888E-2</v>
      </c>
      <c r="M1047" s="62">
        <f t="shared" si="112"/>
        <v>141.48633000000001</v>
      </c>
      <c r="N1047">
        <f t="shared" si="117"/>
        <v>4.1803438055248693E-2</v>
      </c>
    </row>
    <row r="1048" spans="1:14" x14ac:dyDescent="0.3">
      <c r="A1048" s="101">
        <v>43970</v>
      </c>
      <c r="B1048" s="3">
        <f>'Raw data'!B1048</f>
        <v>54.894955000000003</v>
      </c>
      <c r="C1048" s="3">
        <f t="shared" si="113"/>
        <v>5.8381536464618342E-3</v>
      </c>
      <c r="D1048" s="3">
        <f>'Raw data'!C1048</f>
        <v>48.6</v>
      </c>
      <c r="E1048" s="3">
        <f t="shared" si="114"/>
        <v>-8.3656396653743435E-3</v>
      </c>
      <c r="F1048" s="3">
        <f>'Raw data'!D1048</f>
        <v>38.64</v>
      </c>
      <c r="G1048" s="3">
        <f t="shared" si="118"/>
        <v>1.952506596306074E-2</v>
      </c>
      <c r="H1048" s="62">
        <f>'Raw data'!E1048</f>
        <v>1560.27689539839</v>
      </c>
      <c r="I1048" s="67">
        <f t="shared" si="115"/>
        <v>-3.7540839712845368E-3</v>
      </c>
      <c r="K1048" s="65">
        <v>43970</v>
      </c>
      <c r="L1048" s="62">
        <f t="shared" si="116"/>
        <v>5.6658599813827438E-3</v>
      </c>
      <c r="M1048" s="62">
        <f t="shared" si="112"/>
        <v>142.13495499999999</v>
      </c>
      <c r="N1048">
        <f t="shared" si="117"/>
        <v>4.5843651467953215E-3</v>
      </c>
    </row>
    <row r="1049" spans="1:14" x14ac:dyDescent="0.3">
      <c r="A1049" s="101">
        <v>43971</v>
      </c>
      <c r="B1049" s="3">
        <f>'Raw data'!B1049</f>
        <v>55.714283000000002</v>
      </c>
      <c r="C1049" s="3">
        <f t="shared" si="113"/>
        <v>1.4925378844012144E-2</v>
      </c>
      <c r="D1049" s="3">
        <f>'Raw data'!C1049</f>
        <v>48.45</v>
      </c>
      <c r="E1049" s="3">
        <f t="shared" si="114"/>
        <v>-3.0864197530863905E-3</v>
      </c>
      <c r="F1049" s="3">
        <f>'Raw data'!D1049</f>
        <v>40.299999999999997</v>
      </c>
      <c r="G1049" s="3">
        <f t="shared" si="118"/>
        <v>4.2960662525879829E-2</v>
      </c>
      <c r="H1049" s="62">
        <f>'Raw data'!E1049</f>
        <v>1556.4426504661701</v>
      </c>
      <c r="I1049" s="67">
        <f t="shared" si="115"/>
        <v>-2.4574131319434222E-3</v>
      </c>
      <c r="K1049" s="65">
        <v>43971</v>
      </c>
      <c r="L1049" s="62">
        <f t="shared" si="116"/>
        <v>1.8266540538935196E-2</v>
      </c>
      <c r="M1049" s="62">
        <f t="shared" si="112"/>
        <v>144.46428300000002</v>
      </c>
      <c r="N1049">
        <f t="shared" si="117"/>
        <v>1.638814322627416E-2</v>
      </c>
    </row>
    <row r="1050" spans="1:14" x14ac:dyDescent="0.3">
      <c r="A1050" s="101">
        <v>43973</v>
      </c>
      <c r="B1050" s="3">
        <f>'Raw data'!B1050</f>
        <v>57.762604000000003</v>
      </c>
      <c r="C1050" s="3">
        <f t="shared" si="113"/>
        <v>3.6764737688538524E-2</v>
      </c>
      <c r="D1050" s="3">
        <f>'Raw data'!C1050</f>
        <v>49.72</v>
      </c>
      <c r="E1050" s="3">
        <f t="shared" si="114"/>
        <v>2.6212590299277524E-2</v>
      </c>
      <c r="F1050" s="3">
        <f>'Raw data'!D1050</f>
        <v>41.3</v>
      </c>
      <c r="G1050" s="3">
        <f t="shared" si="118"/>
        <v>2.4813895781637719E-2</v>
      </c>
      <c r="H1050" s="62">
        <f>'Raw data'!E1050</f>
        <v>1555.4932075771201</v>
      </c>
      <c r="I1050" s="67">
        <f t="shared" si="115"/>
        <v>-6.1000827031157585E-4</v>
      </c>
      <c r="K1050" s="65">
        <v>43973</v>
      </c>
      <c r="L1050" s="62">
        <f t="shared" si="116"/>
        <v>2.926374125648459E-2</v>
      </c>
      <c r="M1050" s="62">
        <f t="shared" si="112"/>
        <v>148.78260399999999</v>
      </c>
      <c r="N1050">
        <f t="shared" si="117"/>
        <v>2.9891962984372879E-2</v>
      </c>
    </row>
    <row r="1051" spans="1:14" x14ac:dyDescent="0.3">
      <c r="A1051" s="101">
        <v>43976</v>
      </c>
      <c r="B1051" s="3">
        <f>'Raw data'!B1051</f>
        <v>58.718487000000003</v>
      </c>
      <c r="C1051" s="3">
        <f t="shared" si="113"/>
        <v>1.6548474857539318E-2</v>
      </c>
      <c r="D1051" s="3">
        <f>'Raw data'!C1051</f>
        <v>50.4</v>
      </c>
      <c r="E1051" s="3">
        <f t="shared" si="114"/>
        <v>1.3676588897827831E-2</v>
      </c>
      <c r="F1051" s="3">
        <f>'Raw data'!D1051</f>
        <v>42.4</v>
      </c>
      <c r="G1051" s="3">
        <f t="shared" si="118"/>
        <v>2.6634382566585992E-2</v>
      </c>
      <c r="H1051" s="62">
        <f>'Raw data'!E1051</f>
        <v>1588.60105917595</v>
      </c>
      <c r="I1051" s="67">
        <f t="shared" si="115"/>
        <v>2.1284471984548012E-2</v>
      </c>
      <c r="K1051" s="65">
        <v>43976</v>
      </c>
      <c r="L1051" s="62">
        <f t="shared" si="116"/>
        <v>1.895314877398438E-2</v>
      </c>
      <c r="M1051" s="62">
        <f t="shared" si="112"/>
        <v>151.51848699999999</v>
      </c>
      <c r="N1051">
        <f t="shared" si="117"/>
        <v>1.8388460253054861E-2</v>
      </c>
    </row>
    <row r="1052" spans="1:14" x14ac:dyDescent="0.3">
      <c r="A1052" s="101">
        <v>43977</v>
      </c>
      <c r="B1052" s="3">
        <f>'Raw data'!B1052</f>
        <v>60.038510000000002</v>
      </c>
      <c r="C1052" s="3">
        <f t="shared" si="113"/>
        <v>2.2480534963375317E-2</v>
      </c>
      <c r="D1052" s="3">
        <f>'Raw data'!C1052</f>
        <v>50.98</v>
      </c>
      <c r="E1052" s="3">
        <f t="shared" si="114"/>
        <v>1.1507936507936474E-2</v>
      </c>
      <c r="F1052" s="3">
        <f>'Raw data'!D1052</f>
        <v>44</v>
      </c>
      <c r="G1052" s="3">
        <f t="shared" si="118"/>
        <v>3.7735849056603807E-2</v>
      </c>
      <c r="H1052" s="62">
        <f>'Raw data'!E1052</f>
        <v>1606.64839237046</v>
      </c>
      <c r="I1052" s="67">
        <f t="shared" si="115"/>
        <v>1.1360519426992961E-2</v>
      </c>
      <c r="K1052" s="65">
        <v>43977</v>
      </c>
      <c r="L1052" s="62">
        <f t="shared" si="116"/>
        <v>2.390810684263853E-2</v>
      </c>
      <c r="M1052" s="62">
        <f t="shared" si="112"/>
        <v>155.01850999999999</v>
      </c>
      <c r="N1052">
        <f t="shared" si="117"/>
        <v>2.3099643279832903E-2</v>
      </c>
    </row>
    <row r="1053" spans="1:14" x14ac:dyDescent="0.3">
      <c r="A1053" s="101">
        <v>43978</v>
      </c>
      <c r="B1053" s="3">
        <f>'Raw data'!B1053</f>
        <v>57.808117000000003</v>
      </c>
      <c r="C1053" s="3">
        <f t="shared" si="113"/>
        <v>-3.7149372960787991E-2</v>
      </c>
      <c r="D1053" s="3">
        <f>'Raw data'!C1053</f>
        <v>50.34</v>
      </c>
      <c r="E1053" s="3">
        <f t="shared" si="114"/>
        <v>-1.2553942722636201E-2</v>
      </c>
      <c r="F1053" s="3">
        <f>'Raw data'!D1053</f>
        <v>41.98</v>
      </c>
      <c r="G1053" s="3">
        <f t="shared" si="118"/>
        <v>-4.5909090909090983E-2</v>
      </c>
      <c r="H1053" s="62">
        <f>'Raw data'!E1053</f>
        <v>1623.3939888800601</v>
      </c>
      <c r="I1053" s="67">
        <f t="shared" si="115"/>
        <v>1.0422688989775494E-2</v>
      </c>
      <c r="K1053" s="65">
        <v>43978</v>
      </c>
      <c r="L1053" s="62">
        <f t="shared" si="116"/>
        <v>-3.1870802197505058E-2</v>
      </c>
      <c r="M1053" s="62">
        <f t="shared" si="112"/>
        <v>150.128117</v>
      </c>
      <c r="N1053">
        <f t="shared" si="117"/>
        <v>-3.154715523971937E-2</v>
      </c>
    </row>
    <row r="1054" spans="1:14" x14ac:dyDescent="0.3">
      <c r="A1054" s="101">
        <v>43979</v>
      </c>
      <c r="B1054" s="3">
        <f>'Raw data'!B1054</f>
        <v>58.58193</v>
      </c>
      <c r="C1054" s="3">
        <f t="shared" si="113"/>
        <v>1.3385888351976538E-2</v>
      </c>
      <c r="D1054" s="3">
        <f>'Raw data'!C1054</f>
        <v>50.9</v>
      </c>
      <c r="E1054" s="3">
        <f t="shared" si="114"/>
        <v>1.1124354390146904E-2</v>
      </c>
      <c r="F1054" s="3">
        <f>'Raw data'!D1054</f>
        <v>41.98</v>
      </c>
      <c r="G1054" s="3">
        <f t="shared" si="118"/>
        <v>0</v>
      </c>
      <c r="H1054" s="62">
        <f>'Raw data'!E1054</f>
        <v>1657.5820242126499</v>
      </c>
      <c r="I1054" s="67">
        <f t="shared" si="115"/>
        <v>2.1059604487124736E-2</v>
      </c>
      <c r="K1054" s="65">
        <v>43979</v>
      </c>
      <c r="L1054" s="62">
        <f t="shared" si="116"/>
        <v>8.1700809140411463E-3</v>
      </c>
      <c r="M1054" s="62">
        <f t="shared" si="112"/>
        <v>151.46193</v>
      </c>
      <c r="N1054">
        <f t="shared" si="117"/>
        <v>8.8844982982101348E-3</v>
      </c>
    </row>
    <row r="1055" spans="1:14" x14ac:dyDescent="0.3">
      <c r="A1055" s="101">
        <v>43980</v>
      </c>
      <c r="B1055" s="3">
        <f>'Raw data'!B1055</f>
        <v>59.401257000000001</v>
      </c>
      <c r="C1055" s="3">
        <f t="shared" si="113"/>
        <v>1.3986002168245417E-2</v>
      </c>
      <c r="D1055" s="3">
        <f>'Raw data'!C1055</f>
        <v>51.46</v>
      </c>
      <c r="E1055" s="3">
        <f t="shared" si="114"/>
        <v>1.1001964636542285E-2</v>
      </c>
      <c r="F1055" s="3">
        <f>'Raw data'!D1055</f>
        <v>42.66</v>
      </c>
      <c r="G1055" s="3">
        <f t="shared" si="118"/>
        <v>1.6198189614101948E-2</v>
      </c>
      <c r="H1055" s="62">
        <f>'Raw data'!E1055</f>
        <v>1629.76394751261</v>
      </c>
      <c r="I1055" s="67">
        <f t="shared" si="115"/>
        <v>-1.6782322861671643E-2</v>
      </c>
      <c r="K1055" s="65">
        <v>43980</v>
      </c>
      <c r="L1055" s="62">
        <f t="shared" si="116"/>
        <v>1.3728718806296549E-2</v>
      </c>
      <c r="M1055" s="62">
        <f t="shared" si="112"/>
        <v>153.52125699999999</v>
      </c>
      <c r="N1055">
        <f t="shared" si="117"/>
        <v>1.3596334075500004E-2</v>
      </c>
    </row>
    <row r="1056" spans="1:14" x14ac:dyDescent="0.3">
      <c r="A1056" s="101">
        <v>43983</v>
      </c>
      <c r="B1056" s="3">
        <f>'Raw data'!B1056</f>
        <v>59.901961999999997</v>
      </c>
      <c r="C1056" s="3">
        <f t="shared" si="113"/>
        <v>8.4291987289089928E-3</v>
      </c>
      <c r="D1056" s="3">
        <f>'Raw data'!C1056</f>
        <v>50.5</v>
      </c>
      <c r="E1056" s="3">
        <f t="shared" si="114"/>
        <v>-1.8655266226195118E-2</v>
      </c>
      <c r="F1056" s="3">
        <f>'Raw data'!D1056</f>
        <v>42.88</v>
      </c>
      <c r="G1056" s="3">
        <f t="shared" si="118"/>
        <v>5.1570557899673231E-3</v>
      </c>
      <c r="H1056" s="62">
        <f>'Raw data'!E1056</f>
        <v>1649.3828552927801</v>
      </c>
      <c r="I1056" s="67">
        <f t="shared" si="115"/>
        <v>1.2037883038284751E-2</v>
      </c>
      <c r="K1056" s="65">
        <v>43983</v>
      </c>
      <c r="L1056" s="62">
        <f t="shared" si="116"/>
        <v>-1.6896705691062674E-3</v>
      </c>
      <c r="M1056" s="62">
        <f t="shared" si="112"/>
        <v>153.28196199999999</v>
      </c>
      <c r="N1056">
        <f t="shared" si="117"/>
        <v>-1.5587092281298771E-3</v>
      </c>
    </row>
    <row r="1057" spans="1:14" x14ac:dyDescent="0.3">
      <c r="A1057" s="101">
        <v>43984</v>
      </c>
      <c r="B1057" s="3">
        <f>'Raw data'!B1057</f>
        <v>60.129550000000002</v>
      </c>
      <c r="C1057" s="3">
        <f t="shared" si="113"/>
        <v>3.7993413304226054E-3</v>
      </c>
      <c r="D1057" s="3">
        <f>'Raw data'!C1057</f>
        <v>53.26</v>
      </c>
      <c r="E1057" s="3">
        <f t="shared" si="114"/>
        <v>5.4653465346534612E-2</v>
      </c>
      <c r="F1057" s="3">
        <f>'Raw data'!D1057</f>
        <v>43.8</v>
      </c>
      <c r="G1057" s="3">
        <f t="shared" si="118"/>
        <v>2.1455223880596886E-2</v>
      </c>
      <c r="H1057" s="62">
        <f>'Raw data'!E1057</f>
        <v>1666.9759897911899</v>
      </c>
      <c r="I1057" s="67">
        <f t="shared" si="115"/>
        <v>1.066649531487154E-2</v>
      </c>
      <c r="K1057" s="65">
        <v>43984</v>
      </c>
      <c r="L1057" s="62">
        <f t="shared" si="116"/>
        <v>2.6636010185851367E-2</v>
      </c>
      <c r="M1057" s="62">
        <f t="shared" si="112"/>
        <v>157.18955</v>
      </c>
      <c r="N1057">
        <f t="shared" si="117"/>
        <v>2.5492810432580476E-2</v>
      </c>
    </row>
    <row r="1058" spans="1:14" x14ac:dyDescent="0.3">
      <c r="A1058" s="101">
        <v>43985</v>
      </c>
      <c r="B1058" s="3">
        <f>'Raw data'!B1058</f>
        <v>61.221984999999997</v>
      </c>
      <c r="C1058" s="3">
        <f t="shared" si="113"/>
        <v>1.8168022212040415E-2</v>
      </c>
      <c r="D1058" s="3">
        <f>'Raw data'!C1058</f>
        <v>53.6</v>
      </c>
      <c r="E1058" s="3">
        <f t="shared" si="114"/>
        <v>6.3837776943297675E-3</v>
      </c>
      <c r="F1058" s="3">
        <f>'Raw data'!D1058</f>
        <v>45.12</v>
      </c>
      <c r="G1058" s="3">
        <f t="shared" si="118"/>
        <v>3.0136986301369871E-2</v>
      </c>
      <c r="H1058" s="62">
        <f>'Raw data'!E1058</f>
        <v>1709.95957200973</v>
      </c>
      <c r="I1058" s="67">
        <f t="shared" si="115"/>
        <v>2.5785363725559295E-2</v>
      </c>
      <c r="K1058" s="65">
        <v>43985</v>
      </c>
      <c r="L1058" s="62">
        <f t="shared" si="116"/>
        <v>1.8229595402580016E-2</v>
      </c>
      <c r="M1058" s="62">
        <f t="shared" si="112"/>
        <v>159.94198499999999</v>
      </c>
      <c r="N1058">
        <f t="shared" si="117"/>
        <v>1.7510292509902797E-2</v>
      </c>
    </row>
    <row r="1059" spans="1:14" x14ac:dyDescent="0.3">
      <c r="A1059" s="101">
        <v>43986</v>
      </c>
      <c r="B1059" s="3">
        <f>'Raw data'!B1059</f>
        <v>61.995792000000002</v>
      </c>
      <c r="C1059" s="3">
        <f t="shared" si="113"/>
        <v>1.2639364764144859E-2</v>
      </c>
      <c r="D1059" s="3">
        <f>'Raw data'!C1059</f>
        <v>55.8</v>
      </c>
      <c r="E1059" s="3">
        <f t="shared" si="114"/>
        <v>4.1044776119402902E-2</v>
      </c>
      <c r="F1059" s="3">
        <f>'Raw data'!D1059</f>
        <v>46.6</v>
      </c>
      <c r="G1059" s="3">
        <f t="shared" si="118"/>
        <v>3.2801418439716401E-2</v>
      </c>
      <c r="H1059" s="62">
        <f>'Raw data'!E1059</f>
        <v>1700.48307793663</v>
      </c>
      <c r="I1059" s="67">
        <f t="shared" si="115"/>
        <v>-5.5419404225809576E-3</v>
      </c>
      <c r="K1059" s="65">
        <v>43986</v>
      </c>
      <c r="L1059" s="62">
        <f t="shared" si="116"/>
        <v>2.8828519774421385E-2</v>
      </c>
      <c r="M1059" s="62">
        <f t="shared" si="112"/>
        <v>164.395792</v>
      </c>
      <c r="N1059">
        <f t="shared" si="117"/>
        <v>2.7846390677219696E-2</v>
      </c>
    </row>
    <row r="1060" spans="1:14" x14ac:dyDescent="0.3">
      <c r="A1060" s="101">
        <v>43987</v>
      </c>
      <c r="B1060" s="3">
        <f>'Raw data'!B1060</f>
        <v>62.542006999999998</v>
      </c>
      <c r="C1060" s="3">
        <f t="shared" si="113"/>
        <v>8.8105173331763636E-3</v>
      </c>
      <c r="D1060" s="3">
        <f>'Raw data'!C1060</f>
        <v>55.72</v>
      </c>
      <c r="E1060" s="3">
        <f t="shared" si="114"/>
        <v>-1.4336917562723709E-3</v>
      </c>
      <c r="F1060" s="3">
        <f>'Raw data'!D1060</f>
        <v>48.74</v>
      </c>
      <c r="G1060" s="3">
        <f t="shared" si="118"/>
        <v>4.5922746781115888E-2</v>
      </c>
      <c r="H1060" s="62">
        <f>'Raw data'!E1060</f>
        <v>1730.5120222047501</v>
      </c>
      <c r="I1060" s="67">
        <f t="shared" si="115"/>
        <v>1.7659066801509884E-2</v>
      </c>
      <c r="K1060" s="65">
        <v>43987</v>
      </c>
      <c r="L1060" s="62">
        <f t="shared" si="116"/>
        <v>1.776652411933996E-2</v>
      </c>
      <c r="M1060" s="62">
        <f t="shared" si="112"/>
        <v>167.00200699999999</v>
      </c>
      <c r="N1060">
        <f t="shared" si="117"/>
        <v>1.5853295077041824E-2</v>
      </c>
    </row>
    <row r="1061" spans="1:14" x14ac:dyDescent="0.3">
      <c r="A1061" s="101">
        <v>43990</v>
      </c>
      <c r="B1061" s="3">
        <f>'Raw data'!B1061</f>
        <v>61.7682</v>
      </c>
      <c r="C1061" s="3">
        <f t="shared" si="113"/>
        <v>-1.2372596229602895E-2</v>
      </c>
      <c r="D1061" s="3">
        <f>'Raw data'!C1061</f>
        <v>56.36</v>
      </c>
      <c r="E1061" s="3">
        <f t="shared" si="114"/>
        <v>1.148600143575019E-2</v>
      </c>
      <c r="F1061" s="3">
        <f>'Raw data'!D1061</f>
        <v>46.76</v>
      </c>
      <c r="G1061" s="3">
        <f t="shared" si="118"/>
        <v>-4.0623717685679191E-2</v>
      </c>
      <c r="H1061" s="62">
        <f>'Raw data'!E1061</f>
        <v>1717.66374395303</v>
      </c>
      <c r="I1061" s="67">
        <f t="shared" si="115"/>
        <v>-7.4245530148648251E-3</v>
      </c>
      <c r="K1061" s="65">
        <v>43990</v>
      </c>
      <c r="L1061" s="62">
        <f t="shared" si="116"/>
        <v>-1.3836770826510631E-2</v>
      </c>
      <c r="M1061" s="62">
        <f t="shared" si="112"/>
        <v>164.88819999999998</v>
      </c>
      <c r="N1061">
        <f t="shared" si="117"/>
        <v>-1.2657374830231882E-2</v>
      </c>
    </row>
    <row r="1062" spans="1:14" x14ac:dyDescent="0.3">
      <c r="A1062" s="101">
        <v>43991</v>
      </c>
      <c r="B1062" s="3">
        <f>'Raw data'!B1062</f>
        <v>60.812325000000001</v>
      </c>
      <c r="C1062" s="3">
        <f t="shared" si="113"/>
        <v>-1.5475195974627704E-2</v>
      </c>
      <c r="D1062" s="3">
        <f>'Raw data'!C1062</f>
        <v>54.52</v>
      </c>
      <c r="E1062" s="3">
        <f t="shared" si="114"/>
        <v>-3.2647267565649334E-2</v>
      </c>
      <c r="F1062" s="3">
        <f>'Raw data'!D1062</f>
        <v>46.64</v>
      </c>
      <c r="G1062" s="3">
        <f t="shared" si="118"/>
        <v>-2.5662959794695776E-3</v>
      </c>
      <c r="H1062" s="62">
        <f>'Raw data'!E1062</f>
        <v>1696.7019173255601</v>
      </c>
      <c r="I1062" s="67">
        <f t="shared" si="115"/>
        <v>-1.2203684627602598E-2</v>
      </c>
      <c r="K1062" s="65">
        <v>43991</v>
      </c>
      <c r="L1062" s="62">
        <f t="shared" si="116"/>
        <v>-1.689625317324887E-2</v>
      </c>
      <c r="M1062" s="62">
        <f t="shared" si="112"/>
        <v>161.97232500000001</v>
      </c>
      <c r="N1062">
        <f t="shared" si="117"/>
        <v>-1.7683951914084645E-2</v>
      </c>
    </row>
    <row r="1063" spans="1:14" x14ac:dyDescent="0.3">
      <c r="A1063" s="101">
        <v>43992</v>
      </c>
      <c r="B1063" s="3">
        <f>'Raw data'!B1063</f>
        <v>58.672961999999998</v>
      </c>
      <c r="C1063" s="3">
        <f t="shared" si="113"/>
        <v>-3.5179760023975451E-2</v>
      </c>
      <c r="D1063" s="3">
        <f>'Raw data'!C1063</f>
        <v>53.74</v>
      </c>
      <c r="E1063" s="3">
        <f t="shared" si="114"/>
        <v>-1.4306676449009558E-2</v>
      </c>
      <c r="F1063" s="3">
        <f>'Raw data'!D1063</f>
        <v>46.1</v>
      </c>
      <c r="G1063" s="3">
        <f t="shared" si="118"/>
        <v>-1.1578044596912503E-2</v>
      </c>
      <c r="H1063" s="62">
        <f>'Raw data'!E1063</f>
        <v>1692.32158825171</v>
      </c>
      <c r="I1063" s="67">
        <f t="shared" si="115"/>
        <v>-2.5816727317398585E-3</v>
      </c>
      <c r="K1063" s="65">
        <v>43992</v>
      </c>
      <c r="L1063" s="62">
        <f t="shared" si="116"/>
        <v>-2.0354827023299171E-2</v>
      </c>
      <c r="M1063" s="62">
        <f t="shared" si="112"/>
        <v>158.51296199999999</v>
      </c>
      <c r="N1063">
        <f t="shared" si="117"/>
        <v>-2.1357741206715557E-2</v>
      </c>
    </row>
    <row r="1064" spans="1:14" x14ac:dyDescent="0.3">
      <c r="A1064" s="101">
        <v>43993</v>
      </c>
      <c r="B1064" s="3">
        <f>'Raw data'!B1064</f>
        <v>57.626044999999998</v>
      </c>
      <c r="C1064" s="3">
        <f t="shared" si="113"/>
        <v>-1.7843261432753312E-2</v>
      </c>
      <c r="D1064" s="3">
        <f>'Raw data'!C1064</f>
        <v>51.84</v>
      </c>
      <c r="E1064" s="3">
        <f t="shared" si="114"/>
        <v>-3.5355414960922933E-2</v>
      </c>
      <c r="F1064" s="3">
        <f>'Raw data'!D1064</f>
        <v>44.7</v>
      </c>
      <c r="G1064" s="3">
        <f t="shared" si="118"/>
        <v>-3.0368763557483698E-2</v>
      </c>
      <c r="H1064" s="62">
        <f>'Raw data'!E1064</f>
        <v>1609.0577015454501</v>
      </c>
      <c r="I1064" s="67">
        <f t="shared" si="115"/>
        <v>-4.9200983598086383E-2</v>
      </c>
      <c r="K1064" s="65">
        <v>43993</v>
      </c>
      <c r="L1064" s="62">
        <f t="shared" si="116"/>
        <v>-2.7855813317053318E-2</v>
      </c>
      <c r="M1064" s="62">
        <f t="shared" si="112"/>
        <v>154.166045</v>
      </c>
      <c r="N1064">
        <f t="shared" si="117"/>
        <v>-2.7423101209855576E-2</v>
      </c>
    </row>
    <row r="1065" spans="1:14" x14ac:dyDescent="0.3">
      <c r="A1065" s="101">
        <v>43994</v>
      </c>
      <c r="B1065" s="3">
        <f>'Raw data'!B1065</f>
        <v>57.808117000000003</v>
      </c>
      <c r="C1065" s="3">
        <f t="shared" si="113"/>
        <v>3.1595435709670014E-3</v>
      </c>
      <c r="D1065" s="3">
        <f>'Raw data'!C1065</f>
        <v>51.58</v>
      </c>
      <c r="E1065" s="3">
        <f t="shared" si="114"/>
        <v>-5.0154320987655307E-3</v>
      </c>
      <c r="F1065" s="3">
        <f>'Raw data'!D1065</f>
        <v>44.34</v>
      </c>
      <c r="G1065" s="3">
        <f t="shared" si="118"/>
        <v>-8.0536912751677722E-3</v>
      </c>
      <c r="H1065" s="62">
        <f>'Raw data'!E1065</f>
        <v>1609.0724207205201</v>
      </c>
      <c r="I1065" s="67">
        <f t="shared" si="115"/>
        <v>9.1476987157612601E-6</v>
      </c>
      <c r="K1065" s="65">
        <v>43994</v>
      </c>
      <c r="L1065" s="62">
        <f t="shared" si="116"/>
        <v>-3.3031932676554337E-3</v>
      </c>
      <c r="M1065" s="62">
        <f t="shared" si="112"/>
        <v>153.728117</v>
      </c>
      <c r="N1065">
        <f t="shared" si="117"/>
        <v>-2.8406255086844802E-3</v>
      </c>
    </row>
    <row r="1066" spans="1:14" x14ac:dyDescent="0.3">
      <c r="A1066" s="101">
        <v>43997</v>
      </c>
      <c r="B1066" s="3">
        <f>'Raw data'!B1066</f>
        <v>59.128146999999998</v>
      </c>
      <c r="C1066" s="3">
        <f t="shared" si="113"/>
        <v>2.2834682541207761E-2</v>
      </c>
      <c r="D1066" s="3">
        <f>'Raw data'!C1066</f>
        <v>52.34</v>
      </c>
      <c r="E1066" s="3">
        <f t="shared" si="114"/>
        <v>1.4734393175649577E-2</v>
      </c>
      <c r="F1066" s="3">
        <f>'Raw data'!D1066</f>
        <v>44.28</v>
      </c>
      <c r="G1066" s="3">
        <f t="shared" si="118"/>
        <v>-1.3531799729364518E-3</v>
      </c>
      <c r="H1066" s="62">
        <f>'Raw data'!E1066</f>
        <v>1616.1375073803099</v>
      </c>
      <c r="I1066" s="67">
        <f t="shared" si="115"/>
        <v>4.3907822723269138E-3</v>
      </c>
      <c r="K1066" s="65">
        <v>43997</v>
      </c>
      <c r="L1066" s="62">
        <f t="shared" si="116"/>
        <v>1.207196524797363E-2</v>
      </c>
      <c r="M1066" s="62">
        <f t="shared" si="112"/>
        <v>155.74814700000002</v>
      </c>
      <c r="N1066">
        <f t="shared" si="117"/>
        <v>1.3140276739355493E-2</v>
      </c>
    </row>
    <row r="1067" spans="1:14" x14ac:dyDescent="0.3">
      <c r="A1067" s="101">
        <v>43998</v>
      </c>
      <c r="B1067" s="3">
        <f>'Raw data'!B1067</f>
        <v>58.035710000000002</v>
      </c>
      <c r="C1067" s="3">
        <f t="shared" si="113"/>
        <v>-1.8475752335008856E-2</v>
      </c>
      <c r="D1067" s="3">
        <f>'Raw data'!C1067</f>
        <v>52.16</v>
      </c>
      <c r="E1067" s="3">
        <f t="shared" si="114"/>
        <v>-3.439052350019236E-3</v>
      </c>
      <c r="F1067" s="3">
        <f>'Raw data'!D1067</f>
        <v>43.66</v>
      </c>
      <c r="G1067" s="3">
        <f t="shared" si="118"/>
        <v>-1.4001806684733616E-2</v>
      </c>
      <c r="H1067" s="62">
        <f>'Raw data'!E1067</f>
        <v>1671.8383345212501</v>
      </c>
      <c r="I1067" s="67">
        <f t="shared" si="115"/>
        <v>3.446540092447261E-2</v>
      </c>
      <c r="K1067" s="65">
        <v>43998</v>
      </c>
      <c r="L1067" s="62">
        <f t="shared" si="116"/>
        <v>-1.1972203789920569E-2</v>
      </c>
      <c r="M1067" s="62">
        <f t="shared" si="112"/>
        <v>153.85570999999999</v>
      </c>
      <c r="N1067">
        <f t="shared" si="117"/>
        <v>-1.2150622889914892E-2</v>
      </c>
    </row>
    <row r="1068" spans="1:14" x14ac:dyDescent="0.3">
      <c r="A1068" s="101">
        <v>43999</v>
      </c>
      <c r="B1068" s="3">
        <f>'Raw data'!B1068</f>
        <v>59.082630000000002</v>
      </c>
      <c r="C1068" s="3">
        <f t="shared" si="113"/>
        <v>1.8039238255205287E-2</v>
      </c>
      <c r="D1068" s="3">
        <f>'Raw data'!C1068</f>
        <v>52.54</v>
      </c>
      <c r="E1068" s="3">
        <f t="shared" si="114"/>
        <v>7.2852760736196818E-3</v>
      </c>
      <c r="F1068" s="3">
        <f>'Raw data'!D1068</f>
        <v>43.54</v>
      </c>
      <c r="G1068" s="3">
        <f t="shared" si="118"/>
        <v>-2.748511223087436E-3</v>
      </c>
      <c r="H1068" s="62">
        <f>'Raw data'!E1068</f>
        <v>1677.5335074715599</v>
      </c>
      <c r="I1068" s="67">
        <f t="shared" si="115"/>
        <v>3.4065332949436778E-3</v>
      </c>
      <c r="K1068" s="65">
        <v>43999</v>
      </c>
      <c r="L1068" s="62">
        <f t="shared" si="116"/>
        <v>7.5253343685791766E-3</v>
      </c>
      <c r="M1068" s="62">
        <f t="shared" si="112"/>
        <v>155.16263000000001</v>
      </c>
      <c r="N1068">
        <f t="shared" si="117"/>
        <v>8.4944523670913447E-3</v>
      </c>
    </row>
    <row r="1069" spans="1:14" x14ac:dyDescent="0.3">
      <c r="A1069" s="101">
        <v>44000</v>
      </c>
      <c r="B1069" s="3">
        <f>'Raw data'!B1069</f>
        <v>62.721702999999998</v>
      </c>
      <c r="C1069" s="3">
        <f t="shared" si="113"/>
        <v>6.1592941952651671E-2</v>
      </c>
      <c r="D1069" s="3">
        <f>'Raw data'!C1069</f>
        <v>53</v>
      </c>
      <c r="E1069" s="3">
        <f t="shared" si="114"/>
        <v>8.7552341073468005E-3</v>
      </c>
      <c r="F1069" s="3">
        <f>'Raw data'!D1069</f>
        <v>43.02</v>
      </c>
      <c r="G1069" s="3">
        <f t="shared" si="118"/>
        <v>-1.1943040881947543E-2</v>
      </c>
      <c r="H1069" s="62">
        <f>'Raw data'!E1069</f>
        <v>1667.9255994341099</v>
      </c>
      <c r="I1069" s="67">
        <f t="shared" si="115"/>
        <v>-5.7274015658449525E-3</v>
      </c>
      <c r="K1069" s="65">
        <v>44000</v>
      </c>
      <c r="L1069" s="62">
        <f t="shared" si="116"/>
        <v>1.9468378392683644E-2</v>
      </c>
      <c r="M1069" s="62">
        <f t="shared" si="112"/>
        <v>158.741703</v>
      </c>
      <c r="N1069">
        <f t="shared" si="117"/>
        <v>2.3066591485333767E-2</v>
      </c>
    </row>
    <row r="1070" spans="1:14" x14ac:dyDescent="0.3">
      <c r="A1070" s="101">
        <v>44004</v>
      </c>
      <c r="B1070" s="3">
        <f>'Raw data'!B1070</f>
        <v>62.016753999999999</v>
      </c>
      <c r="C1070" s="3">
        <f t="shared" si="113"/>
        <v>-1.1239315361064083E-2</v>
      </c>
      <c r="D1070" s="3">
        <f>'Raw data'!C1070</f>
        <v>54.22</v>
      </c>
      <c r="E1070" s="3">
        <f t="shared" si="114"/>
        <v>2.3018867924528279E-2</v>
      </c>
      <c r="F1070" s="3">
        <f>'Raw data'!D1070</f>
        <v>41.88</v>
      </c>
      <c r="G1070" s="3">
        <f t="shared" si="118"/>
        <v>-2.6499302649930275E-2</v>
      </c>
      <c r="H1070" s="62">
        <f>'Raw data'!E1070</f>
        <v>1657.7088931932899</v>
      </c>
      <c r="I1070" s="67">
        <f t="shared" si="115"/>
        <v>-6.1253968667944973E-3</v>
      </c>
      <c r="K1070" s="65">
        <v>44004</v>
      </c>
      <c r="L1070" s="62">
        <f t="shared" si="116"/>
        <v>-4.9065833621553595E-3</v>
      </c>
      <c r="M1070" s="62">
        <f t="shared" si="112"/>
        <v>158.11675399999999</v>
      </c>
      <c r="N1070">
        <f t="shared" si="117"/>
        <v>-3.9368923741483043E-3</v>
      </c>
    </row>
    <row r="1071" spans="1:14" x14ac:dyDescent="0.3">
      <c r="A1071" s="101">
        <v>44005</v>
      </c>
      <c r="B1071" s="3">
        <f>'Raw data'!B1071</f>
        <v>62.874130000000001</v>
      </c>
      <c r="C1071" s="3">
        <f t="shared" si="113"/>
        <v>1.3824909314021855E-2</v>
      </c>
      <c r="D1071" s="3">
        <f>'Raw data'!C1071</f>
        <v>55.78</v>
      </c>
      <c r="E1071" s="3">
        <f t="shared" si="114"/>
        <v>2.877167097012177E-2</v>
      </c>
      <c r="F1071" s="3">
        <f>'Raw data'!D1071</f>
        <v>41.36</v>
      </c>
      <c r="G1071" s="3">
        <f t="shared" si="118"/>
        <v>-1.2416427889207333E-2</v>
      </c>
      <c r="H1071" s="62">
        <f>'Raw data'!E1071</f>
        <v>1683.3635258613101</v>
      </c>
      <c r="I1071" s="67">
        <f t="shared" si="115"/>
        <v>1.5475957674692203E-2</v>
      </c>
      <c r="K1071" s="65">
        <v>44005</v>
      </c>
      <c r="L1071" s="62">
        <f t="shared" si="116"/>
        <v>1.0060050798312098E-2</v>
      </c>
      <c r="M1071" s="62">
        <f t="shared" si="112"/>
        <v>160.01413000000002</v>
      </c>
      <c r="N1071">
        <f t="shared" si="117"/>
        <v>1.1999841585415021E-2</v>
      </c>
    </row>
    <row r="1072" spans="1:14" x14ac:dyDescent="0.3">
      <c r="A1072" s="101">
        <v>44006</v>
      </c>
      <c r="B1072" s="3">
        <f>'Raw data'!B1072</f>
        <v>64.303084999999996</v>
      </c>
      <c r="C1072" s="3">
        <f t="shared" si="113"/>
        <v>2.2727232965291048E-2</v>
      </c>
      <c r="D1072" s="3">
        <f>'Raw data'!C1072</f>
        <v>55.3</v>
      </c>
      <c r="E1072" s="3">
        <f t="shared" si="114"/>
        <v>-8.6052348512012187E-3</v>
      </c>
      <c r="F1072" s="3">
        <f>'Raw data'!D1072</f>
        <v>41.46</v>
      </c>
      <c r="G1072" s="3">
        <f t="shared" si="118"/>
        <v>2.4177949709864948E-3</v>
      </c>
      <c r="H1072" s="62">
        <f>'Raw data'!E1072</f>
        <v>1642.9090047433201</v>
      </c>
      <c r="I1072" s="67">
        <f t="shared" si="115"/>
        <v>-2.4031957742039724E-2</v>
      </c>
      <c r="K1072" s="65">
        <v>44006</v>
      </c>
      <c r="L1072" s="62">
        <f t="shared" si="116"/>
        <v>5.513264361692108E-3</v>
      </c>
      <c r="M1072" s="62">
        <f t="shared" si="112"/>
        <v>161.063085</v>
      </c>
      <c r="N1072">
        <f t="shared" si="117"/>
        <v>6.5553898271357531E-3</v>
      </c>
    </row>
    <row r="1073" spans="1:14" x14ac:dyDescent="0.3">
      <c r="A1073" s="101">
        <v>44007</v>
      </c>
      <c r="B1073" s="3">
        <f>'Raw data'!B1073</f>
        <v>60.873592000000002</v>
      </c>
      <c r="C1073" s="3">
        <f t="shared" si="113"/>
        <v>-5.3333257650079992E-2</v>
      </c>
      <c r="D1073" s="3">
        <f>'Raw data'!C1073</f>
        <v>53.92</v>
      </c>
      <c r="E1073" s="3">
        <f t="shared" si="114"/>
        <v>-2.4954792043399558E-2</v>
      </c>
      <c r="F1073" s="3">
        <f>'Raw data'!D1073</f>
        <v>40.020000000000003</v>
      </c>
      <c r="G1073" s="3">
        <f t="shared" si="118"/>
        <v>-3.4732272069464491E-2</v>
      </c>
      <c r="H1073" s="62">
        <f>'Raw data'!E1073</f>
        <v>1660.95750965754</v>
      </c>
      <c r="I1073" s="67">
        <f t="shared" si="115"/>
        <v>1.0985699671808456E-2</v>
      </c>
      <c r="K1073" s="65">
        <v>44007</v>
      </c>
      <c r="L1073" s="62">
        <f t="shared" si="116"/>
        <v>-3.7673440587648016E-2</v>
      </c>
      <c r="M1073" s="62">
        <f t="shared" si="112"/>
        <v>154.813592</v>
      </c>
      <c r="N1073">
        <f t="shared" si="117"/>
        <v>-3.880152301813914E-2</v>
      </c>
    </row>
    <row r="1074" spans="1:14" x14ac:dyDescent="0.3">
      <c r="A1074" s="101">
        <v>44008</v>
      </c>
      <c r="B1074" s="3">
        <f>'Raw data'!B1074</f>
        <v>62.493073000000003</v>
      </c>
      <c r="C1074" s="3">
        <f t="shared" si="113"/>
        <v>2.6603999317142323E-2</v>
      </c>
      <c r="D1074" s="3">
        <f>'Raw data'!C1074</f>
        <v>56.36</v>
      </c>
      <c r="E1074" s="3">
        <f t="shared" si="114"/>
        <v>4.5252225519287793E-2</v>
      </c>
      <c r="F1074" s="3">
        <f>'Raw data'!D1074</f>
        <v>41</v>
      </c>
      <c r="G1074" s="3">
        <f t="shared" si="118"/>
        <v>2.4487756121938951E-2</v>
      </c>
      <c r="H1074" s="62">
        <f>'Raw data'!E1074</f>
        <v>1657.6635088193</v>
      </c>
      <c r="I1074" s="67">
        <f t="shared" si="115"/>
        <v>-1.9831939222329327E-3</v>
      </c>
      <c r="K1074" s="65">
        <v>44008</v>
      </c>
      <c r="L1074" s="62">
        <f t="shared" si="116"/>
        <v>3.211466031945636E-2</v>
      </c>
      <c r="M1074" s="62">
        <f t="shared" si="112"/>
        <v>159.85307299999999</v>
      </c>
      <c r="N1074">
        <f t="shared" si="117"/>
        <v>3.2551928644611483E-2</v>
      </c>
    </row>
    <row r="1075" spans="1:14" x14ac:dyDescent="0.3">
      <c r="A1075" s="101">
        <v>44011</v>
      </c>
      <c r="B1075" s="3">
        <f>'Raw data'!B1075</f>
        <v>62.207287000000001</v>
      </c>
      <c r="C1075" s="3">
        <f t="shared" si="113"/>
        <v>-4.5730828439177829E-3</v>
      </c>
      <c r="D1075" s="3">
        <f>'Raw data'!C1075</f>
        <v>56.86</v>
      </c>
      <c r="E1075" s="3">
        <f t="shared" si="114"/>
        <v>8.8715400993612491E-3</v>
      </c>
      <c r="F1075" s="3">
        <f>'Raw data'!D1075</f>
        <v>41.42</v>
      </c>
      <c r="G1075" s="3">
        <f t="shared" si="118"/>
        <v>1.0243902439024432E-2</v>
      </c>
      <c r="H1075" s="62">
        <f>'Raw data'!E1075</f>
        <v>1671.52820265848</v>
      </c>
      <c r="I1075" s="67">
        <f t="shared" si="115"/>
        <v>8.3639977386336002E-3</v>
      </c>
      <c r="K1075" s="65">
        <v>44011</v>
      </c>
      <c r="L1075" s="62">
        <f t="shared" si="116"/>
        <v>4.8474532314892989E-3</v>
      </c>
      <c r="M1075" s="62">
        <f t="shared" si="112"/>
        <v>160.48728699999998</v>
      </c>
      <c r="N1075">
        <f t="shared" si="117"/>
        <v>3.9674808128335815E-3</v>
      </c>
    </row>
    <row r="1076" spans="1:14" x14ac:dyDescent="0.3">
      <c r="A1076" s="101">
        <v>44012</v>
      </c>
      <c r="B1076" s="3">
        <f>'Raw data'!B1076</f>
        <v>61.730964999999998</v>
      </c>
      <c r="C1076" s="3">
        <f t="shared" si="113"/>
        <v>-7.6570129155448174E-3</v>
      </c>
      <c r="D1076" s="3">
        <f>'Raw data'!C1076</f>
        <v>55.72</v>
      </c>
      <c r="E1076" s="3">
        <f t="shared" si="114"/>
        <v>-2.0049243756595156E-2</v>
      </c>
      <c r="F1076" s="3">
        <f>'Raw data'!D1076</f>
        <v>41.66</v>
      </c>
      <c r="G1076" s="3">
        <f t="shared" si="118"/>
        <v>5.7943022694349321E-3</v>
      </c>
      <c r="H1076" s="62">
        <f>'Raw data'!E1076</f>
        <v>1664.3803017446201</v>
      </c>
      <c r="I1076" s="67">
        <f t="shared" si="115"/>
        <v>-4.2762670127202244E-3</v>
      </c>
      <c r="K1076" s="65">
        <v>44012</v>
      </c>
      <c r="L1076" s="62">
        <f t="shared" si="116"/>
        <v>-7.3039848009016804E-3</v>
      </c>
      <c r="M1076" s="62">
        <f t="shared" si="112"/>
        <v>159.11096499999999</v>
      </c>
      <c r="N1076">
        <f t="shared" si="117"/>
        <v>-8.5758942388999802E-3</v>
      </c>
    </row>
    <row r="1077" spans="1:14" x14ac:dyDescent="0.3">
      <c r="A1077" s="101">
        <v>44013</v>
      </c>
      <c r="B1077" s="3">
        <f>'Raw data'!B1077</f>
        <v>61.159377999999997</v>
      </c>
      <c r="C1077" s="3">
        <f t="shared" si="113"/>
        <v>-9.2593239065678137E-3</v>
      </c>
      <c r="D1077" s="3">
        <f>'Raw data'!C1077</f>
        <v>57.44</v>
      </c>
      <c r="E1077" s="3">
        <f t="shared" si="114"/>
        <v>3.0868628858578589E-2</v>
      </c>
      <c r="F1077" s="3">
        <f>'Raw data'!D1077</f>
        <v>41.36</v>
      </c>
      <c r="G1077" s="3">
        <f t="shared" si="118"/>
        <v>-7.2011521843494287E-3</v>
      </c>
      <c r="H1077" s="62">
        <f>'Raw data'!E1077</f>
        <v>1675.0372206930199</v>
      </c>
      <c r="I1077" s="67">
        <f t="shared" si="115"/>
        <v>6.4029350366795051E-3</v>
      </c>
      <c r="K1077" s="65">
        <v>44013</v>
      </c>
      <c r="L1077" s="62">
        <f t="shared" si="116"/>
        <v>4.8027175892204491E-3</v>
      </c>
      <c r="M1077" s="62">
        <f t="shared" si="112"/>
        <v>159.95937800000002</v>
      </c>
      <c r="N1077">
        <f t="shared" si="117"/>
        <v>5.3322095054858234E-3</v>
      </c>
    </row>
    <row r="1078" spans="1:14" x14ac:dyDescent="0.3">
      <c r="A1078" s="101">
        <v>44014</v>
      </c>
      <c r="B1078" s="3">
        <f>'Raw data'!B1078</f>
        <v>63.064655000000002</v>
      </c>
      <c r="C1078" s="3">
        <f t="shared" si="113"/>
        <v>3.1152654953423582E-2</v>
      </c>
      <c r="D1078" s="3">
        <f>'Raw data'!C1078</f>
        <v>57.52</v>
      </c>
      <c r="E1078" s="3">
        <f t="shared" si="114"/>
        <v>1.392757660167225E-3</v>
      </c>
      <c r="F1078" s="3">
        <f>'Raw data'!D1078</f>
        <v>44.9</v>
      </c>
      <c r="G1078" s="3">
        <f t="shared" si="118"/>
        <v>8.5589941972920677E-2</v>
      </c>
      <c r="H1078" s="62">
        <f>'Raw data'!E1078</f>
        <v>1703.8235156072201</v>
      </c>
      <c r="I1078" s="67">
        <f t="shared" si="115"/>
        <v>1.7185465826419267E-2</v>
      </c>
      <c r="K1078" s="65">
        <v>44014</v>
      </c>
      <c r="L1078" s="62">
        <f t="shared" si="116"/>
        <v>3.9378451528837156E-2</v>
      </c>
      <c r="M1078" s="62">
        <f t="shared" si="112"/>
        <v>165.484655</v>
      </c>
      <c r="N1078">
        <f t="shared" si="117"/>
        <v>3.4541750968799016E-2</v>
      </c>
    </row>
    <row r="1079" spans="1:14" x14ac:dyDescent="0.3">
      <c r="A1079" s="101">
        <v>44015</v>
      </c>
      <c r="B1079" s="3">
        <f>'Raw data'!B1079</f>
        <v>63.540973999999999</v>
      </c>
      <c r="C1079" s="3">
        <f t="shared" si="113"/>
        <v>7.5528677672144027E-3</v>
      </c>
      <c r="D1079" s="3">
        <f>'Raw data'!C1079</f>
        <v>58.02</v>
      </c>
      <c r="E1079" s="3">
        <f t="shared" si="114"/>
        <v>8.6926286509040329E-3</v>
      </c>
      <c r="F1079" s="3">
        <f>'Raw data'!D1079</f>
        <v>44.66</v>
      </c>
      <c r="G1079" s="3">
        <f t="shared" si="118"/>
        <v>-5.3452115812918036E-3</v>
      </c>
      <c r="H1079" s="62">
        <f>'Raw data'!E1079</f>
        <v>1695.25594455394</v>
      </c>
      <c r="I1079" s="67">
        <f t="shared" si="115"/>
        <v>-5.0284380834048374E-3</v>
      </c>
      <c r="K1079" s="65">
        <v>44015</v>
      </c>
      <c r="L1079" s="62">
        <f t="shared" si="116"/>
        <v>3.6334282789422102E-3</v>
      </c>
      <c r="M1079" s="62">
        <f t="shared" si="112"/>
        <v>166.22097400000001</v>
      </c>
      <c r="N1079">
        <f t="shared" si="117"/>
        <v>4.4494699523651227E-3</v>
      </c>
    </row>
    <row r="1080" spans="1:14" x14ac:dyDescent="0.3">
      <c r="A1080" s="101">
        <v>44018</v>
      </c>
      <c r="B1080" s="3">
        <f>'Raw data'!B1080</f>
        <v>63.922029999999999</v>
      </c>
      <c r="C1080" s="3">
        <f t="shared" si="113"/>
        <v>5.9970122585782356E-3</v>
      </c>
      <c r="D1080" s="3">
        <f>'Raw data'!C1080</f>
        <v>57.98</v>
      </c>
      <c r="E1080" s="3">
        <f t="shared" si="114"/>
        <v>-6.89417442261397E-4</v>
      </c>
      <c r="F1080" s="3">
        <f>'Raw data'!D1080</f>
        <v>44.2</v>
      </c>
      <c r="G1080" s="3">
        <f t="shared" si="118"/>
        <v>-1.0300044782803264E-2</v>
      </c>
      <c r="H1080" s="62">
        <f>'Raw data'!E1080</f>
        <v>1730.8833462017201</v>
      </c>
      <c r="I1080" s="67">
        <f t="shared" si="115"/>
        <v>2.1015942614585215E-2</v>
      </c>
      <c r="K1080" s="65">
        <v>44018</v>
      </c>
      <c r="L1080" s="62">
        <f t="shared" si="116"/>
        <v>-1.6641499888288087E-3</v>
      </c>
      <c r="M1080" s="62">
        <f t="shared" si="112"/>
        <v>166.10203000000001</v>
      </c>
      <c r="N1080">
        <f t="shared" si="117"/>
        <v>-7.1557756604168998E-4</v>
      </c>
    </row>
    <row r="1081" spans="1:14" x14ac:dyDescent="0.3">
      <c r="A1081" s="101">
        <v>44019</v>
      </c>
      <c r="B1081" s="3">
        <f>'Raw data'!B1081</f>
        <v>64.588880000000003</v>
      </c>
      <c r="C1081" s="3">
        <f t="shared" si="113"/>
        <v>1.0432240653183319E-2</v>
      </c>
      <c r="D1081" s="3">
        <f>'Raw data'!C1081</f>
        <v>58.06</v>
      </c>
      <c r="E1081" s="3">
        <f t="shared" si="114"/>
        <v>1.379786133149455E-3</v>
      </c>
      <c r="F1081" s="3">
        <f>'Raw data'!D1081</f>
        <v>46</v>
      </c>
      <c r="G1081" s="3">
        <f t="shared" si="118"/>
        <v>4.072398190045242E-2</v>
      </c>
      <c r="H1081" s="62">
        <f>'Raw data'!E1081</f>
        <v>1720.4544396307599</v>
      </c>
      <c r="I1081" s="67">
        <f t="shared" si="115"/>
        <v>-6.0251932019829936E-3</v>
      </c>
      <c r="K1081" s="65">
        <v>44019</v>
      </c>
      <c r="L1081" s="62">
        <f t="shared" si="116"/>
        <v>1.7512002895595066E-2</v>
      </c>
      <c r="M1081" s="62">
        <f t="shared" si="112"/>
        <v>168.64888000000002</v>
      </c>
      <c r="N1081">
        <f t="shared" si="117"/>
        <v>1.5333045598539681E-2</v>
      </c>
    </row>
    <row r="1082" spans="1:14" x14ac:dyDescent="0.3">
      <c r="A1082" s="101">
        <v>44020</v>
      </c>
      <c r="B1082" s="3">
        <f>'Raw data'!B1082</f>
        <v>64.303084999999996</v>
      </c>
      <c r="C1082" s="3">
        <f t="shared" si="113"/>
        <v>-4.4248328814496755E-3</v>
      </c>
      <c r="D1082" s="3">
        <f>'Raw data'!C1082</f>
        <v>60.52</v>
      </c>
      <c r="E1082" s="3">
        <f t="shared" si="114"/>
        <v>4.2369962108163982E-2</v>
      </c>
      <c r="F1082" s="3">
        <f>'Raw data'!D1082</f>
        <v>45.34</v>
      </c>
      <c r="G1082" s="3">
        <f t="shared" si="118"/>
        <v>-1.4347826086956448E-2</v>
      </c>
      <c r="H1082" s="62">
        <f>'Raw data'!E1082</f>
        <v>1712.5314397879999</v>
      </c>
      <c r="I1082" s="67">
        <f t="shared" si="115"/>
        <v>-4.6051785274013888E-3</v>
      </c>
      <c r="K1082" s="65">
        <v>44020</v>
      </c>
      <c r="L1082" s="62">
        <f t="shared" si="116"/>
        <v>7.8657677132526194E-3</v>
      </c>
      <c r="M1082" s="62">
        <f t="shared" si="112"/>
        <v>170.163085</v>
      </c>
      <c r="N1082">
        <f t="shared" si="117"/>
        <v>8.9784468180279381E-3</v>
      </c>
    </row>
    <row r="1083" spans="1:14" x14ac:dyDescent="0.3">
      <c r="A1083" s="101">
        <v>44021</v>
      </c>
      <c r="B1083" s="3">
        <f>'Raw data'!B1083</f>
        <v>65.255719999999997</v>
      </c>
      <c r="C1083" s="3">
        <f t="shared" si="113"/>
        <v>1.481476355294619E-2</v>
      </c>
      <c r="D1083" s="3">
        <f>'Raw data'!C1083</f>
        <v>59.5</v>
      </c>
      <c r="E1083" s="3">
        <f t="shared" si="114"/>
        <v>-1.6853932584269714E-2</v>
      </c>
      <c r="F1083" s="3">
        <f>'Raw data'!D1083</f>
        <v>44.3</v>
      </c>
      <c r="G1083" s="3">
        <f t="shared" si="118"/>
        <v>-2.2937803264225985E-2</v>
      </c>
      <c r="H1083" s="62">
        <f>'Raw data'!E1083</f>
        <v>1697.8418850258199</v>
      </c>
      <c r="I1083" s="67">
        <f t="shared" si="115"/>
        <v>-8.57768471917718E-3</v>
      </c>
      <c r="K1083" s="65">
        <v>44021</v>
      </c>
      <c r="L1083" s="62">
        <f t="shared" si="116"/>
        <v>-8.3256574318498356E-3</v>
      </c>
      <c r="M1083" s="62">
        <f t="shared" si="112"/>
        <v>169.05572000000001</v>
      </c>
      <c r="N1083">
        <f t="shared" si="117"/>
        <v>-6.5076688048996481E-3</v>
      </c>
    </row>
    <row r="1084" spans="1:14" x14ac:dyDescent="0.3">
      <c r="A1084" s="101">
        <v>44022</v>
      </c>
      <c r="B1084" s="3">
        <f>'Raw data'!B1084</f>
        <v>69.923649999999995</v>
      </c>
      <c r="C1084" s="3">
        <f t="shared" si="113"/>
        <v>7.1532886312494881E-2</v>
      </c>
      <c r="D1084" s="3">
        <f>'Raw data'!C1084</f>
        <v>59.78</v>
      </c>
      <c r="E1084" s="3">
        <f t="shared" si="114"/>
        <v>4.705882352941196E-3</v>
      </c>
      <c r="F1084" s="3">
        <f>'Raw data'!D1084</f>
        <v>43.62</v>
      </c>
      <c r="G1084" s="3">
        <f t="shared" si="118"/>
        <v>-1.5349887133182839E-2</v>
      </c>
      <c r="H1084" s="62">
        <f>'Raw data'!E1084</f>
        <v>1711.6218431340701</v>
      </c>
      <c r="I1084" s="67">
        <f t="shared" si="115"/>
        <v>8.1161610099167898E-3</v>
      </c>
      <c r="K1084" s="65">
        <v>44022</v>
      </c>
      <c r="L1084" s="62">
        <f t="shared" si="116"/>
        <v>2.0296293844084413E-2</v>
      </c>
      <c r="M1084" s="62">
        <f t="shared" si="112"/>
        <v>173.32364999999999</v>
      </c>
      <c r="N1084">
        <f t="shared" si="117"/>
        <v>2.5245700056762223E-2</v>
      </c>
    </row>
    <row r="1085" spans="1:14" x14ac:dyDescent="0.3">
      <c r="A1085" s="101">
        <v>44025</v>
      </c>
      <c r="B1085" s="3">
        <f>'Raw data'!B1085</f>
        <v>70.685760000000002</v>
      </c>
      <c r="C1085" s="3">
        <f t="shared" si="113"/>
        <v>1.0899173598632322E-2</v>
      </c>
      <c r="D1085" s="3">
        <f>'Raw data'!C1085</f>
        <v>59.72</v>
      </c>
      <c r="E1085" s="3">
        <f t="shared" si="114"/>
        <v>-1.0036801605888637E-3</v>
      </c>
      <c r="F1085" s="3">
        <f>'Raw data'!D1085</f>
        <v>43.48</v>
      </c>
      <c r="G1085" s="3">
        <f t="shared" si="118"/>
        <v>-3.2095369096744744E-3</v>
      </c>
      <c r="H1085" s="62">
        <f>'Raw data'!E1085</f>
        <v>1742.7301927508199</v>
      </c>
      <c r="I1085" s="67">
        <f t="shared" si="115"/>
        <v>1.8174779517763567E-2</v>
      </c>
      <c r="K1085" s="65">
        <v>44025</v>
      </c>
      <c r="L1085" s="62">
        <f t="shared" si="116"/>
        <v>2.2286521761229949E-3</v>
      </c>
      <c r="M1085" s="62">
        <f t="shared" si="112"/>
        <v>173.88575999999998</v>
      </c>
      <c r="N1085">
        <f t="shared" si="117"/>
        <v>3.2431234860331522E-3</v>
      </c>
    </row>
    <row r="1086" spans="1:14" x14ac:dyDescent="0.3">
      <c r="A1086" s="101">
        <v>44026</v>
      </c>
      <c r="B1086" s="3">
        <f>'Raw data'!B1086</f>
        <v>71.162080000000003</v>
      </c>
      <c r="C1086" s="3">
        <f t="shared" si="113"/>
        <v>6.7385566767620688E-3</v>
      </c>
      <c r="D1086" s="3">
        <f>'Raw data'!C1086</f>
        <v>59.94</v>
      </c>
      <c r="E1086" s="3">
        <f t="shared" si="114"/>
        <v>3.6838580040187354E-3</v>
      </c>
      <c r="F1086" s="3">
        <f>'Raw data'!D1086</f>
        <v>43.54</v>
      </c>
      <c r="G1086" s="3">
        <f t="shared" si="118"/>
        <v>1.379944802207964E-3</v>
      </c>
      <c r="H1086" s="62">
        <f>'Raw data'!E1086</f>
        <v>1738.5974367507299</v>
      </c>
      <c r="I1086" s="67">
        <f t="shared" si="115"/>
        <v>-2.3714261778908217E-3</v>
      </c>
      <c r="K1086" s="65">
        <v>44026</v>
      </c>
      <c r="L1086" s="62">
        <f t="shared" si="116"/>
        <v>3.9341198276629233E-3</v>
      </c>
      <c r="M1086" s="62">
        <f t="shared" si="112"/>
        <v>174.64207999999999</v>
      </c>
      <c r="N1086">
        <f t="shared" si="117"/>
        <v>4.3495223530668446E-3</v>
      </c>
    </row>
    <row r="1087" spans="1:14" x14ac:dyDescent="0.3">
      <c r="A1087" s="101">
        <v>44027</v>
      </c>
      <c r="B1087" s="3">
        <f>'Raw data'!B1087</f>
        <v>70.971559999999997</v>
      </c>
      <c r="C1087" s="3">
        <f t="shared" si="113"/>
        <v>-2.6772685677541532E-3</v>
      </c>
      <c r="D1087" s="3">
        <f>'Raw data'!C1087</f>
        <v>59</v>
      </c>
      <c r="E1087" s="3">
        <f t="shared" si="114"/>
        <v>-1.5682349015682311E-2</v>
      </c>
      <c r="F1087" s="3">
        <f>'Raw data'!D1087</f>
        <v>44.92</v>
      </c>
      <c r="G1087" s="3">
        <f t="shared" si="118"/>
        <v>3.1694993109784166E-2</v>
      </c>
      <c r="H1087" s="62">
        <f>'Raw data'!E1087</f>
        <v>1767.84600576347</v>
      </c>
      <c r="I1087" s="67">
        <f t="shared" si="115"/>
        <v>1.6823083017655199E-2</v>
      </c>
      <c r="K1087" s="65">
        <v>44027</v>
      </c>
      <c r="L1087" s="62">
        <f t="shared" si="116"/>
        <v>4.4451251754492336E-3</v>
      </c>
      <c r="M1087" s="62">
        <f t="shared" si="112"/>
        <v>174.89156000000003</v>
      </c>
      <c r="N1087">
        <f t="shared" si="117"/>
        <v>1.4285216941989805E-3</v>
      </c>
    </row>
    <row r="1088" spans="1:14" x14ac:dyDescent="0.3">
      <c r="A1088" s="101">
        <v>44028</v>
      </c>
      <c r="B1088" s="3">
        <f>'Raw data'!B1088</f>
        <v>70.590500000000006</v>
      </c>
      <c r="C1088" s="3">
        <f t="shared" si="113"/>
        <v>-5.3691929556006785E-3</v>
      </c>
      <c r="D1088" s="3">
        <f>'Raw data'!C1088</f>
        <v>60.04</v>
      </c>
      <c r="E1088" s="3">
        <f t="shared" si="114"/>
        <v>1.7627118644067782E-2</v>
      </c>
      <c r="F1088" s="3">
        <f>'Raw data'!D1088</f>
        <v>45.06</v>
      </c>
      <c r="G1088" s="3">
        <f t="shared" si="118"/>
        <v>3.1166518254675101E-3</v>
      </c>
      <c r="H1088" s="62">
        <f>'Raw data'!E1088</f>
        <v>1754.5454321704999</v>
      </c>
      <c r="I1088" s="67">
        <f t="shared" si="115"/>
        <v>-7.523604176838933E-3</v>
      </c>
      <c r="K1088" s="65">
        <v>44028</v>
      </c>
      <c r="L1088" s="62">
        <f t="shared" si="116"/>
        <v>5.1248591713115377E-3</v>
      </c>
      <c r="M1088" s="62">
        <f t="shared" si="112"/>
        <v>175.69050000000001</v>
      </c>
      <c r="N1088">
        <f t="shared" si="117"/>
        <v>4.5682021476621711E-3</v>
      </c>
    </row>
    <row r="1089" spans="1:14" x14ac:dyDescent="0.3">
      <c r="A1089" s="101">
        <v>44029</v>
      </c>
      <c r="B1089" s="3">
        <f>'Raw data'!B1089</f>
        <v>71.352615</v>
      </c>
      <c r="C1089" s="3">
        <f t="shared" si="113"/>
        <v>1.0796282785927204E-2</v>
      </c>
      <c r="D1089" s="3">
        <f>'Raw data'!C1089</f>
        <v>59.56</v>
      </c>
      <c r="E1089" s="3">
        <f t="shared" si="114"/>
        <v>-7.9946702198533792E-3</v>
      </c>
      <c r="F1089" s="3">
        <f>'Raw data'!D1089</f>
        <v>45.66</v>
      </c>
      <c r="G1089" s="3">
        <f t="shared" si="118"/>
        <v>1.3315579227696278E-2</v>
      </c>
      <c r="H1089" s="62">
        <f>'Raw data'!E1089</f>
        <v>1770.1504092195801</v>
      </c>
      <c r="I1089" s="67">
        <f t="shared" si="115"/>
        <v>8.8940284833637362E-3</v>
      </c>
      <c r="K1089" s="65">
        <v>44029</v>
      </c>
      <c r="L1089" s="62">
        <f t="shared" si="116"/>
        <v>5.372397264590034E-3</v>
      </c>
      <c r="M1089" s="62">
        <f t="shared" si="112"/>
        <v>176.57261500000001</v>
      </c>
      <c r="N1089">
        <f t="shared" si="117"/>
        <v>5.0208463178145592E-3</v>
      </c>
    </row>
    <row r="1090" spans="1:14" x14ac:dyDescent="0.3">
      <c r="A1090" s="101">
        <v>44032</v>
      </c>
      <c r="B1090" s="3">
        <f>'Raw data'!B1090</f>
        <v>72.305250000000001</v>
      </c>
      <c r="C1090" s="3">
        <f t="shared" si="113"/>
        <v>1.3351087412843955E-2</v>
      </c>
      <c r="D1090" s="3">
        <f>'Raw data'!C1090</f>
        <v>60.14</v>
      </c>
      <c r="E1090" s="3">
        <f t="shared" si="114"/>
        <v>9.7380792478172981E-3</v>
      </c>
      <c r="F1090" s="3">
        <f>'Raw data'!D1090</f>
        <v>45.3</v>
      </c>
      <c r="G1090" s="3">
        <f t="shared" si="118"/>
        <v>-7.8843626806833003E-3</v>
      </c>
      <c r="H1090" s="62">
        <f>'Raw data'!E1090</f>
        <v>1784.5358120328999</v>
      </c>
      <c r="I1090" s="67">
        <f t="shared" si="115"/>
        <v>8.1266556437212846E-3</v>
      </c>
      <c r="K1090" s="65">
        <v>44032</v>
      </c>
      <c r="L1090" s="62">
        <f t="shared" si="116"/>
        <v>5.0682679933259844E-3</v>
      </c>
      <c r="M1090" s="62">
        <f t="shared" si="112"/>
        <v>177.74525</v>
      </c>
      <c r="N1090">
        <f t="shared" si="117"/>
        <v>6.6410921081957435E-3</v>
      </c>
    </row>
    <row r="1091" spans="1:14" x14ac:dyDescent="0.3">
      <c r="A1091" s="101">
        <v>44033</v>
      </c>
      <c r="B1091" s="3">
        <f>'Raw data'!B1091</f>
        <v>65.065200000000004</v>
      </c>
      <c r="C1091" s="3">
        <f t="shared" si="113"/>
        <v>-0.10013173317290233</v>
      </c>
      <c r="D1091" s="3">
        <f>'Raw data'!C1091</f>
        <v>59.42</v>
      </c>
      <c r="E1091" s="3">
        <f t="shared" si="114"/>
        <v>-1.1972065181243746E-2</v>
      </c>
      <c r="F1091" s="3">
        <f>'Raw data'!D1091</f>
        <v>43.68</v>
      </c>
      <c r="G1091" s="3">
        <f t="shared" si="118"/>
        <v>-3.5761589403973455E-2</v>
      </c>
      <c r="H1091" s="62">
        <f>'Raw data'!E1091</f>
        <v>1775.3873165745799</v>
      </c>
      <c r="I1091" s="67">
        <f t="shared" si="115"/>
        <v>-5.1265406928977467E-3</v>
      </c>
      <c r="K1091" s="65">
        <v>44033</v>
      </c>
      <c r="L1091" s="62">
        <f t="shared" si="116"/>
        <v>-4.928846258603984E-2</v>
      </c>
      <c r="M1091" s="62">
        <f t="shared" ref="M1091:M1154" si="119">B1091+D1091+F1091</f>
        <v>168.1652</v>
      </c>
      <c r="N1091">
        <f t="shared" si="117"/>
        <v>-5.3897642834337345E-2</v>
      </c>
    </row>
    <row r="1092" spans="1:14" x14ac:dyDescent="0.3">
      <c r="A1092" s="101">
        <v>44034</v>
      </c>
      <c r="B1092" s="3">
        <f>'Raw data'!B1092</f>
        <v>67.827839999999995</v>
      </c>
      <c r="C1092" s="3">
        <f t="shared" ref="C1092:C1155" si="120">(B1092-B1091)/B1091</f>
        <v>4.2459563637704797E-2</v>
      </c>
      <c r="D1092" s="3">
        <f>'Raw data'!C1092</f>
        <v>60.06</v>
      </c>
      <c r="E1092" s="3">
        <f t="shared" ref="E1092:E1155" si="121">(D1092-D1091)/D1091</f>
        <v>1.0770784247728047E-2</v>
      </c>
      <c r="F1092" s="3">
        <f>'Raw data'!D1092</f>
        <v>43.7</v>
      </c>
      <c r="G1092" s="3">
        <f t="shared" si="118"/>
        <v>4.5787545787552943E-4</v>
      </c>
      <c r="H1092" s="62">
        <f>'Raw data'!E1092</f>
        <v>1779.8451391743699</v>
      </c>
      <c r="I1092" s="67">
        <f t="shared" ref="I1092:I1155" si="122">(H1092-H1091)/H1091</f>
        <v>2.5109014569231567E-3</v>
      </c>
      <c r="K1092" s="65">
        <v>44034</v>
      </c>
      <c r="L1092" s="62">
        <f t="shared" ref="L1092:L1155" si="123">AVERAGE(C1092,E1092,G1092)</f>
        <v>1.7896074447769458E-2</v>
      </c>
      <c r="M1092" s="62">
        <f t="shared" si="119"/>
        <v>171.58784</v>
      </c>
      <c r="N1092">
        <f t="shared" ref="N1092:N1155" si="124">(M1092-M1091)/M1091</f>
        <v>2.0352843513402306E-2</v>
      </c>
    </row>
    <row r="1093" spans="1:14" x14ac:dyDescent="0.3">
      <c r="A1093" s="101">
        <v>44035</v>
      </c>
      <c r="B1093" s="3">
        <f>'Raw data'!B1093</f>
        <v>65.922569999999993</v>
      </c>
      <c r="C1093" s="3">
        <f t="shared" si="120"/>
        <v>-2.8089793217652245E-2</v>
      </c>
      <c r="D1093" s="3">
        <f>'Raw data'!C1093</f>
        <v>60.24</v>
      </c>
      <c r="E1093" s="3">
        <f t="shared" si="121"/>
        <v>2.9970029970029922E-3</v>
      </c>
      <c r="F1093" s="3">
        <f>'Raw data'!D1093</f>
        <v>42.46</v>
      </c>
      <c r="G1093" s="3">
        <f t="shared" si="118"/>
        <v>-2.8375286041189975E-2</v>
      </c>
      <c r="H1093" s="62">
        <f>'Raw data'!E1093</f>
        <v>1781.09877623578</v>
      </c>
      <c r="I1093" s="67">
        <f t="shared" si="122"/>
        <v>7.0435176286828632E-4</v>
      </c>
      <c r="K1093" s="65">
        <v>44035</v>
      </c>
      <c r="L1093" s="62">
        <f t="shared" si="123"/>
        <v>-1.7822692087279744E-2</v>
      </c>
      <c r="M1093" s="62">
        <f t="shared" si="119"/>
        <v>168.62257</v>
      </c>
      <c r="N1093">
        <f t="shared" si="124"/>
        <v>-1.7281352804487799E-2</v>
      </c>
    </row>
    <row r="1094" spans="1:14" x14ac:dyDescent="0.3">
      <c r="A1094" s="101">
        <v>44036</v>
      </c>
      <c r="B1094" s="3">
        <f>'Raw data'!B1094</f>
        <v>64.493613999999994</v>
      </c>
      <c r="C1094" s="3">
        <f t="shared" si="120"/>
        <v>-2.1676278700906222E-2</v>
      </c>
      <c r="D1094" s="3">
        <f>'Raw data'!C1094</f>
        <v>58.14</v>
      </c>
      <c r="E1094" s="3">
        <f t="shared" si="121"/>
        <v>-3.4860557768924327E-2</v>
      </c>
      <c r="F1094" s="3">
        <f>'Raw data'!D1094</f>
        <v>41.12</v>
      </c>
      <c r="G1094" s="3">
        <f t="shared" ref="G1094:G1157" si="125">(F1094-F1093)/F1093</f>
        <v>-3.1559114460668947E-2</v>
      </c>
      <c r="H1094" s="62">
        <f>'Raw data'!E1094</f>
        <v>1750.2418147186099</v>
      </c>
      <c r="I1094" s="67">
        <f t="shared" si="122"/>
        <v>-1.732467728846792E-2</v>
      </c>
      <c r="K1094" s="65">
        <v>44036</v>
      </c>
      <c r="L1094" s="62">
        <f t="shared" si="123"/>
        <v>-2.9365316976833162E-2</v>
      </c>
      <c r="M1094" s="62">
        <f t="shared" si="119"/>
        <v>163.753614</v>
      </c>
      <c r="N1094">
        <f t="shared" si="124"/>
        <v>-2.8874877188741682E-2</v>
      </c>
    </row>
    <row r="1095" spans="1:14" x14ac:dyDescent="0.3">
      <c r="A1095" s="101">
        <v>44039</v>
      </c>
      <c r="B1095" s="3">
        <f>'Raw data'!B1095</f>
        <v>64.874669999999995</v>
      </c>
      <c r="C1095" s="3">
        <f t="shared" si="120"/>
        <v>5.9084299416063265E-3</v>
      </c>
      <c r="D1095" s="3">
        <f>'Raw data'!C1095</f>
        <v>63.26</v>
      </c>
      <c r="E1095" s="3">
        <f t="shared" si="121"/>
        <v>8.8063295493636007E-2</v>
      </c>
      <c r="F1095" s="3">
        <f>'Raw data'!D1095</f>
        <v>40.94</v>
      </c>
      <c r="G1095" s="3">
        <f t="shared" si="125"/>
        <v>-4.3774319066147791E-3</v>
      </c>
      <c r="H1095" s="62">
        <f>'Raw data'!E1095</f>
        <v>1760.3112480723701</v>
      </c>
      <c r="I1095" s="67">
        <f t="shared" si="122"/>
        <v>5.7531669447510123E-3</v>
      </c>
      <c r="K1095" s="65">
        <v>44039</v>
      </c>
      <c r="L1095" s="62">
        <f t="shared" si="123"/>
        <v>2.9864764509542518E-2</v>
      </c>
      <c r="M1095" s="62">
        <f t="shared" si="119"/>
        <v>169.07467</v>
      </c>
      <c r="N1095">
        <f t="shared" si="124"/>
        <v>3.2494281317052329E-2</v>
      </c>
    </row>
    <row r="1096" spans="1:14" x14ac:dyDescent="0.3">
      <c r="A1096" s="101">
        <v>44040</v>
      </c>
      <c r="B1096" s="3">
        <f>'Raw data'!B1096</f>
        <v>63.445712999999998</v>
      </c>
      <c r="C1096" s="3">
        <f t="shared" si="120"/>
        <v>-2.2026424180654747E-2</v>
      </c>
      <c r="D1096" s="3">
        <f>'Raw data'!C1096</f>
        <v>64</v>
      </c>
      <c r="E1096" s="3">
        <f t="shared" si="121"/>
        <v>1.169775529560547E-2</v>
      </c>
      <c r="F1096" s="3">
        <f>'Raw data'!D1096</f>
        <v>40.28</v>
      </c>
      <c r="G1096" s="3">
        <f t="shared" si="125"/>
        <v>-1.6121152906692637E-2</v>
      </c>
      <c r="H1096" s="62">
        <f>'Raw data'!E1096</f>
        <v>1754.2504487418</v>
      </c>
      <c r="I1096" s="67">
        <f t="shared" si="122"/>
        <v>-3.4430270994444401E-3</v>
      </c>
      <c r="K1096" s="65">
        <v>44040</v>
      </c>
      <c r="L1096" s="62">
        <f t="shared" si="123"/>
        <v>-8.8166072639139711E-3</v>
      </c>
      <c r="M1096" s="62">
        <f t="shared" si="119"/>
        <v>167.72571299999998</v>
      </c>
      <c r="N1096">
        <f t="shared" si="124"/>
        <v>-7.9784689214535374E-3</v>
      </c>
    </row>
    <row r="1097" spans="1:14" x14ac:dyDescent="0.3">
      <c r="A1097" s="101">
        <v>44041</v>
      </c>
      <c r="B1097" s="3">
        <f>'Raw data'!B1097</f>
        <v>63.445712999999998</v>
      </c>
      <c r="C1097" s="3">
        <f t="shared" si="120"/>
        <v>0</v>
      </c>
      <c r="D1097" s="3">
        <f>'Raw data'!C1097</f>
        <v>64.900000000000006</v>
      </c>
      <c r="E1097" s="3">
        <f t="shared" si="121"/>
        <v>1.4062500000000089E-2</v>
      </c>
      <c r="F1097" s="3">
        <f>'Raw data'!D1097</f>
        <v>40.340000000000003</v>
      </c>
      <c r="G1097" s="3">
        <f t="shared" si="125"/>
        <v>1.4895729890765212E-3</v>
      </c>
      <c r="H1097" s="62">
        <f>'Raw data'!E1097</f>
        <v>1760.58490512208</v>
      </c>
      <c r="I1097" s="67">
        <f t="shared" si="122"/>
        <v>3.6109190593756296E-3</v>
      </c>
      <c r="K1097" s="65">
        <v>44041</v>
      </c>
      <c r="L1097" s="62">
        <f t="shared" si="123"/>
        <v>5.1840243296922038E-3</v>
      </c>
      <c r="M1097" s="62">
        <f t="shared" si="119"/>
        <v>168.68571299999999</v>
      </c>
      <c r="N1097">
        <f t="shared" si="124"/>
        <v>5.7236304608823335E-3</v>
      </c>
    </row>
    <row r="1098" spans="1:14" x14ac:dyDescent="0.3">
      <c r="A1098" s="101">
        <v>44042</v>
      </c>
      <c r="B1098" s="3">
        <f>'Raw data'!B1098</f>
        <v>63.255187999999997</v>
      </c>
      <c r="C1098" s="3">
        <f t="shared" si="120"/>
        <v>-3.0029609723197679E-3</v>
      </c>
      <c r="D1098" s="3">
        <f>'Raw data'!C1098</f>
        <v>63</v>
      </c>
      <c r="E1098" s="3">
        <f t="shared" si="121"/>
        <v>-2.9275808936825971E-2</v>
      </c>
      <c r="F1098" s="3">
        <f>'Raw data'!D1098</f>
        <v>39.56</v>
      </c>
      <c r="G1098" s="3">
        <f t="shared" si="125"/>
        <v>-1.9335647000495813E-2</v>
      </c>
      <c r="H1098" s="62">
        <f>'Raw data'!E1098</f>
        <v>1720.28094925289</v>
      </c>
      <c r="I1098" s="67">
        <f t="shared" si="122"/>
        <v>-2.2892367049117335E-2</v>
      </c>
      <c r="K1098" s="65">
        <v>44042</v>
      </c>
      <c r="L1098" s="62">
        <f t="shared" si="123"/>
        <v>-1.7204805636547183E-2</v>
      </c>
      <c r="M1098" s="62">
        <f t="shared" si="119"/>
        <v>165.81518800000001</v>
      </c>
      <c r="N1098">
        <f t="shared" si="124"/>
        <v>-1.7017001315339529E-2</v>
      </c>
    </row>
    <row r="1099" spans="1:14" x14ac:dyDescent="0.3">
      <c r="A1099" s="101">
        <v>44043</v>
      </c>
      <c r="B1099" s="3">
        <f>'Raw data'!B1099</f>
        <v>62.683605</v>
      </c>
      <c r="C1099" s="3">
        <f t="shared" si="120"/>
        <v>-9.0361441973739274E-3</v>
      </c>
      <c r="D1099" s="3">
        <f>'Raw data'!C1099</f>
        <v>61.2</v>
      </c>
      <c r="E1099" s="3">
        <f t="shared" si="121"/>
        <v>-2.8571428571428525E-2</v>
      </c>
      <c r="F1099" s="3">
        <f>'Raw data'!D1099</f>
        <v>40.479999999999997</v>
      </c>
      <c r="G1099" s="3">
        <f t="shared" si="125"/>
        <v>2.3255813953488233E-2</v>
      </c>
      <c r="H1099" s="62">
        <f>'Raw data'!E1099</f>
        <v>1707.35141508833</v>
      </c>
      <c r="I1099" s="67">
        <f t="shared" si="122"/>
        <v>-7.5159433522618609E-3</v>
      </c>
      <c r="K1099" s="65">
        <v>44043</v>
      </c>
      <c r="L1099" s="62">
        <f t="shared" si="123"/>
        <v>-4.7839196051047391E-3</v>
      </c>
      <c r="M1099" s="62">
        <f t="shared" si="119"/>
        <v>164.36360500000001</v>
      </c>
      <c r="N1099">
        <f t="shared" si="124"/>
        <v>-8.7542222006828426E-3</v>
      </c>
    </row>
    <row r="1100" spans="1:14" x14ac:dyDescent="0.3">
      <c r="A1100" s="101">
        <v>44046</v>
      </c>
      <c r="B1100" s="3">
        <f>'Raw data'!B1100</f>
        <v>63.922029999999999</v>
      </c>
      <c r="C1100" s="3">
        <f t="shared" si="120"/>
        <v>1.9756760958467519E-2</v>
      </c>
      <c r="D1100" s="3">
        <f>'Raw data'!C1100</f>
        <v>61.7</v>
      </c>
      <c r="E1100" s="3">
        <f t="shared" si="121"/>
        <v>8.1699346405228763E-3</v>
      </c>
      <c r="F1100" s="3">
        <f>'Raw data'!D1100</f>
        <v>41.56</v>
      </c>
      <c r="G1100" s="3">
        <f t="shared" si="125"/>
        <v>2.6679841897233336E-2</v>
      </c>
      <c r="H1100" s="62">
        <f>'Raw data'!E1100</f>
        <v>1746.3210364433201</v>
      </c>
      <c r="I1100" s="67">
        <f t="shared" si="122"/>
        <v>2.2824604829799477E-2</v>
      </c>
      <c r="K1100" s="65">
        <v>44046</v>
      </c>
      <c r="L1100" s="62">
        <f t="shared" si="123"/>
        <v>1.8202179165407908E-2</v>
      </c>
      <c r="M1100" s="62">
        <f t="shared" si="119"/>
        <v>167.18203</v>
      </c>
      <c r="N1100">
        <f t="shared" si="124"/>
        <v>1.7147500506574983E-2</v>
      </c>
    </row>
    <row r="1101" spans="1:14" x14ac:dyDescent="0.3">
      <c r="A1101" s="101">
        <v>44047</v>
      </c>
      <c r="B1101" s="3">
        <f>'Raw data'!B1101</f>
        <v>63.445712999999998</v>
      </c>
      <c r="C1101" s="3">
        <f t="shared" si="120"/>
        <v>-7.4515311857273883E-3</v>
      </c>
      <c r="D1101" s="3">
        <f>'Raw data'!C1101</f>
        <v>62.52</v>
      </c>
      <c r="E1101" s="3">
        <f t="shared" si="121"/>
        <v>1.329011345218801E-2</v>
      </c>
      <c r="F1101" s="3">
        <f>'Raw data'!D1101</f>
        <v>40.86</v>
      </c>
      <c r="G1101" s="3">
        <f t="shared" si="125"/>
        <v>-1.6843118383060702E-2</v>
      </c>
      <c r="H1101" s="62">
        <f>'Raw data'!E1101</f>
        <v>1734.24670512021</v>
      </c>
      <c r="I1101" s="67">
        <f t="shared" si="122"/>
        <v>-6.9141532806026914E-3</v>
      </c>
      <c r="K1101" s="65">
        <v>44047</v>
      </c>
      <c r="L1101" s="62">
        <f t="shared" si="123"/>
        <v>-3.6681787055333598E-3</v>
      </c>
      <c r="M1101" s="62">
        <f t="shared" si="119"/>
        <v>166.82571300000001</v>
      </c>
      <c r="N1101">
        <f t="shared" si="124"/>
        <v>-2.1313116008938879E-3</v>
      </c>
    </row>
    <row r="1102" spans="1:14" x14ac:dyDescent="0.3">
      <c r="A1102" s="101">
        <v>44048</v>
      </c>
      <c r="B1102" s="3">
        <f>'Raw data'!B1102</f>
        <v>65.065200000000004</v>
      </c>
      <c r="C1102" s="3">
        <f t="shared" si="120"/>
        <v>2.5525554421620363E-2</v>
      </c>
      <c r="D1102" s="3">
        <f>'Raw data'!C1102</f>
        <v>64.64</v>
      </c>
      <c r="E1102" s="3">
        <f t="shared" si="121"/>
        <v>3.3909149072296821E-2</v>
      </c>
      <c r="F1102" s="3">
        <f>'Raw data'!D1102</f>
        <v>42.26</v>
      </c>
      <c r="G1102" s="3">
        <f t="shared" si="125"/>
        <v>3.4263338228095901E-2</v>
      </c>
      <c r="H1102" s="62">
        <f>'Raw data'!E1102</f>
        <v>1745.4897332278799</v>
      </c>
      <c r="I1102" s="67">
        <f t="shared" si="122"/>
        <v>6.4829462120215633E-3</v>
      </c>
      <c r="K1102" s="65">
        <v>44048</v>
      </c>
      <c r="L1102" s="62">
        <f t="shared" si="123"/>
        <v>3.123268057400436E-2</v>
      </c>
      <c r="M1102" s="62">
        <f t="shared" si="119"/>
        <v>171.96519999999998</v>
      </c>
      <c r="N1102">
        <f t="shared" si="124"/>
        <v>3.0807523058510613E-2</v>
      </c>
    </row>
    <row r="1103" spans="1:14" x14ac:dyDescent="0.3">
      <c r="A1103" s="101">
        <v>44049</v>
      </c>
      <c r="B1103" s="3">
        <f>'Raw data'!B1103</f>
        <v>64.493613999999994</v>
      </c>
      <c r="C1103" s="3">
        <f t="shared" si="120"/>
        <v>-8.7848189200987713E-3</v>
      </c>
      <c r="D1103" s="3">
        <f>'Raw data'!C1103</f>
        <v>65</v>
      </c>
      <c r="E1103" s="3">
        <f t="shared" si="121"/>
        <v>5.5693069306930604E-3</v>
      </c>
      <c r="F1103" s="3">
        <f>'Raw data'!D1103</f>
        <v>42.64</v>
      </c>
      <c r="G1103" s="3">
        <f t="shared" si="125"/>
        <v>8.9919545669664598E-3</v>
      </c>
      <c r="H1103" s="62">
        <f>'Raw data'!E1103</f>
        <v>1739.1428622662099</v>
      </c>
      <c r="I1103" s="67">
        <f t="shared" si="122"/>
        <v>-3.6361548514713526E-3</v>
      </c>
      <c r="K1103" s="65">
        <v>44049</v>
      </c>
      <c r="L1103" s="62">
        <f t="shared" si="123"/>
        <v>1.9254808591869163E-3</v>
      </c>
      <c r="M1103" s="62">
        <f t="shared" si="119"/>
        <v>172.13361399999997</v>
      </c>
      <c r="N1103">
        <f t="shared" si="124"/>
        <v>9.7934931020918366E-4</v>
      </c>
    </row>
    <row r="1104" spans="1:14" x14ac:dyDescent="0.3">
      <c r="A1104" s="101">
        <v>44050</v>
      </c>
      <c r="B1104" s="3">
        <f>'Raw data'!B1104</f>
        <v>65.446250000000006</v>
      </c>
      <c r="C1104" s="3">
        <f t="shared" si="120"/>
        <v>1.4771012832371474E-2</v>
      </c>
      <c r="D1104" s="3">
        <f>'Raw data'!C1104</f>
        <v>65</v>
      </c>
      <c r="E1104" s="3">
        <f t="shared" si="121"/>
        <v>0</v>
      </c>
      <c r="F1104" s="3">
        <f>'Raw data'!D1104</f>
        <v>42.64</v>
      </c>
      <c r="G1104" s="3">
        <f t="shared" si="125"/>
        <v>0</v>
      </c>
      <c r="H1104" s="62">
        <f>'Raw data'!E1104</f>
        <v>1740.4579987612999</v>
      </c>
      <c r="I1104" s="67">
        <f t="shared" si="122"/>
        <v>7.5619808103416519E-4</v>
      </c>
      <c r="K1104" s="65">
        <v>44050</v>
      </c>
      <c r="L1104" s="62">
        <f t="shared" si="123"/>
        <v>4.9236709441238249E-3</v>
      </c>
      <c r="M1104" s="62">
        <f t="shared" si="119"/>
        <v>173.08625000000001</v>
      </c>
      <c r="N1104">
        <f t="shared" si="124"/>
        <v>5.5342822233433219E-3</v>
      </c>
    </row>
    <row r="1105" spans="1:14" x14ac:dyDescent="0.3">
      <c r="A1105" s="101">
        <v>44053</v>
      </c>
      <c r="B1105" s="3">
        <f>'Raw data'!B1105</f>
        <v>64.684139999999999</v>
      </c>
      <c r="C1105" s="3">
        <f t="shared" si="120"/>
        <v>-1.1644823041809223E-2</v>
      </c>
      <c r="D1105" s="3">
        <f>'Raw data'!C1105</f>
        <v>64.760000000000005</v>
      </c>
      <c r="E1105" s="3">
        <f t="shared" si="121"/>
        <v>-3.6923076923076137E-3</v>
      </c>
      <c r="F1105" s="3">
        <f>'Raw data'!D1105</f>
        <v>41.94</v>
      </c>
      <c r="G1105" s="3">
        <f t="shared" si="125"/>
        <v>-1.6416510318949411E-2</v>
      </c>
      <c r="H1105" s="62">
        <f>'Raw data'!E1105</f>
        <v>1748.91358405699</v>
      </c>
      <c r="I1105" s="67">
        <f t="shared" si="122"/>
        <v>4.8582530010537394E-3</v>
      </c>
      <c r="K1105" s="65">
        <v>44053</v>
      </c>
      <c r="L1105" s="62">
        <f t="shared" si="123"/>
        <v>-1.0584547017688748E-2</v>
      </c>
      <c r="M1105" s="62">
        <f t="shared" si="119"/>
        <v>171.38414</v>
      </c>
      <c r="N1105">
        <f t="shared" si="124"/>
        <v>-9.8338833962836707E-3</v>
      </c>
    </row>
    <row r="1106" spans="1:14" x14ac:dyDescent="0.3">
      <c r="A1106" s="101">
        <v>44054</v>
      </c>
      <c r="B1106" s="3">
        <f>'Raw data'!B1106</f>
        <v>65.732050000000001</v>
      </c>
      <c r="C1106" s="3">
        <f t="shared" si="120"/>
        <v>1.6200416361723317E-2</v>
      </c>
      <c r="D1106" s="3">
        <f>'Raw data'!C1106</f>
        <v>64.8</v>
      </c>
      <c r="E1106" s="3">
        <f t="shared" si="121"/>
        <v>6.1766522544768438E-4</v>
      </c>
      <c r="F1106" s="3">
        <f>'Raw data'!D1106</f>
        <v>42.78</v>
      </c>
      <c r="G1106" s="3">
        <f t="shared" si="125"/>
        <v>2.0028612303290498E-2</v>
      </c>
      <c r="H1106" s="62">
        <f>'Raw data'!E1106</f>
        <v>1786.28413971398</v>
      </c>
      <c r="I1106" s="67">
        <f t="shared" si="122"/>
        <v>2.1367868600060177E-2</v>
      </c>
      <c r="K1106" s="65">
        <v>44054</v>
      </c>
      <c r="L1106" s="62">
        <f t="shared" si="123"/>
        <v>1.2282231296820498E-2</v>
      </c>
      <c r="M1106" s="62">
        <f t="shared" si="119"/>
        <v>173.31205</v>
      </c>
      <c r="N1106">
        <f t="shared" si="124"/>
        <v>1.1249057234817627E-2</v>
      </c>
    </row>
    <row r="1107" spans="1:14" x14ac:dyDescent="0.3">
      <c r="A1107" s="101">
        <v>44055</v>
      </c>
      <c r="B1107" s="3">
        <f>'Raw data'!B1107</f>
        <v>66.303629999999998</v>
      </c>
      <c r="C1107" s="3">
        <f t="shared" si="120"/>
        <v>8.6956058726298247E-3</v>
      </c>
      <c r="D1107" s="3">
        <f>'Raw data'!C1107</f>
        <v>65</v>
      </c>
      <c r="E1107" s="3">
        <f t="shared" si="121"/>
        <v>3.0864197530864638E-3</v>
      </c>
      <c r="F1107" s="3">
        <f>'Raw data'!D1107</f>
        <v>42.9</v>
      </c>
      <c r="G1107" s="3">
        <f t="shared" si="125"/>
        <v>2.8050490883589864E-3</v>
      </c>
      <c r="H1107" s="62">
        <f>'Raw data'!E1107</f>
        <v>1788.9942842314699</v>
      </c>
      <c r="I1107" s="67">
        <f t="shared" si="122"/>
        <v>1.517196764633329E-3</v>
      </c>
      <c r="K1107" s="65">
        <v>44055</v>
      </c>
      <c r="L1107" s="62">
        <f t="shared" si="123"/>
        <v>4.8623582380250925E-3</v>
      </c>
      <c r="M1107" s="62">
        <f t="shared" si="119"/>
        <v>174.20363</v>
      </c>
      <c r="N1107">
        <f t="shared" si="124"/>
        <v>5.1443624375801028E-3</v>
      </c>
    </row>
    <row r="1108" spans="1:14" x14ac:dyDescent="0.3">
      <c r="A1108" s="101">
        <v>44056</v>
      </c>
      <c r="B1108" s="3">
        <f>'Raw data'!B1108</f>
        <v>67.161000000000001</v>
      </c>
      <c r="C1108" s="3">
        <f t="shared" si="120"/>
        <v>1.2930966223116338E-2</v>
      </c>
      <c r="D1108" s="3">
        <f>'Raw data'!C1108</f>
        <v>66.959999999999994</v>
      </c>
      <c r="E1108" s="3">
        <f t="shared" si="121"/>
        <v>3.0153846153846059E-2</v>
      </c>
      <c r="F1108" s="3">
        <f>'Raw data'!D1108</f>
        <v>43.9</v>
      </c>
      <c r="G1108" s="3">
        <f t="shared" si="125"/>
        <v>2.3310023310023312E-2</v>
      </c>
      <c r="H1108" s="62">
        <f>'Raw data'!E1108</f>
        <v>1786.79835811559</v>
      </c>
      <c r="I1108" s="67">
        <f t="shared" si="122"/>
        <v>-1.227464020000097E-3</v>
      </c>
      <c r="K1108" s="65">
        <v>44056</v>
      </c>
      <c r="L1108" s="62">
        <f t="shared" si="123"/>
        <v>2.2131611895661901E-2</v>
      </c>
      <c r="M1108" s="62">
        <f t="shared" si="119"/>
        <v>178.02099999999999</v>
      </c>
      <c r="N1108">
        <f t="shared" si="124"/>
        <v>2.1913263231081823E-2</v>
      </c>
    </row>
    <row r="1109" spans="1:14" x14ac:dyDescent="0.3">
      <c r="A1109" s="101">
        <v>44057</v>
      </c>
      <c r="B1109" s="3">
        <f>'Raw data'!B1109</f>
        <v>65.922569999999993</v>
      </c>
      <c r="C1109" s="3">
        <f t="shared" si="120"/>
        <v>-1.8439719480055509E-2</v>
      </c>
      <c r="D1109" s="3">
        <f>'Raw data'!C1109</f>
        <v>65.98</v>
      </c>
      <c r="E1109" s="3">
        <f t="shared" si="121"/>
        <v>-1.4635603345280614E-2</v>
      </c>
      <c r="F1109" s="3">
        <f>'Raw data'!D1109</f>
        <v>43.66</v>
      </c>
      <c r="G1109" s="3">
        <f t="shared" si="125"/>
        <v>-5.4669703872437811E-3</v>
      </c>
      <c r="H1109" s="62">
        <f>'Raw data'!E1109</f>
        <v>1754.2033124034201</v>
      </c>
      <c r="I1109" s="67">
        <f t="shared" si="122"/>
        <v>-1.8242151143761706E-2</v>
      </c>
      <c r="K1109" s="65">
        <v>44057</v>
      </c>
      <c r="L1109" s="62">
        <f t="shared" si="123"/>
        <v>-1.2847431070859968E-2</v>
      </c>
      <c r="M1109" s="62">
        <f t="shared" si="119"/>
        <v>175.56256999999999</v>
      </c>
      <c r="N1109">
        <f t="shared" si="124"/>
        <v>-1.3809775251234365E-2</v>
      </c>
    </row>
    <row r="1110" spans="1:14" x14ac:dyDescent="0.3">
      <c r="A1110" s="101">
        <v>44060</v>
      </c>
      <c r="B1110" s="3">
        <f>'Raw data'!B1110</f>
        <v>66.398889999999994</v>
      </c>
      <c r="C1110" s="3">
        <f t="shared" si="120"/>
        <v>7.2254464593841114E-3</v>
      </c>
      <c r="D1110" s="3">
        <f>'Raw data'!C1110</f>
        <v>67.239999999999995</v>
      </c>
      <c r="E1110" s="3">
        <f t="shared" si="121"/>
        <v>1.9096695968475158E-2</v>
      </c>
      <c r="F1110" s="3">
        <f>'Raw data'!D1110</f>
        <v>41.88</v>
      </c>
      <c r="G1110" s="3">
        <f t="shared" si="125"/>
        <v>-4.0769583142464365E-2</v>
      </c>
      <c r="H1110" s="62">
        <f>'Raw data'!E1110</f>
        <v>1773.5304217412399</v>
      </c>
      <c r="I1110" s="67">
        <f t="shared" si="122"/>
        <v>1.1017599386093908E-2</v>
      </c>
      <c r="K1110" s="65">
        <v>44060</v>
      </c>
      <c r="L1110" s="62">
        <f t="shared" si="123"/>
        <v>-4.8158135715350324E-3</v>
      </c>
      <c r="M1110" s="62">
        <f t="shared" si="119"/>
        <v>175.51889</v>
      </c>
      <c r="N1110">
        <f t="shared" si="124"/>
        <v>-2.488001855976182E-4</v>
      </c>
    </row>
    <row r="1111" spans="1:14" x14ac:dyDescent="0.3">
      <c r="A1111" s="101">
        <v>44061</v>
      </c>
      <c r="B1111" s="3">
        <f>'Raw data'!B1111</f>
        <v>65.827309999999997</v>
      </c>
      <c r="C1111" s="3">
        <f t="shared" si="120"/>
        <v>-8.6082764335367254E-3</v>
      </c>
      <c r="D1111" s="3">
        <f>'Raw data'!C1111</f>
        <v>66.38</v>
      </c>
      <c r="E1111" s="3">
        <f t="shared" si="121"/>
        <v>-1.2790005948839969E-2</v>
      </c>
      <c r="F1111" s="3">
        <f>'Raw data'!D1111</f>
        <v>41.88</v>
      </c>
      <c r="G1111" s="3">
        <f t="shared" si="125"/>
        <v>0</v>
      </c>
      <c r="H1111" s="62">
        <f>'Raw data'!E1111</f>
        <v>1760.0894820373601</v>
      </c>
      <c r="I1111" s="67">
        <f t="shared" si="122"/>
        <v>-7.5786349865279599E-3</v>
      </c>
      <c r="K1111" s="65">
        <v>44061</v>
      </c>
      <c r="L1111" s="62">
        <f t="shared" si="123"/>
        <v>-7.1327607941255649E-3</v>
      </c>
      <c r="M1111" s="62">
        <f t="shared" si="119"/>
        <v>174.08731</v>
      </c>
      <c r="N1111">
        <f t="shared" si="124"/>
        <v>-8.1562730940242193E-3</v>
      </c>
    </row>
    <row r="1112" spans="1:14" x14ac:dyDescent="0.3">
      <c r="A1112" s="101">
        <v>44062</v>
      </c>
      <c r="B1112" s="3">
        <f>'Raw data'!B1112</f>
        <v>67.351523999999998</v>
      </c>
      <c r="C1112" s="3">
        <f t="shared" si="120"/>
        <v>2.3154736233335384E-2</v>
      </c>
      <c r="D1112" s="3">
        <f>'Raw data'!C1112</f>
        <v>65.08</v>
      </c>
      <c r="E1112" s="3">
        <f t="shared" si="121"/>
        <v>-1.958421211208191E-2</v>
      </c>
      <c r="F1112" s="3">
        <f>'Raw data'!D1112</f>
        <v>41.7</v>
      </c>
      <c r="G1112" s="3">
        <f t="shared" si="125"/>
        <v>-4.2979942693409674E-3</v>
      </c>
      <c r="H1112" s="62">
        <f>'Raw data'!E1112</f>
        <v>1775.2361587406599</v>
      </c>
      <c r="I1112" s="67">
        <f t="shared" si="122"/>
        <v>8.6056287807407678E-3</v>
      </c>
      <c r="K1112" s="65">
        <v>44062</v>
      </c>
      <c r="L1112" s="62">
        <f t="shared" si="123"/>
        <v>-2.4249004936249761E-4</v>
      </c>
      <c r="M1112" s="62">
        <f t="shared" si="119"/>
        <v>174.13152400000001</v>
      </c>
      <c r="N1112">
        <f t="shared" si="124"/>
        <v>2.5397600778604053E-4</v>
      </c>
    </row>
    <row r="1113" spans="1:14" x14ac:dyDescent="0.3">
      <c r="A1113" s="101">
        <v>44063</v>
      </c>
      <c r="B1113" s="3">
        <f>'Raw data'!B1113</f>
        <v>67.446799999999996</v>
      </c>
      <c r="C1113" s="3">
        <f t="shared" si="120"/>
        <v>1.4146079307722622E-3</v>
      </c>
      <c r="D1113" s="3">
        <f>'Raw data'!C1113</f>
        <v>66.540000000000006</v>
      </c>
      <c r="E1113" s="3">
        <f t="shared" si="121"/>
        <v>2.2433927473878425E-2</v>
      </c>
      <c r="F1113" s="3">
        <f>'Raw data'!D1113</f>
        <v>42.98</v>
      </c>
      <c r="G1113" s="3">
        <f t="shared" si="125"/>
        <v>3.0695443645083788E-2</v>
      </c>
      <c r="H1113" s="62">
        <f>'Raw data'!E1113</f>
        <v>1751.9312287959599</v>
      </c>
      <c r="I1113" s="67">
        <f t="shared" si="122"/>
        <v>-1.3127791381419562E-2</v>
      </c>
      <c r="K1113" s="65">
        <v>44063</v>
      </c>
      <c r="L1113" s="62">
        <f t="shared" si="123"/>
        <v>1.818132634991149E-2</v>
      </c>
      <c r="M1113" s="62">
        <f t="shared" si="119"/>
        <v>176.96680000000001</v>
      </c>
      <c r="N1113">
        <f t="shared" si="124"/>
        <v>1.628238204588385E-2</v>
      </c>
    </row>
    <row r="1114" spans="1:14" x14ac:dyDescent="0.3">
      <c r="A1114" s="101">
        <v>44064</v>
      </c>
      <c r="B1114" s="3">
        <f>'Raw data'!B1114</f>
        <v>67.827839999999995</v>
      </c>
      <c r="C1114" s="3">
        <f t="shared" si="120"/>
        <v>5.6494896718598765E-3</v>
      </c>
      <c r="D1114" s="3">
        <f>'Raw data'!C1114</f>
        <v>66.319999999999993</v>
      </c>
      <c r="E1114" s="3">
        <f t="shared" si="121"/>
        <v>-3.3062819356779838E-3</v>
      </c>
      <c r="F1114" s="3">
        <f>'Raw data'!D1114</f>
        <v>42.98</v>
      </c>
      <c r="G1114" s="3">
        <f t="shared" si="125"/>
        <v>0</v>
      </c>
      <c r="H1114" s="62">
        <f>'Raw data'!E1114</f>
        <v>1753.1343900870299</v>
      </c>
      <c r="I1114" s="67">
        <f t="shared" si="122"/>
        <v>6.8676285421142701E-4</v>
      </c>
      <c r="K1114" s="65">
        <v>44064</v>
      </c>
      <c r="L1114" s="62">
        <f t="shared" si="123"/>
        <v>7.8106924539396428E-4</v>
      </c>
      <c r="M1114" s="62">
        <f t="shared" si="119"/>
        <v>177.12783999999996</v>
      </c>
      <c r="N1114">
        <f t="shared" si="124"/>
        <v>9.1000119796457422E-4</v>
      </c>
    </row>
    <row r="1115" spans="1:14" x14ac:dyDescent="0.3">
      <c r="A1115" s="101">
        <v>44067</v>
      </c>
      <c r="B1115" s="3">
        <f>'Raw data'!B1115</f>
        <v>68.399439999999998</v>
      </c>
      <c r="C1115" s="3">
        <f t="shared" si="120"/>
        <v>8.4272180862607991E-3</v>
      </c>
      <c r="D1115" s="3">
        <f>'Raw data'!C1115</f>
        <v>66.099999999999994</v>
      </c>
      <c r="E1115" s="3">
        <f t="shared" si="121"/>
        <v>-3.3172496984318288E-3</v>
      </c>
      <c r="F1115" s="3">
        <f>'Raw data'!D1115</f>
        <v>42.78</v>
      </c>
      <c r="G1115" s="3">
        <f t="shared" si="125"/>
        <v>-4.6533271288970628E-3</v>
      </c>
      <c r="H1115" s="62">
        <f>'Raw data'!E1115</f>
        <v>1788.3974378662899</v>
      </c>
      <c r="I1115" s="67">
        <f t="shared" si="122"/>
        <v>2.0114286719062898E-2</v>
      </c>
      <c r="K1115" s="65">
        <v>44067</v>
      </c>
      <c r="L1115" s="62">
        <f t="shared" si="123"/>
        <v>1.5221375297730234E-4</v>
      </c>
      <c r="M1115" s="62">
        <f t="shared" si="119"/>
        <v>177.27943999999999</v>
      </c>
      <c r="N1115">
        <f t="shared" si="124"/>
        <v>8.558790080657586E-4</v>
      </c>
    </row>
    <row r="1116" spans="1:14" x14ac:dyDescent="0.3">
      <c r="A1116" s="101">
        <v>44068</v>
      </c>
      <c r="B1116" s="3">
        <f>'Raw data'!B1116</f>
        <v>68.113640000000004</v>
      </c>
      <c r="C1116" s="3">
        <f t="shared" si="120"/>
        <v>-4.1783967821958003E-3</v>
      </c>
      <c r="D1116" s="3">
        <f>'Raw data'!C1116</f>
        <v>66.040000000000006</v>
      </c>
      <c r="E1116" s="3">
        <f t="shared" si="121"/>
        <v>-9.0771558245065153E-4</v>
      </c>
      <c r="F1116" s="3">
        <f>'Raw data'!D1116</f>
        <v>43.16</v>
      </c>
      <c r="G1116" s="3">
        <f t="shared" si="125"/>
        <v>8.882655446470206E-3</v>
      </c>
      <c r="H1116" s="62">
        <f>'Raw data'!E1116</f>
        <v>1786.2651043824101</v>
      </c>
      <c r="I1116" s="67">
        <f t="shared" si="122"/>
        <v>-1.1923152196101905E-3</v>
      </c>
      <c r="K1116" s="65">
        <v>44068</v>
      </c>
      <c r="L1116" s="62">
        <f t="shared" si="123"/>
        <v>1.265514360607918E-3</v>
      </c>
      <c r="M1116" s="62">
        <f t="shared" si="119"/>
        <v>177.31363999999999</v>
      </c>
      <c r="N1116">
        <f t="shared" si="124"/>
        <v>1.9291577184584098E-4</v>
      </c>
    </row>
    <row r="1117" spans="1:14" x14ac:dyDescent="0.3">
      <c r="A1117" s="101">
        <v>44069</v>
      </c>
      <c r="B1117" s="3">
        <f>'Raw data'!B1117</f>
        <v>68.78049</v>
      </c>
      <c r="C1117" s="3">
        <f t="shared" si="120"/>
        <v>9.7902564009205283E-3</v>
      </c>
      <c r="D1117" s="3">
        <f>'Raw data'!C1117</f>
        <v>68.14</v>
      </c>
      <c r="E1117" s="3">
        <f t="shared" si="121"/>
        <v>3.179890975166557E-2</v>
      </c>
      <c r="F1117" s="3">
        <f>'Raw data'!D1117</f>
        <v>44.38</v>
      </c>
      <c r="G1117" s="3">
        <f t="shared" si="125"/>
        <v>2.8266913809082625E-2</v>
      </c>
      <c r="H1117" s="62">
        <f>'Raw data'!E1117</f>
        <v>1798.3098454926901</v>
      </c>
      <c r="I1117" s="67">
        <f t="shared" si="122"/>
        <v>6.7429750940829255E-3</v>
      </c>
      <c r="K1117" s="65">
        <v>44069</v>
      </c>
      <c r="L1117" s="62">
        <f t="shared" si="123"/>
        <v>2.328535998722291E-2</v>
      </c>
      <c r="M1117" s="62">
        <f t="shared" si="119"/>
        <v>181.30049</v>
      </c>
      <c r="N1117">
        <f t="shared" si="124"/>
        <v>2.2484733830967569E-2</v>
      </c>
    </row>
    <row r="1118" spans="1:14" x14ac:dyDescent="0.3">
      <c r="A1118" s="101">
        <v>44070</v>
      </c>
      <c r="B1118" s="3">
        <f>'Raw data'!B1118</f>
        <v>69.256805</v>
      </c>
      <c r="C1118" s="3">
        <f t="shared" si="120"/>
        <v>6.9251469421052333E-3</v>
      </c>
      <c r="D1118" s="3">
        <f>'Raw data'!C1118</f>
        <v>67.739999999999995</v>
      </c>
      <c r="E1118" s="3">
        <f t="shared" si="121"/>
        <v>-5.8702670971530037E-3</v>
      </c>
      <c r="F1118" s="3">
        <f>'Raw data'!D1118</f>
        <v>44.08</v>
      </c>
      <c r="G1118" s="3">
        <f t="shared" si="125"/>
        <v>-6.7598017124831959E-3</v>
      </c>
      <c r="H1118" s="62">
        <f>'Raw data'!E1118</f>
        <v>1793.9693579130301</v>
      </c>
      <c r="I1118" s="67">
        <f t="shared" si="122"/>
        <v>-2.4136483434926866E-3</v>
      </c>
      <c r="K1118" s="65">
        <v>44070</v>
      </c>
      <c r="L1118" s="62">
        <f t="shared" si="123"/>
        <v>-1.9016406225103222E-3</v>
      </c>
      <c r="M1118" s="62">
        <f t="shared" si="119"/>
        <v>181.07680499999998</v>
      </c>
      <c r="N1118">
        <f t="shared" si="124"/>
        <v>-1.2337804492421253E-3</v>
      </c>
    </row>
    <row r="1119" spans="1:14" x14ac:dyDescent="0.3">
      <c r="A1119" s="101">
        <v>44071</v>
      </c>
      <c r="B1119" s="3">
        <f>'Raw data'!B1119</f>
        <v>69.542595000000006</v>
      </c>
      <c r="C1119" s="3">
        <f t="shared" si="120"/>
        <v>4.1265259060103299E-3</v>
      </c>
      <c r="D1119" s="3">
        <f>'Raw data'!C1119</f>
        <v>68.239999999999995</v>
      </c>
      <c r="E1119" s="3">
        <f t="shared" si="121"/>
        <v>7.3811632713315627E-3</v>
      </c>
      <c r="F1119" s="3">
        <f>'Raw data'!D1119</f>
        <v>43.4</v>
      </c>
      <c r="G1119" s="3">
        <f t="shared" si="125"/>
        <v>-1.5426497277676945E-2</v>
      </c>
      <c r="H1119" s="62">
        <f>'Raw data'!E1119</f>
        <v>1776.5685112932399</v>
      </c>
      <c r="I1119" s="67">
        <f t="shared" si="122"/>
        <v>-9.6996342457225781E-3</v>
      </c>
      <c r="K1119" s="65">
        <v>44071</v>
      </c>
      <c r="L1119" s="62">
        <f t="shared" si="123"/>
        <v>-1.3062693667783506E-3</v>
      </c>
      <c r="M1119" s="62">
        <f t="shared" si="119"/>
        <v>181.18259500000002</v>
      </c>
      <c r="N1119">
        <f t="shared" si="124"/>
        <v>5.8422722888247112E-4</v>
      </c>
    </row>
    <row r="1120" spans="1:14" x14ac:dyDescent="0.3">
      <c r="A1120" s="101">
        <v>44074</v>
      </c>
      <c r="B1120" s="3">
        <f>'Raw data'!B1120</f>
        <v>68.875754999999998</v>
      </c>
      <c r="C1120" s="3">
        <f t="shared" si="120"/>
        <v>-9.5889432943939978E-3</v>
      </c>
      <c r="D1120" s="3">
        <f>'Raw data'!C1120</f>
        <v>67.12</v>
      </c>
      <c r="E1120" s="3">
        <f t="shared" si="121"/>
        <v>-1.6412661195779461E-2</v>
      </c>
      <c r="F1120" s="3">
        <f>'Raw data'!D1120</f>
        <v>42.2</v>
      </c>
      <c r="G1120" s="3">
        <f t="shared" si="125"/>
        <v>-2.7649769585253357E-2</v>
      </c>
      <c r="H1120" s="62">
        <f>'Raw data'!E1120</f>
        <v>1766.3305370892399</v>
      </c>
      <c r="I1120" s="67">
        <f t="shared" si="122"/>
        <v>-5.7627804044254691E-3</v>
      </c>
      <c r="K1120" s="65">
        <v>44074</v>
      </c>
      <c r="L1120" s="62">
        <f t="shared" si="123"/>
        <v>-1.7883791358475606E-2</v>
      </c>
      <c r="M1120" s="62">
        <f t="shared" si="119"/>
        <v>178.19575500000002</v>
      </c>
      <c r="N1120">
        <f t="shared" si="124"/>
        <v>-1.6485247934549124E-2</v>
      </c>
    </row>
    <row r="1121" spans="1:14" x14ac:dyDescent="0.3">
      <c r="A1121" s="101">
        <v>44075</v>
      </c>
      <c r="B1121" s="3">
        <f>'Raw data'!B1121</f>
        <v>68.78049</v>
      </c>
      <c r="C1121" s="3">
        <f t="shared" si="120"/>
        <v>-1.383142732881806E-3</v>
      </c>
      <c r="D1121" s="3">
        <f>'Raw data'!C1121</f>
        <v>66.319999999999993</v>
      </c>
      <c r="E1121" s="3">
        <f t="shared" si="121"/>
        <v>-1.1918951132300527E-2</v>
      </c>
      <c r="F1121" s="3">
        <f>'Raw data'!D1121</f>
        <v>41.44</v>
      </c>
      <c r="G1121" s="3">
        <f t="shared" si="125"/>
        <v>-1.8009478672985902E-2</v>
      </c>
      <c r="H1121" s="62">
        <f>'Raw data'!E1121</f>
        <v>1769.44377579092</v>
      </c>
      <c r="I1121" s="67">
        <f t="shared" si="122"/>
        <v>1.7625459314146396E-3</v>
      </c>
      <c r="K1121" s="65">
        <v>44075</v>
      </c>
      <c r="L1121" s="62">
        <f t="shared" si="123"/>
        <v>-1.0437190846056078E-2</v>
      </c>
      <c r="M1121" s="62">
        <f t="shared" si="119"/>
        <v>176.54048999999998</v>
      </c>
      <c r="N1121">
        <f t="shared" si="124"/>
        <v>-9.2890259927911438E-3</v>
      </c>
    </row>
    <row r="1122" spans="1:14" x14ac:dyDescent="0.3">
      <c r="A1122" s="101">
        <v>44076</v>
      </c>
      <c r="B1122" s="3">
        <f>'Raw data'!B1122</f>
        <v>68.113640000000004</v>
      </c>
      <c r="C1122" s="3">
        <f t="shared" si="120"/>
        <v>-9.6953365700069398E-3</v>
      </c>
      <c r="D1122" s="3">
        <f>'Raw data'!C1122</f>
        <v>65.099999999999994</v>
      </c>
      <c r="E1122" s="3">
        <f t="shared" si="121"/>
        <v>-1.8395657418576582E-2</v>
      </c>
      <c r="F1122" s="3">
        <f>'Raw data'!D1122</f>
        <v>40.9</v>
      </c>
      <c r="G1122" s="3">
        <f t="shared" si="125"/>
        <v>-1.3030888030888012E-2</v>
      </c>
      <c r="H1122" s="62">
        <f>'Raw data'!E1122</f>
        <v>1782.8611824536799</v>
      </c>
      <c r="I1122" s="67">
        <f t="shared" si="122"/>
        <v>7.5828386560418065E-3</v>
      </c>
      <c r="K1122" s="65">
        <v>44076</v>
      </c>
      <c r="L1122" s="62">
        <f t="shared" si="123"/>
        <v>-1.3707294006490511E-2</v>
      </c>
      <c r="M1122" s="62">
        <f t="shared" si="119"/>
        <v>174.11364</v>
      </c>
      <c r="N1122">
        <f t="shared" si="124"/>
        <v>-1.3746704792764389E-2</v>
      </c>
    </row>
    <row r="1123" spans="1:14" x14ac:dyDescent="0.3">
      <c r="A1123" s="101">
        <v>44077</v>
      </c>
      <c r="B1123" s="3">
        <f>'Raw data'!B1123</f>
        <v>65.541520000000006</v>
      </c>
      <c r="C1123" s="3">
        <f t="shared" si="120"/>
        <v>-3.7762186839522864E-2</v>
      </c>
      <c r="D1123" s="3">
        <f>'Raw data'!C1123</f>
        <v>62.98</v>
      </c>
      <c r="E1123" s="3">
        <f t="shared" si="121"/>
        <v>-3.2565284178187368E-2</v>
      </c>
      <c r="F1123" s="3">
        <f>'Raw data'!D1123</f>
        <v>39.119999999999997</v>
      </c>
      <c r="G1123" s="3">
        <f t="shared" si="125"/>
        <v>-4.3520782396088052E-2</v>
      </c>
      <c r="H1123" s="62">
        <f>'Raw data'!E1123</f>
        <v>1760.61268973346</v>
      </c>
      <c r="I1123" s="67">
        <f t="shared" si="122"/>
        <v>-1.2479094244230628E-2</v>
      </c>
      <c r="K1123" s="65">
        <v>44077</v>
      </c>
      <c r="L1123" s="62">
        <f t="shared" si="123"/>
        <v>-3.7949417804599428E-2</v>
      </c>
      <c r="M1123" s="62">
        <f t="shared" si="119"/>
        <v>167.64152000000001</v>
      </c>
      <c r="N1123">
        <f t="shared" si="124"/>
        <v>-3.7171814913524233E-2</v>
      </c>
    </row>
    <row r="1124" spans="1:14" x14ac:dyDescent="0.3">
      <c r="A1124" s="101">
        <v>44078</v>
      </c>
      <c r="B1124" s="3">
        <f>'Raw data'!B1124</f>
        <v>63.826766999999997</v>
      </c>
      <c r="C1124" s="3">
        <f t="shared" si="120"/>
        <v>-2.6162850663213316E-2</v>
      </c>
      <c r="D1124" s="3">
        <f>'Raw data'!C1124</f>
        <v>62.62</v>
      </c>
      <c r="E1124" s="3">
        <f t="shared" si="121"/>
        <v>-5.7161003493172349E-3</v>
      </c>
      <c r="F1124" s="3">
        <f>'Raw data'!D1124</f>
        <v>38</v>
      </c>
      <c r="G1124" s="3">
        <f t="shared" si="125"/>
        <v>-2.8629856850715684E-2</v>
      </c>
      <c r="H1124" s="62">
        <f>'Raw data'!E1124</f>
        <v>1761.9946674815901</v>
      </c>
      <c r="I1124" s="67">
        <f t="shared" si="122"/>
        <v>7.8494137648146226E-4</v>
      </c>
      <c r="K1124" s="65">
        <v>44078</v>
      </c>
      <c r="L1124" s="62">
        <f t="shared" si="123"/>
        <v>-2.016960262108208E-2</v>
      </c>
      <c r="M1124" s="62">
        <f t="shared" si="119"/>
        <v>164.44676699999999</v>
      </c>
      <c r="N1124">
        <f t="shared" si="124"/>
        <v>-1.905705102172791E-2</v>
      </c>
    </row>
    <row r="1125" spans="1:14" x14ac:dyDescent="0.3">
      <c r="A1125" s="101">
        <v>44081</v>
      </c>
      <c r="B1125" s="3">
        <f>'Raw data'!B1125</f>
        <v>64.969930000000005</v>
      </c>
      <c r="C1125" s="3">
        <f t="shared" si="120"/>
        <v>1.7910401133117215E-2</v>
      </c>
      <c r="D1125" s="3">
        <f>'Raw data'!C1125</f>
        <v>62.92</v>
      </c>
      <c r="E1125" s="3">
        <f t="shared" si="121"/>
        <v>4.790801660811311E-3</v>
      </c>
      <c r="F1125" s="3">
        <f>'Raw data'!D1125</f>
        <v>37.92</v>
      </c>
      <c r="G1125" s="3">
        <f t="shared" si="125"/>
        <v>-2.1052631578946921E-3</v>
      </c>
      <c r="H1125" s="62">
        <f>'Raw data'!E1125</f>
        <v>1799.25937755015</v>
      </c>
      <c r="I1125" s="67">
        <f t="shared" si="122"/>
        <v>2.1149161661097513E-2</v>
      </c>
      <c r="K1125" s="65">
        <v>44081</v>
      </c>
      <c r="L1125" s="62">
        <f t="shared" si="123"/>
        <v>6.8653132120112771E-3</v>
      </c>
      <c r="M1125" s="62">
        <f t="shared" si="119"/>
        <v>165.80993000000001</v>
      </c>
      <c r="N1125">
        <f t="shared" si="124"/>
        <v>8.2893876533310894E-3</v>
      </c>
    </row>
    <row r="1126" spans="1:14" x14ac:dyDescent="0.3">
      <c r="A1126" s="101">
        <v>44082</v>
      </c>
      <c r="B1126" s="3">
        <f>'Raw data'!B1126</f>
        <v>64.588880000000003</v>
      </c>
      <c r="C1126" s="3">
        <f t="shared" si="120"/>
        <v>-5.8650209412262231E-3</v>
      </c>
      <c r="D1126" s="3">
        <f>'Raw data'!C1126</f>
        <v>62.9</v>
      </c>
      <c r="E1126" s="3">
        <f t="shared" si="121"/>
        <v>-3.1786395422764025E-4</v>
      </c>
      <c r="F1126" s="3">
        <f>'Raw data'!D1126</f>
        <v>37.08</v>
      </c>
      <c r="G1126" s="3">
        <f t="shared" si="125"/>
        <v>-2.2151898734177305E-2</v>
      </c>
      <c r="H1126" s="62">
        <f>'Raw data'!E1126</f>
        <v>1782.59515900161</v>
      </c>
      <c r="I1126" s="67">
        <f t="shared" si="122"/>
        <v>-9.2617099882674053E-3</v>
      </c>
      <c r="K1126" s="65">
        <v>44082</v>
      </c>
      <c r="L1126" s="62">
        <f t="shared" si="123"/>
        <v>-9.4449278765437236E-3</v>
      </c>
      <c r="M1126" s="62">
        <f t="shared" si="119"/>
        <v>164.56887999999998</v>
      </c>
      <c r="N1126">
        <f t="shared" si="124"/>
        <v>-7.4847748865223551E-3</v>
      </c>
    </row>
    <row r="1127" spans="1:14" x14ac:dyDescent="0.3">
      <c r="A1127" s="101">
        <v>44083</v>
      </c>
      <c r="B1127" s="3">
        <f>'Raw data'!B1127</f>
        <v>64.112564000000006</v>
      </c>
      <c r="C1127" s="3">
        <f t="shared" si="120"/>
        <v>-7.3745821262111537E-3</v>
      </c>
      <c r="D1127" s="3">
        <f>'Raw data'!C1127</f>
        <v>63</v>
      </c>
      <c r="E1127" s="3">
        <f t="shared" si="121"/>
        <v>1.5898251192369066E-3</v>
      </c>
      <c r="F1127" s="3">
        <f>'Raw data'!D1127</f>
        <v>37.020000000000003</v>
      </c>
      <c r="G1127" s="3">
        <f t="shared" si="125"/>
        <v>-1.6181229773461481E-3</v>
      </c>
      <c r="H1127" s="62">
        <f>'Raw data'!E1127</f>
        <v>1812.5818262103001</v>
      </c>
      <c r="I1127" s="67">
        <f t="shared" si="122"/>
        <v>1.6821916663054826E-2</v>
      </c>
      <c r="K1127" s="65">
        <v>44083</v>
      </c>
      <c r="L1127" s="62">
        <f t="shared" si="123"/>
        <v>-2.4676266614401319E-3</v>
      </c>
      <c r="M1127" s="62">
        <f t="shared" si="119"/>
        <v>164.132564</v>
      </c>
      <c r="N1127">
        <f t="shared" si="124"/>
        <v>-2.6512667522558134E-3</v>
      </c>
    </row>
    <row r="1128" spans="1:14" x14ac:dyDescent="0.3">
      <c r="A1128" s="101">
        <v>44084</v>
      </c>
      <c r="B1128" s="3">
        <f>'Raw data'!B1128</f>
        <v>64.493613999999994</v>
      </c>
      <c r="C1128" s="3">
        <f t="shared" si="120"/>
        <v>5.9434528308677168E-3</v>
      </c>
      <c r="D1128" s="3">
        <f>'Raw data'!C1128</f>
        <v>62.5</v>
      </c>
      <c r="E1128" s="3">
        <f t="shared" si="121"/>
        <v>-7.9365079365079361E-3</v>
      </c>
      <c r="F1128" s="3">
        <f>'Raw data'!D1128</f>
        <v>37.1</v>
      </c>
      <c r="G1128" s="3">
        <f t="shared" si="125"/>
        <v>2.1609940572662962E-3</v>
      </c>
      <c r="H1128" s="62">
        <f>'Raw data'!E1128</f>
        <v>1802.8516383348001</v>
      </c>
      <c r="I1128" s="67">
        <f t="shared" si="122"/>
        <v>-5.3681371703056188E-3</v>
      </c>
      <c r="K1128" s="65">
        <v>44084</v>
      </c>
      <c r="L1128" s="62">
        <f t="shared" si="123"/>
        <v>5.5979650542025611E-5</v>
      </c>
      <c r="M1128" s="62">
        <f t="shared" si="119"/>
        <v>164.093614</v>
      </c>
      <c r="N1128">
        <f t="shared" si="124"/>
        <v>-2.3730817974670654E-4</v>
      </c>
    </row>
    <row r="1129" spans="1:14" x14ac:dyDescent="0.3">
      <c r="A1129" s="101">
        <v>44085</v>
      </c>
      <c r="B1129" s="3">
        <f>'Raw data'!B1129</f>
        <v>65.350989999999996</v>
      </c>
      <c r="C1129" s="3">
        <f t="shared" si="120"/>
        <v>1.3293967368614235E-2</v>
      </c>
      <c r="D1129" s="3">
        <f>'Raw data'!C1129</f>
        <v>62.5</v>
      </c>
      <c r="E1129" s="3">
        <f t="shared" si="121"/>
        <v>0</v>
      </c>
      <c r="F1129" s="3">
        <f>'Raw data'!D1129</f>
        <v>36.26</v>
      </c>
      <c r="G1129" s="3">
        <f t="shared" si="125"/>
        <v>-2.2641509433962356E-2</v>
      </c>
      <c r="H1129" s="62">
        <f>'Raw data'!E1129</f>
        <v>1801.4583443771801</v>
      </c>
      <c r="I1129" s="67">
        <f t="shared" si="122"/>
        <v>-7.7282785116302181E-4</v>
      </c>
      <c r="K1129" s="65">
        <v>44085</v>
      </c>
      <c r="L1129" s="62">
        <f t="shared" si="123"/>
        <v>-3.1158473551160405E-3</v>
      </c>
      <c r="M1129" s="62">
        <f t="shared" si="119"/>
        <v>164.11098999999999</v>
      </c>
      <c r="N1129">
        <f t="shared" si="124"/>
        <v>1.0589077524969689E-4</v>
      </c>
    </row>
    <row r="1130" spans="1:14" x14ac:dyDescent="0.3">
      <c r="A1130" s="101">
        <v>44088</v>
      </c>
      <c r="B1130" s="3">
        <f>'Raw data'!B1130</f>
        <v>64.303084999999996</v>
      </c>
      <c r="C1130" s="3">
        <f t="shared" si="120"/>
        <v>-1.6035028696581341E-2</v>
      </c>
      <c r="D1130" s="3">
        <f>'Raw data'!C1130</f>
        <v>62.62</v>
      </c>
      <c r="E1130" s="3">
        <f t="shared" si="121"/>
        <v>1.9199999999999591E-3</v>
      </c>
      <c r="F1130" s="3">
        <f>'Raw data'!D1130</f>
        <v>36.6</v>
      </c>
      <c r="G1130" s="3">
        <f t="shared" si="125"/>
        <v>9.3767236624380419E-3</v>
      </c>
      <c r="H1130" s="62">
        <f>'Raw data'!E1130</f>
        <v>1802.6924748620099</v>
      </c>
      <c r="I1130" s="67">
        <f t="shared" si="122"/>
        <v>6.8507300692346833E-4</v>
      </c>
      <c r="K1130" s="65">
        <v>44088</v>
      </c>
      <c r="L1130" s="62">
        <f t="shared" si="123"/>
        <v>-1.579435011381113E-3</v>
      </c>
      <c r="M1130" s="62">
        <f t="shared" si="119"/>
        <v>163.52308499999998</v>
      </c>
      <c r="N1130">
        <f t="shared" si="124"/>
        <v>-3.5823621562456383E-3</v>
      </c>
    </row>
    <row r="1131" spans="1:14" x14ac:dyDescent="0.3">
      <c r="A1131" s="101">
        <v>44089</v>
      </c>
      <c r="B1131" s="3">
        <f>'Raw data'!B1131</f>
        <v>65.065200000000004</v>
      </c>
      <c r="C1131" s="3">
        <f t="shared" si="120"/>
        <v>1.1851919701830924E-2</v>
      </c>
      <c r="D1131" s="3">
        <f>'Raw data'!C1131</f>
        <v>64.5</v>
      </c>
      <c r="E1131" s="3">
        <f t="shared" si="121"/>
        <v>3.0022357074417163E-2</v>
      </c>
      <c r="F1131" s="3">
        <f>'Raw data'!D1131</f>
        <v>36.979999999999997</v>
      </c>
      <c r="G1131" s="3">
        <f t="shared" si="125"/>
        <v>1.0382513661202061E-2</v>
      </c>
      <c r="H1131" s="62">
        <f>'Raw data'!E1131</f>
        <v>1818.80293157911</v>
      </c>
      <c r="I1131" s="67">
        <f t="shared" si="122"/>
        <v>8.9368857649074502E-3</v>
      </c>
      <c r="K1131" s="65">
        <v>44089</v>
      </c>
      <c r="L1131" s="62">
        <f t="shared" si="123"/>
        <v>1.7418930145816715E-2</v>
      </c>
      <c r="M1131" s="62">
        <f t="shared" si="119"/>
        <v>166.54519999999999</v>
      </c>
      <c r="N1131">
        <f t="shared" si="124"/>
        <v>1.8481274371750105E-2</v>
      </c>
    </row>
    <row r="1132" spans="1:14" x14ac:dyDescent="0.3">
      <c r="A1132" s="101">
        <v>44090</v>
      </c>
      <c r="B1132" s="3">
        <f>'Raw data'!B1132</f>
        <v>65.16046</v>
      </c>
      <c r="C1132" s="3">
        <f t="shared" si="120"/>
        <v>1.4640698868211596E-3</v>
      </c>
      <c r="D1132" s="3">
        <f>'Raw data'!C1132</f>
        <v>64.180000000000007</v>
      </c>
      <c r="E1132" s="3">
        <f t="shared" si="121"/>
        <v>-4.9612403100774138E-3</v>
      </c>
      <c r="F1132" s="3">
        <f>'Raw data'!D1132</f>
        <v>36.68</v>
      </c>
      <c r="G1132" s="3">
        <f t="shared" si="125"/>
        <v>-8.1124932395888905E-3</v>
      </c>
      <c r="H1132" s="62">
        <f>'Raw data'!E1132</f>
        <v>1838.26241963555</v>
      </c>
      <c r="I1132" s="67">
        <f t="shared" si="122"/>
        <v>1.0699063498619404E-2</v>
      </c>
      <c r="K1132" s="65">
        <v>44090</v>
      </c>
      <c r="L1132" s="62">
        <f t="shared" si="123"/>
        <v>-3.8698878876150481E-3</v>
      </c>
      <c r="M1132" s="62">
        <f t="shared" si="119"/>
        <v>166.02046000000001</v>
      </c>
      <c r="N1132">
        <f t="shared" si="124"/>
        <v>-3.1507362565836783E-3</v>
      </c>
    </row>
    <row r="1133" spans="1:14" x14ac:dyDescent="0.3">
      <c r="A1133" s="101">
        <v>44091</v>
      </c>
      <c r="B1133" s="3">
        <f>'Raw data'!B1133</f>
        <v>63.636242000000003</v>
      </c>
      <c r="C1133" s="3">
        <f t="shared" si="120"/>
        <v>-2.3391762427705354E-2</v>
      </c>
      <c r="D1133" s="3">
        <f>'Raw data'!C1133</f>
        <v>63.46</v>
      </c>
      <c r="E1133" s="3">
        <f t="shared" si="121"/>
        <v>-1.1218448114677562E-2</v>
      </c>
      <c r="F1133" s="3">
        <f>'Raw data'!D1133</f>
        <v>36.880000000000003</v>
      </c>
      <c r="G1133" s="3">
        <f t="shared" si="125"/>
        <v>5.4525627044711786E-3</v>
      </c>
      <c r="H1133" s="62">
        <f>'Raw data'!E1133</f>
        <v>1833.7451989931899</v>
      </c>
      <c r="I1133" s="67">
        <f t="shared" si="122"/>
        <v>-2.4573317683640175E-3</v>
      </c>
      <c r="K1133" s="65">
        <v>44091</v>
      </c>
      <c r="L1133" s="62">
        <f t="shared" si="123"/>
        <v>-9.7192159459705812E-3</v>
      </c>
      <c r="M1133" s="62">
        <f t="shared" si="119"/>
        <v>163.97624200000001</v>
      </c>
      <c r="N1133">
        <f t="shared" si="124"/>
        <v>-1.2313048644727285E-2</v>
      </c>
    </row>
    <row r="1134" spans="1:14" x14ac:dyDescent="0.3">
      <c r="A1134" s="101">
        <v>44092</v>
      </c>
      <c r="B1134" s="3">
        <f>'Raw data'!B1134</f>
        <v>62.778866000000001</v>
      </c>
      <c r="C1134" s="3">
        <f t="shared" si="120"/>
        <v>-1.3473077181396131E-2</v>
      </c>
      <c r="D1134" s="3">
        <f>'Raw data'!C1134</f>
        <v>63.42</v>
      </c>
      <c r="E1134" s="3">
        <f t="shared" si="121"/>
        <v>-6.3031831074691371E-4</v>
      </c>
      <c r="F1134" s="3">
        <f>'Raw data'!D1134</f>
        <v>36.76</v>
      </c>
      <c r="G1134" s="3">
        <f t="shared" si="125"/>
        <v>-3.2537960954448085E-3</v>
      </c>
      <c r="H1134" s="62">
        <f>'Raw data'!E1134</f>
        <v>1835.3631569643401</v>
      </c>
      <c r="I1134" s="67">
        <f t="shared" si="122"/>
        <v>8.8232431203556696E-4</v>
      </c>
      <c r="K1134" s="65">
        <v>44092</v>
      </c>
      <c r="L1134" s="62">
        <f t="shared" si="123"/>
        <v>-5.7857305291959512E-3</v>
      </c>
      <c r="M1134" s="62">
        <f t="shared" si="119"/>
        <v>162.958866</v>
      </c>
      <c r="N1134">
        <f t="shared" si="124"/>
        <v>-6.2044110024183433E-3</v>
      </c>
    </row>
    <row r="1135" spans="1:14" x14ac:dyDescent="0.3">
      <c r="A1135" s="101">
        <v>44095</v>
      </c>
      <c r="B1135" s="3">
        <f>'Raw data'!B1135</f>
        <v>61.254646000000001</v>
      </c>
      <c r="C1135" s="3">
        <f t="shared" si="120"/>
        <v>-2.4279189751531982E-2</v>
      </c>
      <c r="D1135" s="3">
        <f>'Raw data'!C1135</f>
        <v>61.5</v>
      </c>
      <c r="E1135" s="3">
        <f t="shared" si="121"/>
        <v>-3.0274361400189242E-2</v>
      </c>
      <c r="F1135" s="3">
        <f>'Raw data'!D1135</f>
        <v>35.58</v>
      </c>
      <c r="G1135" s="3">
        <f t="shared" si="125"/>
        <v>-3.2100108813928177E-2</v>
      </c>
      <c r="H1135" s="62">
        <f>'Raw data'!E1135</f>
        <v>1770.6092711901399</v>
      </c>
      <c r="I1135" s="67">
        <f t="shared" si="122"/>
        <v>-3.5281238772005216E-2</v>
      </c>
      <c r="K1135" s="65">
        <v>44095</v>
      </c>
      <c r="L1135" s="62">
        <f t="shared" si="123"/>
        <v>-2.8884553321883135E-2</v>
      </c>
      <c r="M1135" s="62">
        <f t="shared" si="119"/>
        <v>158.33464600000002</v>
      </c>
      <c r="N1135">
        <f t="shared" si="124"/>
        <v>-2.8376608855390412E-2</v>
      </c>
    </row>
    <row r="1136" spans="1:14" x14ac:dyDescent="0.3">
      <c r="A1136" s="101">
        <v>44096</v>
      </c>
      <c r="B1136" s="3">
        <f>'Raw data'!B1136</f>
        <v>60.683064000000002</v>
      </c>
      <c r="C1136" s="3">
        <f t="shared" si="120"/>
        <v>-9.3312432170451105E-3</v>
      </c>
      <c r="D1136" s="3">
        <f>'Raw data'!C1136</f>
        <v>60.6</v>
      </c>
      <c r="E1136" s="3">
        <f t="shared" si="121"/>
        <v>-1.4634146341463391E-2</v>
      </c>
      <c r="F1136" s="3">
        <f>'Raw data'!D1136</f>
        <v>35.94</v>
      </c>
      <c r="G1136" s="3">
        <f t="shared" si="125"/>
        <v>1.0118043844856645E-2</v>
      </c>
      <c r="H1136" s="62">
        <f>'Raw data'!E1136</f>
        <v>1781.91792387642</v>
      </c>
      <c r="I1136" s="67">
        <f t="shared" si="122"/>
        <v>6.3868708191496216E-3</v>
      </c>
      <c r="K1136" s="65">
        <v>44096</v>
      </c>
      <c r="L1136" s="62">
        <f t="shared" si="123"/>
        <v>-4.6157819045506187E-3</v>
      </c>
      <c r="M1136" s="62">
        <f t="shared" si="119"/>
        <v>157.22306399999999</v>
      </c>
      <c r="N1136">
        <f t="shared" si="124"/>
        <v>-7.0204596914311907E-3</v>
      </c>
    </row>
    <row r="1137" spans="1:14" x14ac:dyDescent="0.3">
      <c r="A1137" s="101">
        <v>44097</v>
      </c>
      <c r="B1137" s="3">
        <f>'Raw data'!B1137</f>
        <v>60.587795</v>
      </c>
      <c r="C1137" s="3">
        <f t="shared" si="120"/>
        <v>-1.5699437984871994E-3</v>
      </c>
      <c r="D1137" s="3">
        <f>'Raw data'!C1137</f>
        <v>61.7</v>
      </c>
      <c r="E1137" s="3">
        <f t="shared" si="121"/>
        <v>1.8151815181518174E-2</v>
      </c>
      <c r="F1137" s="3">
        <f>'Raw data'!D1137</f>
        <v>35.520000000000003</v>
      </c>
      <c r="G1137" s="3">
        <f t="shared" si="125"/>
        <v>-1.1686143572620886E-2</v>
      </c>
      <c r="H1137" s="62">
        <f>'Raw data'!E1137</f>
        <v>1795.63961814294</v>
      </c>
      <c r="I1137" s="67">
        <f t="shared" si="122"/>
        <v>7.7005198065854463E-3</v>
      </c>
      <c r="K1137" s="65">
        <v>44097</v>
      </c>
      <c r="L1137" s="62">
        <f t="shared" si="123"/>
        <v>1.6319092701366957E-3</v>
      </c>
      <c r="M1137" s="62">
        <f t="shared" si="119"/>
        <v>157.807795</v>
      </c>
      <c r="N1137">
        <f t="shared" si="124"/>
        <v>3.7191171900835427E-3</v>
      </c>
    </row>
    <row r="1138" spans="1:14" x14ac:dyDescent="0.3">
      <c r="A1138" s="101">
        <v>44098</v>
      </c>
      <c r="B1138" s="3">
        <f>'Raw data'!B1138</f>
        <v>61.254646000000001</v>
      </c>
      <c r="C1138" s="3">
        <f t="shared" si="120"/>
        <v>1.1006358623877981E-2</v>
      </c>
      <c r="D1138" s="3">
        <f>'Raw data'!C1138</f>
        <v>62.22</v>
      </c>
      <c r="E1138" s="3">
        <f t="shared" si="121"/>
        <v>8.4278768233386706E-3</v>
      </c>
      <c r="F1138" s="3">
        <f>'Raw data'!D1138</f>
        <v>36.479999999999997</v>
      </c>
      <c r="G1138" s="3">
        <f t="shared" si="125"/>
        <v>2.7027027027026848E-2</v>
      </c>
      <c r="H1138" s="62">
        <f>'Raw data'!E1138</f>
        <v>1777.5143277140201</v>
      </c>
      <c r="I1138" s="67">
        <f t="shared" si="122"/>
        <v>-1.0094057986794252E-2</v>
      </c>
      <c r="K1138" s="65">
        <v>44098</v>
      </c>
      <c r="L1138" s="62">
        <f t="shared" si="123"/>
        <v>1.5487087491414501E-2</v>
      </c>
      <c r="M1138" s="62">
        <f t="shared" si="119"/>
        <v>159.954646</v>
      </c>
      <c r="N1138">
        <f t="shared" si="124"/>
        <v>1.360421391097948E-2</v>
      </c>
    </row>
    <row r="1139" spans="1:14" x14ac:dyDescent="0.3">
      <c r="A1139" s="101">
        <v>44099</v>
      </c>
      <c r="B1139" s="3">
        <f>'Raw data'!B1139</f>
        <v>62.778866000000001</v>
      </c>
      <c r="C1139" s="3">
        <f t="shared" si="120"/>
        <v>2.4883337012510033E-2</v>
      </c>
      <c r="D1139" s="3">
        <f>'Raw data'!C1139</f>
        <v>64.98</v>
      </c>
      <c r="E1139" s="3">
        <f t="shared" si="121"/>
        <v>4.4358727097396418E-2</v>
      </c>
      <c r="F1139" s="3">
        <f>'Raw data'!D1139</f>
        <v>37.200000000000003</v>
      </c>
      <c r="G1139" s="3">
        <f t="shared" si="125"/>
        <v>1.9736842105263323E-2</v>
      </c>
      <c r="H1139" s="62">
        <f>'Raw data'!E1139</f>
        <v>1783.8677296563999</v>
      </c>
      <c r="I1139" s="67">
        <f t="shared" si="122"/>
        <v>3.5743182731756951E-3</v>
      </c>
      <c r="K1139" s="65">
        <v>44099</v>
      </c>
      <c r="L1139" s="62">
        <f t="shared" si="123"/>
        <v>2.9659635405056589E-2</v>
      </c>
      <c r="M1139" s="62">
        <f t="shared" si="119"/>
        <v>164.958866</v>
      </c>
      <c r="N1139">
        <f t="shared" si="124"/>
        <v>3.1285243193248692E-2</v>
      </c>
    </row>
    <row r="1140" spans="1:14" x14ac:dyDescent="0.3">
      <c r="A1140" s="101">
        <v>44102</v>
      </c>
      <c r="B1140" s="3">
        <f>'Raw data'!B1140</f>
        <v>63.159923999999997</v>
      </c>
      <c r="C1140" s="3">
        <f t="shared" si="120"/>
        <v>6.0698452246651909E-3</v>
      </c>
      <c r="D1140" s="3">
        <f>'Raw data'!C1140</f>
        <v>64.34</v>
      </c>
      <c r="E1140" s="3">
        <f t="shared" si="121"/>
        <v>-9.8491843644198298E-3</v>
      </c>
      <c r="F1140" s="3">
        <f>'Raw data'!D1140</f>
        <v>37.4</v>
      </c>
      <c r="G1140" s="3">
        <f t="shared" si="125"/>
        <v>5.3763440860213904E-3</v>
      </c>
      <c r="H1140" s="62">
        <f>'Raw data'!E1140</f>
        <v>1834.63939038428</v>
      </c>
      <c r="I1140" s="67">
        <f t="shared" si="122"/>
        <v>2.8461561293930401E-2</v>
      </c>
      <c r="K1140" s="65">
        <v>44102</v>
      </c>
      <c r="L1140" s="62">
        <f t="shared" si="123"/>
        <v>5.3233498208891722E-4</v>
      </c>
      <c r="M1140" s="62">
        <f t="shared" si="119"/>
        <v>164.899924</v>
      </c>
      <c r="N1140">
        <f t="shared" si="124"/>
        <v>-3.5731331955205018E-4</v>
      </c>
    </row>
    <row r="1141" spans="1:14" x14ac:dyDescent="0.3">
      <c r="A1141" s="101">
        <v>44103</v>
      </c>
      <c r="B1141" s="3">
        <f>'Raw data'!B1141</f>
        <v>63.540973999999999</v>
      </c>
      <c r="C1141" s="3">
        <f t="shared" si="120"/>
        <v>6.0330978232336361E-3</v>
      </c>
      <c r="D1141" s="3">
        <f>'Raw data'!C1141</f>
        <v>64.319999999999993</v>
      </c>
      <c r="E1141" s="3">
        <f t="shared" si="121"/>
        <v>-3.1084861672381461E-4</v>
      </c>
      <c r="F1141" s="3">
        <f>'Raw data'!D1141</f>
        <v>37.64</v>
      </c>
      <c r="G1141" s="3">
        <f t="shared" si="125"/>
        <v>6.4171122994652937E-3</v>
      </c>
      <c r="H1141" s="62">
        <f>'Raw data'!E1141</f>
        <v>1836.5978560552001</v>
      </c>
      <c r="I1141" s="67">
        <f t="shared" si="122"/>
        <v>1.0674935255313911E-3</v>
      </c>
      <c r="K1141" s="65">
        <v>44103</v>
      </c>
      <c r="L1141" s="62">
        <f t="shared" si="123"/>
        <v>4.0464538353250385E-3</v>
      </c>
      <c r="M1141" s="62">
        <f t="shared" si="119"/>
        <v>165.50097399999999</v>
      </c>
      <c r="N1141">
        <f t="shared" si="124"/>
        <v>3.6449380049440564E-3</v>
      </c>
    </row>
    <row r="1142" spans="1:14" x14ac:dyDescent="0.3">
      <c r="A1142" s="101">
        <v>44104</v>
      </c>
      <c r="B1142" s="3">
        <f>'Raw data'!B1142</f>
        <v>65.732050000000001</v>
      </c>
      <c r="C1142" s="3">
        <f t="shared" si="120"/>
        <v>3.4482883438330711E-2</v>
      </c>
      <c r="D1142" s="3">
        <f>'Raw data'!C1142</f>
        <v>65.14</v>
      </c>
      <c r="E1142" s="3">
        <f t="shared" si="121"/>
        <v>1.2748756218905588E-2</v>
      </c>
      <c r="F1142" s="3">
        <f>'Raw data'!D1142</f>
        <v>37.979999999999997</v>
      </c>
      <c r="G1142" s="3">
        <f t="shared" si="125"/>
        <v>9.0329436769393274E-3</v>
      </c>
      <c r="H1142" s="62">
        <f>'Raw data'!E1142</f>
        <v>1829.4048792292799</v>
      </c>
      <c r="I1142" s="67">
        <f t="shared" si="122"/>
        <v>-3.9164680510788705E-3</v>
      </c>
      <c r="K1142" s="65">
        <v>44104</v>
      </c>
      <c r="L1142" s="62">
        <f t="shared" si="123"/>
        <v>1.8754861111391876E-2</v>
      </c>
      <c r="M1142" s="62">
        <f t="shared" si="119"/>
        <v>168.85204999999999</v>
      </c>
      <c r="N1142">
        <f t="shared" si="124"/>
        <v>2.0248074189581546E-2</v>
      </c>
    </row>
    <row r="1143" spans="1:14" x14ac:dyDescent="0.3">
      <c r="A1143" s="101">
        <v>44105</v>
      </c>
      <c r="B1143" s="3">
        <f>'Raw data'!B1143</f>
        <v>66.589423999999994</v>
      </c>
      <c r="C1143" s="3">
        <f t="shared" si="120"/>
        <v>1.3043469662059725E-2</v>
      </c>
      <c r="D1143" s="3">
        <f>'Raw data'!C1143</f>
        <v>65.5</v>
      </c>
      <c r="E1143" s="3">
        <f t="shared" si="121"/>
        <v>5.5265581823764108E-3</v>
      </c>
      <c r="F1143" s="3">
        <f>'Raw data'!D1143</f>
        <v>38.42</v>
      </c>
      <c r="G1143" s="3">
        <f t="shared" si="125"/>
        <v>1.1585044760400339E-2</v>
      </c>
      <c r="H1143" s="62">
        <f>'Raw data'!E1143</f>
        <v>1830.04157647329</v>
      </c>
      <c r="I1143" s="67">
        <f t="shared" si="122"/>
        <v>3.480351732079686E-4</v>
      </c>
      <c r="K1143" s="65">
        <v>44105</v>
      </c>
      <c r="L1143" s="62">
        <f t="shared" si="123"/>
        <v>1.0051690868278824E-2</v>
      </c>
      <c r="M1143" s="62">
        <f t="shared" si="119"/>
        <v>170.50942400000002</v>
      </c>
      <c r="N1143">
        <f t="shared" si="124"/>
        <v>9.8155396988075239E-3</v>
      </c>
    </row>
    <row r="1144" spans="1:14" x14ac:dyDescent="0.3">
      <c r="A1144" s="101">
        <v>44106</v>
      </c>
      <c r="B1144" s="3">
        <f>'Raw data'!B1144</f>
        <v>65.065200000000004</v>
      </c>
      <c r="C1144" s="3">
        <f t="shared" si="120"/>
        <v>-2.2889881131874481E-2</v>
      </c>
      <c r="D1144" s="3">
        <f>'Raw data'!C1144</f>
        <v>63.96</v>
      </c>
      <c r="E1144" s="3">
        <f t="shared" si="121"/>
        <v>-2.3511450381679375E-2</v>
      </c>
      <c r="F1144" s="3">
        <f>'Raw data'!D1144</f>
        <v>37.619999999999997</v>
      </c>
      <c r="G1144" s="3">
        <f t="shared" si="125"/>
        <v>-2.0822488287350449E-2</v>
      </c>
      <c r="H1144" s="62">
        <f>'Raw data'!E1144</f>
        <v>1813.68573281304</v>
      </c>
      <c r="I1144" s="67">
        <f t="shared" si="122"/>
        <v>-8.9374164338766986E-3</v>
      </c>
      <c r="K1144" s="65">
        <v>44106</v>
      </c>
      <c r="L1144" s="62">
        <f t="shared" si="123"/>
        <v>-2.2407939933634768E-2</v>
      </c>
      <c r="M1144" s="62">
        <f t="shared" si="119"/>
        <v>166.64520000000002</v>
      </c>
      <c r="N1144">
        <f t="shared" si="124"/>
        <v>-2.2662817745487233E-2</v>
      </c>
    </row>
    <row r="1145" spans="1:14" x14ac:dyDescent="0.3">
      <c r="A1145" s="101">
        <v>44109</v>
      </c>
      <c r="B1145" s="3">
        <f>'Raw data'!B1145</f>
        <v>64.684139999999999</v>
      </c>
      <c r="C1145" s="3">
        <f t="shared" si="120"/>
        <v>-5.8565869312628719E-3</v>
      </c>
      <c r="D1145" s="3">
        <f>'Raw data'!C1145</f>
        <v>64.38</v>
      </c>
      <c r="E1145" s="3">
        <f t="shared" si="121"/>
        <v>6.5666041275796528E-3</v>
      </c>
      <c r="F1145" s="3">
        <f>'Raw data'!D1145</f>
        <v>37.32</v>
      </c>
      <c r="G1145" s="3">
        <f t="shared" si="125"/>
        <v>-7.9744816586921098E-3</v>
      </c>
      <c r="H1145" s="62">
        <f>'Raw data'!E1145</f>
        <v>1839.6768515292999</v>
      </c>
      <c r="I1145" s="67">
        <f t="shared" si="122"/>
        <v>1.4330552557166309E-2</v>
      </c>
      <c r="K1145" s="65">
        <v>44109</v>
      </c>
      <c r="L1145" s="62">
        <f t="shared" si="123"/>
        <v>-2.4214881541251097E-3</v>
      </c>
      <c r="M1145" s="62">
        <f t="shared" si="119"/>
        <v>166.38414</v>
      </c>
      <c r="N1145">
        <f t="shared" si="124"/>
        <v>-1.5665617731564707E-3</v>
      </c>
    </row>
    <row r="1146" spans="1:14" x14ac:dyDescent="0.3">
      <c r="A1146" s="101">
        <v>44110</v>
      </c>
      <c r="B1146" s="3">
        <f>'Raw data'!B1146</f>
        <v>64.874669999999995</v>
      </c>
      <c r="C1146" s="3">
        <f t="shared" si="120"/>
        <v>2.9455443018952627E-3</v>
      </c>
      <c r="D1146" s="3">
        <f>'Raw data'!C1146</f>
        <v>65.099999999999994</v>
      </c>
      <c r="E1146" s="3">
        <f t="shared" si="121"/>
        <v>1.1183597390493925E-2</v>
      </c>
      <c r="F1146" s="3">
        <f>'Raw data'!D1146</f>
        <v>37.32</v>
      </c>
      <c r="G1146" s="3">
        <f t="shared" si="125"/>
        <v>0</v>
      </c>
      <c r="H1146" s="62">
        <f>'Raw data'!E1146</f>
        <v>1839.1482862693499</v>
      </c>
      <c r="I1146" s="67">
        <f t="shared" si="122"/>
        <v>-2.8731418754910059E-4</v>
      </c>
      <c r="K1146" s="65">
        <v>44110</v>
      </c>
      <c r="L1146" s="62">
        <f t="shared" si="123"/>
        <v>4.709713897463063E-3</v>
      </c>
      <c r="M1146" s="62">
        <f t="shared" si="119"/>
        <v>167.29467</v>
      </c>
      <c r="N1146">
        <f t="shared" si="124"/>
        <v>5.4724566896820473E-3</v>
      </c>
    </row>
    <row r="1147" spans="1:14" x14ac:dyDescent="0.3">
      <c r="A1147" s="101">
        <v>44111</v>
      </c>
      <c r="B1147" s="3">
        <f>'Raw data'!B1147</f>
        <v>64.684139999999999</v>
      </c>
      <c r="C1147" s="3">
        <f t="shared" si="120"/>
        <v>-2.9368935518284014E-3</v>
      </c>
      <c r="D1147" s="3">
        <f>'Raw data'!C1147</f>
        <v>65.900000000000006</v>
      </c>
      <c r="E1147" s="3">
        <f t="shared" si="121"/>
        <v>1.2288786482335045E-2</v>
      </c>
      <c r="F1147" s="3">
        <f>'Raw data'!D1147</f>
        <v>36.520000000000003</v>
      </c>
      <c r="G1147" s="3">
        <f t="shared" si="125"/>
        <v>-2.1436227224008498E-2</v>
      </c>
      <c r="H1147" s="62">
        <f>'Raw data'!E1147</f>
        <v>1839.22068609094</v>
      </c>
      <c r="I1147" s="67">
        <f t="shared" si="122"/>
        <v>3.9365951147411442E-5</v>
      </c>
      <c r="K1147" s="65">
        <v>44111</v>
      </c>
      <c r="L1147" s="62">
        <f t="shared" si="123"/>
        <v>-4.0281114311672851E-3</v>
      </c>
      <c r="M1147" s="62">
        <f t="shared" si="119"/>
        <v>167.10414</v>
      </c>
      <c r="N1147">
        <f t="shared" si="124"/>
        <v>-1.1388886448085609E-3</v>
      </c>
    </row>
    <row r="1148" spans="1:14" x14ac:dyDescent="0.3">
      <c r="A1148" s="101">
        <v>44112</v>
      </c>
      <c r="B1148" s="3">
        <f>'Raw data'!B1148</f>
        <v>64.588880000000003</v>
      </c>
      <c r="C1148" s="3">
        <f t="shared" si="120"/>
        <v>-1.4726948522465651E-3</v>
      </c>
      <c r="D1148" s="3">
        <f>'Raw data'!C1148</f>
        <v>68.040000000000006</v>
      </c>
      <c r="E1148" s="3">
        <f t="shared" si="121"/>
        <v>3.247344461305008E-2</v>
      </c>
      <c r="F1148" s="3">
        <f>'Raw data'!D1148</f>
        <v>36</v>
      </c>
      <c r="G1148" s="3">
        <f t="shared" si="125"/>
        <v>-1.4238773274917937E-2</v>
      </c>
      <c r="H1148" s="62">
        <f>'Raw data'!E1148</f>
        <v>1841.3952650686799</v>
      </c>
      <c r="I1148" s="67">
        <f t="shared" si="122"/>
        <v>1.1823371682284146E-3</v>
      </c>
      <c r="K1148" s="65">
        <v>44112</v>
      </c>
      <c r="L1148" s="62">
        <f t="shared" si="123"/>
        <v>5.5873254952951935E-3</v>
      </c>
      <c r="M1148" s="62">
        <f t="shared" si="119"/>
        <v>168.62888000000001</v>
      </c>
      <c r="N1148">
        <f t="shared" si="124"/>
        <v>9.1244896745227757E-3</v>
      </c>
    </row>
    <row r="1149" spans="1:14" x14ac:dyDescent="0.3">
      <c r="A1149" s="101">
        <v>44113</v>
      </c>
      <c r="B1149" s="3">
        <f>'Raw data'!B1149</f>
        <v>67.827839999999995</v>
      </c>
      <c r="C1149" s="3">
        <f t="shared" si="120"/>
        <v>5.0147331862698215E-2</v>
      </c>
      <c r="D1149" s="3">
        <f>'Raw data'!C1149</f>
        <v>74.94</v>
      </c>
      <c r="E1149" s="3">
        <f t="shared" si="121"/>
        <v>0.10141093474426795</v>
      </c>
      <c r="F1149" s="3">
        <f>'Raw data'!D1149</f>
        <v>37.54</v>
      </c>
      <c r="G1149" s="3">
        <f t="shared" si="125"/>
        <v>4.2777777777777755E-2</v>
      </c>
      <c r="H1149" s="62">
        <f>'Raw data'!E1149</f>
        <v>1840.06755299063</v>
      </c>
      <c r="I1149" s="67">
        <f t="shared" si="122"/>
        <v>-7.2103589231309242E-4</v>
      </c>
      <c r="K1149" s="65">
        <v>44113</v>
      </c>
      <c r="L1149" s="62">
        <f t="shared" si="123"/>
        <v>6.4778681461581306E-2</v>
      </c>
      <c r="M1149" s="62">
        <f t="shared" si="119"/>
        <v>180.30783999999997</v>
      </c>
      <c r="N1149">
        <f t="shared" si="124"/>
        <v>6.9258361912858349E-2</v>
      </c>
    </row>
    <row r="1150" spans="1:14" x14ac:dyDescent="0.3">
      <c r="A1150" s="101">
        <v>44116</v>
      </c>
      <c r="B1150" s="3">
        <f>'Raw data'!B1150</f>
        <v>66.398889999999994</v>
      </c>
      <c r="C1150" s="3">
        <f t="shared" si="120"/>
        <v>-2.1067308055217452E-2</v>
      </c>
      <c r="D1150" s="3">
        <f>'Raw data'!C1150</f>
        <v>77.099999999999994</v>
      </c>
      <c r="E1150" s="3">
        <f t="shared" si="121"/>
        <v>2.8823058446757362E-2</v>
      </c>
      <c r="F1150" s="3">
        <f>'Raw data'!D1150</f>
        <v>36.4</v>
      </c>
      <c r="G1150" s="3">
        <f t="shared" si="125"/>
        <v>-3.0367607884922765E-2</v>
      </c>
      <c r="H1150" s="62">
        <f>'Raw data'!E1150</f>
        <v>1855.38837761839</v>
      </c>
      <c r="I1150" s="67">
        <f t="shared" si="122"/>
        <v>8.3262294380765014E-3</v>
      </c>
      <c r="K1150" s="65">
        <v>44116</v>
      </c>
      <c r="L1150" s="62">
        <f t="shared" si="123"/>
        <v>-7.5372858311276185E-3</v>
      </c>
      <c r="M1150" s="62">
        <f t="shared" si="119"/>
        <v>179.89888999999999</v>
      </c>
      <c r="N1150">
        <f t="shared" si="124"/>
        <v>-2.2680655483420797E-3</v>
      </c>
    </row>
    <row r="1151" spans="1:14" x14ac:dyDescent="0.3">
      <c r="A1151" s="101">
        <v>44117</v>
      </c>
      <c r="B1151" s="3">
        <f>'Raw data'!B1151</f>
        <v>65.922569999999993</v>
      </c>
      <c r="C1151" s="3">
        <f t="shared" si="120"/>
        <v>-7.1736138962564169E-3</v>
      </c>
      <c r="D1151" s="3">
        <f>'Raw data'!C1151</f>
        <v>77.86</v>
      </c>
      <c r="E1151" s="3">
        <f t="shared" si="121"/>
        <v>9.8573281452659558E-3</v>
      </c>
      <c r="F1151" s="3">
        <f>'Raw data'!D1151</f>
        <v>35.979999999999997</v>
      </c>
      <c r="G1151" s="3">
        <f t="shared" si="125"/>
        <v>-1.1538461538461586E-2</v>
      </c>
      <c r="H1151" s="62">
        <f>'Raw data'!E1151</f>
        <v>1833.45561907858</v>
      </c>
      <c r="I1151" s="67">
        <f t="shared" si="122"/>
        <v>-1.1821114546358926E-2</v>
      </c>
      <c r="K1151" s="65">
        <v>44117</v>
      </c>
      <c r="L1151" s="62">
        <f t="shared" si="123"/>
        <v>-2.9515824298173492E-3</v>
      </c>
      <c r="M1151" s="62">
        <f t="shared" si="119"/>
        <v>179.76256999999998</v>
      </c>
      <c r="N1151">
        <f t="shared" si="124"/>
        <v>-7.5775898339346061E-4</v>
      </c>
    </row>
    <row r="1152" spans="1:14" x14ac:dyDescent="0.3">
      <c r="A1152" s="101">
        <v>44118</v>
      </c>
      <c r="B1152" s="3">
        <f>'Raw data'!B1152</f>
        <v>67.732579999999999</v>
      </c>
      <c r="C1152" s="3">
        <f t="shared" si="120"/>
        <v>2.7456605529790564E-2</v>
      </c>
      <c r="D1152" s="3">
        <f>'Raw data'!C1152</f>
        <v>77.02</v>
      </c>
      <c r="E1152" s="3">
        <f t="shared" si="121"/>
        <v>-1.0788594913948155E-2</v>
      </c>
      <c r="F1152" s="3">
        <f>'Raw data'!D1152</f>
        <v>35.94</v>
      </c>
      <c r="G1152" s="3">
        <f t="shared" si="125"/>
        <v>-1.1117287381878585E-3</v>
      </c>
      <c r="H1152" s="62">
        <f>'Raw data'!E1152</f>
        <v>1840.85374420271</v>
      </c>
      <c r="I1152" s="67">
        <f t="shared" si="122"/>
        <v>4.0350718321985031E-3</v>
      </c>
      <c r="K1152" s="65">
        <v>44118</v>
      </c>
      <c r="L1152" s="62">
        <f t="shared" si="123"/>
        <v>5.1854272925515163E-3</v>
      </c>
      <c r="M1152" s="62">
        <f t="shared" si="119"/>
        <v>180.69257999999999</v>
      </c>
      <c r="N1152">
        <f t="shared" si="124"/>
        <v>5.1735464173660291E-3</v>
      </c>
    </row>
    <row r="1153" spans="1:14" x14ac:dyDescent="0.3">
      <c r="A1153" s="101">
        <v>44119</v>
      </c>
      <c r="B1153" s="3">
        <f>'Raw data'!B1153</f>
        <v>67.446799999999996</v>
      </c>
      <c r="C1153" s="3">
        <f t="shared" si="120"/>
        <v>-4.2192398399706994E-3</v>
      </c>
      <c r="D1153" s="3">
        <f>'Raw data'!C1153</f>
        <v>78</v>
      </c>
      <c r="E1153" s="3">
        <f t="shared" si="121"/>
        <v>1.2723967800571332E-2</v>
      </c>
      <c r="F1153" s="3">
        <f>'Raw data'!D1153</f>
        <v>35.28</v>
      </c>
      <c r="G1153" s="3">
        <f t="shared" si="125"/>
        <v>-1.8363939899832961E-2</v>
      </c>
      <c r="H1153" s="62">
        <f>'Raw data'!E1153</f>
        <v>1812.9544532469899</v>
      </c>
      <c r="I1153" s="67">
        <f t="shared" si="122"/>
        <v>-1.5155626047740957E-2</v>
      </c>
      <c r="K1153" s="65">
        <v>44119</v>
      </c>
      <c r="L1153" s="62">
        <f t="shared" si="123"/>
        <v>-3.286403979744109E-3</v>
      </c>
      <c r="M1153" s="62">
        <f t="shared" si="119"/>
        <v>180.7268</v>
      </c>
      <c r="N1153">
        <f t="shared" si="124"/>
        <v>1.8938243064549082E-4</v>
      </c>
    </row>
    <row r="1154" spans="1:14" x14ac:dyDescent="0.3">
      <c r="A1154" s="101">
        <v>44120</v>
      </c>
      <c r="B1154" s="3">
        <f>'Raw data'!B1154</f>
        <v>68.494699999999995</v>
      </c>
      <c r="C1154" s="3">
        <f t="shared" si="120"/>
        <v>1.5536689657626434E-2</v>
      </c>
      <c r="D1154" s="3">
        <f>'Raw data'!C1154</f>
        <v>77.260000000000005</v>
      </c>
      <c r="E1154" s="3">
        <f t="shared" si="121"/>
        <v>-9.4871794871794219E-3</v>
      </c>
      <c r="F1154" s="3">
        <f>'Raw data'!D1154</f>
        <v>35.26</v>
      </c>
      <c r="G1154" s="3">
        <f t="shared" si="125"/>
        <v>-5.6689342403636977E-4</v>
      </c>
      <c r="H1154" s="62">
        <f>'Raw data'!E1154</f>
        <v>1835.30452669279</v>
      </c>
      <c r="I1154" s="67">
        <f t="shared" si="122"/>
        <v>1.2327983974319485E-2</v>
      </c>
      <c r="K1154" s="65">
        <v>44120</v>
      </c>
      <c r="L1154" s="62">
        <f t="shared" si="123"/>
        <v>1.8275389154702138E-3</v>
      </c>
      <c r="M1154" s="62">
        <f t="shared" si="119"/>
        <v>181.0147</v>
      </c>
      <c r="N1154">
        <f t="shared" si="124"/>
        <v>1.5930122151225363E-3</v>
      </c>
    </row>
    <row r="1155" spans="1:14" x14ac:dyDescent="0.3">
      <c r="A1155" s="101">
        <v>44123</v>
      </c>
      <c r="B1155" s="3">
        <f>'Raw data'!B1155</f>
        <v>68.2089</v>
      </c>
      <c r="C1155" s="3">
        <f t="shared" si="120"/>
        <v>-4.1725856161132866E-3</v>
      </c>
      <c r="D1155" s="3">
        <f>'Raw data'!C1155</f>
        <v>76.8</v>
      </c>
      <c r="E1155" s="3">
        <f t="shared" si="121"/>
        <v>-5.9539218224179125E-3</v>
      </c>
      <c r="F1155" s="3">
        <f>'Raw data'!D1155</f>
        <v>35</v>
      </c>
      <c r="G1155" s="3">
        <f t="shared" si="125"/>
        <v>-7.3737946681791842E-3</v>
      </c>
      <c r="H1155" s="62">
        <f>'Raw data'!E1155</f>
        <v>1841.58721208878</v>
      </c>
      <c r="I1155" s="67">
        <f t="shared" si="122"/>
        <v>3.4232386531031981E-3</v>
      </c>
      <c r="K1155" s="65">
        <v>44123</v>
      </c>
      <c r="L1155" s="62">
        <f t="shared" si="123"/>
        <v>-5.8334340355701278E-3</v>
      </c>
      <c r="M1155" s="62">
        <f t="shared" ref="M1155:M1218" si="126">B1155+D1155+F1155</f>
        <v>180.00889999999998</v>
      </c>
      <c r="N1155">
        <f t="shared" si="124"/>
        <v>-5.5564548072616314E-3</v>
      </c>
    </row>
    <row r="1156" spans="1:14" x14ac:dyDescent="0.3">
      <c r="A1156" s="101">
        <v>44124</v>
      </c>
      <c r="B1156" s="3">
        <f>'Raw data'!B1156</f>
        <v>68.494699999999995</v>
      </c>
      <c r="C1156" s="3">
        <f t="shared" ref="C1156:C1219" si="127">(B1156-B1155)/B1155</f>
        <v>4.1900690379113974E-3</v>
      </c>
      <c r="D1156" s="3">
        <f>'Raw data'!C1156</f>
        <v>75.16</v>
      </c>
      <c r="E1156" s="3">
        <f t="shared" ref="E1156:E1219" si="128">(D1156-D1155)/D1155</f>
        <v>-2.1354166666666674E-2</v>
      </c>
      <c r="F1156" s="3">
        <f>'Raw data'!D1156</f>
        <v>35.28</v>
      </c>
      <c r="G1156" s="3">
        <f t="shared" si="125"/>
        <v>8.0000000000000331E-3</v>
      </c>
      <c r="H1156" s="62">
        <f>'Raw data'!E1156</f>
        <v>1841.58575457234</v>
      </c>
      <c r="I1156" s="67">
        <f t="shared" ref="I1156:I1219" si="129">(H1156-H1155)/H1155</f>
        <v>-7.9144578680477566E-7</v>
      </c>
      <c r="K1156" s="65">
        <v>44124</v>
      </c>
      <c r="L1156" s="62">
        <f t="shared" ref="L1156:L1219" si="130">AVERAGE(C1156,E1156,G1156)</f>
        <v>-3.0546992095850812E-3</v>
      </c>
      <c r="M1156" s="62">
        <f t="shared" si="126"/>
        <v>178.93469999999999</v>
      </c>
      <c r="N1156">
        <f t="shared" ref="N1156:N1219" si="131">(M1156-M1155)/M1155</f>
        <v>-5.9674827189099573E-3</v>
      </c>
    </row>
    <row r="1157" spans="1:14" x14ac:dyDescent="0.3">
      <c r="A1157" s="101">
        <v>44125</v>
      </c>
      <c r="B1157" s="3">
        <f>'Raw data'!B1157</f>
        <v>65.636780000000002</v>
      </c>
      <c r="C1157" s="3">
        <f t="shared" si="127"/>
        <v>-4.1724688187553094E-2</v>
      </c>
      <c r="D1157" s="3">
        <f>'Raw data'!C1157</f>
        <v>72</v>
      </c>
      <c r="E1157" s="3">
        <f t="shared" si="128"/>
        <v>-4.2043640234167068E-2</v>
      </c>
      <c r="F1157" s="3">
        <f>'Raw data'!D1157</f>
        <v>33.659999999999997</v>
      </c>
      <c r="G1157" s="3">
        <f t="shared" si="125"/>
        <v>-4.5918367346938903E-2</v>
      </c>
      <c r="H1157" s="62">
        <f>'Raw data'!E1157</f>
        <v>1820.7170431714101</v>
      </c>
      <c r="I1157" s="67">
        <f t="shared" si="129"/>
        <v>-1.1331924863730339E-2</v>
      </c>
      <c r="K1157" s="65">
        <v>44125</v>
      </c>
      <c r="L1157" s="62">
        <f t="shared" si="130"/>
        <v>-4.3228898589553026E-2</v>
      </c>
      <c r="M1157" s="62">
        <f t="shared" si="126"/>
        <v>171.29677999999998</v>
      </c>
      <c r="N1157">
        <f t="shared" si="131"/>
        <v>-4.2685516001088712E-2</v>
      </c>
    </row>
    <row r="1158" spans="1:14" x14ac:dyDescent="0.3">
      <c r="A1158" s="101">
        <v>44126</v>
      </c>
      <c r="B1158" s="3">
        <f>'Raw data'!B1158</f>
        <v>64.303084999999996</v>
      </c>
      <c r="C1158" s="3">
        <f t="shared" si="127"/>
        <v>-2.0319324013152472E-2</v>
      </c>
      <c r="D1158" s="3">
        <f>'Raw data'!C1158</f>
        <v>70.5</v>
      </c>
      <c r="E1158" s="3">
        <f t="shared" si="128"/>
        <v>-2.0833333333333332E-2</v>
      </c>
      <c r="F1158" s="3">
        <f>'Raw data'!D1158</f>
        <v>30.82</v>
      </c>
      <c r="G1158" s="3">
        <f t="shared" ref="G1158:G1221" si="132">(F1158-F1157)/F1157</f>
        <v>-8.4373143196672509E-2</v>
      </c>
      <c r="H1158" s="62">
        <f>'Raw data'!E1158</f>
        <v>1816.2931942621999</v>
      </c>
      <c r="I1158" s="67">
        <f t="shared" si="129"/>
        <v>-2.4297289498122661E-3</v>
      </c>
      <c r="K1158" s="65">
        <v>44126</v>
      </c>
      <c r="L1158" s="62">
        <f t="shared" si="130"/>
        <v>-4.1841933514386108E-2</v>
      </c>
      <c r="M1158" s="62">
        <f t="shared" si="126"/>
        <v>165.623085</v>
      </c>
      <c r="N1158">
        <f t="shared" si="131"/>
        <v>-3.3122017821934434E-2</v>
      </c>
    </row>
    <row r="1159" spans="1:14" x14ac:dyDescent="0.3">
      <c r="A1159" s="101">
        <v>44127</v>
      </c>
      <c r="B1159" s="3">
        <f>'Raw data'!B1159</f>
        <v>70.114180000000005</v>
      </c>
      <c r="C1159" s="3">
        <f t="shared" si="127"/>
        <v>9.0370392027070076E-2</v>
      </c>
      <c r="D1159" s="3">
        <f>'Raw data'!C1159</f>
        <v>71.62</v>
      </c>
      <c r="E1159" s="3">
        <f t="shared" si="128"/>
        <v>1.5886524822695099E-2</v>
      </c>
      <c r="F1159" s="3">
        <f>'Raw data'!D1159</f>
        <v>31.86</v>
      </c>
      <c r="G1159" s="3">
        <f t="shared" si="132"/>
        <v>3.3744321868916259E-2</v>
      </c>
      <c r="H1159" s="62">
        <f>'Raw data'!E1159</f>
        <v>1819.9393484500699</v>
      </c>
      <c r="I1159" s="67">
        <f t="shared" si="129"/>
        <v>2.007470049102472E-3</v>
      </c>
      <c r="K1159" s="65">
        <v>44127</v>
      </c>
      <c r="L1159" s="62">
        <f t="shared" si="130"/>
        <v>4.6667079572893816E-2</v>
      </c>
      <c r="M1159" s="62">
        <f t="shared" si="126"/>
        <v>173.59417999999999</v>
      </c>
      <c r="N1159">
        <f t="shared" si="131"/>
        <v>4.8127922505488842E-2</v>
      </c>
    </row>
    <row r="1160" spans="1:14" x14ac:dyDescent="0.3">
      <c r="A1160" s="101">
        <v>44130</v>
      </c>
      <c r="B1160" s="3">
        <f>'Raw data'!B1160</f>
        <v>66.208370000000002</v>
      </c>
      <c r="C1160" s="3">
        <f t="shared" si="127"/>
        <v>-5.5706420584252743E-2</v>
      </c>
      <c r="D1160" s="3">
        <f>'Raw data'!C1160</f>
        <v>67.92</v>
      </c>
      <c r="E1160" s="3">
        <f t="shared" si="128"/>
        <v>-5.1661547053895598E-2</v>
      </c>
      <c r="F1160" s="3">
        <f>'Raw data'!D1160</f>
        <v>30.1</v>
      </c>
      <c r="G1160" s="3">
        <f t="shared" si="132"/>
        <v>-5.5241682360326366E-2</v>
      </c>
      <c r="H1160" s="62">
        <f>'Raw data'!E1160</f>
        <v>1775.01192491398</v>
      </c>
      <c r="I1160" s="67">
        <f t="shared" si="129"/>
        <v>-2.4686220216268106E-2</v>
      </c>
      <c r="K1160" s="65">
        <v>44130</v>
      </c>
      <c r="L1160" s="62">
        <f t="shared" si="130"/>
        <v>-5.4203216666158238E-2</v>
      </c>
      <c r="M1160" s="62">
        <f t="shared" si="126"/>
        <v>164.22837000000001</v>
      </c>
      <c r="N1160">
        <f t="shared" si="131"/>
        <v>-5.3952327203596238E-2</v>
      </c>
    </row>
    <row r="1161" spans="1:14" x14ac:dyDescent="0.3">
      <c r="A1161" s="101">
        <v>44131</v>
      </c>
      <c r="B1161" s="3">
        <f>'Raw data'!B1161</f>
        <v>69.542595000000006</v>
      </c>
      <c r="C1161" s="3">
        <f t="shared" si="127"/>
        <v>5.0359569341459451E-2</v>
      </c>
      <c r="D1161" s="3">
        <f>'Raw data'!C1161</f>
        <v>68.34</v>
      </c>
      <c r="E1161" s="3">
        <f t="shared" si="128"/>
        <v>6.1837455830388941E-3</v>
      </c>
      <c r="F1161" s="3">
        <f>'Raw data'!D1161</f>
        <v>30.86</v>
      </c>
      <c r="G1161" s="3">
        <f t="shared" si="132"/>
        <v>2.5249169435215879E-2</v>
      </c>
      <c r="H1161" s="62">
        <f>'Raw data'!E1161</f>
        <v>1764.0084654519501</v>
      </c>
      <c r="I1161" s="67">
        <f t="shared" si="129"/>
        <v>-6.1990904441744351E-3</v>
      </c>
      <c r="K1161" s="65">
        <v>44131</v>
      </c>
      <c r="L1161" s="62">
        <f t="shared" si="130"/>
        <v>2.7264161453238078E-2</v>
      </c>
      <c r="M1161" s="62">
        <f t="shared" si="126"/>
        <v>168.74259499999999</v>
      </c>
      <c r="N1161">
        <f t="shared" si="131"/>
        <v>2.7487485871046408E-2</v>
      </c>
    </row>
    <row r="1162" spans="1:14" x14ac:dyDescent="0.3">
      <c r="A1162" s="101">
        <v>44132</v>
      </c>
      <c r="B1162" s="3">
        <f>'Raw data'!B1162</f>
        <v>66.017840000000007</v>
      </c>
      <c r="C1162" s="3">
        <f t="shared" si="127"/>
        <v>-5.0684835675171437E-2</v>
      </c>
      <c r="D1162" s="3">
        <f>'Raw data'!C1162</f>
        <v>64.819999999999993</v>
      </c>
      <c r="E1162" s="3">
        <f t="shared" si="128"/>
        <v>-5.1507170032192129E-2</v>
      </c>
      <c r="F1162" s="3">
        <f>'Raw data'!D1162</f>
        <v>29.04</v>
      </c>
      <c r="G1162" s="3">
        <f t="shared" si="132"/>
        <v>-5.8976020738820488E-2</v>
      </c>
      <c r="H1162" s="62">
        <f>'Raw data'!E1162</f>
        <v>1722.66481829898</v>
      </c>
      <c r="I1162" s="67">
        <f t="shared" si="129"/>
        <v>-2.3437329220740221E-2</v>
      </c>
      <c r="K1162" s="65">
        <v>44132</v>
      </c>
      <c r="L1162" s="62">
        <f t="shared" si="130"/>
        <v>-5.3722675482061354E-2</v>
      </c>
      <c r="M1162" s="62">
        <f t="shared" si="126"/>
        <v>159.87783999999999</v>
      </c>
      <c r="N1162">
        <f t="shared" si="131"/>
        <v>-5.2534186759424922E-2</v>
      </c>
    </row>
    <row r="1163" spans="1:14" x14ac:dyDescent="0.3">
      <c r="A1163" s="101">
        <v>44133</v>
      </c>
      <c r="B1163" s="3">
        <f>'Raw data'!B1163</f>
        <v>64.969930000000005</v>
      </c>
      <c r="C1163" s="3">
        <f t="shared" si="127"/>
        <v>-1.5873133686288458E-2</v>
      </c>
      <c r="D1163" s="3">
        <f>'Raw data'!C1163</f>
        <v>65.239999999999995</v>
      </c>
      <c r="E1163" s="3">
        <f t="shared" si="128"/>
        <v>6.4794816414687094E-3</v>
      </c>
      <c r="F1163" s="3">
        <f>'Raw data'!D1163</f>
        <v>29.66</v>
      </c>
      <c r="G1163" s="3">
        <f t="shared" si="132"/>
        <v>2.1349862258953203E-2</v>
      </c>
      <c r="H1163" s="62">
        <f>'Raw data'!E1163</f>
        <v>1716.0267306763601</v>
      </c>
      <c r="I1163" s="67">
        <f t="shared" si="129"/>
        <v>-3.8533831724586794E-3</v>
      </c>
      <c r="K1163" s="65">
        <v>44133</v>
      </c>
      <c r="L1163" s="62">
        <f t="shared" si="130"/>
        <v>3.985403404711152E-3</v>
      </c>
      <c r="M1163" s="62">
        <f t="shared" si="126"/>
        <v>159.86992999999998</v>
      </c>
      <c r="N1163">
        <f t="shared" si="131"/>
        <v>-4.9475274372043257E-5</v>
      </c>
    </row>
    <row r="1164" spans="1:14" x14ac:dyDescent="0.3">
      <c r="A1164" s="101">
        <v>44134</v>
      </c>
      <c r="B1164" s="3">
        <f>'Raw data'!B1164</f>
        <v>64.684139999999999</v>
      </c>
      <c r="C1164" s="3">
        <f t="shared" si="127"/>
        <v>-4.3988041852593305E-3</v>
      </c>
      <c r="D1164" s="3">
        <f>'Raw data'!C1164</f>
        <v>67.8</v>
      </c>
      <c r="E1164" s="3">
        <f t="shared" si="128"/>
        <v>3.923973022685473E-2</v>
      </c>
      <c r="F1164" s="3">
        <f>'Raw data'!D1164</f>
        <v>29.8</v>
      </c>
      <c r="G1164" s="3">
        <f t="shared" si="132"/>
        <v>4.7201618341200461E-3</v>
      </c>
      <c r="H1164" s="62">
        <f>'Raw data'!E1164</f>
        <v>1717.6224333263101</v>
      </c>
      <c r="I1164" s="67">
        <f t="shared" si="129"/>
        <v>9.2988216408555811E-4</v>
      </c>
      <c r="K1164" s="65">
        <v>44134</v>
      </c>
      <c r="L1164" s="62">
        <f t="shared" si="130"/>
        <v>1.3187029291905149E-2</v>
      </c>
      <c r="M1164" s="62">
        <f t="shared" si="126"/>
        <v>162.28414000000001</v>
      </c>
      <c r="N1164">
        <f t="shared" si="131"/>
        <v>1.5101088741328815E-2</v>
      </c>
    </row>
    <row r="1165" spans="1:14" x14ac:dyDescent="0.3">
      <c r="A1165" s="101">
        <v>44137</v>
      </c>
      <c r="B1165" s="3">
        <f>'Raw data'!B1165</f>
        <v>65.732050000000001</v>
      </c>
      <c r="C1165" s="3">
        <f t="shared" si="127"/>
        <v>1.6200416361723317E-2</v>
      </c>
      <c r="D1165" s="3">
        <f>'Raw data'!C1165</f>
        <v>67.84</v>
      </c>
      <c r="E1165" s="3">
        <f t="shared" si="128"/>
        <v>5.8997050147501851E-4</v>
      </c>
      <c r="F1165" s="3">
        <f>'Raw data'!D1165</f>
        <v>30.64</v>
      </c>
      <c r="G1165" s="3">
        <f t="shared" si="132"/>
        <v>2.8187919463087244E-2</v>
      </c>
      <c r="H1165" s="62">
        <f>'Raw data'!E1165</f>
        <v>1748.4243441134799</v>
      </c>
      <c r="I1165" s="67">
        <f t="shared" si="129"/>
        <v>1.7932876393282508E-2</v>
      </c>
      <c r="K1165" s="65">
        <v>44137</v>
      </c>
      <c r="L1165" s="62">
        <f t="shared" si="130"/>
        <v>1.4992768775428525E-2</v>
      </c>
      <c r="M1165" s="62">
        <f t="shared" si="126"/>
        <v>164.21204999999998</v>
      </c>
      <c r="N1165">
        <f t="shared" si="131"/>
        <v>1.1879842355512798E-2</v>
      </c>
    </row>
    <row r="1166" spans="1:14" x14ac:dyDescent="0.3">
      <c r="A1166" s="101">
        <v>44138</v>
      </c>
      <c r="B1166" s="3">
        <f>'Raw data'!B1166</f>
        <v>65.732050000000001</v>
      </c>
      <c r="C1166" s="3">
        <f t="shared" si="127"/>
        <v>0</v>
      </c>
      <c r="D1166" s="3">
        <f>'Raw data'!C1166</f>
        <v>69.239999999999995</v>
      </c>
      <c r="E1166" s="3">
        <f t="shared" si="128"/>
        <v>2.0636792452830063E-2</v>
      </c>
      <c r="F1166" s="3">
        <f>'Raw data'!D1166</f>
        <v>31.1</v>
      </c>
      <c r="G1166" s="3">
        <f t="shared" si="132"/>
        <v>1.5013054830287234E-2</v>
      </c>
      <c r="H1166" s="62">
        <f>'Raw data'!E1166</f>
        <v>1772.2733609537099</v>
      </c>
      <c r="I1166" s="67">
        <f t="shared" si="129"/>
        <v>1.3640290997162002E-2</v>
      </c>
      <c r="K1166" s="65">
        <v>44138</v>
      </c>
      <c r="L1166" s="62">
        <f t="shared" si="130"/>
        <v>1.1883282427705767E-2</v>
      </c>
      <c r="M1166" s="62">
        <f t="shared" si="126"/>
        <v>166.07204999999999</v>
      </c>
      <c r="N1166">
        <f t="shared" si="131"/>
        <v>1.1326817977121739E-2</v>
      </c>
    </row>
    <row r="1167" spans="1:14" x14ac:dyDescent="0.3">
      <c r="A1167" s="101">
        <v>44139</v>
      </c>
      <c r="B1167" s="3">
        <f>'Raw data'!B1167</f>
        <v>67.732579999999999</v>
      </c>
      <c r="C1167" s="3">
        <f t="shared" si="127"/>
        <v>3.0434620554204497E-2</v>
      </c>
      <c r="D1167" s="3">
        <f>'Raw data'!C1167</f>
        <v>70.66</v>
      </c>
      <c r="E1167" s="3">
        <f t="shared" si="128"/>
        <v>2.0508376660889685E-2</v>
      </c>
      <c r="F1167" s="3">
        <f>'Raw data'!D1167</f>
        <v>32.020000000000003</v>
      </c>
      <c r="G1167" s="3">
        <f t="shared" si="132"/>
        <v>2.9581993569131885E-2</v>
      </c>
      <c r="H1167" s="62">
        <f>'Raw data'!E1167</f>
        <v>1795.53141685848</v>
      </c>
      <c r="I1167" s="67">
        <f t="shared" si="129"/>
        <v>1.3123289226812227E-2</v>
      </c>
      <c r="K1167" s="65">
        <v>44139</v>
      </c>
      <c r="L1167" s="62">
        <f t="shared" si="130"/>
        <v>2.6841663594742021E-2</v>
      </c>
      <c r="M1167" s="62">
        <f t="shared" si="126"/>
        <v>170.41258000000002</v>
      </c>
      <c r="N1167">
        <f t="shared" si="131"/>
        <v>2.6136426930359623E-2</v>
      </c>
    </row>
    <row r="1168" spans="1:14" x14ac:dyDescent="0.3">
      <c r="A1168" s="101">
        <v>44140</v>
      </c>
      <c r="B1168" s="3">
        <f>'Raw data'!B1168</f>
        <v>67.542060000000006</v>
      </c>
      <c r="C1168" s="3">
        <f t="shared" si="127"/>
        <v>-2.8128265599803265E-3</v>
      </c>
      <c r="D1168" s="3">
        <f>'Raw data'!C1168</f>
        <v>73.2</v>
      </c>
      <c r="E1168" s="3">
        <f t="shared" si="128"/>
        <v>3.5946787432776767E-2</v>
      </c>
      <c r="F1168" s="3">
        <f>'Raw data'!D1168</f>
        <v>33.200000000000003</v>
      </c>
      <c r="G1168" s="3">
        <f t="shared" si="132"/>
        <v>3.6851967520299803E-2</v>
      </c>
      <c r="H1168" s="62">
        <f>'Raw data'!E1168</f>
        <v>1822.2117532014499</v>
      </c>
      <c r="I1168" s="67">
        <f t="shared" si="129"/>
        <v>1.4859297972992683E-2</v>
      </c>
      <c r="K1168" s="65">
        <v>44140</v>
      </c>
      <c r="L1168" s="62">
        <f t="shared" si="130"/>
        <v>2.3328642797698751E-2</v>
      </c>
      <c r="M1168" s="62">
        <f t="shared" si="126"/>
        <v>173.94206000000003</v>
      </c>
      <c r="N1168">
        <f t="shared" si="131"/>
        <v>2.0711381753624095E-2</v>
      </c>
    </row>
    <row r="1169" spans="1:14" x14ac:dyDescent="0.3">
      <c r="A1169" s="101">
        <v>44141</v>
      </c>
      <c r="B1169" s="3">
        <f>'Raw data'!B1169</f>
        <v>66.875206000000006</v>
      </c>
      <c r="C1169" s="3">
        <f t="shared" si="127"/>
        <v>-9.873166438808657E-3</v>
      </c>
      <c r="D1169" s="3">
        <f>'Raw data'!C1169</f>
        <v>71.66</v>
      </c>
      <c r="E1169" s="3">
        <f t="shared" si="128"/>
        <v>-2.1038251366120302E-2</v>
      </c>
      <c r="F1169" s="3">
        <f>'Raw data'!D1169</f>
        <v>32.159999999999997</v>
      </c>
      <c r="G1169" s="3">
        <f t="shared" si="132"/>
        <v>-3.132530120481946E-2</v>
      </c>
      <c r="H1169" s="62">
        <f>'Raw data'!E1169</f>
        <v>1819.5169466493501</v>
      </c>
      <c r="I1169" s="67">
        <f t="shared" si="129"/>
        <v>-1.4788657505722636E-3</v>
      </c>
      <c r="K1169" s="65">
        <v>44141</v>
      </c>
      <c r="L1169" s="62">
        <f t="shared" si="130"/>
        <v>-2.0745573003249473E-2</v>
      </c>
      <c r="M1169" s="62">
        <f t="shared" si="126"/>
        <v>170.69520600000001</v>
      </c>
      <c r="N1169">
        <f t="shared" si="131"/>
        <v>-1.8666296121823626E-2</v>
      </c>
    </row>
    <row r="1170" spans="1:14" x14ac:dyDescent="0.3">
      <c r="A1170" s="101">
        <v>44144</v>
      </c>
      <c r="B1170" s="3">
        <f>'Raw data'!B1170</f>
        <v>64.017296000000002</v>
      </c>
      <c r="C1170" s="3">
        <f t="shared" si="127"/>
        <v>-4.2734971164051498E-2</v>
      </c>
      <c r="D1170" s="3">
        <f>'Raw data'!C1170</f>
        <v>69.52</v>
      </c>
      <c r="E1170" s="3">
        <f t="shared" si="128"/>
        <v>-2.9863243092380694E-2</v>
      </c>
      <c r="F1170" s="3">
        <f>'Raw data'!D1170</f>
        <v>31.82</v>
      </c>
      <c r="G1170" s="3">
        <f t="shared" si="132"/>
        <v>-1.0572139303482473E-2</v>
      </c>
      <c r="H1170" s="62">
        <f>'Raw data'!E1170</f>
        <v>1888.7362946452499</v>
      </c>
      <c r="I1170" s="67">
        <f t="shared" si="129"/>
        <v>3.8042705852983479E-2</v>
      </c>
      <c r="K1170" s="65">
        <v>44144</v>
      </c>
      <c r="L1170" s="62">
        <f t="shared" si="130"/>
        <v>-2.7723451186638218E-2</v>
      </c>
      <c r="M1170" s="62">
        <f t="shared" si="126"/>
        <v>165.35729599999999</v>
      </c>
      <c r="N1170">
        <f t="shared" si="131"/>
        <v>-3.1271587088392054E-2</v>
      </c>
    </row>
    <row r="1171" spans="1:14" x14ac:dyDescent="0.3">
      <c r="A1171" s="101">
        <v>44145</v>
      </c>
      <c r="B1171" s="3">
        <f>'Raw data'!B1171</f>
        <v>63.826766999999997</v>
      </c>
      <c r="C1171" s="3">
        <f t="shared" si="127"/>
        <v>-2.9762113038952014E-3</v>
      </c>
      <c r="D1171" s="3">
        <f>'Raw data'!C1171</f>
        <v>68.02</v>
      </c>
      <c r="E1171" s="3">
        <f t="shared" si="128"/>
        <v>-2.1576524741081703E-2</v>
      </c>
      <c r="F1171" s="3">
        <f>'Raw data'!D1171</f>
        <v>31.3</v>
      </c>
      <c r="G1171" s="3">
        <f t="shared" si="132"/>
        <v>-1.6341923318667489E-2</v>
      </c>
      <c r="H1171" s="62">
        <f>'Raw data'!E1171</f>
        <v>1885.5368371898501</v>
      </c>
      <c r="I1171" s="67">
        <f t="shared" si="129"/>
        <v>-1.6939672650282747E-3</v>
      </c>
      <c r="K1171" s="65">
        <v>44145</v>
      </c>
      <c r="L1171" s="62">
        <f t="shared" si="130"/>
        <v>-1.3631553121214798E-2</v>
      </c>
      <c r="M1171" s="62">
        <f t="shared" si="126"/>
        <v>163.14676700000001</v>
      </c>
      <c r="N1171">
        <f t="shared" si="131"/>
        <v>-1.3368197554464001E-2</v>
      </c>
    </row>
    <row r="1172" spans="1:14" x14ac:dyDescent="0.3">
      <c r="A1172" s="101">
        <v>44146</v>
      </c>
      <c r="B1172" s="3">
        <f>'Raw data'!B1172</f>
        <v>63.826766999999997</v>
      </c>
      <c r="C1172" s="3">
        <f t="shared" si="127"/>
        <v>0</v>
      </c>
      <c r="D1172" s="3">
        <f>'Raw data'!C1172</f>
        <v>68.66</v>
      </c>
      <c r="E1172" s="3">
        <f t="shared" si="128"/>
        <v>9.4089973537195039E-3</v>
      </c>
      <c r="F1172" s="3">
        <f>'Raw data'!D1172</f>
        <v>30.94</v>
      </c>
      <c r="G1172" s="3">
        <f t="shared" si="132"/>
        <v>-1.1501597444089438E-2</v>
      </c>
      <c r="H1172" s="62">
        <f>'Raw data'!E1172</f>
        <v>1902.8889533000699</v>
      </c>
      <c r="I1172" s="67">
        <f t="shared" si="129"/>
        <v>9.2027457475086852E-3</v>
      </c>
      <c r="K1172" s="65">
        <v>44146</v>
      </c>
      <c r="L1172" s="62">
        <f t="shared" si="130"/>
        <v>-6.9753336345664463E-4</v>
      </c>
      <c r="M1172" s="62">
        <f t="shared" si="126"/>
        <v>163.42676699999998</v>
      </c>
      <c r="N1172">
        <f t="shared" si="131"/>
        <v>1.7162460841162284E-3</v>
      </c>
    </row>
    <row r="1173" spans="1:14" x14ac:dyDescent="0.3">
      <c r="A1173" s="101">
        <v>44147</v>
      </c>
      <c r="B1173" s="3">
        <f>'Raw data'!B1173</f>
        <v>64.398346000000004</v>
      </c>
      <c r="C1173" s="3">
        <f t="shared" si="127"/>
        <v>8.9551613980386469E-3</v>
      </c>
      <c r="D1173" s="3">
        <f>'Raw data'!C1173</f>
        <v>67.56</v>
      </c>
      <c r="E1173" s="3">
        <f t="shared" si="128"/>
        <v>-1.6020972909991181E-2</v>
      </c>
      <c r="F1173" s="3">
        <f>'Raw data'!D1173</f>
        <v>31.58</v>
      </c>
      <c r="G1173" s="3">
        <f t="shared" si="132"/>
        <v>2.0685197155785293E-2</v>
      </c>
      <c r="H1173" s="62">
        <f>'Raw data'!E1173</f>
        <v>1892.4067609312101</v>
      </c>
      <c r="I1173" s="67">
        <f t="shared" si="129"/>
        <v>-5.5085675654804678E-3</v>
      </c>
      <c r="K1173" s="65">
        <v>44147</v>
      </c>
      <c r="L1173" s="62">
        <f t="shared" si="130"/>
        <v>4.5397952146109194E-3</v>
      </c>
      <c r="M1173" s="62">
        <f t="shared" si="126"/>
        <v>163.53834599999999</v>
      </c>
      <c r="N1173">
        <f t="shared" si="131"/>
        <v>6.8274617462148104E-4</v>
      </c>
    </row>
    <row r="1174" spans="1:14" x14ac:dyDescent="0.3">
      <c r="A1174" s="101">
        <v>44148</v>
      </c>
      <c r="B1174" s="3">
        <f>'Raw data'!B1174</f>
        <v>65.16046</v>
      </c>
      <c r="C1174" s="3">
        <f t="shared" si="127"/>
        <v>1.1834372267883973E-2</v>
      </c>
      <c r="D1174" s="3">
        <f>'Raw data'!C1174</f>
        <v>70.64</v>
      </c>
      <c r="E1174" s="3">
        <f t="shared" si="128"/>
        <v>4.5589105979869718E-2</v>
      </c>
      <c r="F1174" s="3">
        <f>'Raw data'!D1174</f>
        <v>32.299999999999997</v>
      </c>
      <c r="G1174" s="3">
        <f t="shared" si="132"/>
        <v>2.2799240025332453E-2</v>
      </c>
      <c r="H1174" s="62">
        <f>'Raw data'!E1174</f>
        <v>1897.2953198539799</v>
      </c>
      <c r="I1174" s="67">
        <f t="shared" si="129"/>
        <v>2.5832495548495297E-3</v>
      </c>
      <c r="K1174" s="65">
        <v>44148</v>
      </c>
      <c r="L1174" s="62">
        <f t="shared" si="130"/>
        <v>2.6740906091028718E-2</v>
      </c>
      <c r="M1174" s="62">
        <f t="shared" si="126"/>
        <v>168.10046</v>
      </c>
      <c r="N1174">
        <f t="shared" si="131"/>
        <v>2.7896295343478698E-2</v>
      </c>
    </row>
    <row r="1175" spans="1:14" x14ac:dyDescent="0.3">
      <c r="A1175" s="101">
        <v>44151</v>
      </c>
      <c r="B1175" s="3">
        <f>'Raw data'!B1175</f>
        <v>66.398889999999994</v>
      </c>
      <c r="C1175" s="3">
        <f t="shared" si="127"/>
        <v>1.9005851094359892E-2</v>
      </c>
      <c r="D1175" s="3">
        <f>'Raw data'!C1175</f>
        <v>69.7</v>
      </c>
      <c r="E1175" s="3">
        <f t="shared" si="128"/>
        <v>-1.3306908267270635E-2</v>
      </c>
      <c r="F1175" s="3">
        <f>'Raw data'!D1175</f>
        <v>33.46</v>
      </c>
      <c r="G1175" s="3">
        <f t="shared" si="132"/>
        <v>3.5913312693498567E-2</v>
      </c>
      <c r="H1175" s="62">
        <f>'Raw data'!E1175</f>
        <v>1918.4597859724799</v>
      </c>
      <c r="I1175" s="67">
        <f t="shared" si="129"/>
        <v>1.1155072116094676E-2</v>
      </c>
      <c r="K1175" s="65">
        <v>44151</v>
      </c>
      <c r="L1175" s="62">
        <f t="shared" si="130"/>
        <v>1.3870751840195941E-2</v>
      </c>
      <c r="M1175" s="62">
        <f t="shared" si="126"/>
        <v>169.55888999999999</v>
      </c>
      <c r="N1175">
        <f t="shared" si="131"/>
        <v>8.6759429450698287E-3</v>
      </c>
    </row>
    <row r="1176" spans="1:14" x14ac:dyDescent="0.3">
      <c r="A1176" s="101">
        <v>44152</v>
      </c>
      <c r="B1176" s="3">
        <f>'Raw data'!B1176</f>
        <v>66.684685000000002</v>
      </c>
      <c r="C1176" s="3">
        <f t="shared" si="127"/>
        <v>4.3042135192321342E-3</v>
      </c>
      <c r="D1176" s="3">
        <f>'Raw data'!C1176</f>
        <v>70</v>
      </c>
      <c r="E1176" s="3">
        <f t="shared" si="128"/>
        <v>4.3041606886656692E-3</v>
      </c>
      <c r="F1176" s="3">
        <f>'Raw data'!D1176</f>
        <v>34.04</v>
      </c>
      <c r="G1176" s="3">
        <f t="shared" si="132"/>
        <v>1.7334130304841551E-2</v>
      </c>
      <c r="H1176" s="62">
        <f>'Raw data'!E1176</f>
        <v>1922.1976363005299</v>
      </c>
      <c r="I1176" s="67">
        <f t="shared" si="129"/>
        <v>1.9483600101396982E-3</v>
      </c>
      <c r="K1176" s="65">
        <v>44152</v>
      </c>
      <c r="L1176" s="62">
        <f t="shared" si="130"/>
        <v>8.647501504246452E-3</v>
      </c>
      <c r="M1176" s="62">
        <f t="shared" si="126"/>
        <v>170.72468499999999</v>
      </c>
      <c r="N1176">
        <f t="shared" si="131"/>
        <v>6.8754578424050951E-3</v>
      </c>
    </row>
    <row r="1177" spans="1:14" x14ac:dyDescent="0.3">
      <c r="A1177" s="101">
        <v>44153</v>
      </c>
      <c r="B1177" s="3">
        <f>'Raw data'!B1177</f>
        <v>67.256259999999997</v>
      </c>
      <c r="C1177" s="3">
        <f t="shared" si="127"/>
        <v>8.5713083896249292E-3</v>
      </c>
      <c r="D1177" s="3">
        <f>'Raw data'!C1177</f>
        <v>70.86</v>
      </c>
      <c r="E1177" s="3">
        <f t="shared" si="128"/>
        <v>1.2285714285714278E-2</v>
      </c>
      <c r="F1177" s="3">
        <f>'Raw data'!D1177</f>
        <v>34.299999999999997</v>
      </c>
      <c r="G1177" s="3">
        <f t="shared" si="132"/>
        <v>7.6380728554641016E-3</v>
      </c>
      <c r="H1177" s="62">
        <f>'Raw data'!E1177</f>
        <v>1922.52911661187</v>
      </c>
      <c r="I1177" s="67">
        <f t="shared" si="129"/>
        <v>1.7244861042388428E-4</v>
      </c>
      <c r="K1177" s="65">
        <v>44153</v>
      </c>
      <c r="L1177" s="62">
        <f t="shared" si="130"/>
        <v>9.4983651769344358E-3</v>
      </c>
      <c r="M1177" s="62">
        <f t="shared" si="126"/>
        <v>172.41626000000002</v>
      </c>
      <c r="N1177">
        <f t="shared" si="131"/>
        <v>9.9082039600777629E-3</v>
      </c>
    </row>
    <row r="1178" spans="1:14" x14ac:dyDescent="0.3">
      <c r="A1178" s="101">
        <v>44154</v>
      </c>
      <c r="B1178" s="3">
        <f>'Raw data'!B1178</f>
        <v>66.017840000000007</v>
      </c>
      <c r="C1178" s="3">
        <f t="shared" si="127"/>
        <v>-1.841345326070749E-2</v>
      </c>
      <c r="D1178" s="3">
        <f>'Raw data'!C1178</f>
        <v>70.02</v>
      </c>
      <c r="E1178" s="3">
        <f t="shared" si="128"/>
        <v>-1.1854360711261691E-2</v>
      </c>
      <c r="F1178" s="3">
        <f>'Raw data'!D1178</f>
        <v>34.159999999999997</v>
      </c>
      <c r="G1178" s="3">
        <f t="shared" si="132"/>
        <v>-4.0816326530612413E-3</v>
      </c>
      <c r="H1178" s="62">
        <f>'Raw data'!E1178</f>
        <v>1915.39931244697</v>
      </c>
      <c r="I1178" s="67">
        <f t="shared" si="129"/>
        <v>-3.7085545822395745E-3</v>
      </c>
      <c r="K1178" s="65">
        <v>44154</v>
      </c>
      <c r="L1178" s="62">
        <f t="shared" si="130"/>
        <v>-1.1449815541676808E-2</v>
      </c>
      <c r="M1178" s="62">
        <f t="shared" si="126"/>
        <v>170.19784000000001</v>
      </c>
      <c r="N1178">
        <f t="shared" si="131"/>
        <v>-1.2866651903944608E-2</v>
      </c>
    </row>
    <row r="1179" spans="1:14" x14ac:dyDescent="0.3">
      <c r="A1179" s="101">
        <v>44155</v>
      </c>
      <c r="B1179" s="3">
        <f>'Raw data'!B1179</f>
        <v>66.684685000000002</v>
      </c>
      <c r="C1179" s="3">
        <f t="shared" si="127"/>
        <v>1.010098179522376E-2</v>
      </c>
      <c r="D1179" s="3">
        <f>'Raw data'!C1179</f>
        <v>70.42</v>
      </c>
      <c r="E1179" s="3">
        <f t="shared" si="128"/>
        <v>5.712653527563635E-3</v>
      </c>
      <c r="F1179" s="3">
        <f>'Raw data'!D1179</f>
        <v>34.479999999999997</v>
      </c>
      <c r="G1179" s="3">
        <f t="shared" si="132"/>
        <v>9.3676814988290485E-3</v>
      </c>
      <c r="H1179" s="62">
        <f>'Raw data'!E1179</f>
        <v>1926.4708919945001</v>
      </c>
      <c r="I1179" s="67">
        <f t="shared" si="129"/>
        <v>5.7802983824745387E-3</v>
      </c>
      <c r="K1179" s="65">
        <v>44155</v>
      </c>
      <c r="L1179" s="62">
        <f t="shared" si="130"/>
        <v>8.3937722738721479E-3</v>
      </c>
      <c r="M1179" s="62">
        <f t="shared" si="126"/>
        <v>171.58468500000001</v>
      </c>
      <c r="N1179">
        <f t="shared" si="131"/>
        <v>8.148428910731146E-3</v>
      </c>
    </row>
    <row r="1180" spans="1:14" x14ac:dyDescent="0.3">
      <c r="A1180" s="101">
        <v>44158</v>
      </c>
      <c r="B1180" s="3">
        <f>'Raw data'!B1180</f>
        <v>65.922569999999993</v>
      </c>
      <c r="C1180" s="3">
        <f t="shared" si="127"/>
        <v>-1.1428636125371342E-2</v>
      </c>
      <c r="D1180" s="3">
        <f>'Raw data'!C1180</f>
        <v>69.599999999999994</v>
      </c>
      <c r="E1180" s="3">
        <f t="shared" si="128"/>
        <v>-1.1644419199091273E-2</v>
      </c>
      <c r="F1180" s="3">
        <f>'Raw data'!D1180</f>
        <v>33.119999999999997</v>
      </c>
      <c r="G1180" s="3">
        <f t="shared" si="132"/>
        <v>-3.9443155452436179E-2</v>
      </c>
      <c r="H1180" s="62">
        <f>'Raw data'!E1180</f>
        <v>1921.7704414872701</v>
      </c>
      <c r="I1180" s="67">
        <f t="shared" si="129"/>
        <v>-2.4399281228503688E-3</v>
      </c>
      <c r="K1180" s="65">
        <v>44158</v>
      </c>
      <c r="L1180" s="62">
        <f t="shared" si="130"/>
        <v>-2.0838736925632931E-2</v>
      </c>
      <c r="M1180" s="62">
        <f t="shared" si="126"/>
        <v>168.64256999999998</v>
      </c>
      <c r="N1180">
        <f t="shared" si="131"/>
        <v>-1.7146722622709769E-2</v>
      </c>
    </row>
    <row r="1181" spans="1:14" x14ac:dyDescent="0.3">
      <c r="A1181" s="101">
        <v>44159</v>
      </c>
      <c r="B1181" s="3">
        <f>'Raw data'!B1181</f>
        <v>67.732579999999999</v>
      </c>
      <c r="C1181" s="3">
        <f t="shared" si="127"/>
        <v>2.7456605529790564E-2</v>
      </c>
      <c r="D1181" s="3">
        <f>'Raw data'!C1181</f>
        <v>70.86</v>
      </c>
      <c r="E1181" s="3">
        <f t="shared" si="128"/>
        <v>1.8103448275862143E-2</v>
      </c>
      <c r="F1181" s="3">
        <f>'Raw data'!D1181</f>
        <v>33.200000000000003</v>
      </c>
      <c r="G1181" s="3">
        <f t="shared" si="132"/>
        <v>2.415458937198231E-3</v>
      </c>
      <c r="H1181" s="62">
        <f>'Raw data'!E1181</f>
        <v>1938.13841736058</v>
      </c>
      <c r="I1181" s="67">
        <f t="shared" si="129"/>
        <v>8.517133742905636E-3</v>
      </c>
      <c r="K1181" s="65">
        <v>44159</v>
      </c>
      <c r="L1181" s="62">
        <f t="shared" si="130"/>
        <v>1.5991837580950314E-2</v>
      </c>
      <c r="M1181" s="62">
        <f t="shared" si="126"/>
        <v>171.79257999999999</v>
      </c>
      <c r="N1181">
        <f t="shared" si="131"/>
        <v>1.8678617148683213E-2</v>
      </c>
    </row>
    <row r="1182" spans="1:14" x14ac:dyDescent="0.3">
      <c r="A1182" s="101">
        <v>44160</v>
      </c>
      <c r="B1182" s="3">
        <f>'Raw data'!B1182</f>
        <v>68.494699999999995</v>
      </c>
      <c r="C1182" s="3">
        <f t="shared" si="127"/>
        <v>1.1251896797671017E-2</v>
      </c>
      <c r="D1182" s="3">
        <f>'Raw data'!C1182</f>
        <v>71.319999999999993</v>
      </c>
      <c r="E1182" s="3">
        <f t="shared" si="128"/>
        <v>6.4916737228336687E-3</v>
      </c>
      <c r="F1182" s="3">
        <f>'Raw data'!D1182</f>
        <v>33.1</v>
      </c>
      <c r="G1182" s="3">
        <f t="shared" si="132"/>
        <v>-3.012048192771127E-3</v>
      </c>
      <c r="H1182" s="62">
        <f>'Raw data'!E1182</f>
        <v>1931.43067211269</v>
      </c>
      <c r="I1182" s="67">
        <f t="shared" si="129"/>
        <v>-3.4609216698902314E-3</v>
      </c>
      <c r="K1182" s="65">
        <v>44160</v>
      </c>
      <c r="L1182" s="62">
        <f t="shared" si="130"/>
        <v>4.9105074425778526E-3</v>
      </c>
      <c r="M1182" s="62">
        <f t="shared" si="126"/>
        <v>172.91469999999998</v>
      </c>
      <c r="N1182">
        <f t="shared" si="131"/>
        <v>6.5318304201496683E-3</v>
      </c>
    </row>
    <row r="1183" spans="1:14" x14ac:dyDescent="0.3">
      <c r="A1183" s="101">
        <v>44161</v>
      </c>
      <c r="B1183" s="3">
        <f>'Raw data'!B1183</f>
        <v>69.923649999999995</v>
      </c>
      <c r="C1183" s="3">
        <f t="shared" si="127"/>
        <v>2.0862198097079052E-2</v>
      </c>
      <c r="D1183" s="3">
        <f>'Raw data'!C1183</f>
        <v>71.2</v>
      </c>
      <c r="E1183" s="3">
        <f t="shared" si="128"/>
        <v>-1.6825574873806834E-3</v>
      </c>
      <c r="F1183" s="3">
        <f>'Raw data'!D1183</f>
        <v>32.76</v>
      </c>
      <c r="G1183" s="3">
        <f t="shared" si="132"/>
        <v>-1.0271903323262943E-2</v>
      </c>
      <c r="H1183" s="62">
        <f>'Raw data'!E1183</f>
        <v>1931.97143891364</v>
      </c>
      <c r="I1183" s="67">
        <f t="shared" si="129"/>
        <v>2.7998250662472884E-4</v>
      </c>
      <c r="K1183" s="65">
        <v>44161</v>
      </c>
      <c r="L1183" s="62">
        <f t="shared" si="130"/>
        <v>2.9692457621451423E-3</v>
      </c>
      <c r="M1183" s="62">
        <f t="shared" si="126"/>
        <v>173.88364999999999</v>
      </c>
      <c r="N1183">
        <f t="shared" si="131"/>
        <v>5.6036299979123046E-3</v>
      </c>
    </row>
    <row r="1184" spans="1:14" x14ac:dyDescent="0.3">
      <c r="A1184" s="101">
        <v>44162</v>
      </c>
      <c r="B1184" s="3">
        <f>'Raw data'!B1184</f>
        <v>72.305250000000001</v>
      </c>
      <c r="C1184" s="3">
        <f t="shared" si="127"/>
        <v>3.4060006878931605E-2</v>
      </c>
      <c r="D1184" s="3">
        <f>'Raw data'!C1184</f>
        <v>72.58</v>
      </c>
      <c r="E1184" s="3">
        <f t="shared" si="128"/>
        <v>1.9382022471910048E-2</v>
      </c>
      <c r="F1184" s="3">
        <f>'Raw data'!D1184</f>
        <v>33.44</v>
      </c>
      <c r="G1184" s="3">
        <f t="shared" si="132"/>
        <v>2.0757020757020749E-2</v>
      </c>
      <c r="H1184" s="62">
        <f>'Raw data'!E1184</f>
        <v>1937.0908616336101</v>
      </c>
      <c r="I1184" s="67">
        <f t="shared" si="129"/>
        <v>2.6498438935767983E-3</v>
      </c>
      <c r="K1184" s="65">
        <v>44162</v>
      </c>
      <c r="L1184" s="62">
        <f t="shared" si="130"/>
        <v>2.4733016702620802E-2</v>
      </c>
      <c r="M1184" s="62">
        <f t="shared" si="126"/>
        <v>178.32524999999998</v>
      </c>
      <c r="N1184">
        <f t="shared" si="131"/>
        <v>2.5543517173696288E-2</v>
      </c>
    </row>
    <row r="1185" spans="1:14" x14ac:dyDescent="0.3">
      <c r="A1185" s="101">
        <v>44165</v>
      </c>
      <c r="B1185" s="3">
        <f>'Raw data'!B1185</f>
        <v>70.590500000000006</v>
      </c>
      <c r="C1185" s="3">
        <f t="shared" si="127"/>
        <v>-2.3715428686022041E-2</v>
      </c>
      <c r="D1185" s="3">
        <f>'Raw data'!C1185</f>
        <v>71.760000000000005</v>
      </c>
      <c r="E1185" s="3">
        <f t="shared" si="128"/>
        <v>-1.1297878203361714E-2</v>
      </c>
      <c r="F1185" s="3">
        <f>'Raw data'!D1185</f>
        <v>33.700000000000003</v>
      </c>
      <c r="G1185" s="3">
        <f t="shared" si="132"/>
        <v>7.7751196172250337E-3</v>
      </c>
      <c r="H1185" s="62">
        <f>'Raw data'!E1185</f>
        <v>1917.5418948103299</v>
      </c>
      <c r="I1185" s="67">
        <f t="shared" si="129"/>
        <v>-1.0091920420704408E-2</v>
      </c>
      <c r="K1185" s="65">
        <v>44165</v>
      </c>
      <c r="L1185" s="62">
        <f t="shared" si="130"/>
        <v>-9.0793957573862411E-3</v>
      </c>
      <c r="M1185" s="62">
        <f t="shared" si="126"/>
        <v>176.0505</v>
      </c>
      <c r="N1185">
        <f t="shared" si="131"/>
        <v>-1.2756185677575011E-2</v>
      </c>
    </row>
    <row r="1186" spans="1:14" x14ac:dyDescent="0.3">
      <c r="A1186" s="101">
        <v>44166</v>
      </c>
      <c r="B1186" s="3">
        <f>'Raw data'!B1186</f>
        <v>71.924194</v>
      </c>
      <c r="C1186" s="3">
        <f t="shared" si="127"/>
        <v>1.889339217033445E-2</v>
      </c>
      <c r="D1186" s="3">
        <f>'Raw data'!C1186</f>
        <v>71.44</v>
      </c>
      <c r="E1186" s="3">
        <f t="shared" si="128"/>
        <v>-4.4593088071349964E-3</v>
      </c>
      <c r="F1186" s="3">
        <f>'Raw data'!D1186</f>
        <v>34.1</v>
      </c>
      <c r="G1186" s="3">
        <f t="shared" si="132"/>
        <v>1.1869436201780372E-2</v>
      </c>
      <c r="H1186" s="62">
        <f>'Raw data'!E1186</f>
        <v>1923.99880427071</v>
      </c>
      <c r="I1186" s="67">
        <f t="shared" si="129"/>
        <v>3.3672846876801866E-3</v>
      </c>
      <c r="K1186" s="65">
        <v>44166</v>
      </c>
      <c r="L1186" s="62">
        <f t="shared" si="130"/>
        <v>8.7678398549932753E-3</v>
      </c>
      <c r="M1186" s="62">
        <f t="shared" si="126"/>
        <v>177.46419399999999</v>
      </c>
      <c r="N1186">
        <f t="shared" si="131"/>
        <v>8.0300481963981492E-3</v>
      </c>
    </row>
    <row r="1187" spans="1:14" x14ac:dyDescent="0.3">
      <c r="A1187" s="101">
        <v>44167</v>
      </c>
      <c r="B1187" s="3">
        <f>'Raw data'!B1187</f>
        <v>70.971559999999997</v>
      </c>
      <c r="C1187" s="3">
        <f t="shared" si="127"/>
        <v>-1.3244972894656329E-2</v>
      </c>
      <c r="D1187" s="3">
        <f>'Raw data'!C1187</f>
        <v>71</v>
      </c>
      <c r="E1187" s="3">
        <f t="shared" si="128"/>
        <v>-6.1590145576707412E-3</v>
      </c>
      <c r="F1187" s="3">
        <f>'Raw data'!D1187</f>
        <v>33.380000000000003</v>
      </c>
      <c r="G1187" s="3">
        <f t="shared" si="132"/>
        <v>-2.1114369501466241E-2</v>
      </c>
      <c r="H1187" s="62">
        <f>'Raw data'!E1187</f>
        <v>1918.99476890855</v>
      </c>
      <c r="I1187" s="67">
        <f t="shared" si="129"/>
        <v>-2.6008515967123036E-3</v>
      </c>
      <c r="K1187" s="65">
        <v>44167</v>
      </c>
      <c r="L1187" s="62">
        <f t="shared" si="130"/>
        <v>-1.3506118984597771E-2</v>
      </c>
      <c r="M1187" s="62">
        <f t="shared" si="126"/>
        <v>175.35156000000001</v>
      </c>
      <c r="N1187">
        <f t="shared" si="131"/>
        <v>-1.1904564816043881E-2</v>
      </c>
    </row>
    <row r="1188" spans="1:14" x14ac:dyDescent="0.3">
      <c r="A1188" s="101">
        <v>44168</v>
      </c>
      <c r="B1188" s="3">
        <f>'Raw data'!B1188</f>
        <v>73.543679999999995</v>
      </c>
      <c r="C1188" s="3">
        <f t="shared" si="127"/>
        <v>3.6241559295018995E-2</v>
      </c>
      <c r="D1188" s="3">
        <f>'Raw data'!C1188</f>
        <v>73.099999999999994</v>
      </c>
      <c r="E1188" s="3">
        <f t="shared" si="128"/>
        <v>2.9577464788732313E-2</v>
      </c>
      <c r="F1188" s="3">
        <f>'Raw data'!D1188</f>
        <v>32.92</v>
      </c>
      <c r="G1188" s="3">
        <f t="shared" si="132"/>
        <v>-1.3780707010185765E-2</v>
      </c>
      <c r="H1188" s="62">
        <f>'Raw data'!E1188</f>
        <v>1912.17530626234</v>
      </c>
      <c r="I1188" s="67">
        <f t="shared" si="129"/>
        <v>-3.5536640102925656E-3</v>
      </c>
      <c r="K1188" s="65">
        <v>44168</v>
      </c>
      <c r="L1188" s="62">
        <f t="shared" si="130"/>
        <v>1.7346105691188517E-2</v>
      </c>
      <c r="M1188" s="62">
        <f t="shared" si="126"/>
        <v>179.56367999999998</v>
      </c>
      <c r="N1188">
        <f t="shared" si="131"/>
        <v>2.4021001010769281E-2</v>
      </c>
    </row>
    <row r="1189" spans="1:14" x14ac:dyDescent="0.3">
      <c r="A1189" s="101">
        <v>44169</v>
      </c>
      <c r="B1189" s="3">
        <f>'Raw data'!B1189</f>
        <v>73.543679999999995</v>
      </c>
      <c r="C1189" s="3">
        <f t="shared" si="127"/>
        <v>0</v>
      </c>
      <c r="D1189" s="3">
        <f>'Raw data'!C1189</f>
        <v>74.14</v>
      </c>
      <c r="E1189" s="3">
        <f t="shared" si="128"/>
        <v>1.422708618331062E-2</v>
      </c>
      <c r="F1189" s="3">
        <f>'Raw data'!D1189</f>
        <v>32.659999999999997</v>
      </c>
      <c r="G1189" s="3">
        <f t="shared" si="132"/>
        <v>-7.8979343863914073E-3</v>
      </c>
      <c r="H1189" s="62">
        <f>'Raw data'!E1189</f>
        <v>1916.93832100287</v>
      </c>
      <c r="I1189" s="67">
        <f t="shared" si="129"/>
        <v>2.4908881130988551E-3</v>
      </c>
      <c r="K1189" s="65">
        <v>44169</v>
      </c>
      <c r="L1189" s="62">
        <f t="shared" si="130"/>
        <v>2.1097172656397377E-3</v>
      </c>
      <c r="M1189" s="62">
        <f t="shared" si="126"/>
        <v>180.34367999999998</v>
      </c>
      <c r="N1189">
        <f t="shared" si="131"/>
        <v>4.3438628568984623E-3</v>
      </c>
    </row>
    <row r="1190" spans="1:14" x14ac:dyDescent="0.3">
      <c r="A1190" s="101">
        <v>44172</v>
      </c>
      <c r="B1190" s="3">
        <f>'Raw data'!B1190</f>
        <v>73.162629999999993</v>
      </c>
      <c r="C1190" s="3">
        <f t="shared" si="127"/>
        <v>-5.1812745840295439E-3</v>
      </c>
      <c r="D1190" s="3">
        <f>'Raw data'!C1190</f>
        <v>74.599999999999994</v>
      </c>
      <c r="E1190" s="3">
        <f t="shared" si="128"/>
        <v>6.2044780145669512E-3</v>
      </c>
      <c r="F1190" s="3">
        <f>'Raw data'!D1190</f>
        <v>32.6</v>
      </c>
      <c r="G1190" s="3">
        <f t="shared" si="132"/>
        <v>-1.8371096142068334E-3</v>
      </c>
      <c r="H1190" s="62">
        <f>'Raw data'!E1190</f>
        <v>1907.6095003197499</v>
      </c>
      <c r="I1190" s="67">
        <f t="shared" si="129"/>
        <v>-4.8665210460394825E-3</v>
      </c>
      <c r="K1190" s="65">
        <v>44172</v>
      </c>
      <c r="L1190" s="62">
        <f t="shared" si="130"/>
        <v>-2.7130206122314202E-4</v>
      </c>
      <c r="M1190" s="62">
        <f t="shared" si="126"/>
        <v>180.36263</v>
      </c>
      <c r="N1190">
        <f t="shared" si="131"/>
        <v>1.0507715047191013E-4</v>
      </c>
    </row>
    <row r="1191" spans="1:14" x14ac:dyDescent="0.3">
      <c r="A1191" s="101">
        <v>44173</v>
      </c>
      <c r="B1191" s="3">
        <f>'Raw data'!B1191</f>
        <v>73.924735999999996</v>
      </c>
      <c r="C1191" s="3">
        <f t="shared" si="127"/>
        <v>1.0416602027565206E-2</v>
      </c>
      <c r="D1191" s="3">
        <f>'Raw data'!C1191</f>
        <v>74.98</v>
      </c>
      <c r="E1191" s="3">
        <f t="shared" si="128"/>
        <v>5.0938337801609878E-3</v>
      </c>
      <c r="F1191" s="3">
        <f>'Raw data'!D1191</f>
        <v>33.4</v>
      </c>
      <c r="G1191" s="3">
        <f t="shared" si="132"/>
        <v>2.4539877300613407E-2</v>
      </c>
      <c r="H1191" s="62">
        <f>'Raw data'!E1191</f>
        <v>1925.5043261173601</v>
      </c>
      <c r="I1191" s="67">
        <f t="shared" si="129"/>
        <v>9.3807594240910494E-3</v>
      </c>
      <c r="K1191" s="65">
        <v>44173</v>
      </c>
      <c r="L1191" s="62">
        <f t="shared" si="130"/>
        <v>1.3350104369446536E-2</v>
      </c>
      <c r="M1191" s="62">
        <f t="shared" si="126"/>
        <v>182.30473600000002</v>
      </c>
      <c r="N1191">
        <f t="shared" si="131"/>
        <v>1.0767784878719188E-2</v>
      </c>
    </row>
    <row r="1192" spans="1:14" x14ac:dyDescent="0.3">
      <c r="A1192" s="101">
        <v>44174</v>
      </c>
      <c r="B1192" s="3">
        <f>'Raw data'!B1192</f>
        <v>72.209990000000005</v>
      </c>
      <c r="C1192" s="3">
        <f t="shared" si="127"/>
        <v>-2.3195835288474905E-2</v>
      </c>
      <c r="D1192" s="3">
        <f>'Raw data'!C1192</f>
        <v>74.48</v>
      </c>
      <c r="E1192" s="3">
        <f t="shared" si="128"/>
        <v>-6.6684449186449717E-3</v>
      </c>
      <c r="F1192" s="3">
        <f>'Raw data'!D1192</f>
        <v>33.32</v>
      </c>
      <c r="G1192" s="3">
        <f t="shared" si="132"/>
        <v>-2.3952095808382726E-3</v>
      </c>
      <c r="H1192" s="62">
        <f>'Raw data'!E1192</f>
        <v>1926.4234741862499</v>
      </c>
      <c r="I1192" s="67">
        <f t="shared" si="129"/>
        <v>4.7735445536144244E-4</v>
      </c>
      <c r="K1192" s="65">
        <v>44174</v>
      </c>
      <c r="L1192" s="62">
        <f t="shared" si="130"/>
        <v>-1.0753163262652717E-2</v>
      </c>
      <c r="M1192" s="62">
        <f t="shared" si="126"/>
        <v>180.00999000000002</v>
      </c>
      <c r="N1192">
        <f t="shared" si="131"/>
        <v>-1.2587418463994283E-2</v>
      </c>
    </row>
    <row r="1193" spans="1:14" x14ac:dyDescent="0.3">
      <c r="A1193" s="101">
        <v>44175</v>
      </c>
      <c r="B1193" s="3">
        <f>'Raw data'!B1193</f>
        <v>71.733665000000002</v>
      </c>
      <c r="C1193" s="3">
        <f t="shared" si="127"/>
        <v>-6.5963864556691223E-3</v>
      </c>
      <c r="D1193" s="3">
        <f>'Raw data'!C1193</f>
        <v>73.14</v>
      </c>
      <c r="E1193" s="3">
        <f t="shared" si="128"/>
        <v>-1.7991407089151496E-2</v>
      </c>
      <c r="F1193" s="3">
        <f>'Raw data'!D1193</f>
        <v>32.64</v>
      </c>
      <c r="G1193" s="3">
        <f t="shared" si="132"/>
        <v>-2.0408163265306114E-2</v>
      </c>
      <c r="H1193" s="62">
        <f>'Raw data'!E1193</f>
        <v>1906.81532945617</v>
      </c>
      <c r="I1193" s="67">
        <f t="shared" si="129"/>
        <v>-1.017852252779604E-2</v>
      </c>
      <c r="K1193" s="65">
        <v>44175</v>
      </c>
      <c r="L1193" s="62">
        <f t="shared" si="130"/>
        <v>-1.4998652270042245E-2</v>
      </c>
      <c r="M1193" s="62">
        <f t="shared" si="126"/>
        <v>177.513665</v>
      </c>
      <c r="N1193">
        <f t="shared" si="131"/>
        <v>-1.3867702564729951E-2</v>
      </c>
    </row>
    <row r="1194" spans="1:14" x14ac:dyDescent="0.3">
      <c r="A1194" s="101">
        <v>44176</v>
      </c>
      <c r="B1194" s="3">
        <f>'Raw data'!B1194</f>
        <v>71.352615</v>
      </c>
      <c r="C1194" s="3">
        <f t="shared" si="127"/>
        <v>-5.3120107553406319E-3</v>
      </c>
      <c r="D1194" s="3">
        <f>'Raw data'!C1194</f>
        <v>73.28</v>
      </c>
      <c r="E1194" s="3">
        <f t="shared" si="128"/>
        <v>1.9141372709871557E-3</v>
      </c>
      <c r="F1194" s="3">
        <f>'Raw data'!D1194</f>
        <v>32.82</v>
      </c>
      <c r="G1194" s="3">
        <f t="shared" si="132"/>
        <v>5.514705882352932E-3</v>
      </c>
      <c r="H1194" s="62">
        <f>'Raw data'!E1194</f>
        <v>1891.2156060632501</v>
      </c>
      <c r="I1194" s="67">
        <f t="shared" si="129"/>
        <v>-8.1810352329027228E-3</v>
      </c>
      <c r="K1194" s="65">
        <v>44176</v>
      </c>
      <c r="L1194" s="62">
        <f t="shared" si="130"/>
        <v>7.0561079933315193E-4</v>
      </c>
      <c r="M1194" s="62">
        <f t="shared" si="126"/>
        <v>177.45261499999998</v>
      </c>
      <c r="N1194">
        <f t="shared" si="131"/>
        <v>-3.4391718519260431E-4</v>
      </c>
    </row>
    <row r="1195" spans="1:14" x14ac:dyDescent="0.3">
      <c r="A1195" s="101">
        <v>44179</v>
      </c>
      <c r="B1195" s="3">
        <f>'Raw data'!B1195</f>
        <v>72.114716000000001</v>
      </c>
      <c r="C1195" s="3">
        <f t="shared" si="127"/>
        <v>1.0680771825952017E-2</v>
      </c>
      <c r="D1195" s="3">
        <f>'Raw data'!C1195</f>
        <v>75.12</v>
      </c>
      <c r="E1195" s="3">
        <f t="shared" si="128"/>
        <v>2.5109170305676901E-2</v>
      </c>
      <c r="F1195" s="3">
        <f>'Raw data'!D1195</f>
        <v>33.1</v>
      </c>
      <c r="G1195" s="3">
        <f t="shared" si="132"/>
        <v>8.5313833028641418E-3</v>
      </c>
      <c r="H1195" s="62">
        <f>'Raw data'!E1195</f>
        <v>1890.6487496402201</v>
      </c>
      <c r="I1195" s="67">
        <f t="shared" si="129"/>
        <v>-2.9973125285803374E-4</v>
      </c>
      <c r="K1195" s="65">
        <v>44179</v>
      </c>
      <c r="L1195" s="62">
        <f t="shared" si="130"/>
        <v>1.477377514483102E-2</v>
      </c>
      <c r="M1195" s="62">
        <f t="shared" si="126"/>
        <v>180.33471599999999</v>
      </c>
      <c r="N1195">
        <f t="shared" si="131"/>
        <v>1.6241524533183161E-2</v>
      </c>
    </row>
    <row r="1196" spans="1:14" x14ac:dyDescent="0.3">
      <c r="A1196" s="101">
        <v>44180</v>
      </c>
      <c r="B1196" s="3">
        <f>'Raw data'!B1196</f>
        <v>72.305250000000001</v>
      </c>
      <c r="C1196" s="3">
        <f t="shared" si="127"/>
        <v>2.642095962771309E-3</v>
      </c>
      <c r="D1196" s="3">
        <f>'Raw data'!C1196</f>
        <v>78.180000000000007</v>
      </c>
      <c r="E1196" s="3">
        <f t="shared" si="128"/>
        <v>4.0734824281150189E-2</v>
      </c>
      <c r="F1196" s="3">
        <f>'Raw data'!D1196</f>
        <v>33.479999999999997</v>
      </c>
      <c r="G1196" s="3">
        <f t="shared" si="132"/>
        <v>1.1480362537764213E-2</v>
      </c>
      <c r="H1196" s="62">
        <f>'Raw data'!E1196</f>
        <v>1889.8372509378501</v>
      </c>
      <c r="I1196" s="67">
        <f t="shared" si="129"/>
        <v>-4.2921706241017465E-4</v>
      </c>
      <c r="K1196" s="65">
        <v>44180</v>
      </c>
      <c r="L1196" s="62">
        <f t="shared" si="130"/>
        <v>1.828576092722857E-2</v>
      </c>
      <c r="M1196" s="62">
        <f t="shared" si="126"/>
        <v>183.96525</v>
      </c>
      <c r="N1196">
        <f t="shared" si="131"/>
        <v>2.0132196842232039E-2</v>
      </c>
    </row>
    <row r="1197" spans="1:14" x14ac:dyDescent="0.3">
      <c r="A1197" s="101">
        <v>44181</v>
      </c>
      <c r="B1197" s="3">
        <f>'Raw data'!B1197</f>
        <v>72.591033999999993</v>
      </c>
      <c r="C1197" s="3">
        <f t="shared" si="127"/>
        <v>3.9524654157200544E-3</v>
      </c>
      <c r="D1197" s="3">
        <f>'Raw data'!C1197</f>
        <v>78.8</v>
      </c>
      <c r="E1197" s="3">
        <f t="shared" si="128"/>
        <v>7.9304169864414208E-3</v>
      </c>
      <c r="F1197" s="3">
        <f>'Raw data'!D1197</f>
        <v>33.340000000000003</v>
      </c>
      <c r="G1197" s="3">
        <f t="shared" si="132"/>
        <v>-4.1816009557943097E-3</v>
      </c>
      <c r="H1197" s="62">
        <f>'Raw data'!E1197</f>
        <v>1892.2587069784199</v>
      </c>
      <c r="I1197" s="67">
        <f t="shared" si="129"/>
        <v>1.2813040061350224E-3</v>
      </c>
      <c r="K1197" s="65">
        <v>44181</v>
      </c>
      <c r="L1197" s="62">
        <f t="shared" si="130"/>
        <v>2.5670938154557219E-3</v>
      </c>
      <c r="M1197" s="62">
        <f t="shared" si="126"/>
        <v>184.73103399999999</v>
      </c>
      <c r="N1197">
        <f t="shared" si="131"/>
        <v>4.1626557189469015E-3</v>
      </c>
    </row>
    <row r="1198" spans="1:14" x14ac:dyDescent="0.3">
      <c r="A1198" s="101">
        <v>44182</v>
      </c>
      <c r="B1198" s="3">
        <f>'Raw data'!B1198</f>
        <v>72.114716000000001</v>
      </c>
      <c r="C1198" s="3">
        <f t="shared" si="127"/>
        <v>-6.5616643509994925E-3</v>
      </c>
      <c r="D1198" s="3">
        <f>'Raw data'!C1198</f>
        <v>79.2</v>
      </c>
      <c r="E1198" s="3">
        <f t="shared" si="128"/>
        <v>5.0761421319797679E-3</v>
      </c>
      <c r="F1198" s="3">
        <f>'Raw data'!D1198</f>
        <v>33.4</v>
      </c>
      <c r="G1198" s="3">
        <f t="shared" si="132"/>
        <v>1.7996400719854579E-3</v>
      </c>
      <c r="H1198" s="62">
        <f>'Raw data'!E1198</f>
        <v>1885.1765881972799</v>
      </c>
      <c r="I1198" s="67">
        <f t="shared" si="129"/>
        <v>-3.7426799808197644E-3</v>
      </c>
      <c r="K1198" s="65">
        <v>44182</v>
      </c>
      <c r="L1198" s="62">
        <f t="shared" si="130"/>
        <v>1.0470595098857774E-4</v>
      </c>
      <c r="M1198" s="62">
        <f t="shared" si="126"/>
        <v>184.71471600000001</v>
      </c>
      <c r="N1198">
        <f t="shared" si="131"/>
        <v>-8.8333831336558576E-5</v>
      </c>
    </row>
    <row r="1199" spans="1:14" x14ac:dyDescent="0.3">
      <c r="A1199" s="101">
        <v>44183</v>
      </c>
      <c r="B1199" s="3">
        <f>'Raw data'!B1199</f>
        <v>73.067359999999994</v>
      </c>
      <c r="C1199" s="3">
        <f t="shared" si="127"/>
        <v>1.3210119277180434E-2</v>
      </c>
      <c r="D1199" s="3">
        <f>'Raw data'!C1199</f>
        <v>80.98</v>
      </c>
      <c r="E1199" s="3">
        <f t="shared" si="128"/>
        <v>2.2474747474747488E-2</v>
      </c>
      <c r="F1199" s="3">
        <f>'Raw data'!D1199</f>
        <v>33.46</v>
      </c>
      <c r="G1199" s="3">
        <f t="shared" si="132"/>
        <v>1.7964071856288106E-3</v>
      </c>
      <c r="H1199" s="62">
        <f>'Raw data'!E1199</f>
        <v>1886.8843531545299</v>
      </c>
      <c r="I1199" s="67">
        <f t="shared" si="129"/>
        <v>9.0589124007903188E-4</v>
      </c>
      <c r="K1199" s="65">
        <v>44183</v>
      </c>
      <c r="L1199" s="62">
        <f t="shared" si="130"/>
        <v>1.2493757979185576E-2</v>
      </c>
      <c r="M1199" s="62">
        <f t="shared" si="126"/>
        <v>187.50736000000001</v>
      </c>
      <c r="N1199">
        <f t="shared" si="131"/>
        <v>1.5118687132648356E-2</v>
      </c>
    </row>
    <row r="1200" spans="1:14" x14ac:dyDescent="0.3">
      <c r="A1200" s="101">
        <v>44186</v>
      </c>
      <c r="B1200" s="3">
        <f>'Raw data'!B1200</f>
        <v>71.162080000000003</v>
      </c>
      <c r="C1200" s="3">
        <f t="shared" si="127"/>
        <v>-2.6075664975441712E-2</v>
      </c>
      <c r="D1200" s="3">
        <f>'Raw data'!C1200</f>
        <v>78.459999999999994</v>
      </c>
      <c r="E1200" s="3">
        <f t="shared" si="128"/>
        <v>-3.111879476413942E-2</v>
      </c>
      <c r="F1200" s="3">
        <f>'Raw data'!D1200</f>
        <v>32.54</v>
      </c>
      <c r="G1200" s="3">
        <f t="shared" si="132"/>
        <v>-2.7495517035266041E-2</v>
      </c>
      <c r="H1200" s="62">
        <f>'Raw data'!E1200</f>
        <v>1845.1125693189399</v>
      </c>
      <c r="I1200" s="67">
        <f t="shared" si="129"/>
        <v>-2.2137967155090935E-2</v>
      </c>
      <c r="K1200" s="65">
        <v>44186</v>
      </c>
      <c r="L1200" s="62">
        <f t="shared" si="130"/>
        <v>-2.8229992258282391E-2</v>
      </c>
      <c r="M1200" s="62">
        <f t="shared" si="126"/>
        <v>182.16207999999997</v>
      </c>
      <c r="N1200">
        <f t="shared" si="131"/>
        <v>-2.8507041003617301E-2</v>
      </c>
    </row>
    <row r="1201" spans="1:14" x14ac:dyDescent="0.3">
      <c r="A1201" s="101">
        <v>44187</v>
      </c>
      <c r="B1201" s="3">
        <f>'Raw data'!B1201</f>
        <v>71.066820000000007</v>
      </c>
      <c r="C1201" s="3">
        <f t="shared" si="127"/>
        <v>-1.3386342838769766E-3</v>
      </c>
      <c r="D1201" s="3">
        <f>'Raw data'!C1201</f>
        <v>79.680000000000007</v>
      </c>
      <c r="E1201" s="3">
        <f t="shared" si="128"/>
        <v>1.5549324496558924E-2</v>
      </c>
      <c r="F1201" s="3">
        <f>'Raw data'!D1201</f>
        <v>32.18</v>
      </c>
      <c r="G1201" s="3">
        <f t="shared" si="132"/>
        <v>-1.1063306699446817E-2</v>
      </c>
      <c r="H1201" s="62">
        <f>'Raw data'!E1201</f>
        <v>1863.28203675236</v>
      </c>
      <c r="I1201" s="67">
        <f t="shared" si="129"/>
        <v>9.8473490103244653E-3</v>
      </c>
      <c r="K1201" s="65">
        <v>44187</v>
      </c>
      <c r="L1201" s="62">
        <f t="shared" si="130"/>
        <v>1.0491278377450432E-3</v>
      </c>
      <c r="M1201" s="62">
        <f t="shared" si="126"/>
        <v>182.92682000000002</v>
      </c>
      <c r="N1201">
        <f t="shared" si="131"/>
        <v>4.1981294899577672E-3</v>
      </c>
    </row>
    <row r="1202" spans="1:14" x14ac:dyDescent="0.3">
      <c r="A1202" s="101">
        <v>44188</v>
      </c>
      <c r="B1202" s="3">
        <f>'Raw data'!B1202</f>
        <v>72.114716000000001</v>
      </c>
      <c r="C1202" s="3">
        <f t="shared" si="127"/>
        <v>1.4745221469034274E-2</v>
      </c>
      <c r="D1202" s="3">
        <f>'Raw data'!C1202</f>
        <v>81.819999999999993</v>
      </c>
      <c r="E1202" s="3">
        <f t="shared" si="128"/>
        <v>2.6857429718875329E-2</v>
      </c>
      <c r="F1202" s="3">
        <f>'Raw data'!D1202</f>
        <v>32.64</v>
      </c>
      <c r="G1202" s="3">
        <f t="shared" si="132"/>
        <v>1.4294592914853974E-2</v>
      </c>
      <c r="H1202" s="62">
        <f>'Raw data'!E1202</f>
        <v>1867.99343546921</v>
      </c>
      <c r="I1202" s="67">
        <f t="shared" si="129"/>
        <v>2.5285483485161559E-3</v>
      </c>
      <c r="K1202" s="65">
        <v>44188</v>
      </c>
      <c r="L1202" s="62">
        <f t="shared" si="130"/>
        <v>1.8632414700921193E-2</v>
      </c>
      <c r="M1202" s="62">
        <f t="shared" si="126"/>
        <v>186.57471599999997</v>
      </c>
      <c r="N1202">
        <f t="shared" si="131"/>
        <v>1.994183247705255E-2</v>
      </c>
    </row>
    <row r="1203" spans="1:14" x14ac:dyDescent="0.3">
      <c r="A1203" s="101">
        <v>44193</v>
      </c>
      <c r="B1203" s="3">
        <f>'Raw data'!B1203</f>
        <v>72.114716000000001</v>
      </c>
      <c r="C1203" s="3">
        <f t="shared" si="127"/>
        <v>0</v>
      </c>
      <c r="D1203" s="3">
        <f>'Raw data'!C1203</f>
        <v>80.08</v>
      </c>
      <c r="E1203" s="3">
        <f t="shared" si="128"/>
        <v>-2.1266194084575838E-2</v>
      </c>
      <c r="F1203" s="3">
        <f>'Raw data'!D1203</f>
        <v>33.1</v>
      </c>
      <c r="G1203" s="3">
        <f t="shared" si="132"/>
        <v>1.4093137254901987E-2</v>
      </c>
      <c r="H1203" s="62">
        <f>'Raw data'!E1203</f>
        <v>1886.37846505422</v>
      </c>
      <c r="I1203" s="67">
        <f t="shared" si="129"/>
        <v>9.842127512826062E-3</v>
      </c>
      <c r="K1203" s="65">
        <v>44193</v>
      </c>
      <c r="L1203" s="62">
        <f t="shared" si="130"/>
        <v>-2.3910189432246169E-3</v>
      </c>
      <c r="M1203" s="62">
        <f t="shared" si="126"/>
        <v>185.29471599999999</v>
      </c>
      <c r="N1203">
        <f t="shared" si="131"/>
        <v>-6.860522301424663E-3</v>
      </c>
    </row>
    <row r="1204" spans="1:14" x14ac:dyDescent="0.3">
      <c r="A1204" s="101">
        <v>44194</v>
      </c>
      <c r="B1204" s="3">
        <f>'Raw data'!B1204</f>
        <v>71.352615</v>
      </c>
      <c r="C1204" s="3">
        <f t="shared" si="127"/>
        <v>-1.0567898513252154E-2</v>
      </c>
      <c r="D1204" s="3">
        <f>'Raw data'!C1204</f>
        <v>80.72</v>
      </c>
      <c r="E1204" s="3">
        <f t="shared" si="128"/>
        <v>7.9920079920079989E-3</v>
      </c>
      <c r="F1204" s="3">
        <f>'Raw data'!D1204</f>
        <v>35.18</v>
      </c>
      <c r="G1204" s="3">
        <f t="shared" si="132"/>
        <v>6.2839879154078501E-2</v>
      </c>
      <c r="H1204" s="62">
        <f>'Raw data'!E1204</f>
        <v>1893.06193308672</v>
      </c>
      <c r="I1204" s="67">
        <f t="shared" si="129"/>
        <v>3.543015442719209E-3</v>
      </c>
      <c r="K1204" s="65">
        <v>44194</v>
      </c>
      <c r="L1204" s="62">
        <f t="shared" si="130"/>
        <v>2.0087996210944783E-2</v>
      </c>
      <c r="M1204" s="62">
        <f t="shared" si="126"/>
        <v>187.25261499999999</v>
      </c>
      <c r="N1204">
        <f t="shared" si="131"/>
        <v>1.0566404926517158E-2</v>
      </c>
    </row>
    <row r="1205" spans="1:14" x14ac:dyDescent="0.3">
      <c r="A1205" s="101">
        <v>44195</v>
      </c>
      <c r="B1205" s="3">
        <f>'Raw data'!B1205</f>
        <v>70.209440000000001</v>
      </c>
      <c r="C1205" s="3">
        <f t="shared" si="127"/>
        <v>-1.6021487089155729E-2</v>
      </c>
      <c r="D1205" s="3">
        <f>'Raw data'!C1205</f>
        <v>80.56</v>
      </c>
      <c r="E1205" s="3">
        <f t="shared" si="128"/>
        <v>-1.9821605550049133E-3</v>
      </c>
      <c r="F1205" s="3">
        <f>'Raw data'!D1205</f>
        <v>34.9</v>
      </c>
      <c r="G1205" s="3">
        <f t="shared" si="132"/>
        <v>-7.9590676520750747E-3</v>
      </c>
      <c r="H1205" s="62">
        <f>'Raw data'!E1205</f>
        <v>1874.7399905898401</v>
      </c>
      <c r="I1205" s="67">
        <f t="shared" si="129"/>
        <v>-9.6784696668667514E-3</v>
      </c>
      <c r="K1205" s="65">
        <v>44195</v>
      </c>
      <c r="L1205" s="62">
        <f t="shared" si="130"/>
        <v>-8.6542384320785724E-3</v>
      </c>
      <c r="M1205" s="62">
        <f t="shared" si="126"/>
        <v>185.66944000000001</v>
      </c>
      <c r="N1205">
        <f t="shared" si="131"/>
        <v>-8.454755091137087E-3</v>
      </c>
    </row>
    <row r="1206" spans="1:14" x14ac:dyDescent="0.3">
      <c r="A1206" s="101">
        <v>44200</v>
      </c>
      <c r="B1206" s="3">
        <f>'Raw data'!B1206</f>
        <v>72.114716000000001</v>
      </c>
      <c r="C1206" s="3">
        <f t="shared" si="127"/>
        <v>2.7137034564013052E-2</v>
      </c>
      <c r="D1206" s="3">
        <f>'Raw data'!C1206</f>
        <v>82.8</v>
      </c>
      <c r="E1206" s="3">
        <f t="shared" si="128"/>
        <v>2.7805362462760611E-2</v>
      </c>
      <c r="F1206" s="3">
        <f>'Raw data'!D1206</f>
        <v>34.979999999999997</v>
      </c>
      <c r="G1206" s="3">
        <f t="shared" si="132"/>
        <v>2.2922636103151375E-3</v>
      </c>
      <c r="H1206" s="62">
        <f>'Raw data'!E1206</f>
        <v>1895.49385808698</v>
      </c>
      <c r="I1206" s="67">
        <f t="shared" si="129"/>
        <v>1.1070264464039224E-2</v>
      </c>
      <c r="K1206" s="65">
        <v>44200</v>
      </c>
      <c r="L1206" s="62">
        <f t="shared" si="130"/>
        <v>1.9078220212362933E-2</v>
      </c>
      <c r="M1206" s="62">
        <f t="shared" si="126"/>
        <v>189.89471599999999</v>
      </c>
      <c r="N1206">
        <f t="shared" si="131"/>
        <v>2.2756981439702621E-2</v>
      </c>
    </row>
    <row r="1207" spans="1:14" x14ac:dyDescent="0.3">
      <c r="A1207" s="101">
        <v>44201</v>
      </c>
      <c r="B1207" s="3">
        <f>'Raw data'!B1207</f>
        <v>76.115809999999996</v>
      </c>
      <c r="C1207" s="3">
        <f t="shared" si="127"/>
        <v>5.5482351202769689E-2</v>
      </c>
      <c r="D1207" s="3">
        <f>'Raw data'!C1207</f>
        <v>87.4</v>
      </c>
      <c r="E1207" s="3">
        <f t="shared" si="128"/>
        <v>5.5555555555555663E-2</v>
      </c>
      <c r="F1207" s="3">
        <f>'Raw data'!D1207</f>
        <v>37.200000000000003</v>
      </c>
      <c r="G1207" s="3">
        <f t="shared" si="132"/>
        <v>6.3464837049742887E-2</v>
      </c>
      <c r="H1207" s="62">
        <f>'Raw data'!E1207</f>
        <v>1892.35339867675</v>
      </c>
      <c r="I1207" s="67">
        <f t="shared" si="129"/>
        <v>-1.6568027360423883E-3</v>
      </c>
      <c r="K1207" s="65">
        <v>44201</v>
      </c>
      <c r="L1207" s="62">
        <f t="shared" si="130"/>
        <v>5.8167581269356082E-2</v>
      </c>
      <c r="M1207" s="62">
        <f t="shared" si="126"/>
        <v>200.71580999999998</v>
      </c>
      <c r="N1207">
        <f t="shared" si="131"/>
        <v>5.6984703039340959E-2</v>
      </c>
    </row>
    <row r="1208" spans="1:14" x14ac:dyDescent="0.3">
      <c r="A1208" s="101">
        <v>44203</v>
      </c>
      <c r="B1208" s="3">
        <f>'Raw data'!B1208</f>
        <v>78.021079999999998</v>
      </c>
      <c r="C1208" s="3">
        <f t="shared" si="127"/>
        <v>2.5031199168740394E-2</v>
      </c>
      <c r="D1208" s="3">
        <f>'Raw data'!C1208</f>
        <v>93.02</v>
      </c>
      <c r="E1208" s="3">
        <f t="shared" si="128"/>
        <v>6.4302059496567393E-2</v>
      </c>
      <c r="F1208" s="3">
        <f>'Raw data'!D1208</f>
        <v>36.200000000000003</v>
      </c>
      <c r="G1208" s="3">
        <f t="shared" si="132"/>
        <v>-2.6881720430107524E-2</v>
      </c>
      <c r="H1208" s="62">
        <f>'Raw data'!E1208</f>
        <v>1939.4903572481101</v>
      </c>
      <c r="I1208" s="67">
        <f t="shared" si="129"/>
        <v>2.4909173204286868E-2</v>
      </c>
      <c r="K1208" s="65">
        <v>44203</v>
      </c>
      <c r="L1208" s="62">
        <f t="shared" si="130"/>
        <v>2.081717941173342E-2</v>
      </c>
      <c r="M1208" s="62">
        <f t="shared" si="126"/>
        <v>207.24108000000001</v>
      </c>
      <c r="N1208">
        <f t="shared" si="131"/>
        <v>3.2509995102030252E-2</v>
      </c>
    </row>
    <row r="1209" spans="1:14" x14ac:dyDescent="0.3">
      <c r="A1209" s="101">
        <v>44204</v>
      </c>
      <c r="B1209" s="3">
        <f>'Raw data'!B1209</f>
        <v>78.306870000000004</v>
      </c>
      <c r="C1209" s="3">
        <f t="shared" si="127"/>
        <v>3.6629844139558919E-3</v>
      </c>
      <c r="D1209" s="3">
        <f>'Raw data'!C1209</f>
        <v>93.28</v>
      </c>
      <c r="E1209" s="3">
        <f t="shared" si="128"/>
        <v>2.7950978284240501E-3</v>
      </c>
      <c r="F1209" s="3">
        <f>'Raw data'!D1209</f>
        <v>35.479999999999997</v>
      </c>
      <c r="G1209" s="3">
        <f t="shared" si="132"/>
        <v>-1.9889502762431104E-2</v>
      </c>
      <c r="H1209" s="62">
        <f>'Raw data'!E1209</f>
        <v>1949.3696237992899</v>
      </c>
      <c r="I1209" s="67">
        <f t="shared" si="129"/>
        <v>5.0937435776671116E-3</v>
      </c>
      <c r="K1209" s="65">
        <v>44204</v>
      </c>
      <c r="L1209" s="62">
        <f t="shared" si="130"/>
        <v>-4.4771401733503871E-3</v>
      </c>
      <c r="M1209" s="62">
        <f t="shared" si="126"/>
        <v>207.06686999999999</v>
      </c>
      <c r="N1209">
        <f t="shared" si="131"/>
        <v>-8.4061519077210174E-4</v>
      </c>
    </row>
    <row r="1210" spans="1:14" x14ac:dyDescent="0.3">
      <c r="A1210" s="101">
        <v>44207</v>
      </c>
      <c r="B1210" s="3">
        <f>'Raw data'!B1210</f>
        <v>78.497399999999999</v>
      </c>
      <c r="C1210" s="3">
        <f t="shared" si="127"/>
        <v>2.4331198527025207E-3</v>
      </c>
      <c r="D1210" s="3">
        <f>'Raw data'!C1210</f>
        <v>97.98</v>
      </c>
      <c r="E1210" s="3">
        <f t="shared" si="128"/>
        <v>5.0385934819897116E-2</v>
      </c>
      <c r="F1210" s="3">
        <f>'Raw data'!D1210</f>
        <v>34.92</v>
      </c>
      <c r="G1210" s="3">
        <f t="shared" si="132"/>
        <v>-1.5783540022547778E-2</v>
      </c>
      <c r="H1210" s="62">
        <f>'Raw data'!E1210</f>
        <v>1941.48648174453</v>
      </c>
      <c r="I1210" s="67">
        <f t="shared" si="129"/>
        <v>-4.0439442363915494E-3</v>
      </c>
      <c r="K1210" s="65">
        <v>44207</v>
      </c>
      <c r="L1210" s="62">
        <f t="shared" si="130"/>
        <v>1.2345171550017284E-2</v>
      </c>
      <c r="M1210" s="62">
        <f t="shared" si="126"/>
        <v>211.3974</v>
      </c>
      <c r="N1210">
        <f t="shared" si="131"/>
        <v>2.0913678755080475E-2</v>
      </c>
    </row>
    <row r="1211" spans="1:14" x14ac:dyDescent="0.3">
      <c r="A1211" s="101">
        <v>44208</v>
      </c>
      <c r="B1211" s="3">
        <f>'Raw data'!B1211</f>
        <v>80.783730000000006</v>
      </c>
      <c r="C1211" s="3">
        <f t="shared" si="127"/>
        <v>2.9126187618953071E-2</v>
      </c>
      <c r="D1211" s="3">
        <f>'Raw data'!C1211</f>
        <v>102.9</v>
      </c>
      <c r="E1211" s="3">
        <f t="shared" si="128"/>
        <v>5.0214329454990832E-2</v>
      </c>
      <c r="F1211" s="3">
        <f>'Raw data'!D1211</f>
        <v>36.36</v>
      </c>
      <c r="G1211" s="3">
        <f t="shared" si="132"/>
        <v>4.1237113402061785E-2</v>
      </c>
      <c r="H1211" s="62">
        <f>'Raw data'!E1211</f>
        <v>1958.6184758669499</v>
      </c>
      <c r="I1211" s="67">
        <f t="shared" si="129"/>
        <v>8.8241634868484204E-3</v>
      </c>
      <c r="K1211" s="65">
        <v>44208</v>
      </c>
      <c r="L1211" s="62">
        <f t="shared" si="130"/>
        <v>4.0192543492001902E-2</v>
      </c>
      <c r="M1211" s="62">
        <f t="shared" si="126"/>
        <v>220.04373000000004</v>
      </c>
      <c r="N1211">
        <f t="shared" si="131"/>
        <v>4.0900834163523463E-2</v>
      </c>
    </row>
    <row r="1212" spans="1:14" x14ac:dyDescent="0.3">
      <c r="A1212" s="101">
        <v>44209</v>
      </c>
      <c r="B1212" s="3">
        <f>'Raw data'!B1212</f>
        <v>80.402680000000004</v>
      </c>
      <c r="C1212" s="3">
        <f t="shared" si="127"/>
        <v>-4.716915151107802E-3</v>
      </c>
      <c r="D1212" s="3">
        <f>'Raw data'!C1212</f>
        <v>105.9</v>
      </c>
      <c r="E1212" s="3">
        <f t="shared" si="128"/>
        <v>2.9154518950437316E-2</v>
      </c>
      <c r="F1212" s="3">
        <f>'Raw data'!D1212</f>
        <v>36.14</v>
      </c>
      <c r="G1212" s="3">
        <f t="shared" si="132"/>
        <v>-6.0506050605060192E-3</v>
      </c>
      <c r="H1212" s="62">
        <f>'Raw data'!E1212</f>
        <v>1962.2628521914901</v>
      </c>
      <c r="I1212" s="67">
        <f t="shared" si="129"/>
        <v>1.8606871983718356E-3</v>
      </c>
      <c r="K1212" s="65">
        <v>44209</v>
      </c>
      <c r="L1212" s="62">
        <f t="shared" si="130"/>
        <v>6.1289995796078326E-3</v>
      </c>
      <c r="M1212" s="62">
        <f t="shared" si="126"/>
        <v>222.44268</v>
      </c>
      <c r="N1212">
        <f t="shared" si="131"/>
        <v>1.0902151131504435E-2</v>
      </c>
    </row>
    <row r="1213" spans="1:14" x14ac:dyDescent="0.3">
      <c r="A1213" s="101">
        <v>44210</v>
      </c>
      <c r="B1213" s="3">
        <f>'Raw data'!B1213</f>
        <v>81.164779999999993</v>
      </c>
      <c r="C1213" s="3">
        <f t="shared" si="127"/>
        <v>9.478539770067235E-3</v>
      </c>
      <c r="D1213" s="3">
        <f>'Raw data'!C1213</f>
        <v>107.8</v>
      </c>
      <c r="E1213" s="3">
        <f t="shared" si="128"/>
        <v>1.794145420207735E-2</v>
      </c>
      <c r="F1213" s="3">
        <f>'Raw data'!D1213</f>
        <v>36.880000000000003</v>
      </c>
      <c r="G1213" s="3">
        <f t="shared" si="132"/>
        <v>2.047592695074715E-2</v>
      </c>
      <c r="H1213" s="62">
        <f>'Raw data'!E1213</f>
        <v>1972.2248611688599</v>
      </c>
      <c r="I1213" s="67">
        <f t="shared" si="129"/>
        <v>5.0767963966927556E-3</v>
      </c>
      <c r="K1213" s="65">
        <v>44210</v>
      </c>
      <c r="L1213" s="62">
        <f t="shared" si="130"/>
        <v>1.5965306974297242E-2</v>
      </c>
      <c r="M1213" s="62">
        <f t="shared" si="126"/>
        <v>225.84477999999999</v>
      </c>
      <c r="N1213">
        <f t="shared" si="131"/>
        <v>1.5294277159401201E-2</v>
      </c>
    </row>
    <row r="1214" spans="1:14" x14ac:dyDescent="0.3">
      <c r="A1214" s="101">
        <v>44211</v>
      </c>
      <c r="B1214" s="3">
        <f>'Raw data'!B1214</f>
        <v>79.164246000000006</v>
      </c>
      <c r="C1214" s="3">
        <f t="shared" si="127"/>
        <v>-2.4647809062009259E-2</v>
      </c>
      <c r="D1214" s="3">
        <f>'Raw data'!C1214</f>
        <v>102.65</v>
      </c>
      <c r="E1214" s="3">
        <f t="shared" si="128"/>
        <v>-4.7773654916511983E-2</v>
      </c>
      <c r="F1214" s="3">
        <f>'Raw data'!D1214</f>
        <v>37.1</v>
      </c>
      <c r="G1214" s="3">
        <f t="shared" si="132"/>
        <v>5.9652928416485586E-3</v>
      </c>
      <c r="H1214" s="62">
        <f>'Raw data'!E1214</f>
        <v>1954.7053071913101</v>
      </c>
      <c r="I1214" s="67">
        <f t="shared" si="129"/>
        <v>-8.8831422433071992E-3</v>
      </c>
      <c r="K1214" s="65">
        <v>44211</v>
      </c>
      <c r="L1214" s="62">
        <f t="shared" si="130"/>
        <v>-2.2152057045624229E-2</v>
      </c>
      <c r="M1214" s="62">
        <f t="shared" si="126"/>
        <v>218.91424600000002</v>
      </c>
      <c r="N1214">
        <f t="shared" si="131"/>
        <v>-3.0687156019279994E-2</v>
      </c>
    </row>
    <row r="1215" spans="1:14" x14ac:dyDescent="0.3">
      <c r="A1215" s="101">
        <v>44214</v>
      </c>
      <c r="B1215" s="3">
        <f>'Raw data'!B1215</f>
        <v>79.783460000000005</v>
      </c>
      <c r="C1215" s="3">
        <f t="shared" si="127"/>
        <v>7.8218896950019521E-3</v>
      </c>
      <c r="D1215" s="3">
        <f>'Raw data'!C1215</f>
        <v>105.05</v>
      </c>
      <c r="E1215" s="3">
        <f t="shared" si="128"/>
        <v>2.3380418899171859E-2</v>
      </c>
      <c r="F1215" s="3">
        <f>'Raw data'!D1215</f>
        <v>37.44</v>
      </c>
      <c r="G1215" s="3">
        <f t="shared" si="132"/>
        <v>9.1644204851751027E-3</v>
      </c>
      <c r="H1215" s="62">
        <f>'Raw data'!E1215</f>
        <v>1962.42612447181</v>
      </c>
      <c r="I1215" s="67">
        <f t="shared" si="129"/>
        <v>3.9498625455689921E-3</v>
      </c>
      <c r="K1215" s="65">
        <v>44214</v>
      </c>
      <c r="L1215" s="62">
        <f t="shared" si="130"/>
        <v>1.3455576359782971E-2</v>
      </c>
      <c r="M1215" s="62">
        <f t="shared" si="126"/>
        <v>222.27346</v>
      </c>
      <c r="N1215">
        <f t="shared" si="131"/>
        <v>1.5344885320985368E-2</v>
      </c>
    </row>
    <row r="1216" spans="1:14" x14ac:dyDescent="0.3">
      <c r="A1216" s="101">
        <v>44215</v>
      </c>
      <c r="B1216" s="3">
        <f>'Raw data'!B1216</f>
        <v>79.450035</v>
      </c>
      <c r="C1216" s="3">
        <f t="shared" si="127"/>
        <v>-4.1791243448204103E-3</v>
      </c>
      <c r="D1216" s="3">
        <f>'Raw data'!C1216</f>
        <v>103.9</v>
      </c>
      <c r="E1216" s="3">
        <f t="shared" si="128"/>
        <v>-1.0947168015230761E-2</v>
      </c>
      <c r="F1216" s="3">
        <f>'Raw data'!D1216</f>
        <v>37.24</v>
      </c>
      <c r="G1216" s="3">
        <f t="shared" si="132"/>
        <v>-5.3418803418802284E-3</v>
      </c>
      <c r="H1216" s="62">
        <f>'Raw data'!E1216</f>
        <v>1957.8538785037899</v>
      </c>
      <c r="I1216" s="67">
        <f t="shared" si="129"/>
        <v>-2.3298945682608545E-3</v>
      </c>
      <c r="K1216" s="65">
        <v>44215</v>
      </c>
      <c r="L1216" s="62">
        <f t="shared" si="130"/>
        <v>-6.8227242339771342E-3</v>
      </c>
      <c r="M1216" s="62">
        <f t="shared" si="126"/>
        <v>220.590035</v>
      </c>
      <c r="N1216">
        <f t="shared" si="131"/>
        <v>-7.5736662397750936E-3</v>
      </c>
    </row>
    <row r="1217" spans="1:14" x14ac:dyDescent="0.3">
      <c r="A1217" s="101">
        <v>44216</v>
      </c>
      <c r="B1217" s="3">
        <f>'Raw data'!B1217</f>
        <v>80.640839999999997</v>
      </c>
      <c r="C1217" s="3">
        <f t="shared" si="127"/>
        <v>1.4988099124185375E-2</v>
      </c>
      <c r="D1217" s="3">
        <f>'Raw data'!C1217</f>
        <v>104.45</v>
      </c>
      <c r="E1217" s="3">
        <f t="shared" si="128"/>
        <v>5.2935514918190287E-3</v>
      </c>
      <c r="F1217" s="3">
        <f>'Raw data'!D1217</f>
        <v>37.42</v>
      </c>
      <c r="G1217" s="3">
        <f t="shared" si="132"/>
        <v>4.833512352309337E-3</v>
      </c>
      <c r="H1217" s="62">
        <f>'Raw data'!E1217</f>
        <v>1978.3717683755301</v>
      </c>
      <c r="I1217" s="67">
        <f t="shared" si="129"/>
        <v>1.0479786105089794E-2</v>
      </c>
      <c r="K1217" s="65">
        <v>44216</v>
      </c>
      <c r="L1217" s="62">
        <f t="shared" si="130"/>
        <v>8.3717209894379144E-3</v>
      </c>
      <c r="M1217" s="62">
        <f t="shared" si="126"/>
        <v>222.51084000000003</v>
      </c>
      <c r="N1217">
        <f t="shared" si="131"/>
        <v>8.7075782911047173E-3</v>
      </c>
    </row>
    <row r="1218" spans="1:14" x14ac:dyDescent="0.3">
      <c r="A1218" s="101">
        <v>44217</v>
      </c>
      <c r="B1218" s="3">
        <f>'Raw data'!B1218</f>
        <v>78.97372</v>
      </c>
      <c r="C1218" s="3">
        <f t="shared" si="127"/>
        <v>-2.0673395763238542E-2</v>
      </c>
      <c r="D1218" s="3">
        <f>'Raw data'!C1218</f>
        <v>104.6</v>
      </c>
      <c r="E1218" s="3">
        <f t="shared" si="128"/>
        <v>1.4360938247964716E-3</v>
      </c>
      <c r="F1218" s="3">
        <f>'Raw data'!D1218</f>
        <v>36.6</v>
      </c>
      <c r="G1218" s="3">
        <f t="shared" si="132"/>
        <v>-2.1913415285943351E-2</v>
      </c>
      <c r="H1218" s="62">
        <f>'Raw data'!E1218</f>
        <v>1987.2627282542201</v>
      </c>
      <c r="I1218" s="67">
        <f t="shared" si="129"/>
        <v>4.4940794348225319E-3</v>
      </c>
      <c r="K1218" s="65">
        <v>44217</v>
      </c>
      <c r="L1218" s="62">
        <f t="shared" si="130"/>
        <v>-1.3716905741461808E-2</v>
      </c>
      <c r="M1218" s="62">
        <f t="shared" si="126"/>
        <v>220.17371999999997</v>
      </c>
      <c r="N1218">
        <f t="shared" si="131"/>
        <v>-1.0503398396231191E-2</v>
      </c>
    </row>
    <row r="1219" spans="1:14" x14ac:dyDescent="0.3">
      <c r="A1219" s="101">
        <v>44218</v>
      </c>
      <c r="B1219" s="3">
        <f>'Raw data'!B1219</f>
        <v>78.497399999999999</v>
      </c>
      <c r="C1219" s="3">
        <f t="shared" si="127"/>
        <v>-6.0313734746191665E-3</v>
      </c>
      <c r="D1219" s="3">
        <f>'Raw data'!C1219</f>
        <v>106.15</v>
      </c>
      <c r="E1219" s="3">
        <f t="shared" si="128"/>
        <v>1.4818355640535482E-2</v>
      </c>
      <c r="F1219" s="3">
        <f>'Raw data'!D1219</f>
        <v>35.700000000000003</v>
      </c>
      <c r="G1219" s="3">
        <f t="shared" si="132"/>
        <v>-2.4590163934426191E-2</v>
      </c>
      <c r="H1219" s="62">
        <f>'Raw data'!E1219</f>
        <v>1986.23810864897</v>
      </c>
      <c r="I1219" s="67">
        <f t="shared" si="129"/>
        <v>-5.1559342943558438E-4</v>
      </c>
      <c r="K1219" s="65">
        <v>44218</v>
      </c>
      <c r="L1219" s="62">
        <f t="shared" si="130"/>
        <v>-5.2677272561699575E-3</v>
      </c>
      <c r="M1219" s="62">
        <f t="shared" ref="M1219:M1282" si="133">B1219+D1219+F1219</f>
        <v>220.34739999999999</v>
      </c>
      <c r="N1219">
        <f t="shared" si="131"/>
        <v>7.8883165529482235E-4</v>
      </c>
    </row>
    <row r="1220" spans="1:14" x14ac:dyDescent="0.3">
      <c r="A1220" s="101">
        <v>44221</v>
      </c>
      <c r="B1220" s="3">
        <f>'Raw data'!B1220</f>
        <v>77.068439999999995</v>
      </c>
      <c r="C1220" s="3">
        <f t="shared" ref="C1220:C1283" si="134">(B1220-B1219)/B1219</f>
        <v>-1.8203915034128566E-2</v>
      </c>
      <c r="D1220" s="3">
        <f>'Raw data'!C1220</f>
        <v>107</v>
      </c>
      <c r="E1220" s="3">
        <f t="shared" ref="E1220:E1283" si="135">(D1220-D1219)/D1219</f>
        <v>8.007536504945777E-3</v>
      </c>
      <c r="F1220" s="3">
        <f>'Raw data'!D1220</f>
        <v>35.42</v>
      </c>
      <c r="G1220" s="3">
        <f t="shared" si="132"/>
        <v>-7.8431372549019919E-3</v>
      </c>
      <c r="H1220" s="62">
        <f>'Raw data'!E1220</f>
        <v>1975.05815099353</v>
      </c>
      <c r="I1220" s="67">
        <f t="shared" ref="I1220:I1283" si="136">(H1220-H1219)/H1219</f>
        <v>-5.6287096732045268E-3</v>
      </c>
      <c r="K1220" s="65">
        <v>44221</v>
      </c>
      <c r="L1220" s="62">
        <f t="shared" ref="L1220:L1283" si="137">AVERAGE(C1220,E1220,G1220)</f>
        <v>-6.0131719280282605E-3</v>
      </c>
      <c r="M1220" s="62">
        <f t="shared" si="133"/>
        <v>219.48844000000003</v>
      </c>
      <c r="N1220">
        <f t="shared" ref="N1220:N1283" si="138">(M1220-M1219)/M1219</f>
        <v>-3.8982080115307362E-3</v>
      </c>
    </row>
    <row r="1221" spans="1:14" x14ac:dyDescent="0.3">
      <c r="A1221" s="101">
        <v>44222</v>
      </c>
      <c r="B1221" s="3">
        <f>'Raw data'!B1221</f>
        <v>77.687659999999994</v>
      </c>
      <c r="C1221" s="3">
        <f t="shared" si="134"/>
        <v>8.034676710726189E-3</v>
      </c>
      <c r="D1221" s="3">
        <f>'Raw data'!C1221</f>
        <v>104.75</v>
      </c>
      <c r="E1221" s="3">
        <f t="shared" si="135"/>
        <v>-2.1028037383177569E-2</v>
      </c>
      <c r="F1221" s="3">
        <f>'Raw data'!D1221</f>
        <v>35.28</v>
      </c>
      <c r="G1221" s="3">
        <f t="shared" si="132"/>
        <v>-3.9525691699604905E-3</v>
      </c>
      <c r="H1221" s="62">
        <f>'Raw data'!E1221</f>
        <v>1991.65551695053</v>
      </c>
      <c r="I1221" s="67">
        <f t="shared" si="136"/>
        <v>8.4034821702089393E-3</v>
      </c>
      <c r="K1221" s="65">
        <v>44222</v>
      </c>
      <c r="L1221" s="62">
        <f t="shared" si="137"/>
        <v>-5.6486432808039574E-3</v>
      </c>
      <c r="M1221" s="62">
        <f t="shared" si="133"/>
        <v>217.71766</v>
      </c>
      <c r="N1221">
        <f t="shared" si="138"/>
        <v>-8.0677597416976953E-3</v>
      </c>
    </row>
    <row r="1222" spans="1:14" x14ac:dyDescent="0.3">
      <c r="A1222" s="101">
        <v>44223</v>
      </c>
      <c r="B1222" s="3">
        <f>'Raw data'!B1222</f>
        <v>75.782380000000003</v>
      </c>
      <c r="C1222" s="3">
        <f t="shared" si="134"/>
        <v>-2.4524873062208217E-2</v>
      </c>
      <c r="D1222" s="3">
        <f>'Raw data'!C1222</f>
        <v>102.2</v>
      </c>
      <c r="E1222" s="3">
        <f t="shared" si="135"/>
        <v>-2.4343675417661071E-2</v>
      </c>
      <c r="F1222" s="3">
        <f>'Raw data'!D1222</f>
        <v>34.340000000000003</v>
      </c>
      <c r="G1222" s="3">
        <f t="shared" ref="G1222:G1285" si="139">(F1222-F1221)/F1221</f>
        <v>-2.6643990929705149E-2</v>
      </c>
      <c r="H1222" s="62">
        <f>'Raw data'!E1222</f>
        <v>1976.1963109420899</v>
      </c>
      <c r="I1222" s="67">
        <f t="shared" si="136"/>
        <v>-7.7619878924192944E-3</v>
      </c>
      <c r="K1222" s="65">
        <v>44223</v>
      </c>
      <c r="L1222" s="62">
        <f t="shared" si="137"/>
        <v>-2.5170846469858146E-2</v>
      </c>
      <c r="M1222" s="62">
        <f t="shared" si="133"/>
        <v>212.32238000000001</v>
      </c>
      <c r="N1222">
        <f t="shared" si="138"/>
        <v>-2.4781085741965008E-2</v>
      </c>
    </row>
    <row r="1223" spans="1:14" x14ac:dyDescent="0.3">
      <c r="A1223" s="101">
        <v>44224</v>
      </c>
      <c r="B1223" s="3">
        <f>'Raw data'!B1223</f>
        <v>75.925269999999998</v>
      </c>
      <c r="C1223" s="3">
        <f t="shared" si="134"/>
        <v>1.8855306470975731E-3</v>
      </c>
      <c r="D1223" s="3">
        <f>'Raw data'!C1223</f>
        <v>102.5</v>
      </c>
      <c r="E1223" s="3">
        <f t="shared" si="135"/>
        <v>2.9354207436398938E-3</v>
      </c>
      <c r="F1223" s="3">
        <f>'Raw data'!D1223</f>
        <v>34.5</v>
      </c>
      <c r="G1223" s="3">
        <f t="shared" si="139"/>
        <v>4.6592894583575009E-3</v>
      </c>
      <c r="H1223" s="62">
        <f>'Raw data'!E1223</f>
        <v>1971.40324150579</v>
      </c>
      <c r="I1223" s="67">
        <f t="shared" si="136"/>
        <v>-2.4254014693585557E-3</v>
      </c>
      <c r="K1223" s="65">
        <v>44224</v>
      </c>
      <c r="L1223" s="62">
        <f t="shared" si="137"/>
        <v>3.1600802830316563E-3</v>
      </c>
      <c r="M1223" s="62">
        <f t="shared" si="133"/>
        <v>212.92527000000001</v>
      </c>
      <c r="N1223">
        <f t="shared" si="138"/>
        <v>2.839502835264008E-3</v>
      </c>
    </row>
    <row r="1224" spans="1:14" x14ac:dyDescent="0.3">
      <c r="A1224" s="101">
        <v>44225</v>
      </c>
      <c r="B1224" s="3">
        <f>'Raw data'!B1224</f>
        <v>75.020269999999996</v>
      </c>
      <c r="C1224" s="3">
        <f t="shared" si="134"/>
        <v>-1.1919615168968134E-2</v>
      </c>
      <c r="D1224" s="3">
        <f>'Raw data'!C1224</f>
        <v>100.5</v>
      </c>
      <c r="E1224" s="3">
        <f t="shared" si="135"/>
        <v>-1.9512195121951219E-2</v>
      </c>
      <c r="F1224" s="3">
        <f>'Raw data'!D1224</f>
        <v>34.14</v>
      </c>
      <c r="G1224" s="3">
        <f t="shared" si="139"/>
        <v>-1.0434782608695636E-2</v>
      </c>
      <c r="H1224" s="62">
        <f>'Raw data'!E1224</f>
        <v>1948.79271983688</v>
      </c>
      <c r="I1224" s="67">
        <f t="shared" si="136"/>
        <v>-1.1469252557198653E-2</v>
      </c>
      <c r="K1224" s="65">
        <v>44225</v>
      </c>
      <c r="L1224" s="62">
        <f t="shared" si="137"/>
        <v>-1.3955530966538329E-2</v>
      </c>
      <c r="M1224" s="62">
        <f t="shared" si="133"/>
        <v>209.66026999999997</v>
      </c>
      <c r="N1224">
        <f t="shared" si="138"/>
        <v>-1.5334018362405003E-2</v>
      </c>
    </row>
    <row r="1225" spans="1:14" x14ac:dyDescent="0.3">
      <c r="A1225" s="101">
        <v>44228</v>
      </c>
      <c r="B1225" s="3">
        <f>'Raw data'!B1225</f>
        <v>78.259240000000005</v>
      </c>
      <c r="C1225" s="3">
        <f t="shared" si="134"/>
        <v>4.3174598011977421E-2</v>
      </c>
      <c r="D1225" s="3">
        <f>'Raw data'!C1225</f>
        <v>104.15</v>
      </c>
      <c r="E1225" s="3">
        <f t="shared" si="135"/>
        <v>3.6318407960199063E-2</v>
      </c>
      <c r="F1225" s="3">
        <f>'Raw data'!D1225</f>
        <v>35.46</v>
      </c>
      <c r="G1225" s="3">
        <f t="shared" si="139"/>
        <v>3.8664323374340955E-2</v>
      </c>
      <c r="H1225" s="62">
        <f>'Raw data'!E1225</f>
        <v>1977.80607938198</v>
      </c>
      <c r="I1225" s="67">
        <f t="shared" si="136"/>
        <v>1.488786326517502E-2</v>
      </c>
      <c r="K1225" s="65">
        <v>44228</v>
      </c>
      <c r="L1225" s="62">
        <f t="shared" si="137"/>
        <v>3.9385776448839144E-2</v>
      </c>
      <c r="M1225" s="62">
        <f t="shared" si="133"/>
        <v>217.86924000000002</v>
      </c>
      <c r="N1225">
        <f t="shared" si="138"/>
        <v>3.9153674656624511E-2</v>
      </c>
    </row>
    <row r="1226" spans="1:14" x14ac:dyDescent="0.3">
      <c r="A1226" s="101">
        <v>44229</v>
      </c>
      <c r="B1226" s="3">
        <f>'Raw data'!B1226</f>
        <v>76.973179999999999</v>
      </c>
      <c r="C1226" s="3">
        <f t="shared" si="134"/>
        <v>-1.6433331067360304E-2</v>
      </c>
      <c r="D1226" s="3">
        <f>'Raw data'!C1226</f>
        <v>104.5</v>
      </c>
      <c r="E1226" s="3">
        <f t="shared" si="135"/>
        <v>3.3605376860297098E-3</v>
      </c>
      <c r="F1226" s="3">
        <f>'Raw data'!D1226</f>
        <v>35.840000000000003</v>
      </c>
      <c r="G1226" s="3">
        <f t="shared" si="139"/>
        <v>1.071630005640165E-2</v>
      </c>
      <c r="H1226" s="62">
        <f>'Raw data'!E1226</f>
        <v>1988.48979806698</v>
      </c>
      <c r="I1226" s="67">
        <f t="shared" si="136"/>
        <v>5.4018029352697981E-3</v>
      </c>
      <c r="K1226" s="65">
        <v>44229</v>
      </c>
      <c r="L1226" s="62">
        <f t="shared" si="137"/>
        <v>-7.854977749763148E-4</v>
      </c>
      <c r="M1226" s="62">
        <f t="shared" si="133"/>
        <v>217.31318000000002</v>
      </c>
      <c r="N1226">
        <f t="shared" si="138"/>
        <v>-2.552264835549994E-3</v>
      </c>
    </row>
    <row r="1227" spans="1:14" x14ac:dyDescent="0.3">
      <c r="A1227" s="101">
        <v>44230</v>
      </c>
      <c r="B1227" s="3">
        <f>'Raw data'!B1227</f>
        <v>76.496864000000002</v>
      </c>
      <c r="C1227" s="3">
        <f t="shared" si="134"/>
        <v>-6.1880774576287103E-3</v>
      </c>
      <c r="D1227" s="3">
        <f>'Raw data'!C1227</f>
        <v>106.2</v>
      </c>
      <c r="E1227" s="3">
        <f t="shared" si="135"/>
        <v>1.6267942583732084E-2</v>
      </c>
      <c r="F1227" s="3">
        <f>'Raw data'!D1227</f>
        <v>36.6</v>
      </c>
      <c r="G1227" s="3">
        <f t="shared" si="139"/>
        <v>2.1205357142857085E-2</v>
      </c>
      <c r="H1227" s="62">
        <f>'Raw data'!E1227</f>
        <v>1997.65487012365</v>
      </c>
      <c r="I1227" s="67">
        <f t="shared" si="136"/>
        <v>4.6090616434539171E-3</v>
      </c>
      <c r="K1227" s="65">
        <v>44230</v>
      </c>
      <c r="L1227" s="62">
        <f t="shared" si="137"/>
        <v>1.042840742298682E-2</v>
      </c>
      <c r="M1227" s="62">
        <f t="shared" si="133"/>
        <v>219.296864</v>
      </c>
      <c r="N1227">
        <f t="shared" si="138"/>
        <v>9.1282268291319572E-3</v>
      </c>
    </row>
    <row r="1228" spans="1:14" x14ac:dyDescent="0.3">
      <c r="A1228" s="101">
        <v>44231</v>
      </c>
      <c r="B1228" s="3">
        <f>'Raw data'!B1228</f>
        <v>75.734750000000005</v>
      </c>
      <c r="C1228" s="3">
        <f t="shared" si="134"/>
        <v>-9.9626829146878069E-3</v>
      </c>
      <c r="D1228" s="3">
        <f>'Raw data'!C1228</f>
        <v>108</v>
      </c>
      <c r="E1228" s="3">
        <f t="shared" si="135"/>
        <v>1.6949152542372854E-2</v>
      </c>
      <c r="F1228" s="3">
        <f>'Raw data'!D1228</f>
        <v>36.64</v>
      </c>
      <c r="G1228" s="3">
        <f t="shared" si="139"/>
        <v>1.0928961748633646E-3</v>
      </c>
      <c r="H1228" s="62">
        <f>'Raw data'!E1228</f>
        <v>2006.3307467633499</v>
      </c>
      <c r="I1228" s="67">
        <f t="shared" si="136"/>
        <v>4.3430308054979092E-3</v>
      </c>
      <c r="K1228" s="65">
        <v>44231</v>
      </c>
      <c r="L1228" s="62">
        <f t="shared" si="137"/>
        <v>2.6931219341828037E-3</v>
      </c>
      <c r="M1228" s="62">
        <f t="shared" si="133"/>
        <v>220.37475000000001</v>
      </c>
      <c r="N1228">
        <f t="shared" si="138"/>
        <v>4.9151911264905578E-3</v>
      </c>
    </row>
    <row r="1229" spans="1:14" x14ac:dyDescent="0.3">
      <c r="A1229" s="101">
        <v>44232</v>
      </c>
      <c r="B1229" s="3">
        <f>'Raw data'!B1229</f>
        <v>77.4495</v>
      </c>
      <c r="C1229" s="3">
        <f t="shared" si="134"/>
        <v>2.2641521890545555E-2</v>
      </c>
      <c r="D1229" s="3">
        <f>'Raw data'!C1229</f>
        <v>109.95</v>
      </c>
      <c r="E1229" s="3">
        <f t="shared" si="135"/>
        <v>1.8055555555555582E-2</v>
      </c>
      <c r="F1229" s="3">
        <f>'Raw data'!D1229</f>
        <v>37.96</v>
      </c>
      <c r="G1229" s="3">
        <f t="shared" si="139"/>
        <v>3.6026200873362453E-2</v>
      </c>
      <c r="H1229" s="62">
        <f>'Raw data'!E1229</f>
        <v>1989.3416387329501</v>
      </c>
      <c r="I1229" s="67">
        <f t="shared" si="136"/>
        <v>-8.4677504234070052E-3</v>
      </c>
      <c r="K1229" s="65">
        <v>44232</v>
      </c>
      <c r="L1229" s="62">
        <f t="shared" si="137"/>
        <v>2.5574426106487868E-2</v>
      </c>
      <c r="M1229" s="62">
        <f t="shared" si="133"/>
        <v>225.3595</v>
      </c>
      <c r="N1229">
        <f t="shared" si="138"/>
        <v>2.2619424412279498E-2</v>
      </c>
    </row>
    <row r="1230" spans="1:14" x14ac:dyDescent="0.3">
      <c r="A1230" s="101">
        <v>44235</v>
      </c>
      <c r="B1230" s="3">
        <f>'Raw data'!B1230</f>
        <v>79.116614999999996</v>
      </c>
      <c r="C1230" s="3">
        <f t="shared" si="134"/>
        <v>2.1525187380163791E-2</v>
      </c>
      <c r="D1230" s="3">
        <f>'Raw data'!C1230</f>
        <v>112.4</v>
      </c>
      <c r="E1230" s="3">
        <f t="shared" si="135"/>
        <v>2.2282855843565281E-2</v>
      </c>
      <c r="F1230" s="3">
        <f>'Raw data'!D1230</f>
        <v>37.299999999999997</v>
      </c>
      <c r="G1230" s="3">
        <f t="shared" si="139"/>
        <v>-1.7386722866175017E-2</v>
      </c>
      <c r="H1230" s="62">
        <f>'Raw data'!E1230</f>
        <v>2002.51607964717</v>
      </c>
      <c r="I1230" s="67">
        <f t="shared" si="136"/>
        <v>6.6225130252695261E-3</v>
      </c>
      <c r="K1230" s="65">
        <v>44235</v>
      </c>
      <c r="L1230" s="62">
        <f t="shared" si="137"/>
        <v>8.8071067858513496E-3</v>
      </c>
      <c r="M1230" s="62">
        <f t="shared" si="133"/>
        <v>228.81661500000001</v>
      </c>
      <c r="N1230">
        <f t="shared" si="138"/>
        <v>1.5340444933539593E-2</v>
      </c>
    </row>
    <row r="1231" spans="1:14" x14ac:dyDescent="0.3">
      <c r="A1231" s="101">
        <v>44236</v>
      </c>
      <c r="B1231" s="3">
        <f>'Raw data'!B1231</f>
        <v>73.114990000000006</v>
      </c>
      <c r="C1231" s="3">
        <f t="shared" si="134"/>
        <v>-7.5857959797698507E-2</v>
      </c>
      <c r="D1231" s="3">
        <f>'Raw data'!C1231</f>
        <v>109.25</v>
      </c>
      <c r="E1231" s="3">
        <f t="shared" si="135"/>
        <v>-2.8024911032028518E-2</v>
      </c>
      <c r="F1231" s="3">
        <f>'Raw data'!D1231</f>
        <v>36.020000000000003</v>
      </c>
      <c r="G1231" s="3">
        <f t="shared" si="139"/>
        <v>-3.4316353887399308E-2</v>
      </c>
      <c r="H1231" s="62">
        <f>'Raw data'!E1231</f>
        <v>1999.1889694557201</v>
      </c>
      <c r="I1231" s="67">
        <f t="shared" si="136"/>
        <v>-1.6614649067068473E-3</v>
      </c>
      <c r="K1231" s="65">
        <v>44236</v>
      </c>
      <c r="L1231" s="62">
        <f t="shared" si="137"/>
        <v>-4.6066408239042116E-2</v>
      </c>
      <c r="M1231" s="62">
        <f t="shared" si="133"/>
        <v>218.38499000000002</v>
      </c>
      <c r="N1231">
        <f t="shared" si="138"/>
        <v>-4.5589455992957488E-2</v>
      </c>
    </row>
    <row r="1232" spans="1:14" x14ac:dyDescent="0.3">
      <c r="A1232" s="101">
        <v>44237</v>
      </c>
      <c r="B1232" s="3">
        <f>'Raw data'!B1232</f>
        <v>68.589960000000005</v>
      </c>
      <c r="C1232" s="3">
        <f t="shared" si="134"/>
        <v>-6.188922408387118E-2</v>
      </c>
      <c r="D1232" s="3">
        <f>'Raw data'!C1232</f>
        <v>121.3</v>
      </c>
      <c r="E1232" s="3">
        <f t="shared" si="135"/>
        <v>0.11029748283752858</v>
      </c>
      <c r="F1232" s="3">
        <f>'Raw data'!D1232</f>
        <v>35.799999999999997</v>
      </c>
      <c r="G1232" s="3">
        <f t="shared" si="139"/>
        <v>-6.1077179344810094E-3</v>
      </c>
      <c r="H1232" s="62">
        <f>'Raw data'!E1232</f>
        <v>1998.0636375424899</v>
      </c>
      <c r="I1232" s="67">
        <f t="shared" si="136"/>
        <v>-5.6289421881742174E-4</v>
      </c>
      <c r="K1232" s="65">
        <v>44237</v>
      </c>
      <c r="L1232" s="62">
        <f t="shared" si="137"/>
        <v>1.4100180273058795E-2</v>
      </c>
      <c r="M1232" s="62">
        <f t="shared" si="133"/>
        <v>225.68995999999999</v>
      </c>
      <c r="N1232">
        <f t="shared" si="138"/>
        <v>3.3449963754376928E-2</v>
      </c>
    </row>
    <row r="1233" spans="1:14" x14ac:dyDescent="0.3">
      <c r="A1233" s="101">
        <v>44238</v>
      </c>
      <c r="B1233" s="3">
        <f>'Raw data'!B1233</f>
        <v>70.066550000000007</v>
      </c>
      <c r="C1233" s="3">
        <f t="shared" si="134"/>
        <v>2.1527786282423862E-2</v>
      </c>
      <c r="D1233" s="3">
        <f>'Raw data'!C1233</f>
        <v>131.65</v>
      </c>
      <c r="E1233" s="3">
        <f t="shared" si="135"/>
        <v>8.5325638911789028E-2</v>
      </c>
      <c r="F1233" s="3">
        <f>'Raw data'!D1233</f>
        <v>41.06</v>
      </c>
      <c r="G1233" s="3">
        <f t="shared" si="139"/>
        <v>0.14692737430167613</v>
      </c>
      <c r="H1233" s="62">
        <f>'Raw data'!E1233</f>
        <v>2010.06579702166</v>
      </c>
      <c r="I1233" s="67">
        <f t="shared" si="136"/>
        <v>6.0068955030542163E-3</v>
      </c>
      <c r="K1233" s="65">
        <v>44238</v>
      </c>
      <c r="L1233" s="62">
        <f t="shared" si="137"/>
        <v>8.4593599831963018E-2</v>
      </c>
      <c r="M1233" s="62">
        <f t="shared" si="133"/>
        <v>242.77655000000001</v>
      </c>
      <c r="N1233">
        <f t="shared" si="138"/>
        <v>7.5708241518586072E-2</v>
      </c>
    </row>
    <row r="1234" spans="1:14" x14ac:dyDescent="0.3">
      <c r="A1234" s="101">
        <v>44239</v>
      </c>
      <c r="B1234" s="3">
        <f>'Raw data'!B1234</f>
        <v>68.542330000000007</v>
      </c>
      <c r="C1234" s="3">
        <f t="shared" si="134"/>
        <v>-2.1753889694868658E-2</v>
      </c>
      <c r="D1234" s="3">
        <f>'Raw data'!C1234</f>
        <v>129.1</v>
      </c>
      <c r="E1234" s="3">
        <f t="shared" si="135"/>
        <v>-1.9369540448158081E-2</v>
      </c>
      <c r="F1234" s="3">
        <f>'Raw data'!D1234</f>
        <v>43.2</v>
      </c>
      <c r="G1234" s="3">
        <f t="shared" si="139"/>
        <v>5.2118850462737468E-2</v>
      </c>
      <c r="H1234" s="62">
        <f>'Raw data'!E1234</f>
        <v>2024.72272099103</v>
      </c>
      <c r="I1234" s="67">
        <f t="shared" si="136"/>
        <v>7.2917632801310674E-3</v>
      </c>
      <c r="K1234" s="65">
        <v>44239</v>
      </c>
      <c r="L1234" s="62">
        <f t="shared" si="137"/>
        <v>3.665140106570243E-3</v>
      </c>
      <c r="M1234" s="62">
        <f t="shared" si="133"/>
        <v>240.84233</v>
      </c>
      <c r="N1234">
        <f t="shared" si="138"/>
        <v>-7.9670791927803995E-3</v>
      </c>
    </row>
    <row r="1235" spans="1:14" x14ac:dyDescent="0.3">
      <c r="A1235" s="101">
        <v>44242</v>
      </c>
      <c r="B1235" s="3">
        <f>'Raw data'!B1235</f>
        <v>68.161280000000005</v>
      </c>
      <c r="C1235" s="3">
        <f t="shared" si="134"/>
        <v>-5.5593382950361019E-3</v>
      </c>
      <c r="D1235" s="3">
        <f>'Raw data'!C1235</f>
        <v>130.5</v>
      </c>
      <c r="E1235" s="3">
        <f t="shared" si="135"/>
        <v>1.0844306738962089E-2</v>
      </c>
      <c r="F1235" s="3">
        <f>'Raw data'!D1235</f>
        <v>42.4</v>
      </c>
      <c r="G1235" s="3">
        <f t="shared" si="139"/>
        <v>-1.8518518518518615E-2</v>
      </c>
      <c r="H1235" s="62">
        <f>'Raw data'!E1235</f>
        <v>2039.2849746491299</v>
      </c>
      <c r="I1235" s="67">
        <f t="shared" si="136"/>
        <v>7.1922211901549937E-3</v>
      </c>
      <c r="K1235" s="65">
        <v>44242</v>
      </c>
      <c r="L1235" s="62">
        <f t="shared" si="137"/>
        <v>-4.4111833581975428E-3</v>
      </c>
      <c r="M1235" s="62">
        <f t="shared" si="133"/>
        <v>241.06128000000001</v>
      </c>
      <c r="N1235">
        <f t="shared" si="138"/>
        <v>9.0910098735553103E-4</v>
      </c>
    </row>
    <row r="1236" spans="1:14" x14ac:dyDescent="0.3">
      <c r="A1236" s="101">
        <v>44243</v>
      </c>
      <c r="B1236" s="3">
        <f>'Raw data'!B1236</f>
        <v>67.256259999999997</v>
      </c>
      <c r="C1236" s="3">
        <f t="shared" si="134"/>
        <v>-1.3277626241760827E-2</v>
      </c>
      <c r="D1236" s="3">
        <f>'Raw data'!C1236</f>
        <v>126.4</v>
      </c>
      <c r="E1236" s="3">
        <f t="shared" si="135"/>
        <v>-3.1417624521072753E-2</v>
      </c>
      <c r="F1236" s="3">
        <f>'Raw data'!D1236</f>
        <v>40.42</v>
      </c>
      <c r="G1236" s="3">
        <f t="shared" si="139"/>
        <v>-4.6698113207547097E-2</v>
      </c>
      <c r="H1236" s="62">
        <f>'Raw data'!E1236</f>
        <v>2038.0739394238201</v>
      </c>
      <c r="I1236" s="67">
        <f t="shared" si="136"/>
        <v>-5.9385286527607938E-4</v>
      </c>
      <c r="K1236" s="65">
        <v>44243</v>
      </c>
      <c r="L1236" s="62">
        <f t="shared" si="137"/>
        <v>-3.0464454656793555E-2</v>
      </c>
      <c r="M1236" s="62">
        <f t="shared" si="133"/>
        <v>234.07625999999999</v>
      </c>
      <c r="N1236">
        <f t="shared" si="138"/>
        <v>-2.8976117607937783E-2</v>
      </c>
    </row>
    <row r="1237" spans="1:14" x14ac:dyDescent="0.3">
      <c r="A1237" s="101">
        <v>44244</v>
      </c>
      <c r="B1237" s="3">
        <f>'Raw data'!B1237</f>
        <v>66.779944999999998</v>
      </c>
      <c r="C1237" s="3">
        <f t="shared" si="134"/>
        <v>-7.0820916893089151E-3</v>
      </c>
      <c r="D1237" s="3">
        <f>'Raw data'!C1237</f>
        <v>127.5</v>
      </c>
      <c r="E1237" s="3">
        <f t="shared" si="135"/>
        <v>8.7025316455695747E-3</v>
      </c>
      <c r="F1237" s="3">
        <f>'Raw data'!D1237</f>
        <v>41.12</v>
      </c>
      <c r="G1237" s="3">
        <f t="shared" si="139"/>
        <v>1.7318159327065704E-2</v>
      </c>
      <c r="H1237" s="62">
        <f>'Raw data'!E1237</f>
        <v>2017.25909899369</v>
      </c>
      <c r="I1237" s="67">
        <f t="shared" si="136"/>
        <v>-1.0212995724784443E-2</v>
      </c>
      <c r="K1237" s="65">
        <v>44244</v>
      </c>
      <c r="L1237" s="62">
        <f t="shared" si="137"/>
        <v>6.3128664277754543E-3</v>
      </c>
      <c r="M1237" s="62">
        <f t="shared" si="133"/>
        <v>235.399945</v>
      </c>
      <c r="N1237">
        <f t="shared" si="138"/>
        <v>5.6549305768983657E-3</v>
      </c>
    </row>
    <row r="1238" spans="1:14" x14ac:dyDescent="0.3">
      <c r="A1238" s="101">
        <v>44245</v>
      </c>
      <c r="B1238" s="3">
        <f>'Raw data'!B1238</f>
        <v>64.303084999999996</v>
      </c>
      <c r="C1238" s="3">
        <f t="shared" si="134"/>
        <v>-3.708987780687753E-2</v>
      </c>
      <c r="D1238" s="3">
        <f>'Raw data'!C1238</f>
        <v>122.85</v>
      </c>
      <c r="E1238" s="3">
        <f t="shared" si="135"/>
        <v>-3.6470588235294164E-2</v>
      </c>
      <c r="F1238" s="3">
        <f>'Raw data'!D1238</f>
        <v>40.04</v>
      </c>
      <c r="G1238" s="3">
        <f t="shared" si="139"/>
        <v>-2.6264591439688675E-2</v>
      </c>
      <c r="H1238" s="62">
        <f>'Raw data'!E1238</f>
        <v>2015.81399412319</v>
      </c>
      <c r="I1238" s="67">
        <f t="shared" si="136"/>
        <v>-7.1637048072848363E-4</v>
      </c>
      <c r="K1238" s="65">
        <v>44245</v>
      </c>
      <c r="L1238" s="62">
        <f t="shared" si="137"/>
        <v>-3.3275019160620124E-2</v>
      </c>
      <c r="M1238" s="62">
        <f t="shared" si="133"/>
        <v>227.19308499999997</v>
      </c>
      <c r="N1238">
        <f t="shared" si="138"/>
        <v>-3.4863474585773734E-2</v>
      </c>
    </row>
    <row r="1239" spans="1:14" x14ac:dyDescent="0.3">
      <c r="A1239" s="101">
        <v>44246</v>
      </c>
      <c r="B1239" s="3">
        <f>'Raw data'!B1239</f>
        <v>65.541520000000006</v>
      </c>
      <c r="C1239" s="3">
        <f t="shared" si="134"/>
        <v>1.9259340356687551E-2</v>
      </c>
      <c r="D1239" s="3">
        <f>'Raw data'!C1239</f>
        <v>126.7</v>
      </c>
      <c r="E1239" s="3">
        <f t="shared" si="135"/>
        <v>3.133903133903141E-2</v>
      </c>
      <c r="F1239" s="3">
        <f>'Raw data'!D1239</f>
        <v>39.82</v>
      </c>
      <c r="G1239" s="3">
        <f t="shared" si="139"/>
        <v>-5.4945054945054663E-3</v>
      </c>
      <c r="H1239" s="62">
        <f>'Raw data'!E1239</f>
        <v>2036.97256238002</v>
      </c>
      <c r="I1239" s="67">
        <f t="shared" si="136"/>
        <v>1.0496289994272634E-2</v>
      </c>
      <c r="K1239" s="65">
        <v>44246</v>
      </c>
      <c r="L1239" s="62">
        <f t="shared" si="137"/>
        <v>1.5034622067071164E-2</v>
      </c>
      <c r="M1239" s="62">
        <f t="shared" si="133"/>
        <v>232.06152</v>
      </c>
      <c r="N1239">
        <f t="shared" si="138"/>
        <v>2.1428623146694956E-2</v>
      </c>
    </row>
    <row r="1240" spans="1:14" x14ac:dyDescent="0.3">
      <c r="A1240" s="101">
        <v>44249</v>
      </c>
      <c r="B1240" s="3">
        <f>'Raw data'!B1240</f>
        <v>67.113365000000002</v>
      </c>
      <c r="C1240" s="3">
        <f t="shared" si="134"/>
        <v>2.3982431289356673E-2</v>
      </c>
      <c r="D1240" s="3">
        <f>'Raw data'!C1240</f>
        <v>130.5</v>
      </c>
      <c r="E1240" s="3">
        <f t="shared" si="135"/>
        <v>2.9992107340173615E-2</v>
      </c>
      <c r="F1240" s="3">
        <f>'Raw data'!D1240</f>
        <v>40.799999999999997</v>
      </c>
      <c r="G1240" s="3">
        <f t="shared" si="139"/>
        <v>2.4610748367654367E-2</v>
      </c>
      <c r="H1240" s="62">
        <f>'Raw data'!E1240</f>
        <v>2031.03702160377</v>
      </c>
      <c r="I1240" s="67">
        <f t="shared" si="136"/>
        <v>-2.9139031550404824E-3</v>
      </c>
      <c r="K1240" s="65">
        <v>44249</v>
      </c>
      <c r="L1240" s="62">
        <f t="shared" si="137"/>
        <v>2.6195095665728221E-2</v>
      </c>
      <c r="M1240" s="62">
        <f t="shared" si="133"/>
        <v>238.413365</v>
      </c>
      <c r="N1240">
        <f t="shared" si="138"/>
        <v>2.7371384105387215E-2</v>
      </c>
    </row>
    <row r="1241" spans="1:14" x14ac:dyDescent="0.3">
      <c r="A1241" s="101">
        <v>44250</v>
      </c>
      <c r="B1241" s="3">
        <f>'Raw data'!B1241</f>
        <v>65.398619999999994</v>
      </c>
      <c r="C1241" s="3">
        <f t="shared" si="134"/>
        <v>-2.5549978011086282E-2</v>
      </c>
      <c r="D1241" s="3">
        <f>'Raw data'!C1241</f>
        <v>124.5</v>
      </c>
      <c r="E1241" s="3">
        <f t="shared" si="135"/>
        <v>-4.5977011494252873E-2</v>
      </c>
      <c r="F1241" s="3">
        <f>'Raw data'!D1241</f>
        <v>40.28</v>
      </c>
      <c r="G1241" s="3">
        <f t="shared" si="139"/>
        <v>-1.2745098039215589E-2</v>
      </c>
      <c r="H1241" s="62">
        <f>'Raw data'!E1241</f>
        <v>2016.83432109929</v>
      </c>
      <c r="I1241" s="67">
        <f t="shared" si="136"/>
        <v>-6.9928319146369084E-3</v>
      </c>
      <c r="K1241" s="65">
        <v>44250</v>
      </c>
      <c r="L1241" s="62">
        <f t="shared" si="137"/>
        <v>-2.8090695848184914E-2</v>
      </c>
      <c r="M1241" s="62">
        <f t="shared" si="133"/>
        <v>230.17862</v>
      </c>
      <c r="N1241">
        <f t="shared" si="138"/>
        <v>-3.4539779261116524E-2</v>
      </c>
    </row>
    <row r="1242" spans="1:14" x14ac:dyDescent="0.3">
      <c r="A1242" s="101">
        <v>44251</v>
      </c>
      <c r="B1242" s="3">
        <f>'Raw data'!B1242</f>
        <v>64.874669999999995</v>
      </c>
      <c r="C1242" s="3">
        <f t="shared" si="134"/>
        <v>-8.0116369427978649E-3</v>
      </c>
      <c r="D1242" s="3">
        <f>'Raw data'!C1242</f>
        <v>130.80000000000001</v>
      </c>
      <c r="E1242" s="3">
        <f t="shared" si="135"/>
        <v>5.0602409638554308E-2</v>
      </c>
      <c r="F1242" s="3">
        <f>'Raw data'!D1242</f>
        <v>39.08</v>
      </c>
      <c r="G1242" s="3">
        <f t="shared" si="139"/>
        <v>-2.9791459781529365E-2</v>
      </c>
      <c r="H1242" s="62">
        <f>'Raw data'!E1242</f>
        <v>2037.25429496482</v>
      </c>
      <c r="I1242" s="67">
        <f t="shared" si="136"/>
        <v>1.0124765158895118E-2</v>
      </c>
      <c r="K1242" s="65">
        <v>44251</v>
      </c>
      <c r="L1242" s="62">
        <f t="shared" si="137"/>
        <v>4.2664376380756935E-3</v>
      </c>
      <c r="M1242" s="62">
        <f t="shared" si="133"/>
        <v>234.75466999999998</v>
      </c>
      <c r="N1242">
        <f t="shared" si="138"/>
        <v>1.9880430250211689E-2</v>
      </c>
    </row>
    <row r="1243" spans="1:14" x14ac:dyDescent="0.3">
      <c r="A1243" s="101">
        <v>44252</v>
      </c>
      <c r="B1243" s="3">
        <f>'Raw data'!B1243</f>
        <v>65.493889999999993</v>
      </c>
      <c r="C1243" s="3">
        <f t="shared" si="134"/>
        <v>9.5448655076010198E-3</v>
      </c>
      <c r="D1243" s="3">
        <f>'Raw data'!C1243</f>
        <v>132.15</v>
      </c>
      <c r="E1243" s="3">
        <f t="shared" si="135"/>
        <v>1.0321100917431148E-2</v>
      </c>
      <c r="F1243" s="3">
        <f>'Raw data'!D1243</f>
        <v>39.340000000000003</v>
      </c>
      <c r="G1243" s="3">
        <f t="shared" si="139"/>
        <v>6.6530194472877464E-3</v>
      </c>
      <c r="H1243" s="62">
        <f>'Raw data'!E1243</f>
        <v>2038.9283393466101</v>
      </c>
      <c r="I1243" s="67">
        <f t="shared" si="136"/>
        <v>8.2171596640023868E-4</v>
      </c>
      <c r="K1243" s="65">
        <v>44252</v>
      </c>
      <c r="L1243" s="62">
        <f t="shared" si="137"/>
        <v>8.8396619574399714E-3</v>
      </c>
      <c r="M1243" s="62">
        <f t="shared" si="133"/>
        <v>236.98389</v>
      </c>
      <c r="N1243">
        <f t="shared" si="138"/>
        <v>9.4959559270962595E-3</v>
      </c>
    </row>
    <row r="1244" spans="1:14" x14ac:dyDescent="0.3">
      <c r="A1244" s="101">
        <v>44253</v>
      </c>
      <c r="B1244" s="3">
        <f>'Raw data'!B1244</f>
        <v>65.493889999999993</v>
      </c>
      <c r="C1244" s="3">
        <f t="shared" si="134"/>
        <v>0</v>
      </c>
      <c r="D1244" s="3">
        <f>'Raw data'!C1244</f>
        <v>134.05000000000001</v>
      </c>
      <c r="E1244" s="3">
        <f t="shared" si="135"/>
        <v>1.4377601210745408E-2</v>
      </c>
      <c r="F1244" s="3">
        <f>'Raw data'!D1244</f>
        <v>39.04</v>
      </c>
      <c r="G1244" s="3">
        <f t="shared" si="139"/>
        <v>-7.6258261311643169E-3</v>
      </c>
      <c r="H1244" s="62">
        <f>'Raw data'!E1244</f>
        <v>2009.90453447705</v>
      </c>
      <c r="I1244" s="67">
        <f t="shared" si="136"/>
        <v>-1.4234833225605653E-2</v>
      </c>
      <c r="K1244" s="65">
        <v>44253</v>
      </c>
      <c r="L1244" s="62">
        <f t="shared" si="137"/>
        <v>2.250591693193697E-3</v>
      </c>
      <c r="M1244" s="62">
        <f t="shared" si="133"/>
        <v>238.58389</v>
      </c>
      <c r="N1244">
        <f t="shared" si="138"/>
        <v>6.7515137843335857E-3</v>
      </c>
    </row>
    <row r="1245" spans="1:14" x14ac:dyDescent="0.3">
      <c r="A1245" s="101">
        <v>44256</v>
      </c>
      <c r="B1245" s="3">
        <f>'Raw data'!B1245</f>
        <v>67.684960000000004</v>
      </c>
      <c r="C1245" s="3">
        <f t="shared" si="134"/>
        <v>3.345457110579339E-2</v>
      </c>
      <c r="D1245" s="3">
        <f>'Raw data'!C1245</f>
        <v>139.5</v>
      </c>
      <c r="E1245" s="3">
        <f t="shared" si="135"/>
        <v>4.0656471465870855E-2</v>
      </c>
      <c r="F1245" s="3">
        <f>'Raw data'!D1245</f>
        <v>41.12</v>
      </c>
      <c r="G1245" s="3">
        <f t="shared" si="139"/>
        <v>5.3278688524590119E-2</v>
      </c>
      <c r="H1245" s="62">
        <f>'Raw data'!E1245</f>
        <v>2054.6663954336</v>
      </c>
      <c r="I1245" s="67">
        <f t="shared" si="136"/>
        <v>2.2270640315857793E-2</v>
      </c>
      <c r="K1245" s="65">
        <v>44256</v>
      </c>
      <c r="L1245" s="62">
        <f t="shared" si="137"/>
        <v>4.2463243698751457E-2</v>
      </c>
      <c r="M1245" s="62">
        <f t="shared" si="133"/>
        <v>248.30495999999999</v>
      </c>
      <c r="N1245">
        <f t="shared" si="138"/>
        <v>4.0744871751399465E-2</v>
      </c>
    </row>
    <row r="1246" spans="1:14" x14ac:dyDescent="0.3">
      <c r="A1246" s="101">
        <v>44257</v>
      </c>
      <c r="B1246" s="3">
        <f>'Raw data'!B1246</f>
        <v>67.113365000000002</v>
      </c>
      <c r="C1246" s="3">
        <f t="shared" si="134"/>
        <v>-8.4449337046221505E-3</v>
      </c>
      <c r="D1246" s="3">
        <f>'Raw data'!C1246</f>
        <v>143</v>
      </c>
      <c r="E1246" s="3">
        <f t="shared" si="135"/>
        <v>2.5089605734767026E-2</v>
      </c>
      <c r="F1246" s="3">
        <f>'Raw data'!D1246</f>
        <v>42</v>
      </c>
      <c r="G1246" s="3">
        <f t="shared" si="139"/>
        <v>2.1400778210116794E-2</v>
      </c>
      <c r="H1246" s="62">
        <f>'Raw data'!E1246</f>
        <v>2067.1000479996701</v>
      </c>
      <c r="I1246" s="67">
        <f t="shared" si="136"/>
        <v>6.051421580507344E-3</v>
      </c>
      <c r="K1246" s="65">
        <v>44257</v>
      </c>
      <c r="L1246" s="62">
        <f t="shared" si="137"/>
        <v>1.2681816746753888E-2</v>
      </c>
      <c r="M1246" s="62">
        <f t="shared" si="133"/>
        <v>252.11336499999999</v>
      </c>
      <c r="N1246">
        <f t="shared" si="138"/>
        <v>1.5337611459714674E-2</v>
      </c>
    </row>
    <row r="1247" spans="1:14" x14ac:dyDescent="0.3">
      <c r="A1247" s="101">
        <v>44258</v>
      </c>
      <c r="B1247" s="3">
        <f>'Raw data'!B1247</f>
        <v>69.542595000000006</v>
      </c>
      <c r="C1247" s="3">
        <f t="shared" si="134"/>
        <v>3.6195920141986679E-2</v>
      </c>
      <c r="D1247" s="3">
        <f>'Raw data'!C1247</f>
        <v>142.6</v>
      </c>
      <c r="E1247" s="3">
        <f t="shared" si="135"/>
        <v>-2.7972027972028371E-3</v>
      </c>
      <c r="F1247" s="3">
        <f>'Raw data'!D1247</f>
        <v>44.76</v>
      </c>
      <c r="G1247" s="3">
        <f t="shared" si="139"/>
        <v>6.571428571428567E-2</v>
      </c>
      <c r="H1247" s="62">
        <f>'Raw data'!E1247</f>
        <v>2073.7777097725998</v>
      </c>
      <c r="I1247" s="67">
        <f t="shared" si="136"/>
        <v>3.2304492370321698E-3</v>
      </c>
      <c r="K1247" s="65">
        <v>44258</v>
      </c>
      <c r="L1247" s="62">
        <f t="shared" si="137"/>
        <v>3.3037667686356499E-2</v>
      </c>
      <c r="M1247" s="62">
        <f t="shared" si="133"/>
        <v>256.90259500000002</v>
      </c>
      <c r="N1247">
        <f t="shared" si="138"/>
        <v>1.8996335239903017E-2</v>
      </c>
    </row>
    <row r="1248" spans="1:14" x14ac:dyDescent="0.3">
      <c r="A1248" s="101">
        <v>44259</v>
      </c>
      <c r="B1248" s="3">
        <f>'Raw data'!B1248</f>
        <v>68.018379999999993</v>
      </c>
      <c r="C1248" s="3">
        <f t="shared" si="134"/>
        <v>-2.1917718198465448E-2</v>
      </c>
      <c r="D1248" s="3">
        <f>'Raw data'!C1248</f>
        <v>136.44999999999999</v>
      </c>
      <c r="E1248" s="3">
        <f t="shared" si="135"/>
        <v>-4.3127629733520377E-2</v>
      </c>
      <c r="F1248" s="3">
        <f>'Raw data'!D1248</f>
        <v>43</v>
      </c>
      <c r="G1248" s="3">
        <f t="shared" si="139"/>
        <v>-3.9320822162645173E-2</v>
      </c>
      <c r="H1248" s="62">
        <f>'Raw data'!E1248</f>
        <v>2065.15176889243</v>
      </c>
      <c r="I1248" s="67">
        <f t="shared" si="136"/>
        <v>-4.1595301364848996E-3</v>
      </c>
      <c r="K1248" s="65">
        <v>44259</v>
      </c>
      <c r="L1248" s="62">
        <f t="shared" si="137"/>
        <v>-3.4788723364877004E-2</v>
      </c>
      <c r="M1248" s="62">
        <f t="shared" si="133"/>
        <v>247.46837999999997</v>
      </c>
      <c r="N1248">
        <f t="shared" si="138"/>
        <v>-3.6722926056858438E-2</v>
      </c>
    </row>
    <row r="1249" spans="1:14" x14ac:dyDescent="0.3">
      <c r="A1249" s="101">
        <v>44260</v>
      </c>
      <c r="B1249" s="3">
        <f>'Raw data'!B1249</f>
        <v>65.827309999999997</v>
      </c>
      <c r="C1249" s="3">
        <f t="shared" si="134"/>
        <v>-3.2212910686787846E-2</v>
      </c>
      <c r="D1249" s="3">
        <f>'Raw data'!C1249</f>
        <v>130.25</v>
      </c>
      <c r="E1249" s="3">
        <f t="shared" si="135"/>
        <v>-4.5437889336753308E-2</v>
      </c>
      <c r="F1249" s="3">
        <f>'Raw data'!D1249</f>
        <v>40.22</v>
      </c>
      <c r="G1249" s="3">
        <f t="shared" si="139"/>
        <v>-6.46511627906977E-2</v>
      </c>
      <c r="H1249" s="62">
        <f>'Raw data'!E1249</f>
        <v>2048.56574168831</v>
      </c>
      <c r="I1249" s="67">
        <f t="shared" si="136"/>
        <v>-8.0313841597294908E-3</v>
      </c>
      <c r="K1249" s="65">
        <v>44260</v>
      </c>
      <c r="L1249" s="62">
        <f t="shared" si="137"/>
        <v>-4.7433987604746285E-2</v>
      </c>
      <c r="M1249" s="62">
        <f t="shared" si="133"/>
        <v>236.29731000000001</v>
      </c>
      <c r="N1249">
        <f t="shared" si="138"/>
        <v>-4.5141403519916197E-2</v>
      </c>
    </row>
    <row r="1250" spans="1:14" x14ac:dyDescent="0.3">
      <c r="A1250" s="101">
        <v>44263</v>
      </c>
      <c r="B1250" s="3">
        <f>'Raw data'!B1250</f>
        <v>67.113365000000002</v>
      </c>
      <c r="C1250" s="3">
        <f t="shared" si="134"/>
        <v>1.9536800151791173E-2</v>
      </c>
      <c r="D1250" s="3">
        <f>'Raw data'!C1250</f>
        <v>130.25</v>
      </c>
      <c r="E1250" s="3">
        <f t="shared" si="135"/>
        <v>0</v>
      </c>
      <c r="F1250" s="3">
        <f>'Raw data'!D1250</f>
        <v>40.26</v>
      </c>
      <c r="G1250" s="3">
        <f t="shared" si="139"/>
        <v>9.9453008453503607E-4</v>
      </c>
      <c r="H1250" s="62">
        <f>'Raw data'!E1250</f>
        <v>2103.10156103688</v>
      </c>
      <c r="I1250" s="67">
        <f t="shared" si="136"/>
        <v>2.662146409986562E-2</v>
      </c>
      <c r="K1250" s="65">
        <v>44263</v>
      </c>
      <c r="L1250" s="62">
        <f t="shared" si="137"/>
        <v>6.8437767454420694E-3</v>
      </c>
      <c r="M1250" s="62">
        <f t="shared" si="133"/>
        <v>237.62336499999998</v>
      </c>
      <c r="N1250">
        <f t="shared" si="138"/>
        <v>5.6118074302241028E-3</v>
      </c>
    </row>
    <row r="1251" spans="1:14" x14ac:dyDescent="0.3">
      <c r="A1251" s="101">
        <v>44264</v>
      </c>
      <c r="B1251" s="3">
        <f>'Raw data'!B1251</f>
        <v>67.923119999999997</v>
      </c>
      <c r="C1251" s="3">
        <f t="shared" si="134"/>
        <v>1.2065480549216918E-2</v>
      </c>
      <c r="D1251" s="3">
        <f>'Raw data'!C1251</f>
        <v>135.15</v>
      </c>
      <c r="E1251" s="3">
        <f t="shared" si="135"/>
        <v>3.7619961612284113E-2</v>
      </c>
      <c r="F1251" s="3">
        <f>'Raw data'!D1251</f>
        <v>40.92</v>
      </c>
      <c r="G1251" s="3">
        <f t="shared" si="139"/>
        <v>1.6393442622950911E-2</v>
      </c>
      <c r="H1251" s="62">
        <f>'Raw data'!E1251</f>
        <v>2124.8468678608701</v>
      </c>
      <c r="I1251" s="67">
        <f t="shared" si="136"/>
        <v>1.0339637051702447E-2</v>
      </c>
      <c r="K1251" s="65">
        <v>44264</v>
      </c>
      <c r="L1251" s="62">
        <f t="shared" si="137"/>
        <v>2.2026294928150645E-2</v>
      </c>
      <c r="M1251" s="62">
        <f t="shared" si="133"/>
        <v>243.99312000000003</v>
      </c>
      <c r="N1251">
        <f t="shared" si="138"/>
        <v>2.6806097119279726E-2</v>
      </c>
    </row>
    <row r="1252" spans="1:14" x14ac:dyDescent="0.3">
      <c r="A1252" s="101">
        <v>44265</v>
      </c>
      <c r="B1252" s="3">
        <f>'Raw data'!B1252</f>
        <v>67.542060000000006</v>
      </c>
      <c r="C1252" s="3">
        <f t="shared" si="134"/>
        <v>-5.6101663174481804E-3</v>
      </c>
      <c r="D1252" s="3">
        <f>'Raw data'!C1252</f>
        <v>132.25</v>
      </c>
      <c r="E1252" s="3">
        <f t="shared" si="135"/>
        <v>-2.1457639659637481E-2</v>
      </c>
      <c r="F1252" s="3">
        <f>'Raw data'!D1252</f>
        <v>40.32</v>
      </c>
      <c r="G1252" s="3">
        <f t="shared" si="139"/>
        <v>-1.4662756598240503E-2</v>
      </c>
      <c r="H1252" s="62">
        <f>'Raw data'!E1252</f>
        <v>2134.4642379290999</v>
      </c>
      <c r="I1252" s="67">
        <f t="shared" si="136"/>
        <v>4.5261473726395125E-3</v>
      </c>
      <c r="K1252" s="65">
        <v>44265</v>
      </c>
      <c r="L1252" s="62">
        <f t="shared" si="137"/>
        <v>-1.3910187525108723E-2</v>
      </c>
      <c r="M1252" s="62">
        <f t="shared" si="133"/>
        <v>240.11205999999999</v>
      </c>
      <c r="N1252">
        <f t="shared" si="138"/>
        <v>-1.5906432115791E-2</v>
      </c>
    </row>
    <row r="1253" spans="1:14" x14ac:dyDescent="0.3">
      <c r="A1253" s="101">
        <v>44266</v>
      </c>
      <c r="B1253" s="3">
        <f>'Raw data'!B1253</f>
        <v>69.256805</v>
      </c>
      <c r="C1253" s="3">
        <f t="shared" si="134"/>
        <v>2.5387810203005259E-2</v>
      </c>
      <c r="D1253" s="3">
        <f>'Raw data'!C1253</f>
        <v>141.44999999999999</v>
      </c>
      <c r="E1253" s="3">
        <f t="shared" si="135"/>
        <v>6.9565217391304265E-2</v>
      </c>
      <c r="F1253" s="3">
        <f>'Raw data'!D1253</f>
        <v>41.68</v>
      </c>
      <c r="G1253" s="3">
        <f t="shared" si="139"/>
        <v>3.3730158730158714E-2</v>
      </c>
      <c r="H1253" s="62">
        <f>'Raw data'!E1253</f>
        <v>2165.6603521387401</v>
      </c>
      <c r="I1253" s="67">
        <f t="shared" si="136"/>
        <v>1.4615430727435048E-2</v>
      </c>
      <c r="K1253" s="65">
        <v>44266</v>
      </c>
      <c r="L1253" s="62">
        <f t="shared" si="137"/>
        <v>4.2894395441489409E-2</v>
      </c>
      <c r="M1253" s="62">
        <f t="shared" si="133"/>
        <v>252.38680499999998</v>
      </c>
      <c r="N1253">
        <f t="shared" si="138"/>
        <v>5.1120901632346151E-2</v>
      </c>
    </row>
    <row r="1254" spans="1:14" x14ac:dyDescent="0.3">
      <c r="A1254" s="101">
        <v>44267</v>
      </c>
      <c r="B1254" s="3">
        <f>'Raw data'!B1254</f>
        <v>68.685220000000001</v>
      </c>
      <c r="C1254" s="3">
        <f t="shared" si="134"/>
        <v>-8.2531240070921399E-3</v>
      </c>
      <c r="D1254" s="3">
        <f>'Raw data'!C1254</f>
        <v>138</v>
      </c>
      <c r="E1254" s="3">
        <f t="shared" si="135"/>
        <v>-2.4390243902438945E-2</v>
      </c>
      <c r="F1254" s="3">
        <f>'Raw data'!D1254</f>
        <v>41.5</v>
      </c>
      <c r="G1254" s="3">
        <f t="shared" si="139"/>
        <v>-4.3186180422264808E-3</v>
      </c>
      <c r="H1254" s="62">
        <f>'Raw data'!E1254</f>
        <v>2168.9617276348799</v>
      </c>
      <c r="I1254" s="67">
        <f t="shared" si="136"/>
        <v>1.5244197885783376E-3</v>
      </c>
      <c r="K1254" s="65">
        <v>44267</v>
      </c>
      <c r="L1254" s="62">
        <f t="shared" si="137"/>
        <v>-1.2320661983919188E-2</v>
      </c>
      <c r="M1254" s="62">
        <f t="shared" si="133"/>
        <v>248.18522000000002</v>
      </c>
      <c r="N1254">
        <f t="shared" si="138"/>
        <v>-1.6647403575634497E-2</v>
      </c>
    </row>
    <row r="1255" spans="1:14" x14ac:dyDescent="0.3">
      <c r="A1255" s="101">
        <v>44270</v>
      </c>
      <c r="B1255" s="3">
        <f>'Raw data'!B1255</f>
        <v>70.018919999999994</v>
      </c>
      <c r="C1255" s="3">
        <f t="shared" si="134"/>
        <v>1.9417569019943348E-2</v>
      </c>
      <c r="D1255" s="3">
        <f>'Raw data'!C1255</f>
        <v>139.30000000000001</v>
      </c>
      <c r="E1255" s="3">
        <f t="shared" si="135"/>
        <v>9.4202898550725458E-3</v>
      </c>
      <c r="F1255" s="3">
        <f>'Raw data'!D1255</f>
        <v>42.9</v>
      </c>
      <c r="G1255" s="3">
        <f t="shared" si="139"/>
        <v>3.373493975903611E-2</v>
      </c>
      <c r="H1255" s="62">
        <f>'Raw data'!E1255</f>
        <v>2161.8282453301799</v>
      </c>
      <c r="I1255" s="67">
        <f t="shared" si="136"/>
        <v>-3.2888926594747416E-3</v>
      </c>
      <c r="K1255" s="65">
        <v>44270</v>
      </c>
      <c r="L1255" s="62">
        <f t="shared" si="137"/>
        <v>2.0857599544684E-2</v>
      </c>
      <c r="M1255" s="62">
        <f t="shared" si="133"/>
        <v>252.21892</v>
      </c>
      <c r="N1255">
        <f t="shared" si="138"/>
        <v>1.6252780886790847E-2</v>
      </c>
    </row>
    <row r="1256" spans="1:14" x14ac:dyDescent="0.3">
      <c r="A1256" s="101">
        <v>44271</v>
      </c>
      <c r="B1256" s="3">
        <f>'Raw data'!B1256</f>
        <v>72.019454999999994</v>
      </c>
      <c r="C1256" s="3">
        <f t="shared" si="134"/>
        <v>2.8571349001098551E-2</v>
      </c>
      <c r="D1256" s="3">
        <f>'Raw data'!C1256</f>
        <v>142.65</v>
      </c>
      <c r="E1256" s="3">
        <f t="shared" si="135"/>
        <v>2.4048815506101894E-2</v>
      </c>
      <c r="F1256" s="3">
        <f>'Raw data'!D1256</f>
        <v>43.5</v>
      </c>
      <c r="G1256" s="3">
        <f t="shared" si="139"/>
        <v>1.3986013986014019E-2</v>
      </c>
      <c r="H1256" s="62">
        <f>'Raw data'!E1256</f>
        <v>2180.1407984300599</v>
      </c>
      <c r="I1256" s="67">
        <f t="shared" si="136"/>
        <v>8.4708640195803788E-3</v>
      </c>
      <c r="K1256" s="65">
        <v>44271</v>
      </c>
      <c r="L1256" s="62">
        <f t="shared" si="137"/>
        <v>2.2202059497738152E-2</v>
      </c>
      <c r="M1256" s="62">
        <f t="shared" si="133"/>
        <v>258.16945499999997</v>
      </c>
      <c r="N1256">
        <f t="shared" si="138"/>
        <v>2.3592738403605779E-2</v>
      </c>
    </row>
    <row r="1257" spans="1:14" x14ac:dyDescent="0.3">
      <c r="A1257" s="101">
        <v>44272</v>
      </c>
      <c r="B1257" s="3">
        <f>'Raw data'!B1257</f>
        <v>71.82893</v>
      </c>
      <c r="C1257" s="3">
        <f t="shared" si="134"/>
        <v>-2.6454657286700358E-3</v>
      </c>
      <c r="D1257" s="3">
        <f>'Raw data'!C1257</f>
        <v>139.15</v>
      </c>
      <c r="E1257" s="3">
        <f t="shared" si="135"/>
        <v>-2.4535576586049771E-2</v>
      </c>
      <c r="F1257" s="3">
        <f>'Raw data'!D1257</f>
        <v>42.76</v>
      </c>
      <c r="G1257" s="3">
        <f t="shared" si="139"/>
        <v>-1.7011494252873609E-2</v>
      </c>
      <c r="H1257" s="62">
        <f>'Raw data'!E1257</f>
        <v>2172.8562978003902</v>
      </c>
      <c r="I1257" s="67">
        <f t="shared" si="136"/>
        <v>-3.3412982477624394E-3</v>
      </c>
      <c r="K1257" s="65">
        <v>44272</v>
      </c>
      <c r="L1257" s="62">
        <f t="shared" si="137"/>
        <v>-1.4730845522531141E-2</v>
      </c>
      <c r="M1257" s="62">
        <f t="shared" si="133"/>
        <v>253.73892999999998</v>
      </c>
      <c r="N1257">
        <f t="shared" si="138"/>
        <v>-1.7161305933732513E-2</v>
      </c>
    </row>
    <row r="1258" spans="1:14" x14ac:dyDescent="0.3">
      <c r="A1258" s="101">
        <v>44273</v>
      </c>
      <c r="B1258" s="3">
        <f>'Raw data'!B1258</f>
        <v>72.495769999999993</v>
      </c>
      <c r="C1258" s="3">
        <f t="shared" si="134"/>
        <v>9.2837245382883116E-3</v>
      </c>
      <c r="D1258" s="3">
        <f>'Raw data'!C1258</f>
        <v>141.5</v>
      </c>
      <c r="E1258" s="3">
        <f t="shared" si="135"/>
        <v>1.6888250089831077E-2</v>
      </c>
      <c r="F1258" s="3">
        <f>'Raw data'!D1258</f>
        <v>43.12</v>
      </c>
      <c r="G1258" s="3">
        <f t="shared" si="139"/>
        <v>8.4190832553788456E-3</v>
      </c>
      <c r="H1258" s="62">
        <f>'Raw data'!E1258</f>
        <v>2179.9861533779099</v>
      </c>
      <c r="I1258" s="67">
        <f t="shared" si="136"/>
        <v>3.2813286293885899E-3</v>
      </c>
      <c r="K1258" s="65">
        <v>44273</v>
      </c>
      <c r="L1258" s="62">
        <f t="shared" si="137"/>
        <v>1.1530352627832745E-2</v>
      </c>
      <c r="M1258" s="62">
        <f t="shared" si="133"/>
        <v>257.11577</v>
      </c>
      <c r="N1258">
        <f t="shared" si="138"/>
        <v>1.330832442621247E-2</v>
      </c>
    </row>
    <row r="1259" spans="1:14" x14ac:dyDescent="0.3">
      <c r="A1259" s="101">
        <v>44274</v>
      </c>
      <c r="B1259" s="3">
        <f>'Raw data'!B1259</f>
        <v>73.591310000000007</v>
      </c>
      <c r="C1259" s="3">
        <f t="shared" si="134"/>
        <v>1.5111778245820605E-2</v>
      </c>
      <c r="D1259" s="3">
        <f>'Raw data'!C1259</f>
        <v>143.55000000000001</v>
      </c>
      <c r="E1259" s="3">
        <f t="shared" si="135"/>
        <v>1.4487632508834003E-2</v>
      </c>
      <c r="F1259" s="3">
        <f>'Raw data'!D1259</f>
        <v>44.5</v>
      </c>
      <c r="G1259" s="3">
        <f t="shared" si="139"/>
        <v>3.2003710575139205E-2</v>
      </c>
      <c r="H1259" s="62">
        <f>'Raw data'!E1259</f>
        <v>2169.1834014185201</v>
      </c>
      <c r="I1259" s="67">
        <f t="shared" si="136"/>
        <v>-4.9554222822244913E-3</v>
      </c>
      <c r="K1259" s="65">
        <v>44274</v>
      </c>
      <c r="L1259" s="62">
        <f t="shared" si="137"/>
        <v>2.0534373776597937E-2</v>
      </c>
      <c r="M1259" s="62">
        <f t="shared" si="133"/>
        <v>261.64131000000003</v>
      </c>
      <c r="N1259">
        <f t="shared" si="138"/>
        <v>1.7601176310578052E-2</v>
      </c>
    </row>
    <row r="1260" spans="1:14" x14ac:dyDescent="0.3">
      <c r="A1260" s="101">
        <v>44277</v>
      </c>
      <c r="B1260" s="3">
        <f>'Raw data'!B1260</f>
        <v>71.209720000000004</v>
      </c>
      <c r="C1260" s="3">
        <f t="shared" si="134"/>
        <v>-3.236238083001923E-2</v>
      </c>
      <c r="D1260" s="3">
        <f>'Raw data'!C1260</f>
        <v>144.85</v>
      </c>
      <c r="E1260" s="3">
        <f t="shared" si="135"/>
        <v>9.0560780215951427E-3</v>
      </c>
      <c r="F1260" s="3">
        <f>'Raw data'!D1260</f>
        <v>44.08</v>
      </c>
      <c r="G1260" s="3">
        <f t="shared" si="139"/>
        <v>-9.4382022471910503E-3</v>
      </c>
      <c r="H1260" s="62">
        <f>'Raw data'!E1260</f>
        <v>2174.6304353633</v>
      </c>
      <c r="I1260" s="67">
        <f t="shared" si="136"/>
        <v>2.5110988500178398E-3</v>
      </c>
      <c r="K1260" s="65">
        <v>44277</v>
      </c>
      <c r="L1260" s="62">
        <f t="shared" si="137"/>
        <v>-1.0914835018538379E-2</v>
      </c>
      <c r="M1260" s="62">
        <f t="shared" si="133"/>
        <v>260.13972000000001</v>
      </c>
      <c r="N1260">
        <f t="shared" si="138"/>
        <v>-5.7391166555465622E-3</v>
      </c>
    </row>
    <row r="1261" spans="1:14" x14ac:dyDescent="0.3">
      <c r="A1261" s="101">
        <v>44278</v>
      </c>
      <c r="B1261" s="3">
        <f>'Raw data'!B1261</f>
        <v>71.638400000000004</v>
      </c>
      <c r="C1261" s="3">
        <f t="shared" si="134"/>
        <v>6.019964690213638E-3</v>
      </c>
      <c r="D1261" s="3">
        <f>'Raw data'!C1261</f>
        <v>146.55000000000001</v>
      </c>
      <c r="E1261" s="3">
        <f t="shared" si="135"/>
        <v>1.1736278909216549E-2</v>
      </c>
      <c r="F1261" s="3">
        <f>'Raw data'!D1261</f>
        <v>45.22</v>
      </c>
      <c r="G1261" s="3">
        <f t="shared" si="139"/>
        <v>2.5862068965517255E-2</v>
      </c>
      <c r="H1261" s="62">
        <f>'Raw data'!E1261</f>
        <v>2168.1210963927201</v>
      </c>
      <c r="I1261" s="67">
        <f t="shared" si="136"/>
        <v>-2.9933081339829489E-3</v>
      </c>
      <c r="K1261" s="65">
        <v>44278</v>
      </c>
      <c r="L1261" s="62">
        <f t="shared" si="137"/>
        <v>1.4539437521649148E-2</v>
      </c>
      <c r="M1261" s="62">
        <f t="shared" si="133"/>
        <v>263.40840000000003</v>
      </c>
      <c r="N1261">
        <f t="shared" si="138"/>
        <v>1.2565093865711923E-2</v>
      </c>
    </row>
    <row r="1262" spans="1:14" x14ac:dyDescent="0.3">
      <c r="A1262" s="101">
        <v>44279</v>
      </c>
      <c r="B1262" s="3">
        <f>'Raw data'!B1262</f>
        <v>73.067359999999994</v>
      </c>
      <c r="C1262" s="3">
        <f t="shared" si="134"/>
        <v>1.9946844150622981E-2</v>
      </c>
      <c r="D1262" s="3">
        <f>'Raw data'!C1262</f>
        <v>147.9</v>
      </c>
      <c r="E1262" s="3">
        <f t="shared" si="135"/>
        <v>9.2118730808597345E-3</v>
      </c>
      <c r="F1262" s="3">
        <f>'Raw data'!D1262</f>
        <v>46.66</v>
      </c>
      <c r="G1262" s="3">
        <f t="shared" si="139"/>
        <v>3.184431667403799E-2</v>
      </c>
      <c r="H1262" s="62">
        <f>'Raw data'!E1262</f>
        <v>2184.59914722245</v>
      </c>
      <c r="I1262" s="67">
        <f t="shared" si="136"/>
        <v>7.6001524348182333E-3</v>
      </c>
      <c r="K1262" s="65">
        <v>44279</v>
      </c>
      <c r="L1262" s="62">
        <f t="shared" si="137"/>
        <v>2.0334344635173567E-2</v>
      </c>
      <c r="M1262" s="62">
        <f t="shared" si="133"/>
        <v>267.62735999999995</v>
      </c>
      <c r="N1262">
        <f t="shared" si="138"/>
        <v>1.6016801286519049E-2</v>
      </c>
    </row>
    <row r="1263" spans="1:14" x14ac:dyDescent="0.3">
      <c r="A1263" s="101">
        <v>44280</v>
      </c>
      <c r="B1263" s="3">
        <f>'Raw data'!B1263</f>
        <v>74.115264999999994</v>
      </c>
      <c r="C1263" s="3">
        <f t="shared" si="134"/>
        <v>1.4341629422494534E-2</v>
      </c>
      <c r="D1263" s="3">
        <f>'Raw data'!C1263</f>
        <v>148.5</v>
      </c>
      <c r="E1263" s="3">
        <f t="shared" si="135"/>
        <v>4.0567951318458036E-3</v>
      </c>
      <c r="F1263" s="3">
        <f>'Raw data'!D1263</f>
        <v>49.8</v>
      </c>
      <c r="G1263" s="3">
        <f t="shared" si="139"/>
        <v>6.7295327903986304E-2</v>
      </c>
      <c r="H1263" s="62">
        <f>'Raw data'!E1263</f>
        <v>2173.24252013879</v>
      </c>
      <c r="I1263" s="67">
        <f t="shared" si="136"/>
        <v>-5.1984946978025992E-3</v>
      </c>
      <c r="K1263" s="65">
        <v>44280</v>
      </c>
      <c r="L1263" s="62">
        <f t="shared" si="137"/>
        <v>2.8564584152775546E-2</v>
      </c>
      <c r="M1263" s="62">
        <f t="shared" si="133"/>
        <v>272.41526499999998</v>
      </c>
      <c r="N1263">
        <f t="shared" si="138"/>
        <v>1.7890192542347031E-2</v>
      </c>
    </row>
    <row r="1264" spans="1:14" x14ac:dyDescent="0.3">
      <c r="A1264" s="101">
        <v>44281</v>
      </c>
      <c r="B1264" s="3">
        <f>'Raw data'!B1264</f>
        <v>77.020804999999996</v>
      </c>
      <c r="C1264" s="3">
        <f t="shared" si="134"/>
        <v>3.9202990099273104E-2</v>
      </c>
      <c r="D1264" s="3">
        <f>'Raw data'!C1264</f>
        <v>150.19999999999999</v>
      </c>
      <c r="E1264" s="3">
        <f t="shared" si="135"/>
        <v>1.1447811447811372E-2</v>
      </c>
      <c r="F1264" s="3">
        <f>'Raw data'!D1264</f>
        <v>50.7</v>
      </c>
      <c r="G1264" s="3">
        <f t="shared" si="139"/>
        <v>1.807228915662662E-2</v>
      </c>
      <c r="H1264" s="62">
        <f>'Raw data'!E1264</f>
        <v>2198.79654771798</v>
      </c>
      <c r="I1264" s="67">
        <f t="shared" si="136"/>
        <v>1.1758479480494449E-2</v>
      </c>
      <c r="K1264" s="65">
        <v>44281</v>
      </c>
      <c r="L1264" s="62">
        <f t="shared" si="137"/>
        <v>2.2907696901237035E-2</v>
      </c>
      <c r="M1264" s="62">
        <f t="shared" si="133"/>
        <v>277.92080499999997</v>
      </c>
      <c r="N1264">
        <f t="shared" si="138"/>
        <v>2.0210100928081239E-2</v>
      </c>
    </row>
    <row r="1265" spans="1:14" x14ac:dyDescent="0.3">
      <c r="A1265" s="101">
        <v>44284</v>
      </c>
      <c r="B1265" s="3">
        <f>'Raw data'!B1265</f>
        <v>75.544219999999996</v>
      </c>
      <c r="C1265" s="3">
        <f t="shared" si="134"/>
        <v>-1.9171248599647851E-2</v>
      </c>
      <c r="D1265" s="3">
        <f>'Raw data'!C1265</f>
        <v>144.80000000000001</v>
      </c>
      <c r="E1265" s="3">
        <f t="shared" si="135"/>
        <v>-3.5952063914780147E-2</v>
      </c>
      <c r="F1265" s="3">
        <f>'Raw data'!D1265</f>
        <v>51.7</v>
      </c>
      <c r="G1265" s="3">
        <f t="shared" si="139"/>
        <v>1.9723865877712032E-2</v>
      </c>
      <c r="H1265" s="62">
        <f>'Raw data'!E1265</f>
        <v>2182.2130185268202</v>
      </c>
      <c r="I1265" s="67">
        <f t="shared" si="136"/>
        <v>-7.5420935185527178E-3</v>
      </c>
      <c r="K1265" s="65">
        <v>44284</v>
      </c>
      <c r="L1265" s="62">
        <f t="shared" si="137"/>
        <v>-1.1799815545571987E-2</v>
      </c>
      <c r="M1265" s="62">
        <f t="shared" si="133"/>
        <v>272.04422</v>
      </c>
      <c r="N1265">
        <f t="shared" si="138"/>
        <v>-2.1144818575205185E-2</v>
      </c>
    </row>
    <row r="1266" spans="1:14" x14ac:dyDescent="0.3">
      <c r="A1266" s="101">
        <v>44285</v>
      </c>
      <c r="B1266" s="3">
        <f>'Raw data'!B1266</f>
        <v>76.258700000000005</v>
      </c>
      <c r="C1266" s="3">
        <f t="shared" si="134"/>
        <v>9.4577718851291195E-3</v>
      </c>
      <c r="D1266" s="3">
        <f>'Raw data'!C1266</f>
        <v>145.75</v>
      </c>
      <c r="E1266" s="3">
        <f t="shared" si="135"/>
        <v>6.5607734806629042E-3</v>
      </c>
      <c r="F1266" s="3">
        <f>'Raw data'!D1266</f>
        <v>51.55</v>
      </c>
      <c r="G1266" s="3">
        <f t="shared" si="139"/>
        <v>-2.9013539651838623E-3</v>
      </c>
      <c r="H1266" s="62">
        <f>'Raw data'!E1266</f>
        <v>2205.4072954797198</v>
      </c>
      <c r="I1266" s="67">
        <f t="shared" si="136"/>
        <v>1.0628786812278168E-2</v>
      </c>
      <c r="K1266" s="65">
        <v>44285</v>
      </c>
      <c r="L1266" s="62">
        <f t="shared" si="137"/>
        <v>4.3723971335360538E-3</v>
      </c>
      <c r="M1266" s="62">
        <f t="shared" si="133"/>
        <v>273.55869999999999</v>
      </c>
      <c r="N1266">
        <f t="shared" si="138"/>
        <v>5.5670361237595556E-3</v>
      </c>
    </row>
    <row r="1267" spans="1:14" x14ac:dyDescent="0.3">
      <c r="A1267" s="101">
        <v>44286</v>
      </c>
      <c r="B1267" s="3">
        <f>'Raw data'!B1267</f>
        <v>77.211340000000007</v>
      </c>
      <c r="C1267" s="3">
        <f t="shared" si="134"/>
        <v>1.2492214003123609E-2</v>
      </c>
      <c r="D1267" s="3">
        <f>'Raw data'!C1267</f>
        <v>153.69999999999999</v>
      </c>
      <c r="E1267" s="3">
        <f t="shared" si="135"/>
        <v>5.4545454545454466E-2</v>
      </c>
      <c r="F1267" s="3">
        <f>'Raw data'!D1267</f>
        <v>51.15</v>
      </c>
      <c r="G1267" s="3">
        <f t="shared" si="139"/>
        <v>-7.7594568380213117E-3</v>
      </c>
      <c r="H1267" s="62">
        <f>'Raw data'!E1267</f>
        <v>2192.85716894712</v>
      </c>
      <c r="I1267" s="67">
        <f t="shared" si="136"/>
        <v>-5.6906162223743948E-3</v>
      </c>
      <c r="K1267" s="65">
        <v>44286</v>
      </c>
      <c r="L1267" s="62">
        <f t="shared" si="137"/>
        <v>1.9759403903518925E-2</v>
      </c>
      <c r="M1267" s="62">
        <f t="shared" si="133"/>
        <v>282.06133999999997</v>
      </c>
      <c r="N1267">
        <f t="shared" si="138"/>
        <v>3.1081592360250234E-2</v>
      </c>
    </row>
    <row r="1268" spans="1:14" x14ac:dyDescent="0.3">
      <c r="A1268" s="101">
        <v>44287</v>
      </c>
      <c r="B1268" s="3">
        <f>'Raw data'!B1268</f>
        <v>78.497399999999999</v>
      </c>
      <c r="C1268" s="3">
        <f t="shared" si="134"/>
        <v>1.6656361617347813E-2</v>
      </c>
      <c r="D1268" s="3">
        <f>'Raw data'!C1268</f>
        <v>154</v>
      </c>
      <c r="E1268" s="3">
        <f t="shared" si="135"/>
        <v>1.9518542615485452E-3</v>
      </c>
      <c r="F1268" s="3">
        <f>'Raw data'!D1268</f>
        <v>51.85</v>
      </c>
      <c r="G1268" s="3">
        <f t="shared" si="139"/>
        <v>1.368523949169116E-2</v>
      </c>
      <c r="H1268" s="62">
        <f>'Raw data'!E1268</f>
        <v>2202.6080359677198</v>
      </c>
      <c r="I1268" s="67">
        <f t="shared" si="136"/>
        <v>4.4466494027431743E-3</v>
      </c>
      <c r="K1268" s="65">
        <v>44287</v>
      </c>
      <c r="L1268" s="62">
        <f t="shared" si="137"/>
        <v>1.0764485123529172E-2</v>
      </c>
      <c r="M1268" s="62">
        <f t="shared" si="133"/>
        <v>284.34739999999999</v>
      </c>
      <c r="N1268">
        <f t="shared" si="138"/>
        <v>8.1048327998442492E-3</v>
      </c>
    </row>
    <row r="1269" spans="1:14" x14ac:dyDescent="0.3">
      <c r="A1269" s="101">
        <v>44292</v>
      </c>
      <c r="B1269" s="3">
        <f>'Raw data'!B1269</f>
        <v>79.450035</v>
      </c>
      <c r="C1269" s="3">
        <f t="shared" si="134"/>
        <v>1.2135879659708484E-2</v>
      </c>
      <c r="D1269" s="3">
        <f>'Raw data'!C1269</f>
        <v>156.35</v>
      </c>
      <c r="E1269" s="3">
        <f t="shared" si="135"/>
        <v>1.5259740259740223E-2</v>
      </c>
      <c r="F1269" s="3">
        <f>'Raw data'!D1269</f>
        <v>53.2</v>
      </c>
      <c r="G1269" s="3">
        <f t="shared" si="139"/>
        <v>2.6036644165863092E-2</v>
      </c>
      <c r="H1269" s="62">
        <f>'Raw data'!E1269</f>
        <v>2230.2489572990198</v>
      </c>
      <c r="I1269" s="67">
        <f t="shared" si="136"/>
        <v>1.2549178464772054E-2</v>
      </c>
      <c r="K1269" s="65">
        <v>44292</v>
      </c>
      <c r="L1269" s="62">
        <f t="shared" si="137"/>
        <v>1.7810754695103934E-2</v>
      </c>
      <c r="M1269" s="62">
        <f t="shared" si="133"/>
        <v>289.00003499999997</v>
      </c>
      <c r="N1269">
        <f t="shared" si="138"/>
        <v>1.6362502347480497E-2</v>
      </c>
    </row>
    <row r="1270" spans="1:14" x14ac:dyDescent="0.3">
      <c r="A1270" s="101">
        <v>44293</v>
      </c>
      <c r="B1270" s="3">
        <f>'Raw data'!B1270</f>
        <v>79.735825000000006</v>
      </c>
      <c r="C1270" s="3">
        <f t="shared" si="134"/>
        <v>3.5971035129186003E-3</v>
      </c>
      <c r="D1270" s="3">
        <f>'Raw data'!C1270</f>
        <v>153.44999999999999</v>
      </c>
      <c r="E1270" s="3">
        <f t="shared" si="135"/>
        <v>-1.8548129197313756E-2</v>
      </c>
      <c r="F1270" s="3">
        <f>'Raw data'!D1270</f>
        <v>52</v>
      </c>
      <c r="G1270" s="3">
        <f t="shared" si="139"/>
        <v>-2.255639097744366E-2</v>
      </c>
      <c r="H1270" s="62">
        <f>'Raw data'!E1270</f>
        <v>2229.5585381554301</v>
      </c>
      <c r="I1270" s="67">
        <f t="shared" si="136"/>
        <v>-3.0957043666812099E-4</v>
      </c>
      <c r="K1270" s="65">
        <v>44293</v>
      </c>
      <c r="L1270" s="62">
        <f t="shared" si="137"/>
        <v>-1.2502472220612938E-2</v>
      </c>
      <c r="M1270" s="62">
        <f t="shared" si="133"/>
        <v>285.18582500000002</v>
      </c>
      <c r="N1270">
        <f t="shared" si="138"/>
        <v>-1.3197956879139985E-2</v>
      </c>
    </row>
    <row r="1271" spans="1:14" x14ac:dyDescent="0.3">
      <c r="A1271" s="101">
        <v>44294</v>
      </c>
      <c r="B1271" s="3">
        <f>'Raw data'!B1271</f>
        <v>81.450580000000002</v>
      </c>
      <c r="C1271" s="3">
        <f t="shared" si="134"/>
        <v>2.1505452536547988E-2</v>
      </c>
      <c r="D1271" s="3">
        <f>'Raw data'!C1271</f>
        <v>154.30000000000001</v>
      </c>
      <c r="E1271" s="3">
        <f t="shared" si="135"/>
        <v>5.5392636037798811E-3</v>
      </c>
      <c r="F1271" s="3">
        <f>'Raw data'!D1271</f>
        <v>53.2</v>
      </c>
      <c r="G1271" s="3">
        <f t="shared" si="139"/>
        <v>2.307692307692313E-2</v>
      </c>
      <c r="H1271" s="62">
        <f>'Raw data'!E1271</f>
        <v>2240.4011806743101</v>
      </c>
      <c r="I1271" s="67">
        <f t="shared" si="136"/>
        <v>4.863134263274547E-3</v>
      </c>
      <c r="K1271" s="65">
        <v>44294</v>
      </c>
      <c r="L1271" s="62">
        <f t="shared" si="137"/>
        <v>1.6707213072417001E-2</v>
      </c>
      <c r="M1271" s="62">
        <f t="shared" si="133"/>
        <v>288.95058</v>
      </c>
      <c r="N1271">
        <f t="shared" si="138"/>
        <v>1.3201059344376528E-2</v>
      </c>
    </row>
    <row r="1272" spans="1:14" x14ac:dyDescent="0.3">
      <c r="A1272" s="101">
        <v>44295</v>
      </c>
      <c r="B1272" s="3">
        <f>'Raw data'!B1272</f>
        <v>80.450299999999999</v>
      </c>
      <c r="C1272" s="3">
        <f t="shared" si="134"/>
        <v>-1.2280821081937092E-2</v>
      </c>
      <c r="D1272" s="3">
        <f>'Raw data'!C1272</f>
        <v>157.4</v>
      </c>
      <c r="E1272" s="3">
        <f t="shared" si="135"/>
        <v>2.0090732339598148E-2</v>
      </c>
      <c r="F1272" s="3">
        <f>'Raw data'!D1272</f>
        <v>53.35</v>
      </c>
      <c r="G1272" s="3">
        <f t="shared" si="139"/>
        <v>2.8195488721804241E-3</v>
      </c>
      <c r="H1272" s="62">
        <f>'Raw data'!E1272</f>
        <v>2250.4029883992998</v>
      </c>
      <c r="I1272" s="67">
        <f t="shared" si="136"/>
        <v>4.4642931860888347E-3</v>
      </c>
      <c r="K1272" s="65">
        <v>44295</v>
      </c>
      <c r="L1272" s="62">
        <f t="shared" si="137"/>
        <v>3.5431533766138272E-3</v>
      </c>
      <c r="M1272" s="62">
        <f t="shared" si="133"/>
        <v>291.20030000000003</v>
      </c>
      <c r="N1272">
        <f t="shared" si="138"/>
        <v>7.7858296737110715E-3</v>
      </c>
    </row>
    <row r="1273" spans="1:14" x14ac:dyDescent="0.3">
      <c r="A1273" s="101">
        <v>44298</v>
      </c>
      <c r="B1273" s="3">
        <f>'Raw data'!B1273</f>
        <v>78.687929999999994</v>
      </c>
      <c r="C1273" s="3">
        <f t="shared" si="134"/>
        <v>-2.1906319802412224E-2</v>
      </c>
      <c r="D1273" s="3">
        <f>'Raw data'!C1273</f>
        <v>153.15</v>
      </c>
      <c r="E1273" s="3">
        <f t="shared" si="135"/>
        <v>-2.7001270648030495E-2</v>
      </c>
      <c r="F1273" s="3">
        <f>'Raw data'!D1273</f>
        <v>52.2</v>
      </c>
      <c r="G1273" s="3">
        <f t="shared" si="139"/>
        <v>-2.1555763823805033E-2</v>
      </c>
      <c r="H1273" s="62">
        <f>'Raw data'!E1273</f>
        <v>2233.1957766311202</v>
      </c>
      <c r="I1273" s="67">
        <f t="shared" si="136"/>
        <v>-7.6462801804307087E-3</v>
      </c>
      <c r="K1273" s="65">
        <v>44298</v>
      </c>
      <c r="L1273" s="62">
        <f t="shared" si="137"/>
        <v>-2.3487784758082584E-2</v>
      </c>
      <c r="M1273" s="62">
        <f t="shared" si="133"/>
        <v>284.03793000000002</v>
      </c>
      <c r="N1273">
        <f t="shared" si="138"/>
        <v>-2.4596025484863886E-2</v>
      </c>
    </row>
    <row r="1274" spans="1:14" x14ac:dyDescent="0.3">
      <c r="A1274" s="101">
        <v>44299</v>
      </c>
      <c r="B1274" s="3">
        <f>'Raw data'!B1274</f>
        <v>79.116614999999996</v>
      </c>
      <c r="C1274" s="3">
        <f t="shared" si="134"/>
        <v>5.4479130407929345E-3</v>
      </c>
      <c r="D1274" s="3">
        <f>'Raw data'!C1274</f>
        <v>156.69999999999999</v>
      </c>
      <c r="E1274" s="3">
        <f t="shared" si="135"/>
        <v>2.3179888997714546E-2</v>
      </c>
      <c r="F1274" s="3">
        <f>'Raw data'!D1274</f>
        <v>54.25</v>
      </c>
      <c r="G1274" s="3">
        <f t="shared" si="139"/>
        <v>3.9272030651340939E-2</v>
      </c>
      <c r="H1274" s="62">
        <f>'Raw data'!E1274</f>
        <v>2247.2052733322998</v>
      </c>
      <c r="I1274" s="67">
        <f t="shared" si="136"/>
        <v>6.2732953589557617E-3</v>
      </c>
      <c r="K1274" s="65">
        <v>44299</v>
      </c>
      <c r="L1274" s="62">
        <f t="shared" si="137"/>
        <v>2.2633277563282806E-2</v>
      </c>
      <c r="M1274" s="62">
        <f t="shared" si="133"/>
        <v>290.06661499999996</v>
      </c>
      <c r="N1274">
        <f t="shared" si="138"/>
        <v>2.1224929360666511E-2</v>
      </c>
    </row>
    <row r="1275" spans="1:14" x14ac:dyDescent="0.3">
      <c r="A1275" s="101">
        <v>44300</v>
      </c>
      <c r="B1275" s="3">
        <f>'Raw data'!B1275</f>
        <v>80.164519999999996</v>
      </c>
      <c r="C1275" s="3">
        <f t="shared" si="134"/>
        <v>1.3245068687531692E-2</v>
      </c>
      <c r="D1275" s="3">
        <f>'Raw data'!C1275</f>
        <v>155.65</v>
      </c>
      <c r="E1275" s="3">
        <f t="shared" si="135"/>
        <v>-6.7007019783023808E-3</v>
      </c>
      <c r="F1275" s="3">
        <f>'Raw data'!D1275</f>
        <v>53.75</v>
      </c>
      <c r="G1275" s="3">
        <f t="shared" si="139"/>
        <v>-9.2165898617511521E-3</v>
      </c>
      <c r="H1275" s="62">
        <f>'Raw data'!E1275</f>
        <v>2228.15808185061</v>
      </c>
      <c r="I1275" s="67">
        <f t="shared" si="136"/>
        <v>-8.4759464156318413E-3</v>
      </c>
      <c r="K1275" s="65">
        <v>44300</v>
      </c>
      <c r="L1275" s="62">
        <f t="shared" si="137"/>
        <v>-8.9074105084061374E-4</v>
      </c>
      <c r="M1275" s="62">
        <f t="shared" si="133"/>
        <v>289.56452000000002</v>
      </c>
      <c r="N1275">
        <f t="shared" si="138"/>
        <v>-1.7309644544924285E-3</v>
      </c>
    </row>
    <row r="1276" spans="1:14" x14ac:dyDescent="0.3">
      <c r="A1276" s="101">
        <v>44301</v>
      </c>
      <c r="B1276" s="3">
        <f>'Raw data'!B1276</f>
        <v>80.307410000000004</v>
      </c>
      <c r="C1276" s="3">
        <f t="shared" si="134"/>
        <v>1.7824593723009682E-3</v>
      </c>
      <c r="D1276" s="3">
        <f>'Raw data'!C1276</f>
        <v>155.9</v>
      </c>
      <c r="E1276" s="3">
        <f t="shared" si="135"/>
        <v>1.6061676839061998E-3</v>
      </c>
      <c r="F1276" s="3">
        <f>'Raw data'!D1276</f>
        <v>53.45</v>
      </c>
      <c r="G1276" s="3">
        <f t="shared" si="139"/>
        <v>-5.5813953488371565E-3</v>
      </c>
      <c r="H1276" s="62">
        <f>'Raw data'!E1276</f>
        <v>2242.9836291134302</v>
      </c>
      <c r="I1276" s="67">
        <f t="shared" si="136"/>
        <v>6.6537232629862554E-3</v>
      </c>
      <c r="K1276" s="65">
        <v>44301</v>
      </c>
      <c r="L1276" s="62">
        <f t="shared" si="137"/>
        <v>-7.3092276420999613E-4</v>
      </c>
      <c r="M1276" s="62">
        <f t="shared" si="133"/>
        <v>289.65741000000003</v>
      </c>
      <c r="N1276">
        <f t="shared" si="138"/>
        <v>3.2079206388963412E-4</v>
      </c>
    </row>
    <row r="1277" spans="1:14" x14ac:dyDescent="0.3">
      <c r="A1277" s="101">
        <v>44302</v>
      </c>
      <c r="B1277" s="3">
        <f>'Raw data'!B1277</f>
        <v>80.069249999999997</v>
      </c>
      <c r="C1277" s="3">
        <f t="shared" si="134"/>
        <v>-2.9656042947968026E-3</v>
      </c>
      <c r="D1277" s="3">
        <f>'Raw data'!C1277</f>
        <v>153.65</v>
      </c>
      <c r="E1277" s="3">
        <f t="shared" si="135"/>
        <v>-1.4432328415651058E-2</v>
      </c>
      <c r="F1277" s="3">
        <f>'Raw data'!D1277</f>
        <v>52.9</v>
      </c>
      <c r="G1277" s="3">
        <f t="shared" si="139"/>
        <v>-1.0289990645463128E-2</v>
      </c>
      <c r="H1277" s="62">
        <f>'Raw data'!E1277</f>
        <v>2280.5034348388899</v>
      </c>
      <c r="I1277" s="67">
        <f t="shared" si="136"/>
        <v>1.6727632443884546E-2</v>
      </c>
      <c r="K1277" s="65">
        <v>44302</v>
      </c>
      <c r="L1277" s="62">
        <f t="shared" si="137"/>
        <v>-9.2293077853036632E-3</v>
      </c>
      <c r="M1277" s="62">
        <f t="shared" si="133"/>
        <v>286.61924999999997</v>
      </c>
      <c r="N1277">
        <f t="shared" si="138"/>
        <v>-1.0488804688269709E-2</v>
      </c>
    </row>
    <row r="1278" spans="1:14" x14ac:dyDescent="0.3">
      <c r="A1278" s="101">
        <v>44305</v>
      </c>
      <c r="B1278" s="3">
        <f>'Raw data'!B1278</f>
        <v>81.593474999999998</v>
      </c>
      <c r="C1278" s="3">
        <f t="shared" si="134"/>
        <v>1.9036334173231313E-2</v>
      </c>
      <c r="D1278" s="3">
        <f>'Raw data'!C1278</f>
        <v>156.5</v>
      </c>
      <c r="E1278" s="3">
        <f t="shared" si="135"/>
        <v>1.8548649528148352E-2</v>
      </c>
      <c r="F1278" s="3">
        <f>'Raw data'!D1278</f>
        <v>53.2</v>
      </c>
      <c r="G1278" s="3">
        <f t="shared" si="139"/>
        <v>5.671077504725979E-3</v>
      </c>
      <c r="H1278" s="62">
        <f>'Raw data'!E1278</f>
        <v>2257.6013426896402</v>
      </c>
      <c r="I1278" s="67">
        <f t="shared" si="136"/>
        <v>-1.0042559813494721E-2</v>
      </c>
      <c r="K1278" s="65">
        <v>44305</v>
      </c>
      <c r="L1278" s="62">
        <f t="shared" si="137"/>
        <v>1.4418687068701882E-2</v>
      </c>
      <c r="M1278" s="62">
        <f t="shared" si="133"/>
        <v>291.293475</v>
      </c>
      <c r="N1278">
        <f t="shared" si="138"/>
        <v>1.6308133525574559E-2</v>
      </c>
    </row>
    <row r="1279" spans="1:14" x14ac:dyDescent="0.3">
      <c r="A1279" s="101">
        <v>44306</v>
      </c>
      <c r="B1279" s="3">
        <f>'Raw data'!B1279</f>
        <v>76.830284000000006</v>
      </c>
      <c r="C1279" s="3">
        <f t="shared" si="134"/>
        <v>-5.8377106747812761E-2</v>
      </c>
      <c r="D1279" s="3">
        <f>'Raw data'!C1279</f>
        <v>153.1</v>
      </c>
      <c r="E1279" s="3">
        <f t="shared" si="135"/>
        <v>-2.1725239616613455E-2</v>
      </c>
      <c r="F1279" s="3">
        <f>'Raw data'!D1279</f>
        <v>51.85</v>
      </c>
      <c r="G1279" s="3">
        <f t="shared" si="139"/>
        <v>-2.5375939849624086E-2</v>
      </c>
      <c r="H1279" s="62">
        <f>'Raw data'!E1279</f>
        <v>2204.8142506182098</v>
      </c>
      <c r="I1279" s="67">
        <f t="shared" si="136"/>
        <v>-2.3381936869572101E-2</v>
      </c>
      <c r="K1279" s="65">
        <v>44306</v>
      </c>
      <c r="L1279" s="62">
        <f t="shared" si="137"/>
        <v>-3.5159428738016772E-2</v>
      </c>
      <c r="M1279" s="62">
        <f t="shared" si="133"/>
        <v>281.78028399999999</v>
      </c>
      <c r="N1279">
        <f t="shared" si="138"/>
        <v>-3.2658441799975117E-2</v>
      </c>
    </row>
    <row r="1280" spans="1:14" x14ac:dyDescent="0.3">
      <c r="A1280" s="101">
        <v>44307</v>
      </c>
      <c r="B1280" s="3">
        <f>'Raw data'!B1280</f>
        <v>75.020269999999996</v>
      </c>
      <c r="C1280" s="3">
        <f t="shared" si="134"/>
        <v>-2.3558600928769304E-2</v>
      </c>
      <c r="D1280" s="3">
        <f>'Raw data'!C1280</f>
        <v>149.6</v>
      </c>
      <c r="E1280" s="3">
        <f t="shared" si="135"/>
        <v>-2.2860875244937951E-2</v>
      </c>
      <c r="F1280" s="3">
        <f>'Raw data'!D1280</f>
        <v>51.3</v>
      </c>
      <c r="G1280" s="3">
        <f t="shared" si="139"/>
        <v>-1.0607521697203554E-2</v>
      </c>
      <c r="H1280" s="62">
        <f>'Raw data'!E1280</f>
        <v>2228.2895258367298</v>
      </c>
      <c r="I1280" s="67">
        <f t="shared" si="136"/>
        <v>1.0647280246822483E-2</v>
      </c>
      <c r="K1280" s="65">
        <v>44307</v>
      </c>
      <c r="L1280" s="62">
        <f t="shared" si="137"/>
        <v>-1.9008999290303603E-2</v>
      </c>
      <c r="M1280" s="62">
        <f t="shared" si="133"/>
        <v>275.92027000000002</v>
      </c>
      <c r="N1280">
        <f t="shared" si="138"/>
        <v>-2.0796394683170873E-2</v>
      </c>
    </row>
    <row r="1281" spans="1:14" x14ac:dyDescent="0.3">
      <c r="A1281" s="101">
        <v>44308</v>
      </c>
      <c r="B1281" s="3">
        <f>'Raw data'!B1281</f>
        <v>74.543949999999995</v>
      </c>
      <c r="C1281" s="3">
        <f t="shared" si="134"/>
        <v>-6.3492173515238108E-3</v>
      </c>
      <c r="D1281" s="3">
        <f>'Raw data'!C1281</f>
        <v>149.85</v>
      </c>
      <c r="E1281" s="3">
        <f t="shared" si="135"/>
        <v>1.6711229946524064E-3</v>
      </c>
      <c r="F1281" s="3">
        <f>'Raw data'!D1281</f>
        <v>51.45</v>
      </c>
      <c r="G1281" s="3">
        <f t="shared" si="139"/>
        <v>2.9239766081872454E-3</v>
      </c>
      <c r="H1281" s="62">
        <f>'Raw data'!E1281</f>
        <v>2232.4186396272698</v>
      </c>
      <c r="I1281" s="67">
        <f t="shared" si="136"/>
        <v>1.8530418703061203E-3</v>
      </c>
      <c r="K1281" s="65">
        <v>44308</v>
      </c>
      <c r="L1281" s="62">
        <f t="shared" si="137"/>
        <v>-5.847059162280531E-4</v>
      </c>
      <c r="M1281" s="62">
        <f t="shared" si="133"/>
        <v>275.84395000000001</v>
      </c>
      <c r="N1281">
        <f t="shared" si="138"/>
        <v>-2.7660164293116161E-4</v>
      </c>
    </row>
    <row r="1282" spans="1:14" x14ac:dyDescent="0.3">
      <c r="A1282" s="101">
        <v>44309</v>
      </c>
      <c r="B1282" s="3">
        <f>'Raw data'!B1282</f>
        <v>74.924999999999997</v>
      </c>
      <c r="C1282" s="3">
        <f t="shared" si="134"/>
        <v>5.1117495115298008E-3</v>
      </c>
      <c r="D1282" s="3">
        <f>'Raw data'!C1282</f>
        <v>152.5</v>
      </c>
      <c r="E1282" s="3">
        <f t="shared" si="135"/>
        <v>1.768435101768439E-2</v>
      </c>
      <c r="F1282" s="3">
        <f>'Raw data'!D1282</f>
        <v>50.85</v>
      </c>
      <c r="G1282" s="3">
        <f t="shared" si="139"/>
        <v>-1.1661807580174955E-2</v>
      </c>
      <c r="H1282" s="62">
        <f>'Raw data'!E1282</f>
        <v>2240.9459432757799</v>
      </c>
      <c r="I1282" s="67">
        <f t="shared" si="136"/>
        <v>3.8197601010596209E-3</v>
      </c>
      <c r="K1282" s="65">
        <v>44309</v>
      </c>
      <c r="L1282" s="62">
        <f t="shared" si="137"/>
        <v>3.7114309830130784E-3</v>
      </c>
      <c r="M1282" s="62">
        <f t="shared" si="133"/>
        <v>278.27500000000003</v>
      </c>
      <c r="N1282">
        <f t="shared" si="138"/>
        <v>8.8131351077303938E-3</v>
      </c>
    </row>
    <row r="1283" spans="1:14" x14ac:dyDescent="0.3">
      <c r="A1283" s="101">
        <v>44312</v>
      </c>
      <c r="B1283" s="3">
        <f>'Raw data'!B1283</f>
        <v>75.972909999999999</v>
      </c>
      <c r="C1283" s="3">
        <f t="shared" si="134"/>
        <v>1.3986119452786142E-2</v>
      </c>
      <c r="D1283" s="3">
        <f>'Raw data'!C1283</f>
        <v>155.80000000000001</v>
      </c>
      <c r="E1283" s="3">
        <f t="shared" si="135"/>
        <v>2.1639344262295156E-2</v>
      </c>
      <c r="F1283" s="3">
        <f>'Raw data'!D1283</f>
        <v>51.45</v>
      </c>
      <c r="G1283" s="3">
        <f t="shared" si="139"/>
        <v>1.1799410029498553E-2</v>
      </c>
      <c r="H1283" s="62">
        <f>'Raw data'!E1283</f>
        <v>2244.3593963335402</v>
      </c>
      <c r="I1283" s="67">
        <f t="shared" si="136"/>
        <v>1.5232197224581752E-3</v>
      </c>
      <c r="K1283" s="65">
        <v>44312</v>
      </c>
      <c r="L1283" s="62">
        <f t="shared" si="137"/>
        <v>1.5808291248193284E-2</v>
      </c>
      <c r="M1283" s="62">
        <f t="shared" ref="M1283:M1346" si="140">B1283+D1283+F1283</f>
        <v>283.22291000000001</v>
      </c>
      <c r="N1283">
        <f t="shared" si="138"/>
        <v>1.7780648638936226E-2</v>
      </c>
    </row>
    <row r="1284" spans="1:14" x14ac:dyDescent="0.3">
      <c r="A1284" s="101">
        <v>44313</v>
      </c>
      <c r="B1284" s="3">
        <f>'Raw data'!B1284</f>
        <v>76.353966</v>
      </c>
      <c r="C1284" s="3">
        <f t="shared" ref="C1284:C1347" si="141">(B1284-B1283)/B1283</f>
        <v>5.0156825636927813E-3</v>
      </c>
      <c r="D1284" s="3">
        <f>'Raw data'!C1284</f>
        <v>164</v>
      </c>
      <c r="E1284" s="3">
        <f t="shared" ref="E1284:E1347" si="142">(D1284-D1283)/D1283</f>
        <v>5.2631578947368342E-2</v>
      </c>
      <c r="F1284" s="3">
        <f>'Raw data'!D1284</f>
        <v>53.3</v>
      </c>
      <c r="G1284" s="3">
        <f t="shared" si="139"/>
        <v>3.595724003887258E-2</v>
      </c>
      <c r="H1284" s="62">
        <f>'Raw data'!E1284</f>
        <v>2262.8421223618202</v>
      </c>
      <c r="I1284" s="67">
        <f t="shared" ref="I1284:I1347" si="143">(H1284-H1283)/H1283</f>
        <v>8.2351899871624858E-3</v>
      </c>
      <c r="K1284" s="65">
        <v>44313</v>
      </c>
      <c r="L1284" s="62">
        <f t="shared" ref="L1284:L1347" si="144">AVERAGE(C1284,E1284,G1284)</f>
        <v>3.1201500516644567E-2</v>
      </c>
      <c r="M1284" s="62">
        <f t="shared" si="140"/>
        <v>293.65396600000003</v>
      </c>
      <c r="N1284">
        <f t="shared" ref="N1284:N1347" si="145">(M1284-M1283)/M1283</f>
        <v>3.6829845438704135E-2</v>
      </c>
    </row>
    <row r="1285" spans="1:14" x14ac:dyDescent="0.3">
      <c r="A1285" s="101">
        <v>44314</v>
      </c>
      <c r="B1285" s="3">
        <f>'Raw data'!B1285</f>
        <v>74.353424000000004</v>
      </c>
      <c r="C1285" s="3">
        <f t="shared" si="141"/>
        <v>-2.6200891778169005E-2</v>
      </c>
      <c r="D1285" s="3">
        <f>'Raw data'!C1285</f>
        <v>152</v>
      </c>
      <c r="E1285" s="3">
        <f t="shared" si="142"/>
        <v>-7.3170731707317069E-2</v>
      </c>
      <c r="F1285" s="3">
        <f>'Raw data'!D1285</f>
        <v>50.55</v>
      </c>
      <c r="G1285" s="3">
        <f t="shared" si="139"/>
        <v>-5.1594746716697941E-2</v>
      </c>
      <c r="H1285" s="62">
        <f>'Raw data'!E1285</f>
        <v>2239.2506900427302</v>
      </c>
      <c r="I1285" s="67">
        <f t="shared" si="143"/>
        <v>-1.0425575910027114E-2</v>
      </c>
      <c r="K1285" s="65">
        <v>44314</v>
      </c>
      <c r="L1285" s="62">
        <f t="shared" si="144"/>
        <v>-5.0322123400728003E-2</v>
      </c>
      <c r="M1285" s="62">
        <f t="shared" si="140"/>
        <v>276.90342400000003</v>
      </c>
      <c r="N1285">
        <f t="shared" si="145"/>
        <v>-5.7041770040320156E-2</v>
      </c>
    </row>
    <row r="1286" spans="1:14" x14ac:dyDescent="0.3">
      <c r="A1286" s="101">
        <v>44315</v>
      </c>
      <c r="B1286" s="3">
        <f>'Raw data'!B1286</f>
        <v>73.781840000000003</v>
      </c>
      <c r="C1286" s="3">
        <f t="shared" si="141"/>
        <v>-7.6873931185738181E-3</v>
      </c>
      <c r="D1286" s="3">
        <f>'Raw data'!C1286</f>
        <v>149.05000000000001</v>
      </c>
      <c r="E1286" s="3">
        <f t="shared" si="142"/>
        <v>-1.940789473684203E-2</v>
      </c>
      <c r="F1286" s="3">
        <f>'Raw data'!D1286</f>
        <v>50.65</v>
      </c>
      <c r="G1286" s="3">
        <f t="shared" ref="G1286:G1349" si="146">(F1286-F1285)/F1285</f>
        <v>1.9782393669634307E-3</v>
      </c>
      <c r="H1286" s="62">
        <f>'Raw data'!E1286</f>
        <v>2232.8371642376201</v>
      </c>
      <c r="I1286" s="67">
        <f t="shared" si="143"/>
        <v>-2.8641392558810493E-3</v>
      </c>
      <c r="K1286" s="65">
        <v>44315</v>
      </c>
      <c r="L1286" s="62">
        <f t="shared" si="144"/>
        <v>-8.3723494961508056E-3</v>
      </c>
      <c r="M1286" s="62">
        <f t="shared" si="140"/>
        <v>273.48183999999998</v>
      </c>
      <c r="N1286">
        <f t="shared" si="145"/>
        <v>-1.2356596933955039E-2</v>
      </c>
    </row>
    <row r="1287" spans="1:14" x14ac:dyDescent="0.3">
      <c r="A1287" s="101">
        <v>44316</v>
      </c>
      <c r="B1287" s="3">
        <f>'Raw data'!B1287</f>
        <v>73.543679999999995</v>
      </c>
      <c r="C1287" s="3">
        <f t="shared" si="141"/>
        <v>-3.2278945605044235E-3</v>
      </c>
      <c r="D1287" s="3">
        <f>'Raw data'!C1287</f>
        <v>146.5</v>
      </c>
      <c r="E1287" s="3">
        <f t="shared" si="142"/>
        <v>-1.7108352901710911E-2</v>
      </c>
      <c r="F1287" s="3">
        <f>'Raw data'!D1287</f>
        <v>50.7</v>
      </c>
      <c r="G1287" s="3">
        <f t="shared" si="146"/>
        <v>9.8716683119455615E-4</v>
      </c>
      <c r="H1287" s="62">
        <f>'Raw data'!E1287</f>
        <v>2217.0229780473901</v>
      </c>
      <c r="I1287" s="67">
        <f t="shared" si="143"/>
        <v>-7.0825523882882746E-3</v>
      </c>
      <c r="K1287" s="65">
        <v>44316</v>
      </c>
      <c r="L1287" s="62">
        <f t="shared" si="144"/>
        <v>-6.4496935436735925E-3</v>
      </c>
      <c r="M1287" s="62">
        <f t="shared" si="140"/>
        <v>270.74367999999998</v>
      </c>
      <c r="N1287">
        <f t="shared" si="145"/>
        <v>-1.0012218727210529E-2</v>
      </c>
    </row>
    <row r="1288" spans="1:14" x14ac:dyDescent="0.3">
      <c r="A1288" s="101">
        <v>44319</v>
      </c>
      <c r="B1288" s="3">
        <f>'Raw data'!B1288</f>
        <v>77.925820000000002</v>
      </c>
      <c r="C1288" s="3">
        <f t="shared" si="141"/>
        <v>5.9585541544834406E-2</v>
      </c>
      <c r="D1288" s="3">
        <f>'Raw data'!C1288</f>
        <v>150.15</v>
      </c>
      <c r="E1288" s="3">
        <f t="shared" si="142"/>
        <v>2.4914675767918129E-2</v>
      </c>
      <c r="F1288" s="3">
        <f>'Raw data'!D1288</f>
        <v>50.8</v>
      </c>
      <c r="G1288" s="3">
        <f t="shared" si="146"/>
        <v>1.9723865877710909E-3</v>
      </c>
      <c r="H1288" s="62">
        <f>'Raw data'!E1288</f>
        <v>2231.5916794687801</v>
      </c>
      <c r="I1288" s="67">
        <f t="shared" si="143"/>
        <v>6.5712902237130295E-3</v>
      </c>
      <c r="K1288" s="65">
        <v>44319</v>
      </c>
      <c r="L1288" s="62">
        <f t="shared" si="144"/>
        <v>2.8824201300174542E-2</v>
      </c>
      <c r="M1288" s="62">
        <f t="shared" si="140"/>
        <v>278.87582000000003</v>
      </c>
      <c r="N1288">
        <f t="shared" si="145"/>
        <v>3.0036305925959378E-2</v>
      </c>
    </row>
    <row r="1289" spans="1:14" x14ac:dyDescent="0.3">
      <c r="A1289" s="101">
        <v>44320</v>
      </c>
      <c r="B1289" s="3">
        <f>'Raw data'!B1289</f>
        <v>76.258700000000005</v>
      </c>
      <c r="C1289" s="3">
        <f t="shared" si="141"/>
        <v>-2.1393679270875775E-2</v>
      </c>
      <c r="D1289" s="3">
        <f>'Raw data'!C1289</f>
        <v>144.4</v>
      </c>
      <c r="E1289" s="3">
        <f t="shared" si="142"/>
        <v>-3.8295038295038296E-2</v>
      </c>
      <c r="F1289" s="3">
        <f>'Raw data'!D1289</f>
        <v>49.12</v>
      </c>
      <c r="G1289" s="3">
        <f t="shared" si="146"/>
        <v>-3.3070866141732283E-2</v>
      </c>
      <c r="H1289" s="62">
        <f>'Raw data'!E1289</f>
        <v>2194.58185412278</v>
      </c>
      <c r="I1289" s="67">
        <f t="shared" si="143"/>
        <v>-1.6584496924997538E-2</v>
      </c>
      <c r="K1289" s="65">
        <v>44320</v>
      </c>
      <c r="L1289" s="62">
        <f t="shared" si="144"/>
        <v>-3.0919861235882116E-2</v>
      </c>
      <c r="M1289" s="62">
        <f t="shared" si="140"/>
        <v>269.77870000000001</v>
      </c>
      <c r="N1289">
        <f t="shared" si="145"/>
        <v>-3.2620684001933249E-2</v>
      </c>
    </row>
    <row r="1290" spans="1:14" x14ac:dyDescent="0.3">
      <c r="A1290" s="101">
        <v>44321</v>
      </c>
      <c r="B1290" s="3">
        <f>'Raw data'!B1290</f>
        <v>78.878456</v>
      </c>
      <c r="C1290" s="3">
        <f t="shared" si="141"/>
        <v>3.4353536055558187E-2</v>
      </c>
      <c r="D1290" s="3">
        <f>'Raw data'!C1290</f>
        <v>150.5</v>
      </c>
      <c r="E1290" s="3">
        <f t="shared" si="142"/>
        <v>4.2243767313019348E-2</v>
      </c>
      <c r="F1290" s="3">
        <f>'Raw data'!D1290</f>
        <v>50.65</v>
      </c>
      <c r="G1290" s="3">
        <f t="shared" si="146"/>
        <v>3.1148208469055399E-2</v>
      </c>
      <c r="H1290" s="62">
        <f>'Raw data'!E1290</f>
        <v>2255.4939672084101</v>
      </c>
      <c r="I1290" s="67">
        <f t="shared" si="143"/>
        <v>2.7755680641940783E-2</v>
      </c>
      <c r="K1290" s="65">
        <v>44321</v>
      </c>
      <c r="L1290" s="62">
        <f t="shared" si="144"/>
        <v>3.591517061254431E-2</v>
      </c>
      <c r="M1290" s="62">
        <f t="shared" si="140"/>
        <v>280.02845600000001</v>
      </c>
      <c r="N1290">
        <f t="shared" si="145"/>
        <v>3.7993199611385149E-2</v>
      </c>
    </row>
    <row r="1291" spans="1:14" x14ac:dyDescent="0.3">
      <c r="A1291" s="101">
        <v>44322</v>
      </c>
      <c r="B1291" s="3">
        <f>'Raw data'!B1291</f>
        <v>77.258965000000003</v>
      </c>
      <c r="C1291" s="3">
        <f t="shared" si="141"/>
        <v>-2.0531474399042453E-2</v>
      </c>
      <c r="D1291" s="3">
        <f>'Raw data'!C1291</f>
        <v>144.15</v>
      </c>
      <c r="E1291" s="3">
        <f t="shared" si="142"/>
        <v>-4.2192691029900295E-2</v>
      </c>
      <c r="F1291" s="3">
        <f>'Raw data'!D1291</f>
        <v>42.3</v>
      </c>
      <c r="G1291" s="3">
        <f t="shared" si="146"/>
        <v>-0.16485686080947684</v>
      </c>
      <c r="H1291" s="62">
        <f>'Raw data'!E1291</f>
        <v>2246.6145104265602</v>
      </c>
      <c r="I1291" s="67">
        <f t="shared" si="143"/>
        <v>-3.9368124725422931E-3</v>
      </c>
      <c r="K1291" s="65">
        <v>44322</v>
      </c>
      <c r="L1291" s="62">
        <f t="shared" si="144"/>
        <v>-7.5860342079473189E-2</v>
      </c>
      <c r="M1291" s="62">
        <f t="shared" si="140"/>
        <v>263.70896500000003</v>
      </c>
      <c r="N1291">
        <f t="shared" si="145"/>
        <v>-5.827797372135627E-2</v>
      </c>
    </row>
    <row r="1292" spans="1:14" x14ac:dyDescent="0.3">
      <c r="A1292" s="101">
        <v>44323</v>
      </c>
      <c r="B1292" s="3">
        <f>'Raw data'!B1292</f>
        <v>78.783190000000005</v>
      </c>
      <c r="C1292" s="3">
        <f t="shared" si="141"/>
        <v>1.9728778401315643E-2</v>
      </c>
      <c r="D1292" s="3">
        <f>'Raw data'!C1292</f>
        <v>149.6</v>
      </c>
      <c r="E1292" s="3">
        <f t="shared" si="142"/>
        <v>3.7807839056538249E-2</v>
      </c>
      <c r="F1292" s="3">
        <f>'Raw data'!D1292</f>
        <v>43.1</v>
      </c>
      <c r="G1292" s="3">
        <f t="shared" si="146"/>
        <v>1.8912529550827527E-2</v>
      </c>
      <c r="H1292" s="62">
        <f>'Raw data'!E1292</f>
        <v>2260.1307158627101</v>
      </c>
      <c r="I1292" s="67">
        <f t="shared" si="143"/>
        <v>6.016254846312556E-3</v>
      </c>
      <c r="K1292" s="65">
        <v>44323</v>
      </c>
      <c r="L1292" s="62">
        <f t="shared" si="144"/>
        <v>2.5483049002893804E-2</v>
      </c>
      <c r="M1292" s="62">
        <f t="shared" si="140"/>
        <v>271.48319000000004</v>
      </c>
      <c r="N1292">
        <f t="shared" si="145"/>
        <v>2.9480321232158338E-2</v>
      </c>
    </row>
    <row r="1293" spans="1:14" x14ac:dyDescent="0.3">
      <c r="A1293" s="101">
        <v>44326</v>
      </c>
      <c r="B1293" s="3">
        <f>'Raw data'!B1293</f>
        <v>77.306600000000003</v>
      </c>
      <c r="C1293" s="3">
        <f t="shared" si="141"/>
        <v>-1.8742450007419115E-2</v>
      </c>
      <c r="D1293" s="3">
        <f>'Raw data'!C1293</f>
        <v>145.75</v>
      </c>
      <c r="E1293" s="3">
        <f t="shared" si="142"/>
        <v>-2.5735294117647023E-2</v>
      </c>
      <c r="F1293" s="3">
        <f>'Raw data'!D1293</f>
        <v>43</v>
      </c>
      <c r="G1293" s="3">
        <f t="shared" si="146"/>
        <v>-2.3201856148492208E-3</v>
      </c>
      <c r="H1293" s="62">
        <f>'Raw data'!E1293</f>
        <v>2265.0103191872799</v>
      </c>
      <c r="I1293" s="67">
        <f t="shared" si="143"/>
        <v>2.1589916416437389E-3</v>
      </c>
      <c r="K1293" s="65">
        <v>44326</v>
      </c>
      <c r="L1293" s="62">
        <f t="shared" si="144"/>
        <v>-1.5599309913305119E-2</v>
      </c>
      <c r="M1293" s="62">
        <f t="shared" si="140"/>
        <v>266.0566</v>
      </c>
      <c r="N1293">
        <f t="shared" si="145"/>
        <v>-1.9988677752018576E-2</v>
      </c>
    </row>
    <row r="1294" spans="1:14" x14ac:dyDescent="0.3">
      <c r="A1294" s="101">
        <v>44327</v>
      </c>
      <c r="B1294" s="3">
        <f>'Raw data'!B1294</f>
        <v>74.924999999999997</v>
      </c>
      <c r="C1294" s="3">
        <f t="shared" si="141"/>
        <v>-3.0807201454985809E-2</v>
      </c>
      <c r="D1294" s="3">
        <f>'Raw data'!C1294</f>
        <v>141.94999999999999</v>
      </c>
      <c r="E1294" s="3">
        <f t="shared" si="142"/>
        <v>-2.6072041166380868E-2</v>
      </c>
      <c r="F1294" s="3">
        <f>'Raw data'!D1294</f>
        <v>41.24</v>
      </c>
      <c r="G1294" s="3">
        <f t="shared" si="146"/>
        <v>-4.093023255813949E-2</v>
      </c>
      <c r="H1294" s="62">
        <f>'Raw data'!E1294</f>
        <v>2193.75621044941</v>
      </c>
      <c r="I1294" s="67">
        <f t="shared" si="143"/>
        <v>-3.1458624331317402E-2</v>
      </c>
      <c r="K1294" s="65">
        <v>44327</v>
      </c>
      <c r="L1294" s="62">
        <f t="shared" si="144"/>
        <v>-3.260315839316872E-2</v>
      </c>
      <c r="M1294" s="62">
        <f t="shared" si="140"/>
        <v>258.11500000000001</v>
      </c>
      <c r="N1294">
        <f t="shared" si="145"/>
        <v>-2.9849287707953847E-2</v>
      </c>
    </row>
    <row r="1295" spans="1:14" x14ac:dyDescent="0.3">
      <c r="A1295" s="101">
        <v>44328</v>
      </c>
      <c r="B1295" s="3">
        <f>'Raw data'!B1295</f>
        <v>74.02</v>
      </c>
      <c r="C1295" s="3">
        <f t="shared" si="141"/>
        <v>-1.2078745412078762E-2</v>
      </c>
      <c r="D1295" s="3">
        <f>'Raw data'!C1295</f>
        <v>141.44999999999999</v>
      </c>
      <c r="E1295" s="3">
        <f t="shared" si="142"/>
        <v>-3.5223670306445934E-3</v>
      </c>
      <c r="F1295" s="3">
        <f>'Raw data'!D1295</f>
        <v>40.159999999999997</v>
      </c>
      <c r="G1295" s="3">
        <f t="shared" si="146"/>
        <v>-2.6188166828322146E-2</v>
      </c>
      <c r="H1295" s="62">
        <f>'Raw data'!E1295</f>
        <v>2205.7949628921501</v>
      </c>
      <c r="I1295" s="67">
        <f t="shared" si="143"/>
        <v>5.4877348656138464E-3</v>
      </c>
      <c r="K1295" s="65">
        <v>44328</v>
      </c>
      <c r="L1295" s="62">
        <f t="shared" si="144"/>
        <v>-1.3929759757015167E-2</v>
      </c>
      <c r="M1295" s="62">
        <f t="shared" si="140"/>
        <v>255.62999999999997</v>
      </c>
      <c r="N1295">
        <f t="shared" si="145"/>
        <v>-9.6274916219516189E-3</v>
      </c>
    </row>
    <row r="1296" spans="1:14" x14ac:dyDescent="0.3">
      <c r="A1296" s="101">
        <v>44330</v>
      </c>
      <c r="B1296" s="3">
        <f>'Raw data'!B1296</f>
        <v>74.489999999999995</v>
      </c>
      <c r="C1296" s="3">
        <f t="shared" si="141"/>
        <v>6.3496352337206012E-3</v>
      </c>
      <c r="D1296" s="3">
        <f>'Raw data'!C1296</f>
        <v>140.1</v>
      </c>
      <c r="E1296" s="3">
        <f t="shared" si="142"/>
        <v>-9.5440084835630573E-3</v>
      </c>
      <c r="F1296" s="3">
        <f>'Raw data'!D1296</f>
        <v>40.14</v>
      </c>
      <c r="G1296" s="3">
        <f t="shared" si="146"/>
        <v>-4.9800796812739104E-4</v>
      </c>
      <c r="H1296" s="62">
        <f>'Raw data'!E1296</f>
        <v>2247.87794006082</v>
      </c>
      <c r="I1296" s="67">
        <f t="shared" si="143"/>
        <v>1.9078372140941151E-2</v>
      </c>
      <c r="K1296" s="65">
        <v>44330</v>
      </c>
      <c r="L1296" s="62">
        <f t="shared" si="144"/>
        <v>-1.2307937393232825E-3</v>
      </c>
      <c r="M1296" s="62">
        <f t="shared" si="140"/>
        <v>254.72999999999996</v>
      </c>
      <c r="N1296">
        <f t="shared" si="145"/>
        <v>-3.5207135312756944E-3</v>
      </c>
    </row>
    <row r="1297" spans="1:14" x14ac:dyDescent="0.3">
      <c r="A1297" s="101">
        <v>44333</v>
      </c>
      <c r="B1297" s="3">
        <f>'Raw data'!B1297</f>
        <v>73.349999999999994</v>
      </c>
      <c r="C1297" s="3">
        <f t="shared" si="141"/>
        <v>-1.5304067660088612E-2</v>
      </c>
      <c r="D1297" s="3">
        <f>'Raw data'!C1297</f>
        <v>135.69999999999999</v>
      </c>
      <c r="E1297" s="3">
        <f t="shared" si="142"/>
        <v>-3.1406138472519669E-2</v>
      </c>
      <c r="F1297" s="3">
        <f>'Raw data'!D1297</f>
        <v>39.6</v>
      </c>
      <c r="G1297" s="3">
        <f t="shared" si="146"/>
        <v>-1.3452914798206256E-2</v>
      </c>
      <c r="H1297" s="62">
        <f>'Raw data'!E1297</f>
        <v>2230.39678894089</v>
      </c>
      <c r="I1297" s="67">
        <f t="shared" si="143"/>
        <v>-7.7767350301311457E-3</v>
      </c>
      <c r="K1297" s="65">
        <v>44333</v>
      </c>
      <c r="L1297" s="62">
        <f t="shared" si="144"/>
        <v>-2.0054373643604847E-2</v>
      </c>
      <c r="M1297" s="62">
        <f t="shared" si="140"/>
        <v>248.64999999999998</v>
      </c>
      <c r="N1297">
        <f t="shared" si="145"/>
        <v>-2.3868409688689928E-2</v>
      </c>
    </row>
    <row r="1298" spans="1:14" x14ac:dyDescent="0.3">
      <c r="A1298" s="101">
        <v>44334</v>
      </c>
      <c r="B1298" s="3">
        <f>'Raw data'!B1298</f>
        <v>75.72</v>
      </c>
      <c r="C1298" s="3">
        <f t="shared" si="141"/>
        <v>3.2310838445807837E-2</v>
      </c>
      <c r="D1298" s="3">
        <f>'Raw data'!C1298</f>
        <v>137.9</v>
      </c>
      <c r="E1298" s="3">
        <f t="shared" si="142"/>
        <v>1.6212232866617667E-2</v>
      </c>
      <c r="F1298" s="3">
        <f>'Raw data'!D1298</f>
        <v>40.74</v>
      </c>
      <c r="G1298" s="3">
        <f t="shared" si="146"/>
        <v>2.87878787878788E-2</v>
      </c>
      <c r="H1298" s="62">
        <f>'Raw data'!E1298</f>
        <v>2249.68027014263</v>
      </c>
      <c r="I1298" s="67">
        <f t="shared" si="143"/>
        <v>8.6457626272394214E-3</v>
      </c>
      <c r="K1298" s="65">
        <v>44334</v>
      </c>
      <c r="L1298" s="62">
        <f t="shared" si="144"/>
        <v>2.5770316700101437E-2</v>
      </c>
      <c r="M1298" s="62">
        <f t="shared" si="140"/>
        <v>254.36</v>
      </c>
      <c r="N1298">
        <f t="shared" si="145"/>
        <v>2.2964005630404332E-2</v>
      </c>
    </row>
    <row r="1299" spans="1:14" x14ac:dyDescent="0.3">
      <c r="A1299" s="101">
        <v>44335</v>
      </c>
      <c r="B1299" s="3">
        <f>'Raw data'!B1299</f>
        <v>72.599999999999994</v>
      </c>
      <c r="C1299" s="3">
        <f t="shared" si="141"/>
        <v>-4.1204437400950936E-2</v>
      </c>
      <c r="D1299" s="3">
        <f>'Raw data'!C1299</f>
        <v>132.9</v>
      </c>
      <c r="E1299" s="3">
        <f t="shared" si="142"/>
        <v>-3.6258158085569252E-2</v>
      </c>
      <c r="F1299" s="3">
        <f>'Raw data'!D1299</f>
        <v>39.82</v>
      </c>
      <c r="G1299" s="3">
        <f t="shared" si="146"/>
        <v>-2.2582228767795819E-2</v>
      </c>
      <c r="H1299" s="62">
        <f>'Raw data'!E1299</f>
        <v>2201.5116701818702</v>
      </c>
      <c r="I1299" s="67">
        <f t="shared" si="143"/>
        <v>-2.1411309242493345E-2</v>
      </c>
      <c r="K1299" s="65">
        <v>44335</v>
      </c>
      <c r="L1299" s="62">
        <f t="shared" si="144"/>
        <v>-3.3348274751438665E-2</v>
      </c>
      <c r="M1299" s="62">
        <f t="shared" si="140"/>
        <v>245.32</v>
      </c>
      <c r="N1299">
        <f t="shared" si="145"/>
        <v>-3.5540179273470751E-2</v>
      </c>
    </row>
    <row r="1300" spans="1:14" x14ac:dyDescent="0.3">
      <c r="A1300" s="101">
        <v>44336</v>
      </c>
      <c r="B1300" s="3">
        <f>'Raw data'!B1300</f>
        <v>73.900000000000006</v>
      </c>
      <c r="C1300" s="3">
        <f t="shared" si="141"/>
        <v>1.7906336088154427E-2</v>
      </c>
      <c r="D1300" s="3">
        <f>'Raw data'!C1300</f>
        <v>138.1</v>
      </c>
      <c r="E1300" s="3">
        <f t="shared" si="142"/>
        <v>3.9127163280662063E-2</v>
      </c>
      <c r="F1300" s="3">
        <f>'Raw data'!D1300</f>
        <v>40.76</v>
      </c>
      <c r="G1300" s="3">
        <f t="shared" si="146"/>
        <v>2.3606228026117473E-2</v>
      </c>
      <c r="H1300" s="62">
        <f>'Raw data'!E1300</f>
        <v>2240.2769895830802</v>
      </c>
      <c r="I1300" s="67">
        <f t="shared" si="143"/>
        <v>1.7608500525462839E-2</v>
      </c>
      <c r="K1300" s="65">
        <v>44336</v>
      </c>
      <c r="L1300" s="62">
        <f t="shared" si="144"/>
        <v>2.6879909131644657E-2</v>
      </c>
      <c r="M1300" s="62">
        <f t="shared" si="140"/>
        <v>252.76</v>
      </c>
      <c r="N1300">
        <f t="shared" si="145"/>
        <v>3.0327735203000153E-2</v>
      </c>
    </row>
    <row r="1301" spans="1:14" x14ac:dyDescent="0.3">
      <c r="A1301" s="101">
        <v>44337</v>
      </c>
      <c r="B1301" s="3">
        <f>'Raw data'!B1301</f>
        <v>73.400000000000006</v>
      </c>
      <c r="C1301" s="3">
        <f t="shared" si="141"/>
        <v>-6.7658998646820019E-3</v>
      </c>
      <c r="D1301" s="3">
        <f>'Raw data'!C1301</f>
        <v>136</v>
      </c>
      <c r="E1301" s="3">
        <f t="shared" si="142"/>
        <v>-1.5206372194062233E-2</v>
      </c>
      <c r="F1301" s="3">
        <f>'Raw data'!D1301</f>
        <v>40.840000000000003</v>
      </c>
      <c r="G1301" s="3">
        <f t="shared" si="146"/>
        <v>1.9627085377822719E-3</v>
      </c>
      <c r="H1301" s="62">
        <f>'Raw data'!E1301</f>
        <v>2240.8386423657098</v>
      </c>
      <c r="I1301" s="67">
        <f t="shared" si="143"/>
        <v>2.5070684796621174E-4</v>
      </c>
      <c r="K1301" s="65">
        <v>44337</v>
      </c>
      <c r="L1301" s="62">
        <f t="shared" si="144"/>
        <v>-6.6698545069873204E-3</v>
      </c>
      <c r="M1301" s="62">
        <f t="shared" si="140"/>
        <v>250.24</v>
      </c>
      <c r="N1301">
        <f t="shared" si="145"/>
        <v>-9.9699319512580389E-3</v>
      </c>
    </row>
    <row r="1302" spans="1:14" x14ac:dyDescent="0.3">
      <c r="A1302" s="101">
        <v>44340</v>
      </c>
      <c r="B1302" s="3">
        <f>'Raw data'!B1302</f>
        <v>74.900000000000006</v>
      </c>
      <c r="C1302" s="3">
        <f t="shared" si="141"/>
        <v>2.0435967302452316E-2</v>
      </c>
      <c r="D1302" s="3">
        <f>'Raw data'!C1302</f>
        <v>139</v>
      </c>
      <c r="E1302" s="3">
        <f t="shared" si="142"/>
        <v>2.2058823529411766E-2</v>
      </c>
      <c r="F1302" s="3">
        <f>'Raw data'!D1302</f>
        <v>41.16</v>
      </c>
      <c r="G1302" s="3">
        <f t="shared" si="146"/>
        <v>7.8354554358470406E-3</v>
      </c>
      <c r="H1302" s="62">
        <f>'Raw data'!E1302</f>
        <v>2245.0393738603302</v>
      </c>
      <c r="I1302" s="67">
        <f t="shared" si="143"/>
        <v>1.8746247120165669E-3</v>
      </c>
      <c r="K1302" s="65">
        <v>44340</v>
      </c>
      <c r="L1302" s="62">
        <f t="shared" si="144"/>
        <v>1.6776748755903709E-2</v>
      </c>
      <c r="M1302" s="62">
        <f t="shared" si="140"/>
        <v>255.06</v>
      </c>
      <c r="N1302">
        <f t="shared" si="145"/>
        <v>1.926150895140662E-2</v>
      </c>
    </row>
    <row r="1303" spans="1:14" x14ac:dyDescent="0.3">
      <c r="A1303" s="101">
        <v>44341</v>
      </c>
      <c r="B1303" s="3">
        <f>'Raw data'!B1303</f>
        <v>74.400000000000006</v>
      </c>
      <c r="C1303" s="3">
        <f t="shared" si="141"/>
        <v>-6.675567423230974E-3</v>
      </c>
      <c r="D1303" s="3">
        <f>'Raw data'!C1303</f>
        <v>139.35</v>
      </c>
      <c r="E1303" s="3">
        <f t="shared" si="142"/>
        <v>2.5179856115107504E-3</v>
      </c>
      <c r="F1303" s="3">
        <f>'Raw data'!D1303</f>
        <v>40.76</v>
      </c>
      <c r="G1303" s="3">
        <f t="shared" si="146"/>
        <v>-9.7181729834790714E-3</v>
      </c>
      <c r="H1303" s="62">
        <f>'Raw data'!E1303</f>
        <v>2243.1707038362001</v>
      </c>
      <c r="I1303" s="67">
        <f t="shared" si="143"/>
        <v>-8.3235512298251199E-4</v>
      </c>
      <c r="K1303" s="65">
        <v>44341</v>
      </c>
      <c r="L1303" s="62">
        <f t="shared" si="144"/>
        <v>-4.625251598399765E-3</v>
      </c>
      <c r="M1303" s="62">
        <f t="shared" si="140"/>
        <v>254.51</v>
      </c>
      <c r="N1303">
        <f t="shared" si="145"/>
        <v>-2.1563553673645862E-3</v>
      </c>
    </row>
    <row r="1304" spans="1:14" x14ac:dyDescent="0.3">
      <c r="A1304" s="101">
        <v>44342</v>
      </c>
      <c r="B1304" s="3">
        <f>'Raw data'!B1304</f>
        <v>74.8</v>
      </c>
      <c r="C1304" s="3">
        <f t="shared" si="141"/>
        <v>5.3763440860213904E-3</v>
      </c>
      <c r="D1304" s="3">
        <f>'Raw data'!C1304</f>
        <v>138.30000000000001</v>
      </c>
      <c r="E1304" s="3">
        <f t="shared" si="142"/>
        <v>-7.5349838536059059E-3</v>
      </c>
      <c r="F1304" s="3">
        <f>'Raw data'!D1304</f>
        <v>41.3</v>
      </c>
      <c r="G1304" s="3">
        <f t="shared" si="146"/>
        <v>1.3248282630029421E-2</v>
      </c>
      <c r="H1304" s="62">
        <f>'Raw data'!E1304</f>
        <v>2227.0673448563098</v>
      </c>
      <c r="I1304" s="67">
        <f t="shared" si="143"/>
        <v>-7.1788379512762387E-3</v>
      </c>
      <c r="K1304" s="65">
        <v>44342</v>
      </c>
      <c r="L1304" s="62">
        <f t="shared" si="144"/>
        <v>3.6965476208149686E-3</v>
      </c>
      <c r="M1304" s="62">
        <f t="shared" si="140"/>
        <v>254.40000000000003</v>
      </c>
      <c r="N1304">
        <f t="shared" si="145"/>
        <v>-4.3220305685417787E-4</v>
      </c>
    </row>
    <row r="1305" spans="1:14" x14ac:dyDescent="0.3">
      <c r="A1305" s="101">
        <v>44343</v>
      </c>
      <c r="B1305" s="3">
        <f>'Raw data'!B1305</f>
        <v>74.7</v>
      </c>
      <c r="C1305" s="3">
        <f t="shared" si="141"/>
        <v>-1.3368983957218492E-3</v>
      </c>
      <c r="D1305" s="3">
        <f>'Raw data'!C1305</f>
        <v>145.25</v>
      </c>
      <c r="E1305" s="3">
        <f t="shared" si="142"/>
        <v>5.0253073029645615E-2</v>
      </c>
      <c r="F1305" s="3">
        <f>'Raw data'!D1305</f>
        <v>42.14</v>
      </c>
      <c r="G1305" s="3">
        <f t="shared" si="146"/>
        <v>2.0338983050847543E-2</v>
      </c>
      <c r="H1305" s="62">
        <f>'Raw data'!E1305</f>
        <v>2244.4618932804701</v>
      </c>
      <c r="I1305" s="67">
        <f t="shared" si="143"/>
        <v>7.8105174791122641E-3</v>
      </c>
      <c r="K1305" s="65">
        <v>44343</v>
      </c>
      <c r="L1305" s="62">
        <f t="shared" si="144"/>
        <v>2.3085052561590436E-2</v>
      </c>
      <c r="M1305" s="62">
        <f t="shared" si="140"/>
        <v>262.08999999999997</v>
      </c>
      <c r="N1305">
        <f t="shared" si="145"/>
        <v>3.0227987421383412E-2</v>
      </c>
    </row>
    <row r="1306" spans="1:14" x14ac:dyDescent="0.3">
      <c r="A1306" s="101">
        <v>44344</v>
      </c>
      <c r="B1306" s="3">
        <f>'Raw data'!B1306</f>
        <v>73.900000000000006</v>
      </c>
      <c r="C1306" s="3">
        <f t="shared" si="141"/>
        <v>-1.0709504685408261E-2</v>
      </c>
      <c r="D1306" s="3">
        <f>'Raw data'!C1306</f>
        <v>142.5</v>
      </c>
      <c r="E1306" s="3">
        <f t="shared" si="142"/>
        <v>-1.8932874354561102E-2</v>
      </c>
      <c r="F1306" s="3">
        <f>'Raw data'!D1306</f>
        <v>42.18</v>
      </c>
      <c r="G1306" s="3">
        <f t="shared" si="146"/>
        <v>9.4921689606072964E-4</v>
      </c>
      <c r="H1306" s="62">
        <f>'Raw data'!E1306</f>
        <v>2255.4548185888498</v>
      </c>
      <c r="I1306" s="67">
        <f t="shared" si="143"/>
        <v>4.8977999320418703E-3</v>
      </c>
      <c r="K1306" s="65">
        <v>44344</v>
      </c>
      <c r="L1306" s="62">
        <f t="shared" si="144"/>
        <v>-9.5643873813028787E-3</v>
      </c>
      <c r="M1306" s="62">
        <f t="shared" si="140"/>
        <v>258.58</v>
      </c>
      <c r="N1306">
        <f t="shared" si="145"/>
        <v>-1.3392346140638679E-2</v>
      </c>
    </row>
    <row r="1307" spans="1:14" x14ac:dyDescent="0.3">
      <c r="A1307" s="101">
        <v>44347</v>
      </c>
      <c r="B1307" s="3">
        <f>'Raw data'!B1307</f>
        <v>75</v>
      </c>
      <c r="C1307" s="3">
        <f t="shared" si="141"/>
        <v>1.4884979702300329E-2</v>
      </c>
      <c r="D1307" s="3">
        <f>'Raw data'!C1307</f>
        <v>144.80000000000001</v>
      </c>
      <c r="E1307" s="3">
        <f t="shared" si="142"/>
        <v>1.6140350877193062E-2</v>
      </c>
      <c r="F1307" s="3">
        <f>'Raw data'!D1307</f>
        <v>43</v>
      </c>
      <c r="G1307" s="3">
        <f t="shared" si="146"/>
        <v>1.9440493124703657E-2</v>
      </c>
      <c r="H1307" s="62">
        <f>'Raw data'!E1307</f>
        <v>2241.8677114084599</v>
      </c>
      <c r="I1307" s="67">
        <f t="shared" si="143"/>
        <v>-6.0241096688830346E-3</v>
      </c>
      <c r="K1307" s="65">
        <v>44347</v>
      </c>
      <c r="L1307" s="62">
        <f t="shared" si="144"/>
        <v>1.6821941234732348E-2</v>
      </c>
      <c r="M1307" s="62">
        <f t="shared" si="140"/>
        <v>262.8</v>
      </c>
      <c r="N1307">
        <f t="shared" si="145"/>
        <v>1.6319900997757087E-2</v>
      </c>
    </row>
    <row r="1308" spans="1:14" x14ac:dyDescent="0.3">
      <c r="A1308" s="101">
        <v>44348</v>
      </c>
      <c r="B1308" s="3">
        <f>'Raw data'!B1308</f>
        <v>75.5</v>
      </c>
      <c r="C1308" s="3">
        <f t="shared" si="141"/>
        <v>6.6666666666666671E-3</v>
      </c>
      <c r="D1308" s="3">
        <f>'Raw data'!C1308</f>
        <v>146.75</v>
      </c>
      <c r="E1308" s="3">
        <f t="shared" si="142"/>
        <v>1.3466850828729202E-2</v>
      </c>
      <c r="F1308" s="3">
        <f>'Raw data'!D1308</f>
        <v>42.94</v>
      </c>
      <c r="G1308" s="3">
        <f t="shared" si="146"/>
        <v>-1.3953488372093553E-3</v>
      </c>
      <c r="H1308" s="62">
        <f>'Raw data'!E1308</f>
        <v>2264.5254780927798</v>
      </c>
      <c r="I1308" s="67">
        <f t="shared" si="143"/>
        <v>1.0106647492632466E-2</v>
      </c>
      <c r="K1308" s="65">
        <v>44348</v>
      </c>
      <c r="L1308" s="62">
        <f t="shared" si="144"/>
        <v>6.2460562193955051E-3</v>
      </c>
      <c r="M1308" s="62">
        <f t="shared" si="140"/>
        <v>265.19</v>
      </c>
      <c r="N1308">
        <f t="shared" si="145"/>
        <v>9.0943683409436312E-3</v>
      </c>
    </row>
    <row r="1309" spans="1:14" x14ac:dyDescent="0.3">
      <c r="A1309" s="101">
        <v>44349</v>
      </c>
      <c r="B1309" s="3">
        <f>'Raw data'!B1309</f>
        <v>74.599999999999994</v>
      </c>
      <c r="C1309" s="3">
        <f t="shared" si="141"/>
        <v>-1.1920529801324579E-2</v>
      </c>
      <c r="D1309" s="3">
        <f>'Raw data'!C1309</f>
        <v>141.1</v>
      </c>
      <c r="E1309" s="3">
        <f t="shared" si="142"/>
        <v>-3.8500851788756424E-2</v>
      </c>
      <c r="F1309" s="3">
        <f>'Raw data'!D1309</f>
        <v>41.72</v>
      </c>
      <c r="G1309" s="3">
        <f t="shared" si="146"/>
        <v>-2.8411737307871422E-2</v>
      </c>
      <c r="H1309" s="62">
        <f>'Raw data'!E1309</f>
        <v>2268.8010013060398</v>
      </c>
      <c r="I1309" s="67">
        <f t="shared" si="143"/>
        <v>1.8880437666176516E-3</v>
      </c>
      <c r="K1309" s="65">
        <v>44349</v>
      </c>
      <c r="L1309" s="62">
        <f t="shared" si="144"/>
        <v>-2.6277706299317471E-2</v>
      </c>
      <c r="M1309" s="62">
        <f t="shared" si="140"/>
        <v>257.41999999999996</v>
      </c>
      <c r="N1309">
        <f t="shared" si="145"/>
        <v>-2.9299747350956064E-2</v>
      </c>
    </row>
    <row r="1310" spans="1:14" x14ac:dyDescent="0.3">
      <c r="A1310" s="101">
        <v>44350</v>
      </c>
      <c r="B1310" s="3">
        <f>'Raw data'!B1310</f>
        <v>74.5</v>
      </c>
      <c r="C1310" s="3">
        <f t="shared" si="141"/>
        <v>-1.3404825737264655E-3</v>
      </c>
      <c r="D1310" s="3">
        <f>'Raw data'!C1310</f>
        <v>139.4</v>
      </c>
      <c r="E1310" s="3">
        <f t="shared" si="142"/>
        <v>-1.2048192771084256E-2</v>
      </c>
      <c r="F1310" s="3">
        <f>'Raw data'!D1310</f>
        <v>41.18</v>
      </c>
      <c r="G1310" s="3">
        <f t="shared" si="146"/>
        <v>-1.2943432406519635E-2</v>
      </c>
      <c r="H1310" s="62">
        <f>'Raw data'!E1310</f>
        <v>2273.34993827679</v>
      </c>
      <c r="I1310" s="67">
        <f t="shared" si="143"/>
        <v>2.0049960168968609E-3</v>
      </c>
      <c r="K1310" s="65">
        <v>44350</v>
      </c>
      <c r="L1310" s="62">
        <f t="shared" si="144"/>
        <v>-8.7773692504434526E-3</v>
      </c>
      <c r="M1310" s="62">
        <f t="shared" si="140"/>
        <v>255.08</v>
      </c>
      <c r="N1310">
        <f t="shared" si="145"/>
        <v>-9.0902027814464565E-3</v>
      </c>
    </row>
    <row r="1311" spans="1:14" x14ac:dyDescent="0.3">
      <c r="A1311" s="101">
        <v>44351</v>
      </c>
      <c r="B1311" s="3">
        <f>'Raw data'!B1311</f>
        <v>74.900000000000006</v>
      </c>
      <c r="C1311" s="3">
        <f t="shared" si="141"/>
        <v>5.3691275167785995E-3</v>
      </c>
      <c r="D1311" s="3">
        <f>'Raw data'!C1311</f>
        <v>143.44999999999999</v>
      </c>
      <c r="E1311" s="3">
        <f t="shared" si="142"/>
        <v>2.9053084648493419E-2</v>
      </c>
      <c r="F1311" s="3">
        <f>'Raw data'!D1311</f>
        <v>41.1</v>
      </c>
      <c r="G1311" s="3">
        <f t="shared" si="146"/>
        <v>-1.9426906265176856E-3</v>
      </c>
      <c r="H1311" s="62">
        <f>'Raw data'!E1311</f>
        <v>2271.42575898205</v>
      </c>
      <c r="I1311" s="67">
        <f t="shared" si="143"/>
        <v>-8.4640699715529926E-4</v>
      </c>
      <c r="K1311" s="65">
        <v>44351</v>
      </c>
      <c r="L1311" s="62">
        <f t="shared" si="144"/>
        <v>1.0826507179584777E-2</v>
      </c>
      <c r="M1311" s="62">
        <f t="shared" si="140"/>
        <v>259.45</v>
      </c>
      <c r="N1311">
        <f t="shared" si="145"/>
        <v>1.7131880194448706E-2</v>
      </c>
    </row>
    <row r="1312" spans="1:14" x14ac:dyDescent="0.3">
      <c r="A1312" s="101">
        <v>44354</v>
      </c>
      <c r="B1312" s="3">
        <f>'Raw data'!B1312</f>
        <v>73.8</v>
      </c>
      <c r="C1312" s="3">
        <f t="shared" si="141"/>
        <v>-1.4686248331108256E-2</v>
      </c>
      <c r="D1312" s="3">
        <f>'Raw data'!C1312</f>
        <v>145</v>
      </c>
      <c r="E1312" s="3">
        <f t="shared" si="142"/>
        <v>1.0805158591843929E-2</v>
      </c>
      <c r="F1312" s="3">
        <f>'Raw data'!D1312</f>
        <v>40.46</v>
      </c>
      <c r="G1312" s="3">
        <f t="shared" si="146"/>
        <v>-1.5571776155717774E-2</v>
      </c>
      <c r="H1312" s="62">
        <f>'Raw data'!E1312</f>
        <v>2267.7087113908101</v>
      </c>
      <c r="I1312" s="67">
        <f t="shared" si="143"/>
        <v>-1.6364380726692444E-3</v>
      </c>
      <c r="K1312" s="65">
        <v>44354</v>
      </c>
      <c r="L1312" s="62">
        <f t="shared" si="144"/>
        <v>-6.4842886316607007E-3</v>
      </c>
      <c r="M1312" s="62">
        <f t="shared" si="140"/>
        <v>259.26</v>
      </c>
      <c r="N1312">
        <f t="shared" si="145"/>
        <v>-7.3231836577374346E-4</v>
      </c>
    </row>
    <row r="1313" spans="1:14" x14ac:dyDescent="0.3">
      <c r="A1313" s="101">
        <v>44355</v>
      </c>
      <c r="B1313" s="3">
        <f>'Raw data'!B1313</f>
        <v>74.099999999999994</v>
      </c>
      <c r="C1313" s="3">
        <f t="shared" si="141"/>
        <v>4.0650406504064655E-3</v>
      </c>
      <c r="D1313" s="3">
        <f>'Raw data'!C1313</f>
        <v>148.85</v>
      </c>
      <c r="E1313" s="3">
        <f t="shared" si="142"/>
        <v>2.6551724137930995E-2</v>
      </c>
      <c r="F1313" s="3">
        <f>'Raw data'!D1313</f>
        <v>40.86</v>
      </c>
      <c r="G1313" s="3">
        <f t="shared" si="146"/>
        <v>9.8863074641620998E-3</v>
      </c>
      <c r="H1313" s="62">
        <f>'Raw data'!E1313</f>
        <v>2274.8774700383601</v>
      </c>
      <c r="I1313" s="67">
        <f t="shared" si="143"/>
        <v>3.1612343382291567E-3</v>
      </c>
      <c r="K1313" s="65">
        <v>44355</v>
      </c>
      <c r="L1313" s="62">
        <f t="shared" si="144"/>
        <v>1.3501024084166521E-2</v>
      </c>
      <c r="M1313" s="62">
        <f t="shared" si="140"/>
        <v>263.81</v>
      </c>
      <c r="N1313">
        <f t="shared" si="145"/>
        <v>1.7549949857286168E-2</v>
      </c>
    </row>
    <row r="1314" spans="1:14" x14ac:dyDescent="0.3">
      <c r="A1314" s="101">
        <v>44356</v>
      </c>
      <c r="B1314" s="3">
        <f>'Raw data'!B1314</f>
        <v>73.5</v>
      </c>
      <c r="C1314" s="3">
        <f t="shared" si="141"/>
        <v>-8.0971659919027578E-3</v>
      </c>
      <c r="D1314" s="3">
        <f>'Raw data'!C1314</f>
        <v>145.35</v>
      </c>
      <c r="E1314" s="3">
        <f t="shared" si="142"/>
        <v>-2.3513604299630501E-2</v>
      </c>
      <c r="F1314" s="3">
        <f>'Raw data'!D1314</f>
        <v>40.82</v>
      </c>
      <c r="G1314" s="3">
        <f t="shared" si="146"/>
        <v>-9.7895252080272012E-4</v>
      </c>
      <c r="H1314" s="62">
        <f>'Raw data'!E1314</f>
        <v>2272.2884821016501</v>
      </c>
      <c r="I1314" s="67">
        <f t="shared" si="143"/>
        <v>-1.1380779715869259E-3</v>
      </c>
      <c r="K1314" s="65">
        <v>44356</v>
      </c>
      <c r="L1314" s="62">
        <f t="shared" si="144"/>
        <v>-1.0863240937445326E-2</v>
      </c>
      <c r="M1314" s="62">
        <f t="shared" si="140"/>
        <v>259.67</v>
      </c>
      <c r="N1314">
        <f t="shared" si="145"/>
        <v>-1.5693112467305963E-2</v>
      </c>
    </row>
    <row r="1315" spans="1:14" x14ac:dyDescent="0.3">
      <c r="A1315" s="101">
        <v>44357</v>
      </c>
      <c r="B1315" s="3">
        <f>'Raw data'!B1315</f>
        <v>74</v>
      </c>
      <c r="C1315" s="3">
        <f t="shared" si="141"/>
        <v>6.8027210884353739E-3</v>
      </c>
      <c r="D1315" s="3">
        <f>'Raw data'!C1315</f>
        <v>145.15</v>
      </c>
      <c r="E1315" s="3">
        <f t="shared" si="142"/>
        <v>-1.3759889920879852E-3</v>
      </c>
      <c r="F1315" s="3">
        <f>'Raw data'!D1315</f>
        <v>42.18</v>
      </c>
      <c r="G1315" s="3">
        <f t="shared" si="146"/>
        <v>3.3317001469867699E-2</v>
      </c>
      <c r="H1315" s="62">
        <f>'Raw data'!E1315</f>
        <v>2267.9216950534701</v>
      </c>
      <c r="I1315" s="67">
        <f t="shared" si="143"/>
        <v>-1.9217573308038321E-3</v>
      </c>
      <c r="K1315" s="65">
        <v>44357</v>
      </c>
      <c r="L1315" s="62">
        <f t="shared" si="144"/>
        <v>1.291457785540503E-2</v>
      </c>
      <c r="M1315" s="62">
        <f t="shared" si="140"/>
        <v>261.33</v>
      </c>
      <c r="N1315">
        <f t="shared" si="145"/>
        <v>6.392729233257473E-3</v>
      </c>
    </row>
    <row r="1316" spans="1:14" x14ac:dyDescent="0.3">
      <c r="A1316" s="101">
        <v>44358</v>
      </c>
      <c r="B1316" s="3">
        <f>'Raw data'!B1316</f>
        <v>74.400000000000006</v>
      </c>
      <c r="C1316" s="3">
        <f t="shared" si="141"/>
        <v>5.405405405405482E-3</v>
      </c>
      <c r="D1316" s="3">
        <f>'Raw data'!C1316</f>
        <v>144.75</v>
      </c>
      <c r="E1316" s="3">
        <f t="shared" si="142"/>
        <v>-2.7557698932139559E-3</v>
      </c>
      <c r="F1316" s="3">
        <f>'Raw data'!D1316</f>
        <v>42.18</v>
      </c>
      <c r="G1316" s="3">
        <f t="shared" si="146"/>
        <v>0</v>
      </c>
      <c r="H1316" s="62">
        <f>'Raw data'!E1316</f>
        <v>2278.6009495272701</v>
      </c>
      <c r="I1316" s="67">
        <f t="shared" si="143"/>
        <v>4.7088285707096462E-3</v>
      </c>
      <c r="K1316" s="65">
        <v>44358</v>
      </c>
      <c r="L1316" s="62">
        <f t="shared" si="144"/>
        <v>8.8321183739717543E-4</v>
      </c>
      <c r="M1316" s="62">
        <f t="shared" si="140"/>
        <v>261.33</v>
      </c>
      <c r="N1316">
        <f t="shared" si="145"/>
        <v>0</v>
      </c>
    </row>
    <row r="1317" spans="1:14" x14ac:dyDescent="0.3">
      <c r="A1317" s="101">
        <v>44361</v>
      </c>
      <c r="B1317" s="3">
        <f>'Raw data'!B1317</f>
        <v>74.900000000000006</v>
      </c>
      <c r="C1317" s="3">
        <f t="shared" si="141"/>
        <v>6.720430107526881E-3</v>
      </c>
      <c r="D1317" s="3">
        <f>'Raw data'!C1317</f>
        <v>144.6</v>
      </c>
      <c r="E1317" s="3">
        <f t="shared" si="142"/>
        <v>-1.0362694300518527E-3</v>
      </c>
      <c r="F1317" s="3">
        <f>'Raw data'!D1317</f>
        <v>41.22</v>
      </c>
      <c r="G1317" s="3">
        <f t="shared" si="146"/>
        <v>-2.275960170697015E-2</v>
      </c>
      <c r="H1317" s="62">
        <f>'Raw data'!E1317</f>
        <v>2284.6415232171298</v>
      </c>
      <c r="I1317" s="67">
        <f t="shared" si="143"/>
        <v>2.6510011290537257E-3</v>
      </c>
      <c r="K1317" s="65">
        <v>44361</v>
      </c>
      <c r="L1317" s="62">
        <f t="shared" si="144"/>
        <v>-5.6918136764983742E-3</v>
      </c>
      <c r="M1317" s="62">
        <f t="shared" si="140"/>
        <v>260.72000000000003</v>
      </c>
      <c r="N1317">
        <f t="shared" si="145"/>
        <v>-2.3342134465999189E-3</v>
      </c>
    </row>
    <row r="1318" spans="1:14" x14ac:dyDescent="0.3">
      <c r="A1318" s="101">
        <v>44362</v>
      </c>
      <c r="B1318" s="3">
        <f>'Raw data'!B1318</f>
        <v>71.900000000000006</v>
      </c>
      <c r="C1318" s="3">
        <f t="shared" si="141"/>
        <v>-4.0053404539385842E-2</v>
      </c>
      <c r="D1318" s="3">
        <f>'Raw data'!C1318</f>
        <v>139.75</v>
      </c>
      <c r="E1318" s="3">
        <f t="shared" si="142"/>
        <v>-3.3540802213001347E-2</v>
      </c>
      <c r="F1318" s="3">
        <f>'Raw data'!D1318</f>
        <v>40.32</v>
      </c>
      <c r="G1318" s="3">
        <f t="shared" si="146"/>
        <v>-2.1834061135371147E-2</v>
      </c>
      <c r="H1318" s="62">
        <f>'Raw data'!E1318</f>
        <v>2280.0728049294798</v>
      </c>
      <c r="I1318" s="67">
        <f t="shared" si="143"/>
        <v>-1.999752802013555E-3</v>
      </c>
      <c r="K1318" s="65">
        <v>44362</v>
      </c>
      <c r="L1318" s="62">
        <f t="shared" si="144"/>
        <v>-3.1809422629252779E-2</v>
      </c>
      <c r="M1318" s="62">
        <f t="shared" si="140"/>
        <v>251.97</v>
      </c>
      <c r="N1318">
        <f t="shared" si="145"/>
        <v>-3.3560908254065769E-2</v>
      </c>
    </row>
    <row r="1319" spans="1:14" x14ac:dyDescent="0.3">
      <c r="A1319" s="101">
        <v>44363</v>
      </c>
      <c r="B1319" s="3">
        <f>'Raw data'!B1319</f>
        <v>71.599999999999994</v>
      </c>
      <c r="C1319" s="3">
        <f t="shared" si="141"/>
        <v>-4.1724617524340939E-3</v>
      </c>
      <c r="D1319" s="3">
        <f>'Raw data'!C1319</f>
        <v>139.15</v>
      </c>
      <c r="E1319" s="3">
        <f t="shared" si="142"/>
        <v>-4.293381037567043E-3</v>
      </c>
      <c r="F1319" s="3">
        <f>'Raw data'!D1319</f>
        <v>39.82</v>
      </c>
      <c r="G1319" s="3">
        <f t="shared" si="146"/>
        <v>-1.240079365079365E-2</v>
      </c>
      <c r="H1319" s="62">
        <f>'Raw data'!E1319</f>
        <v>2286.4082344067001</v>
      </c>
      <c r="I1319" s="67">
        <f t="shared" si="143"/>
        <v>2.7786084126450545E-3</v>
      </c>
      <c r="K1319" s="65">
        <v>44363</v>
      </c>
      <c r="L1319" s="62">
        <f t="shared" si="144"/>
        <v>-6.955545480264929E-3</v>
      </c>
      <c r="M1319" s="62">
        <f t="shared" si="140"/>
        <v>250.57</v>
      </c>
      <c r="N1319">
        <f t="shared" si="145"/>
        <v>-5.556217009961526E-3</v>
      </c>
    </row>
    <row r="1320" spans="1:14" x14ac:dyDescent="0.3">
      <c r="A1320" s="101">
        <v>44364</v>
      </c>
      <c r="B1320" s="3">
        <f>'Raw data'!B1320</f>
        <v>71.099999999999994</v>
      </c>
      <c r="C1320" s="3">
        <f t="shared" si="141"/>
        <v>-6.9832402234636876E-3</v>
      </c>
      <c r="D1320" s="3">
        <f>'Raw data'!C1320</f>
        <v>138.65</v>
      </c>
      <c r="E1320" s="3">
        <f t="shared" si="142"/>
        <v>-3.5932446999640674E-3</v>
      </c>
      <c r="F1320" s="3">
        <f>'Raw data'!D1320</f>
        <v>39.32</v>
      </c>
      <c r="G1320" s="3">
        <f t="shared" si="146"/>
        <v>-1.2556504269211451E-2</v>
      </c>
      <c r="H1320" s="62">
        <f>'Raw data'!E1320</f>
        <v>2272.8115553421299</v>
      </c>
      <c r="I1320" s="67">
        <f t="shared" si="143"/>
        <v>-5.9467416448044999E-3</v>
      </c>
      <c r="K1320" s="65">
        <v>44364</v>
      </c>
      <c r="L1320" s="62">
        <f t="shared" si="144"/>
        <v>-7.7109963975464024E-3</v>
      </c>
      <c r="M1320" s="62">
        <f t="shared" si="140"/>
        <v>249.07</v>
      </c>
      <c r="N1320">
        <f t="shared" si="145"/>
        <v>-5.9863511194476592E-3</v>
      </c>
    </row>
    <row r="1321" spans="1:14" x14ac:dyDescent="0.3">
      <c r="A1321" s="101">
        <v>44365</v>
      </c>
      <c r="B1321" s="3">
        <f>'Raw data'!B1321</f>
        <v>70.5</v>
      </c>
      <c r="C1321" s="3">
        <f t="shared" si="141"/>
        <v>-8.4388185654007651E-3</v>
      </c>
      <c r="D1321" s="3">
        <f>'Raw data'!C1321</f>
        <v>137.25</v>
      </c>
      <c r="E1321" s="3">
        <f t="shared" si="142"/>
        <v>-1.009736747205197E-2</v>
      </c>
      <c r="F1321" s="3">
        <f>'Raw data'!D1321</f>
        <v>38.72</v>
      </c>
      <c r="G1321" s="3">
        <f t="shared" si="146"/>
        <v>-1.5259409969481216E-2</v>
      </c>
      <c r="H1321" s="62">
        <f>'Raw data'!E1321</f>
        <v>2248.01853140505</v>
      </c>
      <c r="I1321" s="67">
        <f t="shared" si="143"/>
        <v>-1.090852599671323E-2</v>
      </c>
      <c r="K1321" s="65">
        <v>44365</v>
      </c>
      <c r="L1321" s="62">
        <f t="shared" si="144"/>
        <v>-1.1265198668977983E-2</v>
      </c>
      <c r="M1321" s="62">
        <f t="shared" si="140"/>
        <v>246.47</v>
      </c>
      <c r="N1321">
        <f t="shared" si="145"/>
        <v>-1.0438832456739046E-2</v>
      </c>
    </row>
    <row r="1322" spans="1:14" x14ac:dyDescent="0.3">
      <c r="A1322" s="101">
        <v>44368</v>
      </c>
      <c r="B1322" s="3">
        <f>'Raw data'!B1322</f>
        <v>70.3</v>
      </c>
      <c r="C1322" s="3">
        <f t="shared" si="141"/>
        <v>-2.836879432624154E-3</v>
      </c>
      <c r="D1322" s="3">
        <f>'Raw data'!C1322</f>
        <v>137.6</v>
      </c>
      <c r="E1322" s="3">
        <f t="shared" si="142"/>
        <v>2.5500910746811974E-3</v>
      </c>
      <c r="F1322" s="3">
        <f>'Raw data'!D1322</f>
        <v>38.26</v>
      </c>
      <c r="G1322" s="3">
        <f t="shared" si="146"/>
        <v>-1.1880165289256221E-2</v>
      </c>
      <c r="H1322" s="62">
        <f>'Raw data'!E1322</f>
        <v>2265.8679512660701</v>
      </c>
      <c r="I1322" s="67">
        <f t="shared" si="143"/>
        <v>7.9400679361232539E-3</v>
      </c>
      <c r="K1322" s="65">
        <v>44368</v>
      </c>
      <c r="L1322" s="62">
        <f t="shared" si="144"/>
        <v>-4.0556512157330594E-3</v>
      </c>
      <c r="M1322" s="62">
        <f t="shared" si="140"/>
        <v>246.15999999999997</v>
      </c>
      <c r="N1322">
        <f t="shared" si="145"/>
        <v>-1.2577595650587524E-3</v>
      </c>
    </row>
    <row r="1323" spans="1:14" x14ac:dyDescent="0.3">
      <c r="A1323" s="101">
        <v>44369</v>
      </c>
      <c r="B1323" s="3">
        <f>'Raw data'!B1323</f>
        <v>70.3</v>
      </c>
      <c r="C1323" s="3">
        <f t="shared" si="141"/>
        <v>0</v>
      </c>
      <c r="D1323" s="3">
        <f>'Raw data'!C1323</f>
        <v>139.5</v>
      </c>
      <c r="E1323" s="3">
        <f t="shared" si="142"/>
        <v>1.3808139534883763E-2</v>
      </c>
      <c r="F1323" s="3">
        <f>'Raw data'!D1323</f>
        <v>38.18</v>
      </c>
      <c r="G1323" s="3">
        <f t="shared" si="146"/>
        <v>-2.0909566126502432E-3</v>
      </c>
      <c r="H1323" s="62">
        <f>'Raw data'!E1323</f>
        <v>2268.00380318411</v>
      </c>
      <c r="I1323" s="67">
        <f t="shared" si="143"/>
        <v>9.4261976601347792E-4</v>
      </c>
      <c r="K1323" s="65">
        <v>44369</v>
      </c>
      <c r="L1323" s="62">
        <f t="shared" si="144"/>
        <v>3.9057276407445068E-3</v>
      </c>
      <c r="M1323" s="62">
        <f t="shared" si="140"/>
        <v>247.98000000000002</v>
      </c>
      <c r="N1323">
        <f t="shared" si="145"/>
        <v>7.3935651608711822E-3</v>
      </c>
    </row>
    <row r="1324" spans="1:14" x14ac:dyDescent="0.3">
      <c r="A1324" s="101">
        <v>44370</v>
      </c>
      <c r="B1324" s="3">
        <f>'Raw data'!B1324</f>
        <v>68.900000000000006</v>
      </c>
      <c r="C1324" s="3">
        <f t="shared" si="141"/>
        <v>-1.991465149359874E-2</v>
      </c>
      <c r="D1324" s="3">
        <f>'Raw data'!C1324</f>
        <v>139.30000000000001</v>
      </c>
      <c r="E1324" s="3">
        <f t="shared" si="142"/>
        <v>-1.4336917562723199E-3</v>
      </c>
      <c r="F1324" s="3">
        <f>'Raw data'!D1324</f>
        <v>37.74</v>
      </c>
      <c r="G1324" s="3">
        <f t="shared" si="146"/>
        <v>-1.1524358302776263E-2</v>
      </c>
      <c r="H1324" s="62">
        <f>'Raw data'!E1324</f>
        <v>2242.2407534195099</v>
      </c>
      <c r="I1324" s="67">
        <f t="shared" si="143"/>
        <v>-1.1359350336375378E-2</v>
      </c>
      <c r="K1324" s="65">
        <v>44370</v>
      </c>
      <c r="L1324" s="62">
        <f t="shared" si="144"/>
        <v>-1.0957567184215774E-2</v>
      </c>
      <c r="M1324" s="62">
        <f t="shared" si="140"/>
        <v>245.94000000000003</v>
      </c>
      <c r="N1324">
        <f t="shared" si="145"/>
        <v>-8.2264698766029189E-3</v>
      </c>
    </row>
    <row r="1325" spans="1:14" x14ac:dyDescent="0.3">
      <c r="A1325" s="101">
        <v>44371</v>
      </c>
      <c r="B1325" s="3">
        <f>'Raw data'!B1325</f>
        <v>70.400000000000006</v>
      </c>
      <c r="C1325" s="3">
        <f t="shared" si="141"/>
        <v>2.1770682148040638E-2</v>
      </c>
      <c r="D1325" s="3">
        <f>'Raw data'!C1325</f>
        <v>143.69999999999999</v>
      </c>
      <c r="E1325" s="3">
        <f t="shared" si="142"/>
        <v>3.1586503948312826E-2</v>
      </c>
      <c r="F1325" s="3">
        <f>'Raw data'!D1325</f>
        <v>38.56</v>
      </c>
      <c r="G1325" s="3">
        <f t="shared" si="146"/>
        <v>2.1727609962904088E-2</v>
      </c>
      <c r="H1325" s="62">
        <f>'Raw data'!E1325</f>
        <v>2270.9396475097801</v>
      </c>
      <c r="I1325" s="67">
        <f t="shared" si="143"/>
        <v>1.279920278253046E-2</v>
      </c>
      <c r="K1325" s="65">
        <v>44371</v>
      </c>
      <c r="L1325" s="62">
        <f t="shared" si="144"/>
        <v>2.502826535308585E-2</v>
      </c>
      <c r="M1325" s="62">
        <f t="shared" si="140"/>
        <v>252.66</v>
      </c>
      <c r="N1325">
        <f t="shared" si="145"/>
        <v>2.7323737496950353E-2</v>
      </c>
    </row>
    <row r="1326" spans="1:14" x14ac:dyDescent="0.3">
      <c r="A1326" s="101">
        <v>44375</v>
      </c>
      <c r="B1326" s="3">
        <f>'Raw data'!B1326</f>
        <v>68.8</v>
      </c>
      <c r="C1326" s="3">
        <f t="shared" si="141"/>
        <v>-2.2727272727272846E-2</v>
      </c>
      <c r="D1326" s="3">
        <f>'Raw data'!C1326</f>
        <v>133.4</v>
      </c>
      <c r="E1326" s="3">
        <f t="shared" si="142"/>
        <v>-7.1677105080027725E-2</v>
      </c>
      <c r="F1326" s="3">
        <f>'Raw data'!D1326</f>
        <v>38.4</v>
      </c>
      <c r="G1326" s="3">
        <f t="shared" si="146"/>
        <v>-4.1493775933610913E-3</v>
      </c>
      <c r="H1326" s="62">
        <f>'Raw data'!E1326</f>
        <v>2256.3386247450799</v>
      </c>
      <c r="I1326" s="67">
        <f t="shared" si="143"/>
        <v>-6.4295071781018632E-3</v>
      </c>
      <c r="K1326" s="65">
        <v>44375</v>
      </c>
      <c r="L1326" s="62">
        <f t="shared" si="144"/>
        <v>-3.2851251800220554E-2</v>
      </c>
      <c r="M1326" s="62">
        <f t="shared" si="140"/>
        <v>240.6</v>
      </c>
      <c r="N1326">
        <f t="shared" si="145"/>
        <v>-4.7732130135359783E-2</v>
      </c>
    </row>
    <row r="1327" spans="1:14" x14ac:dyDescent="0.3">
      <c r="A1327" s="101">
        <v>44376</v>
      </c>
      <c r="B1327" s="3">
        <f>'Raw data'!B1327</f>
        <v>70.599999999999994</v>
      </c>
      <c r="C1327" s="3">
        <f t="shared" si="141"/>
        <v>2.6162790697674378E-2</v>
      </c>
      <c r="D1327" s="3">
        <f>'Raw data'!C1327</f>
        <v>137</v>
      </c>
      <c r="E1327" s="3">
        <f t="shared" si="142"/>
        <v>2.6986506746626643E-2</v>
      </c>
      <c r="F1327" s="3">
        <f>'Raw data'!D1327</f>
        <v>38.86</v>
      </c>
      <c r="G1327" s="3">
        <f t="shared" si="146"/>
        <v>1.197916666666669E-2</v>
      </c>
      <c r="H1327" s="62">
        <f>'Raw data'!E1327</f>
        <v>2279.7549759888402</v>
      </c>
      <c r="I1327" s="67">
        <f t="shared" si="143"/>
        <v>1.0378030578812572E-2</v>
      </c>
      <c r="K1327" s="65">
        <v>44376</v>
      </c>
      <c r="L1327" s="62">
        <f t="shared" si="144"/>
        <v>2.1709488036989241E-2</v>
      </c>
      <c r="M1327" s="62">
        <f t="shared" si="140"/>
        <v>246.45999999999998</v>
      </c>
      <c r="N1327">
        <f t="shared" si="145"/>
        <v>2.4355777223607586E-2</v>
      </c>
    </row>
    <row r="1328" spans="1:14" x14ac:dyDescent="0.3">
      <c r="A1328" s="101">
        <v>44377</v>
      </c>
      <c r="B1328" s="3">
        <f>'Raw data'!B1328</f>
        <v>69.8</v>
      </c>
      <c r="C1328" s="3">
        <f t="shared" si="141"/>
        <v>-1.133144475920676E-2</v>
      </c>
      <c r="D1328" s="3">
        <f>'Raw data'!C1328</f>
        <v>134.15</v>
      </c>
      <c r="E1328" s="3">
        <f t="shared" si="142"/>
        <v>-2.0802919708029156E-2</v>
      </c>
      <c r="F1328" s="3">
        <f>'Raw data'!D1328</f>
        <v>38</v>
      </c>
      <c r="G1328" s="3">
        <f t="shared" si="146"/>
        <v>-2.2130725681935137E-2</v>
      </c>
      <c r="H1328" s="62">
        <f>'Raw data'!E1328</f>
        <v>2263.1307806605901</v>
      </c>
      <c r="I1328" s="67">
        <f t="shared" si="143"/>
        <v>-7.2920973978966462E-3</v>
      </c>
      <c r="K1328" s="65">
        <v>44377</v>
      </c>
      <c r="L1328" s="62">
        <f t="shared" si="144"/>
        <v>-1.8088363383057016E-2</v>
      </c>
      <c r="M1328" s="62">
        <f t="shared" si="140"/>
        <v>241.95</v>
      </c>
      <c r="N1328">
        <f t="shared" si="145"/>
        <v>-1.8299115475127775E-2</v>
      </c>
    </row>
    <row r="1329" spans="1:14" x14ac:dyDescent="0.3">
      <c r="A1329" s="101">
        <v>44378</v>
      </c>
      <c r="B1329" s="3">
        <f>'Raw data'!B1329</f>
        <v>70.900000000000006</v>
      </c>
      <c r="C1329" s="3">
        <f t="shared" si="141"/>
        <v>1.5759312320917027E-2</v>
      </c>
      <c r="D1329" s="3">
        <f>'Raw data'!C1329</f>
        <v>137.19999999999999</v>
      </c>
      <c r="E1329" s="3">
        <f t="shared" si="142"/>
        <v>2.2735743570629765E-2</v>
      </c>
      <c r="F1329" s="3">
        <f>'Raw data'!D1329</f>
        <v>38.26</v>
      </c>
      <c r="G1329" s="3">
        <f t="shared" si="146"/>
        <v>6.8421052631578421E-3</v>
      </c>
      <c r="H1329" s="62">
        <f>'Raw data'!E1329</f>
        <v>2273.8886636358902</v>
      </c>
      <c r="I1329" s="67">
        <f t="shared" si="143"/>
        <v>4.7535401255777276E-3</v>
      </c>
      <c r="K1329" s="65">
        <v>44378</v>
      </c>
      <c r="L1329" s="62">
        <f t="shared" si="144"/>
        <v>1.5112387051568213E-2</v>
      </c>
      <c r="M1329" s="62">
        <f t="shared" si="140"/>
        <v>246.35999999999999</v>
      </c>
      <c r="N1329">
        <f t="shared" si="145"/>
        <v>1.8226906385616849E-2</v>
      </c>
    </row>
    <row r="1330" spans="1:14" x14ac:dyDescent="0.3">
      <c r="A1330" s="101">
        <v>44379</v>
      </c>
      <c r="B1330" s="3">
        <f>'Raw data'!B1330</f>
        <v>71.599999999999994</v>
      </c>
      <c r="C1330" s="3">
        <f t="shared" si="141"/>
        <v>9.8730606488009673E-3</v>
      </c>
      <c r="D1330" s="3">
        <f>'Raw data'!C1330</f>
        <v>145.75</v>
      </c>
      <c r="E1330" s="3">
        <f t="shared" si="142"/>
        <v>6.2317784256559858E-2</v>
      </c>
      <c r="F1330" s="3">
        <f>'Raw data'!D1330</f>
        <v>38.76</v>
      </c>
      <c r="G1330" s="3">
        <f t="shared" si="146"/>
        <v>1.3068478829064298E-2</v>
      </c>
      <c r="H1330" s="62">
        <f>'Raw data'!E1330</f>
        <v>2288.9291301769199</v>
      </c>
      <c r="I1330" s="67">
        <f t="shared" si="143"/>
        <v>6.6144252273901347E-3</v>
      </c>
      <c r="K1330" s="65">
        <v>44379</v>
      </c>
      <c r="L1330" s="62">
        <f t="shared" si="144"/>
        <v>2.8419774578141706E-2</v>
      </c>
      <c r="M1330" s="62">
        <f t="shared" si="140"/>
        <v>256.11</v>
      </c>
      <c r="N1330">
        <f t="shared" si="145"/>
        <v>3.9576229907452624E-2</v>
      </c>
    </row>
    <row r="1331" spans="1:14" x14ac:dyDescent="0.3">
      <c r="A1331" s="101">
        <v>44382</v>
      </c>
      <c r="B1331" s="3">
        <f>'Raw data'!B1331</f>
        <v>71.400000000000006</v>
      </c>
      <c r="C1331" s="3">
        <f t="shared" si="141"/>
        <v>-2.7932960893853162E-3</v>
      </c>
      <c r="D1331" s="3">
        <f>'Raw data'!C1331</f>
        <v>143.19999999999999</v>
      </c>
      <c r="E1331" s="3">
        <f t="shared" si="142"/>
        <v>-1.7495711835334556E-2</v>
      </c>
      <c r="F1331" s="3">
        <f>'Raw data'!D1331</f>
        <v>38.64</v>
      </c>
      <c r="G1331" s="3">
        <f t="shared" si="146"/>
        <v>-3.0959752321980767E-3</v>
      </c>
      <c r="H1331" s="62">
        <f>'Raw data'!E1331</f>
        <v>2299.0659735610002</v>
      </c>
      <c r="I1331" s="67">
        <f t="shared" si="143"/>
        <v>4.4286401227707642E-3</v>
      </c>
      <c r="K1331" s="65">
        <v>44382</v>
      </c>
      <c r="L1331" s="62">
        <f t="shared" si="144"/>
        <v>-7.794994385639316E-3</v>
      </c>
      <c r="M1331" s="62">
        <f t="shared" si="140"/>
        <v>253.24</v>
      </c>
      <c r="N1331">
        <f t="shared" si="145"/>
        <v>-1.120612236929446E-2</v>
      </c>
    </row>
    <row r="1332" spans="1:14" x14ac:dyDescent="0.3">
      <c r="A1332" s="101">
        <v>44383</v>
      </c>
      <c r="B1332" s="3">
        <f>'Raw data'!B1332</f>
        <v>71.3</v>
      </c>
      <c r="C1332" s="3">
        <f t="shared" si="141"/>
        <v>-1.4005602240897551E-3</v>
      </c>
      <c r="D1332" s="3">
        <f>'Raw data'!C1332</f>
        <v>144.35</v>
      </c>
      <c r="E1332" s="3">
        <f t="shared" si="142"/>
        <v>8.0307262569832803E-3</v>
      </c>
      <c r="F1332" s="3">
        <f>'Raw data'!D1332</f>
        <v>38.64</v>
      </c>
      <c r="G1332" s="3">
        <f t="shared" si="146"/>
        <v>0</v>
      </c>
      <c r="H1332" s="62">
        <f>'Raw data'!E1332</f>
        <v>2288.6955717493302</v>
      </c>
      <c r="I1332" s="67">
        <f t="shared" si="143"/>
        <v>-4.5107021420561604E-3</v>
      </c>
      <c r="K1332" s="65">
        <v>44383</v>
      </c>
      <c r="L1332" s="62">
        <f t="shared" si="144"/>
        <v>2.2100553442978418E-3</v>
      </c>
      <c r="M1332" s="62">
        <f t="shared" si="140"/>
        <v>254.28999999999996</v>
      </c>
      <c r="N1332">
        <f t="shared" si="145"/>
        <v>4.1462644132046851E-3</v>
      </c>
    </row>
    <row r="1333" spans="1:14" x14ac:dyDescent="0.3">
      <c r="A1333" s="101">
        <v>44384</v>
      </c>
      <c r="B1333" s="3">
        <f>'Raw data'!B1333</f>
        <v>70.900000000000006</v>
      </c>
      <c r="C1333" s="3">
        <f t="shared" si="141"/>
        <v>-5.6100981767179736E-3</v>
      </c>
      <c r="D1333" s="3">
        <f>'Raw data'!C1333</f>
        <v>144.85</v>
      </c>
      <c r="E1333" s="3">
        <f t="shared" si="142"/>
        <v>3.4638032559750607E-3</v>
      </c>
      <c r="F1333" s="3">
        <f>'Raw data'!D1333</f>
        <v>38.299999999999997</v>
      </c>
      <c r="G1333" s="3">
        <f t="shared" si="146"/>
        <v>-8.7991718426501924E-3</v>
      </c>
      <c r="H1333" s="62">
        <f>'Raw data'!E1333</f>
        <v>2326.0749340723701</v>
      </c>
      <c r="I1333" s="67">
        <f t="shared" si="143"/>
        <v>1.6332168762169429E-2</v>
      </c>
      <c r="K1333" s="65">
        <v>44384</v>
      </c>
      <c r="L1333" s="62">
        <f t="shared" si="144"/>
        <v>-3.6484889211310348E-3</v>
      </c>
      <c r="M1333" s="62">
        <f t="shared" si="140"/>
        <v>254.05</v>
      </c>
      <c r="N1333">
        <f t="shared" si="145"/>
        <v>-9.4380431790456673E-4</v>
      </c>
    </row>
    <row r="1334" spans="1:14" x14ac:dyDescent="0.3">
      <c r="A1334" s="101">
        <v>44385</v>
      </c>
      <c r="B1334" s="3">
        <f>'Raw data'!B1334</f>
        <v>76.400000000000006</v>
      </c>
      <c r="C1334" s="3">
        <f t="shared" si="141"/>
        <v>7.7574047954865999E-2</v>
      </c>
      <c r="D1334" s="3">
        <f>'Raw data'!C1334</f>
        <v>147.1</v>
      </c>
      <c r="E1334" s="3">
        <f t="shared" si="142"/>
        <v>1.5533310321021747E-2</v>
      </c>
      <c r="F1334" s="3">
        <f>'Raw data'!D1334</f>
        <v>38.18</v>
      </c>
      <c r="G1334" s="3">
        <f t="shared" si="146"/>
        <v>-3.1331592689294373E-3</v>
      </c>
      <c r="H1334" s="62">
        <f>'Raw data'!E1334</f>
        <v>2289.9435729140801</v>
      </c>
      <c r="I1334" s="67">
        <f t="shared" si="143"/>
        <v>-1.5533188819086377E-2</v>
      </c>
      <c r="K1334" s="65">
        <v>44385</v>
      </c>
      <c r="L1334" s="62">
        <f t="shared" si="144"/>
        <v>2.9991399668986105E-2</v>
      </c>
      <c r="M1334" s="62">
        <f t="shared" si="140"/>
        <v>261.68</v>
      </c>
      <c r="N1334">
        <f t="shared" si="145"/>
        <v>3.0033457980712438E-2</v>
      </c>
    </row>
    <row r="1335" spans="1:14" x14ac:dyDescent="0.3">
      <c r="A1335" s="101">
        <v>44386</v>
      </c>
      <c r="B1335" s="3">
        <f>'Raw data'!B1335</f>
        <v>74.599999999999994</v>
      </c>
      <c r="C1335" s="3">
        <f t="shared" si="141"/>
        <v>-2.3560209424083916E-2</v>
      </c>
      <c r="D1335" s="3">
        <f>'Raw data'!C1335</f>
        <v>146.25</v>
      </c>
      <c r="E1335" s="3">
        <f t="shared" si="142"/>
        <v>-5.7783820530251141E-3</v>
      </c>
      <c r="F1335" s="3">
        <f>'Raw data'!D1335</f>
        <v>38.26</v>
      </c>
      <c r="G1335" s="3">
        <f t="shared" si="146"/>
        <v>2.0953378732320141E-3</v>
      </c>
      <c r="H1335" s="62">
        <f>'Raw data'!E1335</f>
        <v>2319.53262088059</v>
      </c>
      <c r="I1335" s="67">
        <f t="shared" si="143"/>
        <v>1.2921300033981295E-2</v>
      </c>
      <c r="K1335" s="65">
        <v>44386</v>
      </c>
      <c r="L1335" s="62">
        <f t="shared" si="144"/>
        <v>-9.0810845346256715E-3</v>
      </c>
      <c r="M1335" s="62">
        <f t="shared" si="140"/>
        <v>259.11</v>
      </c>
      <c r="N1335">
        <f t="shared" si="145"/>
        <v>-9.8211556099052008E-3</v>
      </c>
    </row>
    <row r="1336" spans="1:14" x14ac:dyDescent="0.3">
      <c r="A1336" s="101">
        <v>44389</v>
      </c>
      <c r="B1336" s="3">
        <f>'Raw data'!B1336</f>
        <v>73.900000000000006</v>
      </c>
      <c r="C1336" s="3">
        <f t="shared" si="141"/>
        <v>-9.3833780160856393E-3</v>
      </c>
      <c r="D1336" s="3">
        <f>'Raw data'!C1336</f>
        <v>146.85</v>
      </c>
      <c r="E1336" s="3">
        <f t="shared" si="142"/>
        <v>4.1025641025640635E-3</v>
      </c>
      <c r="F1336" s="3">
        <f>'Raw data'!D1336</f>
        <v>37.94</v>
      </c>
      <c r="G1336" s="3">
        <f t="shared" si="146"/>
        <v>-8.3638264506011584E-3</v>
      </c>
      <c r="H1336" s="62">
        <f>'Raw data'!E1336</f>
        <v>2337.7300630412001</v>
      </c>
      <c r="I1336" s="67">
        <f t="shared" si="143"/>
        <v>7.8453055571607276E-3</v>
      </c>
      <c r="K1336" s="65">
        <v>44389</v>
      </c>
      <c r="L1336" s="62">
        <f t="shared" si="144"/>
        <v>-4.5482134547075786E-3</v>
      </c>
      <c r="M1336" s="62">
        <f t="shared" si="140"/>
        <v>258.69</v>
      </c>
      <c r="N1336">
        <f t="shared" si="145"/>
        <v>-1.6209331943962638E-3</v>
      </c>
    </row>
    <row r="1337" spans="1:14" x14ac:dyDescent="0.3">
      <c r="A1337" s="101">
        <v>44390</v>
      </c>
      <c r="B1337" s="3">
        <f>'Raw data'!B1337</f>
        <v>72.900000000000006</v>
      </c>
      <c r="C1337" s="3">
        <f t="shared" si="141"/>
        <v>-1.3531799729364004E-2</v>
      </c>
      <c r="D1337" s="3">
        <f>'Raw data'!C1337</f>
        <v>151</v>
      </c>
      <c r="E1337" s="3">
        <f t="shared" si="142"/>
        <v>2.8260129383724929E-2</v>
      </c>
      <c r="F1337" s="3">
        <f>'Raw data'!D1337</f>
        <v>37.700000000000003</v>
      </c>
      <c r="G1337" s="3">
        <f t="shared" si="146"/>
        <v>-6.3257775434895861E-3</v>
      </c>
      <c r="H1337" s="62">
        <f>'Raw data'!E1337</f>
        <v>2349.1883096059701</v>
      </c>
      <c r="I1337" s="67">
        <f t="shared" si="143"/>
        <v>4.9014412510329421E-3</v>
      </c>
      <c r="K1337" s="65">
        <v>44390</v>
      </c>
      <c r="L1337" s="62">
        <f t="shared" si="144"/>
        <v>2.8008507036237796E-3</v>
      </c>
      <c r="M1337" s="62">
        <f t="shared" si="140"/>
        <v>261.60000000000002</v>
      </c>
      <c r="N1337">
        <f t="shared" si="145"/>
        <v>1.1248985271947214E-2</v>
      </c>
    </row>
    <row r="1338" spans="1:14" x14ac:dyDescent="0.3">
      <c r="A1338" s="101">
        <v>44391</v>
      </c>
      <c r="B1338" s="3">
        <f>'Raw data'!B1338</f>
        <v>73</v>
      </c>
      <c r="C1338" s="3">
        <f t="shared" si="141"/>
        <v>1.3717421124827751E-3</v>
      </c>
      <c r="D1338" s="3">
        <f>'Raw data'!C1338</f>
        <v>148.05000000000001</v>
      </c>
      <c r="E1338" s="3">
        <f t="shared" si="142"/>
        <v>-1.9536423841059528E-2</v>
      </c>
      <c r="F1338" s="3">
        <f>'Raw data'!D1338</f>
        <v>37.68</v>
      </c>
      <c r="G1338" s="3">
        <f t="shared" si="146"/>
        <v>-5.3050397877992374E-4</v>
      </c>
      <c r="H1338" s="62">
        <f>'Raw data'!E1338</f>
        <v>2356.3396175612102</v>
      </c>
      <c r="I1338" s="67">
        <f t="shared" si="143"/>
        <v>3.0441612219837713E-3</v>
      </c>
      <c r="K1338" s="65">
        <v>44391</v>
      </c>
      <c r="L1338" s="62">
        <f t="shared" si="144"/>
        <v>-6.2317285691188924E-3</v>
      </c>
      <c r="M1338" s="62">
        <f t="shared" si="140"/>
        <v>258.73</v>
      </c>
      <c r="N1338">
        <f t="shared" si="145"/>
        <v>-1.0970948012232432E-2</v>
      </c>
    </row>
    <row r="1339" spans="1:14" x14ac:dyDescent="0.3">
      <c r="A1339" s="101">
        <v>44392</v>
      </c>
      <c r="B1339" s="3">
        <f>'Raw data'!B1339</f>
        <v>70.8</v>
      </c>
      <c r="C1339" s="3">
        <f t="shared" si="141"/>
        <v>-3.0136986301369902E-2</v>
      </c>
      <c r="D1339" s="3">
        <f>'Raw data'!C1339</f>
        <v>145</v>
      </c>
      <c r="E1339" s="3">
        <f t="shared" si="142"/>
        <v>-2.0601148260722804E-2</v>
      </c>
      <c r="F1339" s="3">
        <f>'Raw data'!D1339</f>
        <v>37.18</v>
      </c>
      <c r="G1339" s="3">
        <f t="shared" si="146"/>
        <v>-1.326963906581741E-2</v>
      </c>
      <c r="H1339" s="62">
        <f>'Raw data'!E1339</f>
        <v>2344.4893443123601</v>
      </c>
      <c r="I1339" s="67">
        <f t="shared" si="143"/>
        <v>-5.0291024097430265E-3</v>
      </c>
      <c r="K1339" s="65">
        <v>44392</v>
      </c>
      <c r="L1339" s="62">
        <f t="shared" si="144"/>
        <v>-2.1335924542636706E-2</v>
      </c>
      <c r="M1339" s="62">
        <f t="shared" si="140"/>
        <v>252.98000000000002</v>
      </c>
      <c r="N1339">
        <f t="shared" si="145"/>
        <v>-2.2223940014687124E-2</v>
      </c>
    </row>
    <row r="1340" spans="1:14" x14ac:dyDescent="0.3">
      <c r="A1340" s="101">
        <v>44393</v>
      </c>
      <c r="B1340" s="3">
        <f>'Raw data'!B1340</f>
        <v>71.099999999999994</v>
      </c>
      <c r="C1340" s="3">
        <f t="shared" si="141"/>
        <v>4.2372881355931804E-3</v>
      </c>
      <c r="D1340" s="3">
        <f>'Raw data'!C1340</f>
        <v>142.6</v>
      </c>
      <c r="E1340" s="3">
        <f t="shared" si="142"/>
        <v>-1.6551724137931073E-2</v>
      </c>
      <c r="F1340" s="3">
        <f>'Raw data'!D1340</f>
        <v>37.68</v>
      </c>
      <c r="G1340" s="3">
        <f t="shared" si="146"/>
        <v>1.3448090371167294E-2</v>
      </c>
      <c r="H1340" s="62">
        <f>'Raw data'!E1340</f>
        <v>2338.8044740791102</v>
      </c>
      <c r="I1340" s="67">
        <f t="shared" si="143"/>
        <v>-2.4247797274239017E-3</v>
      </c>
      <c r="K1340" s="65">
        <v>44393</v>
      </c>
      <c r="L1340" s="62">
        <f t="shared" si="144"/>
        <v>3.7788478960980076E-4</v>
      </c>
      <c r="M1340" s="62">
        <f t="shared" si="140"/>
        <v>251.38</v>
      </c>
      <c r="N1340">
        <f t="shared" si="145"/>
        <v>-6.324610641157493E-3</v>
      </c>
    </row>
    <row r="1341" spans="1:14" x14ac:dyDescent="0.3">
      <c r="A1341" s="101">
        <v>44396</v>
      </c>
      <c r="B1341" s="3">
        <f>'Raw data'!B1341</f>
        <v>70.3</v>
      </c>
      <c r="C1341" s="3">
        <f t="shared" si="141"/>
        <v>-1.1251758087201085E-2</v>
      </c>
      <c r="D1341" s="3">
        <f>'Raw data'!C1341</f>
        <v>140.15</v>
      </c>
      <c r="E1341" s="3">
        <f t="shared" si="142"/>
        <v>-1.7180925666199078E-2</v>
      </c>
      <c r="F1341" s="3">
        <f>'Raw data'!D1341</f>
        <v>37.380000000000003</v>
      </c>
      <c r="G1341" s="3">
        <f t="shared" si="146"/>
        <v>-7.9617834394903712E-3</v>
      </c>
      <c r="H1341" s="62">
        <f>'Raw data'!E1341</f>
        <v>2287.4645352981602</v>
      </c>
      <c r="I1341" s="67">
        <f t="shared" si="143"/>
        <v>-2.1951359914840578E-2</v>
      </c>
      <c r="K1341" s="65">
        <v>44396</v>
      </c>
      <c r="L1341" s="62">
        <f t="shared" si="144"/>
        <v>-1.2131489064296846E-2</v>
      </c>
      <c r="M1341" s="62">
        <f t="shared" si="140"/>
        <v>247.82999999999998</v>
      </c>
      <c r="N1341">
        <f t="shared" si="145"/>
        <v>-1.412204630439976E-2</v>
      </c>
    </row>
    <row r="1342" spans="1:14" x14ac:dyDescent="0.3">
      <c r="A1342" s="101">
        <v>44397</v>
      </c>
      <c r="B1342" s="3">
        <f>'Raw data'!B1342</f>
        <v>70.099999999999994</v>
      </c>
      <c r="C1342" s="3">
        <f t="shared" si="141"/>
        <v>-2.8449502133713065E-3</v>
      </c>
      <c r="D1342" s="3">
        <f>'Raw data'!C1342</f>
        <v>140.25</v>
      </c>
      <c r="E1342" s="3">
        <f t="shared" si="142"/>
        <v>7.1352122725647032E-4</v>
      </c>
      <c r="F1342" s="3">
        <f>'Raw data'!D1342</f>
        <v>35.9</v>
      </c>
      <c r="G1342" s="3">
        <f t="shared" si="146"/>
        <v>-3.9593365436062171E-2</v>
      </c>
      <c r="H1342" s="62">
        <f>'Raw data'!E1342</f>
        <v>2303.5402867284301</v>
      </c>
      <c r="I1342" s="67">
        <f t="shared" si="143"/>
        <v>7.027759854722546E-3</v>
      </c>
      <c r="K1342" s="65">
        <v>44397</v>
      </c>
      <c r="L1342" s="62">
        <f t="shared" si="144"/>
        <v>-1.3908264807392335E-2</v>
      </c>
      <c r="M1342" s="62">
        <f t="shared" si="140"/>
        <v>246.25</v>
      </c>
      <c r="N1342">
        <f t="shared" si="145"/>
        <v>-6.3753379332606389E-3</v>
      </c>
    </row>
    <row r="1343" spans="1:14" x14ac:dyDescent="0.3">
      <c r="A1343" s="101">
        <v>44398</v>
      </c>
      <c r="B1343" s="3">
        <f>'Raw data'!B1343</f>
        <v>71.599999999999994</v>
      </c>
      <c r="C1343" s="3">
        <f t="shared" si="141"/>
        <v>2.139800285306705E-2</v>
      </c>
      <c r="D1343" s="3">
        <f>'Raw data'!C1343</f>
        <v>145.80000000000001</v>
      </c>
      <c r="E1343" s="3">
        <f t="shared" si="142"/>
        <v>3.9572192513369062E-2</v>
      </c>
      <c r="F1343" s="3">
        <f>'Raw data'!D1343</f>
        <v>36.5</v>
      </c>
      <c r="G1343" s="3">
        <f t="shared" si="146"/>
        <v>1.671309192200561E-2</v>
      </c>
      <c r="H1343" s="62">
        <f>'Raw data'!E1343</f>
        <v>2334.3727209004801</v>
      </c>
      <c r="I1343" s="67">
        <f t="shared" si="143"/>
        <v>1.3384803534666747E-2</v>
      </c>
      <c r="K1343" s="65">
        <v>44398</v>
      </c>
      <c r="L1343" s="62">
        <f t="shared" si="144"/>
        <v>2.589442909614724E-2</v>
      </c>
      <c r="M1343" s="62">
        <f t="shared" si="140"/>
        <v>253.9</v>
      </c>
      <c r="N1343">
        <f t="shared" si="145"/>
        <v>3.1065989847715757E-2</v>
      </c>
    </row>
    <row r="1344" spans="1:14" x14ac:dyDescent="0.3">
      <c r="A1344" s="101">
        <v>44399</v>
      </c>
      <c r="B1344" s="3">
        <f>'Raw data'!B1344</f>
        <v>72.3</v>
      </c>
      <c r="C1344" s="3">
        <f t="shared" si="141"/>
        <v>9.776536312849202E-3</v>
      </c>
      <c r="D1344" s="3">
        <f>'Raw data'!C1344</f>
        <v>149.85</v>
      </c>
      <c r="E1344" s="3">
        <f t="shared" si="142"/>
        <v>2.7777777777777658E-2</v>
      </c>
      <c r="F1344" s="3">
        <f>'Raw data'!D1344</f>
        <v>37.479999999999997</v>
      </c>
      <c r="G1344" s="3">
        <f t="shared" si="146"/>
        <v>2.6849315068493064E-2</v>
      </c>
      <c r="H1344" s="62">
        <f>'Raw data'!E1344</f>
        <v>2352.3462480319899</v>
      </c>
      <c r="I1344" s="67">
        <f t="shared" si="143"/>
        <v>7.6995104383230624E-3</v>
      </c>
      <c r="K1344" s="65">
        <v>44399</v>
      </c>
      <c r="L1344" s="62">
        <f t="shared" si="144"/>
        <v>2.1467876386373309E-2</v>
      </c>
      <c r="M1344" s="62">
        <f t="shared" si="140"/>
        <v>259.63</v>
      </c>
      <c r="N1344">
        <f t="shared" si="145"/>
        <v>2.2567940133910946E-2</v>
      </c>
    </row>
    <row r="1345" spans="1:14" x14ac:dyDescent="0.3">
      <c r="A1345" s="101">
        <v>44400</v>
      </c>
      <c r="B1345" s="3">
        <f>'Raw data'!B1345</f>
        <v>69.5</v>
      </c>
      <c r="C1345" s="3">
        <f t="shared" si="141"/>
        <v>-3.8727524204702587E-2</v>
      </c>
      <c r="D1345" s="3">
        <f>'Raw data'!C1345</f>
        <v>145.30000000000001</v>
      </c>
      <c r="E1345" s="3">
        <f t="shared" si="142"/>
        <v>-3.0363697030363585E-2</v>
      </c>
      <c r="F1345" s="3">
        <f>'Raw data'!D1345</f>
        <v>37.74</v>
      </c>
      <c r="G1345" s="3">
        <f t="shared" si="146"/>
        <v>6.9370330843117698E-3</v>
      </c>
      <c r="H1345" s="62">
        <f>'Raw data'!E1345</f>
        <v>2384.6868840874299</v>
      </c>
      <c r="I1345" s="67">
        <f t="shared" si="143"/>
        <v>1.374824649326036E-2</v>
      </c>
      <c r="K1345" s="65">
        <v>44400</v>
      </c>
      <c r="L1345" s="62">
        <f t="shared" si="144"/>
        <v>-2.0718062716918135E-2</v>
      </c>
      <c r="M1345" s="62">
        <f t="shared" si="140"/>
        <v>252.54000000000002</v>
      </c>
      <c r="N1345">
        <f t="shared" si="145"/>
        <v>-2.7308092285174963E-2</v>
      </c>
    </row>
    <row r="1346" spans="1:14" x14ac:dyDescent="0.3">
      <c r="A1346" s="101">
        <v>44403</v>
      </c>
      <c r="B1346" s="3">
        <f>'Raw data'!B1346</f>
        <v>69.599999999999994</v>
      </c>
      <c r="C1346" s="3">
        <f t="shared" si="141"/>
        <v>1.4388489208632276E-3</v>
      </c>
      <c r="D1346" s="3">
        <f>'Raw data'!C1346</f>
        <v>146.65</v>
      </c>
      <c r="E1346" s="3">
        <f t="shared" si="142"/>
        <v>9.291121816930448E-3</v>
      </c>
      <c r="F1346" s="3">
        <f>'Raw data'!D1346</f>
        <v>37.68</v>
      </c>
      <c r="G1346" s="3">
        <f t="shared" si="146"/>
        <v>-1.5898251192369441E-3</v>
      </c>
      <c r="H1346" s="62">
        <f>'Raw data'!E1346</f>
        <v>2387.6584955427602</v>
      </c>
      <c r="I1346" s="67">
        <f t="shared" si="143"/>
        <v>1.246122279264118E-3</v>
      </c>
      <c r="K1346" s="65">
        <v>44403</v>
      </c>
      <c r="L1346" s="62">
        <f t="shared" si="144"/>
        <v>3.046715206185577E-3</v>
      </c>
      <c r="M1346" s="62">
        <f t="shared" si="140"/>
        <v>253.93</v>
      </c>
      <c r="N1346">
        <f t="shared" si="145"/>
        <v>5.5040785618119354E-3</v>
      </c>
    </row>
    <row r="1347" spans="1:14" x14ac:dyDescent="0.3">
      <c r="A1347" s="101">
        <v>44404</v>
      </c>
      <c r="B1347" s="3">
        <f>'Raw data'!B1347</f>
        <v>69.3</v>
      </c>
      <c r="C1347" s="3">
        <f t="shared" si="141"/>
        <v>-4.3103448275861661E-3</v>
      </c>
      <c r="D1347" s="3">
        <f>'Raw data'!C1347</f>
        <v>141.9</v>
      </c>
      <c r="E1347" s="3">
        <f t="shared" si="142"/>
        <v>-3.2390044323218549E-2</v>
      </c>
      <c r="F1347" s="3">
        <f>'Raw data'!D1347</f>
        <v>37.200000000000003</v>
      </c>
      <c r="G1347" s="3">
        <f t="shared" si="146"/>
        <v>-1.2738853503184631E-2</v>
      </c>
      <c r="H1347" s="62">
        <f>'Raw data'!E1347</f>
        <v>2375.9722802166302</v>
      </c>
      <c r="I1347" s="67">
        <f t="shared" si="143"/>
        <v>-4.894424955639843E-3</v>
      </c>
      <c r="K1347" s="65">
        <v>44404</v>
      </c>
      <c r="L1347" s="62">
        <f t="shared" si="144"/>
        <v>-1.647974755132978E-2</v>
      </c>
      <c r="M1347" s="62">
        <f t="shared" ref="M1347:M1410" si="147">B1347+D1347+F1347</f>
        <v>248.39999999999998</v>
      </c>
      <c r="N1347">
        <f t="shared" si="145"/>
        <v>-2.1777655259323552E-2</v>
      </c>
    </row>
    <row r="1348" spans="1:14" x14ac:dyDescent="0.3">
      <c r="A1348" s="101">
        <v>44405</v>
      </c>
      <c r="B1348" s="3">
        <f>'Raw data'!B1348</f>
        <v>69.599999999999994</v>
      </c>
      <c r="C1348" s="3">
        <f t="shared" ref="C1348:C1411" si="148">(B1348-B1347)/B1347</f>
        <v>4.3290043290042882E-3</v>
      </c>
      <c r="D1348" s="3">
        <f>'Raw data'!C1348</f>
        <v>143.35</v>
      </c>
      <c r="E1348" s="3">
        <f t="shared" ref="E1348:E1411" si="149">(D1348-D1347)/D1347</f>
        <v>1.0218463706835719E-2</v>
      </c>
      <c r="F1348" s="3">
        <f>'Raw data'!D1348</f>
        <v>37.4</v>
      </c>
      <c r="G1348" s="3">
        <f t="shared" si="146"/>
        <v>5.3763440860213904E-3</v>
      </c>
      <c r="H1348" s="62">
        <f>'Raw data'!E1348</f>
        <v>2381.89023533825</v>
      </c>
      <c r="I1348" s="67">
        <f t="shared" ref="I1348:I1411" si="150">(H1348-H1347)/H1347</f>
        <v>2.4907509110671214E-3</v>
      </c>
      <c r="K1348" s="65">
        <v>44405</v>
      </c>
      <c r="L1348" s="62">
        <f t="shared" ref="L1348:L1411" si="151">AVERAGE(C1348,E1348,G1348)</f>
        <v>6.6412707072871328E-3</v>
      </c>
      <c r="M1348" s="62">
        <f t="shared" si="147"/>
        <v>250.35</v>
      </c>
      <c r="N1348">
        <f t="shared" ref="N1348:N1411" si="152">(M1348-M1347)/M1347</f>
        <v>7.8502415458937894E-3</v>
      </c>
    </row>
    <row r="1349" spans="1:14" x14ac:dyDescent="0.3">
      <c r="A1349" s="101">
        <v>44406</v>
      </c>
      <c r="B1349" s="3">
        <f>'Raw data'!B1349</f>
        <v>69.2</v>
      </c>
      <c r="C1349" s="3">
        <f t="shared" si="148"/>
        <v>-5.7471264367814868E-3</v>
      </c>
      <c r="D1349" s="3">
        <f>'Raw data'!C1349</f>
        <v>143.94999999999999</v>
      </c>
      <c r="E1349" s="3">
        <f t="shared" si="149"/>
        <v>4.1855598186257021E-3</v>
      </c>
      <c r="F1349" s="3">
        <f>'Raw data'!D1349</f>
        <v>37.44</v>
      </c>
      <c r="G1349" s="3">
        <f t="shared" si="146"/>
        <v>1.0695187165775174E-3</v>
      </c>
      <c r="H1349" s="62">
        <f>'Raw data'!E1349</f>
        <v>2384.1933352206001</v>
      </c>
      <c r="I1349" s="67">
        <f t="shared" si="150"/>
        <v>9.6692108149268427E-4</v>
      </c>
      <c r="K1349" s="65">
        <v>44406</v>
      </c>
      <c r="L1349" s="62">
        <f t="shared" si="151"/>
        <v>-1.6401596719275578E-4</v>
      </c>
      <c r="M1349" s="62">
        <f t="shared" si="147"/>
        <v>250.58999999999997</v>
      </c>
      <c r="N1349">
        <f t="shared" si="152"/>
        <v>9.5865787896936563E-4</v>
      </c>
    </row>
    <row r="1350" spans="1:14" x14ac:dyDescent="0.3">
      <c r="A1350" s="101">
        <v>44407</v>
      </c>
      <c r="B1350" s="3">
        <f>'Raw data'!B1350</f>
        <v>69.3</v>
      </c>
      <c r="C1350" s="3">
        <f t="shared" si="148"/>
        <v>1.4450867052022299E-3</v>
      </c>
      <c r="D1350" s="3">
        <f>'Raw data'!C1350</f>
        <v>141.05000000000001</v>
      </c>
      <c r="E1350" s="3">
        <f t="shared" si="149"/>
        <v>-2.0145883987495502E-2</v>
      </c>
      <c r="F1350" s="3">
        <f>'Raw data'!D1350</f>
        <v>37.06</v>
      </c>
      <c r="G1350" s="3">
        <f t="shared" ref="G1350:G1413" si="153">(F1350-F1349)/F1349</f>
        <v>-1.0149572649572529E-2</v>
      </c>
      <c r="H1350" s="62">
        <f>'Raw data'!E1350</f>
        <v>2369.8931749045701</v>
      </c>
      <c r="I1350" s="67">
        <f t="shared" si="150"/>
        <v>-5.9979029824386914E-3</v>
      </c>
      <c r="K1350" s="65">
        <v>44407</v>
      </c>
      <c r="L1350" s="62">
        <f t="shared" si="151"/>
        <v>-9.6167899772885996E-3</v>
      </c>
      <c r="M1350" s="62">
        <f t="shared" si="147"/>
        <v>247.41000000000003</v>
      </c>
      <c r="N1350">
        <f t="shared" si="152"/>
        <v>-1.2690051478510517E-2</v>
      </c>
    </row>
    <row r="1351" spans="1:14" x14ac:dyDescent="0.3">
      <c r="A1351" s="101">
        <v>44410</v>
      </c>
      <c r="B1351" s="3">
        <f>'Raw data'!B1351</f>
        <v>70.099999999999994</v>
      </c>
      <c r="C1351" s="3">
        <f t="shared" si="148"/>
        <v>1.1544011544011504E-2</v>
      </c>
      <c r="D1351" s="3">
        <f>'Raw data'!C1351</f>
        <v>140.5</v>
      </c>
      <c r="E1351" s="3">
        <f t="shared" si="149"/>
        <v>-3.8993264799717215E-3</v>
      </c>
      <c r="F1351" s="3">
        <f>'Raw data'!D1351</f>
        <v>37.86</v>
      </c>
      <c r="G1351" s="3">
        <f t="shared" si="153"/>
        <v>2.1586616297895225E-2</v>
      </c>
      <c r="H1351" s="62">
        <f>'Raw data'!E1351</f>
        <v>2381.65745766383</v>
      </c>
      <c r="I1351" s="67">
        <f t="shared" si="150"/>
        <v>4.9640561371436642E-3</v>
      </c>
      <c r="K1351" s="65">
        <v>44410</v>
      </c>
      <c r="L1351" s="62">
        <f t="shared" si="151"/>
        <v>9.7437671206450031E-3</v>
      </c>
      <c r="M1351" s="62">
        <f t="shared" si="147"/>
        <v>248.45999999999998</v>
      </c>
      <c r="N1351">
        <f t="shared" si="152"/>
        <v>4.2439675033343616E-3</v>
      </c>
    </row>
    <row r="1352" spans="1:14" x14ac:dyDescent="0.3">
      <c r="A1352" s="101">
        <v>44411</v>
      </c>
      <c r="B1352" s="3">
        <f>'Raw data'!B1352</f>
        <v>69.3</v>
      </c>
      <c r="C1352" s="3">
        <f t="shared" si="148"/>
        <v>-1.1412268188302386E-2</v>
      </c>
      <c r="D1352" s="3">
        <f>'Raw data'!C1352</f>
        <v>137.1</v>
      </c>
      <c r="E1352" s="3">
        <f t="shared" si="149"/>
        <v>-2.4199288256227799E-2</v>
      </c>
      <c r="F1352" s="3">
        <f>'Raw data'!D1352</f>
        <v>36.700000000000003</v>
      </c>
      <c r="G1352" s="3">
        <f t="shared" si="153"/>
        <v>-3.063919704173261E-2</v>
      </c>
      <c r="H1352" s="62">
        <f>'Raw data'!E1352</f>
        <v>2380.1433263879599</v>
      </c>
      <c r="I1352" s="67">
        <f t="shared" si="150"/>
        <v>-6.3574687073401654E-4</v>
      </c>
      <c r="K1352" s="65">
        <v>44411</v>
      </c>
      <c r="L1352" s="62">
        <f t="shared" si="151"/>
        <v>-2.2083584495420933E-2</v>
      </c>
      <c r="M1352" s="62">
        <f t="shared" si="147"/>
        <v>243.09999999999997</v>
      </c>
      <c r="N1352">
        <f t="shared" si="152"/>
        <v>-2.157288899621675E-2</v>
      </c>
    </row>
    <row r="1353" spans="1:14" x14ac:dyDescent="0.3">
      <c r="A1353" s="101">
        <v>44412</v>
      </c>
      <c r="B1353" s="3">
        <f>'Raw data'!B1353</f>
        <v>69.8</v>
      </c>
      <c r="C1353" s="3">
        <f t="shared" si="148"/>
        <v>7.215007215007215E-3</v>
      </c>
      <c r="D1353" s="3">
        <f>'Raw data'!C1353</f>
        <v>138.30000000000001</v>
      </c>
      <c r="E1353" s="3">
        <f t="shared" si="149"/>
        <v>8.7527352297594244E-3</v>
      </c>
      <c r="F1353" s="3">
        <f>'Raw data'!D1353</f>
        <v>37.020000000000003</v>
      </c>
      <c r="G1353" s="3">
        <f t="shared" si="153"/>
        <v>8.7193460490463288E-3</v>
      </c>
      <c r="H1353" s="62">
        <f>'Raw data'!E1353</f>
        <v>2393.1033493854502</v>
      </c>
      <c r="I1353" s="67">
        <f t="shared" si="150"/>
        <v>5.4450599061856148E-3</v>
      </c>
      <c r="K1353" s="65">
        <v>44412</v>
      </c>
      <c r="L1353" s="62">
        <f t="shared" si="151"/>
        <v>8.2290294979376569E-3</v>
      </c>
      <c r="M1353" s="62">
        <f t="shared" si="147"/>
        <v>245.12000000000003</v>
      </c>
      <c r="N1353">
        <f t="shared" si="152"/>
        <v>8.3093377211027036E-3</v>
      </c>
    </row>
    <row r="1354" spans="1:14" x14ac:dyDescent="0.3">
      <c r="A1354" s="101">
        <v>44413</v>
      </c>
      <c r="B1354" s="3">
        <f>'Raw data'!B1354</f>
        <v>69.900000000000006</v>
      </c>
      <c r="C1354" s="3">
        <f t="shared" si="148"/>
        <v>1.4326647564471137E-3</v>
      </c>
      <c r="D1354" s="3">
        <f>'Raw data'!C1354</f>
        <v>135.94999999999999</v>
      </c>
      <c r="E1354" s="3">
        <f t="shared" si="149"/>
        <v>-1.6992046276211297E-2</v>
      </c>
      <c r="F1354" s="3">
        <f>'Raw data'!D1354</f>
        <v>36.5</v>
      </c>
      <c r="G1354" s="3">
        <f t="shared" si="153"/>
        <v>-1.404646137223131E-2</v>
      </c>
      <c r="H1354" s="62">
        <f>'Raw data'!E1354</f>
        <v>2393.6775677253099</v>
      </c>
      <c r="I1354" s="67">
        <f t="shared" si="150"/>
        <v>2.3994715481351263E-4</v>
      </c>
      <c r="K1354" s="65">
        <v>44413</v>
      </c>
      <c r="L1354" s="62">
        <f t="shared" si="151"/>
        <v>-9.8686142973318305E-3</v>
      </c>
      <c r="M1354" s="62">
        <f t="shared" si="147"/>
        <v>242.35</v>
      </c>
      <c r="N1354">
        <f t="shared" si="152"/>
        <v>-1.130058746736308E-2</v>
      </c>
    </row>
    <row r="1355" spans="1:14" x14ac:dyDescent="0.3">
      <c r="A1355" s="101">
        <v>44414</v>
      </c>
      <c r="B1355" s="3">
        <f>'Raw data'!B1355</f>
        <v>69.8</v>
      </c>
      <c r="C1355" s="3">
        <f t="shared" si="148"/>
        <v>-1.4306151645208658E-3</v>
      </c>
      <c r="D1355" s="3">
        <f>'Raw data'!C1355</f>
        <v>136.1</v>
      </c>
      <c r="E1355" s="3">
        <f t="shared" si="149"/>
        <v>1.1033468186833813E-3</v>
      </c>
      <c r="F1355" s="3">
        <f>'Raw data'!D1355</f>
        <v>37.04</v>
      </c>
      <c r="G1355" s="3">
        <f t="shared" si="153"/>
        <v>1.4794520547945183E-2</v>
      </c>
      <c r="H1355" s="62">
        <f>'Raw data'!E1355</f>
        <v>2380.4620178748601</v>
      </c>
      <c r="I1355" s="67">
        <f t="shared" si="150"/>
        <v>-5.5210233945620661E-3</v>
      </c>
      <c r="K1355" s="65">
        <v>44414</v>
      </c>
      <c r="L1355" s="62">
        <f t="shared" si="151"/>
        <v>4.8224174007025665E-3</v>
      </c>
      <c r="M1355" s="62">
        <f t="shared" si="147"/>
        <v>242.93999999999997</v>
      </c>
      <c r="N1355">
        <f t="shared" si="152"/>
        <v>2.4344955642664535E-3</v>
      </c>
    </row>
    <row r="1356" spans="1:14" x14ac:dyDescent="0.3">
      <c r="A1356" s="101">
        <v>44417</v>
      </c>
      <c r="B1356" s="3">
        <f>'Raw data'!B1356</f>
        <v>71.099999999999994</v>
      </c>
      <c r="C1356" s="3">
        <f t="shared" si="148"/>
        <v>1.8624641833810848E-2</v>
      </c>
      <c r="D1356" s="3">
        <f>'Raw data'!C1356</f>
        <v>138.30000000000001</v>
      </c>
      <c r="E1356" s="3">
        <f t="shared" si="149"/>
        <v>1.6164584864070661E-2</v>
      </c>
      <c r="F1356" s="3">
        <f>'Raw data'!D1356</f>
        <v>37.119999999999997</v>
      </c>
      <c r="G1356" s="3">
        <f t="shared" si="153"/>
        <v>2.1598272138228483E-3</v>
      </c>
      <c r="H1356" s="62">
        <f>'Raw data'!E1356</f>
        <v>2384.7578591118099</v>
      </c>
      <c r="I1356" s="67">
        <f t="shared" si="150"/>
        <v>1.8046249865330494E-3</v>
      </c>
      <c r="K1356" s="65">
        <v>44417</v>
      </c>
      <c r="L1356" s="62">
        <f t="shared" si="151"/>
        <v>1.2316351303901454E-2</v>
      </c>
      <c r="M1356" s="62">
        <f t="shared" si="147"/>
        <v>246.52</v>
      </c>
      <c r="N1356">
        <f t="shared" si="152"/>
        <v>1.4736148843335973E-2</v>
      </c>
    </row>
    <row r="1357" spans="1:14" x14ac:dyDescent="0.3">
      <c r="A1357" s="101">
        <v>44418</v>
      </c>
      <c r="B1357" s="3">
        <f>'Raw data'!B1357</f>
        <v>71.7</v>
      </c>
      <c r="C1357" s="3">
        <f t="shared" si="148"/>
        <v>8.4388185654009646E-3</v>
      </c>
      <c r="D1357" s="3">
        <f>'Raw data'!C1357</f>
        <v>140.5</v>
      </c>
      <c r="E1357" s="3">
        <f t="shared" si="149"/>
        <v>1.5907447577729491E-2</v>
      </c>
      <c r="F1357" s="3">
        <f>'Raw data'!D1357</f>
        <v>37.86</v>
      </c>
      <c r="G1357" s="3">
        <f t="shared" si="153"/>
        <v>1.9935344827586261E-2</v>
      </c>
      <c r="H1357" s="62">
        <f>'Raw data'!E1357</f>
        <v>2393.7357350106099</v>
      </c>
      <c r="I1357" s="67">
        <f t="shared" si="150"/>
        <v>3.7646907691264533E-3</v>
      </c>
      <c r="K1357" s="65">
        <v>44418</v>
      </c>
      <c r="L1357" s="62">
        <f t="shared" si="151"/>
        <v>1.4760536990238904E-2</v>
      </c>
      <c r="M1357" s="62">
        <f t="shared" si="147"/>
        <v>250.06</v>
      </c>
      <c r="N1357">
        <f t="shared" si="152"/>
        <v>1.4359889664124582E-2</v>
      </c>
    </row>
    <row r="1358" spans="1:14" x14ac:dyDescent="0.3">
      <c r="A1358" s="101">
        <v>44419</v>
      </c>
      <c r="B1358" s="3">
        <f>'Raw data'!B1358</f>
        <v>72.2</v>
      </c>
      <c r="C1358" s="3">
        <f t="shared" si="148"/>
        <v>6.9735006973500697E-3</v>
      </c>
      <c r="D1358" s="3">
        <f>'Raw data'!C1358</f>
        <v>141.6</v>
      </c>
      <c r="E1358" s="3">
        <f t="shared" si="149"/>
        <v>7.8291814946618819E-3</v>
      </c>
      <c r="F1358" s="3">
        <f>'Raw data'!D1358</f>
        <v>36.799999999999997</v>
      </c>
      <c r="G1358" s="3">
        <f t="shared" si="153"/>
        <v>-2.7997886951928216E-2</v>
      </c>
      <c r="H1358" s="62">
        <f>'Raw data'!E1358</f>
        <v>2401.4868374644998</v>
      </c>
      <c r="I1358" s="67">
        <f t="shared" si="150"/>
        <v>3.2380777629388213E-3</v>
      </c>
      <c r="K1358" s="65">
        <v>44419</v>
      </c>
      <c r="L1358" s="62">
        <f t="shared" si="151"/>
        <v>-4.3984015866387546E-3</v>
      </c>
      <c r="M1358" s="62">
        <f t="shared" si="147"/>
        <v>250.60000000000002</v>
      </c>
      <c r="N1358">
        <f t="shared" si="152"/>
        <v>2.1594817243862289E-3</v>
      </c>
    </row>
    <row r="1359" spans="1:14" x14ac:dyDescent="0.3">
      <c r="A1359" s="101">
        <v>44420</v>
      </c>
      <c r="B1359" s="3">
        <f>'Raw data'!B1359</f>
        <v>73.900000000000006</v>
      </c>
      <c r="C1359" s="3">
        <f t="shared" si="148"/>
        <v>2.3545706371191175E-2</v>
      </c>
      <c r="D1359" s="3">
        <f>'Raw data'!C1359</f>
        <v>142.4</v>
      </c>
      <c r="E1359" s="3">
        <f t="shared" si="149"/>
        <v>5.6497175141243744E-3</v>
      </c>
      <c r="F1359" s="3">
        <f>'Raw data'!D1359</f>
        <v>36.74</v>
      </c>
      <c r="G1359" s="3">
        <f t="shared" si="153"/>
        <v>-1.6304347826085644E-3</v>
      </c>
      <c r="H1359" s="62">
        <f>'Raw data'!E1359</f>
        <v>2405.5267532356302</v>
      </c>
      <c r="I1359" s="67">
        <f t="shared" si="150"/>
        <v>1.6822560540851192E-3</v>
      </c>
      <c r="K1359" s="65">
        <v>44420</v>
      </c>
      <c r="L1359" s="62">
        <f t="shared" si="151"/>
        <v>9.1883297009023278E-3</v>
      </c>
      <c r="M1359" s="62">
        <f t="shared" si="147"/>
        <v>253.04000000000002</v>
      </c>
      <c r="N1359">
        <f t="shared" si="152"/>
        <v>9.7366320830007888E-3</v>
      </c>
    </row>
    <row r="1360" spans="1:14" x14ac:dyDescent="0.3">
      <c r="A1360" s="101">
        <v>44421</v>
      </c>
      <c r="B1360" s="3">
        <f>'Raw data'!B1360</f>
        <v>76.8</v>
      </c>
      <c r="C1360" s="3">
        <f t="shared" si="148"/>
        <v>3.9242219215155499E-2</v>
      </c>
      <c r="D1360" s="3">
        <f>'Raw data'!C1360</f>
        <v>145.25</v>
      </c>
      <c r="E1360" s="3">
        <f t="shared" si="149"/>
        <v>2.0014044943820183E-2</v>
      </c>
      <c r="F1360" s="3">
        <f>'Raw data'!D1360</f>
        <v>37.9</v>
      </c>
      <c r="G1360" s="3">
        <f t="shared" si="153"/>
        <v>3.1573217201959623E-2</v>
      </c>
      <c r="H1360" s="62">
        <f>'Raw data'!E1360</f>
        <v>2407.0426959440601</v>
      </c>
      <c r="I1360" s="67">
        <f t="shared" si="150"/>
        <v>6.3019158127878151E-4</v>
      </c>
      <c r="K1360" s="65">
        <v>44421</v>
      </c>
      <c r="L1360" s="62">
        <f t="shared" si="151"/>
        <v>3.0276493786978432E-2</v>
      </c>
      <c r="M1360" s="62">
        <f t="shared" si="147"/>
        <v>259.95</v>
      </c>
      <c r="N1360">
        <f t="shared" si="152"/>
        <v>2.7307935504267973E-2</v>
      </c>
    </row>
    <row r="1361" spans="1:14" x14ac:dyDescent="0.3">
      <c r="A1361" s="101">
        <v>44424</v>
      </c>
      <c r="B1361" s="3">
        <f>'Raw data'!B1361</f>
        <v>77.599999999999994</v>
      </c>
      <c r="C1361" s="3">
        <f t="shared" si="148"/>
        <v>1.041666666666663E-2</v>
      </c>
      <c r="D1361" s="3">
        <f>'Raw data'!C1361</f>
        <v>146.5</v>
      </c>
      <c r="E1361" s="3">
        <f t="shared" si="149"/>
        <v>8.6058519793459545E-3</v>
      </c>
      <c r="F1361" s="3">
        <f>'Raw data'!D1361</f>
        <v>36.340000000000003</v>
      </c>
      <c r="G1361" s="3">
        <f t="shared" si="153"/>
        <v>-4.1160949868073754E-2</v>
      </c>
      <c r="H1361" s="62">
        <f>'Raw data'!E1361</f>
        <v>2373.5476263977198</v>
      </c>
      <c r="I1361" s="67">
        <f t="shared" si="150"/>
        <v>-1.3915444708471749E-2</v>
      </c>
      <c r="K1361" s="65">
        <v>44424</v>
      </c>
      <c r="L1361" s="62">
        <f t="shared" si="151"/>
        <v>-7.3794770740203894E-3</v>
      </c>
      <c r="M1361" s="62">
        <f t="shared" si="147"/>
        <v>260.44</v>
      </c>
      <c r="N1361">
        <f t="shared" si="152"/>
        <v>1.8849778803616431E-3</v>
      </c>
    </row>
    <row r="1362" spans="1:14" x14ac:dyDescent="0.3">
      <c r="A1362" s="101">
        <v>44425</v>
      </c>
      <c r="B1362" s="3">
        <f>'Raw data'!B1362</f>
        <v>77.3</v>
      </c>
      <c r="C1362" s="3">
        <f t="shared" si="148"/>
        <v>-3.8659793814432627E-3</v>
      </c>
      <c r="D1362" s="3">
        <f>'Raw data'!C1362</f>
        <v>146.80000000000001</v>
      </c>
      <c r="E1362" s="3">
        <f t="shared" si="149"/>
        <v>2.047781569965948E-3</v>
      </c>
      <c r="F1362" s="3">
        <f>'Raw data'!D1362</f>
        <v>36.06</v>
      </c>
      <c r="G1362" s="3">
        <f t="shared" si="153"/>
        <v>-7.7050082553660184E-3</v>
      </c>
      <c r="H1362" s="62">
        <f>'Raw data'!E1362</f>
        <v>2383.4530413621701</v>
      </c>
      <c r="I1362" s="67">
        <f t="shared" si="150"/>
        <v>4.1732530892938215E-3</v>
      </c>
      <c r="K1362" s="65">
        <v>44425</v>
      </c>
      <c r="L1362" s="62">
        <f t="shared" si="151"/>
        <v>-3.1744020222811108E-3</v>
      </c>
      <c r="M1362" s="62">
        <f t="shared" si="147"/>
        <v>260.16000000000003</v>
      </c>
      <c r="N1362">
        <f t="shared" si="152"/>
        <v>-1.0751036707109995E-3</v>
      </c>
    </row>
    <row r="1363" spans="1:14" x14ac:dyDescent="0.3">
      <c r="A1363" s="101">
        <v>44426</v>
      </c>
      <c r="B1363" s="3">
        <f>'Raw data'!B1363</f>
        <v>79.599999999999994</v>
      </c>
      <c r="C1363" s="3">
        <f t="shared" si="148"/>
        <v>2.9754204398447569E-2</v>
      </c>
      <c r="D1363" s="3">
        <f>'Raw data'!C1363</f>
        <v>149.44999999999999</v>
      </c>
      <c r="E1363" s="3">
        <f t="shared" si="149"/>
        <v>1.8051771117166056E-2</v>
      </c>
      <c r="F1363" s="3">
        <f>'Raw data'!D1363</f>
        <v>36</v>
      </c>
      <c r="G1363" s="3">
        <f t="shared" si="153"/>
        <v>-1.6638935108153707E-3</v>
      </c>
      <c r="H1363" s="62">
        <f>'Raw data'!E1363</f>
        <v>2371.3740428779502</v>
      </c>
      <c r="I1363" s="67">
        <f t="shared" si="150"/>
        <v>-5.0678567081467044E-3</v>
      </c>
      <c r="K1363" s="65">
        <v>44426</v>
      </c>
      <c r="L1363" s="62">
        <f t="shared" si="151"/>
        <v>1.5380694001599417E-2</v>
      </c>
      <c r="M1363" s="62">
        <f t="shared" si="147"/>
        <v>265.04999999999995</v>
      </c>
      <c r="N1363">
        <f t="shared" si="152"/>
        <v>1.8796125461254341E-2</v>
      </c>
    </row>
    <row r="1364" spans="1:14" x14ac:dyDescent="0.3">
      <c r="A1364" s="101">
        <v>44427</v>
      </c>
      <c r="B1364" s="3">
        <f>'Raw data'!B1364</f>
        <v>78.5</v>
      </c>
      <c r="C1364" s="3">
        <f t="shared" si="148"/>
        <v>-1.3819095477386864E-2</v>
      </c>
      <c r="D1364" s="3">
        <f>'Raw data'!C1364</f>
        <v>147.4</v>
      </c>
      <c r="E1364" s="3">
        <f t="shared" si="149"/>
        <v>-1.3716962194713838E-2</v>
      </c>
      <c r="F1364" s="3">
        <f>'Raw data'!D1364</f>
        <v>34.979999999999997</v>
      </c>
      <c r="G1364" s="3">
        <f t="shared" si="153"/>
        <v>-2.8333333333333419E-2</v>
      </c>
      <c r="H1364" s="62">
        <f>'Raw data'!E1364</f>
        <v>2330.2961617679698</v>
      </c>
      <c r="I1364" s="67">
        <f t="shared" si="150"/>
        <v>-1.7322396369038161E-2</v>
      </c>
      <c r="K1364" s="65">
        <v>44427</v>
      </c>
      <c r="L1364" s="62">
        <f t="shared" si="151"/>
        <v>-1.8623130335144709E-2</v>
      </c>
      <c r="M1364" s="62">
        <f t="shared" si="147"/>
        <v>260.88</v>
      </c>
      <c r="N1364">
        <f t="shared" si="152"/>
        <v>-1.5732880588568043E-2</v>
      </c>
    </row>
    <row r="1365" spans="1:14" x14ac:dyDescent="0.3">
      <c r="A1365" s="101">
        <v>44428</v>
      </c>
      <c r="B1365" s="3">
        <f>'Raw data'!B1365</f>
        <v>78.900000000000006</v>
      </c>
      <c r="C1365" s="3">
        <f t="shared" si="148"/>
        <v>5.0955414012739579E-3</v>
      </c>
      <c r="D1365" s="3">
        <f>'Raw data'!C1365</f>
        <v>149.15</v>
      </c>
      <c r="E1365" s="3">
        <f t="shared" si="149"/>
        <v>1.1872455902306648E-2</v>
      </c>
      <c r="F1365" s="3">
        <f>'Raw data'!D1365</f>
        <v>35.58</v>
      </c>
      <c r="G1365" s="3">
        <f t="shared" si="153"/>
        <v>1.7152658662092667E-2</v>
      </c>
      <c r="H1365" s="62">
        <f>'Raw data'!E1365</f>
        <v>2360.4974672850199</v>
      </c>
      <c r="I1365" s="67">
        <f t="shared" si="150"/>
        <v>1.2960286341516636E-2</v>
      </c>
      <c r="K1365" s="65">
        <v>44428</v>
      </c>
      <c r="L1365" s="62">
        <f t="shared" si="151"/>
        <v>1.1373551988557759E-2</v>
      </c>
      <c r="M1365" s="62">
        <f t="shared" si="147"/>
        <v>263.63</v>
      </c>
      <c r="N1365">
        <f t="shared" si="152"/>
        <v>1.0541245016865992E-2</v>
      </c>
    </row>
    <row r="1366" spans="1:14" x14ac:dyDescent="0.3">
      <c r="A1366" s="101">
        <v>44431</v>
      </c>
      <c r="B1366" s="3">
        <f>'Raw data'!B1366</f>
        <v>79.099999999999994</v>
      </c>
      <c r="C1366" s="3">
        <f t="shared" si="148"/>
        <v>2.5348542458807177E-3</v>
      </c>
      <c r="D1366" s="3">
        <f>'Raw data'!C1366</f>
        <v>154.44999999999999</v>
      </c>
      <c r="E1366" s="3">
        <f t="shared" si="149"/>
        <v>3.5534696614146717E-2</v>
      </c>
      <c r="F1366" s="3">
        <f>'Raw data'!D1366</f>
        <v>36.200000000000003</v>
      </c>
      <c r="G1366" s="3">
        <f t="shared" si="153"/>
        <v>1.7425519955031044E-2</v>
      </c>
      <c r="H1366" s="62">
        <f>'Raw data'!E1366</f>
        <v>2371.5541021231102</v>
      </c>
      <c r="I1366" s="67">
        <f t="shared" si="150"/>
        <v>4.6840274100388444E-3</v>
      </c>
      <c r="K1366" s="65">
        <v>44431</v>
      </c>
      <c r="L1366" s="62">
        <f t="shared" si="151"/>
        <v>1.8498356938352823E-2</v>
      </c>
      <c r="M1366" s="62">
        <f t="shared" si="147"/>
        <v>269.75</v>
      </c>
      <c r="N1366">
        <f t="shared" si="152"/>
        <v>2.3214353449910876E-2</v>
      </c>
    </row>
    <row r="1367" spans="1:14" x14ac:dyDescent="0.3">
      <c r="A1367" s="101">
        <v>44432</v>
      </c>
      <c r="B1367" s="3">
        <f>'Raw data'!B1367</f>
        <v>80.099999999999994</v>
      </c>
      <c r="C1367" s="3">
        <f t="shared" si="148"/>
        <v>1.2642225031605564E-2</v>
      </c>
      <c r="D1367" s="3">
        <f>'Raw data'!C1367</f>
        <v>155.5</v>
      </c>
      <c r="E1367" s="3">
        <f t="shared" si="149"/>
        <v>6.7983166073163574E-3</v>
      </c>
      <c r="F1367" s="3">
        <f>'Raw data'!D1367</f>
        <v>37.04</v>
      </c>
      <c r="G1367" s="3">
        <f t="shared" si="153"/>
        <v>2.3204419889502659E-2</v>
      </c>
      <c r="H1367" s="62">
        <f>'Raw data'!E1367</f>
        <v>2367.0517509760698</v>
      </c>
      <c r="I1367" s="67">
        <f t="shared" si="150"/>
        <v>-1.8984813135866001E-3</v>
      </c>
      <c r="K1367" s="65">
        <v>44432</v>
      </c>
      <c r="L1367" s="62">
        <f t="shared" si="151"/>
        <v>1.4214987176141525E-2</v>
      </c>
      <c r="M1367" s="62">
        <f t="shared" si="147"/>
        <v>272.64</v>
      </c>
      <c r="N1367">
        <f t="shared" si="152"/>
        <v>1.0713623725671868E-2</v>
      </c>
    </row>
    <row r="1368" spans="1:14" x14ac:dyDescent="0.3">
      <c r="A1368" s="101">
        <v>44433</v>
      </c>
      <c r="B1368" s="3">
        <f>'Raw data'!B1368</f>
        <v>81.2</v>
      </c>
      <c r="C1368" s="3">
        <f t="shared" si="148"/>
        <v>1.3732833957553167E-2</v>
      </c>
      <c r="D1368" s="3">
        <f>'Raw data'!C1368</f>
        <v>158.69999999999999</v>
      </c>
      <c r="E1368" s="3">
        <f t="shared" si="149"/>
        <v>2.0578778135048159E-2</v>
      </c>
      <c r="F1368" s="3">
        <f>'Raw data'!D1368</f>
        <v>37.58</v>
      </c>
      <c r="G1368" s="3">
        <f t="shared" si="153"/>
        <v>1.4578833693304512E-2</v>
      </c>
      <c r="H1368" s="62">
        <f>'Raw data'!E1368</f>
        <v>2376.163090777</v>
      </c>
      <c r="I1368" s="67">
        <f t="shared" si="150"/>
        <v>3.8492355721302077E-3</v>
      </c>
      <c r="K1368" s="65">
        <v>44433</v>
      </c>
      <c r="L1368" s="62">
        <f t="shared" si="151"/>
        <v>1.6296815261968613E-2</v>
      </c>
      <c r="M1368" s="62">
        <f t="shared" si="147"/>
        <v>277.47999999999996</v>
      </c>
      <c r="N1368">
        <f t="shared" si="152"/>
        <v>1.7752347417840285E-2</v>
      </c>
    </row>
    <row r="1369" spans="1:14" x14ac:dyDescent="0.3">
      <c r="A1369" s="101">
        <v>44434</v>
      </c>
      <c r="B1369" s="3">
        <f>'Raw data'!B1369</f>
        <v>81.5</v>
      </c>
      <c r="C1369" s="3">
        <f t="shared" si="148"/>
        <v>3.694581280788142E-3</v>
      </c>
      <c r="D1369" s="3">
        <f>'Raw data'!C1369</f>
        <v>159.4</v>
      </c>
      <c r="E1369" s="3">
        <f t="shared" si="149"/>
        <v>4.4108380592313614E-3</v>
      </c>
      <c r="F1369" s="3">
        <f>'Raw data'!D1369</f>
        <v>38.22</v>
      </c>
      <c r="G1369" s="3">
        <f t="shared" si="153"/>
        <v>1.7030335284725934E-2</v>
      </c>
      <c r="H1369" s="62">
        <f>'Raw data'!E1369</f>
        <v>2371.7021025542399</v>
      </c>
      <c r="I1369" s="67">
        <f t="shared" si="150"/>
        <v>-1.8773914299381471E-3</v>
      </c>
      <c r="K1369" s="65">
        <v>44434</v>
      </c>
      <c r="L1369" s="62">
        <f t="shared" si="151"/>
        <v>8.378584874915147E-3</v>
      </c>
      <c r="M1369" s="62">
        <f t="shared" si="147"/>
        <v>279.12</v>
      </c>
      <c r="N1369">
        <f t="shared" si="152"/>
        <v>5.9103358800635846E-3</v>
      </c>
    </row>
    <row r="1370" spans="1:14" x14ac:dyDescent="0.3">
      <c r="A1370" s="101">
        <v>44435</v>
      </c>
      <c r="B1370" s="3">
        <f>'Raw data'!B1370</f>
        <v>82</v>
      </c>
      <c r="C1370" s="3">
        <f t="shared" si="148"/>
        <v>6.1349693251533744E-3</v>
      </c>
      <c r="D1370" s="3">
        <f>'Raw data'!C1370</f>
        <v>160</v>
      </c>
      <c r="E1370" s="3">
        <f t="shared" si="149"/>
        <v>3.7641154328732392E-3</v>
      </c>
      <c r="F1370" s="3">
        <f>'Raw data'!D1370</f>
        <v>37.880000000000003</v>
      </c>
      <c r="G1370" s="3">
        <f t="shared" si="153"/>
        <v>-8.895866038723086E-3</v>
      </c>
      <c r="H1370" s="62">
        <f>'Raw data'!E1370</f>
        <v>2373.1376528252899</v>
      </c>
      <c r="I1370" s="67">
        <f t="shared" si="150"/>
        <v>6.0528270793536675E-4</v>
      </c>
      <c r="K1370" s="65">
        <v>44435</v>
      </c>
      <c r="L1370" s="62">
        <f t="shared" si="151"/>
        <v>3.3440623976784223E-4</v>
      </c>
      <c r="M1370" s="62">
        <f t="shared" si="147"/>
        <v>279.88</v>
      </c>
      <c r="N1370">
        <f t="shared" si="152"/>
        <v>2.722843221553421E-3</v>
      </c>
    </row>
    <row r="1371" spans="1:14" x14ac:dyDescent="0.3">
      <c r="A1371" s="101">
        <v>44438</v>
      </c>
      <c r="B1371" s="3">
        <f>'Raw data'!B1371</f>
        <v>82.1</v>
      </c>
      <c r="C1371" s="3">
        <f t="shared" si="148"/>
        <v>1.2195121951218818E-3</v>
      </c>
      <c r="D1371" s="3">
        <f>'Raw data'!C1371</f>
        <v>160.19999999999999</v>
      </c>
      <c r="E1371" s="3">
        <f t="shared" si="149"/>
        <v>1.2499999999999289E-3</v>
      </c>
      <c r="F1371" s="3">
        <f>'Raw data'!D1371</f>
        <v>38.28</v>
      </c>
      <c r="G1371" s="3">
        <f t="shared" si="153"/>
        <v>1.0559662090813056E-2</v>
      </c>
      <c r="H1371" s="62">
        <f>'Raw data'!E1371</f>
        <v>2372.8058587105302</v>
      </c>
      <c r="I1371" s="67">
        <f t="shared" si="150"/>
        <v>-1.398124185357511E-4</v>
      </c>
      <c r="K1371" s="65">
        <v>44438</v>
      </c>
      <c r="L1371" s="62">
        <f t="shared" si="151"/>
        <v>4.3430580953116226E-3</v>
      </c>
      <c r="M1371" s="62">
        <f t="shared" si="147"/>
        <v>280.58</v>
      </c>
      <c r="N1371">
        <f t="shared" si="152"/>
        <v>2.5010718879519386E-3</v>
      </c>
    </row>
    <row r="1372" spans="1:14" x14ac:dyDescent="0.3">
      <c r="A1372" s="101">
        <v>44439</v>
      </c>
      <c r="B1372" s="3">
        <f>'Raw data'!B1372</f>
        <v>81.900000000000006</v>
      </c>
      <c r="C1372" s="3">
        <f t="shared" si="148"/>
        <v>-2.4360535931789115E-3</v>
      </c>
      <c r="D1372" s="3">
        <f>'Raw data'!C1372</f>
        <v>158.85</v>
      </c>
      <c r="E1372" s="3">
        <f t="shared" si="149"/>
        <v>-8.4269662921347965E-3</v>
      </c>
      <c r="F1372" s="3">
        <f>'Raw data'!D1372</f>
        <v>38</v>
      </c>
      <c r="G1372" s="3">
        <f t="shared" si="153"/>
        <v>-7.314524555903896E-3</v>
      </c>
      <c r="H1372" s="62">
        <f>'Raw data'!E1372</f>
        <v>2351.2467899358599</v>
      </c>
      <c r="I1372" s="67">
        <f t="shared" si="150"/>
        <v>-9.0858966381625137E-3</v>
      </c>
      <c r="K1372" s="65">
        <v>44439</v>
      </c>
      <c r="L1372" s="62">
        <f t="shared" si="151"/>
        <v>-6.0591814804058682E-3</v>
      </c>
      <c r="M1372" s="62">
        <f t="shared" si="147"/>
        <v>278.75</v>
      </c>
      <c r="N1372">
        <f t="shared" si="152"/>
        <v>-6.5222040059875405E-3</v>
      </c>
    </row>
    <row r="1373" spans="1:14" x14ac:dyDescent="0.3">
      <c r="A1373" s="101">
        <v>44440</v>
      </c>
      <c r="B1373" s="3">
        <f>'Raw data'!B1373</f>
        <v>82.2</v>
      </c>
      <c r="C1373" s="3">
        <f t="shared" si="148"/>
        <v>3.6630036630036279E-3</v>
      </c>
      <c r="D1373" s="3">
        <f>'Raw data'!C1373</f>
        <v>162.6</v>
      </c>
      <c r="E1373" s="3">
        <f t="shared" si="149"/>
        <v>2.3607176581680833E-2</v>
      </c>
      <c r="F1373" s="3">
        <f>'Raw data'!D1373</f>
        <v>38.520000000000003</v>
      </c>
      <c r="G1373" s="3">
        <f t="shared" si="153"/>
        <v>1.3684210526315872E-2</v>
      </c>
      <c r="H1373" s="62">
        <f>'Raw data'!E1373</f>
        <v>2368.6693851835798</v>
      </c>
      <c r="I1373" s="67">
        <f t="shared" si="150"/>
        <v>7.4099389831363714E-3</v>
      </c>
      <c r="K1373" s="65">
        <v>44440</v>
      </c>
      <c r="L1373" s="62">
        <f t="shared" si="151"/>
        <v>1.3651463590333444E-2</v>
      </c>
      <c r="M1373" s="62">
        <f t="shared" si="147"/>
        <v>283.32</v>
      </c>
      <c r="N1373">
        <f t="shared" si="152"/>
        <v>1.6394618834080693E-2</v>
      </c>
    </row>
    <row r="1374" spans="1:14" x14ac:dyDescent="0.3">
      <c r="A1374" s="101">
        <v>44441</v>
      </c>
      <c r="B1374" s="3">
        <f>'Raw data'!B1374</f>
        <v>82.5</v>
      </c>
      <c r="C1374" s="3">
        <f t="shared" si="148"/>
        <v>3.6496350364963156E-3</v>
      </c>
      <c r="D1374" s="3">
        <f>'Raw data'!C1374</f>
        <v>166</v>
      </c>
      <c r="E1374" s="3">
        <f t="shared" si="149"/>
        <v>2.0910209102091057E-2</v>
      </c>
      <c r="F1374" s="3">
        <f>'Raw data'!D1374</f>
        <v>38.58</v>
      </c>
      <c r="G1374" s="3">
        <f t="shared" si="153"/>
        <v>1.5576323987537685E-3</v>
      </c>
      <c r="H1374" s="62">
        <f>'Raw data'!E1374</f>
        <v>2388.4014394645001</v>
      </c>
      <c r="I1374" s="67">
        <f t="shared" si="150"/>
        <v>8.3304383483602702E-3</v>
      </c>
      <c r="K1374" s="65">
        <v>44441</v>
      </c>
      <c r="L1374" s="62">
        <f t="shared" si="151"/>
        <v>8.705825512447047E-3</v>
      </c>
      <c r="M1374" s="62">
        <f t="shared" si="147"/>
        <v>287.08</v>
      </c>
      <c r="N1374">
        <f t="shared" si="152"/>
        <v>1.3271212762953519E-2</v>
      </c>
    </row>
    <row r="1375" spans="1:14" x14ac:dyDescent="0.3">
      <c r="A1375" s="101">
        <v>44442</v>
      </c>
      <c r="B1375" s="3">
        <f>'Raw data'!B1375</f>
        <v>82.6</v>
      </c>
      <c r="C1375" s="3">
        <f t="shared" si="148"/>
        <v>1.2121212121211432E-3</v>
      </c>
      <c r="D1375" s="3">
        <f>'Raw data'!C1375</f>
        <v>165.05</v>
      </c>
      <c r="E1375" s="3">
        <f t="shared" si="149"/>
        <v>-5.7228915662649914E-3</v>
      </c>
      <c r="F1375" s="3">
        <f>'Raw data'!D1375</f>
        <v>38.119999999999997</v>
      </c>
      <c r="G1375" s="3">
        <f t="shared" si="153"/>
        <v>-1.1923276308968399E-2</v>
      </c>
      <c r="H1375" s="62">
        <f>'Raw data'!E1375</f>
        <v>2369.73307214018</v>
      </c>
      <c r="I1375" s="67">
        <f t="shared" si="150"/>
        <v>-7.8162602885157046E-3</v>
      </c>
      <c r="K1375" s="65">
        <v>44442</v>
      </c>
      <c r="L1375" s="62">
        <f t="shared" si="151"/>
        <v>-5.4780155543707491E-3</v>
      </c>
      <c r="M1375" s="62">
        <f t="shared" si="147"/>
        <v>285.77</v>
      </c>
      <c r="N1375">
        <f t="shared" si="152"/>
        <v>-4.5631879615438287E-3</v>
      </c>
    </row>
    <row r="1376" spans="1:14" x14ac:dyDescent="0.3">
      <c r="A1376" s="101">
        <v>44445</v>
      </c>
      <c r="B1376" s="3">
        <f>'Raw data'!B1376</f>
        <v>82.6</v>
      </c>
      <c r="C1376" s="3">
        <f t="shared" si="148"/>
        <v>0</v>
      </c>
      <c r="D1376" s="3">
        <f>'Raw data'!C1376</f>
        <v>158</v>
      </c>
      <c r="E1376" s="3">
        <f t="shared" si="149"/>
        <v>-4.2714328991214849E-2</v>
      </c>
      <c r="F1376" s="3">
        <f>'Raw data'!D1376</f>
        <v>37.799999999999997</v>
      </c>
      <c r="G1376" s="3">
        <f t="shared" si="153"/>
        <v>-8.3945435466946557E-3</v>
      </c>
      <c r="H1376" s="62">
        <f>'Raw data'!E1376</f>
        <v>2394.2630562691502</v>
      </c>
      <c r="I1376" s="67">
        <f t="shared" si="150"/>
        <v>1.0351370125757004E-2</v>
      </c>
      <c r="K1376" s="65">
        <v>44445</v>
      </c>
      <c r="L1376" s="62">
        <f t="shared" si="151"/>
        <v>-1.7036290845969835E-2</v>
      </c>
      <c r="M1376" s="62">
        <f t="shared" si="147"/>
        <v>278.39999999999998</v>
      </c>
      <c r="N1376">
        <f t="shared" si="152"/>
        <v>-2.5789970955663662E-2</v>
      </c>
    </row>
    <row r="1377" spans="1:14" x14ac:dyDescent="0.3">
      <c r="A1377" s="101">
        <v>44446</v>
      </c>
      <c r="B1377" s="3">
        <f>'Raw data'!B1377</f>
        <v>82.2</v>
      </c>
      <c r="C1377" s="3">
        <f t="shared" si="148"/>
        <v>-4.8426150121064345E-3</v>
      </c>
      <c r="D1377" s="3">
        <f>'Raw data'!C1377</f>
        <v>156</v>
      </c>
      <c r="E1377" s="3">
        <f t="shared" si="149"/>
        <v>-1.2658227848101266E-2</v>
      </c>
      <c r="F1377" s="3">
        <f>'Raw data'!D1377</f>
        <v>37.479999999999997</v>
      </c>
      <c r="G1377" s="3">
        <f t="shared" si="153"/>
        <v>-8.4656084656084731E-3</v>
      </c>
      <c r="H1377" s="62">
        <f>'Raw data'!E1377</f>
        <v>2377.9444194525099</v>
      </c>
      <c r="I1377" s="67">
        <f t="shared" si="150"/>
        <v>-6.8157242680212038E-3</v>
      </c>
      <c r="K1377" s="65">
        <v>44446</v>
      </c>
      <c r="L1377" s="62">
        <f t="shared" si="151"/>
        <v>-8.6554837752720586E-3</v>
      </c>
      <c r="M1377" s="62">
        <f t="shared" si="147"/>
        <v>275.68</v>
      </c>
      <c r="N1377">
        <f t="shared" si="152"/>
        <v>-9.7701149425286297E-3</v>
      </c>
    </row>
    <row r="1378" spans="1:14" x14ac:dyDescent="0.3">
      <c r="A1378" s="101">
        <v>44447</v>
      </c>
      <c r="B1378" s="3">
        <f>'Raw data'!B1378</f>
        <v>82.5</v>
      </c>
      <c r="C1378" s="3">
        <f t="shared" si="148"/>
        <v>3.6496350364963156E-3</v>
      </c>
      <c r="D1378" s="3">
        <f>'Raw data'!C1378</f>
        <v>158.69999999999999</v>
      </c>
      <c r="E1378" s="3">
        <f t="shared" si="149"/>
        <v>1.7307692307692236E-2</v>
      </c>
      <c r="F1378" s="3">
        <f>'Raw data'!D1378</f>
        <v>37.479999999999997</v>
      </c>
      <c r="G1378" s="3">
        <f t="shared" si="153"/>
        <v>0</v>
      </c>
      <c r="H1378" s="62">
        <f>'Raw data'!E1378</f>
        <v>2347.1627761449599</v>
      </c>
      <c r="I1378" s="67">
        <f t="shared" si="150"/>
        <v>-1.2944643724951759E-2</v>
      </c>
      <c r="K1378" s="65">
        <v>44447</v>
      </c>
      <c r="L1378" s="62">
        <f t="shared" si="151"/>
        <v>6.9857757813961835E-3</v>
      </c>
      <c r="M1378" s="62">
        <f t="shared" si="147"/>
        <v>278.68</v>
      </c>
      <c r="N1378">
        <f t="shared" si="152"/>
        <v>1.0882182240278584E-2</v>
      </c>
    </row>
    <row r="1379" spans="1:14" x14ac:dyDescent="0.3">
      <c r="A1379" s="101">
        <v>44448</v>
      </c>
      <c r="B1379" s="3">
        <f>'Raw data'!B1379</f>
        <v>83</v>
      </c>
      <c r="C1379" s="3">
        <f t="shared" si="148"/>
        <v>6.0606060606060606E-3</v>
      </c>
      <c r="D1379" s="3">
        <f>'Raw data'!C1379</f>
        <v>158.65</v>
      </c>
      <c r="E1379" s="3">
        <f t="shared" si="149"/>
        <v>-3.1505986137355356E-4</v>
      </c>
      <c r="F1379" s="3">
        <f>'Raw data'!D1379</f>
        <v>36.799999999999997</v>
      </c>
      <c r="G1379" s="3">
        <f t="shared" si="153"/>
        <v>-1.8143009605122724E-2</v>
      </c>
      <c r="H1379" s="62">
        <f>'Raw data'!E1379</f>
        <v>2353.3942755172102</v>
      </c>
      <c r="I1379" s="67">
        <f t="shared" si="150"/>
        <v>2.6549072077928183E-3</v>
      </c>
      <c r="K1379" s="65">
        <v>44448</v>
      </c>
      <c r="L1379" s="62">
        <f t="shared" si="151"/>
        <v>-4.1324878019634061E-3</v>
      </c>
      <c r="M1379" s="62">
        <f t="shared" si="147"/>
        <v>278.45</v>
      </c>
      <c r="N1379">
        <f t="shared" si="152"/>
        <v>-8.2531936270998339E-4</v>
      </c>
    </row>
    <row r="1380" spans="1:14" x14ac:dyDescent="0.3">
      <c r="A1380" s="101">
        <v>44449</v>
      </c>
      <c r="B1380" s="3">
        <f>'Raw data'!B1380</f>
        <v>81.900000000000006</v>
      </c>
      <c r="C1380" s="3">
        <f t="shared" si="148"/>
        <v>-1.3253012048192703E-2</v>
      </c>
      <c r="D1380" s="3">
        <f>'Raw data'!C1380</f>
        <v>159.05000000000001</v>
      </c>
      <c r="E1380" s="3">
        <f t="shared" si="149"/>
        <v>2.5212732429877446E-3</v>
      </c>
      <c r="F1380" s="3">
        <f>'Raw data'!D1380</f>
        <v>36.340000000000003</v>
      </c>
      <c r="G1380" s="3">
        <f t="shared" si="153"/>
        <v>-1.2499999999999831E-2</v>
      </c>
      <c r="H1380" s="62">
        <f>'Raw data'!E1380</f>
        <v>2349.6744197986</v>
      </c>
      <c r="I1380" s="67">
        <f t="shared" si="150"/>
        <v>-1.5806343022538004E-3</v>
      </c>
      <c r="K1380" s="65">
        <v>44449</v>
      </c>
      <c r="L1380" s="62">
        <f t="shared" si="151"/>
        <v>-7.7439129350682636E-3</v>
      </c>
      <c r="M1380" s="62">
        <f t="shared" si="147"/>
        <v>277.29000000000002</v>
      </c>
      <c r="N1380">
        <f t="shared" si="152"/>
        <v>-4.165918477284856E-3</v>
      </c>
    </row>
    <row r="1381" spans="1:14" x14ac:dyDescent="0.3">
      <c r="A1381" s="101">
        <v>44452</v>
      </c>
      <c r="B1381" s="3">
        <f>'Raw data'!B1381</f>
        <v>80.7</v>
      </c>
      <c r="C1381" s="3">
        <f t="shared" si="148"/>
        <v>-1.4652014652014685E-2</v>
      </c>
      <c r="D1381" s="3">
        <f>'Raw data'!C1381</f>
        <v>157.80000000000001</v>
      </c>
      <c r="E1381" s="3">
        <f t="shared" si="149"/>
        <v>-7.859163784973278E-3</v>
      </c>
      <c r="F1381" s="3">
        <f>'Raw data'!D1381</f>
        <v>35.9</v>
      </c>
      <c r="G1381" s="3">
        <f t="shared" si="153"/>
        <v>-1.2107870115575256E-2</v>
      </c>
      <c r="H1381" s="62">
        <f>'Raw data'!E1381</f>
        <v>2335.3389295954198</v>
      </c>
      <c r="I1381" s="67">
        <f t="shared" si="150"/>
        <v>-6.1010538661815522E-3</v>
      </c>
      <c r="K1381" s="65">
        <v>44452</v>
      </c>
      <c r="L1381" s="62">
        <f t="shared" si="151"/>
        <v>-1.1539682850854405E-2</v>
      </c>
      <c r="M1381" s="62">
        <f t="shared" si="147"/>
        <v>274.39999999999998</v>
      </c>
      <c r="N1381">
        <f t="shared" si="152"/>
        <v>-1.0422301561542223E-2</v>
      </c>
    </row>
    <row r="1382" spans="1:14" x14ac:dyDescent="0.3">
      <c r="A1382" s="101">
        <v>44453</v>
      </c>
      <c r="B1382" s="3">
        <f>'Raw data'!B1382</f>
        <v>80.3</v>
      </c>
      <c r="C1382" s="3">
        <f t="shared" si="148"/>
        <v>-4.9566294919455474E-3</v>
      </c>
      <c r="D1382" s="3">
        <f>'Raw data'!C1382</f>
        <v>157.55000000000001</v>
      </c>
      <c r="E1382" s="3">
        <f t="shared" si="149"/>
        <v>-1.5842839036755386E-3</v>
      </c>
      <c r="F1382" s="3">
        <f>'Raw data'!D1382</f>
        <v>35.799999999999997</v>
      </c>
      <c r="G1382" s="3">
        <f t="shared" si="153"/>
        <v>-2.7855153203343017E-3</v>
      </c>
      <c r="H1382" s="62">
        <f>'Raw data'!E1382</f>
        <v>2341.7717379171499</v>
      </c>
      <c r="I1382" s="67">
        <f t="shared" si="150"/>
        <v>2.7545502026314322E-3</v>
      </c>
      <c r="K1382" s="65">
        <v>44453</v>
      </c>
      <c r="L1382" s="62">
        <f t="shared" si="151"/>
        <v>-3.1088095719851295E-3</v>
      </c>
      <c r="M1382" s="62">
        <f t="shared" si="147"/>
        <v>273.65000000000003</v>
      </c>
      <c r="N1382">
        <f t="shared" si="152"/>
        <v>-2.7332361516032916E-3</v>
      </c>
    </row>
    <row r="1383" spans="1:14" x14ac:dyDescent="0.3">
      <c r="A1383" s="101">
        <v>44454</v>
      </c>
      <c r="B1383" s="3">
        <f>'Raw data'!B1383</f>
        <v>80.099999999999994</v>
      </c>
      <c r="C1383" s="3">
        <f t="shared" si="148"/>
        <v>-2.4906600249066358E-3</v>
      </c>
      <c r="D1383" s="3">
        <f>'Raw data'!C1383</f>
        <v>159.4</v>
      </c>
      <c r="E1383" s="3">
        <f t="shared" si="149"/>
        <v>1.1742304030466482E-2</v>
      </c>
      <c r="F1383" s="3">
        <f>'Raw data'!D1383</f>
        <v>35.82</v>
      </c>
      <c r="G1383" s="3">
        <f t="shared" si="153"/>
        <v>5.5865921787718231E-4</v>
      </c>
      <c r="H1383" s="62">
        <f>'Raw data'!E1383</f>
        <v>2324.74557029279</v>
      </c>
      <c r="I1383" s="67">
        <f t="shared" si="150"/>
        <v>-7.2706350276067287E-3</v>
      </c>
      <c r="K1383" s="65">
        <v>44454</v>
      </c>
      <c r="L1383" s="62">
        <f t="shared" si="151"/>
        <v>3.2701010744790094E-3</v>
      </c>
      <c r="M1383" s="62">
        <f t="shared" si="147"/>
        <v>275.32</v>
      </c>
      <c r="N1383">
        <f t="shared" si="152"/>
        <v>6.1026859126620094E-3</v>
      </c>
    </row>
    <row r="1384" spans="1:14" x14ac:dyDescent="0.3">
      <c r="A1384" s="101">
        <v>44455</v>
      </c>
      <c r="B1384" s="3">
        <f>'Raw data'!B1384</f>
        <v>88</v>
      </c>
      <c r="C1384" s="3">
        <f t="shared" si="148"/>
        <v>9.8626716604244768E-2</v>
      </c>
      <c r="D1384" s="3">
        <f>'Raw data'!C1384</f>
        <v>167.5</v>
      </c>
      <c r="E1384" s="3">
        <f t="shared" si="149"/>
        <v>5.0815558343789174E-2</v>
      </c>
      <c r="F1384" s="3">
        <f>'Raw data'!D1384</f>
        <v>36.6</v>
      </c>
      <c r="G1384" s="3">
        <f t="shared" si="153"/>
        <v>2.1775544388609746E-2</v>
      </c>
      <c r="H1384" s="62">
        <f>'Raw data'!E1384</f>
        <v>2344.0282115937498</v>
      </c>
      <c r="I1384" s="67">
        <f t="shared" si="150"/>
        <v>8.2945168483668577E-3</v>
      </c>
      <c r="K1384" s="65">
        <v>44455</v>
      </c>
      <c r="L1384" s="62">
        <f t="shared" si="151"/>
        <v>5.7072606445547895E-2</v>
      </c>
      <c r="M1384" s="62">
        <f t="shared" si="147"/>
        <v>292.10000000000002</v>
      </c>
      <c r="N1384">
        <f t="shared" si="152"/>
        <v>6.0947261368589384E-2</v>
      </c>
    </row>
    <row r="1385" spans="1:14" x14ac:dyDescent="0.3">
      <c r="A1385" s="101">
        <v>44456</v>
      </c>
      <c r="B1385" s="3">
        <f>'Raw data'!B1385</f>
        <v>91</v>
      </c>
      <c r="C1385" s="3">
        <f t="shared" si="148"/>
        <v>3.4090909090909088E-2</v>
      </c>
      <c r="D1385" s="3">
        <f>'Raw data'!C1385</f>
        <v>167.6</v>
      </c>
      <c r="E1385" s="3">
        <f t="shared" si="149"/>
        <v>5.970149253731004E-4</v>
      </c>
      <c r="F1385" s="3">
        <f>'Raw data'!D1385</f>
        <v>37.26</v>
      </c>
      <c r="G1385" s="3">
        <f t="shared" si="153"/>
        <v>1.8032786885245809E-2</v>
      </c>
      <c r="H1385" s="62">
        <f>'Raw data'!E1385</f>
        <v>2323.55215399183</v>
      </c>
      <c r="I1385" s="67">
        <f t="shared" si="150"/>
        <v>-8.7354143182422506E-3</v>
      </c>
      <c r="K1385" s="65">
        <v>44456</v>
      </c>
      <c r="L1385" s="62">
        <f t="shared" si="151"/>
        <v>1.7573570300509333E-2</v>
      </c>
      <c r="M1385" s="62">
        <f t="shared" si="147"/>
        <v>295.86</v>
      </c>
      <c r="N1385">
        <f t="shared" si="152"/>
        <v>1.2872304005477545E-2</v>
      </c>
    </row>
    <row r="1386" spans="1:14" x14ac:dyDescent="0.3">
      <c r="A1386" s="101">
        <v>44459</v>
      </c>
      <c r="B1386" s="3">
        <f>'Raw data'!B1386</f>
        <v>87.9</v>
      </c>
      <c r="C1386" s="3">
        <f t="shared" si="148"/>
        <v>-3.4065934065934E-2</v>
      </c>
      <c r="D1386" s="3">
        <f>'Raw data'!C1386</f>
        <v>165.25</v>
      </c>
      <c r="E1386" s="3">
        <f t="shared" si="149"/>
        <v>-1.4021479713603785E-2</v>
      </c>
      <c r="F1386" s="3">
        <f>'Raw data'!D1386</f>
        <v>36.159999999999997</v>
      </c>
      <c r="G1386" s="3">
        <f t="shared" si="153"/>
        <v>-2.9522275899087534E-2</v>
      </c>
      <c r="H1386" s="62">
        <f>'Raw data'!E1386</f>
        <v>2272.4638826748701</v>
      </c>
      <c r="I1386" s="67">
        <f t="shared" si="150"/>
        <v>-2.1987142070037446E-2</v>
      </c>
      <c r="K1386" s="65">
        <v>44459</v>
      </c>
      <c r="L1386" s="62">
        <f t="shared" si="151"/>
        <v>-2.5869896559541774E-2</v>
      </c>
      <c r="M1386" s="62">
        <f t="shared" si="147"/>
        <v>289.31</v>
      </c>
      <c r="N1386">
        <f t="shared" si="152"/>
        <v>-2.2138849455823739E-2</v>
      </c>
    </row>
    <row r="1387" spans="1:14" x14ac:dyDescent="0.3">
      <c r="A1387" s="101">
        <v>44460</v>
      </c>
      <c r="B1387" s="3">
        <f>'Raw data'!B1387</f>
        <v>86.5</v>
      </c>
      <c r="C1387" s="3">
        <f t="shared" si="148"/>
        <v>-1.59271899886235E-2</v>
      </c>
      <c r="D1387" s="3">
        <f>'Raw data'!C1387</f>
        <v>157.65</v>
      </c>
      <c r="E1387" s="3">
        <f t="shared" si="149"/>
        <v>-4.5990922844175455E-2</v>
      </c>
      <c r="F1387" s="3">
        <f>'Raw data'!D1387</f>
        <v>36.159999999999997</v>
      </c>
      <c r="G1387" s="3">
        <f t="shared" si="153"/>
        <v>0</v>
      </c>
      <c r="H1387" s="62">
        <f>'Raw data'!E1387</f>
        <v>2274.8819114733801</v>
      </c>
      <c r="I1387" s="67">
        <f t="shared" si="150"/>
        <v>1.0640559865197111E-3</v>
      </c>
      <c r="K1387" s="65">
        <v>44460</v>
      </c>
      <c r="L1387" s="62">
        <f t="shared" si="151"/>
        <v>-2.0639370944266319E-2</v>
      </c>
      <c r="M1387" s="62">
        <f t="shared" si="147"/>
        <v>280.31</v>
      </c>
      <c r="N1387">
        <f t="shared" si="152"/>
        <v>-3.1108499533372507E-2</v>
      </c>
    </row>
    <row r="1388" spans="1:14" x14ac:dyDescent="0.3">
      <c r="A1388" s="101">
        <v>44461</v>
      </c>
      <c r="B1388" s="3">
        <f>'Raw data'!B1388</f>
        <v>89</v>
      </c>
      <c r="C1388" s="3">
        <f t="shared" si="148"/>
        <v>2.8901734104046242E-2</v>
      </c>
      <c r="D1388" s="3">
        <f>'Raw data'!C1388</f>
        <v>162.9</v>
      </c>
      <c r="E1388" s="3">
        <f t="shared" si="149"/>
        <v>3.3301617507136061E-2</v>
      </c>
      <c r="F1388" s="3">
        <f>'Raw data'!D1388</f>
        <v>37.56</v>
      </c>
      <c r="G1388" s="3">
        <f t="shared" si="153"/>
        <v>3.87168141592922E-2</v>
      </c>
      <c r="H1388" s="62">
        <f>'Raw data'!E1388</f>
        <v>2299.14600657561</v>
      </c>
      <c r="I1388" s="67">
        <f t="shared" si="150"/>
        <v>1.0666089953880166E-2</v>
      </c>
      <c r="K1388" s="65">
        <v>44461</v>
      </c>
      <c r="L1388" s="62">
        <f t="shared" si="151"/>
        <v>3.3640055256824834E-2</v>
      </c>
      <c r="M1388" s="62">
        <f t="shared" si="147"/>
        <v>289.46000000000004</v>
      </c>
      <c r="N1388">
        <f t="shared" si="152"/>
        <v>3.2642431593592931E-2</v>
      </c>
    </row>
    <row r="1389" spans="1:14" x14ac:dyDescent="0.3">
      <c r="A1389" s="101">
        <v>44462</v>
      </c>
      <c r="B1389" s="3">
        <f>'Raw data'!B1389</f>
        <v>85.9</v>
      </c>
      <c r="C1389" s="3">
        <f t="shared" si="148"/>
        <v>-3.4831460674157239E-2</v>
      </c>
      <c r="D1389" s="3">
        <f>'Raw data'!C1389</f>
        <v>166.9</v>
      </c>
      <c r="E1389" s="3">
        <f t="shared" si="149"/>
        <v>2.4554941682013505E-2</v>
      </c>
      <c r="F1389" s="3">
        <f>'Raw data'!D1389</f>
        <v>37.979999999999997</v>
      </c>
      <c r="G1389" s="3">
        <f t="shared" si="153"/>
        <v>1.1182108626197939E-2</v>
      </c>
      <c r="H1389" s="62">
        <f>'Raw data'!E1389</f>
        <v>2338.00402773721</v>
      </c>
      <c r="I1389" s="67">
        <f t="shared" si="150"/>
        <v>1.6901067200806346E-2</v>
      </c>
      <c r="K1389" s="65">
        <v>44462</v>
      </c>
      <c r="L1389" s="62">
        <f t="shared" si="151"/>
        <v>3.0186321135140169E-4</v>
      </c>
      <c r="M1389" s="62">
        <f t="shared" si="147"/>
        <v>290.78000000000003</v>
      </c>
      <c r="N1389">
        <f t="shared" si="152"/>
        <v>4.5602155738271024E-3</v>
      </c>
    </row>
    <row r="1390" spans="1:14" x14ac:dyDescent="0.3">
      <c r="A1390" s="101">
        <v>44463</v>
      </c>
      <c r="B1390" s="3">
        <f>'Raw data'!B1390</f>
        <v>85.4</v>
      </c>
      <c r="C1390" s="3">
        <f t="shared" si="148"/>
        <v>-5.8207217694994174E-3</v>
      </c>
      <c r="D1390" s="3">
        <f>'Raw data'!C1390</f>
        <v>163.30000000000001</v>
      </c>
      <c r="E1390" s="3">
        <f t="shared" si="149"/>
        <v>-2.1569802276812426E-2</v>
      </c>
      <c r="F1390" s="3">
        <f>'Raw data'!D1390</f>
        <v>37.1</v>
      </c>
      <c r="G1390" s="3">
        <f t="shared" si="153"/>
        <v>-2.3170089520800304E-2</v>
      </c>
      <c r="H1390" s="62">
        <f>'Raw data'!E1390</f>
        <v>2313.27331716242</v>
      </c>
      <c r="I1390" s="67">
        <f t="shared" si="150"/>
        <v>-1.0577702297085061E-2</v>
      </c>
      <c r="K1390" s="65">
        <v>44463</v>
      </c>
      <c r="L1390" s="62">
        <f t="shared" si="151"/>
        <v>-1.6853537855704048E-2</v>
      </c>
      <c r="M1390" s="62">
        <f t="shared" si="147"/>
        <v>285.8</v>
      </c>
      <c r="N1390">
        <f t="shared" si="152"/>
        <v>-1.712634981773168E-2</v>
      </c>
    </row>
    <row r="1391" spans="1:14" x14ac:dyDescent="0.3">
      <c r="A1391" s="101">
        <v>44466</v>
      </c>
      <c r="B1391" s="3">
        <f>'Raw data'!B1391</f>
        <v>77.7</v>
      </c>
      <c r="C1391" s="3">
        <f t="shared" si="148"/>
        <v>-9.0163934426229539E-2</v>
      </c>
      <c r="D1391" s="3">
        <f>'Raw data'!C1391</f>
        <v>151.19999999999999</v>
      </c>
      <c r="E1391" s="3">
        <f t="shared" si="149"/>
        <v>-7.4096754439681708E-2</v>
      </c>
      <c r="F1391" s="3">
        <f>'Raw data'!D1391</f>
        <v>36.22</v>
      </c>
      <c r="G1391" s="3">
        <f t="shared" si="153"/>
        <v>-2.3719676549865298E-2</v>
      </c>
      <c r="H1391" s="62">
        <f>'Raw data'!E1391</f>
        <v>2304.0120498890201</v>
      </c>
      <c r="I1391" s="67">
        <f t="shared" si="150"/>
        <v>-4.003533523120488E-3</v>
      </c>
      <c r="K1391" s="65">
        <v>44466</v>
      </c>
      <c r="L1391" s="62">
        <f t="shared" si="151"/>
        <v>-6.2660121805258845E-2</v>
      </c>
      <c r="M1391" s="62">
        <f t="shared" si="147"/>
        <v>265.12</v>
      </c>
      <c r="N1391">
        <f t="shared" si="152"/>
        <v>-7.2358292512246347E-2</v>
      </c>
    </row>
    <row r="1392" spans="1:14" x14ac:dyDescent="0.3">
      <c r="A1392" s="101">
        <v>44467</v>
      </c>
      <c r="B1392" s="3">
        <f>'Raw data'!B1392</f>
        <v>73.8</v>
      </c>
      <c r="C1392" s="3">
        <f t="shared" si="148"/>
        <v>-5.0193050193050266E-2</v>
      </c>
      <c r="D1392" s="3">
        <f>'Raw data'!C1392</f>
        <v>144</v>
      </c>
      <c r="E1392" s="3">
        <f t="shared" si="149"/>
        <v>-4.7619047619047547E-2</v>
      </c>
      <c r="F1392" s="3">
        <f>'Raw data'!D1392</f>
        <v>35.479999999999997</v>
      </c>
      <c r="G1392" s="3">
        <f t="shared" si="153"/>
        <v>-2.0430701270016623E-2</v>
      </c>
      <c r="H1392" s="62">
        <f>'Raw data'!E1392</f>
        <v>2254.0244373772698</v>
      </c>
      <c r="I1392" s="67">
        <f t="shared" si="150"/>
        <v>-2.1695898905632068E-2</v>
      </c>
      <c r="K1392" s="65">
        <v>44467</v>
      </c>
      <c r="L1392" s="62">
        <f t="shared" si="151"/>
        <v>-3.941426636070481E-2</v>
      </c>
      <c r="M1392" s="62">
        <f t="shared" si="147"/>
        <v>253.28</v>
      </c>
      <c r="N1392">
        <f t="shared" si="152"/>
        <v>-4.4659022329511175E-2</v>
      </c>
    </row>
    <row r="1393" spans="1:14" x14ac:dyDescent="0.3">
      <c r="A1393" s="101">
        <v>44468</v>
      </c>
      <c r="B1393" s="3">
        <f>'Raw data'!B1393</f>
        <v>72.5</v>
      </c>
      <c r="C1393" s="3">
        <f t="shared" si="148"/>
        <v>-1.7615176151761478E-2</v>
      </c>
      <c r="D1393" s="3">
        <f>'Raw data'!C1393</f>
        <v>141.69999999999999</v>
      </c>
      <c r="E1393" s="3">
        <f t="shared" si="149"/>
        <v>-1.5972222222222301E-2</v>
      </c>
      <c r="F1393" s="3">
        <f>'Raw data'!D1393</f>
        <v>34.44</v>
      </c>
      <c r="G1393" s="3">
        <f t="shared" si="153"/>
        <v>-2.9312288613303247E-2</v>
      </c>
      <c r="H1393" s="62">
        <f>'Raw data'!E1393</f>
        <v>2255.54913251875</v>
      </c>
      <c r="I1393" s="67">
        <f t="shared" si="150"/>
        <v>6.7643239185740647E-4</v>
      </c>
      <c r="K1393" s="65">
        <v>44468</v>
      </c>
      <c r="L1393" s="62">
        <f t="shared" si="151"/>
        <v>-2.0966562329095675E-2</v>
      </c>
      <c r="M1393" s="62">
        <f t="shared" si="147"/>
        <v>248.64</v>
      </c>
      <c r="N1393">
        <f t="shared" si="152"/>
        <v>-1.8319646241314019E-2</v>
      </c>
    </row>
    <row r="1394" spans="1:14" x14ac:dyDescent="0.3">
      <c r="A1394" s="101">
        <v>44469</v>
      </c>
      <c r="B1394" s="3">
        <f>'Raw data'!B1394</f>
        <v>72.8</v>
      </c>
      <c r="C1394" s="3">
        <f t="shared" si="148"/>
        <v>4.1379310344827197E-3</v>
      </c>
      <c r="D1394" s="3">
        <f>'Raw data'!C1394</f>
        <v>132.44999999999999</v>
      </c>
      <c r="E1394" s="3">
        <f t="shared" si="149"/>
        <v>-6.5278757939308402E-2</v>
      </c>
      <c r="F1394" s="3">
        <f>'Raw data'!D1394</f>
        <v>34.24</v>
      </c>
      <c r="G1394" s="3">
        <f t="shared" si="153"/>
        <v>-5.8072009291520255E-3</v>
      </c>
      <c r="H1394" s="62">
        <f>'Raw data'!E1394</f>
        <v>2259.1754383583502</v>
      </c>
      <c r="I1394" s="67">
        <f t="shared" si="150"/>
        <v>1.6077263790528929E-3</v>
      </c>
      <c r="K1394" s="65">
        <v>44469</v>
      </c>
      <c r="L1394" s="62">
        <f t="shared" si="151"/>
        <v>-2.2316009277992571E-2</v>
      </c>
      <c r="M1394" s="62">
        <f t="shared" si="147"/>
        <v>239.49</v>
      </c>
      <c r="N1394">
        <f t="shared" si="152"/>
        <v>-3.6800193050192963E-2</v>
      </c>
    </row>
    <row r="1395" spans="1:14" x14ac:dyDescent="0.3">
      <c r="A1395" s="101">
        <v>44470</v>
      </c>
      <c r="B1395" s="3">
        <f>'Raw data'!B1395</f>
        <v>70.7</v>
      </c>
      <c r="C1395" s="3">
        <f t="shared" si="148"/>
        <v>-2.8846153846153768E-2</v>
      </c>
      <c r="D1395" s="3">
        <f>'Raw data'!C1395</f>
        <v>138.94999999999999</v>
      </c>
      <c r="E1395" s="3">
        <f t="shared" si="149"/>
        <v>4.9075122687806727E-2</v>
      </c>
      <c r="F1395" s="3">
        <f>'Raw data'!D1395</f>
        <v>34.86</v>
      </c>
      <c r="G1395" s="3">
        <f t="shared" si="153"/>
        <v>1.8107476635513944E-2</v>
      </c>
      <c r="H1395" s="62">
        <f>'Raw data'!E1395</f>
        <v>2254.1790730387502</v>
      </c>
      <c r="I1395" s="67">
        <f t="shared" si="150"/>
        <v>-2.2115880133818638E-3</v>
      </c>
      <c r="K1395" s="65">
        <v>44470</v>
      </c>
      <c r="L1395" s="62">
        <f t="shared" si="151"/>
        <v>1.2778815159055634E-2</v>
      </c>
      <c r="M1395" s="62">
        <f t="shared" si="147"/>
        <v>244.51</v>
      </c>
      <c r="N1395">
        <f t="shared" si="152"/>
        <v>2.0961209236293715E-2</v>
      </c>
    </row>
    <row r="1396" spans="1:14" x14ac:dyDescent="0.3">
      <c r="A1396" s="101">
        <v>44473</v>
      </c>
      <c r="B1396" s="3">
        <f>'Raw data'!B1396</f>
        <v>65.599999999999994</v>
      </c>
      <c r="C1396" s="3">
        <f t="shared" si="148"/>
        <v>-7.2135785007072253E-2</v>
      </c>
      <c r="D1396" s="3">
        <f>'Raw data'!C1396</f>
        <v>127.5</v>
      </c>
      <c r="E1396" s="3">
        <f t="shared" si="149"/>
        <v>-8.2403742353364451E-2</v>
      </c>
      <c r="F1396" s="3">
        <f>'Raw data'!D1396</f>
        <v>33.520000000000003</v>
      </c>
      <c r="G1396" s="3">
        <f t="shared" si="153"/>
        <v>-3.8439472174411828E-2</v>
      </c>
      <c r="H1396" s="62">
        <f>'Raw data'!E1396</f>
        <v>2233.2976289046101</v>
      </c>
      <c r="I1396" s="67">
        <f t="shared" si="150"/>
        <v>-9.2634362477648433E-3</v>
      </c>
      <c r="K1396" s="65">
        <v>44473</v>
      </c>
      <c r="L1396" s="62">
        <f t="shared" si="151"/>
        <v>-6.4326333178282832E-2</v>
      </c>
      <c r="M1396" s="62">
        <f t="shared" si="147"/>
        <v>226.62</v>
      </c>
      <c r="N1396">
        <f t="shared" si="152"/>
        <v>-7.316674164655837E-2</v>
      </c>
    </row>
    <row r="1397" spans="1:14" x14ac:dyDescent="0.3">
      <c r="A1397" s="101">
        <v>44474</v>
      </c>
      <c r="B1397" s="3">
        <f>'Raw data'!B1397</f>
        <v>65.400000000000006</v>
      </c>
      <c r="C1397" s="3">
        <f t="shared" si="148"/>
        <v>-3.0487804878047051E-3</v>
      </c>
      <c r="D1397" s="3">
        <f>'Raw data'!C1397</f>
        <v>123.2</v>
      </c>
      <c r="E1397" s="3">
        <f t="shared" si="149"/>
        <v>-3.3725490196078407E-2</v>
      </c>
      <c r="F1397" s="3">
        <f>'Raw data'!D1397</f>
        <v>33.340000000000003</v>
      </c>
      <c r="G1397" s="3">
        <f t="shared" si="153"/>
        <v>-5.3699284009546449E-3</v>
      </c>
      <c r="H1397" s="62">
        <f>'Raw data'!E1397</f>
        <v>2254.83509991044</v>
      </c>
      <c r="I1397" s="67">
        <f t="shared" si="150"/>
        <v>9.6437979099067393E-3</v>
      </c>
      <c r="K1397" s="65">
        <v>44474</v>
      </c>
      <c r="L1397" s="62">
        <f t="shared" si="151"/>
        <v>-1.4048066361612587E-2</v>
      </c>
      <c r="M1397" s="62">
        <f t="shared" si="147"/>
        <v>221.94000000000003</v>
      </c>
      <c r="N1397">
        <f t="shared" si="152"/>
        <v>-2.065131056393954E-2</v>
      </c>
    </row>
    <row r="1398" spans="1:14" x14ac:dyDescent="0.3">
      <c r="A1398" s="101">
        <v>44475</v>
      </c>
      <c r="B1398" s="3">
        <f>'Raw data'!B1398</f>
        <v>63.7</v>
      </c>
      <c r="C1398" s="3">
        <f t="shared" si="148"/>
        <v>-2.599388379204897E-2</v>
      </c>
      <c r="D1398" s="3">
        <f>'Raw data'!C1398</f>
        <v>113.4</v>
      </c>
      <c r="E1398" s="3">
        <f t="shared" si="149"/>
        <v>-7.9545454545454516E-2</v>
      </c>
      <c r="F1398" s="3">
        <f>'Raw data'!D1398</f>
        <v>32.979999999999997</v>
      </c>
      <c r="G1398" s="3">
        <f t="shared" si="153"/>
        <v>-1.0797840431913812E-2</v>
      </c>
      <c r="H1398" s="62">
        <f>'Raw data'!E1398</f>
        <v>2221.0639427466799</v>
      </c>
      <c r="I1398" s="67">
        <f t="shared" si="150"/>
        <v>-1.4977218141185343E-2</v>
      </c>
      <c r="K1398" s="65">
        <v>44475</v>
      </c>
      <c r="L1398" s="62">
        <f t="shared" si="151"/>
        <v>-3.8779059589805764E-2</v>
      </c>
      <c r="M1398" s="62">
        <f t="shared" si="147"/>
        <v>210.08</v>
      </c>
      <c r="N1398">
        <f t="shared" si="152"/>
        <v>-5.3437866089934269E-2</v>
      </c>
    </row>
    <row r="1399" spans="1:14" x14ac:dyDescent="0.3">
      <c r="A1399" s="101">
        <v>44476</v>
      </c>
      <c r="B1399" s="3">
        <f>'Raw data'!B1399</f>
        <v>61.2</v>
      </c>
      <c r="C1399" s="3">
        <f t="shared" si="148"/>
        <v>-3.924646781789639E-2</v>
      </c>
      <c r="D1399" s="3">
        <f>'Raw data'!C1399</f>
        <v>111.5</v>
      </c>
      <c r="E1399" s="3">
        <f t="shared" si="149"/>
        <v>-1.6754850088183469E-2</v>
      </c>
      <c r="F1399" s="3">
        <f>'Raw data'!D1399</f>
        <v>32.36</v>
      </c>
      <c r="G1399" s="3">
        <f t="shared" si="153"/>
        <v>-1.8799272286234004E-2</v>
      </c>
      <c r="H1399" s="62">
        <f>'Raw data'!E1399</f>
        <v>2257.7353809007</v>
      </c>
      <c r="I1399" s="67">
        <f t="shared" si="150"/>
        <v>1.6510752999155123E-2</v>
      </c>
      <c r="K1399" s="65">
        <v>44476</v>
      </c>
      <c r="L1399" s="62">
        <f t="shared" si="151"/>
        <v>-2.493353006410462E-2</v>
      </c>
      <c r="M1399" s="62">
        <f t="shared" si="147"/>
        <v>205.06</v>
      </c>
      <c r="N1399">
        <f t="shared" si="152"/>
        <v>-2.3895658796648941E-2</v>
      </c>
    </row>
    <row r="1400" spans="1:14" x14ac:dyDescent="0.3">
      <c r="A1400" s="101">
        <v>44477</v>
      </c>
      <c r="B1400" s="3">
        <f>'Raw data'!B1400</f>
        <v>58.9</v>
      </c>
      <c r="C1400" s="3">
        <f t="shared" si="148"/>
        <v>-3.7581699346405296E-2</v>
      </c>
      <c r="D1400" s="3">
        <f>'Raw data'!C1400</f>
        <v>111</v>
      </c>
      <c r="E1400" s="3">
        <f t="shared" si="149"/>
        <v>-4.4843049327354259E-3</v>
      </c>
      <c r="F1400" s="3">
        <f>'Raw data'!D1400</f>
        <v>31.7</v>
      </c>
      <c r="G1400" s="3">
        <f t="shared" si="153"/>
        <v>-2.0395550061804702E-2</v>
      </c>
      <c r="H1400" s="62">
        <f>'Raw data'!E1400</f>
        <v>2240.2226025354398</v>
      </c>
      <c r="I1400" s="67">
        <f t="shared" si="150"/>
        <v>-7.7567896191065612E-3</v>
      </c>
      <c r="K1400" s="65">
        <v>44477</v>
      </c>
      <c r="L1400" s="62">
        <f t="shared" si="151"/>
        <v>-2.0820518113648476E-2</v>
      </c>
      <c r="M1400" s="62">
        <f t="shared" si="147"/>
        <v>201.6</v>
      </c>
      <c r="N1400">
        <f t="shared" si="152"/>
        <v>-1.687311030917784E-2</v>
      </c>
    </row>
    <row r="1401" spans="1:14" x14ac:dyDescent="0.3">
      <c r="A1401" s="101">
        <v>44480</v>
      </c>
      <c r="B1401" s="3">
        <f>'Raw data'!B1401</f>
        <v>57.7</v>
      </c>
      <c r="C1401" s="3">
        <f t="shared" si="148"/>
        <v>-2.0373514431239317E-2</v>
      </c>
      <c r="D1401" s="3">
        <f>'Raw data'!C1401</f>
        <v>109.55</v>
      </c>
      <c r="E1401" s="3">
        <f t="shared" si="149"/>
        <v>-1.3063063063063089E-2</v>
      </c>
      <c r="F1401" s="3">
        <f>'Raw data'!D1401</f>
        <v>31.42</v>
      </c>
      <c r="G1401" s="3">
        <f t="shared" si="153"/>
        <v>-8.8328075709778412E-3</v>
      </c>
      <c r="H1401" s="62">
        <f>'Raw data'!E1401</f>
        <v>2233.5184993909102</v>
      </c>
      <c r="I1401" s="67">
        <f t="shared" si="150"/>
        <v>-2.9926057959338871E-3</v>
      </c>
      <c r="K1401" s="65">
        <v>44480</v>
      </c>
      <c r="L1401" s="62">
        <f t="shared" si="151"/>
        <v>-1.4089795021760082E-2</v>
      </c>
      <c r="M1401" s="62">
        <f t="shared" si="147"/>
        <v>198.67000000000002</v>
      </c>
      <c r="N1401">
        <f t="shared" si="152"/>
        <v>-1.4533730158730052E-2</v>
      </c>
    </row>
    <row r="1402" spans="1:14" x14ac:dyDescent="0.3">
      <c r="A1402" s="101">
        <v>44481</v>
      </c>
      <c r="B1402" s="3">
        <f>'Raw data'!B1402</f>
        <v>57.1</v>
      </c>
      <c r="C1402" s="3">
        <f t="shared" si="148"/>
        <v>-1.0398613518197597E-2</v>
      </c>
      <c r="D1402" s="3">
        <f>'Raw data'!C1402</f>
        <v>115.5</v>
      </c>
      <c r="E1402" s="3">
        <f t="shared" si="149"/>
        <v>5.4313099041533572E-2</v>
      </c>
      <c r="F1402" s="3">
        <f>'Raw data'!D1402</f>
        <v>31.48</v>
      </c>
      <c r="G1402" s="3">
        <f t="shared" si="153"/>
        <v>1.9096117122851279E-3</v>
      </c>
      <c r="H1402" s="62">
        <f>'Raw data'!E1402</f>
        <v>2251.0090959389699</v>
      </c>
      <c r="I1402" s="67">
        <f t="shared" si="150"/>
        <v>7.8309611282958002E-3</v>
      </c>
      <c r="K1402" s="65">
        <v>44481</v>
      </c>
      <c r="L1402" s="62">
        <f t="shared" si="151"/>
        <v>1.5274699078540366E-2</v>
      </c>
      <c r="M1402" s="62">
        <f t="shared" si="147"/>
        <v>204.07999999999998</v>
      </c>
      <c r="N1402">
        <f t="shared" si="152"/>
        <v>2.723108672673261E-2</v>
      </c>
    </row>
    <row r="1403" spans="1:14" x14ac:dyDescent="0.3">
      <c r="A1403" s="101">
        <v>44482</v>
      </c>
      <c r="B1403" s="3">
        <f>'Raw data'!B1403</f>
        <v>58.2</v>
      </c>
      <c r="C1403" s="3">
        <f t="shared" si="148"/>
        <v>1.9264448336252214E-2</v>
      </c>
      <c r="D1403" s="3">
        <f>'Raw data'!C1403</f>
        <v>117.3</v>
      </c>
      <c r="E1403" s="3">
        <f t="shared" si="149"/>
        <v>1.558441558441556E-2</v>
      </c>
      <c r="F1403" s="3">
        <f>'Raw data'!D1403</f>
        <v>31.8</v>
      </c>
      <c r="G1403" s="3">
        <f t="shared" si="153"/>
        <v>1.0165184243964431E-2</v>
      </c>
      <c r="H1403" s="62">
        <f>'Raw data'!E1403</f>
        <v>2276.9530556191999</v>
      </c>
      <c r="I1403" s="67">
        <f t="shared" si="150"/>
        <v>1.1525479717978585E-2</v>
      </c>
      <c r="K1403" s="65">
        <v>44482</v>
      </c>
      <c r="L1403" s="62">
        <f t="shared" si="151"/>
        <v>1.5004682721544068E-2</v>
      </c>
      <c r="M1403" s="62">
        <f t="shared" si="147"/>
        <v>207.3</v>
      </c>
      <c r="N1403">
        <f t="shared" si="152"/>
        <v>1.5778126225009934E-2</v>
      </c>
    </row>
    <row r="1404" spans="1:14" x14ac:dyDescent="0.3">
      <c r="A1404" s="101">
        <v>44483</v>
      </c>
      <c r="B1404" s="3">
        <f>'Raw data'!B1404</f>
        <v>56.9</v>
      </c>
      <c r="C1404" s="3">
        <f t="shared" si="148"/>
        <v>-2.2336769759450245E-2</v>
      </c>
      <c r="D1404" s="3">
        <f>'Raw data'!C1404</f>
        <v>117.4</v>
      </c>
      <c r="E1404" s="3">
        <f t="shared" si="149"/>
        <v>8.5251491901115544E-4</v>
      </c>
      <c r="F1404" s="3">
        <f>'Raw data'!D1404</f>
        <v>31.66</v>
      </c>
      <c r="G1404" s="3">
        <f t="shared" si="153"/>
        <v>-4.4025157232704584E-3</v>
      </c>
      <c r="H1404" s="62">
        <f>'Raw data'!E1404</f>
        <v>2296.7708603487699</v>
      </c>
      <c r="I1404" s="67">
        <f t="shared" si="150"/>
        <v>8.7036509956419685E-3</v>
      </c>
      <c r="K1404" s="65">
        <v>44483</v>
      </c>
      <c r="L1404" s="62">
        <f t="shared" si="151"/>
        <v>-8.6289235212365159E-3</v>
      </c>
      <c r="M1404" s="62">
        <f t="shared" si="147"/>
        <v>205.96</v>
      </c>
      <c r="N1404">
        <f t="shared" si="152"/>
        <v>-6.4640617462614729E-3</v>
      </c>
    </row>
    <row r="1405" spans="1:14" x14ac:dyDescent="0.3">
      <c r="A1405" s="101">
        <v>44484</v>
      </c>
      <c r="B1405" s="3">
        <f>'Raw data'!B1405</f>
        <v>56.2</v>
      </c>
      <c r="C1405" s="3">
        <f t="shared" si="148"/>
        <v>-1.23022847100175E-2</v>
      </c>
      <c r="D1405" s="3">
        <f>'Raw data'!C1405</f>
        <v>117.75</v>
      </c>
      <c r="E1405" s="3">
        <f t="shared" si="149"/>
        <v>2.9812606473594064E-3</v>
      </c>
      <c r="F1405" s="3">
        <f>'Raw data'!D1405</f>
        <v>31.86</v>
      </c>
      <c r="G1405" s="3">
        <f t="shared" si="153"/>
        <v>6.3171193935565159E-3</v>
      </c>
      <c r="H1405" s="62">
        <f>'Raw data'!E1405</f>
        <v>2314.9757127636699</v>
      </c>
      <c r="I1405" s="67">
        <f t="shared" si="150"/>
        <v>7.9262815151423128E-3</v>
      </c>
      <c r="K1405" s="65">
        <v>44484</v>
      </c>
      <c r="L1405" s="62">
        <f t="shared" si="151"/>
        <v>-1.0013015563671923E-3</v>
      </c>
      <c r="M1405" s="62">
        <f t="shared" si="147"/>
        <v>205.81</v>
      </c>
      <c r="N1405">
        <f t="shared" si="152"/>
        <v>-7.282967566518046E-4</v>
      </c>
    </row>
    <row r="1406" spans="1:14" x14ac:dyDescent="0.3">
      <c r="A1406" s="101">
        <v>44487</v>
      </c>
      <c r="B1406" s="3">
        <f>'Raw data'!B1406</f>
        <v>58.8</v>
      </c>
      <c r="C1406" s="3">
        <f t="shared" si="148"/>
        <v>4.6263345195729437E-2</v>
      </c>
      <c r="D1406" s="3">
        <f>'Raw data'!C1406</f>
        <v>122</v>
      </c>
      <c r="E1406" s="3">
        <f t="shared" si="149"/>
        <v>3.6093418259023353E-2</v>
      </c>
      <c r="F1406" s="3">
        <f>'Raw data'!D1406</f>
        <v>32.6</v>
      </c>
      <c r="G1406" s="3">
        <f t="shared" si="153"/>
        <v>2.3226616446955492E-2</v>
      </c>
      <c r="H1406" s="62">
        <f>'Raw data'!E1406</f>
        <v>2311.7002852794299</v>
      </c>
      <c r="I1406" s="67">
        <f t="shared" si="150"/>
        <v>-1.414886327394661E-3</v>
      </c>
      <c r="K1406" s="65">
        <v>44487</v>
      </c>
      <c r="L1406" s="62">
        <f t="shared" si="151"/>
        <v>3.5194459967236094E-2</v>
      </c>
      <c r="M1406" s="62">
        <f t="shared" si="147"/>
        <v>213.4</v>
      </c>
      <c r="N1406">
        <f t="shared" si="152"/>
        <v>3.687867450561199E-2</v>
      </c>
    </row>
    <row r="1407" spans="1:14" x14ac:dyDescent="0.3">
      <c r="A1407" s="101">
        <v>44488</v>
      </c>
      <c r="B1407" s="3">
        <f>'Raw data'!B1407</f>
        <v>57.6</v>
      </c>
      <c r="C1407" s="3">
        <f t="shared" si="148"/>
        <v>-2.0408163265306051E-2</v>
      </c>
      <c r="D1407" s="3">
        <f>'Raw data'!C1407</f>
        <v>123.05</v>
      </c>
      <c r="E1407" s="3">
        <f t="shared" si="149"/>
        <v>8.6065573770491566E-3</v>
      </c>
      <c r="F1407" s="3">
        <f>'Raw data'!D1407</f>
        <v>33.08</v>
      </c>
      <c r="G1407" s="3">
        <f t="shared" si="153"/>
        <v>1.4723926380368001E-2</v>
      </c>
      <c r="H1407" s="62">
        <f>'Raw data'!E1407</f>
        <v>2326.65972794254</v>
      </c>
      <c r="I1407" s="67">
        <f t="shared" si="150"/>
        <v>6.4711860609135688E-3</v>
      </c>
      <c r="K1407" s="65">
        <v>44488</v>
      </c>
      <c r="L1407" s="62">
        <f t="shared" si="151"/>
        <v>9.7410683070370209E-4</v>
      </c>
      <c r="M1407" s="62">
        <f t="shared" si="147"/>
        <v>213.73000000000002</v>
      </c>
      <c r="N1407">
        <f t="shared" si="152"/>
        <v>1.5463917525773781E-3</v>
      </c>
    </row>
    <row r="1408" spans="1:14" x14ac:dyDescent="0.3">
      <c r="A1408" s="101">
        <v>44489</v>
      </c>
      <c r="B1408" s="3">
        <f>'Raw data'!B1408</f>
        <v>57.7</v>
      </c>
      <c r="C1408" s="3">
        <f t="shared" si="148"/>
        <v>1.7361111111111357E-3</v>
      </c>
      <c r="D1408" s="3">
        <f>'Raw data'!C1408</f>
        <v>120.15</v>
      </c>
      <c r="E1408" s="3">
        <f t="shared" si="149"/>
        <v>-2.3567655424624068E-2</v>
      </c>
      <c r="F1408" s="3">
        <f>'Raw data'!D1408</f>
        <v>32.94</v>
      </c>
      <c r="G1408" s="3">
        <f t="shared" si="153"/>
        <v>-4.232164449818639E-3</v>
      </c>
      <c r="H1408" s="62">
        <f>'Raw data'!E1408</f>
        <v>2326.2510714098598</v>
      </c>
      <c r="I1408" s="67">
        <f t="shared" si="150"/>
        <v>-1.7564086736549631E-4</v>
      </c>
      <c r="K1408" s="65">
        <v>44489</v>
      </c>
      <c r="L1408" s="62">
        <f t="shared" si="151"/>
        <v>-8.6879029211105237E-3</v>
      </c>
      <c r="M1408" s="62">
        <f t="shared" si="147"/>
        <v>210.79000000000002</v>
      </c>
      <c r="N1408">
        <f t="shared" si="152"/>
        <v>-1.3755673045431139E-2</v>
      </c>
    </row>
    <row r="1409" spans="1:14" x14ac:dyDescent="0.3">
      <c r="A1409" s="101">
        <v>44490</v>
      </c>
      <c r="B1409" s="3">
        <f>'Raw data'!B1409</f>
        <v>57.9</v>
      </c>
      <c r="C1409" s="3">
        <f t="shared" si="148"/>
        <v>3.466204506065784E-3</v>
      </c>
      <c r="D1409" s="3">
        <f>'Raw data'!C1409</f>
        <v>120.8</v>
      </c>
      <c r="E1409" s="3">
        <f t="shared" si="149"/>
        <v>5.4099042863087095E-3</v>
      </c>
      <c r="F1409" s="3">
        <f>'Raw data'!D1409</f>
        <v>33.200000000000003</v>
      </c>
      <c r="G1409" s="3">
        <f t="shared" si="153"/>
        <v>7.8931390406801801E-3</v>
      </c>
      <c r="H1409" s="62">
        <f>'Raw data'!E1409</f>
        <v>2325.1508775268198</v>
      </c>
      <c r="I1409" s="67">
        <f t="shared" si="150"/>
        <v>-4.7294717950337276E-4</v>
      </c>
      <c r="K1409" s="65">
        <v>44490</v>
      </c>
      <c r="L1409" s="62">
        <f t="shared" si="151"/>
        <v>5.5897492776848913E-3</v>
      </c>
      <c r="M1409" s="62">
        <f t="shared" si="147"/>
        <v>211.89999999999998</v>
      </c>
      <c r="N1409">
        <f t="shared" si="152"/>
        <v>5.2659044546703197E-3</v>
      </c>
    </row>
    <row r="1410" spans="1:14" x14ac:dyDescent="0.3">
      <c r="A1410" s="101">
        <v>44491</v>
      </c>
      <c r="B1410" s="3">
        <f>'Raw data'!B1410</f>
        <v>57.1</v>
      </c>
      <c r="C1410" s="3">
        <f t="shared" si="148"/>
        <v>-1.381692573402413E-2</v>
      </c>
      <c r="D1410" s="3">
        <f>'Raw data'!C1410</f>
        <v>121.65</v>
      </c>
      <c r="E1410" s="3">
        <f t="shared" si="149"/>
        <v>7.0364238410596733E-3</v>
      </c>
      <c r="F1410" s="3">
        <f>'Raw data'!D1410</f>
        <v>32.54</v>
      </c>
      <c r="G1410" s="3">
        <f t="shared" si="153"/>
        <v>-1.9879518072289267E-2</v>
      </c>
      <c r="H1410" s="62">
        <f>'Raw data'!E1410</f>
        <v>2348.8395185350901</v>
      </c>
      <c r="I1410" s="67">
        <f t="shared" si="150"/>
        <v>1.0188001663559565E-2</v>
      </c>
      <c r="K1410" s="65">
        <v>44491</v>
      </c>
      <c r="L1410" s="62">
        <f t="shared" si="151"/>
        <v>-8.8866733217512414E-3</v>
      </c>
      <c r="M1410" s="62">
        <f t="shared" si="147"/>
        <v>211.29</v>
      </c>
      <c r="N1410">
        <f t="shared" si="152"/>
        <v>-2.8787163756488214E-3</v>
      </c>
    </row>
    <row r="1411" spans="1:14" x14ac:dyDescent="0.3">
      <c r="A1411" s="101">
        <v>44494</v>
      </c>
      <c r="B1411" s="3">
        <f>'Raw data'!B1411</f>
        <v>57.3</v>
      </c>
      <c r="C1411" s="3">
        <f t="shared" si="148"/>
        <v>3.5026269702275962E-3</v>
      </c>
      <c r="D1411" s="3">
        <f>'Raw data'!C1411</f>
        <v>123.5</v>
      </c>
      <c r="E1411" s="3">
        <f t="shared" si="149"/>
        <v>1.5207562679819106E-2</v>
      </c>
      <c r="F1411" s="3">
        <f>'Raw data'!D1411</f>
        <v>32.56</v>
      </c>
      <c r="G1411" s="3">
        <f t="shared" si="153"/>
        <v>6.1462814996936471E-4</v>
      </c>
      <c r="H1411" s="62">
        <f>'Raw data'!E1411</f>
        <v>2330.1303811612202</v>
      </c>
      <c r="I1411" s="67">
        <f t="shared" si="150"/>
        <v>-7.9652684767234794E-3</v>
      </c>
      <c r="K1411" s="65">
        <v>44494</v>
      </c>
      <c r="L1411" s="62">
        <f t="shared" si="151"/>
        <v>6.4416059333386897E-3</v>
      </c>
      <c r="M1411" s="62">
        <f t="shared" ref="M1411:M1474" si="154">B1411+D1411+F1411</f>
        <v>213.36</v>
      </c>
      <c r="N1411">
        <f t="shared" si="152"/>
        <v>9.796961522078762E-3</v>
      </c>
    </row>
    <row r="1412" spans="1:14" x14ac:dyDescent="0.3">
      <c r="A1412" s="101">
        <v>44495</v>
      </c>
      <c r="B1412" s="3">
        <f>'Raw data'!B1412</f>
        <v>59.1</v>
      </c>
      <c r="C1412" s="3">
        <f t="shared" ref="C1412:C1475" si="155">(B1412-B1411)/B1411</f>
        <v>3.1413612565445101E-2</v>
      </c>
      <c r="D1412" s="3">
        <f>'Raw data'!C1412</f>
        <v>128.30000000000001</v>
      </c>
      <c r="E1412" s="3">
        <f t="shared" ref="E1412:E1475" si="156">(D1412-D1411)/D1411</f>
        <v>3.8866396761133695E-2</v>
      </c>
      <c r="F1412" s="3">
        <f>'Raw data'!D1412</f>
        <v>32.4</v>
      </c>
      <c r="G1412" s="3">
        <f t="shared" si="153"/>
        <v>-4.9140049140050275E-3</v>
      </c>
      <c r="H1412" s="62">
        <f>'Raw data'!E1412</f>
        <v>2344.1999522651699</v>
      </c>
      <c r="I1412" s="67">
        <f t="shared" ref="I1412:I1475" si="157">(H1412-H1411)/H1411</f>
        <v>6.0381046561601478E-3</v>
      </c>
      <c r="K1412" s="65">
        <v>44495</v>
      </c>
      <c r="L1412" s="62">
        <f t="shared" ref="L1412:L1475" si="158">AVERAGE(C1412,E1412,G1412)</f>
        <v>2.178866813752459E-2</v>
      </c>
      <c r="M1412" s="62">
        <f t="shared" si="154"/>
        <v>219.8</v>
      </c>
      <c r="N1412">
        <f t="shared" ref="N1412:N1475" si="159">(M1412-M1411)/M1411</f>
        <v>3.0183727034120721E-2</v>
      </c>
    </row>
    <row r="1413" spans="1:14" x14ac:dyDescent="0.3">
      <c r="A1413" s="101">
        <v>44496</v>
      </c>
      <c r="B1413" s="3">
        <f>'Raw data'!B1413</f>
        <v>57.5</v>
      </c>
      <c r="C1413" s="3">
        <f t="shared" si="155"/>
        <v>-2.7072758037225066E-2</v>
      </c>
      <c r="D1413" s="3">
        <f>'Raw data'!C1413</f>
        <v>116.7</v>
      </c>
      <c r="E1413" s="3">
        <f t="shared" si="156"/>
        <v>-9.0413094310210509E-2</v>
      </c>
      <c r="F1413" s="3">
        <f>'Raw data'!D1413</f>
        <v>32.28</v>
      </c>
      <c r="G1413" s="3">
        <f t="shared" si="153"/>
        <v>-3.7037037037036249E-3</v>
      </c>
      <c r="H1413" s="62">
        <f>'Raw data'!E1413</f>
        <v>2323.1682997749299</v>
      </c>
      <c r="I1413" s="67">
        <f t="shared" si="157"/>
        <v>-8.9717826629581825E-3</v>
      </c>
      <c r="K1413" s="65">
        <v>44496</v>
      </c>
      <c r="L1413" s="62">
        <f t="shared" si="158"/>
        <v>-4.0396518683713072E-2</v>
      </c>
      <c r="M1413" s="62">
        <f t="shared" si="154"/>
        <v>206.48</v>
      </c>
      <c r="N1413">
        <f t="shared" si="159"/>
        <v>-6.0600545950864518E-2</v>
      </c>
    </row>
    <row r="1414" spans="1:14" x14ac:dyDescent="0.3">
      <c r="A1414" s="101">
        <v>44497</v>
      </c>
      <c r="B1414" s="3">
        <f>'Raw data'!B1414</f>
        <v>59.9</v>
      </c>
      <c r="C1414" s="3">
        <f t="shared" si="155"/>
        <v>4.1739130434782584E-2</v>
      </c>
      <c r="D1414" s="3">
        <f>'Raw data'!C1414</f>
        <v>120.6</v>
      </c>
      <c r="E1414" s="3">
        <f t="shared" si="156"/>
        <v>3.3419023136246714E-2</v>
      </c>
      <c r="F1414" s="3">
        <f>'Raw data'!D1414</f>
        <v>32.36</v>
      </c>
      <c r="G1414" s="3">
        <f t="shared" ref="G1414:G1457" si="160">(F1414-F1413)/F1413</f>
        <v>2.4783147459726857E-3</v>
      </c>
      <c r="H1414" s="62">
        <f>'Raw data'!E1414</f>
        <v>2313.2365885945701</v>
      </c>
      <c r="I1414" s="67">
        <f t="shared" si="157"/>
        <v>-4.2750717549486141E-3</v>
      </c>
      <c r="K1414" s="65">
        <v>44497</v>
      </c>
      <c r="L1414" s="62">
        <f t="shared" si="158"/>
        <v>2.5878822772333995E-2</v>
      </c>
      <c r="M1414" s="62">
        <f t="shared" si="154"/>
        <v>212.86</v>
      </c>
      <c r="N1414">
        <f t="shared" si="159"/>
        <v>3.0898876404494499E-2</v>
      </c>
    </row>
    <row r="1415" spans="1:14" x14ac:dyDescent="0.3">
      <c r="A1415" s="101">
        <v>44498</v>
      </c>
      <c r="B1415" s="3">
        <f>'Raw data'!B1415</f>
        <v>59.8</v>
      </c>
      <c r="C1415" s="3">
        <f t="shared" si="155"/>
        <v>-1.6694490818030287E-3</v>
      </c>
      <c r="D1415" s="3">
        <f>'Raw data'!C1415</f>
        <v>120</v>
      </c>
      <c r="E1415" s="3">
        <f t="shared" si="156"/>
        <v>-4.9751243781094058E-3</v>
      </c>
      <c r="F1415" s="3">
        <f>'Raw data'!D1415</f>
        <v>32.42</v>
      </c>
      <c r="G1415" s="3">
        <f t="shared" si="160"/>
        <v>1.8541409147095882E-3</v>
      </c>
      <c r="H1415" s="62">
        <f>'Raw data'!E1415</f>
        <v>2290.85375525266</v>
      </c>
      <c r="I1415" s="67">
        <f t="shared" si="157"/>
        <v>-9.6759810268732659E-3</v>
      </c>
      <c r="K1415" s="65">
        <v>44498</v>
      </c>
      <c r="L1415" s="62">
        <f t="shared" si="158"/>
        <v>-1.5968108484009488E-3</v>
      </c>
      <c r="M1415" s="62">
        <f t="shared" si="154"/>
        <v>212.22000000000003</v>
      </c>
      <c r="N1415">
        <f t="shared" si="159"/>
        <v>-3.0066710513952191E-3</v>
      </c>
    </row>
    <row r="1416" spans="1:14" x14ac:dyDescent="0.3">
      <c r="A1416" s="101">
        <v>44501</v>
      </c>
      <c r="B1416" s="3">
        <f>'Raw data'!B1416</f>
        <v>59.8</v>
      </c>
      <c r="C1416" s="3">
        <f t="shared" si="155"/>
        <v>0</v>
      </c>
      <c r="D1416" s="3">
        <f>'Raw data'!C1416</f>
        <v>118.15</v>
      </c>
      <c r="E1416" s="3">
        <f t="shared" si="156"/>
        <v>-1.5416666666666618E-2</v>
      </c>
      <c r="F1416" s="3">
        <f>'Raw data'!D1416</f>
        <v>31.98</v>
      </c>
      <c r="G1416" s="3">
        <f t="shared" si="160"/>
        <v>-1.3571869216533044E-2</v>
      </c>
      <c r="H1416" s="62">
        <f>'Raw data'!E1416</f>
        <v>2302.2583565263799</v>
      </c>
      <c r="I1416" s="67">
        <f t="shared" si="157"/>
        <v>4.9783192172658218E-3</v>
      </c>
      <c r="K1416" s="65">
        <v>44501</v>
      </c>
      <c r="L1416" s="62">
        <f t="shared" si="158"/>
        <v>-9.6628452943998879E-3</v>
      </c>
      <c r="M1416" s="62">
        <f t="shared" si="154"/>
        <v>209.92999999999998</v>
      </c>
      <c r="N1416">
        <f t="shared" si="159"/>
        <v>-1.0790688907737482E-2</v>
      </c>
    </row>
    <row r="1417" spans="1:14" x14ac:dyDescent="0.3">
      <c r="A1417" s="101">
        <v>44502</v>
      </c>
      <c r="B1417" s="3">
        <f>'Raw data'!B1417</f>
        <v>57.4</v>
      </c>
      <c r="C1417" s="3">
        <f t="shared" si="155"/>
        <v>-4.0133779264214027E-2</v>
      </c>
      <c r="D1417" s="3">
        <f>'Raw data'!C1417</f>
        <v>113.3</v>
      </c>
      <c r="E1417" s="3">
        <f t="shared" si="156"/>
        <v>-4.1049513330512134E-2</v>
      </c>
      <c r="F1417" s="3">
        <f>'Raw data'!D1417</f>
        <v>31.24</v>
      </c>
      <c r="G1417" s="3">
        <f t="shared" si="160"/>
        <v>-2.3139462163852469E-2</v>
      </c>
      <c r="H1417" s="62">
        <f>'Raw data'!E1417</f>
        <v>2302.6672883053402</v>
      </c>
      <c r="I1417" s="67">
        <f t="shared" si="157"/>
        <v>1.7762201961439041E-4</v>
      </c>
      <c r="K1417" s="65">
        <v>44502</v>
      </c>
      <c r="L1417" s="62">
        <f t="shared" si="158"/>
        <v>-3.4774251586192878E-2</v>
      </c>
      <c r="M1417" s="62">
        <f t="shared" si="154"/>
        <v>201.94</v>
      </c>
      <c r="N1417">
        <f t="shared" si="159"/>
        <v>-3.8060305816224368E-2</v>
      </c>
    </row>
    <row r="1418" spans="1:14" x14ac:dyDescent="0.3">
      <c r="A1418" s="101">
        <v>44503</v>
      </c>
      <c r="B1418" s="3">
        <f>'Raw data'!B1418</f>
        <v>57.1</v>
      </c>
      <c r="C1418" s="3">
        <f t="shared" si="155"/>
        <v>-5.2264808362368848E-3</v>
      </c>
      <c r="D1418" s="3">
        <f>'Raw data'!C1418</f>
        <v>113.35</v>
      </c>
      <c r="E1418" s="3">
        <f t="shared" si="156"/>
        <v>4.4130626654895991E-4</v>
      </c>
      <c r="F1418" s="3">
        <f>'Raw data'!D1418</f>
        <v>31.22</v>
      </c>
      <c r="G1418" s="3">
        <f t="shared" si="160"/>
        <v>-6.4020486555696466E-4</v>
      </c>
      <c r="H1418" s="62">
        <f>'Raw data'!E1418</f>
        <v>2317.6695864603798</v>
      </c>
      <c r="I1418" s="67">
        <f t="shared" si="157"/>
        <v>6.5151827323176349E-3</v>
      </c>
      <c r="K1418" s="65">
        <v>44503</v>
      </c>
      <c r="L1418" s="62">
        <f t="shared" si="158"/>
        <v>-1.8084598117482965E-3</v>
      </c>
      <c r="M1418" s="62">
        <f t="shared" si="154"/>
        <v>201.67</v>
      </c>
      <c r="N1418">
        <f t="shared" si="159"/>
        <v>-1.3370308012281382E-3</v>
      </c>
    </row>
    <row r="1419" spans="1:14" x14ac:dyDescent="0.3">
      <c r="A1419" s="101">
        <v>44504</v>
      </c>
      <c r="B1419" s="3">
        <f>'Raw data'!B1419</f>
        <v>56.7</v>
      </c>
      <c r="C1419" s="3">
        <f t="shared" si="155"/>
        <v>-7.0052539404553164E-3</v>
      </c>
      <c r="D1419" s="3">
        <f>'Raw data'!C1419</f>
        <v>114.2</v>
      </c>
      <c r="E1419" s="3">
        <f t="shared" si="156"/>
        <v>7.4988972209969881E-3</v>
      </c>
      <c r="F1419" s="3">
        <f>'Raw data'!D1419</f>
        <v>31.28</v>
      </c>
      <c r="G1419" s="3">
        <f t="shared" si="160"/>
        <v>1.9218449711723984E-3</v>
      </c>
      <c r="H1419" s="62">
        <f>'Raw data'!E1419</f>
        <v>2330.06592578961</v>
      </c>
      <c r="I1419" s="67">
        <f t="shared" si="157"/>
        <v>5.3486223410137814E-3</v>
      </c>
      <c r="K1419" s="65">
        <v>44504</v>
      </c>
      <c r="L1419" s="62">
        <f t="shared" si="158"/>
        <v>8.0516275057135669E-4</v>
      </c>
      <c r="M1419" s="62">
        <f t="shared" si="154"/>
        <v>202.18</v>
      </c>
      <c r="N1419">
        <f t="shared" si="159"/>
        <v>2.5288838201022431E-3</v>
      </c>
    </row>
    <row r="1420" spans="1:14" x14ac:dyDescent="0.3">
      <c r="A1420" s="101">
        <v>44505</v>
      </c>
      <c r="B1420" s="3">
        <f>'Raw data'!B1420</f>
        <v>57.1</v>
      </c>
      <c r="C1420" s="3">
        <f t="shared" si="155"/>
        <v>7.0546737213403625E-3</v>
      </c>
      <c r="D1420" s="3">
        <f>'Raw data'!C1420</f>
        <v>114.75</v>
      </c>
      <c r="E1420" s="3">
        <f t="shared" si="156"/>
        <v>4.8161120840630222E-3</v>
      </c>
      <c r="F1420" s="3">
        <f>'Raw data'!D1420</f>
        <v>32.14</v>
      </c>
      <c r="G1420" s="3">
        <f t="shared" si="160"/>
        <v>2.7493606138107397E-2</v>
      </c>
      <c r="H1420" s="62">
        <f>'Raw data'!E1420</f>
        <v>2324.8983019792199</v>
      </c>
      <c r="I1420" s="67">
        <f t="shared" si="157"/>
        <v>-2.2178015450952833E-3</v>
      </c>
      <c r="K1420" s="65">
        <v>44505</v>
      </c>
      <c r="L1420" s="62">
        <f t="shared" si="158"/>
        <v>1.3121463981170261E-2</v>
      </c>
      <c r="M1420" s="62">
        <f t="shared" si="154"/>
        <v>203.99</v>
      </c>
      <c r="N1420">
        <f t="shared" si="159"/>
        <v>8.9524186368582555E-3</v>
      </c>
    </row>
    <row r="1421" spans="1:14" x14ac:dyDescent="0.3">
      <c r="A1421" s="101">
        <v>44508</v>
      </c>
      <c r="B1421" s="3">
        <f>'Raw data'!B1421</f>
        <v>55.7</v>
      </c>
      <c r="C1421" s="3">
        <f t="shared" si="155"/>
        <v>-2.4518388791593671E-2</v>
      </c>
      <c r="D1421" s="3">
        <f>'Raw data'!C1421</f>
        <v>112.05</v>
      </c>
      <c r="E1421" s="3">
        <f t="shared" si="156"/>
        <v>-2.3529411764705906E-2</v>
      </c>
      <c r="F1421" s="3">
        <f>'Raw data'!D1421</f>
        <v>32.479999999999997</v>
      </c>
      <c r="G1421" s="3">
        <f t="shared" si="160"/>
        <v>1.0578718108276175E-2</v>
      </c>
      <c r="H1421" s="62">
        <f>'Raw data'!E1421</f>
        <v>2331.84506110846</v>
      </c>
      <c r="I1421" s="67">
        <f t="shared" si="157"/>
        <v>2.9879840865839843E-3</v>
      </c>
      <c r="K1421" s="65">
        <v>44508</v>
      </c>
      <c r="L1421" s="62">
        <f t="shared" si="158"/>
        <v>-1.2489694149341134E-2</v>
      </c>
      <c r="M1421" s="62">
        <f t="shared" si="154"/>
        <v>200.23</v>
      </c>
      <c r="N1421">
        <f t="shared" si="159"/>
        <v>-1.8432276091965388E-2</v>
      </c>
    </row>
    <row r="1422" spans="1:14" x14ac:dyDescent="0.3">
      <c r="A1422" s="101">
        <v>44509</v>
      </c>
      <c r="B1422" s="3">
        <f>'Raw data'!B1422</f>
        <v>57.4</v>
      </c>
      <c r="C1422" s="3">
        <f t="shared" si="155"/>
        <v>3.0520646319569043E-2</v>
      </c>
      <c r="D1422" s="3">
        <f>'Raw data'!C1422</f>
        <v>114.3</v>
      </c>
      <c r="E1422" s="3">
        <f t="shared" si="156"/>
        <v>2.0080321285140562E-2</v>
      </c>
      <c r="F1422" s="3">
        <f>'Raw data'!D1422</f>
        <v>33.36</v>
      </c>
      <c r="G1422" s="3">
        <f t="shared" si="160"/>
        <v>2.7093596059113382E-2</v>
      </c>
      <c r="H1422" s="62">
        <f>'Raw data'!E1422</f>
        <v>2327.1184528970398</v>
      </c>
      <c r="I1422" s="67">
        <f t="shared" si="157"/>
        <v>-2.0269821053948336E-3</v>
      </c>
      <c r="K1422" s="65">
        <v>44509</v>
      </c>
      <c r="L1422" s="62">
        <f t="shared" si="158"/>
        <v>2.5898187887940998E-2</v>
      </c>
      <c r="M1422" s="62">
        <f t="shared" si="154"/>
        <v>205.06</v>
      </c>
      <c r="N1422">
        <f t="shared" si="159"/>
        <v>2.4122259401688124E-2</v>
      </c>
    </row>
    <row r="1423" spans="1:14" x14ac:dyDescent="0.3">
      <c r="A1423" s="101">
        <v>44510</v>
      </c>
      <c r="B1423" s="3">
        <f>'Raw data'!B1423</f>
        <v>56.6</v>
      </c>
      <c r="C1423" s="3">
        <f t="shared" si="155"/>
        <v>-1.3937282229965108E-2</v>
      </c>
      <c r="D1423" s="3">
        <f>'Raw data'!C1423</f>
        <v>111.9</v>
      </c>
      <c r="E1423" s="3">
        <f t="shared" si="156"/>
        <v>-2.0997375328083916E-2</v>
      </c>
      <c r="F1423" s="3">
        <f>'Raw data'!D1423</f>
        <v>33.06</v>
      </c>
      <c r="G1423" s="3">
        <f t="shared" si="160"/>
        <v>-8.9928057553955981E-3</v>
      </c>
      <c r="H1423" s="62">
        <f>'Raw data'!E1423</f>
        <v>2331.4240347414302</v>
      </c>
      <c r="I1423" s="67">
        <f t="shared" si="157"/>
        <v>1.8501773465937584E-3</v>
      </c>
      <c r="K1423" s="65">
        <v>44510</v>
      </c>
      <c r="L1423" s="62">
        <f t="shared" si="158"/>
        <v>-1.4642487771148209E-2</v>
      </c>
      <c r="M1423" s="62">
        <f t="shared" si="154"/>
        <v>201.56</v>
      </c>
      <c r="N1423">
        <f t="shared" si="159"/>
        <v>-1.7068175168243441E-2</v>
      </c>
    </row>
    <row r="1424" spans="1:14" x14ac:dyDescent="0.3">
      <c r="A1424" s="101">
        <v>44511</v>
      </c>
      <c r="B1424" s="3">
        <f>'Raw data'!B1424</f>
        <v>56.2</v>
      </c>
      <c r="C1424" s="3">
        <f t="shared" si="155"/>
        <v>-7.0671378091872539E-3</v>
      </c>
      <c r="D1424" s="3">
        <f>'Raw data'!C1424</f>
        <v>112.05</v>
      </c>
      <c r="E1424" s="3">
        <f t="shared" si="156"/>
        <v>1.3404825737264653E-3</v>
      </c>
      <c r="F1424" s="3">
        <f>'Raw data'!D1424</f>
        <v>32.54</v>
      </c>
      <c r="G1424" s="3">
        <f t="shared" si="160"/>
        <v>-1.5728977616455024E-2</v>
      </c>
      <c r="H1424" s="62">
        <f>'Raw data'!E1424</f>
        <v>2346.4616795530601</v>
      </c>
      <c r="I1424" s="67">
        <f t="shared" si="157"/>
        <v>6.4499827519783033E-3</v>
      </c>
      <c r="K1424" s="65">
        <v>44511</v>
      </c>
      <c r="L1424" s="62">
        <f t="shared" si="158"/>
        <v>-7.1518776173052703E-3</v>
      </c>
      <c r="M1424" s="62">
        <f t="shared" si="154"/>
        <v>200.79</v>
      </c>
      <c r="N1424">
        <f t="shared" si="159"/>
        <v>-3.8202024211153513E-3</v>
      </c>
    </row>
    <row r="1425" spans="1:14" x14ac:dyDescent="0.3">
      <c r="A1425" s="101">
        <v>44512</v>
      </c>
      <c r="B1425" s="3">
        <f>'Raw data'!B1425</f>
        <v>56.4</v>
      </c>
      <c r="C1425" s="3">
        <f t="shared" si="155"/>
        <v>3.5587188612098883E-3</v>
      </c>
      <c r="D1425" s="3">
        <f>'Raw data'!C1425</f>
        <v>110.9</v>
      </c>
      <c r="E1425" s="3">
        <f t="shared" si="156"/>
        <v>-1.0263275323516211E-2</v>
      </c>
      <c r="F1425" s="3">
        <f>'Raw data'!D1425</f>
        <v>32.24</v>
      </c>
      <c r="G1425" s="3">
        <f t="shared" si="160"/>
        <v>-9.2194222495389413E-3</v>
      </c>
      <c r="H1425" s="62">
        <f>'Raw data'!E1425</f>
        <v>2365.44992464099</v>
      </c>
      <c r="I1425" s="67">
        <f t="shared" si="157"/>
        <v>8.0922885949480834E-3</v>
      </c>
      <c r="K1425" s="65">
        <v>44512</v>
      </c>
      <c r="L1425" s="62">
        <f t="shared" si="158"/>
        <v>-5.3079929039484205E-3</v>
      </c>
      <c r="M1425" s="62">
        <f t="shared" si="154"/>
        <v>199.54000000000002</v>
      </c>
      <c r="N1425">
        <f t="shared" si="159"/>
        <v>-6.2254096319536417E-3</v>
      </c>
    </row>
    <row r="1426" spans="1:14" x14ac:dyDescent="0.3">
      <c r="A1426" s="101">
        <v>44515</v>
      </c>
      <c r="B1426" s="3">
        <f>'Raw data'!B1426</f>
        <v>56.7</v>
      </c>
      <c r="C1426" s="3">
        <f t="shared" si="155"/>
        <v>5.3191489361702881E-3</v>
      </c>
      <c r="D1426" s="3">
        <f>'Raw data'!C1426</f>
        <v>111.2</v>
      </c>
      <c r="E1426" s="3">
        <f t="shared" si="156"/>
        <v>2.7051397655545278E-3</v>
      </c>
      <c r="F1426" s="3">
        <f>'Raw data'!D1426</f>
        <v>34</v>
      </c>
      <c r="G1426" s="3">
        <f t="shared" si="160"/>
        <v>5.459057071960291E-2</v>
      </c>
      <c r="H1426" s="62">
        <f>'Raw data'!E1426</f>
        <v>2374.4742265641598</v>
      </c>
      <c r="I1426" s="67">
        <f t="shared" si="157"/>
        <v>3.8150466975281358E-3</v>
      </c>
      <c r="K1426" s="65">
        <v>44515</v>
      </c>
      <c r="L1426" s="62">
        <f t="shared" si="158"/>
        <v>2.0871619807109245E-2</v>
      </c>
      <c r="M1426" s="62">
        <f t="shared" si="154"/>
        <v>201.9</v>
      </c>
      <c r="N1426">
        <f t="shared" si="159"/>
        <v>1.1827202565901498E-2</v>
      </c>
    </row>
    <row r="1427" spans="1:14" x14ac:dyDescent="0.3">
      <c r="A1427" s="101">
        <v>44516</v>
      </c>
      <c r="B1427" s="3">
        <f>'Raw data'!B1427</f>
        <v>57.55</v>
      </c>
      <c r="C1427" s="3">
        <f t="shared" si="155"/>
        <v>1.4991181657848223E-2</v>
      </c>
      <c r="D1427" s="3">
        <f>'Raw data'!C1427</f>
        <v>109.75</v>
      </c>
      <c r="E1427" s="3">
        <f t="shared" si="156"/>
        <v>-1.3039568345323766E-2</v>
      </c>
      <c r="F1427" s="3">
        <f>'Raw data'!D1427</f>
        <v>34.020000000000003</v>
      </c>
      <c r="G1427" s="3">
        <f t="shared" si="160"/>
        <v>5.8823529411773906E-4</v>
      </c>
      <c r="H1427" s="62">
        <f>'Raw data'!E1427</f>
        <v>2385.62634386432</v>
      </c>
      <c r="I1427" s="67">
        <f t="shared" si="157"/>
        <v>4.6966680772514311E-3</v>
      </c>
      <c r="K1427" s="65">
        <v>44516</v>
      </c>
      <c r="L1427" s="62">
        <f t="shared" si="158"/>
        <v>8.4661620221406549E-4</v>
      </c>
      <c r="M1427" s="62">
        <f t="shared" si="154"/>
        <v>201.32000000000002</v>
      </c>
      <c r="N1427">
        <f t="shared" si="159"/>
        <v>-2.8727092620108178E-3</v>
      </c>
    </row>
    <row r="1428" spans="1:14" x14ac:dyDescent="0.3">
      <c r="A1428" s="101">
        <v>44517</v>
      </c>
      <c r="B1428" s="3">
        <f>'Raw data'!B1428</f>
        <v>56.5</v>
      </c>
      <c r="C1428" s="3">
        <f t="shared" si="155"/>
        <v>-1.8245004344048604E-2</v>
      </c>
      <c r="D1428" s="3">
        <f>'Raw data'!C1428</f>
        <v>108.5</v>
      </c>
      <c r="E1428" s="3">
        <f t="shared" si="156"/>
        <v>-1.1389521640091117E-2</v>
      </c>
      <c r="F1428" s="3">
        <f>'Raw data'!D1428</f>
        <v>34</v>
      </c>
      <c r="G1428" s="3">
        <f t="shared" si="160"/>
        <v>-5.878894767784575E-4</v>
      </c>
      <c r="H1428" s="62">
        <f>'Raw data'!E1428</f>
        <v>2384.09928975607</v>
      </c>
      <c r="I1428" s="67">
        <f t="shared" si="157"/>
        <v>-6.4010615584351657E-4</v>
      </c>
      <c r="K1428" s="65">
        <v>44517</v>
      </c>
      <c r="L1428" s="62">
        <f t="shared" si="158"/>
        <v>-1.0074138486972728E-2</v>
      </c>
      <c r="M1428" s="62">
        <f t="shared" si="154"/>
        <v>199</v>
      </c>
      <c r="N1428">
        <f t="shared" si="159"/>
        <v>-1.1523941982912882E-2</v>
      </c>
    </row>
    <row r="1429" spans="1:14" x14ac:dyDescent="0.3">
      <c r="A1429" s="101">
        <v>44518</v>
      </c>
      <c r="B1429" s="3">
        <f>'Raw data'!B1429</f>
        <v>56.1</v>
      </c>
      <c r="C1429" s="3">
        <f t="shared" si="155"/>
        <v>-7.0796460176990898E-3</v>
      </c>
      <c r="D1429" s="3">
        <f>'Raw data'!C1429</f>
        <v>109.05</v>
      </c>
      <c r="E1429" s="3">
        <f t="shared" si="156"/>
        <v>5.0691244239631072E-3</v>
      </c>
      <c r="F1429" s="3">
        <f>'Raw data'!D1429</f>
        <v>34.700000000000003</v>
      </c>
      <c r="G1429" s="3">
        <f t="shared" si="160"/>
        <v>2.058823529411773E-2</v>
      </c>
      <c r="H1429" s="62">
        <f>'Raw data'!E1429</f>
        <v>2373.0359863004901</v>
      </c>
      <c r="I1429" s="67">
        <f t="shared" si="157"/>
        <v>-4.6404541552092175E-3</v>
      </c>
      <c r="K1429" s="65">
        <v>44518</v>
      </c>
      <c r="L1429" s="62">
        <f t="shared" si="158"/>
        <v>6.1925712334605825E-3</v>
      </c>
      <c r="M1429" s="62">
        <f t="shared" si="154"/>
        <v>199.85000000000002</v>
      </c>
      <c r="N1429">
        <f t="shared" si="159"/>
        <v>4.2713567839197126E-3</v>
      </c>
    </row>
    <row r="1430" spans="1:14" x14ac:dyDescent="0.3">
      <c r="A1430" s="101">
        <v>44519</v>
      </c>
      <c r="B1430" s="3">
        <f>'Raw data'!B1430</f>
        <v>56</v>
      </c>
      <c r="C1430" s="3">
        <f t="shared" si="155"/>
        <v>-1.7825311942959254E-3</v>
      </c>
      <c r="D1430" s="3">
        <f>'Raw data'!C1430</f>
        <v>109</v>
      </c>
      <c r="E1430" s="3">
        <f t="shared" si="156"/>
        <v>-4.5850527281061129E-4</v>
      </c>
      <c r="F1430" s="3">
        <f>'Raw data'!D1430</f>
        <v>34.619999999999997</v>
      </c>
      <c r="G1430" s="3">
        <f t="shared" si="160"/>
        <v>-2.3054755043229219E-3</v>
      </c>
      <c r="H1430" s="62">
        <f>'Raw data'!E1430</f>
        <v>2373.92269926074</v>
      </c>
      <c r="I1430" s="67">
        <f t="shared" si="157"/>
        <v>3.736618261876076E-4</v>
      </c>
      <c r="K1430" s="65">
        <v>44519</v>
      </c>
      <c r="L1430" s="62">
        <f t="shared" si="158"/>
        <v>-1.5155039904764863E-3</v>
      </c>
      <c r="M1430" s="62">
        <f t="shared" si="154"/>
        <v>199.62</v>
      </c>
      <c r="N1430">
        <f t="shared" si="159"/>
        <v>-1.1508631473606114E-3</v>
      </c>
    </row>
    <row r="1431" spans="1:14" x14ac:dyDescent="0.3">
      <c r="A1431" s="101">
        <v>44522</v>
      </c>
      <c r="B1431" s="3">
        <f>'Raw data'!B1431</f>
        <v>54.85</v>
      </c>
      <c r="C1431" s="3">
        <f t="shared" si="155"/>
        <v>-2.0535714285714261E-2</v>
      </c>
      <c r="D1431" s="3">
        <f>'Raw data'!C1431</f>
        <v>106.7</v>
      </c>
      <c r="E1431" s="3">
        <f t="shared" si="156"/>
        <v>-2.1100917431192634E-2</v>
      </c>
      <c r="F1431" s="3">
        <f>'Raw data'!D1431</f>
        <v>34.020000000000003</v>
      </c>
      <c r="G1431" s="3">
        <f t="shared" si="160"/>
        <v>-1.7331022530329126E-2</v>
      </c>
      <c r="H1431" s="62">
        <f>'Raw data'!E1431</f>
        <v>2368.5679398956199</v>
      </c>
      <c r="I1431" s="67">
        <f t="shared" si="157"/>
        <v>-2.2556586896395722E-3</v>
      </c>
      <c r="K1431" s="65">
        <v>44522</v>
      </c>
      <c r="L1431" s="62">
        <f t="shared" si="158"/>
        <v>-1.9655884749078673E-2</v>
      </c>
      <c r="M1431" s="62">
        <f t="shared" si="154"/>
        <v>195.57000000000002</v>
      </c>
      <c r="N1431">
        <f t="shared" si="159"/>
        <v>-2.0288548241659068E-2</v>
      </c>
    </row>
    <row r="1432" spans="1:14" x14ac:dyDescent="0.3">
      <c r="A1432" s="101">
        <v>44523</v>
      </c>
      <c r="B1432" s="3">
        <f>'Raw data'!B1432</f>
        <v>52</v>
      </c>
      <c r="C1432" s="3">
        <f t="shared" si="155"/>
        <v>-5.1959890610756634E-2</v>
      </c>
      <c r="D1432" s="3">
        <f>'Raw data'!C1432</f>
        <v>106</v>
      </c>
      <c r="E1432" s="3">
        <f t="shared" si="156"/>
        <v>-6.5604498594189582E-3</v>
      </c>
      <c r="F1432" s="3">
        <f>'Raw data'!D1432</f>
        <v>32.520000000000003</v>
      </c>
      <c r="G1432" s="3">
        <f t="shared" si="160"/>
        <v>-4.4091710758377423E-2</v>
      </c>
      <c r="H1432" s="62">
        <f>'Raw data'!E1432</f>
        <v>2334.31470691802</v>
      </c>
      <c r="I1432" s="67">
        <f t="shared" si="157"/>
        <v>-1.4461579252444607E-2</v>
      </c>
      <c r="K1432" s="65">
        <v>44523</v>
      </c>
      <c r="L1432" s="62">
        <f t="shared" si="158"/>
        <v>-3.420401707618434E-2</v>
      </c>
      <c r="M1432" s="62">
        <f t="shared" si="154"/>
        <v>190.52</v>
      </c>
      <c r="N1432">
        <f t="shared" si="159"/>
        <v>-2.5821956332770929E-2</v>
      </c>
    </row>
    <row r="1433" spans="1:14" x14ac:dyDescent="0.3">
      <c r="A1433" s="101">
        <v>44524</v>
      </c>
      <c r="B1433" s="3">
        <f>'Raw data'!B1433</f>
        <v>52.3</v>
      </c>
      <c r="C1433" s="3">
        <f t="shared" si="155"/>
        <v>5.7692307692307149E-3</v>
      </c>
      <c r="D1433" s="3">
        <f>'Raw data'!C1433</f>
        <v>104.85</v>
      </c>
      <c r="E1433" s="3">
        <f t="shared" si="156"/>
        <v>-1.0849056603773638E-2</v>
      </c>
      <c r="F1433" s="3">
        <f>'Raw data'!D1433</f>
        <v>33.36</v>
      </c>
      <c r="G1433" s="3">
        <f t="shared" si="160"/>
        <v>2.5830258302582908E-2</v>
      </c>
      <c r="H1433" s="62">
        <f>'Raw data'!E1433</f>
        <v>2336.5044217802501</v>
      </c>
      <c r="I1433" s="67">
        <f t="shared" si="157"/>
        <v>9.3805469148641122E-4</v>
      </c>
      <c r="K1433" s="65">
        <v>44524</v>
      </c>
      <c r="L1433" s="62">
        <f t="shared" si="158"/>
        <v>6.9168108226799951E-3</v>
      </c>
      <c r="M1433" s="62">
        <f t="shared" si="154"/>
        <v>190.51</v>
      </c>
      <c r="N1433">
        <f t="shared" si="159"/>
        <v>-5.2487927776712817E-5</v>
      </c>
    </row>
    <row r="1434" spans="1:14" x14ac:dyDescent="0.3">
      <c r="A1434" s="101">
        <v>44525</v>
      </c>
      <c r="B1434" s="3">
        <f>'Raw data'!B1434</f>
        <v>52.55</v>
      </c>
      <c r="C1434" s="3">
        <f t="shared" si="155"/>
        <v>4.7801147227533461E-3</v>
      </c>
      <c r="D1434" s="3">
        <f>'Raw data'!C1434</f>
        <v>103.85</v>
      </c>
      <c r="E1434" s="3">
        <f t="shared" si="156"/>
        <v>-9.5374344301382939E-3</v>
      </c>
      <c r="F1434" s="3">
        <f>'Raw data'!D1434</f>
        <v>32.44</v>
      </c>
      <c r="G1434" s="3">
        <f t="shared" si="160"/>
        <v>-2.7577937649880147E-2</v>
      </c>
      <c r="H1434" s="62">
        <f>'Raw data'!E1434</f>
        <v>2335.5897284584798</v>
      </c>
      <c r="I1434" s="67">
        <f t="shared" si="157"/>
        <v>-3.9147938828781225E-4</v>
      </c>
      <c r="K1434" s="65">
        <v>44525</v>
      </c>
      <c r="L1434" s="62">
        <f t="shared" si="158"/>
        <v>-1.0778419119088363E-2</v>
      </c>
      <c r="M1434" s="62">
        <f t="shared" si="154"/>
        <v>188.83999999999997</v>
      </c>
      <c r="N1434">
        <f t="shared" si="159"/>
        <v>-8.7659440449321079E-3</v>
      </c>
    </row>
    <row r="1435" spans="1:14" x14ac:dyDescent="0.3">
      <c r="A1435" s="101">
        <v>44526</v>
      </c>
      <c r="B1435" s="3">
        <f>'Raw data'!B1435</f>
        <v>51.6</v>
      </c>
      <c r="C1435" s="3">
        <f t="shared" si="155"/>
        <v>-1.8078020932445212E-2</v>
      </c>
      <c r="D1435" s="3">
        <f>'Raw data'!C1435</f>
        <v>103.15</v>
      </c>
      <c r="E1435" s="3">
        <f t="shared" si="156"/>
        <v>-6.740491092922375E-3</v>
      </c>
      <c r="F1435" s="3">
        <f>'Raw data'!D1435</f>
        <v>31.3</v>
      </c>
      <c r="G1435" s="3">
        <f t="shared" si="160"/>
        <v>-3.5141800246609033E-2</v>
      </c>
      <c r="H1435" s="62">
        <f>'Raw data'!E1435</f>
        <v>2242.1792791842099</v>
      </c>
      <c r="I1435" s="67">
        <f t="shared" si="157"/>
        <v>-3.9994374070107794E-2</v>
      </c>
      <c r="K1435" s="65">
        <v>44526</v>
      </c>
      <c r="L1435" s="62">
        <f t="shared" si="158"/>
        <v>-1.998677075732554E-2</v>
      </c>
      <c r="M1435" s="62">
        <f t="shared" si="154"/>
        <v>186.05</v>
      </c>
      <c r="N1435">
        <f t="shared" si="159"/>
        <v>-1.4774412200804724E-2</v>
      </c>
    </row>
    <row r="1436" spans="1:14" x14ac:dyDescent="0.3">
      <c r="A1436" s="101">
        <v>44529</v>
      </c>
      <c r="B1436" s="3">
        <f>'Raw data'!B1436</f>
        <v>51.35</v>
      </c>
      <c r="C1436" s="3">
        <f t="shared" si="155"/>
        <v>-4.8449612403100775E-3</v>
      </c>
      <c r="D1436" s="3">
        <f>'Raw data'!C1436</f>
        <v>104.7</v>
      </c>
      <c r="E1436" s="3">
        <f t="shared" si="156"/>
        <v>1.5026660203586981E-2</v>
      </c>
      <c r="F1436" s="3">
        <f>'Raw data'!D1436</f>
        <v>31.12</v>
      </c>
      <c r="G1436" s="3">
        <f t="shared" si="160"/>
        <v>-5.7507987220447188E-3</v>
      </c>
      <c r="H1436" s="62">
        <f>'Raw data'!E1436</f>
        <v>2272.2747581099102</v>
      </c>
      <c r="I1436" s="67">
        <f t="shared" si="157"/>
        <v>1.3422423088598938E-2</v>
      </c>
      <c r="K1436" s="65">
        <v>44529</v>
      </c>
      <c r="L1436" s="62">
        <f t="shared" si="158"/>
        <v>1.4769667470773951E-3</v>
      </c>
      <c r="M1436" s="62">
        <f t="shared" si="154"/>
        <v>187.17000000000002</v>
      </c>
      <c r="N1436">
        <f t="shared" si="159"/>
        <v>6.019887127116391E-3</v>
      </c>
    </row>
    <row r="1437" spans="1:14" x14ac:dyDescent="0.3">
      <c r="A1437" s="101">
        <v>44530</v>
      </c>
      <c r="B1437" s="3">
        <f>'Raw data'!B1437</f>
        <v>50.15</v>
      </c>
      <c r="C1437" s="3">
        <f t="shared" si="155"/>
        <v>-2.336903602726393E-2</v>
      </c>
      <c r="D1437" s="3">
        <f>'Raw data'!C1437</f>
        <v>101.05</v>
      </c>
      <c r="E1437" s="3">
        <f t="shared" si="156"/>
        <v>-3.486150907354351E-2</v>
      </c>
      <c r="F1437" s="3">
        <f>'Raw data'!D1437</f>
        <v>30.56</v>
      </c>
      <c r="G1437" s="3">
        <f t="shared" si="160"/>
        <v>-1.7994858611825267E-2</v>
      </c>
      <c r="H1437" s="62">
        <f>'Raw data'!E1437</f>
        <v>2241.6621073975698</v>
      </c>
      <c r="I1437" s="67">
        <f t="shared" si="157"/>
        <v>-1.3472248724799523E-2</v>
      </c>
      <c r="K1437" s="65">
        <v>44530</v>
      </c>
      <c r="L1437" s="62">
        <f t="shared" si="158"/>
        <v>-2.5408467904210901E-2</v>
      </c>
      <c r="M1437" s="62">
        <f t="shared" si="154"/>
        <v>181.76</v>
      </c>
      <c r="N1437">
        <f t="shared" si="159"/>
        <v>-2.8904204733664715E-2</v>
      </c>
    </row>
    <row r="1438" spans="1:14" x14ac:dyDescent="0.3">
      <c r="A1438" s="101">
        <v>44531</v>
      </c>
      <c r="B1438" s="3">
        <f>'Raw data'!B1438</f>
        <v>51.4</v>
      </c>
      <c r="C1438" s="3">
        <f t="shared" si="155"/>
        <v>2.4925224327018942E-2</v>
      </c>
      <c r="D1438" s="3">
        <f>'Raw data'!C1438</f>
        <v>103.65</v>
      </c>
      <c r="E1438" s="3">
        <f t="shared" si="156"/>
        <v>2.5729836714497859E-2</v>
      </c>
      <c r="F1438" s="3">
        <f>'Raw data'!D1438</f>
        <v>31.3</v>
      </c>
      <c r="G1438" s="3">
        <f t="shared" si="160"/>
        <v>2.4214659685863942E-2</v>
      </c>
      <c r="H1438" s="62">
        <f>'Raw data'!E1438</f>
        <v>2290.7241342718999</v>
      </c>
      <c r="I1438" s="67">
        <f t="shared" si="157"/>
        <v>2.1886450554891173E-2</v>
      </c>
      <c r="K1438" s="65">
        <v>44531</v>
      </c>
      <c r="L1438" s="62">
        <f t="shared" si="158"/>
        <v>2.4956573575793579E-2</v>
      </c>
      <c r="M1438" s="62">
        <f t="shared" si="154"/>
        <v>186.35000000000002</v>
      </c>
      <c r="N1438">
        <f t="shared" si="159"/>
        <v>2.5253080985915669E-2</v>
      </c>
    </row>
    <row r="1439" spans="1:14" x14ac:dyDescent="0.3">
      <c r="A1439" s="101">
        <v>44532</v>
      </c>
      <c r="B1439" s="3">
        <f>'Raw data'!B1439</f>
        <v>49.38</v>
      </c>
      <c r="C1439" s="3">
        <f t="shared" si="155"/>
        <v>-3.9299610894941557E-2</v>
      </c>
      <c r="D1439" s="3">
        <f>'Raw data'!C1439</f>
        <v>100.45</v>
      </c>
      <c r="E1439" s="3">
        <f t="shared" si="156"/>
        <v>-3.0873130728412954E-2</v>
      </c>
      <c r="F1439" s="3">
        <f>'Raw data'!D1439</f>
        <v>30.8</v>
      </c>
      <c r="G1439" s="3">
        <f t="shared" si="160"/>
        <v>-1.5974440894568689E-2</v>
      </c>
      <c r="H1439" s="62">
        <f>'Raw data'!E1439</f>
        <v>2263.2009227006902</v>
      </c>
      <c r="I1439" s="67">
        <f t="shared" si="157"/>
        <v>-1.2015070326204014E-2</v>
      </c>
      <c r="K1439" s="65">
        <v>44532</v>
      </c>
      <c r="L1439" s="62">
        <f t="shared" si="158"/>
        <v>-2.8715727505974401E-2</v>
      </c>
      <c r="M1439" s="62">
        <f t="shared" si="154"/>
        <v>180.63000000000002</v>
      </c>
      <c r="N1439">
        <f t="shared" si="159"/>
        <v>-3.0694928897236372E-2</v>
      </c>
    </row>
    <row r="1440" spans="1:14" x14ac:dyDescent="0.3">
      <c r="A1440" s="101">
        <v>44533</v>
      </c>
      <c r="B1440" s="3">
        <f>'Raw data'!B1440</f>
        <v>48</v>
      </c>
      <c r="C1440" s="3">
        <f t="shared" si="155"/>
        <v>-2.7946537059538326E-2</v>
      </c>
      <c r="D1440" s="3">
        <f>'Raw data'!C1440</f>
        <v>100.9</v>
      </c>
      <c r="E1440" s="3">
        <f t="shared" si="156"/>
        <v>4.4798407167745431E-3</v>
      </c>
      <c r="F1440" s="3">
        <f>'Raw data'!D1440</f>
        <v>30.72</v>
      </c>
      <c r="G1440" s="3">
        <f t="shared" si="160"/>
        <v>-2.5974025974026572E-3</v>
      </c>
      <c r="H1440" s="62">
        <f>'Raw data'!E1440</f>
        <v>2240.8325345501898</v>
      </c>
      <c r="I1440" s="67">
        <f t="shared" si="157"/>
        <v>-9.8835184831084291E-3</v>
      </c>
      <c r="K1440" s="65">
        <v>44533</v>
      </c>
      <c r="L1440" s="62">
        <f t="shared" si="158"/>
        <v>-8.6880329800554813E-3</v>
      </c>
      <c r="M1440" s="62">
        <f t="shared" si="154"/>
        <v>179.62</v>
      </c>
      <c r="N1440">
        <f t="shared" si="159"/>
        <v>-5.5915407185961313E-3</v>
      </c>
    </row>
    <row r="1441" spans="1:14" x14ac:dyDescent="0.3">
      <c r="A1441" s="101">
        <v>44536</v>
      </c>
      <c r="B1441" s="3">
        <f>'Raw data'!B1441</f>
        <v>49.98</v>
      </c>
      <c r="C1441" s="3">
        <f t="shared" si="155"/>
        <v>4.1249999999999933E-2</v>
      </c>
      <c r="D1441" s="3">
        <f>'Raw data'!C1441</f>
        <v>101.45</v>
      </c>
      <c r="E1441" s="3">
        <f t="shared" si="156"/>
        <v>5.4509415262635986E-3</v>
      </c>
      <c r="F1441" s="3">
        <f>'Raw data'!D1441</f>
        <v>31.26</v>
      </c>
      <c r="G1441" s="3">
        <f t="shared" si="160"/>
        <v>1.757812500000009E-2</v>
      </c>
      <c r="H1441" s="62">
        <f>'Raw data'!E1441</f>
        <v>2285.5308236501801</v>
      </c>
      <c r="I1441" s="67">
        <f t="shared" si="157"/>
        <v>1.9947179635609262E-2</v>
      </c>
      <c r="K1441" s="65">
        <v>44536</v>
      </c>
      <c r="L1441" s="62">
        <f t="shared" si="158"/>
        <v>2.1426355508754536E-2</v>
      </c>
      <c r="M1441" s="62">
        <f t="shared" si="154"/>
        <v>182.69</v>
      </c>
      <c r="N1441">
        <f t="shared" si="159"/>
        <v>1.709163790223802E-2</v>
      </c>
    </row>
    <row r="1442" spans="1:14" x14ac:dyDescent="0.3">
      <c r="A1442" s="101">
        <v>44537</v>
      </c>
      <c r="B1442" s="3">
        <f>'Raw data'!B1442</f>
        <v>50.65</v>
      </c>
      <c r="C1442" s="3">
        <f t="shared" si="155"/>
        <v>1.3405362144857979E-2</v>
      </c>
      <c r="D1442" s="3">
        <f>'Raw data'!C1442</f>
        <v>105.55</v>
      </c>
      <c r="E1442" s="3">
        <f t="shared" si="156"/>
        <v>4.0413997042878208E-2</v>
      </c>
      <c r="F1442" s="3">
        <f>'Raw data'!D1442</f>
        <v>32.14</v>
      </c>
      <c r="G1442" s="3">
        <f t="shared" si="160"/>
        <v>2.8150991682661514E-2</v>
      </c>
      <c r="H1442" s="62">
        <f>'Raw data'!E1442</f>
        <v>2334.8450931638099</v>
      </c>
      <c r="I1442" s="67">
        <f t="shared" si="157"/>
        <v>2.1576724760539828E-2</v>
      </c>
      <c r="K1442" s="65">
        <v>44537</v>
      </c>
      <c r="L1442" s="62">
        <f t="shared" si="158"/>
        <v>2.7323450290132566E-2</v>
      </c>
      <c r="M1442" s="62">
        <f t="shared" si="154"/>
        <v>188.33999999999997</v>
      </c>
      <c r="N1442">
        <f t="shared" si="159"/>
        <v>3.092670644260757E-2</v>
      </c>
    </row>
    <row r="1443" spans="1:14" x14ac:dyDescent="0.3">
      <c r="A1443" s="101">
        <v>44538</v>
      </c>
      <c r="B1443" s="3">
        <f>'Raw data'!B1443</f>
        <v>52.45</v>
      </c>
      <c r="C1443" s="3">
        <f t="shared" si="155"/>
        <v>3.5538005923001069E-2</v>
      </c>
      <c r="D1443" s="3">
        <f>'Raw data'!C1443</f>
        <v>105.35</v>
      </c>
      <c r="E1443" s="3">
        <f t="shared" si="156"/>
        <v>-1.8948365703458346E-3</v>
      </c>
      <c r="F1443" s="3">
        <f>'Raw data'!D1443</f>
        <v>33.5</v>
      </c>
      <c r="G1443" s="3">
        <f t="shared" si="160"/>
        <v>4.2314872433105145E-2</v>
      </c>
      <c r="H1443" s="62">
        <f>'Raw data'!E1443</f>
        <v>2326.55401230795</v>
      </c>
      <c r="I1443" s="67">
        <f t="shared" si="157"/>
        <v>-3.5510196715556812E-3</v>
      </c>
      <c r="K1443" s="65">
        <v>44538</v>
      </c>
      <c r="L1443" s="62">
        <f t="shared" si="158"/>
        <v>2.5319347261920127E-2</v>
      </c>
      <c r="M1443" s="62">
        <f t="shared" si="154"/>
        <v>191.3</v>
      </c>
      <c r="N1443">
        <f t="shared" si="159"/>
        <v>1.5716257831581378E-2</v>
      </c>
    </row>
    <row r="1444" spans="1:14" x14ac:dyDescent="0.3">
      <c r="A1444" s="101">
        <v>44539</v>
      </c>
      <c r="B1444" s="3">
        <f>'Raw data'!B1444</f>
        <v>51.35</v>
      </c>
      <c r="C1444" s="3">
        <f t="shared" si="155"/>
        <v>-2.0972354623450932E-2</v>
      </c>
      <c r="D1444" s="3">
        <f>'Raw data'!C1444</f>
        <v>104.05</v>
      </c>
      <c r="E1444" s="3">
        <f t="shared" si="156"/>
        <v>-1.2339819648789722E-2</v>
      </c>
      <c r="F1444" s="3">
        <f>'Raw data'!D1444</f>
        <v>34.04</v>
      </c>
      <c r="G1444" s="3">
        <f t="shared" si="160"/>
        <v>1.61194029850746E-2</v>
      </c>
      <c r="H1444" s="62">
        <f>'Raw data'!E1444</f>
        <v>2323.8929095911799</v>
      </c>
      <c r="I1444" s="67">
        <f t="shared" si="157"/>
        <v>-1.1437958038765885E-3</v>
      </c>
      <c r="K1444" s="65">
        <v>44539</v>
      </c>
      <c r="L1444" s="62">
        <f t="shared" si="158"/>
        <v>-5.7309237623886849E-3</v>
      </c>
      <c r="M1444" s="62">
        <f t="shared" si="154"/>
        <v>189.44</v>
      </c>
      <c r="N1444">
        <f t="shared" si="159"/>
        <v>-9.722948248823908E-3</v>
      </c>
    </row>
    <row r="1445" spans="1:14" x14ac:dyDescent="0.3">
      <c r="A1445" s="101">
        <v>44540</v>
      </c>
      <c r="B1445" s="3">
        <f>'Raw data'!B1445</f>
        <v>51.15</v>
      </c>
      <c r="C1445" s="3">
        <f t="shared" si="155"/>
        <v>-3.8948393378773678E-3</v>
      </c>
      <c r="D1445" s="3">
        <f>'Raw data'!C1445</f>
        <v>103.75</v>
      </c>
      <c r="E1445" s="3">
        <f t="shared" si="156"/>
        <v>-2.883229216722702E-3</v>
      </c>
      <c r="F1445" s="3">
        <f>'Raw data'!D1445</f>
        <v>34.04</v>
      </c>
      <c r="G1445" s="3">
        <f t="shared" si="160"/>
        <v>0</v>
      </c>
      <c r="H1445" s="62">
        <f>'Raw data'!E1445</f>
        <v>2315.7331912898899</v>
      </c>
      <c r="I1445" s="67">
        <f t="shared" si="157"/>
        <v>-3.5112281928367664E-3</v>
      </c>
      <c r="K1445" s="65">
        <v>44540</v>
      </c>
      <c r="L1445" s="62">
        <f t="shared" si="158"/>
        <v>-2.2593561848666898E-3</v>
      </c>
      <c r="M1445" s="62">
        <f t="shared" si="154"/>
        <v>188.94</v>
      </c>
      <c r="N1445">
        <f t="shared" si="159"/>
        <v>-2.639358108108108E-3</v>
      </c>
    </row>
    <row r="1446" spans="1:14" x14ac:dyDescent="0.3">
      <c r="A1446" s="101">
        <v>44543</v>
      </c>
      <c r="B1446" s="3">
        <f>'Raw data'!B1446</f>
        <v>50.55</v>
      </c>
      <c r="C1446" s="3">
        <f t="shared" si="155"/>
        <v>-1.1730205278592403E-2</v>
      </c>
      <c r="D1446" s="3">
        <f>'Raw data'!C1446</f>
        <v>101.05</v>
      </c>
      <c r="E1446" s="3">
        <f t="shared" si="156"/>
        <v>-2.6024096385542195E-2</v>
      </c>
      <c r="F1446" s="3">
        <f>'Raw data'!D1446</f>
        <v>33.64</v>
      </c>
      <c r="G1446" s="3">
        <f t="shared" si="160"/>
        <v>-1.1750881316098666E-2</v>
      </c>
      <c r="H1446" s="62">
        <f>'Raw data'!E1446</f>
        <v>2310.3485541330901</v>
      </c>
      <c r="I1446" s="67">
        <f t="shared" si="157"/>
        <v>-2.3252407388954953E-3</v>
      </c>
      <c r="K1446" s="65">
        <v>44543</v>
      </c>
      <c r="L1446" s="62">
        <f t="shared" si="158"/>
        <v>-1.6501727660077754E-2</v>
      </c>
      <c r="M1446" s="62">
        <f t="shared" si="154"/>
        <v>185.24</v>
      </c>
      <c r="N1446">
        <f t="shared" si="159"/>
        <v>-1.9582936381920126E-2</v>
      </c>
    </row>
    <row r="1447" spans="1:14" x14ac:dyDescent="0.3">
      <c r="A1447" s="101">
        <v>44544</v>
      </c>
      <c r="B1447" s="3">
        <f>'Raw data'!B1447</f>
        <v>49.18</v>
      </c>
      <c r="C1447" s="3">
        <f t="shared" si="155"/>
        <v>-2.7101879327398565E-2</v>
      </c>
      <c r="D1447" s="3">
        <f>'Raw data'!C1447</f>
        <v>98.26</v>
      </c>
      <c r="E1447" s="3">
        <f t="shared" si="156"/>
        <v>-2.7610094012864839E-2</v>
      </c>
      <c r="F1447" s="3">
        <f>'Raw data'!D1447</f>
        <v>32.72</v>
      </c>
      <c r="G1447" s="3">
        <f t="shared" si="160"/>
        <v>-2.7348394768133225E-2</v>
      </c>
      <c r="H1447" s="62">
        <f>'Raw data'!E1447</f>
        <v>2286.3678530690099</v>
      </c>
      <c r="I1447" s="67">
        <f t="shared" si="157"/>
        <v>-1.0379689688458493E-2</v>
      </c>
      <c r="K1447" s="65">
        <v>44544</v>
      </c>
      <c r="L1447" s="62">
        <f t="shared" si="158"/>
        <v>-2.735345603613221E-2</v>
      </c>
      <c r="M1447" s="62">
        <f t="shared" si="154"/>
        <v>180.16</v>
      </c>
      <c r="N1447">
        <f t="shared" si="159"/>
        <v>-2.7423882530770959E-2</v>
      </c>
    </row>
    <row r="1448" spans="1:14" x14ac:dyDescent="0.3">
      <c r="A1448" s="101">
        <v>44545</v>
      </c>
      <c r="B1448" s="3">
        <f>'Raw data'!B1448</f>
        <v>50.05</v>
      </c>
      <c r="C1448" s="3">
        <f t="shared" si="155"/>
        <v>1.7690117934119509E-2</v>
      </c>
      <c r="D1448" s="3">
        <f>'Raw data'!C1448</f>
        <v>98.5</v>
      </c>
      <c r="E1448" s="3">
        <f t="shared" si="156"/>
        <v>2.4424994911458873E-3</v>
      </c>
      <c r="F1448" s="3">
        <f>'Raw data'!D1448</f>
        <v>32.82</v>
      </c>
      <c r="G1448" s="3">
        <f t="shared" si="160"/>
        <v>3.0562347188264494E-3</v>
      </c>
      <c r="H1448" s="62">
        <f>'Raw data'!E1448</f>
        <v>2293.456123341</v>
      </c>
      <c r="I1448" s="67">
        <f t="shared" si="157"/>
        <v>3.1002317769974761E-3</v>
      </c>
      <c r="K1448" s="65">
        <v>44545</v>
      </c>
      <c r="L1448" s="62">
        <f t="shared" si="158"/>
        <v>7.7296173813639485E-3</v>
      </c>
      <c r="M1448" s="62">
        <f t="shared" si="154"/>
        <v>181.37</v>
      </c>
      <c r="N1448">
        <f t="shared" si="159"/>
        <v>6.7162522202487123E-3</v>
      </c>
    </row>
    <row r="1449" spans="1:14" x14ac:dyDescent="0.3">
      <c r="A1449" s="101">
        <v>44546</v>
      </c>
      <c r="B1449" s="3">
        <f>'Raw data'!B1449</f>
        <v>50.5</v>
      </c>
      <c r="C1449" s="3">
        <f t="shared" si="155"/>
        <v>8.9910089910090491E-3</v>
      </c>
      <c r="D1449" s="3">
        <f>'Raw data'!C1449</f>
        <v>98.5</v>
      </c>
      <c r="E1449" s="3">
        <f t="shared" si="156"/>
        <v>0</v>
      </c>
      <c r="F1449" s="3">
        <f>'Raw data'!D1449</f>
        <v>32.619999999999997</v>
      </c>
      <c r="G1449" s="3">
        <f t="shared" si="160"/>
        <v>-6.093845216331592E-3</v>
      </c>
      <c r="H1449" s="62">
        <f>'Raw data'!E1449</f>
        <v>2311.0264436102898</v>
      </c>
      <c r="I1449" s="67">
        <f t="shared" si="157"/>
        <v>7.6610666715935249E-3</v>
      </c>
      <c r="K1449" s="65">
        <v>44546</v>
      </c>
      <c r="L1449" s="62">
        <f t="shared" si="158"/>
        <v>9.6572125822581899E-4</v>
      </c>
      <c r="M1449" s="62">
        <f t="shared" si="154"/>
        <v>181.62</v>
      </c>
      <c r="N1449">
        <f t="shared" si="159"/>
        <v>1.3783977504548712E-3</v>
      </c>
    </row>
    <row r="1450" spans="1:14" x14ac:dyDescent="0.3">
      <c r="A1450" s="101">
        <v>44547</v>
      </c>
      <c r="B1450" s="3">
        <f>'Raw data'!B1450</f>
        <v>52.1</v>
      </c>
      <c r="C1450" s="3">
        <f t="shared" si="155"/>
        <v>3.1683168316831711E-2</v>
      </c>
      <c r="D1450" s="3">
        <f>'Raw data'!C1450</f>
        <v>100.05</v>
      </c>
      <c r="E1450" s="3">
        <f t="shared" si="156"/>
        <v>1.5736040609137025E-2</v>
      </c>
      <c r="F1450" s="3">
        <f>'Raw data'!D1450</f>
        <v>33.92</v>
      </c>
      <c r="G1450" s="3">
        <f t="shared" si="160"/>
        <v>3.9852851011649426E-2</v>
      </c>
      <c r="H1450" s="62">
        <f>'Raw data'!E1450</f>
        <v>2305.9193607785801</v>
      </c>
      <c r="I1450" s="67">
        <f t="shared" si="157"/>
        <v>-2.2098764147983566E-3</v>
      </c>
      <c r="K1450" s="65">
        <v>44547</v>
      </c>
      <c r="L1450" s="62">
        <f t="shared" si="158"/>
        <v>2.9090686645872721E-2</v>
      </c>
      <c r="M1450" s="62">
        <f t="shared" si="154"/>
        <v>186.07</v>
      </c>
      <c r="N1450">
        <f t="shared" si="159"/>
        <v>2.4501706860477857E-2</v>
      </c>
    </row>
    <row r="1451" spans="1:14" x14ac:dyDescent="0.3">
      <c r="A1451" s="101">
        <v>44550</v>
      </c>
      <c r="B1451" s="3">
        <f>'Raw data'!B1451</f>
        <v>51.55</v>
      </c>
      <c r="C1451" s="3">
        <f t="shared" si="155"/>
        <v>-1.0556621880998162E-2</v>
      </c>
      <c r="D1451" s="3">
        <f>'Raw data'!C1451</f>
        <v>99.94</v>
      </c>
      <c r="E1451" s="3">
        <f t="shared" si="156"/>
        <v>-1.0994502748625631E-3</v>
      </c>
      <c r="F1451" s="3">
        <f>'Raw data'!D1451</f>
        <v>33.32</v>
      </c>
      <c r="G1451" s="3">
        <f t="shared" si="160"/>
        <v>-1.768867924528306E-2</v>
      </c>
      <c r="H1451" s="62">
        <f>'Raw data'!E1451</f>
        <v>2285.7165656532802</v>
      </c>
      <c r="I1451" s="67">
        <f t="shared" si="157"/>
        <v>-8.7612756408266233E-3</v>
      </c>
      <c r="K1451" s="65">
        <v>44550</v>
      </c>
      <c r="L1451" s="62">
        <f t="shared" si="158"/>
        <v>-9.7815838003812629E-3</v>
      </c>
      <c r="M1451" s="62">
        <f t="shared" si="154"/>
        <v>184.81</v>
      </c>
      <c r="N1451">
        <f t="shared" si="159"/>
        <v>-6.7716450798086256E-3</v>
      </c>
    </row>
    <row r="1452" spans="1:14" x14ac:dyDescent="0.3">
      <c r="A1452" s="101">
        <v>44551</v>
      </c>
      <c r="B1452" s="3">
        <f>'Raw data'!B1452</f>
        <v>52.5</v>
      </c>
      <c r="C1452" s="3">
        <f t="shared" si="155"/>
        <v>1.8428709990300735E-2</v>
      </c>
      <c r="D1452" s="3">
        <f>'Raw data'!C1452</f>
        <v>101.95</v>
      </c>
      <c r="E1452" s="3">
        <f t="shared" si="156"/>
        <v>2.0112067240344259E-2</v>
      </c>
      <c r="F1452" s="3">
        <f>'Raw data'!D1452</f>
        <v>33.799999999999997</v>
      </c>
      <c r="G1452" s="3">
        <f t="shared" si="160"/>
        <v>1.4405762304921875E-2</v>
      </c>
      <c r="H1452" s="62">
        <f>'Raw data'!E1452</f>
        <v>2319.5210921284202</v>
      </c>
      <c r="I1452" s="67">
        <f t="shared" si="157"/>
        <v>1.4789465580776534E-2</v>
      </c>
      <c r="K1452" s="65">
        <v>44551</v>
      </c>
      <c r="L1452" s="62">
        <f t="shared" si="158"/>
        <v>1.7648846511855623E-2</v>
      </c>
      <c r="M1452" s="62">
        <f t="shared" si="154"/>
        <v>188.25</v>
      </c>
      <c r="N1452">
        <f t="shared" si="159"/>
        <v>1.8613711379254355E-2</v>
      </c>
    </row>
    <row r="1453" spans="1:14" x14ac:dyDescent="0.3">
      <c r="A1453" s="101">
        <v>44552</v>
      </c>
      <c r="B1453" s="3">
        <f>'Raw data'!B1453</f>
        <v>52.1</v>
      </c>
      <c r="C1453" s="3">
        <f t="shared" si="155"/>
        <v>-7.6190476190475922E-3</v>
      </c>
      <c r="D1453" s="3">
        <f>'Raw data'!C1453</f>
        <v>104.95</v>
      </c>
      <c r="E1453" s="3">
        <f t="shared" si="156"/>
        <v>2.9426189308484549E-2</v>
      </c>
      <c r="F1453" s="3">
        <f>'Raw data'!D1453</f>
        <v>34.119999999999997</v>
      </c>
      <c r="G1453" s="3">
        <f t="shared" si="160"/>
        <v>9.4674556213017839E-3</v>
      </c>
      <c r="H1453" s="62">
        <f>'Raw data'!E1453</f>
        <v>2334.8054908946401</v>
      </c>
      <c r="I1453" s="67">
        <f t="shared" si="157"/>
        <v>6.5894631517210388E-3</v>
      </c>
      <c r="K1453" s="65">
        <v>44552</v>
      </c>
      <c r="L1453" s="62">
        <f t="shared" si="158"/>
        <v>1.0424865770246247E-2</v>
      </c>
      <c r="M1453" s="62">
        <f t="shared" si="154"/>
        <v>191.17000000000002</v>
      </c>
      <c r="N1453">
        <f t="shared" si="159"/>
        <v>1.5511288180610974E-2</v>
      </c>
    </row>
    <row r="1454" spans="1:14" x14ac:dyDescent="0.3">
      <c r="A1454" s="101">
        <v>44553</v>
      </c>
      <c r="B1454" s="3">
        <f>'Raw data'!B1454</f>
        <v>52.9</v>
      </c>
      <c r="C1454" s="3">
        <f t="shared" si="155"/>
        <v>1.535508637236079E-2</v>
      </c>
      <c r="D1454" s="3">
        <f>'Raw data'!C1454</f>
        <v>105.5</v>
      </c>
      <c r="E1454" s="3">
        <f t="shared" si="156"/>
        <v>5.2405907575035458E-3</v>
      </c>
      <c r="F1454" s="3">
        <f>'Raw data'!D1454</f>
        <v>34.6</v>
      </c>
      <c r="G1454" s="3">
        <f t="shared" si="160"/>
        <v>1.4067995310668347E-2</v>
      </c>
      <c r="H1454" s="62">
        <f>'Raw data'!E1454</f>
        <v>2385.6271235161998</v>
      </c>
      <c r="I1454" s="67">
        <f t="shared" si="157"/>
        <v>2.1766966378893571E-2</v>
      </c>
      <c r="K1454" s="65">
        <v>44553</v>
      </c>
      <c r="L1454" s="62">
        <f t="shared" si="158"/>
        <v>1.1554557480177559E-2</v>
      </c>
      <c r="M1454" s="62">
        <f t="shared" si="154"/>
        <v>193</v>
      </c>
      <c r="N1454">
        <f t="shared" si="159"/>
        <v>9.5726316890724691E-3</v>
      </c>
    </row>
    <row r="1455" spans="1:14" x14ac:dyDescent="0.3">
      <c r="A1455" s="101">
        <v>44557</v>
      </c>
      <c r="B1455" s="3">
        <f>'Raw data'!B1455</f>
        <v>53.8</v>
      </c>
      <c r="C1455" s="3">
        <f t="shared" si="155"/>
        <v>1.7013232514177669E-2</v>
      </c>
      <c r="D1455" s="3">
        <f>'Raw data'!C1455</f>
        <v>108.1</v>
      </c>
      <c r="E1455" s="3">
        <f t="shared" si="156"/>
        <v>2.4644549763033121E-2</v>
      </c>
      <c r="F1455" s="3">
        <f>'Raw data'!D1455</f>
        <v>35.14</v>
      </c>
      <c r="G1455" s="3">
        <f t="shared" si="160"/>
        <v>1.5606936416184946E-2</v>
      </c>
      <c r="H1455" s="62">
        <f>'Raw data'!E1455</f>
        <v>2406.61372887888</v>
      </c>
      <c r="I1455" s="67">
        <f t="shared" si="157"/>
        <v>8.7971020935358069E-3</v>
      </c>
      <c r="K1455" s="65">
        <v>44557</v>
      </c>
      <c r="L1455" s="62">
        <f t="shared" si="158"/>
        <v>1.9088239564465245E-2</v>
      </c>
      <c r="M1455" s="62">
        <f t="shared" si="154"/>
        <v>197.03999999999996</v>
      </c>
      <c r="N1455">
        <f t="shared" si="159"/>
        <v>2.0932642487046443E-2</v>
      </c>
    </row>
    <row r="1456" spans="1:14" x14ac:dyDescent="0.3">
      <c r="A1456" s="101">
        <v>44558</v>
      </c>
      <c r="B1456" s="3">
        <f>'Raw data'!B1456</f>
        <v>53.1</v>
      </c>
      <c r="C1456" s="3">
        <f t="shared" si="155"/>
        <v>-1.30111524163568E-2</v>
      </c>
      <c r="D1456" s="3">
        <f>'Raw data'!C1456</f>
        <v>107.95</v>
      </c>
      <c r="E1456" s="3">
        <f t="shared" si="156"/>
        <v>-1.3876040703051941E-3</v>
      </c>
      <c r="F1456" s="3">
        <f>'Raw data'!D1456</f>
        <v>34.619999999999997</v>
      </c>
      <c r="G1456" s="3">
        <f t="shared" si="160"/>
        <v>-1.4797951052931222E-2</v>
      </c>
      <c r="H1456" s="62">
        <f>'Raw data'!E1456</f>
        <v>2420.4744702866001</v>
      </c>
      <c r="I1456" s="67">
        <f t="shared" si="157"/>
        <v>5.7594375206099615E-3</v>
      </c>
      <c r="K1456" s="65">
        <v>44558</v>
      </c>
      <c r="L1456" s="62">
        <f t="shared" si="158"/>
        <v>-9.7322358465310715E-3</v>
      </c>
      <c r="M1456" s="62">
        <f t="shared" si="154"/>
        <v>195.67000000000002</v>
      </c>
      <c r="N1456">
        <f t="shared" si="159"/>
        <v>-6.9529029638649405E-3</v>
      </c>
    </row>
    <row r="1457" spans="1:14" x14ac:dyDescent="0.3">
      <c r="A1457" s="101">
        <v>44559</v>
      </c>
      <c r="B1457" s="3">
        <f>'Raw data'!B1457</f>
        <v>52.65</v>
      </c>
      <c r="C1457" s="3">
        <f t="shared" si="155"/>
        <v>-8.4745762711864944E-3</v>
      </c>
      <c r="D1457" s="3">
        <f>'Raw data'!C1457</f>
        <v>105.85</v>
      </c>
      <c r="E1457" s="3">
        <f t="shared" si="156"/>
        <v>-1.9453450671607305E-2</v>
      </c>
      <c r="F1457" s="3">
        <f>'Raw data'!D1457</f>
        <v>34.340000000000003</v>
      </c>
      <c r="G1457" s="3">
        <f t="shared" si="160"/>
        <v>-8.0878105141534967E-3</v>
      </c>
      <c r="H1457" s="62">
        <f>'Raw data'!E1457</f>
        <v>2418.9042015546502</v>
      </c>
      <c r="I1457" s="67">
        <f t="shared" si="157"/>
        <v>-6.4874418269075113E-4</v>
      </c>
      <c r="K1457" s="65">
        <v>44559</v>
      </c>
      <c r="L1457" s="62">
        <f t="shared" si="158"/>
        <v>-1.2005279152315765E-2</v>
      </c>
      <c r="M1457" s="62">
        <f t="shared" si="154"/>
        <v>192.84</v>
      </c>
      <c r="N1457">
        <f t="shared" si="159"/>
        <v>-1.4463126692901377E-2</v>
      </c>
    </row>
    <row r="1458" spans="1:14" x14ac:dyDescent="0.3">
      <c r="A1458" s="101">
        <v>44560</v>
      </c>
      <c r="B1458" s="3">
        <f>'Raw data'!B1458</f>
        <v>54.65</v>
      </c>
      <c r="C1458" s="3">
        <f t="shared" si="155"/>
        <v>3.7986704653371318E-2</v>
      </c>
      <c r="D1458" s="3">
        <f>'Raw data'!C1458</f>
        <v>107.7</v>
      </c>
      <c r="E1458" s="3">
        <f t="shared" si="156"/>
        <v>1.747756258856881E-2</v>
      </c>
      <c r="F1458" s="3">
        <f>'Raw data'!D1458</f>
        <v>35.04</v>
      </c>
      <c r="G1458" s="3">
        <f>(F1458-F1457)/F1457</f>
        <v>2.0384391380314375E-2</v>
      </c>
      <c r="H1458" s="62">
        <f>'Raw data'!E1458</f>
        <v>2419.7343871029502</v>
      </c>
      <c r="I1458" s="67">
        <f t="shared" si="157"/>
        <v>3.4320728690556809E-4</v>
      </c>
      <c r="K1458" s="65">
        <v>44560</v>
      </c>
      <c r="L1458" s="62">
        <f t="shared" si="158"/>
        <v>2.528288620741817E-2</v>
      </c>
      <c r="M1458" s="62">
        <f t="shared" si="154"/>
        <v>197.39</v>
      </c>
      <c r="N1458">
        <f t="shared" si="159"/>
        <v>2.3594689898361249E-2</v>
      </c>
    </row>
    <row r="1459" spans="1:14" x14ac:dyDescent="0.3">
      <c r="A1459" s="101">
        <v>44564</v>
      </c>
      <c r="B1459" s="3">
        <f>'Raw data'!B1459</f>
        <v>53.15</v>
      </c>
      <c r="C1459" s="3">
        <f t="shared" si="155"/>
        <v>-2.7447392497712719E-2</v>
      </c>
      <c r="D1459" s="3">
        <f>'Raw data'!C1459</f>
        <v>108.75</v>
      </c>
      <c r="E1459" s="3">
        <f t="shared" si="156"/>
        <v>9.7493036211698889E-3</v>
      </c>
      <c r="F1459" s="3">
        <f>'Raw data'!D1459</f>
        <v>35.799999999999997</v>
      </c>
      <c r="G1459" s="3">
        <f t="shared" ref="G1459:G1522" si="161">(F1459-F1458)/F1458</f>
        <v>2.168949771689492E-2</v>
      </c>
      <c r="H1459" s="62">
        <f>'Raw data'!E1459</f>
        <v>2444.18859448484</v>
      </c>
      <c r="I1459" s="67">
        <f t="shared" si="157"/>
        <v>1.0106153597778889E-2</v>
      </c>
      <c r="K1459" s="65">
        <v>44564</v>
      </c>
      <c r="L1459" s="62">
        <f t="shared" si="158"/>
        <v>1.3304696134506962E-3</v>
      </c>
      <c r="M1459" s="62">
        <f t="shared" si="154"/>
        <v>197.7</v>
      </c>
      <c r="N1459">
        <f t="shared" si="159"/>
        <v>1.5704949592178039E-3</v>
      </c>
    </row>
    <row r="1460" spans="1:14" x14ac:dyDescent="0.3">
      <c r="A1460" s="101">
        <v>44565</v>
      </c>
      <c r="B1460" s="3">
        <f>'Raw data'!B1460</f>
        <v>51.45</v>
      </c>
      <c r="C1460" s="3">
        <f t="shared" si="155"/>
        <v>-3.1984948259642439E-2</v>
      </c>
      <c r="D1460" s="3">
        <f>'Raw data'!C1460</f>
        <v>107.15</v>
      </c>
      <c r="E1460" s="3">
        <f t="shared" si="156"/>
        <v>-1.4712643678160867E-2</v>
      </c>
      <c r="F1460" s="3">
        <f>'Raw data'!D1460</f>
        <v>34.54</v>
      </c>
      <c r="G1460" s="3">
        <f t="shared" si="161"/>
        <v>-3.5195530726256932E-2</v>
      </c>
      <c r="H1460" s="62">
        <f>'Raw data'!E1460</f>
        <v>2456.1715679745598</v>
      </c>
      <c r="I1460" s="67">
        <f t="shared" si="157"/>
        <v>4.902638657572767E-3</v>
      </c>
      <c r="K1460" s="65">
        <v>44565</v>
      </c>
      <c r="L1460" s="62">
        <f t="shared" si="158"/>
        <v>-2.7297707554686745E-2</v>
      </c>
      <c r="M1460" s="62">
        <f t="shared" si="154"/>
        <v>193.14000000000001</v>
      </c>
      <c r="N1460">
        <f t="shared" si="159"/>
        <v>-2.306525037936254E-2</v>
      </c>
    </row>
    <row r="1461" spans="1:14" x14ac:dyDescent="0.3">
      <c r="A1461" s="101">
        <v>44566</v>
      </c>
      <c r="B1461" s="3">
        <f>'Raw data'!B1461</f>
        <v>51</v>
      </c>
      <c r="C1461" s="3">
        <f t="shared" si="155"/>
        <v>-8.7463556851312494E-3</v>
      </c>
      <c r="D1461" s="3">
        <f>'Raw data'!C1461</f>
        <v>109.1</v>
      </c>
      <c r="E1461" s="3">
        <f t="shared" si="156"/>
        <v>1.8198786747550055E-2</v>
      </c>
      <c r="F1461" s="3">
        <f>'Raw data'!D1461</f>
        <v>34.4</v>
      </c>
      <c r="G1461" s="3">
        <f t="shared" si="161"/>
        <v>-4.0532715691951526E-3</v>
      </c>
      <c r="H1461" s="62">
        <f>'Raw data'!E1461</f>
        <v>2442.8109529608901</v>
      </c>
      <c r="I1461" s="67">
        <f t="shared" si="157"/>
        <v>-5.4396098333991229E-3</v>
      </c>
      <c r="K1461" s="65">
        <v>44566</v>
      </c>
      <c r="L1461" s="62">
        <f t="shared" si="158"/>
        <v>1.7997198310745509E-3</v>
      </c>
      <c r="M1461" s="62">
        <f t="shared" si="154"/>
        <v>194.5</v>
      </c>
      <c r="N1461">
        <f t="shared" si="159"/>
        <v>7.0415242829035161E-3</v>
      </c>
    </row>
    <row r="1462" spans="1:14" x14ac:dyDescent="0.3">
      <c r="A1462" s="101">
        <v>44568</v>
      </c>
      <c r="B1462" s="3">
        <f>'Raw data'!B1462</f>
        <v>50</v>
      </c>
      <c r="C1462" s="3">
        <f t="shared" si="155"/>
        <v>-1.9607843137254902E-2</v>
      </c>
      <c r="D1462" s="3">
        <f>'Raw data'!C1462</f>
        <v>107.8</v>
      </c>
      <c r="E1462" s="3">
        <f t="shared" si="156"/>
        <v>-1.1915673693858819E-2</v>
      </c>
      <c r="F1462" s="3">
        <f>'Raw data'!D1462</f>
        <v>32.9</v>
      </c>
      <c r="G1462" s="3">
        <f t="shared" si="161"/>
        <v>-4.3604651162790699E-2</v>
      </c>
      <c r="H1462" s="62">
        <f>'Raw data'!E1462</f>
        <v>2400.95207984023</v>
      </c>
      <c r="I1462" s="67">
        <f t="shared" si="157"/>
        <v>-1.7135535220162507E-2</v>
      </c>
      <c r="K1462" s="65">
        <v>44568</v>
      </c>
      <c r="L1462" s="62">
        <f t="shared" si="158"/>
        <v>-2.5042722664634809E-2</v>
      </c>
      <c r="M1462" s="62">
        <f t="shared" si="154"/>
        <v>190.70000000000002</v>
      </c>
      <c r="N1462">
        <f t="shared" si="159"/>
        <v>-1.9537275064267265E-2</v>
      </c>
    </row>
    <row r="1463" spans="1:14" x14ac:dyDescent="0.3">
      <c r="A1463" s="101">
        <v>44571</v>
      </c>
      <c r="B1463" s="3">
        <f>'Raw data'!B1463</f>
        <v>49.56</v>
      </c>
      <c r="C1463" s="3">
        <f t="shared" si="155"/>
        <v>-8.7999999999999537E-3</v>
      </c>
      <c r="D1463" s="3">
        <f>'Raw data'!C1463</f>
        <v>107.6</v>
      </c>
      <c r="E1463" s="3">
        <f t="shared" si="156"/>
        <v>-1.8552875695733103E-3</v>
      </c>
      <c r="F1463" s="3">
        <f>'Raw data'!D1463</f>
        <v>32.299999999999997</v>
      </c>
      <c r="G1463" s="3">
        <f t="shared" si="161"/>
        <v>-1.8237082066869345E-2</v>
      </c>
      <c r="H1463" s="62">
        <f>'Raw data'!E1463</f>
        <v>2352.7330660780999</v>
      </c>
      <c r="I1463" s="67">
        <f t="shared" si="157"/>
        <v>-2.0083288694932554E-2</v>
      </c>
      <c r="K1463" s="65">
        <v>44571</v>
      </c>
      <c r="L1463" s="62">
        <f t="shared" si="158"/>
        <v>-9.6307898788142027E-3</v>
      </c>
      <c r="M1463" s="62">
        <f t="shared" si="154"/>
        <v>189.45999999999998</v>
      </c>
      <c r="N1463">
        <f t="shared" si="159"/>
        <v>-6.5023597273205945E-3</v>
      </c>
    </row>
    <row r="1464" spans="1:14" x14ac:dyDescent="0.3">
      <c r="A1464" s="101">
        <v>44572</v>
      </c>
      <c r="B1464" s="3">
        <f>'Raw data'!B1464</f>
        <v>51.95</v>
      </c>
      <c r="C1464" s="3">
        <f t="shared" si="155"/>
        <v>4.8224374495560947E-2</v>
      </c>
      <c r="D1464" s="3">
        <f>'Raw data'!C1464</f>
        <v>108.2</v>
      </c>
      <c r="E1464" s="3">
        <f t="shared" si="156"/>
        <v>5.5762081784387412E-3</v>
      </c>
      <c r="F1464" s="3">
        <f>'Raw data'!D1464</f>
        <v>33.04</v>
      </c>
      <c r="G1464" s="3">
        <f t="shared" si="161"/>
        <v>2.2910216718266319E-2</v>
      </c>
      <c r="H1464" s="62">
        <f>'Raw data'!E1464</f>
        <v>2379.1889880946001</v>
      </c>
      <c r="I1464" s="67">
        <f t="shared" si="157"/>
        <v>1.1244761421490532E-2</v>
      </c>
      <c r="K1464" s="65">
        <v>44572</v>
      </c>
      <c r="L1464" s="62">
        <f t="shared" si="158"/>
        <v>2.5570266464088668E-2</v>
      </c>
      <c r="M1464" s="62">
        <f t="shared" si="154"/>
        <v>193.19</v>
      </c>
      <c r="N1464">
        <f t="shared" si="159"/>
        <v>1.9687532988493711E-2</v>
      </c>
    </row>
    <row r="1465" spans="1:14" x14ac:dyDescent="0.3">
      <c r="A1465" s="101">
        <v>44573</v>
      </c>
      <c r="B1465" s="3">
        <f>'Raw data'!B1465</f>
        <v>51.2</v>
      </c>
      <c r="C1465" s="3">
        <f t="shared" si="155"/>
        <v>-1.4436958614051972E-2</v>
      </c>
      <c r="D1465" s="3">
        <f>'Raw data'!C1465</f>
        <v>111.8</v>
      </c>
      <c r="E1465" s="3">
        <f t="shared" si="156"/>
        <v>3.3271719038816955E-2</v>
      </c>
      <c r="F1465" s="3">
        <f>'Raw data'!D1465</f>
        <v>32.880000000000003</v>
      </c>
      <c r="G1465" s="3">
        <f t="shared" si="161"/>
        <v>-4.8426150121064345E-3</v>
      </c>
      <c r="H1465" s="62">
        <f>'Raw data'!E1465</f>
        <v>2399.1757399138601</v>
      </c>
      <c r="I1465" s="67">
        <f t="shared" si="157"/>
        <v>8.4006575010531718E-3</v>
      </c>
      <c r="K1465" s="65">
        <v>44573</v>
      </c>
      <c r="L1465" s="62">
        <f t="shared" si="158"/>
        <v>4.6640484708861821E-3</v>
      </c>
      <c r="M1465" s="62">
        <f t="shared" si="154"/>
        <v>195.88</v>
      </c>
      <c r="N1465">
        <f t="shared" si="159"/>
        <v>1.3924116155080478E-2</v>
      </c>
    </row>
    <row r="1466" spans="1:14" x14ac:dyDescent="0.3">
      <c r="A1466" s="101">
        <v>44574</v>
      </c>
      <c r="B1466" s="3">
        <f>'Raw data'!B1466</f>
        <v>51</v>
      </c>
      <c r="C1466" s="3">
        <f t="shared" si="155"/>
        <v>-3.9062500000000555E-3</v>
      </c>
      <c r="D1466" s="3">
        <f>'Raw data'!C1466</f>
        <v>110.3</v>
      </c>
      <c r="E1466" s="3">
        <f t="shared" si="156"/>
        <v>-1.3416815742397139E-2</v>
      </c>
      <c r="F1466" s="3">
        <f>'Raw data'!D1466</f>
        <v>33.32</v>
      </c>
      <c r="G1466" s="3">
        <f t="shared" si="161"/>
        <v>1.3381995133819881E-2</v>
      </c>
      <c r="H1466" s="62">
        <f>'Raw data'!E1466</f>
        <v>2397.9601711975602</v>
      </c>
      <c r="I1466" s="67">
        <f t="shared" si="157"/>
        <v>-5.066609736323679E-4</v>
      </c>
      <c r="K1466" s="65">
        <v>44574</v>
      </c>
      <c r="L1466" s="62">
        <f t="shared" si="158"/>
        <v>-1.3136902028591045E-3</v>
      </c>
      <c r="M1466" s="62">
        <f t="shared" si="154"/>
        <v>194.62</v>
      </c>
      <c r="N1466">
        <f t="shared" si="159"/>
        <v>-6.432509699816168E-3</v>
      </c>
    </row>
    <row r="1467" spans="1:14" x14ac:dyDescent="0.3">
      <c r="A1467" s="101">
        <v>44575</v>
      </c>
      <c r="B1467" s="3">
        <f>'Raw data'!B1467</f>
        <v>51.4</v>
      </c>
      <c r="C1467" s="3">
        <f t="shared" si="155"/>
        <v>7.8431372549019329E-3</v>
      </c>
      <c r="D1467" s="3">
        <f>'Raw data'!C1467</f>
        <v>107.95</v>
      </c>
      <c r="E1467" s="3">
        <f t="shared" si="156"/>
        <v>-2.1305530371713458E-2</v>
      </c>
      <c r="F1467" s="3">
        <f>'Raw data'!D1467</f>
        <v>33.119999999999997</v>
      </c>
      <c r="G1467" s="3">
        <f t="shared" si="161"/>
        <v>-6.0024009603842389E-3</v>
      </c>
      <c r="H1467" s="62">
        <f>'Raw data'!E1467</f>
        <v>2358.2907279149099</v>
      </c>
      <c r="I1467" s="67">
        <f t="shared" si="157"/>
        <v>-1.6542995066860945E-2</v>
      </c>
      <c r="K1467" s="65">
        <v>44575</v>
      </c>
      <c r="L1467" s="62">
        <f t="shared" si="158"/>
        <v>-6.4882646923985878E-3</v>
      </c>
      <c r="M1467" s="62">
        <f t="shared" si="154"/>
        <v>192.47</v>
      </c>
      <c r="N1467">
        <f t="shared" si="159"/>
        <v>-1.1047168841845676E-2</v>
      </c>
    </row>
    <row r="1468" spans="1:14" x14ac:dyDescent="0.3">
      <c r="A1468" s="101">
        <v>44578</v>
      </c>
      <c r="B1468" s="3">
        <f>'Raw data'!B1468</f>
        <v>50.25</v>
      </c>
      <c r="C1468" s="3">
        <f t="shared" si="155"/>
        <v>-2.2373540856031101E-2</v>
      </c>
      <c r="D1468" s="3">
        <f>'Raw data'!C1468</f>
        <v>107.75</v>
      </c>
      <c r="E1468" s="3">
        <f t="shared" si="156"/>
        <v>-1.8527095877721429E-3</v>
      </c>
      <c r="F1468" s="3">
        <f>'Raw data'!D1468</f>
        <v>32.76</v>
      </c>
      <c r="G1468" s="3">
        <f t="shared" si="161"/>
        <v>-1.0869565217391288E-2</v>
      </c>
      <c r="H1468" s="62">
        <f>'Raw data'!E1468</f>
        <v>2363.1201608473598</v>
      </c>
      <c r="I1468" s="67">
        <f t="shared" si="157"/>
        <v>2.0478530807437165E-3</v>
      </c>
      <c r="K1468" s="65">
        <v>44578</v>
      </c>
      <c r="L1468" s="62">
        <f t="shared" si="158"/>
        <v>-1.1698605220398178E-2</v>
      </c>
      <c r="M1468" s="62">
        <f t="shared" si="154"/>
        <v>190.76</v>
      </c>
      <c r="N1468">
        <f t="shared" si="159"/>
        <v>-8.884501480750288E-3</v>
      </c>
    </row>
    <row r="1469" spans="1:14" x14ac:dyDescent="0.3">
      <c r="A1469" s="101">
        <v>44579</v>
      </c>
      <c r="B1469" s="3">
        <f>'Raw data'!B1469</f>
        <v>51.45</v>
      </c>
      <c r="C1469" s="3">
        <f t="shared" si="155"/>
        <v>2.3880597014925429E-2</v>
      </c>
      <c r="D1469" s="3">
        <f>'Raw data'!C1469</f>
        <v>107.4</v>
      </c>
      <c r="E1469" s="3">
        <f t="shared" si="156"/>
        <v>-3.2482598607888103E-3</v>
      </c>
      <c r="F1469" s="3">
        <f>'Raw data'!D1469</f>
        <v>32.32</v>
      </c>
      <c r="G1469" s="3">
        <f t="shared" si="161"/>
        <v>-1.3431013431013362E-2</v>
      </c>
      <c r="H1469" s="62">
        <f>'Raw data'!E1469</f>
        <v>2322.79630559202</v>
      </c>
      <c r="I1469" s="67">
        <f t="shared" si="157"/>
        <v>-1.7063819235023845E-2</v>
      </c>
      <c r="K1469" s="65">
        <v>44579</v>
      </c>
      <c r="L1469" s="62">
        <f t="shared" si="158"/>
        <v>2.4004412410410848E-3</v>
      </c>
      <c r="M1469" s="62">
        <f t="shared" si="154"/>
        <v>191.17000000000002</v>
      </c>
      <c r="N1469">
        <f t="shared" si="159"/>
        <v>2.1492975466556145E-3</v>
      </c>
    </row>
    <row r="1470" spans="1:14" x14ac:dyDescent="0.3">
      <c r="A1470" s="101">
        <v>44580</v>
      </c>
      <c r="B1470" s="3">
        <f>'Raw data'!B1470</f>
        <v>52.25</v>
      </c>
      <c r="C1470" s="3">
        <f t="shared" si="155"/>
        <v>1.5549076773566513E-2</v>
      </c>
      <c r="D1470" s="3">
        <f>'Raw data'!C1470</f>
        <v>107.8</v>
      </c>
      <c r="E1470" s="3">
        <f t="shared" si="156"/>
        <v>3.7243947858472204E-3</v>
      </c>
      <c r="F1470" s="3">
        <f>'Raw data'!D1470</f>
        <v>33.26</v>
      </c>
      <c r="G1470" s="3">
        <f t="shared" si="161"/>
        <v>2.9084158415841513E-2</v>
      </c>
      <c r="H1470" s="62">
        <f>'Raw data'!E1470</f>
        <v>2332.9578227084698</v>
      </c>
      <c r="I1470" s="67">
        <f t="shared" si="157"/>
        <v>4.3746914406513062E-3</v>
      </c>
      <c r="K1470" s="65">
        <v>44580</v>
      </c>
      <c r="L1470" s="62">
        <f t="shared" si="158"/>
        <v>1.6119209991751749E-2</v>
      </c>
      <c r="M1470" s="62">
        <f t="shared" si="154"/>
        <v>193.31</v>
      </c>
      <c r="N1470">
        <f t="shared" si="159"/>
        <v>1.1194225035308815E-2</v>
      </c>
    </row>
    <row r="1471" spans="1:14" x14ac:dyDescent="0.3">
      <c r="A1471" s="101">
        <v>44581</v>
      </c>
      <c r="B1471" s="3">
        <f>'Raw data'!B1471</f>
        <v>52.8</v>
      </c>
      <c r="C1471" s="3">
        <f t="shared" si="155"/>
        <v>1.052631578947363E-2</v>
      </c>
      <c r="D1471" s="3">
        <f>'Raw data'!C1471</f>
        <v>111</v>
      </c>
      <c r="E1471" s="3">
        <f t="shared" si="156"/>
        <v>2.968460111317257E-2</v>
      </c>
      <c r="F1471" s="3">
        <f>'Raw data'!D1471</f>
        <v>33.840000000000003</v>
      </c>
      <c r="G1471" s="3">
        <f t="shared" si="161"/>
        <v>1.7438364401683868E-2</v>
      </c>
      <c r="H1471" s="62">
        <f>'Raw data'!E1471</f>
        <v>2354.5087383402802</v>
      </c>
      <c r="I1471" s="67">
        <f t="shared" si="157"/>
        <v>9.2375933341094733E-3</v>
      </c>
      <c r="K1471" s="65">
        <v>44581</v>
      </c>
      <c r="L1471" s="62">
        <f t="shared" si="158"/>
        <v>1.9216427101443358E-2</v>
      </c>
      <c r="M1471" s="62">
        <f t="shared" si="154"/>
        <v>197.64000000000001</v>
      </c>
      <c r="N1471">
        <f t="shared" si="159"/>
        <v>2.2399255082510023E-2</v>
      </c>
    </row>
    <row r="1472" spans="1:14" x14ac:dyDescent="0.3">
      <c r="A1472" s="101">
        <v>44582</v>
      </c>
      <c r="B1472" s="3">
        <f>'Raw data'!B1472</f>
        <v>52.05</v>
      </c>
      <c r="C1472" s="3">
        <f t="shared" si="155"/>
        <v>-1.4204545454545456E-2</v>
      </c>
      <c r="D1472" s="3">
        <f>'Raw data'!C1472</f>
        <v>105.1</v>
      </c>
      <c r="E1472" s="3">
        <f t="shared" si="156"/>
        <v>-5.3153153153153207E-2</v>
      </c>
      <c r="F1472" s="3">
        <f>'Raw data'!D1472</f>
        <v>33.26</v>
      </c>
      <c r="G1472" s="3">
        <f t="shared" si="161"/>
        <v>-1.7139479905437509E-2</v>
      </c>
      <c r="H1472" s="62">
        <f>'Raw data'!E1472</f>
        <v>2314.0624387716298</v>
      </c>
      <c r="I1472" s="67">
        <f t="shared" si="157"/>
        <v>-1.7178232940923986E-2</v>
      </c>
      <c r="K1472" s="65">
        <v>44582</v>
      </c>
      <c r="L1472" s="62">
        <f t="shared" si="158"/>
        <v>-2.8165726171045392E-2</v>
      </c>
      <c r="M1472" s="62">
        <f t="shared" si="154"/>
        <v>190.40999999999997</v>
      </c>
      <c r="N1472">
        <f t="shared" si="159"/>
        <v>-3.658166363084419E-2</v>
      </c>
    </row>
    <row r="1473" spans="1:14" x14ac:dyDescent="0.3">
      <c r="A1473" s="101">
        <v>44585</v>
      </c>
      <c r="B1473" s="3">
        <f>'Raw data'!B1473</f>
        <v>48.96</v>
      </c>
      <c r="C1473" s="3">
        <f t="shared" si="155"/>
        <v>-5.936599423631117E-2</v>
      </c>
      <c r="D1473" s="3">
        <f>'Raw data'!C1473</f>
        <v>101.2</v>
      </c>
      <c r="E1473" s="3">
        <f t="shared" si="156"/>
        <v>-3.7107516650808678E-2</v>
      </c>
      <c r="F1473" s="3">
        <f>'Raw data'!D1473</f>
        <v>31.5</v>
      </c>
      <c r="G1473" s="3">
        <f t="shared" si="161"/>
        <v>-5.2916416115453939E-2</v>
      </c>
      <c r="H1473" s="62">
        <f>'Raw data'!E1473</f>
        <v>2223.9859193283501</v>
      </c>
      <c r="I1473" s="67">
        <f t="shared" si="157"/>
        <v>-3.8925708284299754E-2</v>
      </c>
      <c r="K1473" s="65">
        <v>44585</v>
      </c>
      <c r="L1473" s="62">
        <f t="shared" si="158"/>
        <v>-4.979664233419126E-2</v>
      </c>
      <c r="M1473" s="62">
        <f t="shared" si="154"/>
        <v>181.66</v>
      </c>
      <c r="N1473">
        <f t="shared" si="159"/>
        <v>-4.5953468830418426E-2</v>
      </c>
    </row>
    <row r="1474" spans="1:14" x14ac:dyDescent="0.3">
      <c r="A1474" s="101">
        <v>44586</v>
      </c>
      <c r="B1474" s="3">
        <f>'Raw data'!B1474</f>
        <v>48.34</v>
      </c>
      <c r="C1474" s="3">
        <f t="shared" si="155"/>
        <v>-1.2663398692810406E-2</v>
      </c>
      <c r="D1474" s="3">
        <f>'Raw data'!C1474</f>
        <v>101</v>
      </c>
      <c r="E1474" s="3">
        <f t="shared" si="156"/>
        <v>-1.9762845849802652E-3</v>
      </c>
      <c r="F1474" s="3">
        <f>'Raw data'!D1474</f>
        <v>31.46</v>
      </c>
      <c r="G1474" s="3">
        <f t="shared" si="161"/>
        <v>-1.2698412698412427E-3</v>
      </c>
      <c r="H1474" s="62">
        <f>'Raw data'!E1474</f>
        <v>2239.7235657781498</v>
      </c>
      <c r="I1474" s="67">
        <f t="shared" si="157"/>
        <v>7.0763246803975059E-3</v>
      </c>
      <c r="K1474" s="65">
        <v>44586</v>
      </c>
      <c r="L1474" s="62">
        <f t="shared" si="158"/>
        <v>-5.3031748492106375E-3</v>
      </c>
      <c r="M1474" s="62">
        <f t="shared" si="154"/>
        <v>180.8</v>
      </c>
      <c r="N1474">
        <f t="shared" si="159"/>
        <v>-4.7341186832543505E-3</v>
      </c>
    </row>
    <row r="1475" spans="1:14" x14ac:dyDescent="0.3">
      <c r="A1475" s="101">
        <v>44587</v>
      </c>
      <c r="B1475" s="3">
        <f>'Raw data'!B1475</f>
        <v>49.04</v>
      </c>
      <c r="C1475" s="3">
        <f t="shared" si="155"/>
        <v>1.4480761274306904E-2</v>
      </c>
      <c r="D1475" s="3">
        <f>'Raw data'!C1475</f>
        <v>102.95</v>
      </c>
      <c r="E1475" s="3">
        <f t="shared" si="156"/>
        <v>1.9306930693069334E-2</v>
      </c>
      <c r="F1475" s="3">
        <f>'Raw data'!D1475</f>
        <v>32.119999999999997</v>
      </c>
      <c r="G1475" s="3">
        <f t="shared" si="161"/>
        <v>2.0979020979020869E-2</v>
      </c>
      <c r="H1475" s="62">
        <f>'Raw data'!E1475</f>
        <v>2286.11018358722</v>
      </c>
      <c r="I1475" s="67">
        <f t="shared" si="157"/>
        <v>2.0710867411422744E-2</v>
      </c>
      <c r="K1475" s="65">
        <v>44587</v>
      </c>
      <c r="L1475" s="62">
        <f t="shared" si="158"/>
        <v>1.8255570982132371E-2</v>
      </c>
      <c r="M1475" s="62">
        <f t="shared" ref="M1475:M1527" si="162">B1475+D1475+F1475</f>
        <v>184.11</v>
      </c>
      <c r="N1475">
        <f t="shared" si="159"/>
        <v>1.8307522123893815E-2</v>
      </c>
    </row>
    <row r="1476" spans="1:14" x14ac:dyDescent="0.3">
      <c r="A1476" s="101">
        <v>44588</v>
      </c>
      <c r="B1476" s="3">
        <f>'Raw data'!B1476</f>
        <v>48.8</v>
      </c>
      <c r="C1476" s="3">
        <f t="shared" ref="C1476:C1527" si="163">(B1476-B1475)/B1475</f>
        <v>-4.8939641109298935E-3</v>
      </c>
      <c r="D1476" s="3">
        <f>'Raw data'!C1476</f>
        <v>104.15</v>
      </c>
      <c r="E1476" s="3">
        <f t="shared" ref="E1476:E1527" si="164">(D1476-D1475)/D1475</f>
        <v>1.165614375910639E-2</v>
      </c>
      <c r="F1476" s="3">
        <f>'Raw data'!D1476</f>
        <v>31.78</v>
      </c>
      <c r="G1476" s="3">
        <f t="shared" si="161"/>
        <v>-1.0585305105852937E-2</v>
      </c>
      <c r="H1476" s="62">
        <f>'Raw data'!E1476</f>
        <v>2270.12483236855</v>
      </c>
      <c r="I1476" s="67">
        <f t="shared" ref="I1476:I1527" si="165">(H1476-H1475)/H1475</f>
        <v>-6.9923800407497728E-3</v>
      </c>
      <c r="K1476" s="65">
        <v>44588</v>
      </c>
      <c r="L1476" s="62">
        <f t="shared" ref="L1476:L1527" si="166">AVERAGE(C1476,E1476,G1476)</f>
        <v>-1.2743751525588138E-3</v>
      </c>
      <c r="M1476" s="62">
        <f t="shared" si="162"/>
        <v>184.73</v>
      </c>
      <c r="N1476">
        <f t="shared" ref="N1476:N1527" si="167">(M1476-M1475)/M1475</f>
        <v>3.3675520069522354E-3</v>
      </c>
    </row>
    <row r="1477" spans="1:14" x14ac:dyDescent="0.3">
      <c r="A1477" s="101">
        <v>44589</v>
      </c>
      <c r="B1477" s="3">
        <f>'Raw data'!B1477</f>
        <v>50.3</v>
      </c>
      <c r="C1477" s="3">
        <f t="shared" si="163"/>
        <v>3.073770491803279E-2</v>
      </c>
      <c r="D1477" s="3">
        <f>'Raw data'!C1477</f>
        <v>105</v>
      </c>
      <c r="E1477" s="3">
        <f t="shared" si="164"/>
        <v>8.1613058089293738E-3</v>
      </c>
      <c r="F1477" s="3">
        <f>'Raw data'!D1477</f>
        <v>33.020000000000003</v>
      </c>
      <c r="G1477" s="3">
        <f t="shared" si="161"/>
        <v>3.9018250471995024E-2</v>
      </c>
      <c r="H1477" s="62">
        <f>'Raw data'!E1477</f>
        <v>2266.82007783583</v>
      </c>
      <c r="I1477" s="67">
        <f t="shared" si="165"/>
        <v>-1.455758945763299E-3</v>
      </c>
      <c r="K1477" s="65">
        <v>44589</v>
      </c>
      <c r="L1477" s="62">
        <f t="shared" si="166"/>
        <v>2.5972420399652394E-2</v>
      </c>
      <c r="M1477" s="62">
        <f t="shared" si="162"/>
        <v>188.32000000000002</v>
      </c>
      <c r="N1477">
        <f t="shared" si="167"/>
        <v>1.9433768202241283E-2</v>
      </c>
    </row>
    <row r="1478" spans="1:14" x14ac:dyDescent="0.3">
      <c r="A1478" s="101">
        <v>44592</v>
      </c>
      <c r="B1478" s="3">
        <f>'Raw data'!B1478</f>
        <v>51.7</v>
      </c>
      <c r="C1478" s="3">
        <f t="shared" si="163"/>
        <v>2.7833001988071687E-2</v>
      </c>
      <c r="D1478" s="3">
        <f>'Raw data'!C1478</f>
        <v>107.05</v>
      </c>
      <c r="E1478" s="3">
        <f t="shared" si="164"/>
        <v>1.9523809523809495E-2</v>
      </c>
      <c r="F1478" s="3">
        <f>'Raw data'!D1478</f>
        <v>33.74</v>
      </c>
      <c r="G1478" s="3">
        <f t="shared" si="161"/>
        <v>2.1804966686856414E-2</v>
      </c>
      <c r="H1478" s="62">
        <f>'Raw data'!E1478</f>
        <v>2290.1591683882998</v>
      </c>
      <c r="I1478" s="67">
        <f t="shared" si="165"/>
        <v>1.0295960751658765E-2</v>
      </c>
      <c r="K1478" s="65">
        <v>44592</v>
      </c>
      <c r="L1478" s="62">
        <f t="shared" si="166"/>
        <v>2.3053926066245862E-2</v>
      </c>
      <c r="M1478" s="62">
        <f t="shared" si="162"/>
        <v>192.49</v>
      </c>
      <c r="N1478">
        <f t="shared" si="167"/>
        <v>2.2143160577739948E-2</v>
      </c>
    </row>
    <row r="1479" spans="1:14" x14ac:dyDescent="0.3">
      <c r="A1479" s="101">
        <v>44593</v>
      </c>
      <c r="B1479" s="3">
        <f>'Raw data'!B1479</f>
        <v>51.6</v>
      </c>
      <c r="C1479" s="3">
        <f t="shared" si="163"/>
        <v>-1.9342359767891956E-3</v>
      </c>
      <c r="D1479" s="3">
        <f>'Raw data'!C1479</f>
        <v>110.2</v>
      </c>
      <c r="E1479" s="3">
        <f t="shared" si="164"/>
        <v>2.9425502101821634E-2</v>
      </c>
      <c r="F1479" s="3">
        <f>'Raw data'!D1479</f>
        <v>34.200000000000003</v>
      </c>
      <c r="G1479" s="3">
        <f t="shared" si="161"/>
        <v>1.3633669235329011E-2</v>
      </c>
      <c r="H1479" s="62">
        <f>'Raw data'!E1479</f>
        <v>2313.2017661339</v>
      </c>
      <c r="I1479" s="67">
        <f t="shared" si="165"/>
        <v>1.0061570419935689E-2</v>
      </c>
      <c r="K1479" s="65">
        <v>44593</v>
      </c>
      <c r="L1479" s="62">
        <f t="shared" si="166"/>
        <v>1.370831178678715E-2</v>
      </c>
      <c r="M1479" s="62">
        <f t="shared" si="162"/>
        <v>196</v>
      </c>
      <c r="N1479">
        <f t="shared" si="167"/>
        <v>1.8234713491609905E-2</v>
      </c>
    </row>
    <row r="1480" spans="1:14" x14ac:dyDescent="0.3">
      <c r="A1480" s="101">
        <v>44594</v>
      </c>
      <c r="B1480" s="3">
        <f>'Raw data'!B1480</f>
        <v>51</v>
      </c>
      <c r="C1480" s="3">
        <f t="shared" si="163"/>
        <v>-1.1627906976744214E-2</v>
      </c>
      <c r="D1480" s="3">
        <f>'Raw data'!C1480</f>
        <v>110.6</v>
      </c>
      <c r="E1480" s="3">
        <f t="shared" si="164"/>
        <v>3.6297640653356758E-3</v>
      </c>
      <c r="F1480" s="3">
        <f>'Raw data'!D1480</f>
        <v>34.299999999999997</v>
      </c>
      <c r="G1480" s="3">
        <f t="shared" si="161"/>
        <v>2.9239766081869682E-3</v>
      </c>
      <c r="H1480" s="62">
        <f>'Raw data'!E1480</f>
        <v>2324.4772664873999</v>
      </c>
      <c r="I1480" s="67">
        <f t="shared" si="165"/>
        <v>4.8744128240680159E-3</v>
      </c>
      <c r="K1480" s="65">
        <v>44594</v>
      </c>
      <c r="L1480" s="62">
        <f t="shared" si="166"/>
        <v>-1.6913887677405235E-3</v>
      </c>
      <c r="M1480" s="62">
        <f t="shared" si="162"/>
        <v>195.89999999999998</v>
      </c>
      <c r="N1480">
        <f t="shared" si="167"/>
        <v>-5.1020408163276912E-4</v>
      </c>
    </row>
    <row r="1481" spans="1:14" x14ac:dyDescent="0.3">
      <c r="A1481" s="101">
        <v>44595</v>
      </c>
      <c r="B1481" s="3">
        <f>'Raw data'!B1481</f>
        <v>49</v>
      </c>
      <c r="C1481" s="3">
        <f t="shared" si="163"/>
        <v>-3.9215686274509803E-2</v>
      </c>
      <c r="D1481" s="3">
        <f>'Raw data'!C1481</f>
        <v>106.3</v>
      </c>
      <c r="E1481" s="3">
        <f t="shared" si="164"/>
        <v>-3.8878842676311004E-2</v>
      </c>
      <c r="F1481" s="3">
        <f>'Raw data'!D1481</f>
        <v>33.979999999999997</v>
      </c>
      <c r="G1481" s="3">
        <f t="shared" si="161"/>
        <v>-9.3294460641399502E-3</v>
      </c>
      <c r="H1481" s="62">
        <f>'Raw data'!E1481</f>
        <v>2277.6687713490001</v>
      </c>
      <c r="I1481" s="67">
        <f t="shared" si="165"/>
        <v>-2.0137213563346149E-2</v>
      </c>
      <c r="K1481" s="65">
        <v>44595</v>
      </c>
      <c r="L1481" s="62">
        <f t="shared" si="166"/>
        <v>-2.914132500498692E-2</v>
      </c>
      <c r="M1481" s="62">
        <f t="shared" si="162"/>
        <v>189.28</v>
      </c>
      <c r="N1481">
        <f t="shared" si="167"/>
        <v>-3.379275140377732E-2</v>
      </c>
    </row>
    <row r="1482" spans="1:14" x14ac:dyDescent="0.3">
      <c r="A1482" s="101">
        <v>44596</v>
      </c>
      <c r="B1482" s="3">
        <f>'Raw data'!B1482</f>
        <v>48.8</v>
      </c>
      <c r="C1482" s="3">
        <f t="shared" si="163"/>
        <v>-4.0816326530612821E-3</v>
      </c>
      <c r="D1482" s="3">
        <f>'Raw data'!C1482</f>
        <v>105.95</v>
      </c>
      <c r="E1482" s="3">
        <f t="shared" si="164"/>
        <v>-3.2925682031984416E-3</v>
      </c>
      <c r="F1482" s="3">
        <f>'Raw data'!D1482</f>
        <v>33.5</v>
      </c>
      <c r="G1482" s="3">
        <f t="shared" si="161"/>
        <v>-1.4125956444967537E-2</v>
      </c>
      <c r="H1482" s="62">
        <f>'Raw data'!E1482</f>
        <v>2254.3020621411001</v>
      </c>
      <c r="I1482" s="67">
        <f t="shared" si="165"/>
        <v>-1.0259046223854786E-2</v>
      </c>
      <c r="K1482" s="65">
        <v>44596</v>
      </c>
      <c r="L1482" s="62">
        <f t="shared" si="166"/>
        <v>-7.1667191004090866E-3</v>
      </c>
      <c r="M1482" s="62">
        <f t="shared" si="162"/>
        <v>188.25</v>
      </c>
      <c r="N1482">
        <f t="shared" si="167"/>
        <v>-5.4416737109044865E-3</v>
      </c>
    </row>
    <row r="1483" spans="1:14" x14ac:dyDescent="0.3">
      <c r="A1483" s="101">
        <v>44599</v>
      </c>
      <c r="B1483" s="3">
        <f>'Raw data'!B1483</f>
        <v>51.05</v>
      </c>
      <c r="C1483" s="3">
        <f t="shared" si="163"/>
        <v>4.6106557377049183E-2</v>
      </c>
      <c r="D1483" s="3">
        <f>'Raw data'!C1483</f>
        <v>108.4</v>
      </c>
      <c r="E1483" s="3">
        <f t="shared" si="164"/>
        <v>2.3124115148655051E-2</v>
      </c>
      <c r="F1483" s="3">
        <f>'Raw data'!D1483</f>
        <v>35.18</v>
      </c>
      <c r="G1483" s="3">
        <f t="shared" si="161"/>
        <v>5.0149253731343275E-2</v>
      </c>
      <c r="H1483" s="62">
        <f>'Raw data'!E1483</f>
        <v>2278.6449358800101</v>
      </c>
      <c r="I1483" s="67">
        <f t="shared" si="165"/>
        <v>1.0798408140473179E-2</v>
      </c>
      <c r="K1483" s="65">
        <v>44599</v>
      </c>
      <c r="L1483" s="62">
        <f t="shared" si="166"/>
        <v>3.9793308752349175E-2</v>
      </c>
      <c r="M1483" s="62">
        <f t="shared" si="162"/>
        <v>194.63</v>
      </c>
      <c r="N1483">
        <f t="shared" si="167"/>
        <v>3.3891102257636099E-2</v>
      </c>
    </row>
    <row r="1484" spans="1:14" x14ac:dyDescent="0.3">
      <c r="A1484" s="101">
        <v>44600</v>
      </c>
      <c r="B1484" s="3">
        <f>'Raw data'!B1484</f>
        <v>50.45</v>
      </c>
      <c r="C1484" s="3">
        <f t="shared" si="163"/>
        <v>-1.1753183153770701E-2</v>
      </c>
      <c r="D1484" s="3">
        <f>'Raw data'!C1484</f>
        <v>107.15</v>
      </c>
      <c r="E1484" s="3">
        <f t="shared" si="164"/>
        <v>-1.1531365313653136E-2</v>
      </c>
      <c r="F1484" s="3">
        <f>'Raw data'!D1484</f>
        <v>34.64</v>
      </c>
      <c r="G1484" s="3">
        <f t="shared" si="161"/>
        <v>-1.5349630471858987E-2</v>
      </c>
      <c r="H1484" s="62">
        <f>'Raw data'!E1484</f>
        <v>2274.39765960356</v>
      </c>
      <c r="I1484" s="67">
        <f t="shared" si="165"/>
        <v>-1.8639482657309102E-3</v>
      </c>
      <c r="K1484" s="65">
        <v>44600</v>
      </c>
      <c r="L1484" s="62">
        <f t="shared" si="166"/>
        <v>-1.2878059646427608E-2</v>
      </c>
      <c r="M1484" s="62">
        <f t="shared" si="162"/>
        <v>192.24</v>
      </c>
      <c r="N1484">
        <f t="shared" si="167"/>
        <v>-1.2279710219390569E-2</v>
      </c>
    </row>
    <row r="1485" spans="1:14" x14ac:dyDescent="0.3">
      <c r="A1485" s="101">
        <v>44601</v>
      </c>
      <c r="B1485" s="3">
        <f>'Raw data'!B1485</f>
        <v>50.3</v>
      </c>
      <c r="C1485" s="3">
        <f t="shared" si="163"/>
        <v>-2.9732408325075458E-3</v>
      </c>
      <c r="D1485" s="3">
        <f>'Raw data'!C1485</f>
        <v>107</v>
      </c>
      <c r="E1485" s="3">
        <f t="shared" si="164"/>
        <v>-1.399906672888527E-3</v>
      </c>
      <c r="F1485" s="3">
        <f>'Raw data'!D1485</f>
        <v>35.86</v>
      </c>
      <c r="G1485" s="3">
        <f t="shared" si="161"/>
        <v>3.5219399538106204E-2</v>
      </c>
      <c r="H1485" s="62">
        <f>'Raw data'!E1485</f>
        <v>2313.1412471788899</v>
      </c>
      <c r="I1485" s="67">
        <f t="shared" si="165"/>
        <v>1.7034658566296244E-2</v>
      </c>
      <c r="K1485" s="65">
        <v>44601</v>
      </c>
      <c r="L1485" s="62">
        <f t="shared" si="166"/>
        <v>1.0282084010903378E-2</v>
      </c>
      <c r="M1485" s="62">
        <f t="shared" si="162"/>
        <v>193.16000000000003</v>
      </c>
      <c r="N1485">
        <f t="shared" si="167"/>
        <v>4.7856845609655424E-3</v>
      </c>
    </row>
    <row r="1486" spans="1:14" x14ac:dyDescent="0.3">
      <c r="A1486" s="101">
        <v>44602</v>
      </c>
      <c r="B1486" s="3">
        <f>'Raw data'!B1486</f>
        <v>57.5</v>
      </c>
      <c r="C1486" s="3">
        <f t="shared" si="163"/>
        <v>0.14314115308151099</v>
      </c>
      <c r="D1486" s="3">
        <f>'Raw data'!C1486</f>
        <v>108.4</v>
      </c>
      <c r="E1486" s="3">
        <f t="shared" si="164"/>
        <v>1.3084112149532763E-2</v>
      </c>
      <c r="F1486" s="3">
        <f>'Raw data'!D1486</f>
        <v>36.92</v>
      </c>
      <c r="G1486" s="3">
        <f t="shared" si="161"/>
        <v>2.9559397657557232E-2</v>
      </c>
      <c r="H1486" s="62">
        <f>'Raw data'!E1486</f>
        <v>2314.26044883239</v>
      </c>
      <c r="I1486" s="67">
        <f t="shared" si="165"/>
        <v>4.8384492510567299E-4</v>
      </c>
      <c r="K1486" s="65">
        <v>44602</v>
      </c>
      <c r="L1486" s="62">
        <f t="shared" si="166"/>
        <v>6.1928220962866987E-2</v>
      </c>
      <c r="M1486" s="62">
        <f t="shared" si="162"/>
        <v>202.82</v>
      </c>
      <c r="N1486">
        <f t="shared" si="167"/>
        <v>5.0010354110581731E-2</v>
      </c>
    </row>
    <row r="1487" spans="1:14" x14ac:dyDescent="0.3">
      <c r="A1487" s="101">
        <v>44603</v>
      </c>
      <c r="B1487" s="3">
        <f>'Raw data'!B1487</f>
        <v>57.85</v>
      </c>
      <c r="C1487" s="3">
        <f t="shared" si="163"/>
        <v>6.0869565217391555E-3</v>
      </c>
      <c r="D1487" s="3">
        <f>'Raw data'!C1487</f>
        <v>109.05</v>
      </c>
      <c r="E1487" s="3">
        <f t="shared" si="164"/>
        <v>5.9963099630995524E-3</v>
      </c>
      <c r="F1487" s="3">
        <f>'Raw data'!D1487</f>
        <v>36.42</v>
      </c>
      <c r="G1487" s="3">
        <f t="shared" si="161"/>
        <v>-1.3542795232936078E-2</v>
      </c>
      <c r="H1487" s="62">
        <f>'Raw data'!E1487</f>
        <v>2293.77218584093</v>
      </c>
      <c r="I1487" s="67">
        <f t="shared" si="165"/>
        <v>-8.8530497947181975E-3</v>
      </c>
      <c r="K1487" s="65">
        <v>44603</v>
      </c>
      <c r="L1487" s="62">
        <f t="shared" si="166"/>
        <v>-4.8650958269912348E-4</v>
      </c>
      <c r="M1487" s="62">
        <f t="shared" si="162"/>
        <v>203.32</v>
      </c>
      <c r="N1487">
        <f t="shared" si="167"/>
        <v>2.4652401143871413E-3</v>
      </c>
    </row>
    <row r="1488" spans="1:14" x14ac:dyDescent="0.3">
      <c r="A1488" s="101">
        <v>44606</v>
      </c>
      <c r="B1488" s="3">
        <f>'Raw data'!B1488</f>
        <v>55.3</v>
      </c>
      <c r="C1488" s="3">
        <f t="shared" si="163"/>
        <v>-4.4079515989628421E-2</v>
      </c>
      <c r="D1488" s="3">
        <f>'Raw data'!C1488</f>
        <v>103</v>
      </c>
      <c r="E1488" s="3">
        <f t="shared" si="164"/>
        <v>-5.5479138010087088E-2</v>
      </c>
      <c r="F1488" s="3">
        <f>'Raw data'!D1488</f>
        <v>34.46</v>
      </c>
      <c r="G1488" s="3">
        <f t="shared" si="161"/>
        <v>-5.3816584294343786E-2</v>
      </c>
      <c r="H1488" s="62">
        <f>'Raw data'!E1488</f>
        <v>2240.9652858304298</v>
      </c>
      <c r="I1488" s="67">
        <f t="shared" si="165"/>
        <v>-2.302185907409126E-2</v>
      </c>
      <c r="K1488" s="65">
        <v>44606</v>
      </c>
      <c r="L1488" s="62">
        <f t="shared" si="166"/>
        <v>-5.1125079431353103E-2</v>
      </c>
      <c r="M1488" s="62">
        <f t="shared" si="162"/>
        <v>192.76000000000002</v>
      </c>
      <c r="N1488">
        <f t="shared" si="167"/>
        <v>-5.1937831988982761E-2</v>
      </c>
    </row>
    <row r="1489" spans="1:14" x14ac:dyDescent="0.3">
      <c r="A1489" s="101">
        <v>44607</v>
      </c>
      <c r="B1489" s="3">
        <f>'Raw data'!B1489</f>
        <v>57.6</v>
      </c>
      <c r="C1489" s="3">
        <f t="shared" si="163"/>
        <v>4.1591320072332807E-2</v>
      </c>
      <c r="D1489" s="3">
        <f>'Raw data'!C1489</f>
        <v>104.3</v>
      </c>
      <c r="E1489" s="3">
        <f t="shared" si="164"/>
        <v>1.2621359223300944E-2</v>
      </c>
      <c r="F1489" s="3">
        <f>'Raw data'!D1489</f>
        <v>35.24</v>
      </c>
      <c r="G1489" s="3">
        <f t="shared" si="161"/>
        <v>2.2634939059779487E-2</v>
      </c>
      <c r="H1489" s="62">
        <f>'Raw data'!E1489</f>
        <v>2282.06242327059</v>
      </c>
      <c r="I1489" s="67">
        <f t="shared" si="165"/>
        <v>1.8339033495974433E-2</v>
      </c>
      <c r="K1489" s="65">
        <v>44607</v>
      </c>
      <c r="L1489" s="62">
        <f t="shared" si="166"/>
        <v>2.5615872785137744E-2</v>
      </c>
      <c r="M1489" s="62">
        <f t="shared" si="162"/>
        <v>197.14000000000001</v>
      </c>
      <c r="N1489">
        <f t="shared" si="167"/>
        <v>2.2722556547001428E-2</v>
      </c>
    </row>
    <row r="1490" spans="1:14" x14ac:dyDescent="0.3">
      <c r="A1490" s="101">
        <v>44608</v>
      </c>
      <c r="B1490" s="3">
        <f>'Raw data'!B1490</f>
        <v>55.75</v>
      </c>
      <c r="C1490" s="3">
        <f t="shared" si="163"/>
        <v>-3.211805555555558E-2</v>
      </c>
      <c r="D1490" s="3">
        <f>'Raw data'!C1490</f>
        <v>104.2</v>
      </c>
      <c r="E1490" s="3">
        <f t="shared" si="164"/>
        <v>-9.5877277085325329E-4</v>
      </c>
      <c r="F1490" s="3">
        <f>'Raw data'!D1490</f>
        <v>34.14</v>
      </c>
      <c r="G1490" s="3">
        <f t="shared" si="161"/>
        <v>-3.1214528944381422E-2</v>
      </c>
      <c r="H1490" s="62">
        <f>'Raw data'!E1490</f>
        <v>2263.40519874047</v>
      </c>
      <c r="I1490" s="67">
        <f t="shared" si="165"/>
        <v>-8.1755978012998075E-3</v>
      </c>
      <c r="K1490" s="65">
        <v>44608</v>
      </c>
      <c r="L1490" s="62">
        <f t="shared" si="166"/>
        <v>-2.1430452423596754E-2</v>
      </c>
      <c r="M1490" s="62">
        <f t="shared" si="162"/>
        <v>194.08999999999997</v>
      </c>
      <c r="N1490">
        <f t="shared" si="167"/>
        <v>-1.5471238713604746E-2</v>
      </c>
    </row>
    <row r="1491" spans="1:14" x14ac:dyDescent="0.3">
      <c r="A1491" s="101">
        <v>44609</v>
      </c>
      <c r="B1491" s="3">
        <f>'Raw data'!B1491</f>
        <v>55.45</v>
      </c>
      <c r="C1491" s="3">
        <f t="shared" si="163"/>
        <v>-5.3811659192824603E-3</v>
      </c>
      <c r="D1491" s="3">
        <f>'Raw data'!C1491</f>
        <v>108.4</v>
      </c>
      <c r="E1491" s="3">
        <f t="shared" si="164"/>
        <v>4.0307101727447246E-2</v>
      </c>
      <c r="F1491" s="3">
        <f>'Raw data'!D1491</f>
        <v>33.5</v>
      </c>
      <c r="G1491" s="3">
        <f t="shared" si="161"/>
        <v>-1.8746338605741084E-2</v>
      </c>
      <c r="H1491" s="62">
        <f>'Raw data'!E1491</f>
        <v>2229.1470897397398</v>
      </c>
      <c r="I1491" s="67">
        <f t="shared" si="165"/>
        <v>-1.513565004613138E-2</v>
      </c>
      <c r="K1491" s="65">
        <v>44609</v>
      </c>
      <c r="L1491" s="62">
        <f t="shared" si="166"/>
        <v>5.3931990674745663E-3</v>
      </c>
      <c r="M1491" s="62">
        <f t="shared" si="162"/>
        <v>197.35000000000002</v>
      </c>
      <c r="N1491">
        <f t="shared" si="167"/>
        <v>1.6796331598743098E-2</v>
      </c>
    </row>
    <row r="1492" spans="1:14" x14ac:dyDescent="0.3">
      <c r="A1492" s="101">
        <v>44610</v>
      </c>
      <c r="B1492" s="3">
        <f>'Raw data'!B1492</f>
        <v>53.75</v>
      </c>
      <c r="C1492" s="3">
        <f t="shared" si="163"/>
        <v>-3.0658250676284991E-2</v>
      </c>
      <c r="D1492" s="3">
        <f>'Raw data'!C1492</f>
        <v>103.3</v>
      </c>
      <c r="E1492" s="3">
        <f t="shared" si="164"/>
        <v>-4.7047970479704875E-2</v>
      </c>
      <c r="F1492" s="3">
        <f>'Raw data'!D1492</f>
        <v>33</v>
      </c>
      <c r="G1492" s="3">
        <f t="shared" si="161"/>
        <v>-1.4925373134328358E-2</v>
      </c>
      <c r="H1492" s="62">
        <f>'Raw data'!E1492</f>
        <v>2197.7167256693401</v>
      </c>
      <c r="I1492" s="67">
        <f t="shared" si="165"/>
        <v>-1.4099726399871315E-2</v>
      </c>
      <c r="K1492" s="65">
        <v>44610</v>
      </c>
      <c r="L1492" s="62">
        <f t="shared" si="166"/>
        <v>-3.0877198096772741E-2</v>
      </c>
      <c r="M1492" s="62">
        <f t="shared" si="162"/>
        <v>190.05</v>
      </c>
      <c r="N1492">
        <f t="shared" si="167"/>
        <v>-3.6990119077780645E-2</v>
      </c>
    </row>
    <row r="1493" spans="1:14" x14ac:dyDescent="0.3">
      <c r="A1493" s="101">
        <v>44613</v>
      </c>
      <c r="B1493" s="3">
        <f>'Raw data'!B1493</f>
        <v>52.6</v>
      </c>
      <c r="C1493" s="3">
        <f t="shared" si="163"/>
        <v>-2.1395348837209276E-2</v>
      </c>
      <c r="D1493" s="3">
        <f>'Raw data'!C1493</f>
        <v>97.38</v>
      </c>
      <c r="E1493" s="3">
        <f t="shared" si="164"/>
        <v>-5.7308809293320447E-2</v>
      </c>
      <c r="F1493" s="3">
        <f>'Raw data'!D1493</f>
        <v>32.1</v>
      </c>
      <c r="G1493" s="3">
        <f t="shared" si="161"/>
        <v>-2.727272727272723E-2</v>
      </c>
      <c r="H1493" s="62">
        <f>'Raw data'!E1493</f>
        <v>2159.2999386176798</v>
      </c>
      <c r="I1493" s="67">
        <f t="shared" si="165"/>
        <v>-1.7480317914930571E-2</v>
      </c>
      <c r="K1493" s="65">
        <v>44613</v>
      </c>
      <c r="L1493" s="62">
        <f t="shared" si="166"/>
        <v>-3.5325628467752314E-2</v>
      </c>
      <c r="M1493" s="62">
        <f t="shared" si="162"/>
        <v>182.07999999999998</v>
      </c>
      <c r="N1493">
        <f t="shared" si="167"/>
        <v>-4.1936332544067492E-2</v>
      </c>
    </row>
    <row r="1494" spans="1:14" x14ac:dyDescent="0.3">
      <c r="A1494" s="101">
        <v>44614</v>
      </c>
      <c r="B1494" s="3">
        <f>'Raw data'!B1494</f>
        <v>55.9</v>
      </c>
      <c r="C1494" s="3">
        <f t="shared" si="163"/>
        <v>6.273764258555127E-2</v>
      </c>
      <c r="D1494" s="3">
        <f>'Raw data'!C1494</f>
        <v>101.4</v>
      </c>
      <c r="E1494" s="3">
        <f t="shared" si="164"/>
        <v>4.1281577325939726E-2</v>
      </c>
      <c r="F1494" s="3">
        <f>'Raw data'!D1494</f>
        <v>33.5</v>
      </c>
      <c r="G1494" s="3">
        <f t="shared" si="161"/>
        <v>4.3613707165108991E-2</v>
      </c>
      <c r="H1494" s="62">
        <f>'Raw data'!E1494</f>
        <v>2157.9157539417001</v>
      </c>
      <c r="I1494" s="67">
        <f t="shared" si="165"/>
        <v>-6.4103399959608315E-4</v>
      </c>
      <c r="K1494" s="65">
        <v>44614</v>
      </c>
      <c r="L1494" s="62">
        <f t="shared" si="166"/>
        <v>4.9210975692199989E-2</v>
      </c>
      <c r="M1494" s="62">
        <f t="shared" si="162"/>
        <v>190.8</v>
      </c>
      <c r="N1494">
        <f t="shared" si="167"/>
        <v>4.7891036906854284E-2</v>
      </c>
    </row>
    <row r="1495" spans="1:14" x14ac:dyDescent="0.3">
      <c r="A1495" s="101">
        <v>44615</v>
      </c>
      <c r="B1495" s="3">
        <f>'Raw data'!B1495</f>
        <v>54.6</v>
      </c>
      <c r="C1495" s="3">
        <f t="shared" si="163"/>
        <v>-2.3255813953488323E-2</v>
      </c>
      <c r="D1495" s="3">
        <f>'Raw data'!C1495</f>
        <v>102.4</v>
      </c>
      <c r="E1495" s="3">
        <f t="shared" si="164"/>
        <v>9.8619329388560158E-3</v>
      </c>
      <c r="F1495" s="3">
        <f>'Raw data'!D1495</f>
        <v>33.58</v>
      </c>
      <c r="G1495" s="3">
        <f t="shared" si="161"/>
        <v>2.3880597014924866E-3</v>
      </c>
      <c r="H1495" s="62">
        <f>'Raw data'!E1495</f>
        <v>2142.0287315767</v>
      </c>
      <c r="I1495" s="67">
        <f t="shared" si="165"/>
        <v>-7.3622069517683946E-3</v>
      </c>
      <c r="K1495" s="65">
        <v>44615</v>
      </c>
      <c r="L1495" s="62">
        <f t="shared" si="166"/>
        <v>-3.66860710437994E-3</v>
      </c>
      <c r="M1495" s="62">
        <f t="shared" si="162"/>
        <v>190.57999999999998</v>
      </c>
      <c r="N1495">
        <f t="shared" si="167"/>
        <v>-1.1530398322852583E-3</v>
      </c>
    </row>
    <row r="1496" spans="1:14" x14ac:dyDescent="0.3">
      <c r="A1496" s="101">
        <v>44616</v>
      </c>
      <c r="B1496" s="3">
        <f>'Raw data'!B1496</f>
        <v>54.7</v>
      </c>
      <c r="C1496" s="3">
        <f t="shared" si="163"/>
        <v>1.8315018315018575E-3</v>
      </c>
      <c r="D1496" s="3">
        <f>'Raw data'!C1496</f>
        <v>101.4</v>
      </c>
      <c r="E1496" s="3">
        <f t="shared" si="164"/>
        <v>-9.765625E-3</v>
      </c>
      <c r="F1496" s="3">
        <f>'Raw data'!D1496</f>
        <v>32.619999999999997</v>
      </c>
      <c r="G1496" s="3">
        <f t="shared" si="161"/>
        <v>-2.8588445503275786E-2</v>
      </c>
      <c r="H1496" s="62">
        <f>'Raw data'!E1496</f>
        <v>2078.0625670070199</v>
      </c>
      <c r="I1496" s="67">
        <f t="shared" si="165"/>
        <v>-2.9862421370322169E-2</v>
      </c>
      <c r="K1496" s="65">
        <v>44616</v>
      </c>
      <c r="L1496" s="62">
        <f t="shared" si="166"/>
        <v>-1.2174189557257976E-2</v>
      </c>
      <c r="M1496" s="62">
        <f t="shared" si="162"/>
        <v>188.72000000000003</v>
      </c>
      <c r="N1496">
        <f t="shared" si="167"/>
        <v>-9.7596809738690147E-3</v>
      </c>
    </row>
    <row r="1497" spans="1:14" x14ac:dyDescent="0.3">
      <c r="A1497" s="101">
        <v>44617</v>
      </c>
      <c r="B1497" s="3">
        <f>'Raw data'!B1497</f>
        <v>54.65</v>
      </c>
      <c r="C1497" s="3">
        <f t="shared" si="163"/>
        <v>-9.1407678244980362E-4</v>
      </c>
      <c r="D1497" s="3">
        <f>'Raw data'!C1497</f>
        <v>101.2</v>
      </c>
      <c r="E1497" s="3">
        <f t="shared" si="164"/>
        <v>-1.972386587771231E-3</v>
      </c>
      <c r="F1497" s="3">
        <f>'Raw data'!D1497</f>
        <v>33.020000000000003</v>
      </c>
      <c r="G1497" s="3">
        <f t="shared" si="161"/>
        <v>1.2262415695892266E-2</v>
      </c>
      <c r="H1497" s="62">
        <f>'Raw data'!E1497</f>
        <v>2141.52430467565</v>
      </c>
      <c r="I1497" s="67">
        <f t="shared" si="165"/>
        <v>3.0538896506871027E-2</v>
      </c>
      <c r="K1497" s="65">
        <v>44617</v>
      </c>
      <c r="L1497" s="62">
        <f t="shared" si="166"/>
        <v>3.1253174418904104E-3</v>
      </c>
      <c r="M1497" s="62">
        <f t="shared" si="162"/>
        <v>188.87</v>
      </c>
      <c r="N1497">
        <f t="shared" si="167"/>
        <v>7.9482831708338941E-4</v>
      </c>
    </row>
    <row r="1498" spans="1:14" x14ac:dyDescent="0.3">
      <c r="A1498" s="101">
        <v>44620</v>
      </c>
      <c r="B1498" s="3">
        <f>'Raw data'!B1498</f>
        <v>56.45</v>
      </c>
      <c r="C1498" s="3">
        <f t="shared" si="163"/>
        <v>3.2936870997255341E-2</v>
      </c>
      <c r="D1498" s="3">
        <f>'Raw data'!C1498</f>
        <v>105.25</v>
      </c>
      <c r="E1498" s="3">
        <f t="shared" si="164"/>
        <v>4.0019762845849773E-2</v>
      </c>
      <c r="F1498" s="3">
        <f>'Raw data'!D1498</f>
        <v>33.64</v>
      </c>
      <c r="G1498" s="3">
        <f t="shared" si="161"/>
        <v>1.8776499091459641E-2</v>
      </c>
      <c r="H1498" s="62">
        <f>'Raw data'!E1498</f>
        <v>2134.0728417120799</v>
      </c>
      <c r="I1498" s="67">
        <f t="shared" si="165"/>
        <v>-3.4795136096756303E-3</v>
      </c>
      <c r="K1498" s="65">
        <v>44620</v>
      </c>
      <c r="L1498" s="62">
        <f t="shared" si="166"/>
        <v>3.057771097818825E-2</v>
      </c>
      <c r="M1498" s="62">
        <f t="shared" si="162"/>
        <v>195.33999999999997</v>
      </c>
      <c r="N1498">
        <f t="shared" si="167"/>
        <v>3.4256366813151744E-2</v>
      </c>
    </row>
    <row r="1499" spans="1:14" x14ac:dyDescent="0.3">
      <c r="A1499" s="101">
        <v>44621</v>
      </c>
      <c r="B1499" s="3">
        <f>'Raw data'!B1499</f>
        <v>53.95</v>
      </c>
      <c r="C1499" s="3">
        <f t="shared" si="163"/>
        <v>-4.4286979627989366E-2</v>
      </c>
      <c r="D1499" s="3">
        <f>'Raw data'!C1499</f>
        <v>99</v>
      </c>
      <c r="E1499" s="3">
        <f t="shared" si="164"/>
        <v>-5.9382422802850353E-2</v>
      </c>
      <c r="F1499" s="3">
        <f>'Raw data'!D1499</f>
        <v>32.5</v>
      </c>
      <c r="G1499" s="3">
        <f t="shared" si="161"/>
        <v>-3.3888228299643296E-2</v>
      </c>
      <c r="H1499" s="62">
        <f>'Raw data'!E1499</f>
        <v>2084.93255074647</v>
      </c>
      <c r="I1499" s="67">
        <f t="shared" si="165"/>
        <v>-2.3026529369159974E-2</v>
      </c>
      <c r="K1499" s="65">
        <v>44621</v>
      </c>
      <c r="L1499" s="62">
        <f t="shared" si="166"/>
        <v>-4.5852543576827672E-2</v>
      </c>
      <c r="M1499" s="62">
        <f t="shared" si="162"/>
        <v>185.45</v>
      </c>
      <c r="N1499">
        <f t="shared" si="167"/>
        <v>-5.0629671342274946E-2</v>
      </c>
    </row>
    <row r="1500" spans="1:14" x14ac:dyDescent="0.3">
      <c r="A1500" s="101">
        <v>44622</v>
      </c>
      <c r="B1500" s="3">
        <f>'Raw data'!B1500</f>
        <v>53.25</v>
      </c>
      <c r="C1500" s="3">
        <f t="shared" si="163"/>
        <v>-1.2974976830398569E-2</v>
      </c>
      <c r="D1500" s="3">
        <f>'Raw data'!C1500</f>
        <v>98.44</v>
      </c>
      <c r="E1500" s="3">
        <f t="shared" si="164"/>
        <v>-5.6565656565656791E-3</v>
      </c>
      <c r="F1500" s="3">
        <f>'Raw data'!D1500</f>
        <v>32</v>
      </c>
      <c r="G1500" s="3">
        <f t="shared" si="161"/>
        <v>-1.5384615384615385E-2</v>
      </c>
      <c r="H1500" s="62">
        <f>'Raw data'!E1500</f>
        <v>2096.5335961697001</v>
      </c>
      <c r="I1500" s="67">
        <f t="shared" si="165"/>
        <v>5.5642305642340951E-3</v>
      </c>
      <c r="K1500" s="65">
        <v>44622</v>
      </c>
      <c r="L1500" s="62">
        <f t="shared" si="166"/>
        <v>-1.1338719290526544E-2</v>
      </c>
      <c r="M1500" s="62">
        <f t="shared" si="162"/>
        <v>183.69</v>
      </c>
      <c r="N1500">
        <f t="shared" si="167"/>
        <v>-9.4904286869775742E-3</v>
      </c>
    </row>
    <row r="1501" spans="1:14" x14ac:dyDescent="0.3">
      <c r="A1501" s="101">
        <v>44623</v>
      </c>
      <c r="B1501" s="3">
        <f>'Raw data'!B1501</f>
        <v>52.55</v>
      </c>
      <c r="C1501" s="3">
        <f t="shared" si="163"/>
        <v>-1.3145539906103339E-2</v>
      </c>
      <c r="D1501" s="3">
        <f>'Raw data'!C1501</f>
        <v>94.32</v>
      </c>
      <c r="E1501" s="3">
        <f t="shared" si="164"/>
        <v>-4.1852905323039459E-2</v>
      </c>
      <c r="F1501" s="3">
        <f>'Raw data'!D1501</f>
        <v>31.38</v>
      </c>
      <c r="G1501" s="3">
        <f t="shared" si="161"/>
        <v>-1.9375000000000031E-2</v>
      </c>
      <c r="H1501" s="62">
        <f>'Raw data'!E1501</f>
        <v>2048.51101754721</v>
      </c>
      <c r="I1501" s="67">
        <f t="shared" si="165"/>
        <v>-2.2905704306492292E-2</v>
      </c>
      <c r="K1501" s="65">
        <v>44623</v>
      </c>
      <c r="L1501" s="62">
        <f t="shared" si="166"/>
        <v>-2.4791148409714275E-2</v>
      </c>
      <c r="M1501" s="62">
        <f t="shared" si="162"/>
        <v>178.25</v>
      </c>
      <c r="N1501">
        <f t="shared" si="167"/>
        <v>-2.9615112417660176E-2</v>
      </c>
    </row>
    <row r="1502" spans="1:14" x14ac:dyDescent="0.3">
      <c r="A1502" s="101">
        <v>44624</v>
      </c>
      <c r="B1502" s="3">
        <f>'Raw data'!B1502</f>
        <v>50.5</v>
      </c>
      <c r="C1502" s="3">
        <f t="shared" si="163"/>
        <v>-3.9010466222645049E-2</v>
      </c>
      <c r="D1502" s="3">
        <f>'Raw data'!C1502</f>
        <v>93.92</v>
      </c>
      <c r="E1502" s="3">
        <f t="shared" si="164"/>
        <v>-4.2408821034774329E-3</v>
      </c>
      <c r="F1502" s="3">
        <f>'Raw data'!D1502</f>
        <v>31.12</v>
      </c>
      <c r="G1502" s="3">
        <f t="shared" si="161"/>
        <v>-8.2855321861057367E-3</v>
      </c>
      <c r="H1502" s="62">
        <f>'Raw data'!E1502</f>
        <v>1985.5414497279201</v>
      </c>
      <c r="I1502" s="67">
        <f t="shared" si="165"/>
        <v>-3.0739189235451003E-2</v>
      </c>
      <c r="K1502" s="65">
        <v>44624</v>
      </c>
      <c r="L1502" s="62">
        <f t="shared" si="166"/>
        <v>-1.7178960170742743E-2</v>
      </c>
      <c r="M1502" s="62">
        <f t="shared" si="162"/>
        <v>175.54000000000002</v>
      </c>
      <c r="N1502">
        <f t="shared" si="167"/>
        <v>-1.5203366058905916E-2</v>
      </c>
    </row>
    <row r="1503" spans="1:14" x14ac:dyDescent="0.3">
      <c r="A1503" s="101">
        <v>44627</v>
      </c>
      <c r="B1503" s="3">
        <f>'Raw data'!B1503</f>
        <v>51.85</v>
      </c>
      <c r="C1503" s="3">
        <f t="shared" si="163"/>
        <v>2.673267326732676E-2</v>
      </c>
      <c r="D1503" s="3">
        <f>'Raw data'!C1503</f>
        <v>92.2</v>
      </c>
      <c r="E1503" s="3">
        <f t="shared" si="164"/>
        <v>-1.8313458262350923E-2</v>
      </c>
      <c r="F1503" s="3">
        <f>'Raw data'!D1503</f>
        <v>31.2</v>
      </c>
      <c r="G1503" s="3">
        <f t="shared" si="161"/>
        <v>2.5706940874035441E-3</v>
      </c>
      <c r="H1503" s="62">
        <f>'Raw data'!E1503</f>
        <v>1980.3508031168001</v>
      </c>
      <c r="I1503" s="67">
        <f t="shared" si="165"/>
        <v>-2.6142222373807663E-3</v>
      </c>
      <c r="K1503" s="65">
        <v>44627</v>
      </c>
      <c r="L1503" s="62">
        <f t="shared" si="166"/>
        <v>3.6633030307931269E-3</v>
      </c>
      <c r="M1503" s="62">
        <f t="shared" si="162"/>
        <v>175.25</v>
      </c>
      <c r="N1503">
        <f t="shared" si="167"/>
        <v>-1.6520451179219576E-3</v>
      </c>
    </row>
    <row r="1504" spans="1:14" x14ac:dyDescent="0.3">
      <c r="A1504" s="101">
        <v>44628</v>
      </c>
      <c r="B1504" s="3">
        <f>'Raw data'!B1504</f>
        <v>51.8</v>
      </c>
      <c r="C1504" s="3">
        <f t="shared" si="163"/>
        <v>-9.643201542913069E-4</v>
      </c>
      <c r="D1504" s="3">
        <f>'Raw data'!C1504</f>
        <v>90.5</v>
      </c>
      <c r="E1504" s="3">
        <f t="shared" si="164"/>
        <v>-1.8438177874186581E-2</v>
      </c>
      <c r="F1504" s="3">
        <f>'Raw data'!D1504</f>
        <v>31.66</v>
      </c>
      <c r="G1504" s="3">
        <f t="shared" si="161"/>
        <v>1.4743589743589771E-2</v>
      </c>
      <c r="H1504" s="62">
        <f>'Raw data'!E1504</f>
        <v>1972.0428884816999</v>
      </c>
      <c r="I1504" s="67">
        <f t="shared" si="165"/>
        <v>-4.1951732097286077E-3</v>
      </c>
      <c r="K1504" s="65">
        <v>44628</v>
      </c>
      <c r="L1504" s="62">
        <f t="shared" si="166"/>
        <v>-1.5529694282960388E-3</v>
      </c>
      <c r="M1504" s="62">
        <f t="shared" si="162"/>
        <v>173.96</v>
      </c>
      <c r="N1504">
        <f t="shared" si="167"/>
        <v>-7.3609129814550187E-3</v>
      </c>
    </row>
    <row r="1505" spans="1:14" x14ac:dyDescent="0.3">
      <c r="A1505" s="101">
        <v>44629</v>
      </c>
      <c r="B1505" s="3">
        <f>'Raw data'!B1505</f>
        <v>53.5</v>
      </c>
      <c r="C1505" s="3">
        <f t="shared" si="163"/>
        <v>3.2818532818532878E-2</v>
      </c>
      <c r="D1505" s="3">
        <f>'Raw data'!C1505</f>
        <v>95.32</v>
      </c>
      <c r="E1505" s="3">
        <f t="shared" si="164"/>
        <v>5.3259668508287214E-2</v>
      </c>
      <c r="F1505" s="3">
        <f>'Raw data'!D1505</f>
        <v>33.58</v>
      </c>
      <c r="G1505" s="3">
        <f t="shared" si="161"/>
        <v>6.0644346178142711E-2</v>
      </c>
      <c r="H1505" s="62">
        <f>'Raw data'!E1505</f>
        <v>2041.6150578468701</v>
      </c>
      <c r="I1505" s="67">
        <f t="shared" si="165"/>
        <v>3.5279237470709664E-2</v>
      </c>
      <c r="K1505" s="65">
        <v>44629</v>
      </c>
      <c r="L1505" s="62">
        <f t="shared" si="166"/>
        <v>4.8907515834987599E-2</v>
      </c>
      <c r="M1505" s="62">
        <f t="shared" si="162"/>
        <v>182.39999999999998</v>
      </c>
      <c r="N1505">
        <f t="shared" si="167"/>
        <v>4.8516900436881866E-2</v>
      </c>
    </row>
    <row r="1506" spans="1:14" x14ac:dyDescent="0.3">
      <c r="A1506" s="101">
        <v>44630</v>
      </c>
      <c r="B1506" s="3">
        <f>'Raw data'!B1506</f>
        <v>53.8</v>
      </c>
      <c r="C1506" s="3">
        <f t="shared" si="163"/>
        <v>5.6074766355139654E-3</v>
      </c>
      <c r="D1506" s="3">
        <f>'Raw data'!C1506</f>
        <v>93.06</v>
      </c>
      <c r="E1506" s="3">
        <f t="shared" si="164"/>
        <v>-2.3709609735627267E-2</v>
      </c>
      <c r="F1506" s="3">
        <f>'Raw data'!D1506</f>
        <v>34</v>
      </c>
      <c r="G1506" s="3">
        <f t="shared" si="161"/>
        <v>1.2507444907683195E-2</v>
      </c>
      <c r="H1506" s="62">
        <f>'Raw data'!E1506</f>
        <v>2038.9228464467501</v>
      </c>
      <c r="I1506" s="67">
        <f t="shared" si="165"/>
        <v>-1.3186674881597029E-3</v>
      </c>
      <c r="K1506" s="65">
        <v>44630</v>
      </c>
      <c r="L1506" s="62">
        <f t="shared" si="166"/>
        <v>-1.864896064143369E-3</v>
      </c>
      <c r="M1506" s="62">
        <f t="shared" si="162"/>
        <v>180.86</v>
      </c>
      <c r="N1506">
        <f t="shared" si="167"/>
        <v>-8.4429824561401533E-3</v>
      </c>
    </row>
    <row r="1507" spans="1:14" x14ac:dyDescent="0.3">
      <c r="A1507" s="101">
        <v>44631</v>
      </c>
      <c r="B1507" s="3">
        <f>'Raw data'!B1507</f>
        <v>53.8</v>
      </c>
      <c r="C1507" s="3">
        <f t="shared" si="163"/>
        <v>0</v>
      </c>
      <c r="D1507" s="3">
        <f>'Raw data'!C1507</f>
        <v>94</v>
      </c>
      <c r="E1507" s="3">
        <f t="shared" si="164"/>
        <v>1.0101010101010076E-2</v>
      </c>
      <c r="F1507" s="3">
        <f>'Raw data'!D1507</f>
        <v>35.159999999999997</v>
      </c>
      <c r="G1507" s="3">
        <f t="shared" si="161"/>
        <v>3.4117647058823426E-2</v>
      </c>
      <c r="H1507" s="62">
        <f>'Raw data'!E1507</f>
        <v>2070.7973034688498</v>
      </c>
      <c r="I1507" s="67">
        <f t="shared" si="165"/>
        <v>1.5632988309316177E-2</v>
      </c>
      <c r="K1507" s="65">
        <v>44631</v>
      </c>
      <c r="L1507" s="62">
        <f t="shared" si="166"/>
        <v>1.4739552386611168E-2</v>
      </c>
      <c r="M1507" s="62">
        <f t="shared" si="162"/>
        <v>182.96</v>
      </c>
      <c r="N1507">
        <f t="shared" si="167"/>
        <v>1.1611190976445838E-2</v>
      </c>
    </row>
    <row r="1508" spans="1:14" x14ac:dyDescent="0.3">
      <c r="A1508" s="101">
        <v>44634</v>
      </c>
      <c r="B1508" s="3">
        <f>'Raw data'!B1508</f>
        <v>53.75</v>
      </c>
      <c r="C1508" s="3">
        <f t="shared" si="163"/>
        <v>-9.2936802973972422E-4</v>
      </c>
      <c r="D1508" s="3">
        <f>'Raw data'!C1508</f>
        <v>94.46</v>
      </c>
      <c r="E1508" s="3">
        <f t="shared" si="164"/>
        <v>4.8936170212765294E-3</v>
      </c>
      <c r="F1508" s="3">
        <f>'Raw data'!D1508</f>
        <v>34.479999999999997</v>
      </c>
      <c r="G1508" s="3">
        <f t="shared" si="161"/>
        <v>-1.934015927189988E-2</v>
      </c>
      <c r="H1508" s="62">
        <f>'Raw data'!E1508</f>
        <v>2096.4401320882798</v>
      </c>
      <c r="I1508" s="67">
        <f t="shared" si="165"/>
        <v>1.2383070316189329E-2</v>
      </c>
      <c r="K1508" s="65">
        <v>44634</v>
      </c>
      <c r="L1508" s="62">
        <f t="shared" si="166"/>
        <v>-5.1253034267876923E-3</v>
      </c>
      <c r="M1508" s="62">
        <f t="shared" si="162"/>
        <v>182.68999999999997</v>
      </c>
      <c r="N1508">
        <f t="shared" si="167"/>
        <v>-1.475732400524916E-3</v>
      </c>
    </row>
    <row r="1509" spans="1:14" x14ac:dyDescent="0.3">
      <c r="A1509" s="101">
        <v>44635</v>
      </c>
      <c r="B1509" s="3">
        <f>'Raw data'!B1509</f>
        <v>53.95</v>
      </c>
      <c r="C1509" s="3">
        <f t="shared" si="163"/>
        <v>3.7209302325581922E-3</v>
      </c>
      <c r="D1509" s="3">
        <f>'Raw data'!C1509</f>
        <v>95.24</v>
      </c>
      <c r="E1509" s="3">
        <f t="shared" si="164"/>
        <v>8.2574634766038654E-3</v>
      </c>
      <c r="F1509" s="3">
        <f>'Raw data'!D1509</f>
        <v>34.54</v>
      </c>
      <c r="G1509" s="3">
        <f t="shared" si="161"/>
        <v>1.740139211136957E-3</v>
      </c>
      <c r="H1509" s="62">
        <f>'Raw data'!E1509</f>
        <v>2085.0830739053599</v>
      </c>
      <c r="I1509" s="67">
        <f t="shared" si="165"/>
        <v>-5.4173062273936952E-3</v>
      </c>
      <c r="K1509" s="65">
        <v>44635</v>
      </c>
      <c r="L1509" s="62">
        <f t="shared" si="166"/>
        <v>4.5728443067663384E-3</v>
      </c>
      <c r="M1509" s="62">
        <f t="shared" si="162"/>
        <v>183.73</v>
      </c>
      <c r="N1509">
        <f t="shared" si="167"/>
        <v>5.6927034867809987E-3</v>
      </c>
    </row>
    <row r="1510" spans="1:14" x14ac:dyDescent="0.3">
      <c r="A1510" s="101">
        <v>44636</v>
      </c>
      <c r="B1510" s="3">
        <f>'Raw data'!B1510</f>
        <v>56.25</v>
      </c>
      <c r="C1510" s="3">
        <f t="shared" si="163"/>
        <v>4.2632066728452218E-2</v>
      </c>
      <c r="D1510" s="3">
        <f>'Raw data'!C1510</f>
        <v>101.1</v>
      </c>
      <c r="E1510" s="3">
        <f t="shared" si="164"/>
        <v>6.1528769424611503E-2</v>
      </c>
      <c r="F1510" s="3">
        <f>'Raw data'!D1510</f>
        <v>35.76</v>
      </c>
      <c r="G1510" s="3">
        <f t="shared" si="161"/>
        <v>3.5321366531557583E-2</v>
      </c>
      <c r="H1510" s="62">
        <f>'Raw data'!E1510</f>
        <v>2167.1540037571699</v>
      </c>
      <c r="I1510" s="67">
        <f t="shared" si="165"/>
        <v>3.9360988000392311E-2</v>
      </c>
      <c r="K1510" s="65">
        <v>44636</v>
      </c>
      <c r="L1510" s="62">
        <f t="shared" si="166"/>
        <v>4.6494067561540432E-2</v>
      </c>
      <c r="M1510" s="62">
        <f t="shared" si="162"/>
        <v>193.10999999999999</v>
      </c>
      <c r="N1510">
        <f t="shared" si="167"/>
        <v>5.1053175855875446E-2</v>
      </c>
    </row>
    <row r="1511" spans="1:14" x14ac:dyDescent="0.3">
      <c r="A1511" s="101">
        <v>44637</v>
      </c>
      <c r="B1511" s="3">
        <f>'Raw data'!B1511</f>
        <v>55.35</v>
      </c>
      <c r="C1511" s="3">
        <f t="shared" si="163"/>
        <v>-1.5999999999999976E-2</v>
      </c>
      <c r="D1511" s="3">
        <f>'Raw data'!C1511</f>
        <v>102.3</v>
      </c>
      <c r="E1511" s="3">
        <f t="shared" si="164"/>
        <v>1.1869436201780444E-2</v>
      </c>
      <c r="F1511" s="3">
        <f>'Raw data'!D1511</f>
        <v>35.5</v>
      </c>
      <c r="G1511" s="3">
        <f t="shared" si="161"/>
        <v>-7.2706935123041955E-3</v>
      </c>
      <c r="H1511" s="62">
        <f>'Raw data'!E1511</f>
        <v>2159.0008657825701</v>
      </c>
      <c r="I1511" s="67">
        <f t="shared" si="165"/>
        <v>-3.7621405587534421E-3</v>
      </c>
      <c r="K1511" s="65">
        <v>44637</v>
      </c>
      <c r="L1511" s="62">
        <f t="shared" si="166"/>
        <v>-3.8004191035079095E-3</v>
      </c>
      <c r="M1511" s="62">
        <f t="shared" si="162"/>
        <v>193.15</v>
      </c>
      <c r="N1511">
        <f t="shared" si="167"/>
        <v>2.0713582932018262E-4</v>
      </c>
    </row>
    <row r="1512" spans="1:14" x14ac:dyDescent="0.3">
      <c r="A1512" s="101">
        <v>44638</v>
      </c>
      <c r="B1512" s="3">
        <f>'Raw data'!B1512</f>
        <v>56.85</v>
      </c>
      <c r="C1512" s="3">
        <f t="shared" si="163"/>
        <v>2.7100271002710025E-2</v>
      </c>
      <c r="D1512" s="3">
        <f>'Raw data'!C1512</f>
        <v>103.7</v>
      </c>
      <c r="E1512" s="3">
        <f t="shared" si="164"/>
        <v>1.368523949169116E-2</v>
      </c>
      <c r="F1512" s="3">
        <f>'Raw data'!D1512</f>
        <v>36.380000000000003</v>
      </c>
      <c r="G1512" s="3">
        <f t="shared" si="161"/>
        <v>2.478873239436627E-2</v>
      </c>
      <c r="H1512" s="62">
        <f>'Raw data'!E1512</f>
        <v>2178.82507986768</v>
      </c>
      <c r="I1512" s="67">
        <f t="shared" si="165"/>
        <v>9.1821241942504541E-3</v>
      </c>
      <c r="K1512" s="65">
        <v>44638</v>
      </c>
      <c r="L1512" s="62">
        <f t="shared" si="166"/>
        <v>2.1858080962922483E-2</v>
      </c>
      <c r="M1512" s="62">
        <f t="shared" si="162"/>
        <v>196.93</v>
      </c>
      <c r="N1512">
        <f t="shared" si="167"/>
        <v>1.9570282164121156E-2</v>
      </c>
    </row>
    <row r="1513" spans="1:14" x14ac:dyDescent="0.3">
      <c r="A1513" s="101">
        <v>44641</v>
      </c>
      <c r="B1513" s="3">
        <f>'Raw data'!B1513</f>
        <v>56.2</v>
      </c>
      <c r="C1513" s="3">
        <f t="shared" si="163"/>
        <v>-1.1433597185576051E-2</v>
      </c>
      <c r="D1513" s="3">
        <f>'Raw data'!C1513</f>
        <v>103.2</v>
      </c>
      <c r="E1513" s="3">
        <f t="shared" si="164"/>
        <v>-4.8216007714561235E-3</v>
      </c>
      <c r="F1513" s="3">
        <f>'Raw data'!D1513</f>
        <v>36.24</v>
      </c>
      <c r="G1513" s="3">
        <f t="shared" si="161"/>
        <v>-3.8482682792743421E-3</v>
      </c>
      <c r="H1513" s="62">
        <f>'Raw data'!E1513</f>
        <v>2181.0471667766801</v>
      </c>
      <c r="I1513" s="67">
        <f t="shared" si="165"/>
        <v>1.0198555769952407E-3</v>
      </c>
      <c r="K1513" s="65">
        <v>44641</v>
      </c>
      <c r="L1513" s="62">
        <f t="shared" si="166"/>
        <v>-6.7011554121021721E-3</v>
      </c>
      <c r="M1513" s="62">
        <f t="shared" si="162"/>
        <v>195.64000000000001</v>
      </c>
      <c r="N1513">
        <f t="shared" si="167"/>
        <v>-6.5505509571928706E-3</v>
      </c>
    </row>
    <row r="1514" spans="1:14" x14ac:dyDescent="0.3">
      <c r="A1514" s="101">
        <v>44642</v>
      </c>
      <c r="B1514" s="3">
        <f>'Raw data'!B1514</f>
        <v>56.55</v>
      </c>
      <c r="C1514" s="3">
        <f t="shared" si="163"/>
        <v>6.2277580071173361E-3</v>
      </c>
      <c r="D1514" s="3">
        <f>'Raw data'!C1514</f>
        <v>103.95</v>
      </c>
      <c r="E1514" s="3">
        <f t="shared" si="164"/>
        <v>7.2674418604651162E-3</v>
      </c>
      <c r="F1514" s="3">
        <f>'Raw data'!D1514</f>
        <v>36.74</v>
      </c>
      <c r="G1514" s="3">
        <f t="shared" si="161"/>
        <v>1.379690949227373E-2</v>
      </c>
      <c r="H1514" s="62">
        <f>'Raw data'!E1514</f>
        <v>2182.7768464206702</v>
      </c>
      <c r="I1514" s="67">
        <f t="shared" si="165"/>
        <v>7.930500863703435E-4</v>
      </c>
      <c r="K1514" s="65">
        <v>44642</v>
      </c>
      <c r="L1514" s="62">
        <f t="shared" si="166"/>
        <v>9.0973697866187277E-3</v>
      </c>
      <c r="M1514" s="62">
        <f t="shared" si="162"/>
        <v>197.24</v>
      </c>
      <c r="N1514">
        <f t="shared" si="167"/>
        <v>8.1782866489470158E-3</v>
      </c>
    </row>
    <row r="1515" spans="1:14" x14ac:dyDescent="0.3">
      <c r="A1515" s="101">
        <v>44643</v>
      </c>
      <c r="B1515" s="3">
        <f>'Raw data'!B1515</f>
        <v>55.9</v>
      </c>
      <c r="C1515" s="3">
        <f t="shared" si="163"/>
        <v>-1.1494252873563194E-2</v>
      </c>
      <c r="D1515" s="3">
        <f>'Raw data'!C1515</f>
        <v>103.5</v>
      </c>
      <c r="E1515" s="3">
        <f t="shared" si="164"/>
        <v>-4.3290043290043559E-3</v>
      </c>
      <c r="F1515" s="3">
        <f>'Raw data'!D1515</f>
        <v>36.68</v>
      </c>
      <c r="G1515" s="3">
        <f t="shared" si="161"/>
        <v>-1.6330974414807368E-3</v>
      </c>
      <c r="H1515" s="62">
        <f>'Raw data'!E1515</f>
        <v>2155.6418021549698</v>
      </c>
      <c r="I1515" s="67">
        <f t="shared" si="165"/>
        <v>-1.2431433066644694E-2</v>
      </c>
      <c r="K1515" s="65">
        <v>44643</v>
      </c>
      <c r="L1515" s="62">
        <f t="shared" si="166"/>
        <v>-5.8187848813494288E-3</v>
      </c>
      <c r="M1515" s="62">
        <f t="shared" si="162"/>
        <v>196.08</v>
      </c>
      <c r="N1515">
        <f t="shared" si="167"/>
        <v>-5.8811600081119277E-3</v>
      </c>
    </row>
    <row r="1516" spans="1:14" x14ac:dyDescent="0.3">
      <c r="A1516" s="101">
        <v>44644</v>
      </c>
      <c r="B1516" s="3">
        <f>'Raw data'!B1516</f>
        <v>55.55</v>
      </c>
      <c r="C1516" s="3">
        <f t="shared" si="163"/>
        <v>-6.2611806797853563E-3</v>
      </c>
      <c r="D1516" s="3">
        <f>'Raw data'!C1516</f>
        <v>102.65</v>
      </c>
      <c r="E1516" s="3">
        <f t="shared" si="164"/>
        <v>-8.2125603864733748E-3</v>
      </c>
      <c r="F1516" s="3">
        <f>'Raw data'!D1516</f>
        <v>36.32</v>
      </c>
      <c r="G1516" s="3">
        <f t="shared" si="161"/>
        <v>-9.8146128680479672E-3</v>
      </c>
      <c r="H1516" s="62">
        <f>'Raw data'!E1516</f>
        <v>2134.1645884179602</v>
      </c>
      <c r="I1516" s="67">
        <f t="shared" si="165"/>
        <v>-9.9632572144124718E-3</v>
      </c>
      <c r="K1516" s="65">
        <v>44644</v>
      </c>
      <c r="L1516" s="62">
        <f t="shared" si="166"/>
        <v>-8.0961179781022328E-3</v>
      </c>
      <c r="M1516" s="62">
        <f t="shared" si="162"/>
        <v>194.51999999999998</v>
      </c>
      <c r="N1516">
        <f t="shared" si="167"/>
        <v>-7.9559363525093362E-3</v>
      </c>
    </row>
    <row r="1517" spans="1:14" x14ac:dyDescent="0.3">
      <c r="A1517" s="101">
        <v>44645</v>
      </c>
      <c r="B1517" s="3">
        <f>'Raw data'!B1517</f>
        <v>56.8</v>
      </c>
      <c r="C1517" s="3">
        <f t="shared" si="163"/>
        <v>2.2502250225022502E-2</v>
      </c>
      <c r="D1517" s="3">
        <f>'Raw data'!C1517</f>
        <v>102.95</v>
      </c>
      <c r="E1517" s="3">
        <f t="shared" si="164"/>
        <v>2.922552362396465E-3</v>
      </c>
      <c r="F1517" s="3">
        <f>'Raw data'!D1517</f>
        <v>36.6</v>
      </c>
      <c r="G1517" s="3">
        <f t="shared" si="161"/>
        <v>7.7092511013216172E-3</v>
      </c>
      <c r="H1517" s="62">
        <f>'Raw data'!E1517</f>
        <v>2106.5200277343301</v>
      </c>
      <c r="I1517" s="67">
        <f t="shared" si="165"/>
        <v>-1.2953340540676275E-2</v>
      </c>
      <c r="K1517" s="65">
        <v>44645</v>
      </c>
      <c r="L1517" s="62">
        <f t="shared" si="166"/>
        <v>1.1044684562913527E-2</v>
      </c>
      <c r="M1517" s="62">
        <f t="shared" si="162"/>
        <v>196.35</v>
      </c>
      <c r="N1517">
        <f t="shared" si="167"/>
        <v>9.4077729796422614E-3</v>
      </c>
    </row>
    <row r="1518" spans="1:14" x14ac:dyDescent="0.3">
      <c r="A1518" s="101">
        <v>44648</v>
      </c>
      <c r="B1518" s="3">
        <f>'Raw data'!B1518</f>
        <v>56.8</v>
      </c>
      <c r="C1518" s="3">
        <f t="shared" si="163"/>
        <v>0</v>
      </c>
      <c r="D1518" s="3">
        <f>'Raw data'!C1518</f>
        <v>103</v>
      </c>
      <c r="E1518" s="3">
        <f t="shared" si="164"/>
        <v>4.8567265662940415E-4</v>
      </c>
      <c r="F1518" s="3">
        <f>'Raw data'!D1518</f>
        <v>36.74</v>
      </c>
      <c r="G1518" s="3">
        <f t="shared" si="161"/>
        <v>3.8251366120218731E-3</v>
      </c>
      <c r="H1518" s="62">
        <f>'Raw data'!E1518</f>
        <v>2124.9312693634602</v>
      </c>
      <c r="I1518" s="67">
        <f t="shared" si="165"/>
        <v>8.7401218059779129E-3</v>
      </c>
      <c r="K1518" s="65">
        <v>44648</v>
      </c>
      <c r="L1518" s="62">
        <f t="shared" si="166"/>
        <v>1.436936422883759E-3</v>
      </c>
      <c r="M1518" s="62">
        <f t="shared" si="162"/>
        <v>196.54000000000002</v>
      </c>
      <c r="N1518">
        <f t="shared" si="167"/>
        <v>9.6765979118933611E-4</v>
      </c>
    </row>
    <row r="1519" spans="1:14" x14ac:dyDescent="0.3">
      <c r="A1519" s="101">
        <v>44649</v>
      </c>
      <c r="B1519" s="3">
        <f>'Raw data'!B1519</f>
        <v>58</v>
      </c>
      <c r="C1519" s="3">
        <f t="shared" si="163"/>
        <v>2.1126760563380333E-2</v>
      </c>
      <c r="D1519" s="3">
        <f>'Raw data'!C1519</f>
        <v>105.35</v>
      </c>
      <c r="E1519" s="3">
        <f t="shared" si="164"/>
        <v>2.2815533980582468E-2</v>
      </c>
      <c r="F1519" s="3">
        <f>'Raw data'!D1519</f>
        <v>37.380000000000003</v>
      </c>
      <c r="G1519" s="3">
        <f t="shared" si="161"/>
        <v>1.7419706042460549E-2</v>
      </c>
      <c r="H1519" s="62">
        <f>'Raw data'!E1519</f>
        <v>2154.3757082788302</v>
      </c>
      <c r="I1519" s="67">
        <f t="shared" si="165"/>
        <v>1.385665472567983E-2</v>
      </c>
      <c r="K1519" s="65">
        <v>44649</v>
      </c>
      <c r="L1519" s="62">
        <f t="shared" si="166"/>
        <v>2.0454000195474449E-2</v>
      </c>
      <c r="M1519" s="62">
        <f t="shared" si="162"/>
        <v>200.73</v>
      </c>
      <c r="N1519">
        <f t="shared" si="167"/>
        <v>2.1318815508293319E-2</v>
      </c>
    </row>
    <row r="1520" spans="1:14" x14ac:dyDescent="0.3">
      <c r="A1520" s="101">
        <v>44650</v>
      </c>
      <c r="B1520" s="3">
        <f>'Raw data'!B1520</f>
        <v>57.15</v>
      </c>
      <c r="C1520" s="3">
        <f t="shared" si="163"/>
        <v>-1.4655172413793128E-2</v>
      </c>
      <c r="D1520" s="3">
        <f>'Raw data'!C1520</f>
        <v>104</v>
      </c>
      <c r="E1520" s="3">
        <f t="shared" si="164"/>
        <v>-1.281442809682007E-2</v>
      </c>
      <c r="F1520" s="3">
        <f>'Raw data'!D1520</f>
        <v>37.659999999999997</v>
      </c>
      <c r="G1520" s="3">
        <f t="shared" si="161"/>
        <v>7.4906367041196898E-3</v>
      </c>
      <c r="H1520" s="62">
        <f>'Raw data'!E1520</f>
        <v>2130.3002609029099</v>
      </c>
      <c r="I1520" s="67">
        <f t="shared" si="165"/>
        <v>-1.117513871113714E-2</v>
      </c>
      <c r="K1520" s="65">
        <v>44650</v>
      </c>
      <c r="L1520" s="62">
        <f t="shared" si="166"/>
        <v>-6.6596546021645024E-3</v>
      </c>
      <c r="M1520" s="62">
        <f t="shared" si="162"/>
        <v>198.81</v>
      </c>
      <c r="N1520">
        <f t="shared" si="167"/>
        <v>-9.5650874308772366E-3</v>
      </c>
    </row>
    <row r="1521" spans="1:14" x14ac:dyDescent="0.3">
      <c r="A1521" s="101">
        <v>44651</v>
      </c>
      <c r="B1521" s="3">
        <f>'Raw data'!B1521</f>
        <v>57.25</v>
      </c>
      <c r="C1521" s="3">
        <f t="shared" si="163"/>
        <v>1.7497812773403574E-3</v>
      </c>
      <c r="D1521" s="3">
        <f>'Raw data'!C1521</f>
        <v>103.2</v>
      </c>
      <c r="E1521" s="3">
        <f t="shared" si="164"/>
        <v>-7.692307692307665E-3</v>
      </c>
      <c r="F1521" s="3">
        <f>'Raw data'!D1521</f>
        <v>37.9</v>
      </c>
      <c r="G1521" s="3">
        <f t="shared" si="161"/>
        <v>6.3728093467870957E-3</v>
      </c>
      <c r="H1521" s="62">
        <f>'Raw data'!E1521</f>
        <v>2095.1727072344902</v>
      </c>
      <c r="I1521" s="67">
        <f t="shared" si="165"/>
        <v>-1.6489484751567945E-2</v>
      </c>
      <c r="K1521" s="65">
        <v>44651</v>
      </c>
      <c r="L1521" s="62">
        <f t="shared" si="166"/>
        <v>1.4342764393992952E-4</v>
      </c>
      <c r="M1521" s="62">
        <f t="shared" si="162"/>
        <v>198.35</v>
      </c>
      <c r="N1521">
        <f t="shared" si="167"/>
        <v>-2.313766913133182E-3</v>
      </c>
    </row>
    <row r="1522" spans="1:14" x14ac:dyDescent="0.3">
      <c r="A1522" s="101">
        <v>44652</v>
      </c>
      <c r="B1522" s="3">
        <f>'Raw data'!B1522</f>
        <v>58.48</v>
      </c>
      <c r="C1522" s="3">
        <f t="shared" si="163"/>
        <v>2.1484716157205187E-2</v>
      </c>
      <c r="D1522" s="3">
        <f>'Raw data'!C1522</f>
        <v>104.5</v>
      </c>
      <c r="E1522" s="3">
        <f t="shared" si="164"/>
        <v>1.2596899224806174E-2</v>
      </c>
      <c r="F1522" s="3">
        <f>'Raw data'!D1522</f>
        <v>38.200000000000003</v>
      </c>
      <c r="G1522" s="3">
        <f t="shared" si="161"/>
        <v>7.9155672823220131E-3</v>
      </c>
      <c r="H1522" s="62">
        <f>'Raw data'!E1522</f>
        <v>2119.6154962235801</v>
      </c>
      <c r="I1522" s="67">
        <f t="shared" si="165"/>
        <v>1.1666240641972175E-2</v>
      </c>
      <c r="K1522" s="65">
        <v>44652</v>
      </c>
      <c r="L1522" s="62">
        <f t="shared" si="166"/>
        <v>1.3999060888111125E-2</v>
      </c>
      <c r="M1522" s="62">
        <f t="shared" si="162"/>
        <v>201.18</v>
      </c>
      <c r="N1522">
        <f t="shared" si="167"/>
        <v>1.4267708595916372E-2</v>
      </c>
    </row>
    <row r="1523" spans="1:14" x14ac:dyDescent="0.3">
      <c r="A1523" s="101">
        <v>44655</v>
      </c>
      <c r="B1523" s="3">
        <f>'Raw data'!B1523</f>
        <v>58.76</v>
      </c>
      <c r="C1523" s="3">
        <f t="shared" si="163"/>
        <v>4.7879616963064494E-3</v>
      </c>
      <c r="D1523" s="3">
        <f>'Raw data'!C1523</f>
        <v>107.1</v>
      </c>
      <c r="E1523" s="3">
        <f t="shared" si="164"/>
        <v>2.4880382775119562E-2</v>
      </c>
      <c r="F1523" s="3">
        <f>'Raw data'!D1523</f>
        <v>38.76</v>
      </c>
      <c r="G1523" s="3">
        <f t="shared" ref="G1523:G1527" si="168">(F1523-F1522)/F1522</f>
        <v>1.4659685863874217E-2</v>
      </c>
      <c r="H1523" s="62">
        <f>'Raw data'!E1523</f>
        <v>2136.4423303746298</v>
      </c>
      <c r="I1523" s="67">
        <f t="shared" si="165"/>
        <v>7.9386257465230547E-3</v>
      </c>
      <c r="K1523" s="65">
        <v>44655</v>
      </c>
      <c r="L1523" s="62">
        <f t="shared" si="166"/>
        <v>1.4776010111766743E-2</v>
      </c>
      <c r="M1523" s="62">
        <f t="shared" si="162"/>
        <v>204.61999999999998</v>
      </c>
      <c r="N1523">
        <f t="shared" si="167"/>
        <v>1.7099115220200661E-2</v>
      </c>
    </row>
    <row r="1524" spans="1:14" x14ac:dyDescent="0.3">
      <c r="A1524" s="101">
        <v>44656</v>
      </c>
      <c r="B1524" s="3">
        <f>'Raw data'!B1524</f>
        <v>60.12</v>
      </c>
      <c r="C1524" s="3">
        <f t="shared" si="163"/>
        <v>2.3144996596324022E-2</v>
      </c>
      <c r="D1524" s="3">
        <f>'Raw data'!C1524</f>
        <v>105.5</v>
      </c>
      <c r="E1524" s="3">
        <f t="shared" si="164"/>
        <v>-1.4939309056956063E-2</v>
      </c>
      <c r="F1524" s="3">
        <f>'Raw data'!D1524</f>
        <v>39.1</v>
      </c>
      <c r="G1524" s="3">
        <f t="shared" si="168"/>
        <v>8.7719298245614915E-3</v>
      </c>
      <c r="H1524" s="62">
        <f>'Raw data'!E1524</f>
        <v>2132.52309789021</v>
      </c>
      <c r="I1524" s="67">
        <f t="shared" si="165"/>
        <v>-1.8344667809182392E-3</v>
      </c>
      <c r="K1524" s="65">
        <v>44656</v>
      </c>
      <c r="L1524" s="62">
        <f t="shared" si="166"/>
        <v>5.6592057879764832E-3</v>
      </c>
      <c r="M1524" s="62">
        <f t="shared" si="162"/>
        <v>204.72</v>
      </c>
      <c r="N1524">
        <f t="shared" si="167"/>
        <v>4.8871078095993913E-4</v>
      </c>
    </row>
    <row r="1525" spans="1:14" x14ac:dyDescent="0.3">
      <c r="A1525" s="101">
        <v>44657</v>
      </c>
      <c r="B1525" s="3">
        <f>'Raw data'!B1525</f>
        <v>58.52</v>
      </c>
      <c r="C1525" s="3">
        <f t="shared" si="163"/>
        <v>-2.6613439787092387E-2</v>
      </c>
      <c r="D1525" s="3">
        <f>'Raw data'!C1525</f>
        <v>104.5</v>
      </c>
      <c r="E1525" s="3">
        <f t="shared" si="164"/>
        <v>-9.4786729857819912E-3</v>
      </c>
      <c r="F1525" s="3">
        <f>'Raw data'!D1525</f>
        <v>39.159999999999997</v>
      </c>
      <c r="G1525" s="3">
        <f t="shared" si="168"/>
        <v>1.5345268542198251E-3</v>
      </c>
      <c r="H1525" s="62">
        <f>'Raw data'!E1525</f>
        <v>2101.2100667396498</v>
      </c>
      <c r="I1525" s="67">
        <f t="shared" si="165"/>
        <v>-1.4683560136600346E-2</v>
      </c>
      <c r="K1525" s="65">
        <v>44657</v>
      </c>
      <c r="L1525" s="62">
        <f t="shared" si="166"/>
        <v>-1.1519195306218184E-2</v>
      </c>
      <c r="M1525" s="62">
        <f t="shared" si="162"/>
        <v>202.18</v>
      </c>
      <c r="N1525">
        <f t="shared" si="167"/>
        <v>-1.2407190308714303E-2</v>
      </c>
    </row>
    <row r="1526" spans="1:14" x14ac:dyDescent="0.3">
      <c r="A1526" s="101">
        <v>44658</v>
      </c>
      <c r="B1526" s="3">
        <f>'Raw data'!B1526</f>
        <v>59</v>
      </c>
      <c r="C1526" s="3">
        <f t="shared" si="163"/>
        <v>8.2023239917976224E-3</v>
      </c>
      <c r="D1526" s="3">
        <f>'Raw data'!C1526</f>
        <v>105.25</v>
      </c>
      <c r="E1526" s="3">
        <f t="shared" si="164"/>
        <v>7.1770334928229667E-3</v>
      </c>
      <c r="F1526" s="3">
        <f>'Raw data'!D1526</f>
        <v>38.799999999999997</v>
      </c>
      <c r="G1526" s="3">
        <f t="shared" si="168"/>
        <v>-9.1930541368743478E-3</v>
      </c>
      <c r="H1526" s="62">
        <f>'Raw data'!E1526</f>
        <v>2108.03542618445</v>
      </c>
      <c r="I1526" s="67">
        <f t="shared" si="165"/>
        <v>3.2482994217663996E-3</v>
      </c>
      <c r="K1526" s="65">
        <v>44658</v>
      </c>
      <c r="L1526" s="62">
        <f t="shared" si="166"/>
        <v>2.0621011159154142E-3</v>
      </c>
      <c r="M1526" s="62">
        <f t="shared" si="162"/>
        <v>203.05</v>
      </c>
      <c r="N1526">
        <f t="shared" si="167"/>
        <v>4.303096250865588E-3</v>
      </c>
    </row>
    <row r="1527" spans="1:14" x14ac:dyDescent="0.3">
      <c r="A1527" s="101">
        <v>44659</v>
      </c>
      <c r="B1527" s="3">
        <f>'Raw data'!B1527</f>
        <v>56.76</v>
      </c>
      <c r="C1527" s="3">
        <f t="shared" si="163"/>
        <v>-3.7966101694915287E-2</v>
      </c>
      <c r="D1527" s="3">
        <f>'Raw data'!C1527</f>
        <v>91.1</v>
      </c>
      <c r="E1527" s="3">
        <f t="shared" si="164"/>
        <v>-0.13444180522565327</v>
      </c>
      <c r="F1527" s="3">
        <f>'Raw data'!D1527</f>
        <v>38.119999999999997</v>
      </c>
      <c r="G1527" s="3">
        <f t="shared" si="168"/>
        <v>-1.7525773195876282E-2</v>
      </c>
      <c r="H1527" s="62">
        <f>'Raw data'!E1527</f>
        <v>2131.8621647920399</v>
      </c>
      <c r="I1527" s="67">
        <f t="shared" si="165"/>
        <v>1.1302816979084845E-2</v>
      </c>
      <c r="K1527" s="65">
        <v>44659</v>
      </c>
      <c r="L1527" s="62">
        <f t="shared" si="166"/>
        <v>-6.3311226705481616E-2</v>
      </c>
      <c r="M1527" s="62">
        <f t="shared" si="162"/>
        <v>185.98</v>
      </c>
      <c r="N1527">
        <f t="shared" si="167"/>
        <v>-8.4067963555774547E-2</v>
      </c>
    </row>
  </sheetData>
  <autoFilter ref="A1:I1" xr:uid="{BA07CF12-7C7E-4464-89A5-ACF080011C8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A28A0-D32E-48F3-9A4D-7BA7C52E907C}">
  <sheetPr>
    <outlinePr summaryBelow="0" summaryRight="0"/>
  </sheetPr>
  <dimension ref="A3:O1545"/>
  <sheetViews>
    <sheetView zoomScaleNormal="100" workbookViewId="0">
      <pane ySplit="16" topLeftCell="A1412" activePane="bottomLeft" state="frozen"/>
      <selection pane="bottomLeft" activeCell="C1547" sqref="C1547"/>
    </sheetView>
  </sheetViews>
  <sheetFormatPr defaultColWidth="9.109375" defaultRowHeight="15" customHeight="1" x14ac:dyDescent="0.25"/>
  <cols>
    <col min="1" max="1" width="11.109375" style="99" bestFit="1" customWidth="1"/>
    <col min="2" max="2" width="10.109375" style="99" bestFit="1" customWidth="1"/>
    <col min="3" max="3" width="8.44140625" style="99" customWidth="1"/>
    <col min="4" max="4" width="5.109375" style="99" customWidth="1"/>
    <col min="5" max="5" width="7.5546875" style="99" customWidth="1"/>
    <col min="6" max="6" width="9.88671875" style="99" customWidth="1"/>
    <col min="7" max="7" width="27.44140625" style="99" customWidth="1"/>
    <col min="8" max="8" width="34.88671875" style="99" customWidth="1"/>
    <col min="9" max="9" width="5.88671875" style="99" customWidth="1"/>
    <col min="10" max="11" width="8.44140625" style="99" customWidth="1"/>
    <col min="12" max="16384" width="9.109375" style="99"/>
  </cols>
  <sheetData>
    <row r="3" spans="1:11" ht="15" customHeight="1" x14ac:dyDescent="0.25">
      <c r="B3" s="99" t="s">
        <v>96</v>
      </c>
    </row>
    <row r="16" spans="1:11" ht="15" customHeight="1" x14ac:dyDescent="0.25">
      <c r="A16" s="1" t="s">
        <v>80</v>
      </c>
      <c r="B16" s="99" t="s">
        <v>80</v>
      </c>
      <c r="C16" s="99" t="s">
        <v>97</v>
      </c>
      <c r="D16" s="100" t="s">
        <v>98</v>
      </c>
      <c r="E16" s="99" t="s">
        <v>99</v>
      </c>
      <c r="F16" s="99" t="s">
        <v>100</v>
      </c>
      <c r="G16" s="99" t="s">
        <v>101</v>
      </c>
      <c r="H16" s="99" t="s">
        <v>102</v>
      </c>
      <c r="I16" s="99" t="s">
        <v>103</v>
      </c>
      <c r="J16" s="99" t="s">
        <v>104</v>
      </c>
      <c r="K16" s="99" t="s">
        <v>105</v>
      </c>
    </row>
    <row r="17" spans="1:15" ht="15" customHeight="1" x14ac:dyDescent="0.25">
      <c r="A17" s="101">
        <v>42446</v>
      </c>
      <c r="B17" s="101">
        <v>42446</v>
      </c>
      <c r="C17" s="3">
        <v>1151.7162066400001</v>
      </c>
      <c r="E17" s="3"/>
      <c r="F17" s="3"/>
      <c r="G17" s="3">
        <v>1695.10062573</v>
      </c>
      <c r="H17" s="3"/>
      <c r="I17" s="3"/>
      <c r="J17" s="3">
        <v>1151.7162066400001</v>
      </c>
      <c r="K17" s="3">
        <v>1151.7162066400001</v>
      </c>
    </row>
    <row r="18" spans="1:15" ht="15" customHeight="1" x14ac:dyDescent="0.25">
      <c r="A18" s="101">
        <v>42447</v>
      </c>
      <c r="B18" s="101">
        <v>42447</v>
      </c>
      <c r="C18" s="3">
        <v>1153.9296943100001</v>
      </c>
      <c r="E18" s="3">
        <v>2.2134876699999402</v>
      </c>
      <c r="F18" s="3">
        <v>0.19219037270106201</v>
      </c>
      <c r="G18" s="3">
        <v>1701.60623732</v>
      </c>
      <c r="H18" s="3">
        <v>0.38378910910957098</v>
      </c>
      <c r="I18" s="3"/>
      <c r="J18" s="3">
        <v>1153.9296943100001</v>
      </c>
      <c r="K18" s="3">
        <v>1153.9296943100001</v>
      </c>
    </row>
    <row r="19" spans="1:15" ht="15" customHeight="1" x14ac:dyDescent="0.25">
      <c r="A19" s="101">
        <v>42450</v>
      </c>
      <c r="B19" s="101">
        <v>42450</v>
      </c>
      <c r="C19" s="3">
        <v>1152.93579032</v>
      </c>
      <c r="E19" s="3">
        <v>-0.99390399000003504</v>
      </c>
      <c r="F19" s="3">
        <v>-8.6132109685799194E-2</v>
      </c>
      <c r="G19" s="3">
        <v>1700.14060797</v>
      </c>
      <c r="H19" s="3">
        <v>0.29732643381153101</v>
      </c>
      <c r="I19" s="3"/>
      <c r="J19" s="3">
        <v>1152.93579032</v>
      </c>
      <c r="K19" s="3">
        <v>1152.93579032</v>
      </c>
      <c r="O19" s="1" t="s">
        <v>80</v>
      </c>
    </row>
    <row r="20" spans="1:15" ht="15" customHeight="1" x14ac:dyDescent="0.25">
      <c r="A20" s="101">
        <v>42451</v>
      </c>
      <c r="B20" s="101">
        <v>42451</v>
      </c>
      <c r="C20" s="3">
        <v>1151.7297165</v>
      </c>
      <c r="E20" s="3">
        <v>-1.2060738200000201</v>
      </c>
      <c r="F20" s="3">
        <v>-0.104608932268923</v>
      </c>
      <c r="G20" s="3">
        <v>1698.3621090199999</v>
      </c>
      <c r="H20" s="3">
        <v>0.19240647077192299</v>
      </c>
      <c r="I20" s="3"/>
      <c r="J20" s="3">
        <v>1151.7297165</v>
      </c>
      <c r="K20" s="3">
        <v>1151.7297165</v>
      </c>
      <c r="O20" s="101">
        <v>42446</v>
      </c>
    </row>
    <row r="21" spans="1:15" ht="15" customHeight="1" x14ac:dyDescent="0.25">
      <c r="A21" s="101">
        <v>42452</v>
      </c>
      <c r="B21" s="101">
        <v>42452</v>
      </c>
      <c r="C21" s="3">
        <v>1158.8494987700001</v>
      </c>
      <c r="E21" s="3">
        <v>7.1197822700000799</v>
      </c>
      <c r="F21" s="3">
        <v>0.61818169384710797</v>
      </c>
      <c r="G21" s="3">
        <v>1708.8610726700001</v>
      </c>
      <c r="H21" s="3">
        <v>0.81177758601051098</v>
      </c>
      <c r="I21" s="3"/>
      <c r="J21" s="3">
        <v>1158.8494987700001</v>
      </c>
      <c r="K21" s="3">
        <v>1158.8494987700001</v>
      </c>
      <c r="O21" s="101">
        <v>42447</v>
      </c>
    </row>
    <row r="22" spans="1:15" ht="15" customHeight="1" x14ac:dyDescent="0.25">
      <c r="A22" s="101">
        <v>42453</v>
      </c>
      <c r="B22" s="101">
        <v>42453</v>
      </c>
      <c r="C22" s="3">
        <v>1153.9021144999999</v>
      </c>
      <c r="E22" s="3">
        <v>-4.9473842700001498</v>
      </c>
      <c r="F22" s="3">
        <v>-0.42692207014382</v>
      </c>
      <c r="G22" s="3">
        <v>1701.56556761</v>
      </c>
      <c r="H22" s="3">
        <v>0.381389858623633</v>
      </c>
      <c r="I22" s="3"/>
      <c r="J22" s="3">
        <v>1153.9021144999999</v>
      </c>
      <c r="K22" s="3">
        <v>1153.9021144999999</v>
      </c>
      <c r="O22" s="101">
        <v>42450</v>
      </c>
    </row>
    <row r="23" spans="1:15" ht="15" customHeight="1" x14ac:dyDescent="0.25">
      <c r="A23" s="101">
        <v>42458</v>
      </c>
      <c r="B23" s="101">
        <v>42457</v>
      </c>
      <c r="C23" s="3">
        <v>1153.9021144999999</v>
      </c>
      <c r="E23" s="3"/>
      <c r="F23" s="3"/>
      <c r="G23" s="3">
        <v>1701.56556761</v>
      </c>
      <c r="H23" s="3">
        <v>0.381389858623633</v>
      </c>
      <c r="I23" s="3"/>
      <c r="J23" s="3">
        <v>1153.9021144999999</v>
      </c>
      <c r="K23" s="3">
        <v>1153.9021144999999</v>
      </c>
      <c r="O23" s="101">
        <v>42451</v>
      </c>
    </row>
    <row r="24" spans="1:15" ht="15" customHeight="1" x14ac:dyDescent="0.25">
      <c r="A24" s="101">
        <v>42459</v>
      </c>
      <c r="B24" s="101">
        <v>42458</v>
      </c>
      <c r="C24" s="3">
        <v>1150.24848417</v>
      </c>
      <c r="E24" s="3">
        <v>-3.65363032999994</v>
      </c>
      <c r="F24" s="3">
        <v>-0.316632605494715</v>
      </c>
      <c r="G24" s="3">
        <v>1696.17785622</v>
      </c>
      <c r="H24" s="3">
        <v>6.3549648537000999E-2</v>
      </c>
      <c r="I24" s="3"/>
      <c r="J24" s="3">
        <v>1150.24848417</v>
      </c>
      <c r="K24" s="3">
        <v>1150.24848417</v>
      </c>
      <c r="O24" s="101">
        <v>42452</v>
      </c>
    </row>
    <row r="25" spans="1:15" ht="15" customHeight="1" x14ac:dyDescent="0.25">
      <c r="A25" s="101">
        <v>42460</v>
      </c>
      <c r="B25" s="101">
        <v>42459</v>
      </c>
      <c r="C25" s="3">
        <v>1171.06629793</v>
      </c>
      <c r="E25" s="3">
        <v>20.81781376</v>
      </c>
      <c r="F25" s="3">
        <v>1.80985361393646</v>
      </c>
      <c r="G25" s="3">
        <v>1727.1586190400001</v>
      </c>
      <c r="H25" s="3">
        <v>1.8912147646806601</v>
      </c>
      <c r="I25" s="3"/>
      <c r="J25" s="3">
        <v>1171.06629793</v>
      </c>
      <c r="K25" s="3">
        <v>1171.06629793</v>
      </c>
      <c r="O25" s="101">
        <v>42453</v>
      </c>
    </row>
    <row r="26" spans="1:15" ht="15" customHeight="1" x14ac:dyDescent="0.25">
      <c r="A26" s="101">
        <v>42461</v>
      </c>
      <c r="B26" s="101">
        <v>42460</v>
      </c>
      <c r="C26" s="3">
        <v>1174.43892196</v>
      </c>
      <c r="E26" s="3">
        <v>3.3726240299999901</v>
      </c>
      <c r="F26" s="3">
        <v>0.28799599441648999</v>
      </c>
      <c r="G26" s="3">
        <v>1732.13276668</v>
      </c>
      <c r="H26" s="3">
        <v>2.1846573818620301</v>
      </c>
      <c r="I26" s="3"/>
      <c r="J26" s="3">
        <v>1174.43892196</v>
      </c>
      <c r="K26" s="3">
        <v>1174.43892196</v>
      </c>
      <c r="O26" s="101">
        <v>42458</v>
      </c>
    </row>
    <row r="27" spans="1:15" ht="15" customHeight="1" x14ac:dyDescent="0.25">
      <c r="A27" s="101">
        <v>42464</v>
      </c>
      <c r="B27" s="101">
        <v>42461</v>
      </c>
      <c r="C27" s="3">
        <v>1172.64719292</v>
      </c>
      <c r="E27" s="3">
        <v>-1.7917290400000601</v>
      </c>
      <c r="F27" s="3">
        <v>-0.15256042749416299</v>
      </c>
      <c r="G27" s="3">
        <v>1729.49021752</v>
      </c>
      <c r="H27" s="3">
        <v>2.0287640313500499</v>
      </c>
      <c r="I27" s="3"/>
      <c r="J27" s="3">
        <v>1172.64719292</v>
      </c>
      <c r="K27" s="3">
        <v>1172.64719292</v>
      </c>
      <c r="O27" s="101">
        <v>42459</v>
      </c>
    </row>
    <row r="28" spans="1:15" ht="15" customHeight="1" x14ac:dyDescent="0.25">
      <c r="A28" s="101">
        <v>42465</v>
      </c>
      <c r="B28" s="101">
        <v>42464</v>
      </c>
      <c r="C28" s="3">
        <v>1171.0009671600001</v>
      </c>
      <c r="E28" s="3">
        <v>-1.64622575999987</v>
      </c>
      <c r="F28" s="3">
        <v>-0.14038542623383499</v>
      </c>
      <c r="G28" s="3">
        <v>1727.0622653099999</v>
      </c>
      <c r="H28" s="3">
        <v>1.88553051629224</v>
      </c>
      <c r="I28" s="3"/>
      <c r="J28" s="3">
        <v>1171.0009671600001</v>
      </c>
      <c r="K28" s="3">
        <v>1171.0009671600001</v>
      </c>
      <c r="O28" s="101">
        <v>42460</v>
      </c>
    </row>
    <row r="29" spans="1:15" ht="15" customHeight="1" x14ac:dyDescent="0.25">
      <c r="A29" s="101">
        <v>42466</v>
      </c>
      <c r="B29" s="101">
        <v>42465</v>
      </c>
      <c r="C29" s="3">
        <v>1162.0605667100001</v>
      </c>
      <c r="E29" s="3">
        <v>-8.9404004499999701</v>
      </c>
      <c r="F29" s="3">
        <v>-0.76348360938445203</v>
      </c>
      <c r="G29" s="3">
        <v>1713.8764279899999</v>
      </c>
      <c r="H29" s="3">
        <v>1.1076511904367901</v>
      </c>
      <c r="I29" s="3"/>
      <c r="J29" s="3">
        <v>1162.0605667100001</v>
      </c>
      <c r="K29" s="3">
        <v>1162.0605667100001</v>
      </c>
      <c r="O29" s="101">
        <v>42461</v>
      </c>
    </row>
    <row r="30" spans="1:15" ht="15" customHeight="1" x14ac:dyDescent="0.25">
      <c r="A30" s="101">
        <v>42467</v>
      </c>
      <c r="B30" s="101">
        <v>42466</v>
      </c>
      <c r="C30" s="3">
        <v>1170.6108124100001</v>
      </c>
      <c r="E30" s="3">
        <v>8.5502456999999996</v>
      </c>
      <c r="F30" s="3">
        <v>0.73578313772468795</v>
      </c>
      <c r="G30" s="3">
        <v>1727.2817230799999</v>
      </c>
      <c r="H30" s="3">
        <v>1.89847710876402</v>
      </c>
      <c r="I30" s="3"/>
      <c r="J30" s="3">
        <v>1170.6108124100001</v>
      </c>
      <c r="K30" s="3">
        <v>1170.6108124100001</v>
      </c>
      <c r="O30" s="101">
        <v>42464</v>
      </c>
    </row>
    <row r="31" spans="1:15" ht="15" customHeight="1" x14ac:dyDescent="0.25">
      <c r="A31" s="101">
        <v>42468</v>
      </c>
      <c r="B31" s="101">
        <v>42467</v>
      </c>
      <c r="C31" s="3">
        <v>1156.2576191799999</v>
      </c>
      <c r="E31" s="3">
        <v>-14.353193230000199</v>
      </c>
      <c r="F31" s="3">
        <v>-1.2261285371566399</v>
      </c>
      <c r="G31" s="3">
        <v>1706.9024742500001</v>
      </c>
      <c r="H31" s="3">
        <v>0.69623291625637396</v>
      </c>
      <c r="I31" s="3"/>
      <c r="J31" s="3">
        <v>1156.2576191799999</v>
      </c>
      <c r="K31" s="3">
        <v>1156.2576191799999</v>
      </c>
      <c r="O31" s="101">
        <v>42465</v>
      </c>
    </row>
    <row r="32" spans="1:15" ht="15" customHeight="1" x14ac:dyDescent="0.25">
      <c r="A32" s="101">
        <v>42471</v>
      </c>
      <c r="B32" s="101">
        <v>42468</v>
      </c>
      <c r="C32" s="3">
        <v>1170.1031671799999</v>
      </c>
      <c r="E32" s="3">
        <v>13.845548000000001</v>
      </c>
      <c r="F32" s="3">
        <v>1.1974449093636199</v>
      </c>
      <c r="G32" s="3">
        <v>1727.34169103</v>
      </c>
      <c r="H32" s="3">
        <v>1.9020148308962601</v>
      </c>
      <c r="I32" s="3"/>
      <c r="J32" s="3">
        <v>1170.1031671799999</v>
      </c>
      <c r="K32" s="3">
        <v>1170.1031671799999</v>
      </c>
      <c r="O32" s="101">
        <v>42466</v>
      </c>
    </row>
    <row r="33" spans="1:15" ht="15" customHeight="1" x14ac:dyDescent="0.25">
      <c r="A33" s="101">
        <v>42472</v>
      </c>
      <c r="B33" s="101">
        <v>42471</v>
      </c>
      <c r="C33" s="3">
        <v>1172.3828933299999</v>
      </c>
      <c r="E33" s="3">
        <v>2.2797261499999801</v>
      </c>
      <c r="F33" s="3">
        <v>0.19483120924237399</v>
      </c>
      <c r="G33" s="3">
        <v>1731.58428443</v>
      </c>
      <c r="H33" s="3">
        <v>2.1523004679611901</v>
      </c>
      <c r="I33" s="3"/>
      <c r="J33" s="3">
        <v>1172.3828933299999</v>
      </c>
      <c r="K33" s="3">
        <v>1172.3828933299999</v>
      </c>
      <c r="O33" s="101">
        <v>42467</v>
      </c>
    </row>
    <row r="34" spans="1:15" ht="15" customHeight="1" x14ac:dyDescent="0.25">
      <c r="A34" s="101">
        <v>42473</v>
      </c>
      <c r="B34" s="101">
        <v>42472</v>
      </c>
      <c r="C34" s="3">
        <v>1170.2906405599999</v>
      </c>
      <c r="E34" s="3">
        <v>-2.0922527699999498</v>
      </c>
      <c r="F34" s="3">
        <v>-0.17846155738908601</v>
      </c>
      <c r="G34" s="3">
        <v>1730.32154339</v>
      </c>
      <c r="H34" s="3">
        <v>2.0778068939023502</v>
      </c>
      <c r="I34" s="3"/>
      <c r="J34" s="3">
        <v>1170.2906405599999</v>
      </c>
      <c r="K34" s="3">
        <v>1170.2906405599999</v>
      </c>
      <c r="O34" s="101">
        <v>42468</v>
      </c>
    </row>
    <row r="35" spans="1:15" ht="15" customHeight="1" x14ac:dyDescent="0.25">
      <c r="A35" s="101">
        <v>42474</v>
      </c>
      <c r="B35" s="101">
        <v>42473</v>
      </c>
      <c r="C35" s="3">
        <v>1173.4876656599999</v>
      </c>
      <c r="E35" s="3">
        <v>3.1970251000000101</v>
      </c>
      <c r="F35" s="3">
        <v>0.273182147169026</v>
      </c>
      <c r="G35" s="3">
        <v>1735.3409575600001</v>
      </c>
      <c r="H35" s="3">
        <v>2.3739199442906398</v>
      </c>
      <c r="I35" s="3"/>
      <c r="J35" s="3">
        <v>1173.4876656599999</v>
      </c>
      <c r="K35" s="3">
        <v>1173.4876656599999</v>
      </c>
      <c r="O35" s="101">
        <v>42471</v>
      </c>
    </row>
    <row r="36" spans="1:15" ht="15" customHeight="1" x14ac:dyDescent="0.25">
      <c r="A36" s="101">
        <v>42475</v>
      </c>
      <c r="B36" s="101">
        <v>42474</v>
      </c>
      <c r="C36" s="3">
        <v>1162.80443066</v>
      </c>
      <c r="E36" s="3">
        <v>-10.6832349999999</v>
      </c>
      <c r="F36" s="3">
        <v>-0.91038323730411297</v>
      </c>
      <c r="G36" s="3">
        <v>1720.9555653899999</v>
      </c>
      <c r="H36" s="3">
        <v>1.5252746219042499</v>
      </c>
      <c r="I36" s="3"/>
      <c r="J36" s="3">
        <v>1162.80443066</v>
      </c>
      <c r="K36" s="3">
        <v>1162.80443066</v>
      </c>
      <c r="O36" s="101">
        <v>42472</v>
      </c>
    </row>
    <row r="37" spans="1:15" ht="15" customHeight="1" x14ac:dyDescent="0.25">
      <c r="A37" s="101">
        <v>42478</v>
      </c>
      <c r="B37" s="101">
        <v>42475</v>
      </c>
      <c r="C37" s="3">
        <v>1161.3758877600001</v>
      </c>
      <c r="E37" s="3">
        <v>-1.4285428999999099</v>
      </c>
      <c r="F37" s="3">
        <v>-0.122853238458087</v>
      </c>
      <c r="G37" s="3">
        <v>1721.82279331</v>
      </c>
      <c r="H37" s="3">
        <v>1.5764354737638</v>
      </c>
      <c r="I37" s="3"/>
      <c r="J37" s="3">
        <v>1161.3758877600001</v>
      </c>
      <c r="K37" s="3">
        <v>1161.3758877600001</v>
      </c>
      <c r="O37" s="101">
        <v>42473</v>
      </c>
    </row>
    <row r="38" spans="1:15" ht="15" customHeight="1" x14ac:dyDescent="0.25">
      <c r="A38" s="101">
        <v>42479</v>
      </c>
      <c r="B38" s="101">
        <v>42478</v>
      </c>
      <c r="C38" s="3">
        <v>1163.04342081</v>
      </c>
      <c r="E38" s="3">
        <v>1.6675330499999701</v>
      </c>
      <c r="F38" s="3">
        <v>0.14358254442634599</v>
      </c>
      <c r="G38" s="3">
        <v>1724.2950303</v>
      </c>
      <c r="H38" s="3">
        <v>1.7222815051128399</v>
      </c>
      <c r="I38" s="3"/>
      <c r="J38" s="3">
        <v>1163.04342081</v>
      </c>
      <c r="K38" s="3">
        <v>1163.04342081</v>
      </c>
      <c r="O38" s="101">
        <v>42474</v>
      </c>
    </row>
    <row r="39" spans="1:15" ht="15" customHeight="1" x14ac:dyDescent="0.25">
      <c r="A39" s="101">
        <v>42480</v>
      </c>
      <c r="B39" s="101">
        <v>42479</v>
      </c>
      <c r="C39" s="3">
        <v>1177.19779728</v>
      </c>
      <c r="E39" s="3">
        <v>14.1543764699999</v>
      </c>
      <c r="F39" s="3">
        <v>1.21701186875224</v>
      </c>
      <c r="G39" s="3">
        <v>1745.6356371899999</v>
      </c>
      <c r="H39" s="3">
        <v>2.9812396204052298</v>
      </c>
      <c r="I39" s="3"/>
      <c r="J39" s="3">
        <v>1177.19779728</v>
      </c>
      <c r="K39" s="3">
        <v>1177.19779728</v>
      </c>
      <c r="O39" s="101">
        <v>42475</v>
      </c>
    </row>
    <row r="40" spans="1:15" ht="15" customHeight="1" x14ac:dyDescent="0.25">
      <c r="A40" s="101">
        <v>42481</v>
      </c>
      <c r="B40" s="101">
        <v>42480</v>
      </c>
      <c r="C40" s="3">
        <v>1175.6015248000001</v>
      </c>
      <c r="E40" s="3">
        <v>-1.5962724799999199</v>
      </c>
      <c r="F40" s="3">
        <v>-0.135599343091552</v>
      </c>
      <c r="G40" s="3">
        <v>1743.85985499</v>
      </c>
      <c r="H40" s="3">
        <v>2.87647992808696</v>
      </c>
      <c r="I40" s="3"/>
      <c r="J40" s="3">
        <v>1175.6015248000001</v>
      </c>
      <c r="K40" s="3">
        <v>1175.6015248000001</v>
      </c>
      <c r="O40" s="101">
        <v>42478</v>
      </c>
    </row>
    <row r="41" spans="1:15" ht="15" customHeight="1" x14ac:dyDescent="0.25">
      <c r="A41" s="101">
        <v>42482</v>
      </c>
      <c r="B41" s="101">
        <v>42481</v>
      </c>
      <c r="C41" s="3">
        <v>1171.07892636</v>
      </c>
      <c r="E41" s="3">
        <v>-4.52259844000013</v>
      </c>
      <c r="F41" s="3">
        <v>-0.38470505052887699</v>
      </c>
      <c r="G41" s="3">
        <v>1740.7039858000001</v>
      </c>
      <c r="H41" s="3">
        <v>2.6903040077848299</v>
      </c>
      <c r="I41" s="3"/>
      <c r="J41" s="3">
        <v>1171.07892636</v>
      </c>
      <c r="K41" s="3">
        <v>1171.07892636</v>
      </c>
      <c r="O41" s="101">
        <v>42479</v>
      </c>
    </row>
    <row r="42" spans="1:15" ht="15" customHeight="1" x14ac:dyDescent="0.25">
      <c r="A42" s="101">
        <v>42485</v>
      </c>
      <c r="B42" s="101">
        <v>42482</v>
      </c>
      <c r="C42" s="3">
        <v>1154.6761974599999</v>
      </c>
      <c r="E42" s="3">
        <v>-16.4027289</v>
      </c>
      <c r="F42" s="3">
        <v>-1.4006510176887601</v>
      </c>
      <c r="G42" s="3">
        <v>1718.25236722</v>
      </c>
      <c r="H42" s="3">
        <v>1.3658033711143001</v>
      </c>
      <c r="I42" s="3"/>
      <c r="J42" s="3">
        <v>1154.6761974599999</v>
      </c>
      <c r="K42" s="3">
        <v>1154.6761974599999</v>
      </c>
      <c r="O42" s="101">
        <v>42480</v>
      </c>
    </row>
    <row r="43" spans="1:15" ht="15" customHeight="1" x14ac:dyDescent="0.25">
      <c r="A43" s="101">
        <v>42486</v>
      </c>
      <c r="B43" s="101">
        <v>42485</v>
      </c>
      <c r="C43" s="3">
        <v>1156.7368383400001</v>
      </c>
      <c r="E43" s="3">
        <v>2.0606408800001601</v>
      </c>
      <c r="F43" s="3">
        <v>0.178460496936971</v>
      </c>
      <c r="G43" s="3">
        <v>1721.3187689199999</v>
      </c>
      <c r="H43" s="3">
        <v>1.5467012867574701</v>
      </c>
      <c r="I43" s="3"/>
      <c r="J43" s="3">
        <v>1156.7368383400001</v>
      </c>
      <c r="K43" s="3">
        <v>1156.7368383400001</v>
      </c>
      <c r="O43" s="101">
        <v>42481</v>
      </c>
    </row>
    <row r="44" spans="1:15" ht="15" customHeight="1" x14ac:dyDescent="0.25">
      <c r="A44" s="101">
        <v>42487</v>
      </c>
      <c r="B44" s="101">
        <v>42486</v>
      </c>
      <c r="C44" s="3">
        <v>1163.3822306899999</v>
      </c>
      <c r="E44" s="3">
        <v>6.6453923499998302</v>
      </c>
      <c r="F44" s="3">
        <v>0.57449474502224696</v>
      </c>
      <c r="G44" s="3">
        <v>1731.2076548099999</v>
      </c>
      <c r="H44" s="3">
        <v>2.1300817504241198</v>
      </c>
      <c r="I44" s="3"/>
      <c r="J44" s="3">
        <v>1163.3822306899999</v>
      </c>
      <c r="K44" s="3">
        <v>1163.3822306899999</v>
      </c>
      <c r="O44" s="101">
        <v>42482</v>
      </c>
    </row>
    <row r="45" spans="1:15" ht="15" customHeight="1" x14ac:dyDescent="0.25">
      <c r="A45" s="101">
        <v>42488</v>
      </c>
      <c r="B45" s="101">
        <v>42487</v>
      </c>
      <c r="C45" s="3">
        <v>1166.79480227</v>
      </c>
      <c r="E45" s="3">
        <v>3.41257158000007</v>
      </c>
      <c r="F45" s="3">
        <v>0.29333193253056</v>
      </c>
      <c r="G45" s="3">
        <v>1737.42859174</v>
      </c>
      <c r="H45" s="3">
        <v>2.4970768913362398</v>
      </c>
      <c r="I45" s="3"/>
      <c r="J45" s="3">
        <v>1166.79480227</v>
      </c>
      <c r="K45" s="3">
        <v>1166.79480227</v>
      </c>
      <c r="O45" s="101">
        <v>42485</v>
      </c>
    </row>
    <row r="46" spans="1:15" ht="15" customHeight="1" x14ac:dyDescent="0.25">
      <c r="A46" s="101">
        <v>42489</v>
      </c>
      <c r="B46" s="101">
        <v>42488</v>
      </c>
      <c r="C46" s="3">
        <v>1163.5141749100001</v>
      </c>
      <c r="E46" s="3">
        <v>-3.2806273599999201</v>
      </c>
      <c r="F46" s="3">
        <v>-0.281165750277379</v>
      </c>
      <c r="G46" s="3">
        <v>1733.8748710499999</v>
      </c>
      <c r="H46" s="3">
        <v>2.28743029950222</v>
      </c>
      <c r="I46" s="3"/>
      <c r="J46" s="3">
        <v>1163.5141749100001</v>
      </c>
      <c r="K46" s="3">
        <v>1163.5141749100001</v>
      </c>
      <c r="O46" s="101">
        <v>42486</v>
      </c>
    </row>
    <row r="47" spans="1:15" ht="15" customHeight="1" x14ac:dyDescent="0.25">
      <c r="A47" s="101">
        <v>42492</v>
      </c>
      <c r="B47" s="101">
        <v>42489</v>
      </c>
      <c r="C47" s="3">
        <v>1146.94155615</v>
      </c>
      <c r="E47" s="3">
        <v>-16.572618760000001</v>
      </c>
      <c r="F47" s="3">
        <v>-1.42435899083755</v>
      </c>
      <c r="G47" s="3">
        <v>1711.1295190200001</v>
      </c>
      <c r="H47" s="3">
        <v>0.94560128447225</v>
      </c>
      <c r="I47" s="3"/>
      <c r="J47" s="3">
        <v>1146.94155615</v>
      </c>
      <c r="K47" s="3">
        <v>1146.94155615</v>
      </c>
      <c r="O47" s="101">
        <v>42487</v>
      </c>
    </row>
    <row r="48" spans="1:15" ht="15" customHeight="1" x14ac:dyDescent="0.25">
      <c r="A48" s="101">
        <v>42493</v>
      </c>
      <c r="B48" s="101">
        <v>42492</v>
      </c>
      <c r="C48" s="3">
        <v>1142.1305670900001</v>
      </c>
      <c r="E48" s="3">
        <v>-4.8109890599998799</v>
      </c>
      <c r="F48" s="3">
        <v>-0.4194624420227</v>
      </c>
      <c r="G48" s="3">
        <v>1705.1172074900001</v>
      </c>
      <c r="H48" s="3">
        <v>0.590913696093194</v>
      </c>
      <c r="I48" s="3"/>
      <c r="J48" s="3">
        <v>1142.1305670900001</v>
      </c>
      <c r="K48" s="3">
        <v>1142.1305670900001</v>
      </c>
      <c r="O48" s="101">
        <v>42488</v>
      </c>
    </row>
    <row r="49" spans="1:15" ht="15" customHeight="1" x14ac:dyDescent="0.25">
      <c r="A49" s="101">
        <v>42494</v>
      </c>
      <c r="B49" s="101">
        <v>42493</v>
      </c>
      <c r="C49" s="3">
        <v>1141.8400102000001</v>
      </c>
      <c r="E49" s="3">
        <v>-0.29055689000006102</v>
      </c>
      <c r="F49" s="3">
        <v>-2.5439901388890601E-2</v>
      </c>
      <c r="G49" s="3">
        <v>1706.32952834</v>
      </c>
      <c r="H49" s="3">
        <v>0.66243280425692797</v>
      </c>
      <c r="I49" s="3"/>
      <c r="J49" s="3">
        <v>1141.8400102000001</v>
      </c>
      <c r="K49" s="3">
        <v>1141.8400102000001</v>
      </c>
      <c r="O49" s="101">
        <v>42489</v>
      </c>
    </row>
    <row r="50" spans="1:15" ht="15" customHeight="1" x14ac:dyDescent="0.25">
      <c r="A50" s="101">
        <v>42496</v>
      </c>
      <c r="B50" s="101">
        <v>42494</v>
      </c>
      <c r="C50" s="3">
        <v>1141.68186758</v>
      </c>
      <c r="E50" s="3">
        <v>-0.15814262000003501</v>
      </c>
      <c r="F50" s="3">
        <v>-1.3849805453247601E-2</v>
      </c>
      <c r="G50" s="3">
        <v>1707.10241589</v>
      </c>
      <c r="H50" s="3">
        <v>0.70802818297771097</v>
      </c>
      <c r="I50" s="3"/>
      <c r="J50" s="3">
        <v>1141.68186758</v>
      </c>
      <c r="K50" s="3">
        <v>1141.68186758</v>
      </c>
      <c r="O50" s="101">
        <v>42492</v>
      </c>
    </row>
    <row r="51" spans="1:15" ht="15" customHeight="1" x14ac:dyDescent="0.25">
      <c r="A51" s="101">
        <v>42499</v>
      </c>
      <c r="B51" s="101">
        <v>42495</v>
      </c>
      <c r="C51" s="3">
        <v>1141.68186758</v>
      </c>
      <c r="E51" s="3"/>
      <c r="F51" s="3"/>
      <c r="G51" s="3">
        <v>1707.10241589</v>
      </c>
      <c r="H51" s="3">
        <v>0.70802818297771097</v>
      </c>
      <c r="I51" s="3"/>
      <c r="J51" s="3">
        <v>1141.68186758</v>
      </c>
      <c r="K51" s="3">
        <v>1141.68186758</v>
      </c>
      <c r="O51" s="101">
        <v>42493</v>
      </c>
    </row>
    <row r="52" spans="1:15" ht="15" customHeight="1" x14ac:dyDescent="0.25">
      <c r="A52" s="101">
        <v>42500</v>
      </c>
      <c r="B52" s="101">
        <v>42496</v>
      </c>
      <c r="C52" s="3">
        <v>1143.0041219499999</v>
      </c>
      <c r="E52" s="3">
        <v>1.3222543699998801</v>
      </c>
      <c r="F52" s="3">
        <v>0.11581635896544799</v>
      </c>
      <c r="G52" s="3">
        <v>1709.07951976</v>
      </c>
      <c r="H52" s="3">
        <v>0.82466455488327906</v>
      </c>
      <c r="I52" s="3"/>
      <c r="J52" s="3">
        <v>1143.0041219499999</v>
      </c>
      <c r="K52" s="3">
        <v>1143.0041219499999</v>
      </c>
      <c r="O52" s="101">
        <v>42494</v>
      </c>
    </row>
    <row r="53" spans="1:15" ht="15" customHeight="1" x14ac:dyDescent="0.25">
      <c r="A53" s="101">
        <v>42501</v>
      </c>
      <c r="B53" s="101">
        <v>42499</v>
      </c>
      <c r="C53" s="3">
        <v>1147.13796604</v>
      </c>
      <c r="E53" s="3">
        <v>4.1338440900001299</v>
      </c>
      <c r="F53" s="3">
        <v>0.36166484535049498</v>
      </c>
      <c r="G53" s="3">
        <v>1715.26065956</v>
      </c>
      <c r="H53" s="3">
        <v>1.1893119218995001</v>
      </c>
      <c r="I53" s="3"/>
      <c r="J53" s="3">
        <v>1147.13796604</v>
      </c>
      <c r="K53" s="3">
        <v>1147.13796604</v>
      </c>
      <c r="O53" s="101">
        <v>42496</v>
      </c>
    </row>
    <row r="54" spans="1:15" ht="15" customHeight="1" x14ac:dyDescent="0.25">
      <c r="A54" s="101">
        <v>42502</v>
      </c>
      <c r="B54" s="101">
        <v>42500</v>
      </c>
      <c r="C54" s="3">
        <v>1148.9610635900001</v>
      </c>
      <c r="E54" s="3">
        <v>1.8230975500000499</v>
      </c>
      <c r="F54" s="3">
        <v>0.15892574424098899</v>
      </c>
      <c r="G54" s="3">
        <v>1718.13459543</v>
      </c>
      <c r="H54" s="3">
        <v>1.35885559537684</v>
      </c>
      <c r="I54" s="3"/>
      <c r="J54" s="3">
        <v>1148.9610635900001</v>
      </c>
      <c r="K54" s="3">
        <v>1148.9610635900001</v>
      </c>
      <c r="O54" s="101">
        <v>42499</v>
      </c>
    </row>
    <row r="55" spans="1:15" ht="15" customHeight="1" x14ac:dyDescent="0.25">
      <c r="A55" s="101">
        <v>42503</v>
      </c>
      <c r="B55" s="101">
        <v>42501</v>
      </c>
      <c r="C55" s="3">
        <v>1148.2362421400001</v>
      </c>
      <c r="E55" s="3">
        <v>-0.72482145000003495</v>
      </c>
      <c r="F55" s="3">
        <v>-6.3084944561597703E-2</v>
      </c>
      <c r="G55" s="3">
        <v>1720.01987749</v>
      </c>
      <c r="H55" s="3">
        <v>1.4700750729337</v>
      </c>
      <c r="I55" s="3"/>
      <c r="J55" s="3">
        <v>1148.2362421400001</v>
      </c>
      <c r="K55" s="3">
        <v>1148.2362421400001</v>
      </c>
      <c r="O55" s="101">
        <v>42500</v>
      </c>
    </row>
    <row r="56" spans="1:15" ht="15" customHeight="1" x14ac:dyDescent="0.25">
      <c r="A56" s="101">
        <v>42506</v>
      </c>
      <c r="B56" s="101">
        <v>42502</v>
      </c>
      <c r="C56" s="3">
        <v>1144.73381758</v>
      </c>
      <c r="E56" s="3">
        <v>-3.5024245600000001</v>
      </c>
      <c r="F56" s="3">
        <v>-0.30502647725806298</v>
      </c>
      <c r="G56" s="3">
        <v>1715.3785818399999</v>
      </c>
      <c r="H56" s="3">
        <v>1.1962685755759801</v>
      </c>
      <c r="I56" s="3"/>
      <c r="J56" s="3">
        <v>1144.73381758</v>
      </c>
      <c r="K56" s="3">
        <v>1144.73381758</v>
      </c>
      <c r="O56" s="101">
        <v>42501</v>
      </c>
    </row>
    <row r="57" spans="1:15" ht="15" customHeight="1" x14ac:dyDescent="0.25">
      <c r="A57" s="101">
        <v>42507</v>
      </c>
      <c r="B57" s="101">
        <v>42503</v>
      </c>
      <c r="C57" s="3">
        <v>1157.0274349700001</v>
      </c>
      <c r="E57" s="3">
        <v>12.29361739</v>
      </c>
      <c r="F57" s="3">
        <v>1.0739280347276701</v>
      </c>
      <c r="G57" s="3">
        <v>1734.7300548799999</v>
      </c>
      <c r="H57" s="3">
        <v>2.3378806277611499</v>
      </c>
      <c r="I57" s="3"/>
      <c r="J57" s="3">
        <v>1157.0274349700001</v>
      </c>
      <c r="K57" s="3">
        <v>1157.0274349700001</v>
      </c>
      <c r="O57" s="101">
        <v>42502</v>
      </c>
    </row>
    <row r="58" spans="1:15" ht="15" customHeight="1" x14ac:dyDescent="0.25">
      <c r="A58" s="101">
        <v>42508</v>
      </c>
      <c r="B58" s="101">
        <v>42506</v>
      </c>
      <c r="C58" s="3">
        <v>1161.9409987199999</v>
      </c>
      <c r="E58" s="3">
        <v>4.9135637499998603</v>
      </c>
      <c r="F58" s="3">
        <v>0.42467132597656598</v>
      </c>
      <c r="G58" s="3">
        <v>1742.09695601</v>
      </c>
      <c r="H58" s="3">
        <v>2.7724802626251601</v>
      </c>
      <c r="I58" s="3"/>
      <c r="J58" s="3">
        <v>1161.9409987199999</v>
      </c>
      <c r="K58" s="3">
        <v>1161.9409987199999</v>
      </c>
      <c r="O58" s="101">
        <v>42503</v>
      </c>
    </row>
    <row r="59" spans="1:15" ht="15" customHeight="1" x14ac:dyDescent="0.25">
      <c r="A59" s="101">
        <v>42509</v>
      </c>
      <c r="B59" s="101">
        <v>42507</v>
      </c>
      <c r="C59" s="3">
        <v>1164.5269176100001</v>
      </c>
      <c r="E59" s="3">
        <v>2.58591889000013</v>
      </c>
      <c r="F59" s="3">
        <v>0.22255165217930301</v>
      </c>
      <c r="G59" s="3">
        <v>1745.97402158</v>
      </c>
      <c r="H59" s="3">
        <v>3.0012021161334399</v>
      </c>
      <c r="I59" s="3"/>
      <c r="J59" s="3">
        <v>1164.5269176100001</v>
      </c>
      <c r="K59" s="3">
        <v>1164.5269176100001</v>
      </c>
      <c r="O59" s="101">
        <v>42506</v>
      </c>
    </row>
    <row r="60" spans="1:15" ht="15" customHeight="1" x14ac:dyDescent="0.25">
      <c r="A60" s="101">
        <v>42510</v>
      </c>
      <c r="B60" s="101">
        <v>42508</v>
      </c>
      <c r="C60" s="3">
        <v>1165.06457413</v>
      </c>
      <c r="E60" s="3">
        <v>0.53765651999992703</v>
      </c>
      <c r="F60" s="3">
        <v>4.6169522736616501E-2</v>
      </c>
      <c r="G60" s="3">
        <v>1746.78012945</v>
      </c>
      <c r="H60" s="3">
        <v>3.0487572793941902</v>
      </c>
      <c r="I60" s="3"/>
      <c r="J60" s="3">
        <v>1165.06457413</v>
      </c>
      <c r="K60" s="3">
        <v>1165.06457413</v>
      </c>
      <c r="O60" s="101">
        <v>42507</v>
      </c>
    </row>
    <row r="61" spans="1:15" ht="15" customHeight="1" x14ac:dyDescent="0.25">
      <c r="A61" s="101">
        <v>42513</v>
      </c>
      <c r="B61" s="101">
        <v>42509</v>
      </c>
      <c r="C61" s="3">
        <v>1154.47450065</v>
      </c>
      <c r="E61" s="3">
        <v>-10.590073479999999</v>
      </c>
      <c r="F61" s="3">
        <v>-0.90896880011205305</v>
      </c>
      <c r="G61" s="3">
        <v>1730.90244306</v>
      </c>
      <c r="H61" s="3">
        <v>2.1120762264235302</v>
      </c>
      <c r="I61" s="3"/>
      <c r="J61" s="3">
        <v>1154.47450065</v>
      </c>
      <c r="K61" s="3">
        <v>1154.47450065</v>
      </c>
      <c r="O61" s="101">
        <v>42508</v>
      </c>
    </row>
    <row r="62" spans="1:15" ht="15" customHeight="1" x14ac:dyDescent="0.25">
      <c r="A62" s="101">
        <v>42514</v>
      </c>
      <c r="B62" s="101">
        <v>42510</v>
      </c>
      <c r="C62" s="3">
        <v>1171.5683850200001</v>
      </c>
      <c r="E62" s="3">
        <v>17.093884370000001</v>
      </c>
      <c r="F62" s="3">
        <v>1.4806636578266399</v>
      </c>
      <c r="G62" s="3">
        <v>1757.0759321</v>
      </c>
      <c r="H62" s="3">
        <v>3.6561432064429802</v>
      </c>
      <c r="I62" s="3"/>
      <c r="J62" s="3">
        <v>1171.5683850200001</v>
      </c>
      <c r="K62" s="3">
        <v>1171.5683850200001</v>
      </c>
      <c r="O62" s="101">
        <v>42509</v>
      </c>
    </row>
    <row r="63" spans="1:15" ht="15" customHeight="1" x14ac:dyDescent="0.25">
      <c r="A63" s="101">
        <v>42515</v>
      </c>
      <c r="B63" s="101">
        <v>42513</v>
      </c>
      <c r="C63" s="3">
        <v>1182.43189033</v>
      </c>
      <c r="E63" s="3">
        <v>10.863505309999899</v>
      </c>
      <c r="F63" s="3">
        <v>0.92726173298149905</v>
      </c>
      <c r="G63" s="3">
        <v>1773.3686248399999</v>
      </c>
      <c r="H63" s="3">
        <v>4.61730695641113</v>
      </c>
      <c r="I63" s="3"/>
      <c r="J63" s="3">
        <v>1182.43189033</v>
      </c>
      <c r="K63" s="3">
        <v>1182.43189033</v>
      </c>
      <c r="O63" s="101">
        <v>42510</v>
      </c>
    </row>
    <row r="64" spans="1:15" ht="15" customHeight="1" x14ac:dyDescent="0.25">
      <c r="A64" s="101">
        <v>42516</v>
      </c>
      <c r="B64" s="101">
        <v>42514</v>
      </c>
      <c r="C64" s="3">
        <v>1188.60624816</v>
      </c>
      <c r="E64" s="3">
        <v>6.17435782999996</v>
      </c>
      <c r="F64" s="3">
        <v>0.52217450159237599</v>
      </c>
      <c r="G64" s="3">
        <v>1782.6287036199999</v>
      </c>
      <c r="H64" s="3">
        <v>5.1635918576990401</v>
      </c>
      <c r="I64" s="3"/>
      <c r="J64" s="3">
        <v>1188.60624816</v>
      </c>
      <c r="K64" s="3">
        <v>1188.60624816</v>
      </c>
      <c r="O64" s="101">
        <v>42513</v>
      </c>
    </row>
    <row r="65" spans="1:15" ht="15" customHeight="1" x14ac:dyDescent="0.25">
      <c r="A65" s="101">
        <v>42517</v>
      </c>
      <c r="B65" s="101">
        <v>42515</v>
      </c>
      <c r="C65" s="3">
        <v>1190.0177747600001</v>
      </c>
      <c r="E65" s="3">
        <v>1.4115266000001101</v>
      </c>
      <c r="F65" s="3">
        <v>0.118754768636386</v>
      </c>
      <c r="G65" s="3">
        <v>1786.4588550399999</v>
      </c>
      <c r="H65" s="3">
        <v>5.3895460790509802</v>
      </c>
      <c r="I65" s="3"/>
      <c r="J65" s="3">
        <v>1190.0177747600001</v>
      </c>
      <c r="K65" s="3">
        <v>1190.0177747600001</v>
      </c>
      <c r="O65" s="101">
        <v>42514</v>
      </c>
    </row>
    <row r="66" spans="1:15" ht="15" customHeight="1" x14ac:dyDescent="0.25">
      <c r="A66" s="101">
        <v>42520</v>
      </c>
      <c r="B66" s="101">
        <v>42516</v>
      </c>
      <c r="C66" s="3">
        <v>1196.7874273699999</v>
      </c>
      <c r="E66" s="3">
        <v>6.7696526099998602</v>
      </c>
      <c r="F66" s="3">
        <v>0.56886987350799301</v>
      </c>
      <c r="G66" s="3">
        <v>1796.62148127</v>
      </c>
      <c r="H66" s="3">
        <v>5.9890754565841604</v>
      </c>
      <c r="I66" s="3"/>
      <c r="J66" s="3">
        <v>1196.7874273699999</v>
      </c>
      <c r="K66" s="3">
        <v>1196.7874273699999</v>
      </c>
      <c r="O66" s="101">
        <v>42515</v>
      </c>
    </row>
    <row r="67" spans="1:15" ht="15" customHeight="1" x14ac:dyDescent="0.25">
      <c r="A67" s="101">
        <v>42521</v>
      </c>
      <c r="B67" s="101">
        <v>42517</v>
      </c>
      <c r="C67" s="3">
        <v>1199.2556898800001</v>
      </c>
      <c r="E67" s="3">
        <v>2.4682625100001498</v>
      </c>
      <c r="F67" s="3">
        <v>0.20624067846570701</v>
      </c>
      <c r="G67" s="3">
        <v>1800.3268456000001</v>
      </c>
      <c r="H67" s="3">
        <v>6.2076680447618804</v>
      </c>
      <c r="I67" s="3"/>
      <c r="J67" s="3">
        <v>1199.2556898800001</v>
      </c>
      <c r="K67" s="3">
        <v>1199.2556898800001</v>
      </c>
      <c r="O67" s="101">
        <v>42516</v>
      </c>
    </row>
    <row r="68" spans="1:15" ht="15" customHeight="1" x14ac:dyDescent="0.25">
      <c r="A68" s="101">
        <v>42522</v>
      </c>
      <c r="B68" s="101">
        <v>42521</v>
      </c>
      <c r="C68" s="3">
        <v>1204.46422706</v>
      </c>
      <c r="E68" s="3">
        <v>5.2085371799998903</v>
      </c>
      <c r="F68" s="3">
        <v>0.43431415201549101</v>
      </c>
      <c r="G68" s="3">
        <v>1808.1459198699999</v>
      </c>
      <c r="H68" s="3">
        <v>6.6689429774304099</v>
      </c>
      <c r="I68" s="3"/>
      <c r="J68" s="3">
        <v>1204.46422706</v>
      </c>
      <c r="K68" s="3">
        <v>1204.46422706</v>
      </c>
      <c r="O68" s="101">
        <v>42517</v>
      </c>
    </row>
    <row r="69" spans="1:15" ht="15" customHeight="1" x14ac:dyDescent="0.25">
      <c r="A69" s="101">
        <v>42523</v>
      </c>
      <c r="B69" s="101">
        <v>42522</v>
      </c>
      <c r="C69" s="3">
        <v>1192.3347670799999</v>
      </c>
      <c r="E69" s="3">
        <v>-12.12945998</v>
      </c>
      <c r="F69" s="3">
        <v>-1.00704194508185</v>
      </c>
      <c r="G69" s="3">
        <v>1789.9371320400001</v>
      </c>
      <c r="H69" s="3">
        <v>5.5947419799434197</v>
      </c>
      <c r="I69" s="3"/>
      <c r="J69" s="3">
        <v>1192.3347670799999</v>
      </c>
      <c r="K69" s="3">
        <v>1192.3347670799999</v>
      </c>
      <c r="O69" s="101">
        <v>42520</v>
      </c>
    </row>
    <row r="70" spans="1:15" ht="15" customHeight="1" x14ac:dyDescent="0.25">
      <c r="A70" s="101">
        <v>42524</v>
      </c>
      <c r="B70" s="101">
        <v>42523</v>
      </c>
      <c r="C70" s="3">
        <v>1188.6110578400001</v>
      </c>
      <c r="E70" s="3">
        <v>-3.7237092399998302</v>
      </c>
      <c r="F70" s="3">
        <v>-0.31230400578849898</v>
      </c>
      <c r="G70" s="3">
        <v>1784.34708667</v>
      </c>
      <c r="H70" s="3">
        <v>5.2649653705109998</v>
      </c>
      <c r="I70" s="3"/>
      <c r="J70" s="3">
        <v>1188.6110578400001</v>
      </c>
      <c r="K70" s="3">
        <v>1188.6110578400001</v>
      </c>
      <c r="O70" s="101">
        <v>42521</v>
      </c>
    </row>
    <row r="71" spans="1:15" ht="15" customHeight="1" x14ac:dyDescent="0.25">
      <c r="A71" s="101">
        <v>42528</v>
      </c>
      <c r="B71" s="101">
        <v>42524</v>
      </c>
      <c r="C71" s="3">
        <v>1181.1474319700001</v>
      </c>
      <c r="E71" s="3">
        <v>-7.46362586999998</v>
      </c>
      <c r="F71" s="3">
        <v>-0.62792835560214699</v>
      </c>
      <c r="G71" s="3">
        <v>1773.14266535</v>
      </c>
      <c r="H71" s="3">
        <v>4.60397680440893</v>
      </c>
      <c r="I71" s="3"/>
      <c r="J71" s="3">
        <v>1181.1474319700001</v>
      </c>
      <c r="K71" s="3">
        <v>1181.1474319700001</v>
      </c>
      <c r="O71" s="101">
        <v>42522</v>
      </c>
    </row>
    <row r="72" spans="1:15" ht="15" customHeight="1" x14ac:dyDescent="0.25">
      <c r="A72" s="101">
        <v>42529</v>
      </c>
      <c r="B72" s="101">
        <v>42527</v>
      </c>
      <c r="C72" s="3">
        <v>1181.1474319700001</v>
      </c>
      <c r="E72" s="3"/>
      <c r="F72" s="3"/>
      <c r="G72" s="3">
        <v>1773.14266535</v>
      </c>
      <c r="H72" s="3">
        <v>4.60397680440893</v>
      </c>
      <c r="I72" s="3"/>
      <c r="J72" s="3">
        <v>1181.1474319700001</v>
      </c>
      <c r="K72" s="3">
        <v>1181.1474319700001</v>
      </c>
      <c r="O72" s="101">
        <v>42523</v>
      </c>
    </row>
    <row r="73" spans="1:15" ht="15" customHeight="1" x14ac:dyDescent="0.25">
      <c r="A73" s="101">
        <v>42530</v>
      </c>
      <c r="B73" s="101">
        <v>42528</v>
      </c>
      <c r="C73" s="3">
        <v>1193.0629313100001</v>
      </c>
      <c r="E73" s="3">
        <v>11.915499339999901</v>
      </c>
      <c r="F73" s="3">
        <v>1.0088071156474101</v>
      </c>
      <c r="G73" s="3">
        <v>1791.03025473</v>
      </c>
      <c r="H73" s="3">
        <v>5.6592291657427403</v>
      </c>
      <c r="I73" s="3"/>
      <c r="J73" s="3">
        <v>1193.0629313100001</v>
      </c>
      <c r="K73" s="3">
        <v>1193.0629313100001</v>
      </c>
      <c r="O73" s="101">
        <v>42524</v>
      </c>
    </row>
    <row r="74" spans="1:15" ht="15" customHeight="1" x14ac:dyDescent="0.25">
      <c r="A74" s="101">
        <v>42531</v>
      </c>
      <c r="B74" s="101">
        <v>42529</v>
      </c>
      <c r="C74" s="3">
        <v>1196.3083457600001</v>
      </c>
      <c r="E74" s="3">
        <v>3.24541444999999</v>
      </c>
      <c r="F74" s="3">
        <v>0.27202374366257498</v>
      </c>
      <c r="G74" s="3">
        <v>1795.9022822699999</v>
      </c>
      <c r="H74" s="3">
        <v>5.94664735591076</v>
      </c>
      <c r="I74" s="3"/>
      <c r="J74" s="3">
        <v>1196.3083457600001</v>
      </c>
      <c r="K74" s="3">
        <v>1196.3083457600001</v>
      </c>
      <c r="O74" s="101">
        <v>42528</v>
      </c>
    </row>
    <row r="75" spans="1:15" ht="15" customHeight="1" x14ac:dyDescent="0.25">
      <c r="A75" s="101">
        <v>42534</v>
      </c>
      <c r="B75" s="101">
        <v>42530</v>
      </c>
      <c r="C75" s="3">
        <v>1191.0986530499999</v>
      </c>
      <c r="E75" s="3">
        <v>-5.2096927100001196</v>
      </c>
      <c r="F75" s="3">
        <v>-0.43548076283714798</v>
      </c>
      <c r="G75" s="3">
        <v>1788.0814733100001</v>
      </c>
      <c r="H75" s="3">
        <v>5.4852700877245901</v>
      </c>
      <c r="I75" s="3"/>
      <c r="J75" s="3">
        <v>1191.0986530499999</v>
      </c>
      <c r="K75" s="3">
        <v>1191.0986530499999</v>
      </c>
      <c r="O75" s="101">
        <v>42529</v>
      </c>
    </row>
    <row r="76" spans="1:15" ht="15" customHeight="1" x14ac:dyDescent="0.25">
      <c r="A76" s="101">
        <v>42535</v>
      </c>
      <c r="B76" s="101">
        <v>42531</v>
      </c>
      <c r="C76" s="3">
        <v>1163.0054389699999</v>
      </c>
      <c r="E76" s="3">
        <v>-28.093214079999999</v>
      </c>
      <c r="F76" s="3">
        <v>-2.35859674663075</v>
      </c>
      <c r="G76" s="3">
        <v>1745.90784186</v>
      </c>
      <c r="H76" s="3">
        <v>2.9972979396500201</v>
      </c>
      <c r="I76" s="3"/>
      <c r="J76" s="3">
        <v>1163.0054389699999</v>
      </c>
      <c r="K76" s="3">
        <v>1163.0054389699999</v>
      </c>
      <c r="O76" s="101">
        <v>42530</v>
      </c>
    </row>
    <row r="77" spans="1:15" ht="15" customHeight="1" x14ac:dyDescent="0.25">
      <c r="A77" s="101">
        <v>42536</v>
      </c>
      <c r="B77" s="101">
        <v>42534</v>
      </c>
      <c r="C77" s="3">
        <v>1138.02129833</v>
      </c>
      <c r="E77" s="3">
        <v>-24.984140639999801</v>
      </c>
      <c r="F77" s="3">
        <v>-2.1482393635344201</v>
      </c>
      <c r="G77" s="3">
        <v>1708.4015623400001</v>
      </c>
      <c r="H77" s="3">
        <v>0.78466944133608096</v>
      </c>
      <c r="I77" s="3"/>
      <c r="J77" s="3">
        <v>1138.02129833</v>
      </c>
      <c r="K77" s="3">
        <v>1138.02129833</v>
      </c>
      <c r="O77" s="101">
        <v>42531</v>
      </c>
    </row>
    <row r="78" spans="1:15" ht="15" customHeight="1" x14ac:dyDescent="0.25">
      <c r="A78" s="101">
        <v>42537</v>
      </c>
      <c r="B78" s="101">
        <v>42535</v>
      </c>
      <c r="C78" s="3">
        <v>1115.1070938600001</v>
      </c>
      <c r="E78" s="3">
        <v>-22.914204469999898</v>
      </c>
      <c r="F78" s="3">
        <v>-2.0135127966080701</v>
      </c>
      <c r="G78" s="3">
        <v>1674.0026782800001</v>
      </c>
      <c r="H78" s="3">
        <v>-1.24464277398954</v>
      </c>
      <c r="I78" s="3"/>
      <c r="J78" s="3">
        <v>1115.1070938600001</v>
      </c>
      <c r="K78" s="3">
        <v>1115.1070938600001</v>
      </c>
      <c r="O78" s="101">
        <v>42534</v>
      </c>
    </row>
    <row r="79" spans="1:15" ht="15" customHeight="1" x14ac:dyDescent="0.25">
      <c r="A79" s="101">
        <v>42538</v>
      </c>
      <c r="B79" s="101">
        <v>42536</v>
      </c>
      <c r="C79" s="3">
        <v>1116.18426641</v>
      </c>
      <c r="E79" s="3">
        <v>1.0771725499998801</v>
      </c>
      <c r="F79" s="3">
        <v>9.6598125501223805E-2</v>
      </c>
      <c r="G79" s="3">
        <v>1675.6197334799999</v>
      </c>
      <c r="H79" s="3">
        <v>-1.1492469505526</v>
      </c>
      <c r="I79" s="3"/>
      <c r="J79" s="3">
        <v>1116.18426641</v>
      </c>
      <c r="K79" s="3">
        <v>1116.18426641</v>
      </c>
      <c r="O79" s="101">
        <v>42535</v>
      </c>
    </row>
    <row r="80" spans="1:15" ht="15" customHeight="1" x14ac:dyDescent="0.25">
      <c r="A80" s="101">
        <v>42541</v>
      </c>
      <c r="B80" s="101">
        <v>42537</v>
      </c>
      <c r="C80" s="3">
        <v>1094.26136901</v>
      </c>
      <c r="E80" s="3">
        <v>-21.9228974</v>
      </c>
      <c r="F80" s="3">
        <v>-1.96409303192481</v>
      </c>
      <c r="G80" s="3">
        <v>1642.70900306</v>
      </c>
      <c r="H80" s="3">
        <v>-3.09076770279861</v>
      </c>
      <c r="I80" s="3"/>
      <c r="J80" s="3">
        <v>1094.26136901</v>
      </c>
      <c r="K80" s="3">
        <v>1094.26136901</v>
      </c>
      <c r="O80" s="101">
        <v>42536</v>
      </c>
    </row>
    <row r="81" spans="1:15" ht="15" customHeight="1" x14ac:dyDescent="0.25">
      <c r="A81" s="101">
        <v>42542</v>
      </c>
      <c r="B81" s="101">
        <v>42538</v>
      </c>
      <c r="C81" s="3">
        <v>1110.9704014399999</v>
      </c>
      <c r="E81" s="3">
        <v>16.709032429999901</v>
      </c>
      <c r="F81" s="3">
        <v>1.52696904991875</v>
      </c>
      <c r="G81" s="3">
        <v>1667.7926611099999</v>
      </c>
      <c r="H81" s="3">
        <v>-1.61099371951679</v>
      </c>
      <c r="I81" s="3"/>
      <c r="J81" s="3">
        <v>1110.9704014399999</v>
      </c>
      <c r="K81" s="3">
        <v>1110.9704014399999</v>
      </c>
      <c r="O81" s="101">
        <v>42537</v>
      </c>
    </row>
    <row r="82" spans="1:15" ht="15" customHeight="1" x14ac:dyDescent="0.25">
      <c r="A82" s="101">
        <v>42543</v>
      </c>
      <c r="B82" s="101">
        <v>42541</v>
      </c>
      <c r="C82" s="3">
        <v>1142.01484856</v>
      </c>
      <c r="E82" s="3">
        <v>31.044447120000001</v>
      </c>
      <c r="F82" s="3">
        <v>2.79435411418353</v>
      </c>
      <c r="G82" s="3">
        <v>1714.39669396</v>
      </c>
      <c r="H82" s="3">
        <v>1.13834352587121</v>
      </c>
      <c r="I82" s="3"/>
      <c r="J82" s="3">
        <v>1142.01484856</v>
      </c>
      <c r="K82" s="3">
        <v>1142.01484856</v>
      </c>
      <c r="O82" s="101">
        <v>42538</v>
      </c>
    </row>
    <row r="83" spans="1:15" ht="15" customHeight="1" x14ac:dyDescent="0.25">
      <c r="A83" s="101">
        <v>42544</v>
      </c>
      <c r="B83" s="101">
        <v>42542</v>
      </c>
      <c r="C83" s="3">
        <v>1148.9846993799999</v>
      </c>
      <c r="E83" s="3">
        <v>6.9698508199999196</v>
      </c>
      <c r="F83" s="3">
        <v>0.61031175109398295</v>
      </c>
      <c r="G83" s="3">
        <v>1724.85985843</v>
      </c>
      <c r="H83" s="3">
        <v>1.75560272046882</v>
      </c>
      <c r="I83" s="3"/>
      <c r="J83" s="3">
        <v>1148.9846993799999</v>
      </c>
      <c r="K83" s="3">
        <v>1148.9846993799999</v>
      </c>
      <c r="O83" s="101">
        <v>42541</v>
      </c>
    </row>
    <row r="84" spans="1:15" ht="15" customHeight="1" x14ac:dyDescent="0.25">
      <c r="A84" s="101">
        <v>42548</v>
      </c>
      <c r="B84" s="101">
        <v>42543</v>
      </c>
      <c r="C84" s="3">
        <v>1148.40200226</v>
      </c>
      <c r="E84" s="3">
        <v>-0.58269711999992002</v>
      </c>
      <c r="F84" s="3">
        <v>-5.0714088735415101E-2</v>
      </c>
      <c r="G84" s="3">
        <v>1723.9851114799999</v>
      </c>
      <c r="H84" s="3">
        <v>1.70399829435262</v>
      </c>
      <c r="I84" s="3"/>
      <c r="J84" s="3">
        <v>1148.40200226</v>
      </c>
      <c r="K84" s="3">
        <v>1148.40200226</v>
      </c>
      <c r="O84" s="101">
        <v>42542</v>
      </c>
    </row>
    <row r="85" spans="1:15" ht="15" customHeight="1" x14ac:dyDescent="0.25">
      <c r="A85" s="101">
        <v>42549</v>
      </c>
      <c r="B85" s="101">
        <v>42544</v>
      </c>
      <c r="C85" s="3">
        <v>1161.2193503599999</v>
      </c>
      <c r="E85" s="3">
        <v>12.8173480999998</v>
      </c>
      <c r="F85" s="3">
        <v>1.11610290427706</v>
      </c>
      <c r="G85" s="3">
        <v>1743.22655938</v>
      </c>
      <c r="H85" s="3">
        <v>2.8391195731683698</v>
      </c>
      <c r="I85" s="3"/>
      <c r="J85" s="3">
        <v>1161.2193503599999</v>
      </c>
      <c r="K85" s="3">
        <v>1161.2193503599999</v>
      </c>
      <c r="O85" s="101">
        <v>42543</v>
      </c>
    </row>
    <row r="86" spans="1:15" ht="15" customHeight="1" x14ac:dyDescent="0.25">
      <c r="A86" s="101">
        <v>42550</v>
      </c>
      <c r="B86" s="101">
        <v>42545</v>
      </c>
      <c r="C86" s="3">
        <v>1161.2193503599999</v>
      </c>
      <c r="E86" s="3"/>
      <c r="F86" s="3"/>
      <c r="G86" s="3">
        <v>1743.22655938</v>
      </c>
      <c r="H86" s="3">
        <v>2.8391195731683698</v>
      </c>
      <c r="I86" s="3"/>
      <c r="J86" s="3">
        <v>1161.2193503599999</v>
      </c>
      <c r="K86" s="3">
        <v>1161.2193503599999</v>
      </c>
      <c r="O86" s="101">
        <v>42544</v>
      </c>
    </row>
    <row r="87" spans="1:15" ht="15" customHeight="1" x14ac:dyDescent="0.25">
      <c r="A87" s="101">
        <v>42551</v>
      </c>
      <c r="B87" s="101">
        <v>42548</v>
      </c>
      <c r="C87" s="3">
        <v>1089.1393517900001</v>
      </c>
      <c r="E87" s="3">
        <v>-72.079998569999802</v>
      </c>
      <c r="F87" s="3">
        <v>-6.20726812274129</v>
      </c>
      <c r="G87" s="3">
        <v>1635.0198128500001</v>
      </c>
      <c r="H87" s="3">
        <v>-3.5443803139489698</v>
      </c>
      <c r="I87" s="3"/>
      <c r="J87" s="3">
        <v>1089.1393517900001</v>
      </c>
      <c r="K87" s="3">
        <v>1089.1393517900001</v>
      </c>
      <c r="O87" s="101">
        <v>42548</v>
      </c>
    </row>
    <row r="88" spans="1:15" ht="15" customHeight="1" x14ac:dyDescent="0.25">
      <c r="A88" s="101">
        <v>42552</v>
      </c>
      <c r="B88" s="101">
        <v>42549</v>
      </c>
      <c r="C88" s="3">
        <v>1101.3856345199999</v>
      </c>
      <c r="E88" s="3">
        <v>12.2462827299998</v>
      </c>
      <c r="F88" s="3">
        <v>1.1243999870056101</v>
      </c>
      <c r="G88" s="3">
        <v>1653.4039754099999</v>
      </c>
      <c r="H88" s="3">
        <v>-2.4598333389230702</v>
      </c>
      <c r="I88" s="3"/>
      <c r="J88" s="3">
        <v>1101.3856345199999</v>
      </c>
      <c r="K88" s="3">
        <v>1101.3856345199999</v>
      </c>
      <c r="O88" s="101">
        <v>42549</v>
      </c>
    </row>
    <row r="89" spans="1:15" ht="15" customHeight="1" x14ac:dyDescent="0.25">
      <c r="A89" s="101">
        <v>42555</v>
      </c>
      <c r="B89" s="101">
        <v>42550</v>
      </c>
      <c r="C89" s="3">
        <v>1132.87404421</v>
      </c>
      <c r="E89" s="3">
        <v>31.488409690000001</v>
      </c>
      <c r="F89" s="3">
        <v>2.8589813325214699</v>
      </c>
      <c r="G89" s="3">
        <v>1700.9490579400001</v>
      </c>
      <c r="H89" s="3">
        <v>0.34501976586088501</v>
      </c>
      <c r="I89" s="3"/>
      <c r="J89" s="3">
        <v>1132.87404421</v>
      </c>
      <c r="K89" s="3">
        <v>1132.87404421</v>
      </c>
      <c r="O89" s="101">
        <v>42550</v>
      </c>
    </row>
    <row r="90" spans="1:15" ht="15" customHeight="1" x14ac:dyDescent="0.25">
      <c r="A90" s="101">
        <v>42556</v>
      </c>
      <c r="B90" s="101">
        <v>42551</v>
      </c>
      <c r="C90" s="3">
        <v>1145.8461689400001</v>
      </c>
      <c r="E90" s="3">
        <v>12.9721247300001</v>
      </c>
      <c r="F90" s="3">
        <v>1.1450632836279699</v>
      </c>
      <c r="G90" s="3">
        <v>1720.4260010800001</v>
      </c>
      <c r="H90" s="3">
        <v>1.4940337444034399</v>
      </c>
      <c r="I90" s="3"/>
      <c r="J90" s="3">
        <v>1145.8461689400001</v>
      </c>
      <c r="K90" s="3">
        <v>1145.8461689400001</v>
      </c>
      <c r="O90" s="101">
        <v>42551</v>
      </c>
    </row>
    <row r="91" spans="1:15" ht="15" customHeight="1" x14ac:dyDescent="0.25">
      <c r="A91" s="101">
        <v>42557</v>
      </c>
      <c r="B91" s="101">
        <v>42552</v>
      </c>
      <c r="C91" s="3">
        <v>1166.24558372</v>
      </c>
      <c r="E91" s="3">
        <v>20.399414779999901</v>
      </c>
      <c r="F91" s="3">
        <v>1.7802926198087199</v>
      </c>
      <c r="G91" s="3">
        <v>1751.0546182099999</v>
      </c>
      <c r="H91" s="3">
        <v>3.3009245369078299</v>
      </c>
      <c r="I91" s="3"/>
      <c r="J91" s="3">
        <v>1166.24558372</v>
      </c>
      <c r="K91" s="3">
        <v>1166.24558372</v>
      </c>
      <c r="O91" s="101">
        <v>42552</v>
      </c>
    </row>
    <row r="92" spans="1:15" ht="15" customHeight="1" x14ac:dyDescent="0.25">
      <c r="A92" s="101">
        <v>42558</v>
      </c>
      <c r="B92" s="101">
        <v>42556</v>
      </c>
      <c r="C92" s="3">
        <v>1148.8146438599999</v>
      </c>
      <c r="E92" s="3">
        <v>-17.430939859999999</v>
      </c>
      <c r="F92" s="3">
        <v>-1.4946200099982501</v>
      </c>
      <c r="G92" s="3">
        <v>1724.88300549</v>
      </c>
      <c r="H92" s="3">
        <v>1.7569682476622299</v>
      </c>
      <c r="I92" s="3"/>
      <c r="J92" s="3">
        <v>1148.8146438599999</v>
      </c>
      <c r="K92" s="3">
        <v>1148.8146438599999</v>
      </c>
      <c r="O92" s="101">
        <v>42555</v>
      </c>
    </row>
    <row r="93" spans="1:15" ht="15" customHeight="1" x14ac:dyDescent="0.25">
      <c r="A93" s="101">
        <v>42559</v>
      </c>
      <c r="B93" s="101">
        <v>42557</v>
      </c>
      <c r="C93" s="3">
        <v>1135.2038069</v>
      </c>
      <c r="E93" s="3">
        <v>-13.610836959999901</v>
      </c>
      <c r="F93" s="3">
        <v>-1.18477223743141</v>
      </c>
      <c r="G93" s="3">
        <v>1704.4470705199999</v>
      </c>
      <c r="H93" s="3">
        <v>0.55137993863784796</v>
      </c>
      <c r="I93" s="3"/>
      <c r="J93" s="3">
        <v>1135.2038069</v>
      </c>
      <c r="K93" s="3">
        <v>1135.2038069</v>
      </c>
      <c r="O93" s="101">
        <v>42556</v>
      </c>
    </row>
    <row r="94" spans="1:15" ht="15" customHeight="1" x14ac:dyDescent="0.25">
      <c r="A94" s="101">
        <v>42562</v>
      </c>
      <c r="B94" s="101">
        <v>42558</v>
      </c>
      <c r="C94" s="3">
        <v>1144.2160091999999</v>
      </c>
      <c r="E94" s="3">
        <v>9.0122022999998901</v>
      </c>
      <c r="F94" s="3">
        <v>0.79388408012921396</v>
      </c>
      <c r="G94" s="3">
        <v>1718.39537795</v>
      </c>
      <c r="H94" s="3">
        <v>1.3742400814682001</v>
      </c>
      <c r="I94" s="3"/>
      <c r="J94" s="3">
        <v>1144.2160091999999</v>
      </c>
      <c r="K94" s="3">
        <v>1144.2160091999999</v>
      </c>
      <c r="O94" s="101">
        <v>42557</v>
      </c>
    </row>
    <row r="95" spans="1:15" ht="15" customHeight="1" x14ac:dyDescent="0.25">
      <c r="A95" s="101">
        <v>42563</v>
      </c>
      <c r="B95" s="101">
        <v>42559</v>
      </c>
      <c r="C95" s="3">
        <v>1162.46390038</v>
      </c>
      <c r="E95" s="3">
        <v>18.247891180000099</v>
      </c>
      <c r="F95" s="3">
        <v>1.5947942550426699</v>
      </c>
      <c r="G95" s="3">
        <v>1745.8002487199999</v>
      </c>
      <c r="H95" s="3">
        <v>2.9909506385891298</v>
      </c>
      <c r="I95" s="3"/>
      <c r="J95" s="3">
        <v>1162.46390038</v>
      </c>
      <c r="K95" s="3">
        <v>1162.46390038</v>
      </c>
      <c r="O95" s="101">
        <v>42558</v>
      </c>
    </row>
    <row r="96" spans="1:15" ht="15" customHeight="1" x14ac:dyDescent="0.25">
      <c r="A96" s="101">
        <v>42564</v>
      </c>
      <c r="B96" s="101">
        <v>42562</v>
      </c>
      <c r="C96" s="3">
        <v>1188.89694996</v>
      </c>
      <c r="E96" s="3">
        <v>26.433049579999899</v>
      </c>
      <c r="F96" s="3">
        <v>2.2738813283887001</v>
      </c>
      <c r="G96" s="3">
        <v>1785.4976746100001</v>
      </c>
      <c r="H96" s="3">
        <v>5.3328426352901799</v>
      </c>
      <c r="I96" s="3"/>
      <c r="J96" s="3">
        <v>1188.89694996</v>
      </c>
      <c r="K96" s="3">
        <v>1188.89694996</v>
      </c>
      <c r="O96" s="101">
        <v>42559</v>
      </c>
    </row>
    <row r="97" spans="1:15" ht="15" customHeight="1" x14ac:dyDescent="0.25">
      <c r="A97" s="101">
        <v>42565</v>
      </c>
      <c r="B97" s="101">
        <v>42563</v>
      </c>
      <c r="C97" s="3">
        <v>1190.73977315</v>
      </c>
      <c r="E97" s="3">
        <v>1.8428231899999901</v>
      </c>
      <c r="F97" s="3">
        <v>0.155002768748113</v>
      </c>
      <c r="G97" s="3">
        <v>1788.2652454399999</v>
      </c>
      <c r="H97" s="3">
        <v>5.4961114576828303</v>
      </c>
      <c r="I97" s="3"/>
      <c r="J97" s="3">
        <v>1190.73977315</v>
      </c>
      <c r="K97" s="3">
        <v>1190.73977315</v>
      </c>
      <c r="O97" s="101">
        <v>42562</v>
      </c>
    </row>
    <row r="98" spans="1:15" ht="15" customHeight="1" x14ac:dyDescent="0.25">
      <c r="A98" s="101">
        <v>42566</v>
      </c>
      <c r="B98" s="101">
        <v>42564</v>
      </c>
      <c r="C98" s="3">
        <v>1194.3703777400001</v>
      </c>
      <c r="E98" s="3">
        <v>3.6306045900000701</v>
      </c>
      <c r="F98" s="3">
        <v>0.30490327709433701</v>
      </c>
      <c r="G98" s="3">
        <v>1793.7177247699999</v>
      </c>
      <c r="H98" s="3">
        <v>5.8177725583417796</v>
      </c>
      <c r="I98" s="3"/>
      <c r="J98" s="3">
        <v>1194.3703777400001</v>
      </c>
      <c r="K98" s="3">
        <v>1194.3703777400001</v>
      </c>
      <c r="O98" s="101">
        <v>42563</v>
      </c>
    </row>
    <row r="99" spans="1:15" ht="15" customHeight="1" x14ac:dyDescent="0.25">
      <c r="A99" s="101">
        <v>42569</v>
      </c>
      <c r="B99" s="101">
        <v>42565</v>
      </c>
      <c r="C99" s="3">
        <v>1195.80887026</v>
      </c>
      <c r="E99" s="3">
        <v>1.4384925199999501</v>
      </c>
      <c r="F99" s="3">
        <v>0.120439400273975</v>
      </c>
      <c r="G99" s="3">
        <v>1795.87806765</v>
      </c>
      <c r="H99" s="3">
        <v>5.9452188495653404</v>
      </c>
      <c r="I99" s="3"/>
      <c r="J99" s="3">
        <v>1195.80887026</v>
      </c>
      <c r="K99" s="3">
        <v>1195.80887026</v>
      </c>
      <c r="O99" s="101">
        <v>42564</v>
      </c>
    </row>
    <row r="100" spans="1:15" ht="15" customHeight="1" x14ac:dyDescent="0.25">
      <c r="A100" s="101">
        <v>42570</v>
      </c>
      <c r="B100" s="101">
        <v>42566</v>
      </c>
      <c r="C100" s="3">
        <v>1194.84406623</v>
      </c>
      <c r="E100" s="3">
        <v>-0.96480403000009496</v>
      </c>
      <c r="F100" s="3">
        <v>-8.0682126884568106E-2</v>
      </c>
      <c r="G100" s="3">
        <v>1794.4291150199999</v>
      </c>
      <c r="H100" s="3">
        <v>5.8597399931478202</v>
      </c>
      <c r="I100" s="3"/>
      <c r="J100" s="3">
        <v>1194.84406623</v>
      </c>
      <c r="K100" s="3">
        <v>1194.84406623</v>
      </c>
      <c r="O100" s="101">
        <v>42565</v>
      </c>
    </row>
    <row r="101" spans="1:15" ht="15" customHeight="1" x14ac:dyDescent="0.25">
      <c r="A101" s="101">
        <v>42571</v>
      </c>
      <c r="B101" s="101">
        <v>42569</v>
      </c>
      <c r="C101" s="3">
        <v>1202.14283127</v>
      </c>
      <c r="E101" s="3">
        <v>7.2987650400000303</v>
      </c>
      <c r="F101" s="3">
        <v>0.61085502671736003</v>
      </c>
      <c r="G101" s="3">
        <v>1805.39047547</v>
      </c>
      <c r="H101" s="3">
        <v>6.5063895361670996</v>
      </c>
      <c r="I101" s="3"/>
      <c r="J101" s="3">
        <v>1202.14283127</v>
      </c>
      <c r="K101" s="3">
        <v>1202.14283127</v>
      </c>
      <c r="O101" s="101">
        <v>42566</v>
      </c>
    </row>
    <row r="102" spans="1:15" ht="15" customHeight="1" x14ac:dyDescent="0.25">
      <c r="A102" s="101">
        <v>42572</v>
      </c>
      <c r="B102" s="101">
        <v>42570</v>
      </c>
      <c r="C102" s="3">
        <v>1201.2090073500001</v>
      </c>
      <c r="E102" s="3">
        <v>-0.933823919999895</v>
      </c>
      <c r="F102" s="3">
        <v>-7.7679947482889297E-2</v>
      </c>
      <c r="G102" s="3">
        <v>1803.9880490999999</v>
      </c>
      <c r="H102" s="3">
        <v>6.4236554288986296</v>
      </c>
      <c r="I102" s="3"/>
      <c r="J102" s="3">
        <v>1201.2090073500001</v>
      </c>
      <c r="K102" s="3">
        <v>1201.2090073500001</v>
      </c>
      <c r="O102" s="101">
        <v>42569</v>
      </c>
    </row>
    <row r="103" spans="1:15" ht="15" customHeight="1" x14ac:dyDescent="0.25">
      <c r="A103" s="101">
        <v>42573</v>
      </c>
      <c r="B103" s="101">
        <v>42571</v>
      </c>
      <c r="C103" s="3">
        <v>1213.53878732</v>
      </c>
      <c r="E103" s="3">
        <v>12.3297799699998</v>
      </c>
      <c r="F103" s="3">
        <v>1.0264475120112999</v>
      </c>
      <c r="G103" s="3">
        <v>1822.50503955</v>
      </c>
      <c r="H103" s="3">
        <v>7.5160383924189</v>
      </c>
      <c r="I103" s="3"/>
      <c r="J103" s="3">
        <v>1213.53878732</v>
      </c>
      <c r="K103" s="3">
        <v>1213.53878732</v>
      </c>
      <c r="O103" s="101">
        <v>42570</v>
      </c>
    </row>
    <row r="104" spans="1:15" ht="15" customHeight="1" x14ac:dyDescent="0.25">
      <c r="A104" s="101">
        <v>42576</v>
      </c>
      <c r="B104" s="101">
        <v>42572</v>
      </c>
      <c r="C104" s="3">
        <v>1204.67439595</v>
      </c>
      <c r="E104" s="3">
        <v>-8.8643913700000194</v>
      </c>
      <c r="F104" s="3">
        <v>-0.73045801771003305</v>
      </c>
      <c r="G104" s="3">
        <v>1809.19240537</v>
      </c>
      <c r="H104" s="3">
        <v>6.7306788699264297</v>
      </c>
      <c r="I104" s="3"/>
      <c r="J104" s="3">
        <v>1204.67439595</v>
      </c>
      <c r="K104" s="3">
        <v>1204.67439595</v>
      </c>
      <c r="O104" s="101">
        <v>42571</v>
      </c>
    </row>
    <row r="105" spans="1:15" ht="15" customHeight="1" x14ac:dyDescent="0.25">
      <c r="A105" s="101">
        <v>42577</v>
      </c>
      <c r="B105" s="101">
        <v>42573</v>
      </c>
      <c r="C105" s="3">
        <v>1207.5609420000001</v>
      </c>
      <c r="E105" s="3">
        <v>2.8865460500001001</v>
      </c>
      <c r="F105" s="3">
        <v>0.23961213583556501</v>
      </c>
      <c r="G105" s="3">
        <v>1813.5274499300001</v>
      </c>
      <c r="H105" s="3">
        <v>6.9864185289294598</v>
      </c>
      <c r="I105" s="3"/>
      <c r="J105" s="3">
        <v>1207.5609420000001</v>
      </c>
      <c r="K105" s="3">
        <v>1207.5609420000001</v>
      </c>
      <c r="O105" s="101">
        <v>42572</v>
      </c>
    </row>
    <row r="106" spans="1:15" ht="15" customHeight="1" x14ac:dyDescent="0.25">
      <c r="A106" s="101">
        <v>42578</v>
      </c>
      <c r="B106" s="101">
        <v>42576</v>
      </c>
      <c r="C106" s="3">
        <v>1218.26699887</v>
      </c>
      <c r="E106" s="3">
        <v>10.7060568699998</v>
      </c>
      <c r="F106" s="3">
        <v>0.886585222959279</v>
      </c>
      <c r="G106" s="3">
        <v>1829.60591632</v>
      </c>
      <c r="H106" s="3">
        <v>7.9349443064522998</v>
      </c>
      <c r="I106" s="3"/>
      <c r="J106" s="3">
        <v>1218.26699887</v>
      </c>
      <c r="K106" s="3">
        <v>1218.26699887</v>
      </c>
      <c r="O106" s="101">
        <v>42573</v>
      </c>
    </row>
    <row r="107" spans="1:15" ht="15" customHeight="1" x14ac:dyDescent="0.25">
      <c r="A107" s="101">
        <v>42579</v>
      </c>
      <c r="B107" s="101">
        <v>42577</v>
      </c>
      <c r="C107" s="3">
        <v>1218.22387411</v>
      </c>
      <c r="E107" s="3">
        <v>-4.3124759999955103E-2</v>
      </c>
      <c r="F107" s="3">
        <v>-3.5398447171264202E-3</v>
      </c>
      <c r="G107" s="3">
        <v>1829.5411511100001</v>
      </c>
      <c r="H107" s="3">
        <v>7.93112357693236</v>
      </c>
      <c r="I107" s="3"/>
      <c r="J107" s="3">
        <v>1218.22387411</v>
      </c>
      <c r="K107" s="3">
        <v>1218.22387411</v>
      </c>
      <c r="O107" s="101">
        <v>42576</v>
      </c>
    </row>
    <row r="108" spans="1:15" ht="15" customHeight="1" x14ac:dyDescent="0.25">
      <c r="A108" s="101">
        <v>42580</v>
      </c>
      <c r="B108" s="101">
        <v>42578</v>
      </c>
      <c r="C108" s="3">
        <v>1225.2001002</v>
      </c>
      <c r="E108" s="3">
        <v>6.9762260899999502</v>
      </c>
      <c r="F108" s="3">
        <v>0.57265550595917403</v>
      </c>
      <c r="G108" s="3">
        <v>1840.01811924</v>
      </c>
      <c r="H108" s="3">
        <v>8.5491970984076993</v>
      </c>
      <c r="I108" s="3"/>
      <c r="J108" s="3">
        <v>1225.2001002</v>
      </c>
      <c r="K108" s="3">
        <v>1225.2001002</v>
      </c>
      <c r="O108" s="101">
        <v>42577</v>
      </c>
    </row>
    <row r="109" spans="1:15" ht="15" customHeight="1" x14ac:dyDescent="0.25">
      <c r="A109" s="101">
        <v>42583</v>
      </c>
      <c r="B109" s="101">
        <v>42579</v>
      </c>
      <c r="C109" s="3">
        <v>1224.56094865</v>
      </c>
      <c r="E109" s="3">
        <v>-0.63915154999995105</v>
      </c>
      <c r="F109" s="3">
        <v>-5.2167115387569102E-2</v>
      </c>
      <c r="G109" s="3">
        <v>1839.05823487</v>
      </c>
      <c r="H109" s="3">
        <v>8.4925701138246001</v>
      </c>
      <c r="I109" s="3"/>
      <c r="J109" s="3">
        <v>1224.56094865</v>
      </c>
      <c r="K109" s="3">
        <v>1224.56094865</v>
      </c>
      <c r="O109" s="101">
        <v>42578</v>
      </c>
    </row>
    <row r="110" spans="1:15" ht="15" customHeight="1" x14ac:dyDescent="0.25">
      <c r="A110" s="101">
        <v>42584</v>
      </c>
      <c r="B110" s="101">
        <v>42580</v>
      </c>
      <c r="C110" s="3">
        <v>1229.05898327</v>
      </c>
      <c r="E110" s="3">
        <v>4.4980346199999897</v>
      </c>
      <c r="F110" s="3">
        <v>0.36731814982005001</v>
      </c>
      <c r="G110" s="3">
        <v>1845.8134295499999</v>
      </c>
      <c r="H110" s="3">
        <v>8.8910830149151092</v>
      </c>
      <c r="I110" s="3"/>
      <c r="J110" s="3">
        <v>1229.05898327</v>
      </c>
      <c r="K110" s="3">
        <v>1229.05898327</v>
      </c>
      <c r="O110" s="101">
        <v>42579</v>
      </c>
    </row>
    <row r="111" spans="1:15" ht="15" customHeight="1" x14ac:dyDescent="0.25">
      <c r="A111" s="101">
        <v>42585</v>
      </c>
      <c r="B111" s="101">
        <v>42583</v>
      </c>
      <c r="C111" s="3">
        <v>1224.5848297</v>
      </c>
      <c r="E111" s="3">
        <v>-4.4741535699999897</v>
      </c>
      <c r="F111" s="3">
        <v>-0.364030826095607</v>
      </c>
      <c r="G111" s="3">
        <v>1839.09409968</v>
      </c>
      <c r="H111" s="3">
        <v>8.4946859062121298</v>
      </c>
      <c r="I111" s="3"/>
      <c r="J111" s="3">
        <v>1224.5848297</v>
      </c>
      <c r="K111" s="3">
        <v>1224.5848297</v>
      </c>
      <c r="O111" s="101">
        <v>42580</v>
      </c>
    </row>
    <row r="112" spans="1:15" ht="15" customHeight="1" x14ac:dyDescent="0.25">
      <c r="A112" s="101">
        <v>42586</v>
      </c>
      <c r="B112" s="101">
        <v>42584</v>
      </c>
      <c r="C112" s="3">
        <v>1211.8789419</v>
      </c>
      <c r="E112" s="3">
        <v>-12.705887799999999</v>
      </c>
      <c r="F112" s="3">
        <v>-1.03756697713728</v>
      </c>
      <c r="G112" s="3">
        <v>1820.01226662</v>
      </c>
      <c r="H112" s="3">
        <v>7.3689808731093098</v>
      </c>
      <c r="I112" s="3"/>
      <c r="J112" s="3">
        <v>1211.8789419</v>
      </c>
      <c r="K112" s="3">
        <v>1211.8789419</v>
      </c>
      <c r="O112" s="101">
        <v>42583</v>
      </c>
    </row>
    <row r="113" spans="1:15" ht="15" customHeight="1" x14ac:dyDescent="0.25">
      <c r="A113" s="101">
        <v>42587</v>
      </c>
      <c r="B113" s="101">
        <v>42585</v>
      </c>
      <c r="C113" s="3">
        <v>1203.2672853399999</v>
      </c>
      <c r="E113" s="3">
        <v>-8.6116565600000197</v>
      </c>
      <c r="F113" s="3">
        <v>-0.71060369664469603</v>
      </c>
      <c r="G113" s="3">
        <v>1807.0791921699999</v>
      </c>
      <c r="H113" s="3">
        <v>6.60601292573861</v>
      </c>
      <c r="I113" s="3"/>
      <c r="J113" s="3">
        <v>1203.2672853399999</v>
      </c>
      <c r="K113" s="3">
        <v>1203.2672853399999</v>
      </c>
      <c r="O113" s="101">
        <v>42584</v>
      </c>
    </row>
    <row r="114" spans="1:15" ht="15" customHeight="1" x14ac:dyDescent="0.25">
      <c r="A114" s="101">
        <v>42590</v>
      </c>
      <c r="B114" s="101">
        <v>42586</v>
      </c>
      <c r="C114" s="3">
        <v>1217.21919183</v>
      </c>
      <c r="E114" s="3">
        <v>13.951906490000001</v>
      </c>
      <c r="F114" s="3">
        <v>1.1595018546571401</v>
      </c>
      <c r="G114" s="3">
        <v>1828.2656772</v>
      </c>
      <c r="H114" s="3">
        <v>7.8558788456969602</v>
      </c>
      <c r="I114" s="3"/>
      <c r="J114" s="3">
        <v>1217.21919183</v>
      </c>
      <c r="K114" s="3">
        <v>1217.21919183</v>
      </c>
      <c r="O114" s="101">
        <v>42585</v>
      </c>
    </row>
    <row r="115" spans="1:15" ht="15" customHeight="1" x14ac:dyDescent="0.25">
      <c r="A115" s="101">
        <v>42591</v>
      </c>
      <c r="B115" s="101">
        <v>42587</v>
      </c>
      <c r="C115" s="3">
        <v>1229.34711234</v>
      </c>
      <c r="E115" s="3">
        <v>12.1279205099999</v>
      </c>
      <c r="F115" s="3">
        <v>0.99636290582689702</v>
      </c>
      <c r="G115" s="3">
        <v>1846.48183823</v>
      </c>
      <c r="H115" s="3">
        <v>8.9305148144115094</v>
      </c>
      <c r="I115" s="3"/>
      <c r="J115" s="3">
        <v>1229.34711234</v>
      </c>
      <c r="K115" s="3">
        <v>1229.34711234</v>
      </c>
      <c r="O115" s="101">
        <v>42586</v>
      </c>
    </row>
    <row r="116" spans="1:15" ht="15" customHeight="1" x14ac:dyDescent="0.25">
      <c r="A116" s="101">
        <v>42592</v>
      </c>
      <c r="B116" s="101">
        <v>42590</v>
      </c>
      <c r="C116" s="3">
        <v>1232.4325853099999</v>
      </c>
      <c r="E116" s="3">
        <v>3.0854729699999499</v>
      </c>
      <c r="F116" s="3">
        <v>0.250984684392907</v>
      </c>
      <c r="G116" s="3">
        <v>1851.1162248400001</v>
      </c>
      <c r="H116" s="3">
        <v>9.2039137229868793</v>
      </c>
      <c r="I116" s="3"/>
      <c r="J116" s="3">
        <v>1232.4325853099999</v>
      </c>
      <c r="K116" s="3">
        <v>1232.4325853099999</v>
      </c>
      <c r="O116" s="101">
        <v>42587</v>
      </c>
    </row>
    <row r="117" spans="1:15" ht="15" customHeight="1" x14ac:dyDescent="0.25">
      <c r="A117" s="101">
        <v>42593</v>
      </c>
      <c r="B117" s="101">
        <v>42591</v>
      </c>
      <c r="C117" s="3">
        <v>1244.0368946599999</v>
      </c>
      <c r="E117" s="3">
        <v>11.6043093499999</v>
      </c>
      <c r="F117" s="3">
        <v>0.94157761554811703</v>
      </c>
      <c r="G117" s="3">
        <v>1868.5459208499999</v>
      </c>
      <c r="H117" s="3">
        <v>10.232153329853499</v>
      </c>
      <c r="I117" s="3"/>
      <c r="J117" s="3">
        <v>1244.0368946599999</v>
      </c>
      <c r="K117" s="3">
        <v>1244.0368946599999</v>
      </c>
      <c r="O117" s="101">
        <v>42590</v>
      </c>
    </row>
    <row r="118" spans="1:15" ht="15" customHeight="1" x14ac:dyDescent="0.25">
      <c r="A118" s="101">
        <v>42594</v>
      </c>
      <c r="B118" s="101">
        <v>42592</v>
      </c>
      <c r="C118" s="3">
        <v>1242.77122566</v>
      </c>
      <c r="E118" s="3">
        <v>-1.26566899999988</v>
      </c>
      <c r="F118" s="3">
        <v>-0.101738863648881</v>
      </c>
      <c r="G118" s="3">
        <v>1866.64488347</v>
      </c>
      <c r="H118" s="3">
        <v>10.120004390071101</v>
      </c>
      <c r="I118" s="3"/>
      <c r="J118" s="3">
        <v>1242.77122566</v>
      </c>
      <c r="K118" s="3">
        <v>1242.77122566</v>
      </c>
      <c r="O118" s="101">
        <v>42591</v>
      </c>
    </row>
    <row r="119" spans="1:15" ht="15" customHeight="1" x14ac:dyDescent="0.25">
      <c r="A119" s="101">
        <v>42597</v>
      </c>
      <c r="B119" s="101">
        <v>42593</v>
      </c>
      <c r="C119" s="3">
        <v>1247.82516089</v>
      </c>
      <c r="E119" s="3">
        <v>5.0539352299999702</v>
      </c>
      <c r="F119" s="3">
        <v>0.406666579145809</v>
      </c>
      <c r="G119" s="3">
        <v>1874.2359043599999</v>
      </c>
      <c r="H119" s="3">
        <v>10.5678256447374</v>
      </c>
      <c r="I119" s="3"/>
      <c r="J119" s="3">
        <v>1247.82516089</v>
      </c>
      <c r="K119" s="3">
        <v>1247.82516089</v>
      </c>
      <c r="O119" s="101">
        <v>42592</v>
      </c>
    </row>
    <row r="120" spans="1:15" ht="15" customHeight="1" x14ac:dyDescent="0.25">
      <c r="A120" s="101">
        <v>42598</v>
      </c>
      <c r="B120" s="101">
        <v>42594</v>
      </c>
      <c r="C120" s="3">
        <v>1248.9536979100001</v>
      </c>
      <c r="E120" s="3">
        <v>1.12853702000006</v>
      </c>
      <c r="F120" s="3">
        <v>9.0440316109274804E-2</v>
      </c>
      <c r="G120" s="3">
        <v>1875.97783387</v>
      </c>
      <c r="H120" s="3">
        <v>10.670588246765799</v>
      </c>
      <c r="I120" s="3"/>
      <c r="J120" s="3">
        <v>1248.9536979100001</v>
      </c>
      <c r="K120" s="3">
        <v>1248.9536979100001</v>
      </c>
      <c r="O120" s="101">
        <v>42593</v>
      </c>
    </row>
    <row r="121" spans="1:15" ht="15" customHeight="1" x14ac:dyDescent="0.25">
      <c r="A121" s="101">
        <v>42599</v>
      </c>
      <c r="B121" s="101">
        <v>42597</v>
      </c>
      <c r="C121" s="3">
        <v>1253.33422911</v>
      </c>
      <c r="E121" s="3">
        <v>4.3805311999999503</v>
      </c>
      <c r="F121" s="3">
        <v>0.35073607671207702</v>
      </c>
      <c r="G121" s="3">
        <v>1882.5575649299999</v>
      </c>
      <c r="H121" s="3">
        <v>11.0587499263809</v>
      </c>
      <c r="I121" s="3"/>
      <c r="J121" s="3">
        <v>1253.33422911</v>
      </c>
      <c r="K121" s="3">
        <v>1253.33422911</v>
      </c>
      <c r="O121" s="101">
        <v>42594</v>
      </c>
    </row>
    <row r="122" spans="1:15" ht="15" customHeight="1" x14ac:dyDescent="0.25">
      <c r="A122" s="101">
        <v>42600</v>
      </c>
      <c r="B122" s="101">
        <v>42598</v>
      </c>
      <c r="C122" s="3">
        <v>1238.9190317600001</v>
      </c>
      <c r="E122" s="3">
        <v>-14.4151973499999</v>
      </c>
      <c r="F122" s="3">
        <v>-1.1501479027055801</v>
      </c>
      <c r="G122" s="3">
        <v>1860.9053685700001</v>
      </c>
      <c r="H122" s="3">
        <v>9.7814100427575301</v>
      </c>
      <c r="I122" s="3"/>
      <c r="J122" s="3">
        <v>1238.9190317600001</v>
      </c>
      <c r="K122" s="3">
        <v>1238.9190317600001</v>
      </c>
      <c r="O122" s="101">
        <v>42597</v>
      </c>
    </row>
    <row r="123" spans="1:15" ht="15" customHeight="1" x14ac:dyDescent="0.25">
      <c r="A123" s="101">
        <v>42601</v>
      </c>
      <c r="B123" s="101">
        <v>42599</v>
      </c>
      <c r="C123" s="3">
        <v>1225.67947873</v>
      </c>
      <c r="E123" s="3">
        <v>-13.23955303</v>
      </c>
      <c r="F123" s="3">
        <v>-1.06863747271619</v>
      </c>
      <c r="G123" s="3">
        <v>1841.0190364699999</v>
      </c>
      <c r="H123" s="3">
        <v>8.60824475698365</v>
      </c>
      <c r="I123" s="3"/>
      <c r="J123" s="3">
        <v>1225.67947873</v>
      </c>
      <c r="K123" s="3">
        <v>1225.67947873</v>
      </c>
      <c r="O123" s="101">
        <v>42598</v>
      </c>
    </row>
    <row r="124" spans="1:15" ht="15" customHeight="1" x14ac:dyDescent="0.25">
      <c r="A124" s="101">
        <v>42604</v>
      </c>
      <c r="B124" s="101">
        <v>42600</v>
      </c>
      <c r="C124" s="3">
        <v>1240.1276008899999</v>
      </c>
      <c r="E124" s="3">
        <v>14.448122159999899</v>
      </c>
      <c r="F124" s="3">
        <v>1.17878469948526</v>
      </c>
      <c r="G124" s="3">
        <v>1862.7206871799999</v>
      </c>
      <c r="H124" s="3">
        <v>9.8885021281738794</v>
      </c>
      <c r="I124" s="3"/>
      <c r="J124" s="3">
        <v>1240.1276008899999</v>
      </c>
      <c r="K124" s="3">
        <v>1240.1276008899999</v>
      </c>
      <c r="O124" s="101">
        <v>42599</v>
      </c>
    </row>
    <row r="125" spans="1:15" ht="15" customHeight="1" x14ac:dyDescent="0.25">
      <c r="A125" s="101">
        <v>42605</v>
      </c>
      <c r="B125" s="101">
        <v>42601</v>
      </c>
      <c r="C125" s="3">
        <v>1234.4194807900001</v>
      </c>
      <c r="E125" s="3">
        <v>-5.70812009999986</v>
      </c>
      <c r="F125" s="3">
        <v>-0.46028490099755398</v>
      </c>
      <c r="G125" s="3">
        <v>1854.1468651099999</v>
      </c>
      <c r="H125" s="3">
        <v>9.3827019449955102</v>
      </c>
      <c r="I125" s="3"/>
      <c r="J125" s="3">
        <v>1234.4194807900001</v>
      </c>
      <c r="K125" s="3">
        <v>1234.4194807900001</v>
      </c>
      <c r="O125" s="101">
        <v>42600</v>
      </c>
    </row>
    <row r="126" spans="1:15" ht="15" customHeight="1" x14ac:dyDescent="0.25">
      <c r="A126" s="101">
        <v>42606</v>
      </c>
      <c r="B126" s="101">
        <v>42604</v>
      </c>
      <c r="C126" s="3">
        <v>1234.3806218899999</v>
      </c>
      <c r="E126" s="3">
        <v>-3.8858900000150201E-2</v>
      </c>
      <c r="F126" s="3">
        <v>-3.1479493482478001E-3</v>
      </c>
      <c r="G126" s="3">
        <v>1854.08849751</v>
      </c>
      <c r="H126" s="3">
        <v>9.3792586331877104</v>
      </c>
      <c r="I126" s="3"/>
      <c r="J126" s="3">
        <v>1234.3806218899999</v>
      </c>
      <c r="K126" s="3">
        <v>1234.3806218899999</v>
      </c>
      <c r="O126" s="101">
        <v>42601</v>
      </c>
    </row>
    <row r="127" spans="1:15" ht="15" customHeight="1" x14ac:dyDescent="0.25">
      <c r="A127" s="101">
        <v>42607</v>
      </c>
      <c r="B127" s="101">
        <v>42605</v>
      </c>
      <c r="C127" s="3">
        <v>1247.4271710400001</v>
      </c>
      <c r="E127" s="3">
        <v>13.0465491500001</v>
      </c>
      <c r="F127" s="3">
        <v>1.0569308136111299</v>
      </c>
      <c r="G127" s="3">
        <v>1873.68493016</v>
      </c>
      <c r="H127" s="3">
        <v>10.535321721864801</v>
      </c>
      <c r="I127" s="3"/>
      <c r="J127" s="3">
        <v>1247.4271710400001</v>
      </c>
      <c r="K127" s="3">
        <v>1247.4271710400001</v>
      </c>
      <c r="O127" s="101">
        <v>42604</v>
      </c>
    </row>
    <row r="128" spans="1:15" ht="15" customHeight="1" x14ac:dyDescent="0.25">
      <c r="A128" s="101">
        <v>42608</v>
      </c>
      <c r="B128" s="101">
        <v>42606</v>
      </c>
      <c r="C128" s="3">
        <v>1251.9316371299999</v>
      </c>
      <c r="E128" s="3">
        <v>4.5044660899998199</v>
      </c>
      <c r="F128" s="3">
        <v>0.36110052711488799</v>
      </c>
      <c r="G128" s="3">
        <v>1880.4508163099999</v>
      </c>
      <c r="H128" s="3">
        <v>10.9344653507031</v>
      </c>
      <c r="I128" s="3"/>
      <c r="J128" s="3">
        <v>1251.9316371299999</v>
      </c>
      <c r="K128" s="3">
        <v>1251.9316371299999</v>
      </c>
      <c r="O128" s="101">
        <v>42605</v>
      </c>
    </row>
    <row r="129" spans="1:15" ht="15" customHeight="1" x14ac:dyDescent="0.25">
      <c r="A129" s="101">
        <v>42611</v>
      </c>
      <c r="B129" s="101">
        <v>42607</v>
      </c>
      <c r="C129" s="3">
        <v>1247.9518117800001</v>
      </c>
      <c r="E129" s="3">
        <v>-3.9798253499998202</v>
      </c>
      <c r="F129" s="3">
        <v>-0.31789478210834099</v>
      </c>
      <c r="G129" s="3">
        <v>1874.4729612900001</v>
      </c>
      <c r="H129" s="3">
        <v>10.5818104740981</v>
      </c>
      <c r="I129" s="3"/>
      <c r="J129" s="3">
        <v>1247.9518117800001</v>
      </c>
      <c r="K129" s="3">
        <v>1247.9518117800001</v>
      </c>
      <c r="O129" s="101">
        <v>42606</v>
      </c>
    </row>
    <row r="130" spans="1:15" ht="15" customHeight="1" x14ac:dyDescent="0.25">
      <c r="A130" s="101">
        <v>42612</v>
      </c>
      <c r="B130" s="101">
        <v>42608</v>
      </c>
      <c r="C130" s="3">
        <v>1254.2732805600001</v>
      </c>
      <c r="E130" s="3">
        <v>6.3214687800000302</v>
      </c>
      <c r="F130" s="3">
        <v>0.506547506107901</v>
      </c>
      <c r="G130" s="3">
        <v>1883.9680573200001</v>
      </c>
      <c r="H130" s="3">
        <v>11.1419598767868</v>
      </c>
      <c r="I130" s="3"/>
      <c r="J130" s="3">
        <v>1254.2732805600001</v>
      </c>
      <c r="K130" s="3">
        <v>1254.2732805600001</v>
      </c>
      <c r="O130" s="101">
        <v>42607</v>
      </c>
    </row>
    <row r="131" spans="1:15" ht="15" customHeight="1" x14ac:dyDescent="0.25">
      <c r="A131" s="101">
        <v>42613</v>
      </c>
      <c r="B131" s="101">
        <v>42611</v>
      </c>
      <c r="C131" s="3">
        <v>1255.94100501</v>
      </c>
      <c r="E131" s="3">
        <v>1.66772444999992</v>
      </c>
      <c r="F131" s="3">
        <v>0.132963404056196</v>
      </c>
      <c r="G131" s="3">
        <v>1886.47304538</v>
      </c>
      <c r="H131" s="3">
        <v>11.289738009953499</v>
      </c>
      <c r="I131" s="3"/>
      <c r="J131" s="3">
        <v>1255.94100501</v>
      </c>
      <c r="K131" s="3">
        <v>1255.94100501</v>
      </c>
      <c r="O131" s="101">
        <v>42608</v>
      </c>
    </row>
    <row r="132" spans="1:15" ht="15" customHeight="1" x14ac:dyDescent="0.25">
      <c r="A132" s="101">
        <v>42614</v>
      </c>
      <c r="B132" s="101">
        <v>42612</v>
      </c>
      <c r="C132" s="3">
        <v>1255.99075397</v>
      </c>
      <c r="E132" s="3">
        <v>4.9748959999987998E-2</v>
      </c>
      <c r="F132" s="3">
        <v>3.9610905131270899E-3</v>
      </c>
      <c r="G132" s="3">
        <v>1886.54777029</v>
      </c>
      <c r="H132" s="3">
        <v>11.2941462975127</v>
      </c>
      <c r="I132" s="3"/>
      <c r="J132" s="3">
        <v>1255.99075397</v>
      </c>
      <c r="K132" s="3">
        <v>1255.99075397</v>
      </c>
      <c r="O132" s="101">
        <v>42611</v>
      </c>
    </row>
    <row r="133" spans="1:15" ht="15" customHeight="1" x14ac:dyDescent="0.25">
      <c r="A133" s="101">
        <v>42615</v>
      </c>
      <c r="B133" s="101">
        <v>42613</v>
      </c>
      <c r="C133" s="3">
        <v>1246.76950586</v>
      </c>
      <c r="E133" s="3">
        <v>-9.2212481100000296</v>
      </c>
      <c r="F133" s="3">
        <v>-0.73418120960310196</v>
      </c>
      <c r="G133" s="3">
        <v>1872.6970910499999</v>
      </c>
      <c r="H133" s="3">
        <v>10.477045587987799</v>
      </c>
      <c r="I133" s="3"/>
      <c r="J133" s="3">
        <v>1246.76950586</v>
      </c>
      <c r="K133" s="3">
        <v>1246.76950586</v>
      </c>
      <c r="O133" s="101">
        <v>42612</v>
      </c>
    </row>
    <row r="134" spans="1:15" ht="15" customHeight="1" x14ac:dyDescent="0.25">
      <c r="A134" s="101">
        <v>42618</v>
      </c>
      <c r="B134" s="101">
        <v>42614</v>
      </c>
      <c r="C134" s="3">
        <v>1248.8374853400001</v>
      </c>
      <c r="E134" s="3">
        <v>2.0679794800000701</v>
      </c>
      <c r="F134" s="3">
        <v>0.16586702436018799</v>
      </c>
      <c r="G134" s="3">
        <v>1875.8032780000001</v>
      </c>
      <c r="H134" s="3">
        <v>10.6602905766836</v>
      </c>
      <c r="I134" s="3"/>
      <c r="J134" s="3">
        <v>1248.8374853400001</v>
      </c>
      <c r="K134" s="3">
        <v>1248.8374853400001</v>
      </c>
      <c r="O134" s="101">
        <v>42613</v>
      </c>
    </row>
    <row r="135" spans="1:15" ht="15" customHeight="1" x14ac:dyDescent="0.25">
      <c r="A135" s="101">
        <v>42619</v>
      </c>
      <c r="B135" s="101">
        <v>42615</v>
      </c>
      <c r="C135" s="3">
        <v>1262.5075392000001</v>
      </c>
      <c r="E135" s="3">
        <v>13.670053859999999</v>
      </c>
      <c r="F135" s="3">
        <v>1.09462232039569</v>
      </c>
      <c r="G135" s="3">
        <v>1896.57203486</v>
      </c>
      <c r="H135" s="3">
        <v>11.885513229825801</v>
      </c>
      <c r="I135" s="3"/>
      <c r="J135" s="3">
        <v>1262.5075392000001</v>
      </c>
      <c r="K135" s="3">
        <v>1262.5075392000001</v>
      </c>
      <c r="O135" s="101">
        <v>42614</v>
      </c>
    </row>
    <row r="136" spans="1:15" ht="15" customHeight="1" x14ac:dyDescent="0.25">
      <c r="A136" s="101">
        <v>42620</v>
      </c>
      <c r="B136" s="101">
        <v>42619</v>
      </c>
      <c r="C136" s="3">
        <v>1273.92547322</v>
      </c>
      <c r="E136" s="3">
        <v>11.4179340199998</v>
      </c>
      <c r="F136" s="3">
        <v>0.904385412798003</v>
      </c>
      <c r="G136" s="3">
        <v>1913.7243556999999</v>
      </c>
      <c r="H136" s="3">
        <v>12.8973894913081</v>
      </c>
      <c r="I136" s="3"/>
      <c r="J136" s="3">
        <v>1273.92547322</v>
      </c>
      <c r="K136" s="3">
        <v>1273.92547322</v>
      </c>
      <c r="O136" s="101">
        <v>42615</v>
      </c>
    </row>
    <row r="137" spans="1:15" ht="15" customHeight="1" x14ac:dyDescent="0.25">
      <c r="A137" s="101">
        <v>42621</v>
      </c>
      <c r="B137" s="101">
        <v>42620</v>
      </c>
      <c r="C137" s="3">
        <v>1279.4110383899999</v>
      </c>
      <c r="E137" s="3">
        <v>5.4855651699999699</v>
      </c>
      <c r="F137" s="3">
        <v>0.43060330335764602</v>
      </c>
      <c r="G137" s="3">
        <v>1921.9649159799999</v>
      </c>
      <c r="H137" s="3">
        <v>13.3835293791069</v>
      </c>
      <c r="I137" s="3"/>
      <c r="J137" s="3">
        <v>1279.4110383899999</v>
      </c>
      <c r="K137" s="3">
        <v>1279.4110383899999</v>
      </c>
      <c r="O137" s="101">
        <v>42618</v>
      </c>
    </row>
    <row r="138" spans="1:15" ht="15" customHeight="1" x14ac:dyDescent="0.25">
      <c r="A138" s="101">
        <v>42622</v>
      </c>
      <c r="B138" s="101">
        <v>42621</v>
      </c>
      <c r="C138" s="3">
        <v>1272.5892704400001</v>
      </c>
      <c r="E138" s="3">
        <v>-6.8217679499998596</v>
      </c>
      <c r="F138" s="3">
        <v>-0.53319595855483204</v>
      </c>
      <c r="G138" s="3">
        <v>1911.71707672</v>
      </c>
      <c r="H138" s="3">
        <v>12.778972982604699</v>
      </c>
      <c r="I138" s="3"/>
      <c r="J138" s="3">
        <v>1272.5892704400001</v>
      </c>
      <c r="K138" s="3">
        <v>1272.5892704400001</v>
      </c>
      <c r="O138" s="101">
        <v>42619</v>
      </c>
    </row>
    <row r="139" spans="1:15" ht="15" customHeight="1" x14ac:dyDescent="0.25">
      <c r="A139" s="101">
        <v>42625</v>
      </c>
      <c r="B139" s="101">
        <v>42622</v>
      </c>
      <c r="C139" s="3">
        <v>1254.47833511</v>
      </c>
      <c r="E139" s="3">
        <v>-18.11093533</v>
      </c>
      <c r="F139" s="3">
        <v>-1.42315637501313</v>
      </c>
      <c r="G139" s="3">
        <v>1884.5103532799999</v>
      </c>
      <c r="H139" s="3">
        <v>11.1739518394921</v>
      </c>
      <c r="I139" s="3"/>
      <c r="J139" s="3">
        <v>1254.47833511</v>
      </c>
      <c r="K139" s="3">
        <v>1254.47833511</v>
      </c>
      <c r="O139" s="101">
        <v>42620</v>
      </c>
    </row>
    <row r="140" spans="1:15" ht="15" customHeight="1" x14ac:dyDescent="0.25">
      <c r="A140" s="101">
        <v>42626</v>
      </c>
      <c r="B140" s="101">
        <v>42625</v>
      </c>
      <c r="C140" s="3">
        <v>1239.4560855499999</v>
      </c>
      <c r="E140" s="3">
        <v>-15.022249560000001</v>
      </c>
      <c r="F140" s="3">
        <v>-1.1974897564638201</v>
      </c>
      <c r="G140" s="3">
        <v>1862.2870591200001</v>
      </c>
      <c r="H140" s="3">
        <v>9.8629208704350901</v>
      </c>
      <c r="I140" s="3"/>
      <c r="J140" s="3">
        <v>1239.4560855499999</v>
      </c>
      <c r="K140" s="3">
        <v>1239.4560855499999</v>
      </c>
      <c r="O140" s="101">
        <v>42621</v>
      </c>
    </row>
    <row r="141" spans="1:15" ht="15" customHeight="1" x14ac:dyDescent="0.25">
      <c r="A141" s="101">
        <v>42627</v>
      </c>
      <c r="B141" s="101">
        <v>42626</v>
      </c>
      <c r="C141" s="3">
        <v>1231.98331811</v>
      </c>
      <c r="E141" s="3">
        <v>-7.4727674399998696</v>
      </c>
      <c r="F141" s="3">
        <v>-0.60290699502143497</v>
      </c>
      <c r="G141" s="3">
        <v>1851.0592001699999</v>
      </c>
      <c r="H141" s="3">
        <v>9.2005496353843803</v>
      </c>
      <c r="I141" s="3"/>
      <c r="J141" s="3">
        <v>1231.98331811</v>
      </c>
      <c r="K141" s="3">
        <v>1231.98331811</v>
      </c>
      <c r="O141" s="101">
        <v>42622</v>
      </c>
    </row>
    <row r="142" spans="1:15" ht="15" customHeight="1" x14ac:dyDescent="0.25">
      <c r="A142" s="101">
        <v>42628</v>
      </c>
      <c r="B142" s="101">
        <v>42627</v>
      </c>
      <c r="C142" s="3">
        <v>1236.7398444400001</v>
      </c>
      <c r="E142" s="3">
        <v>4.7565263300000398</v>
      </c>
      <c r="F142" s="3">
        <v>0.38608691043779902</v>
      </c>
      <c r="G142" s="3">
        <v>1858.2058974500001</v>
      </c>
      <c r="H142" s="3">
        <v>9.6221586638703602</v>
      </c>
      <c r="I142" s="3"/>
      <c r="J142" s="3">
        <v>1236.7398444400001</v>
      </c>
      <c r="K142" s="3">
        <v>1236.7398444400001</v>
      </c>
      <c r="O142" s="101">
        <v>42625</v>
      </c>
    </row>
    <row r="143" spans="1:15" ht="15" customHeight="1" x14ac:dyDescent="0.25">
      <c r="A143" s="101">
        <v>42629</v>
      </c>
      <c r="B143" s="101">
        <v>42628</v>
      </c>
      <c r="C143" s="3">
        <v>1245.2953620999999</v>
      </c>
      <c r="E143" s="3">
        <v>8.5555176599998504</v>
      </c>
      <c r="F143" s="3">
        <v>0.691779900070566</v>
      </c>
      <c r="G143" s="3">
        <v>1871.06059235</v>
      </c>
      <c r="H143" s="3">
        <v>10.380502723501801</v>
      </c>
      <c r="I143" s="3"/>
      <c r="J143" s="3">
        <v>1245.2953620999999</v>
      </c>
      <c r="K143" s="3">
        <v>1245.2953620999999</v>
      </c>
      <c r="O143" s="101">
        <v>42626</v>
      </c>
    </row>
    <row r="144" spans="1:15" ht="15" customHeight="1" x14ac:dyDescent="0.25">
      <c r="A144" s="101">
        <v>42632</v>
      </c>
      <c r="B144" s="101">
        <v>42629</v>
      </c>
      <c r="C144" s="3">
        <v>1242.75837791</v>
      </c>
      <c r="E144" s="3">
        <v>-2.5369841899998802</v>
      </c>
      <c r="F144" s="3">
        <v>-0.203725498962881</v>
      </c>
      <c r="G144" s="3">
        <v>1867.24876483</v>
      </c>
      <c r="H144" s="3">
        <v>10.155629494022699</v>
      </c>
      <c r="I144" s="3"/>
      <c r="J144" s="3">
        <v>1242.75837791</v>
      </c>
      <c r="K144" s="3">
        <v>1242.75837791</v>
      </c>
      <c r="O144" s="101">
        <v>42627</v>
      </c>
    </row>
    <row r="145" spans="1:15" ht="15" customHeight="1" x14ac:dyDescent="0.25">
      <c r="A145" s="101">
        <v>42633</v>
      </c>
      <c r="B145" s="101">
        <v>42632</v>
      </c>
      <c r="C145" s="3">
        <v>1257.27032192</v>
      </c>
      <c r="E145" s="3">
        <v>14.511944009999899</v>
      </c>
      <c r="F145" s="3">
        <v>1.1677204730983399</v>
      </c>
      <c r="G145" s="3">
        <v>1889.05301093</v>
      </c>
      <c r="H145" s="3">
        <v>11.441939331269699</v>
      </c>
      <c r="I145" s="3"/>
      <c r="J145" s="3">
        <v>1257.27032192</v>
      </c>
      <c r="K145" s="3">
        <v>1257.27032192</v>
      </c>
      <c r="O145" s="101">
        <v>42628</v>
      </c>
    </row>
    <row r="146" spans="1:15" ht="15" customHeight="1" x14ac:dyDescent="0.25">
      <c r="A146" s="101">
        <v>42634</v>
      </c>
      <c r="B146" s="101">
        <v>42633</v>
      </c>
      <c r="C146" s="3">
        <v>1255.7013066699999</v>
      </c>
      <c r="E146" s="3">
        <v>-1.56901525000012</v>
      </c>
      <c r="F146" s="3">
        <v>-0.12479537794258801</v>
      </c>
      <c r="G146" s="3">
        <v>1886.69556008</v>
      </c>
      <c r="H146" s="3">
        <v>11.3028649415717</v>
      </c>
      <c r="I146" s="3"/>
      <c r="J146" s="3">
        <v>1255.7013066699999</v>
      </c>
      <c r="K146" s="3">
        <v>1255.7013066699999</v>
      </c>
      <c r="O146" s="101">
        <v>42629</v>
      </c>
    </row>
    <row r="147" spans="1:15" ht="15" customHeight="1" x14ac:dyDescent="0.25">
      <c r="A147" s="101">
        <v>42635</v>
      </c>
      <c r="B147" s="101">
        <v>42634</v>
      </c>
      <c r="C147" s="3">
        <v>1253.8958984599999</v>
      </c>
      <c r="E147" s="3">
        <v>-1.80540820999999</v>
      </c>
      <c r="F147" s="3">
        <v>-0.14377688391419199</v>
      </c>
      <c r="G147" s="3">
        <v>1883.9829279999999</v>
      </c>
      <c r="H147" s="3">
        <v>11.1428371509601</v>
      </c>
      <c r="I147" s="3"/>
      <c r="J147" s="3">
        <v>1253.8958984599999</v>
      </c>
      <c r="K147" s="3">
        <v>1253.8958984599999</v>
      </c>
      <c r="O147" s="101">
        <v>42632</v>
      </c>
    </row>
    <row r="148" spans="1:15" ht="15" customHeight="1" x14ac:dyDescent="0.25">
      <c r="A148" s="101">
        <v>42636</v>
      </c>
      <c r="B148" s="101">
        <v>42635</v>
      </c>
      <c r="C148" s="3">
        <v>1272.7719666400001</v>
      </c>
      <c r="E148" s="3">
        <v>18.8760681800001</v>
      </c>
      <c r="F148" s="3">
        <v>1.5053935660195701</v>
      </c>
      <c r="G148" s="3">
        <v>1912.3442858000001</v>
      </c>
      <c r="H148" s="3">
        <v>12.815974271524</v>
      </c>
      <c r="I148" s="3"/>
      <c r="J148" s="3">
        <v>1272.7719666400001</v>
      </c>
      <c r="K148" s="3">
        <v>1272.7719666400001</v>
      </c>
      <c r="O148" s="101">
        <v>42633</v>
      </c>
    </row>
    <row r="149" spans="1:15" ht="15" customHeight="1" x14ac:dyDescent="0.25">
      <c r="A149" s="101">
        <v>42639</v>
      </c>
      <c r="B149" s="101">
        <v>42636</v>
      </c>
      <c r="C149" s="3">
        <v>1267.7357827599999</v>
      </c>
      <c r="E149" s="3">
        <v>-5.0361838800001797</v>
      </c>
      <c r="F149" s="3">
        <v>-0.39568626682556701</v>
      </c>
      <c r="G149" s="3">
        <v>1904.7774020700001</v>
      </c>
      <c r="H149" s="3">
        <v>12.3695769535629</v>
      </c>
      <c r="I149" s="3"/>
      <c r="J149" s="3">
        <v>1267.7357827599999</v>
      </c>
      <c r="K149" s="3">
        <v>1267.7357827599999</v>
      </c>
      <c r="O149" s="101">
        <v>42634</v>
      </c>
    </row>
    <row r="150" spans="1:15" ht="15" customHeight="1" x14ac:dyDescent="0.25">
      <c r="A150" s="101">
        <v>42640</v>
      </c>
      <c r="B150" s="101">
        <v>42639</v>
      </c>
      <c r="C150" s="3">
        <v>1255.9204199599999</v>
      </c>
      <c r="E150" s="3">
        <v>-11.815362800000001</v>
      </c>
      <c r="F150" s="3">
        <v>-0.93200515128449801</v>
      </c>
      <c r="G150" s="3">
        <v>1887.02477856</v>
      </c>
      <c r="H150" s="3">
        <v>11.3222867077491</v>
      </c>
      <c r="I150" s="3"/>
      <c r="J150" s="3">
        <v>1255.9204199599999</v>
      </c>
      <c r="K150" s="3">
        <v>1255.9204199599999</v>
      </c>
      <c r="O150" s="101">
        <v>42635</v>
      </c>
    </row>
    <row r="151" spans="1:15" ht="15" customHeight="1" x14ac:dyDescent="0.25">
      <c r="A151" s="101">
        <v>42641</v>
      </c>
      <c r="B151" s="101">
        <v>42640</v>
      </c>
      <c r="C151" s="3">
        <v>1258.8691314499999</v>
      </c>
      <c r="E151" s="3">
        <v>2.9487114900000502</v>
      </c>
      <c r="F151" s="3">
        <v>0.234784899037943</v>
      </c>
      <c r="G151" s="3">
        <v>1891.45522779</v>
      </c>
      <c r="H151" s="3">
        <v>11.5836546267239</v>
      </c>
      <c r="I151" s="3"/>
      <c r="J151" s="3">
        <v>1258.8691314499999</v>
      </c>
      <c r="K151" s="3">
        <v>1258.8691314499999</v>
      </c>
      <c r="O151" s="101">
        <v>42636</v>
      </c>
    </row>
    <row r="152" spans="1:15" ht="15" customHeight="1" x14ac:dyDescent="0.25">
      <c r="A152" s="101">
        <v>42642</v>
      </c>
      <c r="B152" s="101">
        <v>42641</v>
      </c>
      <c r="C152" s="3">
        <v>1269.51477798</v>
      </c>
      <c r="E152" s="3">
        <v>10.64564653</v>
      </c>
      <c r="F152" s="3">
        <v>0.84565156647682305</v>
      </c>
      <c r="G152" s="3">
        <v>1907.4503485600001</v>
      </c>
      <c r="H152" s="3">
        <v>12.527263550419001</v>
      </c>
      <c r="I152" s="3"/>
      <c r="J152" s="3">
        <v>1269.51477798</v>
      </c>
      <c r="K152" s="3">
        <v>1269.51477798</v>
      </c>
      <c r="O152" s="101">
        <v>42639</v>
      </c>
    </row>
    <row r="153" spans="1:15" ht="15" customHeight="1" x14ac:dyDescent="0.25">
      <c r="A153" s="101">
        <v>42643</v>
      </c>
      <c r="B153" s="101">
        <v>42642</v>
      </c>
      <c r="C153" s="3">
        <v>1266.5566554699999</v>
      </c>
      <c r="E153" s="3">
        <v>-2.9581225100000599</v>
      </c>
      <c r="F153" s="3">
        <v>-0.233012057938142</v>
      </c>
      <c r="G153" s="3">
        <v>1903.28602325</v>
      </c>
      <c r="H153" s="3">
        <v>12.281595225672399</v>
      </c>
      <c r="I153" s="3"/>
      <c r="J153" s="3">
        <v>1266.5566554699999</v>
      </c>
      <c r="K153" s="3">
        <v>1266.5566554699999</v>
      </c>
      <c r="O153" s="101">
        <v>42640</v>
      </c>
    </row>
    <row r="154" spans="1:15" ht="15" customHeight="1" x14ac:dyDescent="0.25">
      <c r="A154" s="101">
        <v>42646</v>
      </c>
      <c r="B154" s="101">
        <v>42643</v>
      </c>
      <c r="C154" s="3">
        <v>1269.8657428700001</v>
      </c>
      <c r="E154" s="3">
        <v>3.30908740000018</v>
      </c>
      <c r="F154" s="3">
        <v>0.26126643334183303</v>
      </c>
      <c r="G154" s="3">
        <v>1908.2586707600001</v>
      </c>
      <c r="H154" s="3">
        <v>12.5749493448628</v>
      </c>
      <c r="I154" s="3"/>
      <c r="J154" s="3">
        <v>1269.8657428700001</v>
      </c>
      <c r="K154" s="3">
        <v>1269.8657428700001</v>
      </c>
      <c r="O154" s="101">
        <v>42641</v>
      </c>
    </row>
    <row r="155" spans="1:15" ht="15" customHeight="1" x14ac:dyDescent="0.25">
      <c r="A155" s="101">
        <v>42647</v>
      </c>
      <c r="B155" s="101">
        <v>42646</v>
      </c>
      <c r="C155" s="3">
        <v>1273.2634716800001</v>
      </c>
      <c r="E155" s="3">
        <v>3.3977288099999798</v>
      </c>
      <c r="F155" s="3">
        <v>0.26756598711930002</v>
      </c>
      <c r="G155" s="3">
        <v>1913.3645219099999</v>
      </c>
      <c r="H155" s="3">
        <v>12.8761616193731</v>
      </c>
      <c r="I155" s="3"/>
      <c r="J155" s="3">
        <v>1273.2634716800001</v>
      </c>
      <c r="K155" s="3">
        <v>1273.2634716800001</v>
      </c>
      <c r="O155" s="101">
        <v>42642</v>
      </c>
    </row>
    <row r="156" spans="1:15" ht="15" customHeight="1" x14ac:dyDescent="0.25">
      <c r="A156" s="101">
        <v>42648</v>
      </c>
      <c r="B156" s="101">
        <v>42647</v>
      </c>
      <c r="C156" s="3">
        <v>1275.6621385599999</v>
      </c>
      <c r="E156" s="3">
        <v>2.3986668799998299</v>
      </c>
      <c r="F156" s="3">
        <v>0.18838731600734299</v>
      </c>
      <c r="G156" s="3">
        <v>1916.9690579799999</v>
      </c>
      <c r="H156" s="3">
        <v>13.088805990762401</v>
      </c>
      <c r="I156" s="3"/>
      <c r="J156" s="3">
        <v>1275.6621385599999</v>
      </c>
      <c r="K156" s="3">
        <v>1275.6621385599999</v>
      </c>
      <c r="O156" s="101">
        <v>42643</v>
      </c>
    </row>
    <row r="157" spans="1:15" ht="15" customHeight="1" x14ac:dyDescent="0.25">
      <c r="A157" s="101">
        <v>42649</v>
      </c>
      <c r="B157" s="101">
        <v>42648</v>
      </c>
      <c r="C157" s="3">
        <v>1268.4792374599999</v>
      </c>
      <c r="E157" s="3">
        <v>-7.1829010999999801</v>
      </c>
      <c r="F157" s="3">
        <v>-0.56307237495566398</v>
      </c>
      <c r="G157" s="3">
        <v>1906.1751347700001</v>
      </c>
      <c r="H157" s="3">
        <v>12.452034164585299</v>
      </c>
      <c r="I157" s="3"/>
      <c r="J157" s="3">
        <v>1268.4792374599999</v>
      </c>
      <c r="K157" s="3">
        <v>1268.4792374599999</v>
      </c>
      <c r="O157" s="101">
        <v>42646</v>
      </c>
    </row>
    <row r="158" spans="1:15" ht="15" customHeight="1" x14ac:dyDescent="0.25">
      <c r="A158" s="101">
        <v>42650</v>
      </c>
      <c r="B158" s="101">
        <v>42649</v>
      </c>
      <c r="C158" s="3">
        <v>1255.5393261700001</v>
      </c>
      <c r="E158" s="3">
        <v>-12.939911289999801</v>
      </c>
      <c r="F158" s="3">
        <v>-1.0201121869295</v>
      </c>
      <c r="G158" s="3">
        <v>1887.0781548499999</v>
      </c>
      <c r="H158" s="3">
        <v>11.325435564471199</v>
      </c>
      <c r="I158" s="3"/>
      <c r="J158" s="3">
        <v>1255.5393261700001</v>
      </c>
      <c r="K158" s="3">
        <v>1255.5393261700001</v>
      </c>
      <c r="O158" s="101">
        <v>42647</v>
      </c>
    </row>
    <row r="159" spans="1:15" ht="15" customHeight="1" x14ac:dyDescent="0.25">
      <c r="A159" s="101">
        <v>42653</v>
      </c>
      <c r="B159" s="101">
        <v>42650</v>
      </c>
      <c r="C159" s="3">
        <v>1246.3594096700001</v>
      </c>
      <c r="E159" s="3">
        <v>-9.1799164999999903</v>
      </c>
      <c r="F159" s="3">
        <v>-0.73115324296556505</v>
      </c>
      <c r="G159" s="3">
        <v>1873.6284912199999</v>
      </c>
      <c r="H159" s="3">
        <v>10.531992188553099</v>
      </c>
      <c r="I159" s="3"/>
      <c r="J159" s="3">
        <v>1246.3594096700001</v>
      </c>
      <c r="K159" s="3">
        <v>1246.3594096700001</v>
      </c>
      <c r="O159" s="101">
        <v>42648</v>
      </c>
    </row>
    <row r="160" spans="1:15" ht="15" customHeight="1" x14ac:dyDescent="0.25">
      <c r="A160" s="101">
        <v>42654</v>
      </c>
      <c r="B160" s="101">
        <v>42653</v>
      </c>
      <c r="C160" s="3">
        <v>1255.7815154299999</v>
      </c>
      <c r="E160" s="3">
        <v>9.4221057599997895</v>
      </c>
      <c r="F160" s="3">
        <v>0.75597020304878304</v>
      </c>
      <c r="G160" s="3">
        <v>1887.7925643399999</v>
      </c>
      <c r="H160" s="3">
        <v>11.3675811149569</v>
      </c>
      <c r="I160" s="3"/>
      <c r="J160" s="3">
        <v>1255.7815154299999</v>
      </c>
      <c r="K160" s="3">
        <v>1255.7815154299999</v>
      </c>
      <c r="O160" s="101">
        <v>42649</v>
      </c>
    </row>
    <row r="161" spans="1:15" ht="15" customHeight="1" x14ac:dyDescent="0.25">
      <c r="A161" s="101">
        <v>42655</v>
      </c>
      <c r="B161" s="101">
        <v>42654</v>
      </c>
      <c r="C161" s="3">
        <v>1243.8740780200001</v>
      </c>
      <c r="E161" s="3">
        <v>-11.907437409999799</v>
      </c>
      <c r="F161" s="3">
        <v>-0.948209323333015</v>
      </c>
      <c r="G161" s="3">
        <v>1869.89233924</v>
      </c>
      <c r="H161" s="3">
        <v>10.3115833276697</v>
      </c>
      <c r="I161" s="3"/>
      <c r="J161" s="3">
        <v>1243.8740780200001</v>
      </c>
      <c r="K161" s="3">
        <v>1243.8740780200001</v>
      </c>
      <c r="O161" s="101">
        <v>42650</v>
      </c>
    </row>
    <row r="162" spans="1:15" ht="15" customHeight="1" x14ac:dyDescent="0.25">
      <c r="A162" s="101">
        <v>42656</v>
      </c>
      <c r="B162" s="101">
        <v>42655</v>
      </c>
      <c r="C162" s="3">
        <v>1237.60910599</v>
      </c>
      <c r="E162" s="3">
        <v>-6.26497203000008</v>
      </c>
      <c r="F162" s="3">
        <v>-0.50366609777515703</v>
      </c>
      <c r="G162" s="3">
        <v>1860.47432546</v>
      </c>
      <c r="H162" s="3">
        <v>9.75598128039044</v>
      </c>
      <c r="I162" s="3"/>
      <c r="J162" s="3">
        <v>1237.60910599</v>
      </c>
      <c r="K162" s="3">
        <v>1237.60910599</v>
      </c>
      <c r="O162" s="101">
        <v>42653</v>
      </c>
    </row>
    <row r="163" spans="1:15" ht="15" customHeight="1" x14ac:dyDescent="0.25">
      <c r="A163" s="101">
        <v>42657</v>
      </c>
      <c r="B163" s="101">
        <v>42656</v>
      </c>
      <c r="C163" s="3">
        <v>1234.62432552</v>
      </c>
      <c r="E163" s="3">
        <v>-2.9847804700000302</v>
      </c>
      <c r="F163" s="3">
        <v>-0.24117311803490901</v>
      </c>
      <c r="G163" s="3">
        <v>1855.98736151</v>
      </c>
      <c r="H163" s="3">
        <v>9.4912793575728607</v>
      </c>
      <c r="I163" s="3"/>
      <c r="J163" s="3">
        <v>1234.62432552</v>
      </c>
      <c r="K163" s="3">
        <v>1234.62432552</v>
      </c>
      <c r="O163" s="101">
        <v>42654</v>
      </c>
    </row>
    <row r="164" spans="1:15" ht="15" customHeight="1" x14ac:dyDescent="0.25">
      <c r="A164" s="101">
        <v>42660</v>
      </c>
      <c r="B164" s="101">
        <v>42657</v>
      </c>
      <c r="C164" s="3">
        <v>1245.1933277799999</v>
      </c>
      <c r="E164" s="3">
        <v>10.5690022599999</v>
      </c>
      <c r="F164" s="3">
        <v>0.85605005842959103</v>
      </c>
      <c r="G164" s="3">
        <v>1871.87554241</v>
      </c>
      <c r="H164" s="3">
        <v>10.428579518922101</v>
      </c>
      <c r="I164" s="3"/>
      <c r="J164" s="3">
        <v>1245.1933277799999</v>
      </c>
      <c r="K164" s="3">
        <v>1245.1933277799999</v>
      </c>
      <c r="O164" s="101">
        <v>42655</v>
      </c>
    </row>
    <row r="165" spans="1:15" ht="15" customHeight="1" x14ac:dyDescent="0.25">
      <c r="A165" s="101">
        <v>42661</v>
      </c>
      <c r="B165" s="101">
        <v>42660</v>
      </c>
      <c r="C165" s="3">
        <v>1231.19817801</v>
      </c>
      <c r="E165" s="3">
        <v>-13.9951497699998</v>
      </c>
      <c r="F165" s="3">
        <v>-1.12393388703352</v>
      </c>
      <c r="G165" s="3">
        <v>1850.8368988699999</v>
      </c>
      <c r="H165" s="3">
        <v>9.1874352929892602</v>
      </c>
      <c r="I165" s="3"/>
      <c r="J165" s="3">
        <v>1231.19817801</v>
      </c>
      <c r="K165" s="3">
        <v>1231.19817801</v>
      </c>
      <c r="O165" s="101">
        <v>42656</v>
      </c>
    </row>
    <row r="166" spans="1:15" ht="15" customHeight="1" x14ac:dyDescent="0.25">
      <c r="A166" s="101">
        <v>42662</v>
      </c>
      <c r="B166" s="101">
        <v>42661</v>
      </c>
      <c r="C166" s="3">
        <v>1248.6265652899999</v>
      </c>
      <c r="E166" s="3">
        <v>17.4283872799999</v>
      </c>
      <c r="F166" s="3">
        <v>1.4155631149624901</v>
      </c>
      <c r="G166" s="3">
        <v>1877.0366633199999</v>
      </c>
      <c r="H166" s="3">
        <v>10.7330523526677</v>
      </c>
      <c r="I166" s="3"/>
      <c r="J166" s="3">
        <v>1248.6265652899999</v>
      </c>
      <c r="K166" s="3">
        <v>1248.6265652899999</v>
      </c>
      <c r="O166" s="101">
        <v>42657</v>
      </c>
    </row>
    <row r="167" spans="1:15" ht="15" customHeight="1" x14ac:dyDescent="0.25">
      <c r="A167" s="101">
        <v>42663</v>
      </c>
      <c r="B167" s="101">
        <v>42662</v>
      </c>
      <c r="C167" s="3">
        <v>1253.70697144</v>
      </c>
      <c r="E167" s="3">
        <v>5.0804061500000399</v>
      </c>
      <c r="F167" s="3">
        <v>0.406879549997407</v>
      </c>
      <c r="G167" s="3">
        <v>1884.67394165</v>
      </c>
      <c r="H167" s="3">
        <v>11.1836024978375</v>
      </c>
      <c r="I167" s="3"/>
      <c r="J167" s="3">
        <v>1253.70697144</v>
      </c>
      <c r="K167" s="3">
        <v>1253.70697144</v>
      </c>
      <c r="O167" s="101">
        <v>42660</v>
      </c>
    </row>
    <row r="168" spans="1:15" ht="15" customHeight="1" x14ac:dyDescent="0.25">
      <c r="A168" s="101">
        <v>42664</v>
      </c>
      <c r="B168" s="101">
        <v>42663</v>
      </c>
      <c r="C168" s="3">
        <v>1260.6565476999999</v>
      </c>
      <c r="E168" s="3">
        <v>6.94957625999995</v>
      </c>
      <c r="F168" s="3">
        <v>0.554322215502844</v>
      </c>
      <c r="G168" s="3">
        <v>1895.1211079899999</v>
      </c>
      <c r="H168" s="3">
        <v>11.7999179059862</v>
      </c>
      <c r="I168" s="3"/>
      <c r="J168" s="3">
        <v>1260.6565476999999</v>
      </c>
      <c r="K168" s="3">
        <v>1260.6565476999999</v>
      </c>
      <c r="O168" s="101">
        <v>42661</v>
      </c>
    </row>
    <row r="169" spans="1:15" ht="15" customHeight="1" x14ac:dyDescent="0.25">
      <c r="A169" s="101">
        <v>42667</v>
      </c>
      <c r="B169" s="101">
        <v>42664</v>
      </c>
      <c r="C169" s="3">
        <v>1259.16958886</v>
      </c>
      <c r="E169" s="3">
        <v>-1.4869588399999401</v>
      </c>
      <c r="F169" s="3">
        <v>-0.117951145592576</v>
      </c>
      <c r="G169" s="3">
        <v>1892.88579095</v>
      </c>
      <c r="H169" s="3">
        <v>11.668048623061701</v>
      </c>
      <c r="I169" s="3"/>
      <c r="J169" s="3">
        <v>1259.16958886</v>
      </c>
      <c r="K169" s="3">
        <v>1259.16958886</v>
      </c>
      <c r="O169" s="101">
        <v>42662</v>
      </c>
    </row>
    <row r="170" spans="1:15" ht="15" customHeight="1" x14ac:dyDescent="0.25">
      <c r="A170" s="101">
        <v>42668</v>
      </c>
      <c r="B170" s="101">
        <v>42667</v>
      </c>
      <c r="C170" s="3">
        <v>1261.5341489100001</v>
      </c>
      <c r="E170" s="3">
        <v>2.3645600500001298</v>
      </c>
      <c r="F170" s="3">
        <v>0.187787258437599</v>
      </c>
      <c r="G170" s="3">
        <v>1896.4403892800001</v>
      </c>
      <c r="H170" s="3">
        <v>11.877746989993099</v>
      </c>
      <c r="I170" s="3"/>
      <c r="J170" s="3">
        <v>1261.5341489100001</v>
      </c>
      <c r="K170" s="3">
        <v>1261.5341489100001</v>
      </c>
      <c r="O170" s="101">
        <v>42663</v>
      </c>
    </row>
    <row r="171" spans="1:15" ht="15" customHeight="1" x14ac:dyDescent="0.25">
      <c r="A171" s="101">
        <v>42669</v>
      </c>
      <c r="B171" s="101">
        <v>42668</v>
      </c>
      <c r="C171" s="3">
        <v>1255.6391372600001</v>
      </c>
      <c r="E171" s="3">
        <v>-5.8950116500000096</v>
      </c>
      <c r="F171" s="3">
        <v>-0.46728910629121301</v>
      </c>
      <c r="G171" s="3">
        <v>1887.5785299199999</v>
      </c>
      <c r="H171" s="3">
        <v>11.3549544651432</v>
      </c>
      <c r="I171" s="3"/>
      <c r="J171" s="3">
        <v>1255.6391372600001</v>
      </c>
      <c r="K171" s="3">
        <v>1255.6391372600001</v>
      </c>
      <c r="O171" s="101">
        <v>42664</v>
      </c>
    </row>
    <row r="172" spans="1:15" ht="15" customHeight="1" x14ac:dyDescent="0.25">
      <c r="A172" s="101">
        <v>42670</v>
      </c>
      <c r="B172" s="101">
        <v>42669</v>
      </c>
      <c r="C172" s="3">
        <v>1243.52579917</v>
      </c>
      <c r="E172" s="3">
        <v>-12.113338089999999</v>
      </c>
      <c r="F172" s="3">
        <v>-0.96471491932254005</v>
      </c>
      <c r="G172" s="3">
        <v>1869.3687782300001</v>
      </c>
      <c r="H172" s="3">
        <v>10.2806966061351</v>
      </c>
      <c r="I172" s="3"/>
      <c r="J172" s="3">
        <v>1243.52579917</v>
      </c>
      <c r="K172" s="3">
        <v>1243.52579917</v>
      </c>
      <c r="O172" s="101">
        <v>42667</v>
      </c>
    </row>
    <row r="173" spans="1:15" ht="15" customHeight="1" x14ac:dyDescent="0.25">
      <c r="A173" s="101">
        <v>42671</v>
      </c>
      <c r="B173" s="101">
        <v>42670</v>
      </c>
      <c r="C173" s="3">
        <v>1232.6115487500001</v>
      </c>
      <c r="E173" s="3">
        <v>-10.914250419999901</v>
      </c>
      <c r="F173" s="3">
        <v>-0.87768588534992098</v>
      </c>
      <c r="G173" s="3">
        <v>1852.9615923199999</v>
      </c>
      <c r="H173" s="3">
        <v>9.3127784978556392</v>
      </c>
      <c r="I173" s="3"/>
      <c r="J173" s="3">
        <v>1232.6115487500001</v>
      </c>
      <c r="K173" s="3">
        <v>1232.6115487500001</v>
      </c>
      <c r="O173" s="101">
        <v>42668</v>
      </c>
    </row>
    <row r="174" spans="1:15" ht="15" customHeight="1" x14ac:dyDescent="0.25">
      <c r="A174" s="101">
        <v>42674</v>
      </c>
      <c r="B174" s="101">
        <v>42671</v>
      </c>
      <c r="C174" s="3">
        <v>1234.0778702099999</v>
      </c>
      <c r="E174" s="3">
        <v>1.46632145999979</v>
      </c>
      <c r="F174" s="3">
        <v>0.11896054855942099</v>
      </c>
      <c r="G174" s="3">
        <v>1855.1658855999999</v>
      </c>
      <c r="H174" s="3">
        <v>9.4428175791078601</v>
      </c>
      <c r="I174" s="3"/>
      <c r="J174" s="3">
        <v>1234.0778702099999</v>
      </c>
      <c r="K174" s="3">
        <v>1234.0778702099999</v>
      </c>
      <c r="O174" s="101">
        <v>42669</v>
      </c>
    </row>
    <row r="175" spans="1:15" ht="15" customHeight="1" x14ac:dyDescent="0.25">
      <c r="A175" s="101">
        <v>42675</v>
      </c>
      <c r="B175" s="101">
        <v>42674</v>
      </c>
      <c r="C175" s="3">
        <v>1230.13391308</v>
      </c>
      <c r="E175" s="3">
        <v>-3.9439571299999399</v>
      </c>
      <c r="F175" s="3">
        <v>-0.31958737979222901</v>
      </c>
      <c r="G175" s="3">
        <v>1849.23700955</v>
      </c>
      <c r="H175" s="3">
        <v>9.0930521457167597</v>
      </c>
      <c r="I175" s="3"/>
      <c r="J175" s="3">
        <v>1230.13391308</v>
      </c>
      <c r="K175" s="3">
        <v>1230.13391308</v>
      </c>
      <c r="O175" s="101">
        <v>42670</v>
      </c>
    </row>
    <row r="176" spans="1:15" ht="15" customHeight="1" x14ac:dyDescent="0.25">
      <c r="A176" s="101">
        <v>42676</v>
      </c>
      <c r="B176" s="101">
        <v>42675</v>
      </c>
      <c r="C176" s="3">
        <v>1213.6306158100001</v>
      </c>
      <c r="E176" s="3">
        <v>-16.503297269999798</v>
      </c>
      <c r="F176" s="3">
        <v>-1.3415854237104099</v>
      </c>
      <c r="G176" s="3">
        <v>1824.42791539</v>
      </c>
      <c r="H176" s="3">
        <v>7.6294756604378398</v>
      </c>
      <c r="I176" s="3"/>
      <c r="J176" s="3">
        <v>1213.6306158100001</v>
      </c>
      <c r="K176" s="3">
        <v>1213.6306158100001</v>
      </c>
      <c r="O176" s="101">
        <v>42671</v>
      </c>
    </row>
    <row r="177" spans="1:15" ht="15" customHeight="1" x14ac:dyDescent="0.25">
      <c r="A177" s="101">
        <v>42677</v>
      </c>
      <c r="B177" s="101">
        <v>42676</v>
      </c>
      <c r="C177" s="3">
        <v>1203.99770459</v>
      </c>
      <c r="E177" s="3">
        <v>-9.6329112200000893</v>
      </c>
      <c r="F177" s="3">
        <v>-0.79372678099183203</v>
      </c>
      <c r="G177" s="3">
        <v>1809.94694241</v>
      </c>
      <c r="H177" s="3">
        <v>6.7751916869561102</v>
      </c>
      <c r="I177" s="3"/>
      <c r="J177" s="3">
        <v>1203.99770459</v>
      </c>
      <c r="K177" s="3">
        <v>1203.99770459</v>
      </c>
      <c r="O177" s="101">
        <v>42674</v>
      </c>
    </row>
    <row r="178" spans="1:15" ht="15" customHeight="1" x14ac:dyDescent="0.25">
      <c r="A178" s="101">
        <v>42678</v>
      </c>
      <c r="B178" s="101">
        <v>42677</v>
      </c>
      <c r="C178" s="3">
        <v>1204.41923402</v>
      </c>
      <c r="E178" s="3">
        <v>0.42152942999996401</v>
      </c>
      <c r="F178" s="3">
        <v>3.5010816747660302E-2</v>
      </c>
      <c r="G178" s="3">
        <v>1810.82432629</v>
      </c>
      <c r="H178" s="3">
        <v>6.8269516749286296</v>
      </c>
      <c r="I178" s="3"/>
      <c r="J178" s="3">
        <v>1204.41923402</v>
      </c>
      <c r="K178" s="3">
        <v>1204.41923402</v>
      </c>
      <c r="O178" s="101">
        <v>42675</v>
      </c>
    </row>
    <row r="179" spans="1:15" ht="15" customHeight="1" x14ac:dyDescent="0.25">
      <c r="A179" s="101">
        <v>42681</v>
      </c>
      <c r="B179" s="101">
        <v>42678</v>
      </c>
      <c r="C179" s="3">
        <v>1188.34207098</v>
      </c>
      <c r="E179" s="3">
        <v>-16.077163039999899</v>
      </c>
      <c r="F179" s="3">
        <v>-1.3348477495115201</v>
      </c>
      <c r="G179" s="3">
        <v>1787.3740094899999</v>
      </c>
      <c r="H179" s="3">
        <v>5.4435342869549102</v>
      </c>
      <c r="I179" s="3"/>
      <c r="J179" s="3">
        <v>1188.34207098</v>
      </c>
      <c r="K179" s="3">
        <v>1188.34207098</v>
      </c>
      <c r="O179" s="101">
        <v>42676</v>
      </c>
    </row>
    <row r="180" spans="1:15" ht="15" customHeight="1" x14ac:dyDescent="0.25">
      <c r="A180" s="101">
        <v>42682</v>
      </c>
      <c r="B180" s="101">
        <v>42681</v>
      </c>
      <c r="C180" s="3">
        <v>1202.30491102</v>
      </c>
      <c r="E180" s="3">
        <v>13.9628400399999</v>
      </c>
      <c r="F180" s="3">
        <v>1.17498491225553</v>
      </c>
      <c r="G180" s="3">
        <v>1808.3753844099999</v>
      </c>
      <c r="H180" s="3">
        <v>6.6824799047677601</v>
      </c>
      <c r="I180" s="3"/>
      <c r="J180" s="3">
        <v>1202.30491102</v>
      </c>
      <c r="K180" s="3">
        <v>1202.30491102</v>
      </c>
      <c r="O180" s="101">
        <v>42677</v>
      </c>
    </row>
    <row r="181" spans="1:15" ht="15" customHeight="1" x14ac:dyDescent="0.25">
      <c r="A181" s="101">
        <v>42683</v>
      </c>
      <c r="B181" s="101">
        <v>42682</v>
      </c>
      <c r="C181" s="3">
        <v>1203.3364595</v>
      </c>
      <c r="E181" s="3">
        <v>1.03154848000008</v>
      </c>
      <c r="F181" s="3">
        <v>8.5797576849699894E-2</v>
      </c>
      <c r="G181" s="3">
        <v>1809.92692668</v>
      </c>
      <c r="H181" s="3">
        <v>6.7740108880291103</v>
      </c>
      <c r="I181" s="3"/>
      <c r="J181" s="3">
        <v>1203.3364595</v>
      </c>
      <c r="K181" s="3">
        <v>1203.3364595</v>
      </c>
      <c r="O181" s="101">
        <v>42678</v>
      </c>
    </row>
    <row r="182" spans="1:15" ht="15" customHeight="1" x14ac:dyDescent="0.25">
      <c r="A182" s="101">
        <v>42684</v>
      </c>
      <c r="B182" s="101">
        <v>42683</v>
      </c>
      <c r="C182" s="3">
        <v>1204.38504192</v>
      </c>
      <c r="E182" s="3">
        <v>1.04858242</v>
      </c>
      <c r="F182" s="3">
        <v>8.7139586914508599E-2</v>
      </c>
      <c r="G182" s="3">
        <v>1811.5040895300001</v>
      </c>
      <c r="H182" s="3">
        <v>6.8670533202045396</v>
      </c>
      <c r="I182" s="3"/>
      <c r="J182" s="3">
        <v>1204.38504192</v>
      </c>
      <c r="K182" s="3">
        <v>1204.38504192</v>
      </c>
      <c r="O182" s="101">
        <v>42681</v>
      </c>
    </row>
    <row r="183" spans="1:15" ht="15" customHeight="1" x14ac:dyDescent="0.25">
      <c r="A183" s="101">
        <v>42685</v>
      </c>
      <c r="B183" s="101">
        <v>42684</v>
      </c>
      <c r="C183" s="3">
        <v>1198.76410332</v>
      </c>
      <c r="E183" s="3">
        <v>-5.6209386000000396</v>
      </c>
      <c r="F183" s="3">
        <v>-0.46670611177961302</v>
      </c>
      <c r="G183" s="3">
        <v>1803.04968923</v>
      </c>
      <c r="H183" s="3">
        <v>6.3682982509378396</v>
      </c>
      <c r="I183" s="3"/>
      <c r="J183" s="3">
        <v>1198.76410332</v>
      </c>
      <c r="K183" s="3">
        <v>1198.76410332</v>
      </c>
      <c r="O183" s="101">
        <v>42682</v>
      </c>
    </row>
    <row r="184" spans="1:15" ht="15" customHeight="1" x14ac:dyDescent="0.25">
      <c r="A184" s="101">
        <v>42688</v>
      </c>
      <c r="B184" s="101">
        <v>42685</v>
      </c>
      <c r="C184" s="3">
        <v>1184.6872305500001</v>
      </c>
      <c r="E184" s="3">
        <v>-14.0768727699999</v>
      </c>
      <c r="F184" s="3">
        <v>-1.1742821403321699</v>
      </c>
      <c r="G184" s="3">
        <v>1781.8767987399999</v>
      </c>
      <c r="H184" s="3">
        <v>5.1192343211264797</v>
      </c>
      <c r="I184" s="3"/>
      <c r="J184" s="3">
        <v>1184.6872305500001</v>
      </c>
      <c r="K184" s="3">
        <v>1184.6872305500001</v>
      </c>
      <c r="O184" s="101">
        <v>42683</v>
      </c>
    </row>
    <row r="185" spans="1:15" ht="15" customHeight="1" x14ac:dyDescent="0.25">
      <c r="A185" s="101">
        <v>42689</v>
      </c>
      <c r="B185" s="101">
        <v>42688</v>
      </c>
      <c r="C185" s="3">
        <v>1178.78873985</v>
      </c>
      <c r="E185" s="3">
        <v>-5.8984907000001296</v>
      </c>
      <c r="F185" s="3">
        <v>-0.49789434273396199</v>
      </c>
      <c r="G185" s="3">
        <v>1773.1844718</v>
      </c>
      <c r="H185" s="3">
        <v>4.6064431152205403</v>
      </c>
      <c r="I185" s="3"/>
      <c r="J185" s="3">
        <v>1178.78873985</v>
      </c>
      <c r="K185" s="3">
        <v>1178.78873985</v>
      </c>
      <c r="O185" s="101">
        <v>42684</v>
      </c>
    </row>
    <row r="186" spans="1:15" ht="15" customHeight="1" x14ac:dyDescent="0.25">
      <c r="A186" s="101">
        <v>42690</v>
      </c>
      <c r="B186" s="101">
        <v>42689</v>
      </c>
      <c r="C186" s="3">
        <v>1192.0461527499999</v>
      </c>
      <c r="E186" s="3">
        <v>13.257412899999901</v>
      </c>
      <c r="F186" s="3">
        <v>1.1246640260312399</v>
      </c>
      <c r="G186" s="3">
        <v>1793.1268396600001</v>
      </c>
      <c r="H186" s="3">
        <v>5.7829141492874303</v>
      </c>
      <c r="I186" s="3"/>
      <c r="J186" s="3">
        <v>1192.0461527499999</v>
      </c>
      <c r="K186" s="3">
        <v>1192.0461527499999</v>
      </c>
      <c r="O186" s="101">
        <v>42685</v>
      </c>
    </row>
    <row r="187" spans="1:15" ht="15" customHeight="1" x14ac:dyDescent="0.25">
      <c r="A187" s="101">
        <v>42691</v>
      </c>
      <c r="B187" s="101">
        <v>42690</v>
      </c>
      <c r="C187" s="3">
        <v>1192.9199004699999</v>
      </c>
      <c r="E187" s="3">
        <v>0.87374771999998302</v>
      </c>
      <c r="F187" s="3">
        <v>7.3298145208910898E-2</v>
      </c>
      <c r="G187" s="3">
        <v>1794.4411683799999</v>
      </c>
      <c r="H187" s="3">
        <v>5.8604510636186298</v>
      </c>
      <c r="I187" s="3"/>
      <c r="J187" s="3">
        <v>1192.9199004699999</v>
      </c>
      <c r="K187" s="3">
        <v>1192.9199004699999</v>
      </c>
      <c r="O187" s="101">
        <v>42688</v>
      </c>
    </row>
    <row r="188" spans="1:15" ht="15" customHeight="1" x14ac:dyDescent="0.25">
      <c r="A188" s="101">
        <v>42692</v>
      </c>
      <c r="B188" s="101">
        <v>42691</v>
      </c>
      <c r="C188" s="3">
        <v>1202.8443521199999</v>
      </c>
      <c r="E188" s="3">
        <v>9.9244516500000302</v>
      </c>
      <c r="F188" s="3">
        <v>0.83194618901820605</v>
      </c>
      <c r="G188" s="3">
        <v>1809.36995329</v>
      </c>
      <c r="H188" s="3">
        <v>6.7411530516537601</v>
      </c>
      <c r="I188" s="3"/>
      <c r="J188" s="3">
        <v>1202.8443521199999</v>
      </c>
      <c r="K188" s="3">
        <v>1202.8443521199999</v>
      </c>
      <c r="O188" s="101">
        <v>42689</v>
      </c>
    </row>
    <row r="189" spans="1:15" ht="15" customHeight="1" x14ac:dyDescent="0.25">
      <c r="A189" s="101">
        <v>42695</v>
      </c>
      <c r="B189" s="101">
        <v>42692</v>
      </c>
      <c r="C189" s="3">
        <v>1216.3490632200001</v>
      </c>
      <c r="E189" s="3">
        <v>13.504711100000099</v>
      </c>
      <c r="F189" s="3">
        <v>1.1227313888283399</v>
      </c>
      <c r="G189" s="3">
        <v>1829.6843177000001</v>
      </c>
      <c r="H189" s="3">
        <v>7.9395694820206399</v>
      </c>
      <c r="I189" s="3"/>
      <c r="J189" s="3">
        <v>1216.3490632200001</v>
      </c>
      <c r="K189" s="3">
        <v>1216.3490632200001</v>
      </c>
      <c r="O189" s="101">
        <v>42690</v>
      </c>
    </row>
    <row r="190" spans="1:15" ht="15" customHeight="1" x14ac:dyDescent="0.25">
      <c r="A190" s="101">
        <v>42696</v>
      </c>
      <c r="B190" s="101">
        <v>42695</v>
      </c>
      <c r="C190" s="3">
        <v>1215.3503230399999</v>
      </c>
      <c r="E190" s="3">
        <v>-0.99874018000013998</v>
      </c>
      <c r="F190" s="3">
        <v>-8.2109668202989802E-2</v>
      </c>
      <c r="G190" s="3">
        <v>1828.18196997</v>
      </c>
      <c r="H190" s="3">
        <v>7.8509406592123696</v>
      </c>
      <c r="I190" s="3"/>
      <c r="J190" s="3">
        <v>1215.3503230399999</v>
      </c>
      <c r="K190" s="3">
        <v>1215.3503230399999</v>
      </c>
      <c r="O190" s="101">
        <v>42691</v>
      </c>
    </row>
    <row r="191" spans="1:15" ht="15" customHeight="1" x14ac:dyDescent="0.25">
      <c r="A191" s="101">
        <v>42697</v>
      </c>
      <c r="B191" s="101">
        <v>42696</v>
      </c>
      <c r="C191" s="3">
        <v>1216.5956358799999</v>
      </c>
      <c r="E191" s="3">
        <v>1.24531283999999</v>
      </c>
      <c r="F191" s="3">
        <v>0.102465339942892</v>
      </c>
      <c r="G191" s="3">
        <v>1830.0552228500001</v>
      </c>
      <c r="H191" s="3">
        <v>7.9614504927624203</v>
      </c>
      <c r="I191" s="3"/>
      <c r="J191" s="3">
        <v>1216.5956358799999</v>
      </c>
      <c r="K191" s="3">
        <v>1216.5956358799999</v>
      </c>
      <c r="O191" s="101">
        <v>42692</v>
      </c>
    </row>
    <row r="192" spans="1:15" ht="15" customHeight="1" x14ac:dyDescent="0.25">
      <c r="A192" s="101">
        <v>42698</v>
      </c>
      <c r="B192" s="101">
        <v>42697</v>
      </c>
      <c r="C192" s="3">
        <v>1218.26204401</v>
      </c>
      <c r="E192" s="3">
        <v>1.66640813000003</v>
      </c>
      <c r="F192" s="3">
        <v>0.136973048468536</v>
      </c>
      <c r="G192" s="3">
        <v>1832.5619052699999</v>
      </c>
      <c r="H192" s="3">
        <v>8.1093285822369197</v>
      </c>
      <c r="I192" s="3"/>
      <c r="J192" s="3">
        <v>1218.26204401</v>
      </c>
      <c r="K192" s="3">
        <v>1218.26204401</v>
      </c>
      <c r="O192" s="101">
        <v>42695</v>
      </c>
    </row>
    <row r="193" spans="1:15" ht="15" customHeight="1" x14ac:dyDescent="0.25">
      <c r="A193" s="101">
        <v>42699</v>
      </c>
      <c r="B193" s="101">
        <v>42699</v>
      </c>
      <c r="C193" s="3">
        <v>1222.75649004</v>
      </c>
      <c r="E193" s="3">
        <v>4.4944460300000602</v>
      </c>
      <c r="F193" s="3">
        <v>0.36892276600903801</v>
      </c>
      <c r="G193" s="3">
        <v>1839.32264334</v>
      </c>
      <c r="H193" s="3">
        <v>8.5081685075710602</v>
      </c>
      <c r="I193" s="3"/>
      <c r="J193" s="3">
        <v>1222.75649004</v>
      </c>
      <c r="K193" s="3">
        <v>1222.75649004</v>
      </c>
      <c r="O193" s="101">
        <v>42696</v>
      </c>
    </row>
    <row r="194" spans="1:15" ht="15" customHeight="1" x14ac:dyDescent="0.25">
      <c r="A194" s="101">
        <v>42702</v>
      </c>
      <c r="B194" s="101">
        <v>42702</v>
      </c>
      <c r="C194" s="3">
        <v>1216.5718554</v>
      </c>
      <c r="E194" s="3">
        <v>-6.1846346400000103</v>
      </c>
      <c r="F194" s="3">
        <v>-0.50579446442338105</v>
      </c>
      <c r="G194" s="3">
        <v>1830.01945123</v>
      </c>
      <c r="H194" s="3">
        <v>7.9593401979836198</v>
      </c>
      <c r="I194" s="3"/>
      <c r="J194" s="3">
        <v>1216.5718554</v>
      </c>
      <c r="K194" s="3">
        <v>1216.5718554</v>
      </c>
      <c r="O194" s="101">
        <v>42697</v>
      </c>
    </row>
    <row r="195" spans="1:15" ht="15" customHeight="1" x14ac:dyDescent="0.25">
      <c r="A195" s="101">
        <v>42703</v>
      </c>
      <c r="B195" s="101">
        <v>42703</v>
      </c>
      <c r="C195" s="3">
        <v>1216.51875096</v>
      </c>
      <c r="E195" s="3">
        <v>-5.3104439999969999E-2</v>
      </c>
      <c r="F195" s="3">
        <v>-4.36508865171436E-3</v>
      </c>
      <c r="G195" s="3">
        <v>1829.9395692600001</v>
      </c>
      <c r="H195" s="3">
        <v>7.9546276771581699</v>
      </c>
      <c r="I195" s="3"/>
      <c r="J195" s="3">
        <v>1216.51875096</v>
      </c>
      <c r="K195" s="3">
        <v>1216.51875096</v>
      </c>
      <c r="O195" s="101">
        <v>42698</v>
      </c>
    </row>
    <row r="196" spans="1:15" ht="15" customHeight="1" x14ac:dyDescent="0.25">
      <c r="A196" s="101">
        <v>42704</v>
      </c>
      <c r="B196" s="101">
        <v>42704</v>
      </c>
      <c r="C196" s="3">
        <v>1217.1343910000001</v>
      </c>
      <c r="E196" s="3">
        <v>0.61564004000001604</v>
      </c>
      <c r="F196" s="3">
        <v>5.0606703720279499E-2</v>
      </c>
      <c r="G196" s="3">
        <v>1830.8656413599999</v>
      </c>
      <c r="H196" s="3">
        <v>8.0092599559705899</v>
      </c>
      <c r="I196" s="3"/>
      <c r="J196" s="3">
        <v>1217.1343910000001</v>
      </c>
      <c r="K196" s="3">
        <v>1217.1343910000001</v>
      </c>
      <c r="O196" s="101">
        <v>42699</v>
      </c>
    </row>
    <row r="197" spans="1:15" ht="15" customHeight="1" x14ac:dyDescent="0.25">
      <c r="A197" s="101">
        <v>42705</v>
      </c>
      <c r="B197" s="101">
        <v>42705</v>
      </c>
      <c r="C197" s="3">
        <v>1210.57513281</v>
      </c>
      <c r="E197" s="3">
        <v>-6.5592581900000297</v>
      </c>
      <c r="F197" s="3">
        <v>-0.53890993784267904</v>
      </c>
      <c r="G197" s="3">
        <v>1820.9989244599999</v>
      </c>
      <c r="H197" s="3">
        <v>7.4271873196779303</v>
      </c>
      <c r="I197" s="3"/>
      <c r="J197" s="3">
        <v>1210.57513281</v>
      </c>
      <c r="K197" s="3">
        <v>1210.57513281</v>
      </c>
      <c r="O197" s="101">
        <v>42702</v>
      </c>
    </row>
    <row r="198" spans="1:15" ht="15" customHeight="1" x14ac:dyDescent="0.25">
      <c r="A198" s="101">
        <v>42706</v>
      </c>
      <c r="B198" s="101">
        <v>42706</v>
      </c>
      <c r="C198" s="3">
        <v>1198.11362261</v>
      </c>
      <c r="E198" s="3">
        <v>-12.461510199999999</v>
      </c>
      <c r="F198" s="3">
        <v>-1.0293875912579</v>
      </c>
      <c r="G198" s="3">
        <v>1802.2537875</v>
      </c>
      <c r="H198" s="3">
        <v>6.3213451840862902</v>
      </c>
      <c r="I198" s="3"/>
      <c r="J198" s="3">
        <v>1198.11362261</v>
      </c>
      <c r="K198" s="3">
        <v>1198.11362261</v>
      </c>
      <c r="O198" s="101">
        <v>42703</v>
      </c>
    </row>
    <row r="199" spans="1:15" ht="15" customHeight="1" x14ac:dyDescent="0.25">
      <c r="A199" s="101">
        <v>42709</v>
      </c>
      <c r="B199" s="101">
        <v>42709</v>
      </c>
      <c r="C199" s="3">
        <v>1202.44900803</v>
      </c>
      <c r="E199" s="3">
        <v>4.3353854199999597</v>
      </c>
      <c r="F199" s="3">
        <v>0.36185094119500699</v>
      </c>
      <c r="G199" s="3">
        <v>1808.7752597900001</v>
      </c>
      <c r="H199" s="3">
        <v>6.7060699721614201</v>
      </c>
      <c r="I199" s="3"/>
      <c r="J199" s="3">
        <v>1202.44900803</v>
      </c>
      <c r="K199" s="3">
        <v>1202.44900803</v>
      </c>
      <c r="O199" s="101">
        <v>42704</v>
      </c>
    </row>
    <row r="200" spans="1:15" ht="15" customHeight="1" x14ac:dyDescent="0.25">
      <c r="A200" s="101">
        <v>42710</v>
      </c>
      <c r="B200" s="101">
        <v>42710</v>
      </c>
      <c r="C200" s="3">
        <v>1203.5867701899999</v>
      </c>
      <c r="E200" s="3">
        <v>1.1377621599999601</v>
      </c>
      <c r="F200" s="3">
        <v>9.46204082170609E-2</v>
      </c>
      <c r="G200" s="3">
        <v>1810.48673033</v>
      </c>
      <c r="H200" s="3">
        <v>6.8070356914834198</v>
      </c>
      <c r="I200" s="3"/>
      <c r="J200" s="3">
        <v>1203.5867701899999</v>
      </c>
      <c r="K200" s="3">
        <v>1203.5867701899999</v>
      </c>
      <c r="O200" s="101">
        <v>42705</v>
      </c>
    </row>
    <row r="201" spans="1:15" ht="15" customHeight="1" x14ac:dyDescent="0.25">
      <c r="A201" s="101">
        <v>42711</v>
      </c>
      <c r="B201" s="101">
        <v>42711</v>
      </c>
      <c r="C201" s="3">
        <v>1208.7360205</v>
      </c>
      <c r="E201" s="3">
        <v>5.1492503100000704</v>
      </c>
      <c r="F201" s="3">
        <v>0.42782543290893399</v>
      </c>
      <c r="G201" s="3">
        <v>1818.23245301</v>
      </c>
      <c r="H201" s="3">
        <v>7.26398335361199</v>
      </c>
      <c r="I201" s="3"/>
      <c r="J201" s="3">
        <v>1208.7360205</v>
      </c>
      <c r="K201" s="3">
        <v>1208.7360205</v>
      </c>
      <c r="O201" s="101">
        <v>42706</v>
      </c>
    </row>
    <row r="202" spans="1:15" ht="15" customHeight="1" x14ac:dyDescent="0.25">
      <c r="A202" s="101">
        <v>42712</v>
      </c>
      <c r="B202" s="101">
        <v>42712</v>
      </c>
      <c r="C202" s="3">
        <v>1212.9534539799999</v>
      </c>
      <c r="E202" s="3">
        <v>4.2174334799999498</v>
      </c>
      <c r="F202" s="3">
        <v>0.34891269958641202</v>
      </c>
      <c r="G202" s="3">
        <v>1824.5764969500001</v>
      </c>
      <c r="H202" s="3">
        <v>7.6382410138183303</v>
      </c>
      <c r="I202" s="3"/>
      <c r="J202" s="3">
        <v>1212.9534539799999</v>
      </c>
      <c r="K202" s="3">
        <v>1212.9534539799999</v>
      </c>
      <c r="O202" s="101">
        <v>42709</v>
      </c>
    </row>
    <row r="203" spans="1:15" ht="15" customHeight="1" x14ac:dyDescent="0.25">
      <c r="A203" s="101">
        <v>42713</v>
      </c>
      <c r="B203" s="101">
        <v>42713</v>
      </c>
      <c r="C203" s="3">
        <v>1228.4719260899999</v>
      </c>
      <c r="E203" s="3">
        <v>15.5184721099999</v>
      </c>
      <c r="F203" s="3">
        <v>1.2793955167100499</v>
      </c>
      <c r="G203" s="3">
        <v>1847.9200468500001</v>
      </c>
      <c r="H203" s="3">
        <v>9.0153598435601907</v>
      </c>
      <c r="I203" s="3"/>
      <c r="J203" s="3">
        <v>1228.4719260899999</v>
      </c>
      <c r="K203" s="3">
        <v>1228.4719260899999</v>
      </c>
      <c r="O203" s="101">
        <v>42710</v>
      </c>
    </row>
    <row r="204" spans="1:15" ht="15" customHeight="1" x14ac:dyDescent="0.25">
      <c r="A204" s="101">
        <v>42716</v>
      </c>
      <c r="B204" s="101">
        <v>42716</v>
      </c>
      <c r="C204" s="3">
        <v>1215.4868908599999</v>
      </c>
      <c r="E204" s="3">
        <v>-12.9850352299999</v>
      </c>
      <c r="F204" s="3">
        <v>-1.05700707962688</v>
      </c>
      <c r="G204" s="3">
        <v>1828.6468158299999</v>
      </c>
      <c r="H204" s="3">
        <v>7.8783635657315498</v>
      </c>
      <c r="I204" s="3"/>
      <c r="J204" s="3">
        <v>1215.4868908599999</v>
      </c>
      <c r="K204" s="3">
        <v>1215.4868908599999</v>
      </c>
      <c r="O204" s="101">
        <v>42711</v>
      </c>
    </row>
    <row r="205" spans="1:15" ht="15" customHeight="1" x14ac:dyDescent="0.25">
      <c r="A205" s="101">
        <v>42717</v>
      </c>
      <c r="B205" s="101">
        <v>42717</v>
      </c>
      <c r="C205" s="3">
        <v>1230.3795553699999</v>
      </c>
      <c r="E205" s="3">
        <v>14.892664509999999</v>
      </c>
      <c r="F205" s="3">
        <v>1.2252427090729801</v>
      </c>
      <c r="G205" s="3">
        <v>1851.0521776200001</v>
      </c>
      <c r="H205" s="3">
        <v>9.2001353502444108</v>
      </c>
      <c r="I205" s="3"/>
      <c r="J205" s="3">
        <v>1230.3795553699999</v>
      </c>
      <c r="K205" s="3">
        <v>1230.3795553699999</v>
      </c>
      <c r="O205" s="101">
        <v>42712</v>
      </c>
    </row>
    <row r="206" spans="1:15" ht="15" customHeight="1" x14ac:dyDescent="0.25">
      <c r="A206" s="101">
        <v>42718</v>
      </c>
      <c r="B206" s="101">
        <v>42718</v>
      </c>
      <c r="C206" s="3">
        <v>1226.12484195</v>
      </c>
      <c r="E206" s="3">
        <v>-4.2547134199999102</v>
      </c>
      <c r="F206" s="3">
        <v>-0.345804951116923</v>
      </c>
      <c r="G206" s="3">
        <v>1844.65114754</v>
      </c>
      <c r="H206" s="3">
        <v>8.8225158754569808</v>
      </c>
      <c r="I206" s="3"/>
      <c r="J206" s="3">
        <v>1226.12484195</v>
      </c>
      <c r="K206" s="3">
        <v>1226.12484195</v>
      </c>
      <c r="O206" s="101">
        <v>42713</v>
      </c>
    </row>
    <row r="207" spans="1:15" ht="15" customHeight="1" x14ac:dyDescent="0.25">
      <c r="A207" s="101">
        <v>42719</v>
      </c>
      <c r="B207" s="101">
        <v>42719</v>
      </c>
      <c r="C207" s="3">
        <v>1233.9598890499999</v>
      </c>
      <c r="E207" s="3">
        <v>7.8350470999998798</v>
      </c>
      <c r="F207" s="3">
        <v>0.63900891915207303</v>
      </c>
      <c r="G207" s="3">
        <v>1856.4386328999999</v>
      </c>
      <c r="H207" s="3">
        <v>9.5179014579455501</v>
      </c>
      <c r="I207" s="3"/>
      <c r="J207" s="3">
        <v>1233.9598890499999</v>
      </c>
      <c r="K207" s="3">
        <v>1233.9598890499999</v>
      </c>
      <c r="O207" s="101">
        <v>42716</v>
      </c>
    </row>
    <row r="208" spans="1:15" ht="15" customHeight="1" x14ac:dyDescent="0.25">
      <c r="A208" s="101">
        <v>42720</v>
      </c>
      <c r="B208" s="101">
        <v>42720</v>
      </c>
      <c r="C208" s="3">
        <v>1235.49903614</v>
      </c>
      <c r="E208" s="3">
        <v>1.5391470900001401</v>
      </c>
      <c r="F208" s="3">
        <v>0.124732343705691</v>
      </c>
      <c r="G208" s="3">
        <v>1858.75421231</v>
      </c>
      <c r="H208" s="3">
        <v>9.6545057028412096</v>
      </c>
      <c r="I208" s="3"/>
      <c r="J208" s="3">
        <v>1235.49903614</v>
      </c>
      <c r="K208" s="3">
        <v>1235.49903614</v>
      </c>
      <c r="O208" s="101">
        <v>42717</v>
      </c>
    </row>
    <row r="209" spans="1:15" ht="15" customHeight="1" x14ac:dyDescent="0.25">
      <c r="A209" s="101">
        <v>42723</v>
      </c>
      <c r="B209" s="101">
        <v>42723</v>
      </c>
      <c r="C209" s="3">
        <v>1243.3614357199999</v>
      </c>
      <c r="E209" s="3">
        <v>7.8623995799998703</v>
      </c>
      <c r="F209" s="3">
        <v>0.63637440014230295</v>
      </c>
      <c r="G209" s="3">
        <v>1870.5828482899999</v>
      </c>
      <c r="H209" s="3">
        <v>10.3523189064028</v>
      </c>
      <c r="I209" s="3"/>
      <c r="J209" s="3">
        <v>1243.3614357199999</v>
      </c>
      <c r="K209" s="3">
        <v>1243.3614357199999</v>
      </c>
      <c r="O209" s="101">
        <v>42718</v>
      </c>
    </row>
    <row r="210" spans="1:15" ht="15" customHeight="1" x14ac:dyDescent="0.25">
      <c r="A210" s="101">
        <v>42724</v>
      </c>
      <c r="B210" s="101">
        <v>42724</v>
      </c>
      <c r="C210" s="3">
        <v>1241.8846837900001</v>
      </c>
      <c r="E210" s="3">
        <v>-1.4767519299998599</v>
      </c>
      <c r="F210" s="3">
        <v>-0.11877092915824</v>
      </c>
      <c r="G210" s="3">
        <v>1868.36113965</v>
      </c>
      <c r="H210" s="3">
        <v>10.221252431275801</v>
      </c>
      <c r="I210" s="3"/>
      <c r="J210" s="3">
        <v>1241.8846837900001</v>
      </c>
      <c r="K210" s="3">
        <v>1241.8846837900001</v>
      </c>
      <c r="O210" s="101">
        <v>42719</v>
      </c>
    </row>
    <row r="211" spans="1:15" ht="15" customHeight="1" x14ac:dyDescent="0.25">
      <c r="A211" s="101">
        <v>42725</v>
      </c>
      <c r="B211" s="101">
        <v>42725</v>
      </c>
      <c r="C211" s="3">
        <v>1240.3925646299999</v>
      </c>
      <c r="E211" s="3">
        <v>-1.49211916000012</v>
      </c>
      <c r="F211" s="3">
        <v>-0.12014957422991</v>
      </c>
      <c r="G211" s="3">
        <v>1866.1163117000001</v>
      </c>
      <c r="H211" s="3">
        <v>10.088822066026401</v>
      </c>
      <c r="I211" s="3"/>
      <c r="J211" s="3">
        <v>1240.3925646299999</v>
      </c>
      <c r="K211" s="3">
        <v>1240.3925646299999</v>
      </c>
      <c r="O211" s="101">
        <v>42720</v>
      </c>
    </row>
    <row r="212" spans="1:15" ht="15" customHeight="1" x14ac:dyDescent="0.25">
      <c r="A212" s="101">
        <v>42726</v>
      </c>
      <c r="B212" s="101">
        <v>42726</v>
      </c>
      <c r="C212" s="3">
        <v>1236.97047896</v>
      </c>
      <c r="E212" s="3">
        <v>-3.4220856699998801</v>
      </c>
      <c r="F212" s="3">
        <v>-0.27588730919397803</v>
      </c>
      <c r="G212" s="3">
        <v>1860.96793361</v>
      </c>
      <c r="H212" s="3">
        <v>9.7851009764431396</v>
      </c>
      <c r="I212" s="3"/>
      <c r="J212" s="3">
        <v>1236.97047896</v>
      </c>
      <c r="K212" s="3">
        <v>1236.97047896</v>
      </c>
      <c r="O212" s="101">
        <v>42723</v>
      </c>
    </row>
    <row r="213" spans="1:15" ht="15" customHeight="1" x14ac:dyDescent="0.25">
      <c r="A213" s="101">
        <v>42727</v>
      </c>
      <c r="B213" s="101">
        <v>42727</v>
      </c>
      <c r="C213" s="3">
        <v>1245.16913219</v>
      </c>
      <c r="E213" s="3">
        <v>8.1986532299999908</v>
      </c>
      <c r="F213" s="3">
        <v>0.66280104250289096</v>
      </c>
      <c r="G213" s="3">
        <v>1873.3024484800001</v>
      </c>
      <c r="H213" s="3">
        <v>10.512757770545701</v>
      </c>
      <c r="I213" s="3"/>
      <c r="J213" s="3">
        <v>1245.16913219</v>
      </c>
      <c r="K213" s="3">
        <v>1245.16913219</v>
      </c>
      <c r="O213" s="101">
        <v>42724</v>
      </c>
    </row>
    <row r="214" spans="1:15" ht="15" customHeight="1" x14ac:dyDescent="0.25">
      <c r="A214" s="101">
        <v>42731</v>
      </c>
      <c r="B214" s="101">
        <v>42731</v>
      </c>
      <c r="C214" s="3">
        <v>1254.5258761</v>
      </c>
      <c r="E214" s="3">
        <v>9.3567439099999703</v>
      </c>
      <c r="F214" s="3">
        <v>0.75144361260732695</v>
      </c>
      <c r="G214" s="3">
        <v>1887.37926008</v>
      </c>
      <c r="H214" s="3">
        <v>11.343198830287401</v>
      </c>
      <c r="I214" s="3"/>
      <c r="J214" s="3">
        <v>1254.5258761</v>
      </c>
      <c r="K214" s="3">
        <v>1254.5258761</v>
      </c>
      <c r="O214" s="101">
        <v>42725</v>
      </c>
    </row>
    <row r="215" spans="1:15" ht="15" customHeight="1" x14ac:dyDescent="0.25">
      <c r="A215" s="101">
        <v>42732</v>
      </c>
      <c r="B215" s="101">
        <v>42732</v>
      </c>
      <c r="C215" s="3">
        <v>1250.8449682600001</v>
      </c>
      <c r="E215" s="3">
        <v>-3.68090783999991</v>
      </c>
      <c r="F215" s="3">
        <v>-0.29341027635419997</v>
      </c>
      <c r="G215" s="3">
        <v>1881.84149538</v>
      </c>
      <c r="H215" s="3">
        <v>11.016506443066101</v>
      </c>
      <c r="I215" s="3"/>
      <c r="J215" s="3">
        <v>1250.8449682600001</v>
      </c>
      <c r="K215" s="3">
        <v>1250.8449682600001</v>
      </c>
      <c r="O215" s="101">
        <v>42726</v>
      </c>
    </row>
    <row r="216" spans="1:15" ht="15" customHeight="1" x14ac:dyDescent="0.25">
      <c r="A216" s="101">
        <v>42733</v>
      </c>
      <c r="B216" s="101">
        <v>42733</v>
      </c>
      <c r="C216" s="3">
        <v>1248.6013819299999</v>
      </c>
      <c r="E216" s="3">
        <v>-2.2435863300001899</v>
      </c>
      <c r="F216" s="3">
        <v>-0.17936565976846</v>
      </c>
      <c r="G216" s="3">
        <v>1878.73785161</v>
      </c>
      <c r="H216" s="3">
        <v>10.8334114855816</v>
      </c>
      <c r="I216" s="3"/>
      <c r="J216" s="3">
        <v>1248.6013819299999</v>
      </c>
      <c r="K216" s="3">
        <v>1248.6013819299999</v>
      </c>
      <c r="O216" s="101">
        <v>42727</v>
      </c>
    </row>
    <row r="217" spans="1:15" ht="15" customHeight="1" x14ac:dyDescent="0.25">
      <c r="A217" s="101">
        <v>42734</v>
      </c>
      <c r="B217" s="101">
        <v>42734</v>
      </c>
      <c r="C217" s="3">
        <v>1257.5321815699999</v>
      </c>
      <c r="E217" s="3">
        <v>8.9307996400000302</v>
      </c>
      <c r="F217" s="3">
        <v>0.71526427643346902</v>
      </c>
      <c r="G217" s="3">
        <v>1892.1757923099999</v>
      </c>
      <c r="H217" s="3">
        <v>11.6261632842669</v>
      </c>
      <c r="I217" s="3"/>
      <c r="J217" s="3">
        <v>1257.5321815699999</v>
      </c>
      <c r="K217" s="3">
        <v>1257.5321815699999</v>
      </c>
      <c r="O217" s="101">
        <v>42731</v>
      </c>
    </row>
    <row r="218" spans="1:15" ht="15" customHeight="1" x14ac:dyDescent="0.25">
      <c r="A218" s="101">
        <v>42737</v>
      </c>
      <c r="B218" s="101">
        <v>42738</v>
      </c>
      <c r="C218" s="3">
        <v>1261.53529424</v>
      </c>
      <c r="E218" s="3">
        <v>4.0031126700000597</v>
      </c>
      <c r="F218" s="3">
        <v>0.31833083309264998</v>
      </c>
      <c r="G218" s="3">
        <v>1898.1991712700001</v>
      </c>
      <c r="H218" s="3">
        <v>11.981503779608</v>
      </c>
      <c r="I218" s="3"/>
      <c r="J218" s="3">
        <v>1261.53529424</v>
      </c>
      <c r="K218" s="3">
        <v>1261.53529424</v>
      </c>
      <c r="O218" s="101">
        <v>42732</v>
      </c>
    </row>
    <row r="219" spans="1:15" ht="15" customHeight="1" x14ac:dyDescent="0.25">
      <c r="A219" s="101">
        <v>42738</v>
      </c>
      <c r="B219" s="101">
        <v>42739</v>
      </c>
      <c r="C219" s="3">
        <v>1258.2761307000001</v>
      </c>
      <c r="E219" s="3">
        <v>-3.2591635399999102</v>
      </c>
      <c r="F219" s="3">
        <v>-0.25834897801756401</v>
      </c>
      <c r="G219" s="3">
        <v>1893.2951931099999</v>
      </c>
      <c r="H219" s="3">
        <v>11.6922007090078</v>
      </c>
      <c r="I219" s="3"/>
      <c r="J219" s="3">
        <v>1258.2761307000001</v>
      </c>
      <c r="K219" s="3">
        <v>1258.2761307000001</v>
      </c>
      <c r="O219" s="101">
        <v>42733</v>
      </c>
    </row>
    <row r="220" spans="1:15" ht="15" customHeight="1" x14ac:dyDescent="0.25">
      <c r="A220" s="101">
        <v>42739</v>
      </c>
      <c r="B220" s="101">
        <v>42740</v>
      </c>
      <c r="C220" s="3">
        <v>1253.8675782099999</v>
      </c>
      <c r="E220" s="3">
        <v>-4.4085524900001403</v>
      </c>
      <c r="F220" s="3">
        <v>-0.35036446948632999</v>
      </c>
      <c r="G220" s="3">
        <v>1886.6617594500001</v>
      </c>
      <c r="H220" s="3">
        <v>11.300870922486</v>
      </c>
      <c r="I220" s="3"/>
      <c r="J220" s="3">
        <v>1253.8675782099999</v>
      </c>
      <c r="K220" s="3">
        <v>1253.8675782099999</v>
      </c>
      <c r="O220" s="101">
        <v>42734</v>
      </c>
    </row>
    <row r="221" spans="1:15" ht="15" customHeight="1" x14ac:dyDescent="0.25">
      <c r="A221" s="101">
        <v>42740</v>
      </c>
      <c r="B221" s="101">
        <v>42741</v>
      </c>
      <c r="C221" s="3">
        <v>1253.8675782099999</v>
      </c>
      <c r="E221" s="3"/>
      <c r="F221" s="3"/>
      <c r="G221" s="3">
        <v>1886.6617594500001</v>
      </c>
      <c r="H221" s="3">
        <v>11.300870922486</v>
      </c>
      <c r="I221" s="3"/>
      <c r="J221" s="3">
        <v>1253.8675782099999</v>
      </c>
      <c r="K221" s="3">
        <v>1253.8675782099999</v>
      </c>
      <c r="O221" s="101">
        <v>42737</v>
      </c>
    </row>
    <row r="222" spans="1:15" ht="15" customHeight="1" x14ac:dyDescent="0.25">
      <c r="A222" s="101">
        <v>42744</v>
      </c>
      <c r="B222" s="101">
        <v>42744</v>
      </c>
      <c r="C222" s="3">
        <v>1246.6173998199999</v>
      </c>
      <c r="E222" s="3">
        <v>-7.2501783899999701</v>
      </c>
      <c r="F222" s="3">
        <v>-0.57822520623351803</v>
      </c>
      <c r="G222" s="3">
        <v>1876.09083738</v>
      </c>
      <c r="H222" s="3">
        <v>10.6772547247486</v>
      </c>
      <c r="I222" s="3"/>
      <c r="J222" s="3">
        <v>1246.6173998199999</v>
      </c>
      <c r="K222" s="3">
        <v>1246.6173998199999</v>
      </c>
      <c r="O222" s="101">
        <v>42738</v>
      </c>
    </row>
    <row r="223" spans="1:15" ht="15" customHeight="1" x14ac:dyDescent="0.25">
      <c r="A223" s="101">
        <v>42745</v>
      </c>
      <c r="B223" s="101">
        <v>42745</v>
      </c>
      <c r="C223" s="3">
        <v>1247.7478869900001</v>
      </c>
      <c r="E223" s="3">
        <v>1.13048717000015</v>
      </c>
      <c r="F223" s="3">
        <v>9.0684372780569497E-2</v>
      </c>
      <c r="G223" s="3">
        <v>1877.7921586</v>
      </c>
      <c r="H223" s="3">
        <v>10.7776216996748</v>
      </c>
      <c r="I223" s="3"/>
      <c r="J223" s="3">
        <v>1247.7478869900001</v>
      </c>
      <c r="K223" s="3">
        <v>1247.7478869900001</v>
      </c>
      <c r="O223" s="101">
        <v>42739</v>
      </c>
    </row>
    <row r="224" spans="1:15" ht="15" customHeight="1" x14ac:dyDescent="0.25">
      <c r="A224" s="101">
        <v>42746</v>
      </c>
      <c r="B224" s="101">
        <v>42746</v>
      </c>
      <c r="C224" s="3">
        <v>1247.15394324</v>
      </c>
      <c r="E224" s="3">
        <v>-0.59394375000010702</v>
      </c>
      <c r="F224" s="3">
        <v>-4.7601262738494701E-2</v>
      </c>
      <c r="G224" s="3">
        <v>1876.8983058199999</v>
      </c>
      <c r="H224" s="3">
        <v>10.7248901528608</v>
      </c>
      <c r="I224" s="3"/>
      <c r="J224" s="3">
        <v>1247.15394324</v>
      </c>
      <c r="K224" s="3">
        <v>1247.15394324</v>
      </c>
      <c r="O224" s="101">
        <v>42740</v>
      </c>
    </row>
    <row r="225" spans="1:15" ht="15" customHeight="1" x14ac:dyDescent="0.25">
      <c r="A225" s="101">
        <v>42747</v>
      </c>
      <c r="B225" s="101">
        <v>42747</v>
      </c>
      <c r="C225" s="3">
        <v>1236.6834446600001</v>
      </c>
      <c r="E225" s="3">
        <v>-10.4704985799999</v>
      </c>
      <c r="F225" s="3">
        <v>-0.83955141518443599</v>
      </c>
      <c r="G225" s="3">
        <v>1861.1407795299999</v>
      </c>
      <c r="H225" s="3">
        <v>9.7952977705081192</v>
      </c>
      <c r="I225" s="3"/>
      <c r="J225" s="3">
        <v>1236.6834446600001</v>
      </c>
      <c r="K225" s="3">
        <v>1236.6834446600001</v>
      </c>
      <c r="O225" s="101">
        <v>42744</v>
      </c>
    </row>
    <row r="226" spans="1:15" ht="15" customHeight="1" x14ac:dyDescent="0.25">
      <c r="A226" s="101">
        <v>42748</v>
      </c>
      <c r="B226" s="101">
        <v>42748</v>
      </c>
      <c r="C226" s="3">
        <v>1245.7326207999999</v>
      </c>
      <c r="E226" s="3">
        <v>9.0491761399998705</v>
      </c>
      <c r="F226" s="3">
        <v>0.73172938305872104</v>
      </c>
      <c r="G226" s="3">
        <v>1874.75929348</v>
      </c>
      <c r="H226" s="3">
        <v>10.598702225871</v>
      </c>
      <c r="I226" s="3"/>
      <c r="J226" s="3">
        <v>1245.7326207999999</v>
      </c>
      <c r="K226" s="3">
        <v>1245.7326207999999</v>
      </c>
      <c r="O226" s="101">
        <v>42745</v>
      </c>
    </row>
    <row r="227" spans="1:15" ht="15" customHeight="1" x14ac:dyDescent="0.25">
      <c r="A227" s="101">
        <v>42751</v>
      </c>
      <c r="B227" s="101">
        <v>42752</v>
      </c>
      <c r="C227" s="3">
        <v>1236.56410033</v>
      </c>
      <c r="E227" s="3">
        <v>-9.1685204699999705</v>
      </c>
      <c r="F227" s="3">
        <v>-0.73599425084590597</v>
      </c>
      <c r="G227" s="3">
        <v>1860.9611728499999</v>
      </c>
      <c r="H227" s="3">
        <v>9.7847021352240695</v>
      </c>
      <c r="I227" s="3"/>
      <c r="J227" s="3">
        <v>1236.56410033</v>
      </c>
      <c r="K227" s="3">
        <v>1236.56410033</v>
      </c>
      <c r="O227" s="101">
        <v>42746</v>
      </c>
    </row>
    <row r="228" spans="1:15" ht="15" customHeight="1" x14ac:dyDescent="0.25">
      <c r="A228" s="101">
        <v>42752</v>
      </c>
      <c r="B228" s="101">
        <v>42753</v>
      </c>
      <c r="C228" s="3">
        <v>1242.30620791</v>
      </c>
      <c r="E228" s="3">
        <v>5.7421075800000301</v>
      </c>
      <c r="F228" s="3">
        <v>0.46435988061335198</v>
      </c>
      <c r="G228" s="3">
        <v>1869.60272994</v>
      </c>
      <c r="H228" s="3">
        <v>10.2944982475509</v>
      </c>
      <c r="I228" s="3"/>
      <c r="J228" s="3">
        <v>1242.30620791</v>
      </c>
      <c r="K228" s="3">
        <v>1242.30620791</v>
      </c>
      <c r="O228" s="101">
        <v>42747</v>
      </c>
    </row>
    <row r="229" spans="1:15" ht="15" customHeight="1" x14ac:dyDescent="0.25">
      <c r="A229" s="101">
        <v>42753</v>
      </c>
      <c r="B229" s="101">
        <v>42754</v>
      </c>
      <c r="C229" s="3">
        <v>1238.6257385599999</v>
      </c>
      <c r="E229" s="3">
        <v>-3.68046935000006</v>
      </c>
      <c r="F229" s="3">
        <v>-0.29626104470587</v>
      </c>
      <c r="G229" s="3">
        <v>1864.0638253499999</v>
      </c>
      <c r="H229" s="3">
        <v>9.9677386141743192</v>
      </c>
      <c r="I229" s="3"/>
      <c r="J229" s="3">
        <v>1238.6257385599999</v>
      </c>
      <c r="K229" s="3">
        <v>1238.6257385599999</v>
      </c>
      <c r="O229" s="101">
        <v>42748</v>
      </c>
    </row>
    <row r="230" spans="1:15" ht="15" customHeight="1" x14ac:dyDescent="0.25">
      <c r="A230" s="101">
        <v>42754</v>
      </c>
      <c r="B230" s="101">
        <v>42755</v>
      </c>
      <c r="C230" s="3">
        <v>1242.5544325000001</v>
      </c>
      <c r="E230" s="3">
        <v>3.9286939400001302</v>
      </c>
      <c r="F230" s="3">
        <v>0.31718168109178202</v>
      </c>
      <c r="G230" s="3">
        <v>1869.9762943400001</v>
      </c>
      <c r="H230" s="3">
        <v>10.316536136885</v>
      </c>
      <c r="I230" s="3"/>
      <c r="J230" s="3">
        <v>1242.5544325000001</v>
      </c>
      <c r="K230" s="3">
        <v>1242.5544325000001</v>
      </c>
      <c r="O230" s="101">
        <v>42751</v>
      </c>
    </row>
    <row r="231" spans="1:15" ht="15" customHeight="1" x14ac:dyDescent="0.25">
      <c r="A231" s="101">
        <v>42755</v>
      </c>
      <c r="B231" s="101">
        <v>42758</v>
      </c>
      <c r="C231" s="3">
        <v>1235.0561081599999</v>
      </c>
      <c r="E231" s="3">
        <v>-7.4983243400001802</v>
      </c>
      <c r="F231" s="3">
        <v>-0.60346043150106798</v>
      </c>
      <c r="G231" s="3">
        <v>1858.69172731</v>
      </c>
      <c r="H231" s="3">
        <v>9.6508194909991794</v>
      </c>
      <c r="I231" s="3"/>
      <c r="J231" s="3">
        <v>1235.0561081599999</v>
      </c>
      <c r="K231" s="3">
        <v>1235.0561081599999</v>
      </c>
      <c r="O231" s="101">
        <v>42752</v>
      </c>
    </row>
    <row r="232" spans="1:15" ht="15" customHeight="1" x14ac:dyDescent="0.25">
      <c r="A232" s="101">
        <v>42758</v>
      </c>
      <c r="B232" s="101">
        <v>42759</v>
      </c>
      <c r="C232" s="3">
        <v>1244.1470631499999</v>
      </c>
      <c r="E232" s="3">
        <v>9.0909549900000002</v>
      </c>
      <c r="F232" s="3">
        <v>0.73607627458673797</v>
      </c>
      <c r="G232" s="3">
        <v>1872.3731161400001</v>
      </c>
      <c r="H232" s="3">
        <v>10.457933158608601</v>
      </c>
      <c r="I232" s="3"/>
      <c r="J232" s="3">
        <v>1244.1470631499999</v>
      </c>
      <c r="K232" s="3">
        <v>1244.1470631499999</v>
      </c>
      <c r="O232" s="101">
        <v>42753</v>
      </c>
    </row>
    <row r="233" spans="1:15" ht="15" customHeight="1" x14ac:dyDescent="0.25">
      <c r="A233" s="101">
        <v>42759</v>
      </c>
      <c r="B233" s="101">
        <v>42760</v>
      </c>
      <c r="C233" s="3">
        <v>1248.75253312</v>
      </c>
      <c r="E233" s="3">
        <v>4.6054699700000503</v>
      </c>
      <c r="F233" s="3">
        <v>0.37017086696644602</v>
      </c>
      <c r="G233" s="3">
        <v>1879.3040959499999</v>
      </c>
      <c r="H233" s="3">
        <v>10.8668162481901</v>
      </c>
      <c r="I233" s="3"/>
      <c r="J233" s="3">
        <v>1248.75253312</v>
      </c>
      <c r="K233" s="3">
        <v>1248.75253312</v>
      </c>
      <c r="O233" s="101">
        <v>42754</v>
      </c>
    </row>
    <row r="234" spans="1:15" ht="15" customHeight="1" x14ac:dyDescent="0.25">
      <c r="A234" s="101">
        <v>42760</v>
      </c>
      <c r="B234" s="101">
        <v>42761</v>
      </c>
      <c r="C234" s="3">
        <v>1256.9274404400001</v>
      </c>
      <c r="E234" s="3">
        <v>8.1749073200001003</v>
      </c>
      <c r="F234" s="3">
        <v>0.65464590486756702</v>
      </c>
      <c r="G234" s="3">
        <v>1891.6068832399999</v>
      </c>
      <c r="H234" s="3">
        <v>11.5926013197814</v>
      </c>
      <c r="I234" s="3"/>
      <c r="J234" s="3">
        <v>1256.9274404400001</v>
      </c>
      <c r="K234" s="3">
        <v>1256.9274404400001</v>
      </c>
      <c r="O234" s="101">
        <v>42755</v>
      </c>
    </row>
    <row r="235" spans="1:15" ht="15" customHeight="1" x14ac:dyDescent="0.25">
      <c r="A235" s="101">
        <v>42761</v>
      </c>
      <c r="B235" s="101">
        <v>42762</v>
      </c>
      <c r="C235" s="3">
        <v>1253.35882941</v>
      </c>
      <c r="E235" s="3">
        <v>-3.5686110300000502</v>
      </c>
      <c r="F235" s="3">
        <v>-0.283915436578485</v>
      </c>
      <c r="G235" s="3">
        <v>1886.23631931</v>
      </c>
      <c r="H235" s="3">
        <v>11.2757726991981</v>
      </c>
      <c r="I235" s="3"/>
      <c r="J235" s="3">
        <v>1253.35882941</v>
      </c>
      <c r="K235" s="3">
        <v>1253.35882941</v>
      </c>
      <c r="O235" s="101">
        <v>42758</v>
      </c>
    </row>
    <row r="236" spans="1:15" ht="15" customHeight="1" x14ac:dyDescent="0.25">
      <c r="A236" s="101">
        <v>42762</v>
      </c>
      <c r="B236" s="101">
        <v>42765</v>
      </c>
      <c r="C236" s="3">
        <v>1245.02776958</v>
      </c>
      <c r="E236" s="3">
        <v>-8.3310598299999494</v>
      </c>
      <c r="F236" s="3">
        <v>-0.664698698769428</v>
      </c>
      <c r="G236" s="3">
        <v>1873.6985310299999</v>
      </c>
      <c r="H236" s="3">
        <v>10.536124085440999</v>
      </c>
      <c r="I236" s="3"/>
      <c r="J236" s="3">
        <v>1245.02776958</v>
      </c>
      <c r="K236" s="3">
        <v>1245.02776958</v>
      </c>
      <c r="O236" s="101">
        <v>42759</v>
      </c>
    </row>
    <row r="237" spans="1:15" ht="15" customHeight="1" x14ac:dyDescent="0.25">
      <c r="A237" s="101">
        <v>42765</v>
      </c>
      <c r="B237" s="101">
        <v>42766</v>
      </c>
      <c r="C237" s="3">
        <v>1247.1804119000001</v>
      </c>
      <c r="E237" s="3">
        <v>2.15264232000004</v>
      </c>
      <c r="F237" s="3">
        <v>0.17289914109515001</v>
      </c>
      <c r="G237" s="3">
        <v>1876.9381397</v>
      </c>
      <c r="H237" s="3">
        <v>10.7272400947696</v>
      </c>
      <c r="I237" s="3"/>
      <c r="J237" s="3">
        <v>1247.1804119000001</v>
      </c>
      <c r="K237" s="3">
        <v>1247.1804119000001</v>
      </c>
      <c r="O237" s="101">
        <v>42760</v>
      </c>
    </row>
    <row r="238" spans="1:15" ht="15" customHeight="1" x14ac:dyDescent="0.25">
      <c r="A238" s="101">
        <v>42766</v>
      </c>
      <c r="B238" s="101">
        <v>42767</v>
      </c>
      <c r="C238" s="3">
        <v>1258.18240724</v>
      </c>
      <c r="E238" s="3">
        <v>11.0019953399998</v>
      </c>
      <c r="F238" s="3">
        <v>0.88214946570874797</v>
      </c>
      <c r="G238" s="3">
        <v>1893.49553947</v>
      </c>
      <c r="H238" s="3">
        <v>11.7040198515979</v>
      </c>
      <c r="I238" s="3"/>
      <c r="J238" s="3">
        <v>1258.18240724</v>
      </c>
      <c r="K238" s="3">
        <v>1258.18240724</v>
      </c>
      <c r="O238" s="101">
        <v>42761</v>
      </c>
    </row>
    <row r="239" spans="1:15" ht="15" customHeight="1" x14ac:dyDescent="0.25">
      <c r="A239" s="101">
        <v>42767</v>
      </c>
      <c r="B239" s="101">
        <v>42768</v>
      </c>
      <c r="C239" s="3">
        <v>1261.8873658099999</v>
      </c>
      <c r="E239" s="3">
        <v>3.7049585699999099</v>
      </c>
      <c r="F239" s="3">
        <v>0.29446911264061598</v>
      </c>
      <c r="G239" s="3">
        <v>1899.3096579600001</v>
      </c>
      <c r="H239" s="3">
        <v>12.047015329373499</v>
      </c>
      <c r="I239" s="3"/>
      <c r="J239" s="3">
        <v>1261.8873658099999</v>
      </c>
      <c r="K239" s="3">
        <v>1261.8873658099999</v>
      </c>
      <c r="O239" s="101">
        <v>42762</v>
      </c>
    </row>
    <row r="240" spans="1:15" ht="15" customHeight="1" x14ac:dyDescent="0.25">
      <c r="A240" s="101">
        <v>42768</v>
      </c>
      <c r="B240" s="101">
        <v>42769</v>
      </c>
      <c r="C240" s="3">
        <v>1268.02755404</v>
      </c>
      <c r="E240" s="3">
        <v>6.14018823000014</v>
      </c>
      <c r="F240" s="3">
        <v>0.48658766197082698</v>
      </c>
      <c r="G240" s="3">
        <v>1908.55146442</v>
      </c>
      <c r="H240" s="3">
        <v>12.5922222816758</v>
      </c>
      <c r="I240" s="3"/>
      <c r="J240" s="3">
        <v>1268.02755404</v>
      </c>
      <c r="K240" s="3">
        <v>1268.02755404</v>
      </c>
      <c r="O240" s="101">
        <v>42765</v>
      </c>
    </row>
    <row r="241" spans="1:15" ht="15" customHeight="1" x14ac:dyDescent="0.25">
      <c r="A241" s="101">
        <v>42769</v>
      </c>
      <c r="B241" s="101">
        <v>42772</v>
      </c>
      <c r="C241" s="3">
        <v>1264.8114593</v>
      </c>
      <c r="E241" s="3">
        <v>-3.2160947400000102</v>
      </c>
      <c r="F241" s="3">
        <v>-0.25362972040736598</v>
      </c>
      <c r="G241" s="3">
        <v>1903.7108106799999</v>
      </c>
      <c r="H241" s="3">
        <v>12.3066549432816</v>
      </c>
      <c r="I241" s="3"/>
      <c r="J241" s="3">
        <v>1264.8114593</v>
      </c>
      <c r="K241" s="3">
        <v>1264.8114593</v>
      </c>
      <c r="O241" s="101">
        <v>42766</v>
      </c>
    </row>
    <row r="242" spans="1:15" ht="15" customHeight="1" x14ac:dyDescent="0.25">
      <c r="A242" s="101">
        <v>42772</v>
      </c>
      <c r="B242" s="101">
        <v>42773</v>
      </c>
      <c r="C242" s="3">
        <v>1270.4640558900001</v>
      </c>
      <c r="E242" s="3">
        <v>5.6525965900000301</v>
      </c>
      <c r="F242" s="3">
        <v>0.446912189831705</v>
      </c>
      <c r="G242" s="3">
        <v>1912.21872635</v>
      </c>
      <c r="H242" s="3">
        <v>12.8085670740931</v>
      </c>
      <c r="I242" s="3"/>
      <c r="J242" s="3">
        <v>1270.4640558900001</v>
      </c>
      <c r="K242" s="3">
        <v>1270.4640558900001</v>
      </c>
      <c r="O242" s="101">
        <v>42767</v>
      </c>
    </row>
    <row r="243" spans="1:15" ht="15" customHeight="1" x14ac:dyDescent="0.25">
      <c r="A243" s="101">
        <v>42773</v>
      </c>
      <c r="B243" s="101">
        <v>42774</v>
      </c>
      <c r="C243" s="3">
        <v>1276.51766978</v>
      </c>
      <c r="E243" s="3">
        <v>6.0536138899999496</v>
      </c>
      <c r="F243" s="3">
        <v>0.47648840295282302</v>
      </c>
      <c r="G243" s="3">
        <v>1921.3302268299999</v>
      </c>
      <c r="H243" s="3">
        <v>13.3460868143195</v>
      </c>
      <c r="I243" s="3"/>
      <c r="J243" s="3">
        <v>1276.51766978</v>
      </c>
      <c r="K243" s="3">
        <v>1276.51766978</v>
      </c>
      <c r="O243" s="101">
        <v>42768</v>
      </c>
    </row>
    <row r="244" spans="1:15" ht="15" customHeight="1" x14ac:dyDescent="0.25">
      <c r="A244" s="101">
        <v>42774</v>
      </c>
      <c r="B244" s="101">
        <v>42775</v>
      </c>
      <c r="C244" s="3">
        <v>1279.59286152</v>
      </c>
      <c r="E244" s="3">
        <v>3.0751917400000299</v>
      </c>
      <c r="F244" s="3">
        <v>0.24090475304818701</v>
      </c>
      <c r="G244" s="3">
        <v>1925.9588026500001</v>
      </c>
      <c r="H244" s="3">
        <v>13.619142923776501</v>
      </c>
      <c r="I244" s="3"/>
      <c r="J244" s="3">
        <v>1279.59286152</v>
      </c>
      <c r="K244" s="3">
        <v>1279.59286152</v>
      </c>
      <c r="O244" s="101">
        <v>42769</v>
      </c>
    </row>
    <row r="245" spans="1:15" ht="15" customHeight="1" x14ac:dyDescent="0.25">
      <c r="A245" s="101">
        <v>42775</v>
      </c>
      <c r="B245" s="101">
        <v>42776</v>
      </c>
      <c r="C245" s="3">
        <v>1286.00951001</v>
      </c>
      <c r="E245" s="3">
        <v>6.4166484899999396</v>
      </c>
      <c r="F245" s="3">
        <v>0.50146016619518896</v>
      </c>
      <c r="G245" s="3">
        <v>1935.61671888</v>
      </c>
      <c r="H245" s="3">
        <v>14.188897667737001</v>
      </c>
      <c r="I245" s="3"/>
      <c r="J245" s="3">
        <v>1286.00951001</v>
      </c>
      <c r="K245" s="3">
        <v>1286.00951001</v>
      </c>
      <c r="O245" s="101">
        <v>42772</v>
      </c>
    </row>
    <row r="246" spans="1:15" ht="15" customHeight="1" x14ac:dyDescent="0.25">
      <c r="A246" s="101">
        <v>42776</v>
      </c>
      <c r="B246" s="101">
        <v>42779</v>
      </c>
      <c r="C246" s="3">
        <v>1288.2108588599999</v>
      </c>
      <c r="E246" s="3">
        <v>2.2013488499999299</v>
      </c>
      <c r="F246" s="3">
        <v>0.171176716257948</v>
      </c>
      <c r="G246" s="3">
        <v>1938.9300440100001</v>
      </c>
      <c r="H246" s="3">
        <v>14.384362472581399</v>
      </c>
      <c r="I246" s="3"/>
      <c r="J246" s="3">
        <v>1288.2108588599999</v>
      </c>
      <c r="K246" s="3">
        <v>1288.2108588599999</v>
      </c>
      <c r="O246" s="101">
        <v>42773</v>
      </c>
    </row>
    <row r="247" spans="1:15" ht="15" customHeight="1" x14ac:dyDescent="0.25">
      <c r="A247" s="101">
        <v>42779</v>
      </c>
      <c r="B247" s="101">
        <v>42780</v>
      </c>
      <c r="C247" s="3">
        <v>1289.48171634</v>
      </c>
      <c r="E247" s="3">
        <v>1.27085748000013</v>
      </c>
      <c r="F247" s="3">
        <v>9.86529085094556E-2</v>
      </c>
      <c r="G247" s="3">
        <v>1941.0132326600001</v>
      </c>
      <c r="H247" s="3">
        <v>14.507257162039901</v>
      </c>
      <c r="I247" s="3"/>
      <c r="J247" s="3">
        <v>1289.48171634</v>
      </c>
      <c r="K247" s="3">
        <v>1289.48171634</v>
      </c>
      <c r="O247" s="101">
        <v>42774</v>
      </c>
    </row>
    <row r="248" spans="1:15" ht="15" customHeight="1" x14ac:dyDescent="0.25">
      <c r="A248" s="101">
        <v>42780</v>
      </c>
      <c r="B248" s="101">
        <v>42781</v>
      </c>
      <c r="C248" s="3">
        <v>1296.14577622</v>
      </c>
      <c r="E248" s="3">
        <v>6.66405987999996</v>
      </c>
      <c r="F248" s="3">
        <v>0.516801424599866</v>
      </c>
      <c r="G248" s="3">
        <v>1951.0444167000001</v>
      </c>
      <c r="H248" s="3">
        <v>15.0990322984381</v>
      </c>
      <c r="I248" s="3"/>
      <c r="J248" s="3">
        <v>1296.14577622</v>
      </c>
      <c r="K248" s="3">
        <v>1296.14577622</v>
      </c>
      <c r="O248" s="101">
        <v>42775</v>
      </c>
    </row>
    <row r="249" spans="1:15" ht="15" customHeight="1" x14ac:dyDescent="0.25">
      <c r="A249" s="101">
        <v>42781</v>
      </c>
      <c r="B249" s="101">
        <v>42782</v>
      </c>
      <c r="C249" s="3">
        <v>1297.40989904</v>
      </c>
      <c r="E249" s="3">
        <v>1.2641228200000101</v>
      </c>
      <c r="F249" s="3">
        <v>9.7529370784710204E-2</v>
      </c>
      <c r="G249" s="3">
        <v>1952.9472580300001</v>
      </c>
      <c r="H249" s="3">
        <v>15.2112876596312</v>
      </c>
      <c r="I249" s="3"/>
      <c r="J249" s="3">
        <v>1297.40989904</v>
      </c>
      <c r="K249" s="3">
        <v>1297.40989904</v>
      </c>
      <c r="O249" s="101">
        <v>42776</v>
      </c>
    </row>
    <row r="250" spans="1:15" ht="15" customHeight="1" x14ac:dyDescent="0.25">
      <c r="A250" s="101">
        <v>42782</v>
      </c>
      <c r="B250" s="101">
        <v>42783</v>
      </c>
      <c r="C250" s="3">
        <v>1289.6426830800001</v>
      </c>
      <c r="E250" s="3">
        <v>-7.7672159599999304</v>
      </c>
      <c r="F250" s="3">
        <v>-0.59867093396983595</v>
      </c>
      <c r="G250" s="3">
        <v>1941.2555304499999</v>
      </c>
      <c r="H250" s="3">
        <v>14.5215511683262</v>
      </c>
      <c r="I250" s="3"/>
      <c r="J250" s="3">
        <v>1289.6426830800001</v>
      </c>
      <c r="K250" s="3">
        <v>1289.6426830800001</v>
      </c>
      <c r="O250" s="101">
        <v>42779</v>
      </c>
    </row>
    <row r="251" spans="1:15" ht="15" customHeight="1" x14ac:dyDescent="0.25">
      <c r="A251" s="101">
        <v>42783</v>
      </c>
      <c r="B251" s="101">
        <v>42787</v>
      </c>
      <c r="C251" s="3">
        <v>1305.1270793599999</v>
      </c>
      <c r="E251" s="3">
        <v>15.4843962799998</v>
      </c>
      <c r="F251" s="3">
        <v>1.20067337124878</v>
      </c>
      <c r="G251" s="3">
        <v>1964.5636686800001</v>
      </c>
      <c r="H251" s="3">
        <v>15.8965809380168</v>
      </c>
      <c r="I251" s="3"/>
      <c r="J251" s="3">
        <v>1305.1270793599999</v>
      </c>
      <c r="K251" s="3">
        <v>1305.1270793599999</v>
      </c>
      <c r="O251" s="101">
        <v>42780</v>
      </c>
    </row>
    <row r="252" spans="1:15" ht="15" customHeight="1" x14ac:dyDescent="0.25">
      <c r="A252" s="101">
        <v>42786</v>
      </c>
      <c r="B252" s="101">
        <v>42788</v>
      </c>
      <c r="C252" s="3">
        <v>1303.2943213399999</v>
      </c>
      <c r="E252" s="3">
        <v>-1.83275802000002</v>
      </c>
      <c r="F252" s="3">
        <v>-0.14042755291682099</v>
      </c>
      <c r="G252" s="3">
        <v>1961.80487999</v>
      </c>
      <c r="H252" s="3">
        <v>15.7338302052211</v>
      </c>
      <c r="I252" s="3"/>
      <c r="J252" s="3">
        <v>1303.2943213399999</v>
      </c>
      <c r="K252" s="3">
        <v>1303.2943213399999</v>
      </c>
      <c r="O252" s="101">
        <v>42781</v>
      </c>
    </row>
    <row r="253" spans="1:15" ht="15" customHeight="1" x14ac:dyDescent="0.25">
      <c r="A253" s="101">
        <v>42787</v>
      </c>
      <c r="B253" s="101">
        <v>42789</v>
      </c>
      <c r="C253" s="3">
        <v>1303.92049557</v>
      </c>
      <c r="E253" s="3">
        <v>0.62617423000006001</v>
      </c>
      <c r="F253" s="3">
        <v>4.80454966884424E-2</v>
      </c>
      <c r="G253" s="3">
        <v>1962.7474388799999</v>
      </c>
      <c r="H253" s="3">
        <v>15.7894350982695</v>
      </c>
      <c r="I253" s="3"/>
      <c r="J253" s="3">
        <v>1303.92049557</v>
      </c>
      <c r="K253" s="3">
        <v>1303.92049557</v>
      </c>
      <c r="O253" s="101">
        <v>42782</v>
      </c>
    </row>
    <row r="254" spans="1:15" ht="15" customHeight="1" x14ac:dyDescent="0.25">
      <c r="A254" s="101">
        <v>42788</v>
      </c>
      <c r="B254" s="101">
        <v>42790</v>
      </c>
      <c r="C254" s="3">
        <v>1290.8549511900001</v>
      </c>
      <c r="E254" s="3">
        <v>-13.0655443799998</v>
      </c>
      <c r="F254" s="3">
        <v>-1.0020200176613001</v>
      </c>
      <c r="G254" s="3">
        <v>1943.0803166600001</v>
      </c>
      <c r="H254" s="3">
        <v>14.629201781056899</v>
      </c>
      <c r="I254" s="3"/>
      <c r="J254" s="3">
        <v>1290.8549511900001</v>
      </c>
      <c r="K254" s="3">
        <v>1290.8549511900001</v>
      </c>
      <c r="O254" s="101">
        <v>42783</v>
      </c>
    </row>
    <row r="255" spans="1:15" ht="15" customHeight="1" x14ac:dyDescent="0.25">
      <c r="A255" s="101">
        <v>42789</v>
      </c>
      <c r="B255" s="101">
        <v>42793</v>
      </c>
      <c r="C255" s="3">
        <v>1286.0612809300001</v>
      </c>
      <c r="E255" s="3">
        <v>-4.7936702599999901</v>
      </c>
      <c r="F255" s="3">
        <v>-0.37135622833385201</v>
      </c>
      <c r="G255" s="3">
        <v>1935.8645668700001</v>
      </c>
      <c r="H255" s="3">
        <v>14.203519100012899</v>
      </c>
      <c r="I255" s="3"/>
      <c r="J255" s="3">
        <v>1286.0612809300001</v>
      </c>
      <c r="K255" s="3">
        <v>1286.0612809300001</v>
      </c>
      <c r="O255" s="101">
        <v>42786</v>
      </c>
    </row>
    <row r="256" spans="1:15" ht="15" customHeight="1" x14ac:dyDescent="0.25">
      <c r="A256" s="101">
        <v>42790</v>
      </c>
      <c r="B256" s="101">
        <v>42794</v>
      </c>
      <c r="C256" s="3">
        <v>1291.6291107100001</v>
      </c>
      <c r="E256" s="3">
        <v>5.5678297800000101</v>
      </c>
      <c r="F256" s="3">
        <v>0.43293658417067299</v>
      </c>
      <c r="G256" s="3">
        <v>1944.2456328000001</v>
      </c>
      <c r="H256" s="3">
        <v>14.6979479146086</v>
      </c>
      <c r="I256" s="3"/>
      <c r="J256" s="3">
        <v>1291.6291107100001</v>
      </c>
      <c r="K256" s="3">
        <v>1291.6291107100001</v>
      </c>
      <c r="O256" s="101">
        <v>42787</v>
      </c>
    </row>
    <row r="257" spans="1:15" ht="15" customHeight="1" x14ac:dyDescent="0.25">
      <c r="A257" s="101">
        <v>42793</v>
      </c>
      <c r="B257" s="101">
        <v>42795</v>
      </c>
      <c r="C257" s="3">
        <v>1301.50628977</v>
      </c>
      <c r="E257" s="3">
        <v>9.8771790599998894</v>
      </c>
      <c r="F257" s="3">
        <v>0.76470706475255601</v>
      </c>
      <c r="G257" s="3">
        <v>1959.11341651</v>
      </c>
      <c r="H257" s="3">
        <v>15.575051225428099</v>
      </c>
      <c r="I257" s="3"/>
      <c r="J257" s="3">
        <v>1301.50628977</v>
      </c>
      <c r="K257" s="3">
        <v>1301.50628977</v>
      </c>
      <c r="O257" s="101">
        <v>42788</v>
      </c>
    </row>
    <row r="258" spans="1:15" ht="15" customHeight="1" x14ac:dyDescent="0.25">
      <c r="A258" s="101">
        <v>42794</v>
      </c>
      <c r="B258" s="101">
        <v>42796</v>
      </c>
      <c r="C258" s="3">
        <v>1293.06380537</v>
      </c>
      <c r="E258" s="3">
        <v>-8.4424844000000103</v>
      </c>
      <c r="F258" s="3">
        <v>-0.64867027277232203</v>
      </c>
      <c r="G258" s="3">
        <v>1946.4052301700001</v>
      </c>
      <c r="H258" s="3">
        <v>14.825350225552199</v>
      </c>
      <c r="I258" s="3"/>
      <c r="J258" s="3">
        <v>1293.06380537</v>
      </c>
      <c r="K258" s="3">
        <v>1293.06380537</v>
      </c>
      <c r="O258" s="101">
        <v>42789</v>
      </c>
    </row>
    <row r="259" spans="1:15" ht="15" customHeight="1" x14ac:dyDescent="0.25">
      <c r="A259" s="101">
        <v>42795</v>
      </c>
      <c r="B259" s="101">
        <v>42797</v>
      </c>
      <c r="C259" s="3">
        <v>1285.8558350799999</v>
      </c>
      <c r="E259" s="3">
        <v>-7.2079702900000404</v>
      </c>
      <c r="F259" s="3">
        <v>-0.55743345843151104</v>
      </c>
      <c r="G259" s="3">
        <v>1935.79351595</v>
      </c>
      <c r="H259" s="3">
        <v>14.1993275541589</v>
      </c>
      <c r="I259" s="3"/>
      <c r="J259" s="3">
        <v>1285.8558350799999</v>
      </c>
      <c r="K259" s="3">
        <v>1285.8558350799999</v>
      </c>
      <c r="O259" s="101">
        <v>42790</v>
      </c>
    </row>
    <row r="260" spans="1:15" ht="15" customHeight="1" x14ac:dyDescent="0.25">
      <c r="A260" s="101">
        <v>42796</v>
      </c>
      <c r="B260" s="101">
        <v>42800</v>
      </c>
      <c r="C260" s="3">
        <v>1284.46984924</v>
      </c>
      <c r="E260" s="3">
        <v>-1.3859858399998699</v>
      </c>
      <c r="F260" s="3">
        <v>-0.10778703196643299</v>
      </c>
      <c r="G260" s="3">
        <v>1933.7069815699999</v>
      </c>
      <c r="H260" s="3">
        <v>14.0762354882173</v>
      </c>
      <c r="I260" s="3"/>
      <c r="J260" s="3">
        <v>1284.46984924</v>
      </c>
      <c r="K260" s="3">
        <v>1284.46984924</v>
      </c>
      <c r="O260" s="101">
        <v>42793</v>
      </c>
    </row>
    <row r="261" spans="1:15" ht="15" customHeight="1" x14ac:dyDescent="0.25">
      <c r="A261" s="101">
        <v>42797</v>
      </c>
      <c r="B261" s="101">
        <v>42801</v>
      </c>
      <c r="C261" s="3">
        <v>1279.6972863200001</v>
      </c>
      <c r="E261" s="3">
        <v>-4.7725629199999204</v>
      </c>
      <c r="F261" s="3">
        <v>-0.37155896830305402</v>
      </c>
      <c r="G261" s="3">
        <v>1926.52211986</v>
      </c>
      <c r="H261" s="3">
        <v>13.652375004601099</v>
      </c>
      <c r="I261" s="3"/>
      <c r="J261" s="3">
        <v>1279.6972863200001</v>
      </c>
      <c r="K261" s="3">
        <v>1279.6972863200001</v>
      </c>
      <c r="O261" s="101">
        <v>42794</v>
      </c>
    </row>
    <row r="262" spans="1:15" ht="15" customHeight="1" x14ac:dyDescent="0.25">
      <c r="A262" s="101">
        <v>42800</v>
      </c>
      <c r="B262" s="101">
        <v>42802</v>
      </c>
      <c r="C262" s="3">
        <v>1278.2385574899999</v>
      </c>
      <c r="E262" s="3">
        <v>-1.45872883000015</v>
      </c>
      <c r="F262" s="3">
        <v>-0.113990147950926</v>
      </c>
      <c r="G262" s="3">
        <v>1924.3260744500001</v>
      </c>
      <c r="H262" s="3">
        <v>13.522822494463</v>
      </c>
      <c r="I262" s="3"/>
      <c r="J262" s="3">
        <v>1278.2385574899999</v>
      </c>
      <c r="K262" s="3">
        <v>1278.2385574899999</v>
      </c>
      <c r="O262" s="101">
        <v>42795</v>
      </c>
    </row>
    <row r="263" spans="1:15" ht="15" customHeight="1" x14ac:dyDescent="0.25">
      <c r="A263" s="101">
        <v>42801</v>
      </c>
      <c r="B263" s="101">
        <v>42803</v>
      </c>
      <c r="C263" s="3">
        <v>1278.2780328399999</v>
      </c>
      <c r="E263" s="3">
        <v>3.9475349999975103E-2</v>
      </c>
      <c r="F263" s="3">
        <v>3.0882615587479699E-3</v>
      </c>
      <c r="G263" s="3">
        <v>1924.3855026599999</v>
      </c>
      <c r="H263" s="3">
        <v>13.5263283754176</v>
      </c>
      <c r="I263" s="3"/>
      <c r="J263" s="3">
        <v>1278.2780328399999</v>
      </c>
      <c r="K263" s="3">
        <v>1278.2780328399999</v>
      </c>
      <c r="O263" s="101">
        <v>42796</v>
      </c>
    </row>
    <row r="264" spans="1:15" ht="15" customHeight="1" x14ac:dyDescent="0.25">
      <c r="A264" s="101">
        <v>42802</v>
      </c>
      <c r="B264" s="101">
        <v>42804</v>
      </c>
      <c r="C264" s="3">
        <v>1278.3744952699999</v>
      </c>
      <c r="E264" s="3">
        <v>9.6462429999974106E-2</v>
      </c>
      <c r="F264" s="3">
        <v>7.5462792539449097E-3</v>
      </c>
      <c r="G264" s="3">
        <v>1924.53072217</v>
      </c>
      <c r="H264" s="3">
        <v>13.534895389540299</v>
      </c>
      <c r="I264" s="3"/>
      <c r="J264" s="3">
        <v>1278.3744952699999</v>
      </c>
      <c r="K264" s="3">
        <v>1278.3744952699999</v>
      </c>
      <c r="O264" s="101">
        <v>42797</v>
      </c>
    </row>
    <row r="265" spans="1:15" ht="15" customHeight="1" x14ac:dyDescent="0.25">
      <c r="A265" s="101">
        <v>42803</v>
      </c>
      <c r="B265" s="101">
        <v>42807</v>
      </c>
      <c r="C265" s="3">
        <v>1284.8385699600001</v>
      </c>
      <c r="E265" s="3">
        <v>6.4640746900001798</v>
      </c>
      <c r="F265" s="3">
        <v>0.50564797044350096</v>
      </c>
      <c r="G265" s="3">
        <v>1934.26207271</v>
      </c>
      <c r="H265" s="3">
        <v>14.108982283987</v>
      </c>
      <c r="I265" s="3"/>
      <c r="J265" s="3">
        <v>1284.8385699600001</v>
      </c>
      <c r="K265" s="3">
        <v>1284.8385699600001</v>
      </c>
      <c r="O265" s="101">
        <v>42800</v>
      </c>
    </row>
    <row r="266" spans="1:15" ht="15" customHeight="1" x14ac:dyDescent="0.25">
      <c r="A266" s="101">
        <v>42804</v>
      </c>
      <c r="B266" s="101">
        <v>42808</v>
      </c>
      <c r="C266" s="3">
        <v>1279.5628159</v>
      </c>
      <c r="E266" s="3">
        <v>-5.2757540600000503</v>
      </c>
      <c r="F266" s="3">
        <v>-0.41061610254775599</v>
      </c>
      <c r="G266" s="3">
        <v>1926.31968117</v>
      </c>
      <c r="H266" s="3">
        <v>13.640432428040899</v>
      </c>
      <c r="I266" s="3"/>
      <c r="J266" s="3">
        <v>1279.5628159</v>
      </c>
      <c r="K266" s="3">
        <v>1279.5628159</v>
      </c>
      <c r="O266" s="101">
        <v>42801</v>
      </c>
    </row>
    <row r="267" spans="1:15" ht="15" customHeight="1" x14ac:dyDescent="0.25">
      <c r="A267" s="101">
        <v>42807</v>
      </c>
      <c r="B267" s="101">
        <v>42809</v>
      </c>
      <c r="C267" s="3">
        <v>1277.44630538</v>
      </c>
      <c r="E267" s="3">
        <v>-2.1165105200000198</v>
      </c>
      <c r="F267" s="3">
        <v>-0.165408879790818</v>
      </c>
      <c r="G267" s="3">
        <v>1923.1333773700001</v>
      </c>
      <c r="H267" s="3">
        <v>13.4524610621152</v>
      </c>
      <c r="I267" s="3"/>
      <c r="J267" s="3">
        <v>1277.44630538</v>
      </c>
      <c r="K267" s="3">
        <v>1277.44630538</v>
      </c>
      <c r="O267" s="101">
        <v>42802</v>
      </c>
    </row>
    <row r="268" spans="1:15" ht="15" customHeight="1" x14ac:dyDescent="0.25">
      <c r="A268" s="101">
        <v>42808</v>
      </c>
      <c r="B268" s="101">
        <v>42810</v>
      </c>
      <c r="C268" s="3">
        <v>1286.4285927599999</v>
      </c>
      <c r="E268" s="3">
        <v>8.9822873799998799</v>
      </c>
      <c r="F268" s="3">
        <v>0.703144025871838</v>
      </c>
      <c r="G268" s="3">
        <v>1938.3708696900001</v>
      </c>
      <c r="H268" s="3">
        <v>14.3513747955366</v>
      </c>
      <c r="I268" s="3"/>
      <c r="J268" s="3">
        <v>1286.4285927599999</v>
      </c>
      <c r="K268" s="3">
        <v>1286.4285927599999</v>
      </c>
      <c r="O268" s="101">
        <v>42803</v>
      </c>
    </row>
    <row r="269" spans="1:15" ht="15" customHeight="1" x14ac:dyDescent="0.25">
      <c r="A269" s="101">
        <v>42809</v>
      </c>
      <c r="B269" s="101">
        <v>42811</v>
      </c>
      <c r="C269" s="3">
        <v>1290.3327268800001</v>
      </c>
      <c r="E269" s="3">
        <v>3.9041341200002</v>
      </c>
      <c r="F269" s="3">
        <v>0.30348626748291002</v>
      </c>
      <c r="G269" s="3">
        <v>1944.2535590800001</v>
      </c>
      <c r="H269" s="3">
        <v>14.6984155139876</v>
      </c>
      <c r="I269" s="3"/>
      <c r="J269" s="3">
        <v>1290.3327268800001</v>
      </c>
      <c r="K269" s="3">
        <v>1290.3327268800001</v>
      </c>
      <c r="O269" s="101">
        <v>42804</v>
      </c>
    </row>
    <row r="270" spans="1:15" ht="15" customHeight="1" x14ac:dyDescent="0.25">
      <c r="A270" s="101">
        <v>42810</v>
      </c>
      <c r="B270" s="101">
        <v>42814</v>
      </c>
      <c r="C270" s="3">
        <v>1291.87524618</v>
      </c>
      <c r="E270" s="3">
        <v>1.54251929999986</v>
      </c>
      <c r="F270" s="3">
        <v>0.11954430573342099</v>
      </c>
      <c r="G270" s="3">
        <v>1946.57780351</v>
      </c>
      <c r="H270" s="3">
        <v>14.8355309391559</v>
      </c>
      <c r="I270" s="3"/>
      <c r="J270" s="3">
        <v>1291.87524618</v>
      </c>
      <c r="K270" s="3">
        <v>1291.87524618</v>
      </c>
      <c r="O270" s="101">
        <v>42807</v>
      </c>
    </row>
    <row r="271" spans="1:15" ht="15" customHeight="1" x14ac:dyDescent="0.25">
      <c r="A271" s="101">
        <v>42811</v>
      </c>
      <c r="B271" s="101">
        <v>42815</v>
      </c>
      <c r="C271" s="3">
        <v>1269.8088983299999</v>
      </c>
      <c r="E271" s="3">
        <v>-22.06634785</v>
      </c>
      <c r="F271" s="3">
        <v>-1.7080865908104499</v>
      </c>
      <c r="G271" s="3">
        <v>1913.32856907</v>
      </c>
      <c r="H271" s="3">
        <v>12.874040633783499</v>
      </c>
      <c r="I271" s="3"/>
      <c r="J271" s="3">
        <v>1269.8088983299999</v>
      </c>
      <c r="K271" s="3">
        <v>1269.8088983299999</v>
      </c>
      <c r="O271" s="101">
        <v>42808</v>
      </c>
    </row>
    <row r="272" spans="1:15" ht="15" customHeight="1" x14ac:dyDescent="0.25">
      <c r="A272" s="101">
        <v>42814</v>
      </c>
      <c r="B272" s="101">
        <v>42816</v>
      </c>
      <c r="C272" s="3">
        <v>1259.8892722999999</v>
      </c>
      <c r="E272" s="3">
        <v>-9.9196260300000105</v>
      </c>
      <c r="F272" s="3">
        <v>-0.78119046441128503</v>
      </c>
      <c r="G272" s="3">
        <v>1899.15033365</v>
      </c>
      <c r="H272" s="3">
        <v>12.037616223056</v>
      </c>
      <c r="I272" s="3"/>
      <c r="J272" s="3">
        <v>1259.8892722999999</v>
      </c>
      <c r="K272" s="3">
        <v>1259.8892722999999</v>
      </c>
      <c r="O272" s="101">
        <v>42809</v>
      </c>
    </row>
    <row r="273" spans="1:15" ht="15" customHeight="1" x14ac:dyDescent="0.25">
      <c r="A273" s="101">
        <v>42815</v>
      </c>
      <c r="B273" s="101">
        <v>42817</v>
      </c>
      <c r="C273" s="3">
        <v>1268.76493919</v>
      </c>
      <c r="E273" s="3">
        <v>8.8756668900000406</v>
      </c>
      <c r="F273" s="3">
        <v>0.70447991622286599</v>
      </c>
      <c r="G273" s="3">
        <v>1912.52946632</v>
      </c>
      <c r="H273" s="3">
        <v>12.826898727405201</v>
      </c>
      <c r="I273" s="3"/>
      <c r="J273" s="3">
        <v>1268.76493919</v>
      </c>
      <c r="K273" s="3">
        <v>1268.76493919</v>
      </c>
      <c r="O273" s="101">
        <v>42810</v>
      </c>
    </row>
    <row r="274" spans="1:15" ht="15" customHeight="1" x14ac:dyDescent="0.25">
      <c r="A274" s="101">
        <v>42816</v>
      </c>
      <c r="B274" s="101">
        <v>42818</v>
      </c>
      <c r="C274" s="3">
        <v>1264.0292261</v>
      </c>
      <c r="E274" s="3">
        <v>-4.7357130899999902</v>
      </c>
      <c r="F274" s="3">
        <v>-0.37325377961842099</v>
      </c>
      <c r="G274" s="3">
        <v>1908.9859252700001</v>
      </c>
      <c r="H274" s="3">
        <v>12.6178526686514</v>
      </c>
      <c r="I274" s="3"/>
      <c r="J274" s="3">
        <v>1264.0292261</v>
      </c>
      <c r="K274" s="3">
        <v>1264.0292261</v>
      </c>
      <c r="O274" s="101">
        <v>42811</v>
      </c>
    </row>
    <row r="275" spans="1:15" ht="15" customHeight="1" x14ac:dyDescent="0.25">
      <c r="A275" s="101">
        <v>42817</v>
      </c>
      <c r="B275" s="101">
        <v>42821</v>
      </c>
      <c r="C275" s="3">
        <v>1255.87340182</v>
      </c>
      <c r="E275" s="3">
        <v>-8.1558242799999299</v>
      </c>
      <c r="F275" s="3">
        <v>-0.64522434383606997</v>
      </c>
      <c r="G275" s="3">
        <v>1896.66868335</v>
      </c>
      <c r="H275" s="3">
        <v>11.891214867152399</v>
      </c>
      <c r="I275" s="3"/>
      <c r="J275" s="3">
        <v>1255.87340182</v>
      </c>
      <c r="K275" s="3">
        <v>1255.87340182</v>
      </c>
      <c r="O275" s="101">
        <v>42814</v>
      </c>
    </row>
    <row r="276" spans="1:15" ht="15" customHeight="1" x14ac:dyDescent="0.25">
      <c r="A276" s="101">
        <v>42818</v>
      </c>
      <c r="B276" s="101">
        <v>42822</v>
      </c>
      <c r="C276" s="3">
        <v>1259.4269268800001</v>
      </c>
      <c r="E276" s="3">
        <v>3.5535250600000801</v>
      </c>
      <c r="F276" s="3">
        <v>0.282952489864851</v>
      </c>
      <c r="G276" s="3">
        <v>1903.6102457699999</v>
      </c>
      <c r="H276" s="3">
        <v>12.300722262444101</v>
      </c>
      <c r="I276" s="3"/>
      <c r="J276" s="3">
        <v>1259.4269268800001</v>
      </c>
      <c r="K276" s="3">
        <v>1259.4269268800001</v>
      </c>
      <c r="O276" s="101">
        <v>42815</v>
      </c>
    </row>
    <row r="277" spans="1:15" ht="15" customHeight="1" x14ac:dyDescent="0.25">
      <c r="A277" s="101">
        <v>42821</v>
      </c>
      <c r="B277" s="101">
        <v>42823</v>
      </c>
      <c r="C277" s="3">
        <v>1267.1018131599999</v>
      </c>
      <c r="E277" s="3">
        <v>7.6748862799997797</v>
      </c>
      <c r="F277" s="3">
        <v>0.60939512378164196</v>
      </c>
      <c r="G277" s="3">
        <v>1915.21075378</v>
      </c>
      <c r="H277" s="3">
        <v>12.9850773876747</v>
      </c>
      <c r="I277" s="3"/>
      <c r="J277" s="3">
        <v>1267.1018131599999</v>
      </c>
      <c r="K277" s="3">
        <v>1267.1018131599999</v>
      </c>
      <c r="O277" s="101">
        <v>42816</v>
      </c>
    </row>
    <row r="278" spans="1:15" ht="15" customHeight="1" x14ac:dyDescent="0.25">
      <c r="A278" s="101">
        <v>42822</v>
      </c>
      <c r="B278" s="101">
        <v>42824</v>
      </c>
      <c r="C278" s="3">
        <v>1266.9427325700001</v>
      </c>
      <c r="E278" s="3">
        <v>-0.15908058999980301</v>
      </c>
      <c r="F278" s="3">
        <v>-1.25546809536247E-2</v>
      </c>
      <c r="G278" s="3">
        <v>1917.28293426</v>
      </c>
      <c r="H278" s="3">
        <v>13.1073226661288</v>
      </c>
      <c r="I278" s="3"/>
      <c r="J278" s="3">
        <v>1266.9427325700001</v>
      </c>
      <c r="K278" s="3">
        <v>1266.9427325700001</v>
      </c>
      <c r="O278" s="101">
        <v>42817</v>
      </c>
    </row>
    <row r="279" spans="1:15" ht="15" customHeight="1" x14ac:dyDescent="0.25">
      <c r="A279" s="101">
        <v>42823</v>
      </c>
      <c r="B279" s="101">
        <v>42825</v>
      </c>
      <c r="C279" s="3">
        <v>1277.4330331900001</v>
      </c>
      <c r="E279" s="3">
        <v>10.4903006199999</v>
      </c>
      <c r="F279" s="3">
        <v>0.82800116771815002</v>
      </c>
      <c r="G279" s="3">
        <v>1933.37719201</v>
      </c>
      <c r="H279" s="3">
        <v>14.0567800320046</v>
      </c>
      <c r="I279" s="3"/>
      <c r="J279" s="3">
        <v>1277.4330331900001</v>
      </c>
      <c r="K279" s="3">
        <v>1277.4330331900001</v>
      </c>
      <c r="O279" s="101">
        <v>42818</v>
      </c>
    </row>
    <row r="280" spans="1:15" ht="15" customHeight="1" x14ac:dyDescent="0.25">
      <c r="A280" s="101">
        <v>42824</v>
      </c>
      <c r="B280" s="101">
        <v>42828</v>
      </c>
      <c r="C280" s="3">
        <v>1275.72019548</v>
      </c>
      <c r="E280" s="3">
        <v>-1.71283771000003</v>
      </c>
      <c r="F280" s="3">
        <v>-0.13408434457991</v>
      </c>
      <c r="G280" s="3">
        <v>1930.7848358799999</v>
      </c>
      <c r="H280" s="3">
        <v>13.9038477464133</v>
      </c>
      <c r="I280" s="3"/>
      <c r="J280" s="3">
        <v>1275.72019548</v>
      </c>
      <c r="K280" s="3">
        <v>1275.72019548</v>
      </c>
      <c r="O280" s="101">
        <v>42821</v>
      </c>
    </row>
    <row r="281" spans="1:15" ht="15" customHeight="1" x14ac:dyDescent="0.25">
      <c r="A281" s="101">
        <v>42825</v>
      </c>
      <c r="B281" s="101">
        <v>42829</v>
      </c>
      <c r="C281" s="3">
        <v>1278.9504932699999</v>
      </c>
      <c r="E281" s="3">
        <v>3.2302977899998901</v>
      </c>
      <c r="F281" s="3">
        <v>0.25321365934671802</v>
      </c>
      <c r="G281" s="3">
        <v>1935.67384681</v>
      </c>
      <c r="H281" s="3">
        <v>14.1922678470132</v>
      </c>
      <c r="I281" s="3"/>
      <c r="J281" s="3">
        <v>1278.9504932699999</v>
      </c>
      <c r="K281" s="3">
        <v>1278.9504932699999</v>
      </c>
      <c r="O281" s="101">
        <v>42822</v>
      </c>
    </row>
    <row r="282" spans="1:15" ht="15" customHeight="1" x14ac:dyDescent="0.25">
      <c r="A282" s="101">
        <v>42828</v>
      </c>
      <c r="B282" s="101">
        <v>42830</v>
      </c>
      <c r="C282" s="3">
        <v>1283.18692237</v>
      </c>
      <c r="E282" s="3">
        <v>4.2364291000001204</v>
      </c>
      <c r="F282" s="3">
        <v>0.33124261824775098</v>
      </c>
      <c r="G282" s="3">
        <v>1942.95070747</v>
      </c>
      <c r="H282" s="3">
        <v>14.6215556750952</v>
      </c>
      <c r="I282" s="3"/>
      <c r="J282" s="3">
        <v>1283.18692237</v>
      </c>
      <c r="K282" s="3">
        <v>1283.18692237</v>
      </c>
      <c r="O282" s="101">
        <v>42823</v>
      </c>
    </row>
    <row r="283" spans="1:15" ht="15" customHeight="1" x14ac:dyDescent="0.25">
      <c r="A283" s="101">
        <v>42829</v>
      </c>
      <c r="B283" s="101">
        <v>42831</v>
      </c>
      <c r="C283" s="3">
        <v>1288.6234075499999</v>
      </c>
      <c r="E283" s="3">
        <v>5.4364851799998597</v>
      </c>
      <c r="F283" s="3">
        <v>0.423670556894295</v>
      </c>
      <c r="G283" s="3">
        <v>1952.98174298</v>
      </c>
      <c r="H283" s="3">
        <v>15.2133220491817</v>
      </c>
      <c r="I283" s="3"/>
      <c r="J283" s="3">
        <v>1288.6234075499999</v>
      </c>
      <c r="K283" s="3">
        <v>1288.6234075499999</v>
      </c>
      <c r="O283" s="101">
        <v>42824</v>
      </c>
    </row>
    <row r="284" spans="1:15" ht="15" customHeight="1" x14ac:dyDescent="0.25">
      <c r="A284" s="101">
        <v>42830</v>
      </c>
      <c r="B284" s="101">
        <v>42832</v>
      </c>
      <c r="C284" s="3">
        <v>1295.0945477299999</v>
      </c>
      <c r="E284" s="3">
        <v>6.4711401800000203</v>
      </c>
      <c r="F284" s="3">
        <v>0.502174657241649</v>
      </c>
      <c r="G284" s="3">
        <v>1964.88731779</v>
      </c>
      <c r="H284" s="3">
        <v>15.9156741472982</v>
      </c>
      <c r="I284" s="3"/>
      <c r="J284" s="3">
        <v>1295.0945477299999</v>
      </c>
      <c r="K284" s="3">
        <v>1295.0945477299999</v>
      </c>
      <c r="O284" s="101">
        <v>42825</v>
      </c>
    </row>
    <row r="285" spans="1:15" ht="15" customHeight="1" x14ac:dyDescent="0.25">
      <c r="A285" s="101">
        <v>42831</v>
      </c>
      <c r="B285" s="101">
        <v>42835</v>
      </c>
      <c r="C285" s="3">
        <v>1300.2140506400001</v>
      </c>
      <c r="E285" s="3">
        <v>5.1195029100001603</v>
      </c>
      <c r="F285" s="3">
        <v>0.39529954928567701</v>
      </c>
      <c r="G285" s="3">
        <v>1974.1258022699999</v>
      </c>
      <c r="H285" s="3">
        <v>16.460685124214098</v>
      </c>
      <c r="I285" s="3"/>
      <c r="J285" s="3">
        <v>1300.2140506400001</v>
      </c>
      <c r="K285" s="3">
        <v>1300.2140506400001</v>
      </c>
      <c r="O285" s="101">
        <v>42828</v>
      </c>
    </row>
    <row r="286" spans="1:15" ht="15" customHeight="1" x14ac:dyDescent="0.25">
      <c r="A286" s="101">
        <v>42832</v>
      </c>
      <c r="B286" s="101">
        <v>42836</v>
      </c>
      <c r="C286" s="3">
        <v>1298.0439145400001</v>
      </c>
      <c r="E286" s="3">
        <v>-2.1701361000000299</v>
      </c>
      <c r="F286" s="3">
        <v>-0.166906064346239</v>
      </c>
      <c r="G286" s="3">
        <v>1970.8308665899999</v>
      </c>
      <c r="H286" s="3">
        <v>16.266305178269601</v>
      </c>
      <c r="I286" s="3"/>
      <c r="J286" s="3">
        <v>1298.0439145400001</v>
      </c>
      <c r="K286" s="3">
        <v>1298.0439145400001</v>
      </c>
      <c r="O286" s="101">
        <v>42829</v>
      </c>
    </row>
    <row r="287" spans="1:15" ht="15" customHeight="1" x14ac:dyDescent="0.25">
      <c r="A287" s="101">
        <v>42835</v>
      </c>
      <c r="B287" s="101">
        <v>42837</v>
      </c>
      <c r="C287" s="3">
        <v>1307.50694254</v>
      </c>
      <c r="E287" s="3">
        <v>9.4630279999998894</v>
      </c>
      <c r="F287" s="3">
        <v>0.72902217667676295</v>
      </c>
      <c r="G287" s="3">
        <v>1985.1986606600001</v>
      </c>
      <c r="H287" s="3">
        <v>17.113912326300301</v>
      </c>
      <c r="I287" s="3"/>
      <c r="J287" s="3">
        <v>1307.50694254</v>
      </c>
      <c r="K287" s="3">
        <v>1307.50694254</v>
      </c>
      <c r="O287" s="101">
        <v>42830</v>
      </c>
    </row>
    <row r="288" spans="1:15" ht="15" customHeight="1" x14ac:dyDescent="0.25">
      <c r="A288" s="101">
        <v>42836</v>
      </c>
      <c r="B288" s="101">
        <v>42838</v>
      </c>
      <c r="C288" s="3">
        <v>1305.03911649</v>
      </c>
      <c r="E288" s="3">
        <v>-2.4678260499999798</v>
      </c>
      <c r="F288" s="3">
        <v>-0.18874286397332299</v>
      </c>
      <c r="G288" s="3">
        <v>1981.4517398600001</v>
      </c>
      <c r="H288" s="3">
        <v>16.892868174518</v>
      </c>
      <c r="I288" s="3"/>
      <c r="J288" s="3">
        <v>1305.03911649</v>
      </c>
      <c r="K288" s="3">
        <v>1305.03911649</v>
      </c>
      <c r="O288" s="101">
        <v>42831</v>
      </c>
    </row>
    <row r="289" spans="1:15" ht="15" customHeight="1" x14ac:dyDescent="0.25">
      <c r="A289" s="101">
        <v>42837</v>
      </c>
      <c r="B289" s="101">
        <v>42842</v>
      </c>
      <c r="C289" s="3">
        <v>1305.03911649</v>
      </c>
      <c r="E289" s="3"/>
      <c r="F289" s="3"/>
      <c r="G289" s="3">
        <v>1981.4517398600001</v>
      </c>
      <c r="H289" s="3">
        <v>16.892868174518</v>
      </c>
      <c r="I289" s="3"/>
      <c r="J289" s="3">
        <v>1305.03911649</v>
      </c>
      <c r="K289" s="3">
        <v>1305.03911649</v>
      </c>
      <c r="O289" s="101">
        <v>42832</v>
      </c>
    </row>
    <row r="290" spans="1:15" ht="15" customHeight="1" x14ac:dyDescent="0.25">
      <c r="A290" s="101">
        <v>42838</v>
      </c>
      <c r="B290" s="101">
        <v>42843</v>
      </c>
      <c r="C290" s="3">
        <v>1305.06166237</v>
      </c>
      <c r="E290" s="3">
        <v>2.25458800000524E-2</v>
      </c>
      <c r="F290" s="3">
        <v>1.72760185614961E-3</v>
      </c>
      <c r="G290" s="3">
        <v>1981.48597146</v>
      </c>
      <c r="H290" s="3">
        <v>16.894887618053101</v>
      </c>
      <c r="I290" s="3"/>
      <c r="J290" s="3">
        <v>1305.06166237</v>
      </c>
      <c r="K290" s="3">
        <v>1305.06166237</v>
      </c>
      <c r="O290" s="101">
        <v>42835</v>
      </c>
    </row>
    <row r="291" spans="1:15" ht="15" customHeight="1" x14ac:dyDescent="0.25">
      <c r="A291" s="101">
        <v>42843</v>
      </c>
      <c r="B291" s="101">
        <v>42844</v>
      </c>
      <c r="C291" s="3">
        <v>1312.4393755000001</v>
      </c>
      <c r="E291" s="3">
        <v>7.3777131300000702</v>
      </c>
      <c r="F291" s="3">
        <v>0.56531529066619002</v>
      </c>
      <c r="G291" s="3">
        <v>1992.68761464</v>
      </c>
      <c r="H291" s="3">
        <v>17.555712291820001</v>
      </c>
      <c r="I291" s="3"/>
      <c r="J291" s="3">
        <v>1312.4393755000001</v>
      </c>
      <c r="K291" s="3">
        <v>1312.4393755000001</v>
      </c>
      <c r="O291" s="101">
        <v>42836</v>
      </c>
    </row>
    <row r="292" spans="1:15" ht="15" customHeight="1" x14ac:dyDescent="0.25">
      <c r="A292" s="101">
        <v>42844</v>
      </c>
      <c r="B292" s="101">
        <v>42845</v>
      </c>
      <c r="C292" s="3">
        <v>1314.64165525</v>
      </c>
      <c r="E292" s="3">
        <v>2.2022797499998799</v>
      </c>
      <c r="F292" s="3">
        <v>0.16780049357791799</v>
      </c>
      <c r="G292" s="3">
        <v>1996.9582462799999</v>
      </c>
      <c r="H292" s="3">
        <v>17.807652004140099</v>
      </c>
      <c r="I292" s="3"/>
      <c r="J292" s="3">
        <v>1314.64165525</v>
      </c>
      <c r="K292" s="3">
        <v>1314.64165525</v>
      </c>
      <c r="O292" s="101">
        <v>42837</v>
      </c>
    </row>
    <row r="293" spans="1:15" ht="15" customHeight="1" x14ac:dyDescent="0.25">
      <c r="A293" s="101">
        <v>42845</v>
      </c>
      <c r="B293" s="101">
        <v>42846</v>
      </c>
      <c r="C293" s="3">
        <v>1311.5103314</v>
      </c>
      <c r="E293" s="3">
        <v>-3.1313238499999398</v>
      </c>
      <c r="F293" s="3">
        <v>-0.238188394342675</v>
      </c>
      <c r="G293" s="3">
        <v>1992.2017235000001</v>
      </c>
      <c r="H293" s="3">
        <v>17.5270478495666</v>
      </c>
      <c r="I293" s="3"/>
      <c r="J293" s="3">
        <v>1311.5103314</v>
      </c>
      <c r="K293" s="3">
        <v>1311.5103314</v>
      </c>
      <c r="O293" s="101">
        <v>42838</v>
      </c>
    </row>
    <row r="294" spans="1:15" ht="15" customHeight="1" x14ac:dyDescent="0.25">
      <c r="A294" s="101">
        <v>42846</v>
      </c>
      <c r="B294" s="101">
        <v>42849</v>
      </c>
      <c r="C294" s="3">
        <v>1323.7278324700001</v>
      </c>
      <c r="E294" s="3">
        <v>12.217501070000001</v>
      </c>
      <c r="F294" s="3">
        <v>0.931559651303559</v>
      </c>
      <c r="G294" s="3">
        <v>2011.12232032</v>
      </c>
      <c r="H294" s="3">
        <v>18.643240984817801</v>
      </c>
      <c r="I294" s="3"/>
      <c r="J294" s="3">
        <v>1323.7278324700001</v>
      </c>
      <c r="K294" s="3">
        <v>1323.7278324700001</v>
      </c>
      <c r="O294" s="101">
        <v>42843</v>
      </c>
    </row>
    <row r="295" spans="1:15" ht="15" customHeight="1" x14ac:dyDescent="0.25">
      <c r="A295" s="101">
        <v>42849</v>
      </c>
      <c r="B295" s="101">
        <v>42850</v>
      </c>
      <c r="C295" s="3">
        <v>1335.8208052699999</v>
      </c>
      <c r="E295" s="3">
        <v>12.092972799999799</v>
      </c>
      <c r="F295" s="3">
        <v>0.91355432010786697</v>
      </c>
      <c r="G295" s="3">
        <v>2029.49501517</v>
      </c>
      <c r="H295" s="3">
        <v>19.727111438944299</v>
      </c>
      <c r="I295" s="3"/>
      <c r="J295" s="3">
        <v>1335.8208052699999</v>
      </c>
      <c r="K295" s="3">
        <v>1335.8208052699999</v>
      </c>
      <c r="O295" s="101">
        <v>42844</v>
      </c>
    </row>
    <row r="296" spans="1:15" ht="15" customHeight="1" x14ac:dyDescent="0.25">
      <c r="A296" s="101">
        <v>42850</v>
      </c>
      <c r="B296" s="101">
        <v>42851</v>
      </c>
      <c r="C296" s="3">
        <v>1344.8746182100001</v>
      </c>
      <c r="E296" s="3">
        <v>9.0538129400001708</v>
      </c>
      <c r="F296" s="3">
        <v>0.67777151727847995</v>
      </c>
      <c r="G296" s="3">
        <v>2045.5076681099999</v>
      </c>
      <c r="H296" s="3">
        <v>20.6717546475505</v>
      </c>
      <c r="I296" s="3"/>
      <c r="J296" s="3">
        <v>1344.8746182100001</v>
      </c>
      <c r="K296" s="3">
        <v>1344.8746182100001</v>
      </c>
      <c r="O296" s="101">
        <v>42845</v>
      </c>
    </row>
    <row r="297" spans="1:15" ht="15" customHeight="1" x14ac:dyDescent="0.25">
      <c r="A297" s="101">
        <v>42851</v>
      </c>
      <c r="B297" s="101">
        <v>42852</v>
      </c>
      <c r="C297" s="3">
        <v>1345.50456454</v>
      </c>
      <c r="E297" s="3">
        <v>0.62994632999993805</v>
      </c>
      <c r="F297" s="3">
        <v>4.6840524869029503E-2</v>
      </c>
      <c r="G297" s="3">
        <v>2049.1929339500002</v>
      </c>
      <c r="H297" s="3">
        <v>20.8891615544952</v>
      </c>
      <c r="I297" s="3"/>
      <c r="J297" s="3">
        <v>1345.50456454</v>
      </c>
      <c r="K297" s="3">
        <v>1345.50456454</v>
      </c>
      <c r="O297" s="101">
        <v>42846</v>
      </c>
    </row>
    <row r="298" spans="1:15" ht="15" customHeight="1" x14ac:dyDescent="0.25">
      <c r="A298" s="101">
        <v>42852</v>
      </c>
      <c r="B298" s="101">
        <v>42853</v>
      </c>
      <c r="C298" s="3">
        <v>1345.2539648300001</v>
      </c>
      <c r="E298" s="3">
        <v>-0.25059970999996001</v>
      </c>
      <c r="F298" s="3">
        <v>-1.8624961713575802E-2</v>
      </c>
      <c r="G298" s="3">
        <v>2050.9149906299999</v>
      </c>
      <c r="H298" s="3">
        <v>20.990751787774599</v>
      </c>
      <c r="I298" s="3"/>
      <c r="J298" s="3">
        <v>1345.2539648300001</v>
      </c>
      <c r="K298" s="3">
        <v>1345.2539648300001</v>
      </c>
      <c r="O298" s="101">
        <v>42849</v>
      </c>
    </row>
    <row r="299" spans="1:15" ht="15" customHeight="1" x14ac:dyDescent="0.25">
      <c r="A299" s="101">
        <v>42853</v>
      </c>
      <c r="B299" s="101">
        <v>42856</v>
      </c>
      <c r="C299" s="3">
        <v>1345.2539648300001</v>
      </c>
      <c r="E299" s="3"/>
      <c r="F299" s="3"/>
      <c r="G299" s="3">
        <v>2050.9149906299999</v>
      </c>
      <c r="H299" s="3">
        <v>20.990751787774599</v>
      </c>
      <c r="I299" s="3"/>
      <c r="J299" s="3">
        <v>1345.2539648300001</v>
      </c>
      <c r="K299" s="3">
        <v>1345.2539648300001</v>
      </c>
      <c r="O299" s="101">
        <v>42850</v>
      </c>
    </row>
    <row r="300" spans="1:15" ht="15" customHeight="1" x14ac:dyDescent="0.25">
      <c r="A300" s="101">
        <v>42857</v>
      </c>
      <c r="B300" s="101">
        <v>42857</v>
      </c>
      <c r="C300" s="3">
        <v>1358.73961235</v>
      </c>
      <c r="E300" s="3">
        <v>13.485647519999899</v>
      </c>
      <c r="F300" s="3">
        <v>1.00246108709325</v>
      </c>
      <c r="G300" s="3">
        <v>2073.5318355099998</v>
      </c>
      <c r="H300" s="3">
        <v>22.324999710092499</v>
      </c>
      <c r="I300" s="3"/>
      <c r="J300" s="3">
        <v>1358.73961235</v>
      </c>
      <c r="K300" s="3">
        <v>1358.73961235</v>
      </c>
      <c r="O300" s="101">
        <v>42851</v>
      </c>
    </row>
    <row r="301" spans="1:15" ht="15" customHeight="1" x14ac:dyDescent="0.25">
      <c r="A301" s="101">
        <v>42858</v>
      </c>
      <c r="B301" s="101">
        <v>42858</v>
      </c>
      <c r="C301" s="3">
        <v>1351.6758987000001</v>
      </c>
      <c r="E301" s="3">
        <v>-7.0637136499999498</v>
      </c>
      <c r="F301" s="3">
        <v>-0.51987250432649001</v>
      </c>
      <c r="G301" s="3">
        <v>2062.7521136300002</v>
      </c>
      <c r="H301" s="3">
        <v>21.689065670757401</v>
      </c>
      <c r="I301" s="3"/>
      <c r="J301" s="3">
        <v>1351.6758987000001</v>
      </c>
      <c r="K301" s="3">
        <v>1351.6758987000001</v>
      </c>
      <c r="O301" s="101">
        <v>42852</v>
      </c>
    </row>
    <row r="302" spans="1:15" ht="15" customHeight="1" x14ac:dyDescent="0.25">
      <c r="A302" s="101">
        <v>42859</v>
      </c>
      <c r="B302" s="101">
        <v>42859</v>
      </c>
      <c r="C302" s="3">
        <v>1360.63227476</v>
      </c>
      <c r="E302" s="3">
        <v>8.9563760599999096</v>
      </c>
      <c r="F302" s="3">
        <v>0.66261269203762296</v>
      </c>
      <c r="G302" s="3">
        <v>2076.8679673900001</v>
      </c>
      <c r="H302" s="3">
        <v>22.521809966036098</v>
      </c>
      <c r="I302" s="3"/>
      <c r="J302" s="3">
        <v>1360.63227476</v>
      </c>
      <c r="K302" s="3">
        <v>1360.63227476</v>
      </c>
      <c r="O302" s="101">
        <v>42853</v>
      </c>
    </row>
    <row r="303" spans="1:15" ht="15" customHeight="1" x14ac:dyDescent="0.25">
      <c r="A303" s="101">
        <v>42860</v>
      </c>
      <c r="B303" s="101">
        <v>42860</v>
      </c>
      <c r="C303" s="3">
        <v>1366.2188836099999</v>
      </c>
      <c r="E303" s="3">
        <v>5.5866088499999398</v>
      </c>
      <c r="F303" s="3">
        <v>0.41058917634342301</v>
      </c>
      <c r="G303" s="3">
        <v>2087.9209804100001</v>
      </c>
      <c r="H303" s="3">
        <v>23.173866419336001</v>
      </c>
      <c r="I303" s="3"/>
      <c r="J303" s="3">
        <v>1366.2188836099999</v>
      </c>
      <c r="K303" s="3">
        <v>1366.2188836099999</v>
      </c>
      <c r="O303" s="101">
        <v>42857</v>
      </c>
    </row>
    <row r="304" spans="1:15" ht="15" customHeight="1" x14ac:dyDescent="0.25">
      <c r="A304" s="101">
        <v>42863</v>
      </c>
      <c r="B304" s="101">
        <v>42863</v>
      </c>
      <c r="C304" s="3">
        <v>1366.2990266100001</v>
      </c>
      <c r="E304" s="3">
        <v>8.0143000000134607E-2</v>
      </c>
      <c r="F304" s="3">
        <v>5.8660439378854703E-3</v>
      </c>
      <c r="G304" s="3">
        <v>2088.0434587599998</v>
      </c>
      <c r="H304" s="3">
        <v>23.181091851746402</v>
      </c>
      <c r="I304" s="3"/>
      <c r="J304" s="3">
        <v>1366.2990266100001</v>
      </c>
      <c r="K304" s="3">
        <v>1366.2990266100001</v>
      </c>
      <c r="O304" s="101">
        <v>42858</v>
      </c>
    </row>
    <row r="305" spans="1:15" ht="15" customHeight="1" x14ac:dyDescent="0.25">
      <c r="A305" s="101">
        <v>42864</v>
      </c>
      <c r="B305" s="101">
        <v>42864</v>
      </c>
      <c r="C305" s="3">
        <v>1383.1566108100001</v>
      </c>
      <c r="E305" s="3">
        <v>16.857584200000002</v>
      </c>
      <c r="F305" s="3">
        <v>1.23381367267942</v>
      </c>
      <c r="G305" s="3">
        <v>2113.8060244500002</v>
      </c>
      <c r="H305" s="3">
        <v>24.7009170054245</v>
      </c>
      <c r="I305" s="3"/>
      <c r="J305" s="3">
        <v>1383.1566108100001</v>
      </c>
      <c r="K305" s="3">
        <v>1383.1566108100001</v>
      </c>
      <c r="O305" s="101">
        <v>42859</v>
      </c>
    </row>
    <row r="306" spans="1:15" ht="15" customHeight="1" x14ac:dyDescent="0.25">
      <c r="A306" s="101">
        <v>42865</v>
      </c>
      <c r="B306" s="101">
        <v>42865</v>
      </c>
      <c r="C306" s="3">
        <v>1380.9181091800001</v>
      </c>
      <c r="E306" s="3">
        <v>-2.2385016299999698</v>
      </c>
      <c r="F306" s="3">
        <v>-0.161840070206442</v>
      </c>
      <c r="G306" s="3">
        <v>2112.3512888599998</v>
      </c>
      <c r="H306" s="3">
        <v>24.615096991679099</v>
      </c>
      <c r="I306" s="3"/>
      <c r="J306" s="3">
        <v>1380.9181091800001</v>
      </c>
      <c r="K306" s="3">
        <v>1380.9181091800001</v>
      </c>
      <c r="O306" s="101">
        <v>42860</v>
      </c>
    </row>
    <row r="307" spans="1:15" ht="15" customHeight="1" x14ac:dyDescent="0.25">
      <c r="A307" s="101">
        <v>42866</v>
      </c>
      <c r="B307" s="101">
        <v>42866</v>
      </c>
      <c r="C307" s="3">
        <v>1380.6396703</v>
      </c>
      <c r="E307" s="3">
        <v>-0.278438880000067</v>
      </c>
      <c r="F307" s="3">
        <v>-2.0163315851173799E-2</v>
      </c>
      <c r="G307" s="3">
        <v>2115.8359435500001</v>
      </c>
      <c r="H307" s="3">
        <v>24.820669135132199</v>
      </c>
      <c r="I307" s="3"/>
      <c r="J307" s="3">
        <v>1380.6396703</v>
      </c>
      <c r="K307" s="3">
        <v>1380.6396703</v>
      </c>
      <c r="O307" s="101">
        <v>42863</v>
      </c>
    </row>
    <row r="308" spans="1:15" ht="15" customHeight="1" x14ac:dyDescent="0.25">
      <c r="A308" s="101">
        <v>42867</v>
      </c>
      <c r="B308" s="101">
        <v>42867</v>
      </c>
      <c r="C308" s="3">
        <v>1375.2444427400001</v>
      </c>
      <c r="E308" s="3">
        <v>-5.3952275599999604</v>
      </c>
      <c r="F308" s="3">
        <v>-0.39077738211213903</v>
      </c>
      <c r="G308" s="3">
        <v>2108.4023749399998</v>
      </c>
      <c r="H308" s="3">
        <v>24.3821365490919</v>
      </c>
      <c r="I308" s="3"/>
      <c r="J308" s="3">
        <v>1375.2444427400001</v>
      </c>
      <c r="K308" s="3">
        <v>1375.2444427400001</v>
      </c>
      <c r="O308" s="101">
        <v>42864</v>
      </c>
    </row>
    <row r="309" spans="1:15" ht="15" customHeight="1" x14ac:dyDescent="0.25">
      <c r="A309" s="101">
        <v>42870</v>
      </c>
      <c r="B309" s="101">
        <v>42870</v>
      </c>
      <c r="C309" s="3">
        <v>1371.4008974599999</v>
      </c>
      <c r="E309" s="3">
        <v>-3.8435452800001699</v>
      </c>
      <c r="F309" s="3">
        <v>-0.27948088067474203</v>
      </c>
      <c r="G309" s="3">
        <v>2102.5097934300002</v>
      </c>
      <c r="H309" s="3">
        <v>24.0345122593856</v>
      </c>
      <c r="I309" s="3"/>
      <c r="J309" s="3">
        <v>1371.4008974599999</v>
      </c>
      <c r="K309" s="3">
        <v>1371.4008974599999</v>
      </c>
      <c r="O309" s="101">
        <v>42865</v>
      </c>
    </row>
    <row r="310" spans="1:15" ht="15" customHeight="1" x14ac:dyDescent="0.25">
      <c r="A310" s="101">
        <v>42871</v>
      </c>
      <c r="B310" s="101">
        <v>42871</v>
      </c>
      <c r="C310" s="3">
        <v>1370.3527073400001</v>
      </c>
      <c r="E310" s="3">
        <v>-1.04819011999984</v>
      </c>
      <c r="F310" s="3">
        <v>-7.6432071901166798E-2</v>
      </c>
      <c r="G310" s="3">
        <v>2100.9028016299999</v>
      </c>
      <c r="H310" s="3">
        <v>23.939710111618801</v>
      </c>
      <c r="I310" s="3"/>
      <c r="J310" s="3">
        <v>1370.3527073400001</v>
      </c>
      <c r="K310" s="3">
        <v>1370.3527073400001</v>
      </c>
      <c r="O310" s="101">
        <v>42866</v>
      </c>
    </row>
    <row r="311" spans="1:15" ht="15" customHeight="1" x14ac:dyDescent="0.25">
      <c r="A311" s="101">
        <v>42872</v>
      </c>
      <c r="B311" s="101">
        <v>42872</v>
      </c>
      <c r="C311" s="3">
        <v>1354.5651534399999</v>
      </c>
      <c r="E311" s="3">
        <v>-15.7875539000001</v>
      </c>
      <c r="F311" s="3">
        <v>-1.15207959348258</v>
      </c>
      <c r="G311" s="3">
        <v>2076.6987291700002</v>
      </c>
      <c r="H311" s="3">
        <v>22.511826002993999</v>
      </c>
      <c r="I311" s="3"/>
      <c r="J311" s="3">
        <v>1354.5651534399999</v>
      </c>
      <c r="K311" s="3">
        <v>1354.5651534399999</v>
      </c>
      <c r="O311" s="101">
        <v>42867</v>
      </c>
    </row>
    <row r="312" spans="1:15" ht="15" customHeight="1" x14ac:dyDescent="0.25">
      <c r="A312" s="101">
        <v>42873</v>
      </c>
      <c r="B312" s="101">
        <v>42873</v>
      </c>
      <c r="C312" s="3">
        <v>1332.6374053100001</v>
      </c>
      <c r="E312" s="3">
        <v>-21.927748129999799</v>
      </c>
      <c r="F312" s="3">
        <v>-1.61880350120575</v>
      </c>
      <c r="G312" s="3">
        <v>2043.68087532</v>
      </c>
      <c r="H312" s="3">
        <v>20.5639856595464</v>
      </c>
      <c r="I312" s="3"/>
      <c r="J312" s="3">
        <v>1332.6374053100001</v>
      </c>
      <c r="K312" s="3">
        <v>1332.6374053100001</v>
      </c>
      <c r="O312" s="101">
        <v>42870</v>
      </c>
    </row>
    <row r="313" spans="1:15" ht="15" customHeight="1" x14ac:dyDescent="0.25">
      <c r="A313" s="101">
        <v>42874</v>
      </c>
      <c r="B313" s="101">
        <v>42874</v>
      </c>
      <c r="C313" s="3">
        <v>1344.3712957800001</v>
      </c>
      <c r="E313" s="3">
        <v>11.73389047</v>
      </c>
      <c r="F313" s="3">
        <v>0.88050135942796504</v>
      </c>
      <c r="G313" s="3">
        <v>2061.6755131999998</v>
      </c>
      <c r="H313" s="3">
        <v>21.6255531916952</v>
      </c>
      <c r="I313" s="3"/>
      <c r="J313" s="3">
        <v>1344.3712957800001</v>
      </c>
      <c r="K313" s="3">
        <v>1344.3712957800001</v>
      </c>
      <c r="O313" s="101">
        <v>42871</v>
      </c>
    </row>
    <row r="314" spans="1:15" ht="15" customHeight="1" x14ac:dyDescent="0.25">
      <c r="A314" s="101">
        <v>42877</v>
      </c>
      <c r="B314" s="101">
        <v>42877</v>
      </c>
      <c r="C314" s="3">
        <v>1346.63220675</v>
      </c>
      <c r="E314" s="3">
        <v>2.2609109699999399</v>
      </c>
      <c r="F314" s="3">
        <v>0.16817608179353599</v>
      </c>
      <c r="G314" s="3">
        <v>2065.1427583099999</v>
      </c>
      <c r="H314" s="3">
        <v>21.830098282256198</v>
      </c>
      <c r="I314" s="3"/>
      <c r="J314" s="3">
        <v>1346.63220675</v>
      </c>
      <c r="K314" s="3">
        <v>1346.63220675</v>
      </c>
      <c r="O314" s="101">
        <v>42872</v>
      </c>
    </row>
    <row r="315" spans="1:15" ht="15" customHeight="1" x14ac:dyDescent="0.25">
      <c r="A315" s="101">
        <v>42878</v>
      </c>
      <c r="B315" s="101">
        <v>42878</v>
      </c>
      <c r="C315" s="3">
        <v>1353.7520027099999</v>
      </c>
      <c r="E315" s="3">
        <v>7.1197959599999097</v>
      </c>
      <c r="F315" s="3">
        <v>0.52871124901898703</v>
      </c>
      <c r="G315" s="3">
        <v>2076.0614003699998</v>
      </c>
      <c r="H315" s="3">
        <v>22.4742277158878</v>
      </c>
      <c r="I315" s="3"/>
      <c r="J315" s="3">
        <v>1353.7520027099999</v>
      </c>
      <c r="K315" s="3">
        <v>1353.7520027099999</v>
      </c>
      <c r="O315" s="101">
        <v>42873</v>
      </c>
    </row>
    <row r="316" spans="1:15" ht="15" customHeight="1" x14ac:dyDescent="0.25">
      <c r="A316" s="101">
        <v>42879</v>
      </c>
      <c r="B316" s="101">
        <v>42879</v>
      </c>
      <c r="C316" s="3">
        <v>1358.8083466800001</v>
      </c>
      <c r="E316" s="3">
        <v>5.05634397000017</v>
      </c>
      <c r="F316" s="3">
        <v>0.37350592722138398</v>
      </c>
      <c r="G316" s="3">
        <v>2083.81561276</v>
      </c>
      <c r="H316" s="3">
        <v>22.9316762161301</v>
      </c>
      <c r="I316" s="3"/>
      <c r="J316" s="3">
        <v>1358.8083466800001</v>
      </c>
      <c r="K316" s="3">
        <v>1358.8083466800001</v>
      </c>
      <c r="O316" s="101">
        <v>42874</v>
      </c>
    </row>
    <row r="317" spans="1:15" ht="15" customHeight="1" x14ac:dyDescent="0.25">
      <c r="A317" s="101">
        <v>42881</v>
      </c>
      <c r="B317" s="101">
        <v>42880</v>
      </c>
      <c r="C317" s="3">
        <v>1358.8083466800001</v>
      </c>
      <c r="E317" s="3"/>
      <c r="F317" s="3"/>
      <c r="G317" s="3">
        <v>2083.81561276</v>
      </c>
      <c r="H317" s="3">
        <v>22.9316762161301</v>
      </c>
      <c r="I317" s="3"/>
      <c r="J317" s="3">
        <v>1358.8083466800001</v>
      </c>
      <c r="K317" s="3">
        <v>1358.8083466800001</v>
      </c>
      <c r="O317" s="101">
        <v>42877</v>
      </c>
    </row>
    <row r="318" spans="1:15" ht="15" customHeight="1" x14ac:dyDescent="0.25">
      <c r="A318" s="101">
        <v>42884</v>
      </c>
      <c r="B318" s="101">
        <v>42881</v>
      </c>
      <c r="C318" s="3">
        <v>1365.3331338</v>
      </c>
      <c r="E318" s="3">
        <v>6.5247871199999201</v>
      </c>
      <c r="F318" s="3">
        <v>0.48018450401354701</v>
      </c>
      <c r="G318" s="3">
        <v>2093.8217724299998</v>
      </c>
      <c r="H318" s="3">
        <v>23.5219750761574</v>
      </c>
      <c r="I318" s="3"/>
      <c r="J318" s="3">
        <v>1365.3331338</v>
      </c>
      <c r="K318" s="3">
        <v>1365.3331338</v>
      </c>
      <c r="O318" s="101">
        <v>42878</v>
      </c>
    </row>
    <row r="319" spans="1:15" ht="15" customHeight="1" x14ac:dyDescent="0.25">
      <c r="A319" s="101">
        <v>42885</v>
      </c>
      <c r="B319" s="101">
        <v>42885</v>
      </c>
      <c r="C319" s="3">
        <v>1366.98348902</v>
      </c>
      <c r="E319" s="3">
        <v>1.6503552199999301</v>
      </c>
      <c r="F319" s="3">
        <v>0.12087564412992501</v>
      </c>
      <c r="G319" s="3">
        <v>2096.3526929700001</v>
      </c>
      <c r="H319" s="3">
        <v>23.671283058325798</v>
      </c>
      <c r="I319" s="3"/>
      <c r="J319" s="3">
        <v>1366.98348902</v>
      </c>
      <c r="K319" s="3">
        <v>1366.98348902</v>
      </c>
      <c r="O319" s="101">
        <v>42879</v>
      </c>
    </row>
    <row r="320" spans="1:15" ht="15" customHeight="1" x14ac:dyDescent="0.25">
      <c r="A320" s="101">
        <v>42886</v>
      </c>
      <c r="B320" s="101">
        <v>42886</v>
      </c>
      <c r="C320" s="3">
        <v>1365.51395153</v>
      </c>
      <c r="E320" s="3">
        <v>-1.46953748999999</v>
      </c>
      <c r="F320" s="3">
        <v>-0.107502212119148</v>
      </c>
      <c r="G320" s="3">
        <v>2094.0990674599998</v>
      </c>
      <c r="H320" s="3">
        <v>23.538333693798801</v>
      </c>
      <c r="I320" s="3"/>
      <c r="J320" s="3">
        <v>1365.51395153</v>
      </c>
      <c r="K320" s="3">
        <v>1365.51395153</v>
      </c>
      <c r="O320" s="101">
        <v>42881</v>
      </c>
    </row>
    <row r="321" spans="1:15" ht="15" customHeight="1" x14ac:dyDescent="0.25">
      <c r="A321" s="101">
        <v>42887</v>
      </c>
      <c r="B321" s="101">
        <v>42887</v>
      </c>
      <c r="C321" s="3">
        <v>1369.60754043</v>
      </c>
      <c r="E321" s="3">
        <v>4.0935888999999799</v>
      </c>
      <c r="F321" s="3">
        <v>0.29978374775396699</v>
      </c>
      <c r="G321" s="3">
        <v>2100.37683612</v>
      </c>
      <c r="H321" s="3">
        <v>23.9086815400983</v>
      </c>
      <c r="I321" s="3"/>
      <c r="J321" s="3">
        <v>1369.60754043</v>
      </c>
      <c r="K321" s="3">
        <v>1369.60754043</v>
      </c>
      <c r="O321" s="101">
        <v>42884</v>
      </c>
    </row>
    <row r="322" spans="1:15" ht="15" customHeight="1" x14ac:dyDescent="0.25">
      <c r="A322" s="101">
        <v>42888</v>
      </c>
      <c r="B322" s="101">
        <v>42888</v>
      </c>
      <c r="C322" s="3">
        <v>1378.96906182</v>
      </c>
      <c r="E322" s="3">
        <v>9.3615213900000001</v>
      </c>
      <c r="F322" s="3">
        <v>0.68351853459136502</v>
      </c>
      <c r="G322" s="3">
        <v>2114.7333011000001</v>
      </c>
      <c r="H322" s="3">
        <v>24.755620344915101</v>
      </c>
      <c r="I322" s="3"/>
      <c r="J322" s="3">
        <v>1378.96906182</v>
      </c>
      <c r="K322" s="3">
        <v>1378.96906182</v>
      </c>
      <c r="O322" s="101">
        <v>42885</v>
      </c>
    </row>
    <row r="323" spans="1:15" ht="15" customHeight="1" x14ac:dyDescent="0.25">
      <c r="A323" s="101">
        <v>42891</v>
      </c>
      <c r="B323" s="101">
        <v>42891</v>
      </c>
      <c r="C323" s="3">
        <v>1374.6826110300001</v>
      </c>
      <c r="E323" s="3">
        <v>-4.2864507899998898</v>
      </c>
      <c r="F323" s="3">
        <v>-0.31084459460913799</v>
      </c>
      <c r="G323" s="3">
        <v>2108.1597669399998</v>
      </c>
      <c r="H323" s="3">
        <v>24.3678242424171</v>
      </c>
      <c r="I323" s="3"/>
      <c r="J323" s="3">
        <v>1374.6826110300001</v>
      </c>
      <c r="K323" s="3">
        <v>1374.6826110300001</v>
      </c>
      <c r="O323" s="101">
        <v>42886</v>
      </c>
    </row>
    <row r="324" spans="1:15" ht="15" customHeight="1" x14ac:dyDescent="0.25">
      <c r="A324" s="101">
        <v>42893</v>
      </c>
      <c r="B324" s="101">
        <v>42892</v>
      </c>
      <c r="C324" s="3">
        <v>1374.6826110300001</v>
      </c>
      <c r="E324" s="3"/>
      <c r="F324" s="3"/>
      <c r="G324" s="3">
        <v>2108.1597669399998</v>
      </c>
      <c r="H324" s="3">
        <v>24.3678242424171</v>
      </c>
      <c r="I324" s="3"/>
      <c r="J324" s="3">
        <v>1374.6826110300001</v>
      </c>
      <c r="K324" s="3">
        <v>1374.6826110300001</v>
      </c>
      <c r="O324" s="101">
        <v>42887</v>
      </c>
    </row>
    <row r="325" spans="1:15" ht="15" customHeight="1" x14ac:dyDescent="0.25">
      <c r="A325" s="101">
        <v>42894</v>
      </c>
      <c r="B325" s="101">
        <v>42893</v>
      </c>
      <c r="C325" s="3">
        <v>1380.1622618399999</v>
      </c>
      <c r="E325" s="3">
        <v>5.4796508099998302</v>
      </c>
      <c r="F325" s="3">
        <v>0.398612069872195</v>
      </c>
      <c r="G325" s="3">
        <v>2116.5631462299998</v>
      </c>
      <c r="H325" s="3">
        <v>24.863569401285201</v>
      </c>
      <c r="I325" s="3"/>
      <c r="J325" s="3">
        <v>1380.1622618399999</v>
      </c>
      <c r="K325" s="3">
        <v>1380.1622618399999</v>
      </c>
      <c r="O325" s="101">
        <v>42888</v>
      </c>
    </row>
    <row r="326" spans="1:15" ht="15" customHeight="1" x14ac:dyDescent="0.25">
      <c r="A326" s="101">
        <v>42895</v>
      </c>
      <c r="B326" s="101">
        <v>42894</v>
      </c>
      <c r="C326" s="3">
        <v>1370.3307801399999</v>
      </c>
      <c r="E326" s="3">
        <v>-9.8314817000000403</v>
      </c>
      <c r="F326" s="3">
        <v>-0.71234245217608405</v>
      </c>
      <c r="G326" s="3">
        <v>2101.4859683999998</v>
      </c>
      <c r="H326" s="3">
        <v>23.974113188412499</v>
      </c>
      <c r="I326" s="3"/>
      <c r="J326" s="3">
        <v>1370.3307801399999</v>
      </c>
      <c r="K326" s="3">
        <v>1370.3307801399999</v>
      </c>
      <c r="O326" s="101">
        <v>42891</v>
      </c>
    </row>
    <row r="327" spans="1:15" ht="15" customHeight="1" x14ac:dyDescent="0.25">
      <c r="A327" s="101">
        <v>42898</v>
      </c>
      <c r="B327" s="101">
        <v>42895</v>
      </c>
      <c r="C327" s="3">
        <v>1379.9762017099999</v>
      </c>
      <c r="E327" s="3">
        <v>9.6454215700000496</v>
      </c>
      <c r="F327" s="3">
        <v>0.70387542261982605</v>
      </c>
      <c r="G327" s="3">
        <v>2116.2778116499999</v>
      </c>
      <c r="H327" s="3">
        <v>24.8467365020656</v>
      </c>
      <c r="I327" s="3"/>
      <c r="J327" s="3">
        <v>1379.9762017099999</v>
      </c>
      <c r="K327" s="3">
        <v>1379.9762017099999</v>
      </c>
      <c r="O327" s="101">
        <v>42893</v>
      </c>
    </row>
    <row r="328" spans="1:15" ht="15" customHeight="1" x14ac:dyDescent="0.25">
      <c r="A328" s="101">
        <v>42899</v>
      </c>
      <c r="B328" s="101">
        <v>42898</v>
      </c>
      <c r="C328" s="3">
        <v>1363.80920685</v>
      </c>
      <c r="E328" s="3">
        <v>-16.1669948599999</v>
      </c>
      <c r="F328" s="3">
        <v>-1.1715415700623399</v>
      </c>
      <c r="G328" s="3">
        <v>2091.4847373399998</v>
      </c>
      <c r="H328" s="3">
        <v>23.384105084575399</v>
      </c>
      <c r="I328" s="3"/>
      <c r="J328" s="3">
        <v>1363.80920685</v>
      </c>
      <c r="K328" s="3">
        <v>1363.80920685</v>
      </c>
      <c r="O328" s="101">
        <v>42894</v>
      </c>
    </row>
    <row r="329" spans="1:15" ht="15" customHeight="1" x14ac:dyDescent="0.25">
      <c r="A329" s="101">
        <v>42900</v>
      </c>
      <c r="B329" s="101">
        <v>42899</v>
      </c>
      <c r="C329" s="3">
        <v>1378.7070974000001</v>
      </c>
      <c r="E329" s="3">
        <v>14.89789055</v>
      </c>
      <c r="F329" s="3">
        <v>1.0923735134777199</v>
      </c>
      <c r="G329" s="3">
        <v>2114.3315626499998</v>
      </c>
      <c r="H329" s="3">
        <v>24.731920368412101</v>
      </c>
      <c r="I329" s="3"/>
      <c r="J329" s="3">
        <v>1378.7070974000001</v>
      </c>
      <c r="K329" s="3">
        <v>1378.7070974000001</v>
      </c>
      <c r="O329" s="101">
        <v>42895</v>
      </c>
    </row>
    <row r="330" spans="1:15" ht="15" customHeight="1" x14ac:dyDescent="0.25">
      <c r="A330" s="101">
        <v>42901</v>
      </c>
      <c r="B330" s="101">
        <v>42900</v>
      </c>
      <c r="C330" s="3">
        <v>1383.7289195999999</v>
      </c>
      <c r="E330" s="3">
        <v>5.0218221999998596</v>
      </c>
      <c r="F330" s="3">
        <v>0.36424141207875799</v>
      </c>
      <c r="G330" s="3">
        <v>2122.03283379</v>
      </c>
      <c r="H330" s="3">
        <v>25.186245676485399</v>
      </c>
      <c r="I330" s="3"/>
      <c r="J330" s="3">
        <v>1383.7289195999999</v>
      </c>
      <c r="K330" s="3">
        <v>1383.7289195999999</v>
      </c>
      <c r="O330" s="101">
        <v>42898</v>
      </c>
    </row>
    <row r="331" spans="1:15" ht="15" customHeight="1" x14ac:dyDescent="0.25">
      <c r="A331" s="101">
        <v>42902</v>
      </c>
      <c r="B331" s="101">
        <v>42901</v>
      </c>
      <c r="C331" s="3">
        <v>1368.4283001700001</v>
      </c>
      <c r="E331" s="3">
        <v>-15.3006194299998</v>
      </c>
      <c r="F331" s="3">
        <v>-1.1057526668173501</v>
      </c>
      <c r="G331" s="3">
        <v>2098.5683991400001</v>
      </c>
      <c r="H331" s="3">
        <v>23.8019954264511</v>
      </c>
      <c r="I331" s="3"/>
      <c r="J331" s="3">
        <v>1368.4283001700001</v>
      </c>
      <c r="K331" s="3">
        <v>1368.4283001700001</v>
      </c>
      <c r="O331" s="101">
        <v>42899</v>
      </c>
    </row>
    <row r="332" spans="1:15" ht="15" customHeight="1" x14ac:dyDescent="0.25">
      <c r="A332" s="101">
        <v>42905</v>
      </c>
      <c r="B332" s="101">
        <v>42902</v>
      </c>
      <c r="C332" s="3">
        <v>1382.4488940700001</v>
      </c>
      <c r="E332" s="3">
        <v>14.0205938999999</v>
      </c>
      <c r="F332" s="3">
        <v>1.02457643548137</v>
      </c>
      <c r="G332" s="3">
        <v>2120.0698364499999</v>
      </c>
      <c r="H332" s="3">
        <v>25.0704414988334</v>
      </c>
      <c r="I332" s="3"/>
      <c r="J332" s="3">
        <v>1382.4488940700001</v>
      </c>
      <c r="K332" s="3">
        <v>1382.4488940700001</v>
      </c>
      <c r="O332" s="101">
        <v>42900</v>
      </c>
    </row>
    <row r="333" spans="1:15" ht="15" customHeight="1" x14ac:dyDescent="0.25">
      <c r="A333" s="101">
        <v>42906</v>
      </c>
      <c r="B333" s="101">
        <v>42905</v>
      </c>
      <c r="C333" s="3">
        <v>1387.47712103</v>
      </c>
      <c r="E333" s="3">
        <v>5.02822695999998</v>
      </c>
      <c r="F333" s="3">
        <v>0.36371883123986698</v>
      </c>
      <c r="G333" s="3">
        <v>2127.7809296700002</v>
      </c>
      <c r="H333" s="3">
        <v>25.5253462462539</v>
      </c>
      <c r="I333" s="3"/>
      <c r="J333" s="3">
        <v>1387.47712103</v>
      </c>
      <c r="K333" s="3">
        <v>1387.47712103</v>
      </c>
      <c r="O333" s="101">
        <v>42901</v>
      </c>
    </row>
    <row r="334" spans="1:15" ht="15" customHeight="1" x14ac:dyDescent="0.25">
      <c r="A334" s="101">
        <v>42907</v>
      </c>
      <c r="B334" s="101">
        <v>42906</v>
      </c>
      <c r="C334" s="3">
        <v>1382.36683081</v>
      </c>
      <c r="E334" s="3">
        <v>-5.11029022000002</v>
      </c>
      <c r="F334" s="3">
        <v>-0.368315278323749</v>
      </c>
      <c r="G334" s="3">
        <v>2119.9439874200002</v>
      </c>
      <c r="H334" s="3">
        <v>25.063017218051002</v>
      </c>
      <c r="I334" s="3"/>
      <c r="J334" s="3">
        <v>1382.36683081</v>
      </c>
      <c r="K334" s="3">
        <v>1382.36683081</v>
      </c>
      <c r="O334" s="101">
        <v>42902</v>
      </c>
    </row>
    <row r="335" spans="1:15" ht="15" customHeight="1" x14ac:dyDescent="0.25">
      <c r="A335" s="101">
        <v>42908</v>
      </c>
      <c r="B335" s="101">
        <v>42907</v>
      </c>
      <c r="C335" s="3">
        <v>1376.73394229</v>
      </c>
      <c r="E335" s="3">
        <v>-5.6328885200000496</v>
      </c>
      <c r="F335" s="3">
        <v>-0.40748145821030102</v>
      </c>
      <c r="G335" s="3">
        <v>2111.3056087499999</v>
      </c>
      <c r="H335" s="3">
        <v>24.553408611996701</v>
      </c>
      <c r="I335" s="3"/>
      <c r="J335" s="3">
        <v>1376.73394229</v>
      </c>
      <c r="K335" s="3">
        <v>1376.73394229</v>
      </c>
      <c r="O335" s="101">
        <v>42905</v>
      </c>
    </row>
    <row r="336" spans="1:15" ht="15" customHeight="1" x14ac:dyDescent="0.25">
      <c r="A336" s="101">
        <v>42912</v>
      </c>
      <c r="B336" s="101">
        <v>42908</v>
      </c>
      <c r="C336" s="3">
        <v>1375.5566732899999</v>
      </c>
      <c r="E336" s="3">
        <v>-1.1772690000000201</v>
      </c>
      <c r="F336" s="3">
        <v>-8.5511729161102903E-2</v>
      </c>
      <c r="G336" s="3">
        <v>2109.5001948200002</v>
      </c>
      <c r="H336" s="3">
        <v>24.446900838794601</v>
      </c>
      <c r="I336" s="3"/>
      <c r="J336" s="3">
        <v>1375.5566732899999</v>
      </c>
      <c r="K336" s="3">
        <v>1375.5566732899999</v>
      </c>
      <c r="O336" s="101">
        <v>42906</v>
      </c>
    </row>
    <row r="337" spans="1:15" ht="15" customHeight="1" x14ac:dyDescent="0.25">
      <c r="A337" s="101">
        <v>42913</v>
      </c>
      <c r="B337" s="101">
        <v>42909</v>
      </c>
      <c r="C337" s="3">
        <v>1375.5566732899999</v>
      </c>
      <c r="E337" s="3"/>
      <c r="F337" s="3"/>
      <c r="G337" s="3">
        <v>2109.5001948200002</v>
      </c>
      <c r="H337" s="3">
        <v>24.446900838794601</v>
      </c>
      <c r="I337" s="3"/>
      <c r="J337" s="3">
        <v>1375.5566732899999</v>
      </c>
      <c r="K337" s="3">
        <v>1375.5566732899999</v>
      </c>
      <c r="O337" s="101">
        <v>42907</v>
      </c>
    </row>
    <row r="338" spans="1:15" ht="15" customHeight="1" x14ac:dyDescent="0.25">
      <c r="A338" s="101">
        <v>42914</v>
      </c>
      <c r="B338" s="101">
        <v>42912</v>
      </c>
      <c r="C338" s="3">
        <v>1371.01896455</v>
      </c>
      <c r="E338" s="3">
        <v>-4.53770873999997</v>
      </c>
      <c r="F338" s="3">
        <v>-0.32988162742483201</v>
      </c>
      <c r="G338" s="3">
        <v>2102.5413412500002</v>
      </c>
      <c r="H338" s="3">
        <v>24.036373377216702</v>
      </c>
      <c r="I338" s="3"/>
      <c r="J338" s="3">
        <v>1371.01896455</v>
      </c>
      <c r="K338" s="3">
        <v>1371.01896455</v>
      </c>
      <c r="O338" s="101">
        <v>42908</v>
      </c>
    </row>
    <row r="339" spans="1:15" ht="15" customHeight="1" x14ac:dyDescent="0.25">
      <c r="A339" s="101">
        <v>42915</v>
      </c>
      <c r="B339" s="101">
        <v>42913</v>
      </c>
      <c r="C339" s="3">
        <v>1354.6962642399999</v>
      </c>
      <c r="E339" s="3">
        <v>-16.322700309999998</v>
      </c>
      <c r="F339" s="3">
        <v>-1.1905524819168001</v>
      </c>
      <c r="G339" s="3">
        <v>2077.5094831299998</v>
      </c>
      <c r="H339" s="3">
        <v>22.559655255587799</v>
      </c>
      <c r="I339" s="3"/>
      <c r="J339" s="3">
        <v>1354.6962642399999</v>
      </c>
      <c r="K339" s="3">
        <v>1354.6962642399999</v>
      </c>
      <c r="O339" s="101">
        <v>42912</v>
      </c>
    </row>
    <row r="340" spans="1:15" ht="15" customHeight="1" x14ac:dyDescent="0.25">
      <c r="A340" s="101">
        <v>42916</v>
      </c>
      <c r="B340" s="101">
        <v>42914</v>
      </c>
      <c r="C340" s="3">
        <v>1348.13416824</v>
      </c>
      <c r="E340" s="3">
        <v>-6.5620959999998796</v>
      </c>
      <c r="F340" s="3">
        <v>-0.48439610953538897</v>
      </c>
      <c r="G340" s="3">
        <v>2067.44610801</v>
      </c>
      <c r="H340" s="3">
        <v>21.9659810531689</v>
      </c>
      <c r="I340" s="3"/>
      <c r="J340" s="3">
        <v>1348.13416824</v>
      </c>
      <c r="K340" s="3">
        <v>1348.13416824</v>
      </c>
      <c r="O340" s="101">
        <v>42913</v>
      </c>
    </row>
    <row r="341" spans="1:15" ht="15" customHeight="1" x14ac:dyDescent="0.25">
      <c r="A341" s="101">
        <v>42919</v>
      </c>
      <c r="B341" s="101">
        <v>42915</v>
      </c>
      <c r="C341" s="3">
        <v>1325.80800172</v>
      </c>
      <c r="E341" s="3">
        <v>-22.326166520000001</v>
      </c>
      <c r="F341" s="3">
        <v>-1.6560789753698599</v>
      </c>
      <c r="G341" s="3">
        <v>2033.60638109</v>
      </c>
      <c r="H341" s="3">
        <v>19.969655501378899</v>
      </c>
      <c r="I341" s="3"/>
      <c r="J341" s="3">
        <v>1325.80800172</v>
      </c>
      <c r="K341" s="3">
        <v>1325.80800172</v>
      </c>
      <c r="O341" s="101">
        <v>42914</v>
      </c>
    </row>
    <row r="342" spans="1:15" ht="15" customHeight="1" x14ac:dyDescent="0.25">
      <c r="A342" s="101">
        <v>42920</v>
      </c>
      <c r="B342" s="101">
        <v>42916</v>
      </c>
      <c r="C342" s="3">
        <v>1325.5652250600001</v>
      </c>
      <c r="E342" s="3">
        <v>-0.24277665999989001</v>
      </c>
      <c r="F342" s="3">
        <v>-1.83116001476024E-2</v>
      </c>
      <c r="G342" s="3">
        <v>2034.87529126</v>
      </c>
      <c r="H342" s="3">
        <v>20.044513014303998</v>
      </c>
      <c r="I342" s="3"/>
      <c r="J342" s="3">
        <v>1325.5652250600001</v>
      </c>
      <c r="K342" s="3">
        <v>1325.5652250600001</v>
      </c>
      <c r="O342" s="101">
        <v>42915</v>
      </c>
    </row>
    <row r="343" spans="1:15" ht="15" customHeight="1" x14ac:dyDescent="0.25">
      <c r="A343" s="101">
        <v>42921</v>
      </c>
      <c r="B343" s="101">
        <v>42919</v>
      </c>
      <c r="C343" s="3">
        <v>1328.64588718</v>
      </c>
      <c r="E343" s="3">
        <v>3.08066211999994</v>
      </c>
      <c r="F343" s="3">
        <v>0.23240366160484</v>
      </c>
      <c r="G343" s="3">
        <v>2039.6044159400001</v>
      </c>
      <c r="H343" s="3">
        <v>20.323500857752201</v>
      </c>
      <c r="I343" s="3"/>
      <c r="J343" s="3">
        <v>1328.64588718</v>
      </c>
      <c r="K343" s="3">
        <v>1328.64588718</v>
      </c>
      <c r="O343" s="101">
        <v>42916</v>
      </c>
    </row>
    <row r="344" spans="1:15" ht="15" customHeight="1" x14ac:dyDescent="0.25">
      <c r="A344" s="101">
        <v>42922</v>
      </c>
      <c r="B344" s="101">
        <v>42921</v>
      </c>
      <c r="C344" s="3">
        <v>1330.3477370799999</v>
      </c>
      <c r="E344" s="3">
        <v>1.7018498999998399</v>
      </c>
      <c r="F344" s="3">
        <v>0.12808905039489701</v>
      </c>
      <c r="G344" s="3">
        <v>2042.21692588</v>
      </c>
      <c r="H344" s="3">
        <v>20.477622088099501</v>
      </c>
      <c r="I344" s="3"/>
      <c r="J344" s="3">
        <v>1330.3477370799999</v>
      </c>
      <c r="K344" s="3">
        <v>1330.3477370799999</v>
      </c>
      <c r="O344" s="101">
        <v>42919</v>
      </c>
    </row>
    <row r="345" spans="1:15" ht="15" customHeight="1" x14ac:dyDescent="0.25">
      <c r="A345" s="101">
        <v>42923</v>
      </c>
      <c r="B345" s="101">
        <v>42922</v>
      </c>
      <c r="C345" s="3">
        <v>1315.85740859</v>
      </c>
      <c r="E345" s="3">
        <v>-14.4903284899999</v>
      </c>
      <c r="F345" s="3">
        <v>-1.08921360078417</v>
      </c>
      <c r="G345" s="3">
        <v>2019.9728213599999</v>
      </c>
      <c r="H345" s="3">
        <v>19.165363442072501</v>
      </c>
      <c r="I345" s="3"/>
      <c r="J345" s="3">
        <v>1315.85740859</v>
      </c>
      <c r="K345" s="3">
        <v>1315.85740859</v>
      </c>
      <c r="O345" s="101">
        <v>42920</v>
      </c>
    </row>
    <row r="346" spans="1:15" ht="15" customHeight="1" x14ac:dyDescent="0.25">
      <c r="A346" s="101">
        <v>42926</v>
      </c>
      <c r="B346" s="101">
        <v>42923</v>
      </c>
      <c r="C346" s="3">
        <v>1321.9358395199999</v>
      </c>
      <c r="E346" s="3">
        <v>6.0784309299999597</v>
      </c>
      <c r="F346" s="3">
        <v>0.46193690063371901</v>
      </c>
      <c r="G346" s="3">
        <v>2029.7911110299999</v>
      </c>
      <c r="H346" s="3">
        <v>19.7445791842513</v>
      </c>
      <c r="I346" s="3"/>
      <c r="J346" s="3">
        <v>1321.9358395199999</v>
      </c>
      <c r="K346" s="3">
        <v>1321.9358395199999</v>
      </c>
      <c r="O346" s="101">
        <v>42921</v>
      </c>
    </row>
    <row r="347" spans="1:15" ht="15" customHeight="1" x14ac:dyDescent="0.25">
      <c r="A347" s="101">
        <v>42927</v>
      </c>
      <c r="B347" s="101">
        <v>42926</v>
      </c>
      <c r="C347" s="3">
        <v>1327.5112306200001</v>
      </c>
      <c r="E347" s="3">
        <v>5.5753911000001599</v>
      </c>
      <c r="F347" s="3">
        <v>0.42175958418864101</v>
      </c>
      <c r="G347" s="3">
        <v>2038.3519495800001</v>
      </c>
      <c r="H347" s="3">
        <v>20.249613423520302</v>
      </c>
      <c r="I347" s="3"/>
      <c r="J347" s="3">
        <v>1327.5112306200001</v>
      </c>
      <c r="K347" s="3">
        <v>1327.5112306200001</v>
      </c>
      <c r="O347" s="101">
        <v>42922</v>
      </c>
    </row>
    <row r="348" spans="1:15" ht="15" customHeight="1" x14ac:dyDescent="0.25">
      <c r="A348" s="101">
        <v>42928</v>
      </c>
      <c r="B348" s="101">
        <v>42927</v>
      </c>
      <c r="C348" s="3">
        <v>1316.45135366</v>
      </c>
      <c r="E348" s="3">
        <v>-11.0598769600001</v>
      </c>
      <c r="F348" s="3">
        <v>-0.833128692616391</v>
      </c>
      <c r="G348" s="3">
        <v>2021.36985463</v>
      </c>
      <c r="H348" s="3">
        <v>19.2477793912376</v>
      </c>
      <c r="I348" s="3"/>
      <c r="J348" s="3">
        <v>1316.45135366</v>
      </c>
      <c r="K348" s="3">
        <v>1316.45135366</v>
      </c>
      <c r="O348" s="101">
        <v>42923</v>
      </c>
    </row>
    <row r="349" spans="1:15" ht="15" customHeight="1" x14ac:dyDescent="0.25">
      <c r="A349" s="101">
        <v>42929</v>
      </c>
      <c r="B349" s="101">
        <v>42928</v>
      </c>
      <c r="C349" s="3">
        <v>1338.93023604</v>
      </c>
      <c r="E349" s="3">
        <v>22.478882379999899</v>
      </c>
      <c r="F349" s="3">
        <v>1.70753612106548</v>
      </c>
      <c r="G349" s="3">
        <v>2055.8854750400001</v>
      </c>
      <c r="H349" s="3">
        <v>21.283978298021498</v>
      </c>
      <c r="I349" s="3"/>
      <c r="J349" s="3">
        <v>1338.93023604</v>
      </c>
      <c r="K349" s="3">
        <v>1338.93023604</v>
      </c>
      <c r="O349" s="101">
        <v>42926</v>
      </c>
    </row>
    <row r="350" spans="1:15" ht="15" customHeight="1" x14ac:dyDescent="0.25">
      <c r="A350" s="101">
        <v>42930</v>
      </c>
      <c r="B350" s="101">
        <v>42929</v>
      </c>
      <c r="C350" s="3">
        <v>1336.64616555</v>
      </c>
      <c r="E350" s="3">
        <v>-2.2840704899999702</v>
      </c>
      <c r="F350" s="3">
        <v>-0.17058920834854799</v>
      </c>
      <c r="G350" s="3">
        <v>2052.3783562799999</v>
      </c>
      <c r="H350" s="3">
        <v>21.077080919378201</v>
      </c>
      <c r="I350" s="3"/>
      <c r="J350" s="3">
        <v>1336.64616555</v>
      </c>
      <c r="K350" s="3">
        <v>1336.64616555</v>
      </c>
      <c r="O350" s="101">
        <v>42927</v>
      </c>
    </row>
    <row r="351" spans="1:15" ht="15" customHeight="1" x14ac:dyDescent="0.25">
      <c r="A351" s="101">
        <v>42933</v>
      </c>
      <c r="B351" s="101">
        <v>42930</v>
      </c>
      <c r="C351" s="3">
        <v>1337.6232066499999</v>
      </c>
      <c r="E351" s="3">
        <v>0.97704109999995103</v>
      </c>
      <c r="F351" s="3">
        <v>7.3096465256217102E-2</v>
      </c>
      <c r="G351" s="3">
        <v>2053.87857231</v>
      </c>
      <c r="H351" s="3">
        <v>21.165583985640399</v>
      </c>
      <c r="I351" s="3"/>
      <c r="J351" s="3">
        <v>1337.6232066499999</v>
      </c>
      <c r="K351" s="3">
        <v>1337.6232066499999</v>
      </c>
      <c r="O351" s="101">
        <v>42928</v>
      </c>
    </row>
    <row r="352" spans="1:15" ht="15" customHeight="1" x14ac:dyDescent="0.25">
      <c r="A352" s="101">
        <v>42934</v>
      </c>
      <c r="B352" s="101">
        <v>42933</v>
      </c>
      <c r="C352" s="3">
        <v>1345.8878304100001</v>
      </c>
      <c r="E352" s="3">
        <v>8.2646237600001697</v>
      </c>
      <c r="F352" s="3">
        <v>0.61785887975871401</v>
      </c>
      <c r="G352" s="3">
        <v>2066.5686434499999</v>
      </c>
      <c r="H352" s="3">
        <v>21.914216305596899</v>
      </c>
      <c r="I352" s="3"/>
      <c r="J352" s="3">
        <v>1345.8878304100001</v>
      </c>
      <c r="K352" s="3">
        <v>1345.8878304100001</v>
      </c>
      <c r="O352" s="101">
        <v>42929</v>
      </c>
    </row>
    <row r="353" spans="1:15" ht="15" customHeight="1" x14ac:dyDescent="0.25">
      <c r="A353" s="101">
        <v>42935</v>
      </c>
      <c r="B353" s="101">
        <v>42934</v>
      </c>
      <c r="C353" s="3">
        <v>1337.2021535900001</v>
      </c>
      <c r="E353" s="3">
        <v>-8.6856768200000207</v>
      </c>
      <c r="F353" s="3">
        <v>-0.64534923518507703</v>
      </c>
      <c r="G353" s="3">
        <v>2053.23205852</v>
      </c>
      <c r="H353" s="3">
        <v>21.127443843386501</v>
      </c>
      <c r="I353" s="3"/>
      <c r="J353" s="3">
        <v>1337.2021535900001</v>
      </c>
      <c r="K353" s="3">
        <v>1337.2021535900001</v>
      </c>
      <c r="O353" s="101">
        <v>42930</v>
      </c>
    </row>
    <row r="354" spans="1:15" ht="15" customHeight="1" x14ac:dyDescent="0.25">
      <c r="A354" s="101">
        <v>42936</v>
      </c>
      <c r="B354" s="101">
        <v>42935</v>
      </c>
      <c r="C354" s="3">
        <v>1342.29745435</v>
      </c>
      <c r="E354" s="3">
        <v>5.0953007599998701</v>
      </c>
      <c r="F354" s="3">
        <v>0.38104191997601</v>
      </c>
      <c r="G354" s="3">
        <v>2061.0557333699999</v>
      </c>
      <c r="H354" s="3">
        <v>21.5889901805918</v>
      </c>
      <c r="I354" s="3"/>
      <c r="J354" s="3">
        <v>1342.29745435</v>
      </c>
      <c r="K354" s="3">
        <v>1342.29745435</v>
      </c>
      <c r="O354" s="101">
        <v>42933</v>
      </c>
    </row>
    <row r="355" spans="1:15" ht="15" customHeight="1" x14ac:dyDescent="0.25">
      <c r="A355" s="101">
        <v>42937</v>
      </c>
      <c r="B355" s="101">
        <v>42936</v>
      </c>
      <c r="C355" s="3">
        <v>1334.43245138</v>
      </c>
      <c r="E355" s="3">
        <v>-7.8650029699999697</v>
      </c>
      <c r="F355" s="3">
        <v>-0.58593592236294501</v>
      </c>
      <c r="G355" s="3">
        <v>2048.97926745</v>
      </c>
      <c r="H355" s="3">
        <v>20.876556609587698</v>
      </c>
      <c r="I355" s="3"/>
      <c r="J355" s="3">
        <v>1334.43245138</v>
      </c>
      <c r="K355" s="3">
        <v>1334.43245138</v>
      </c>
      <c r="O355" s="101">
        <v>42934</v>
      </c>
    </row>
    <row r="356" spans="1:15" ht="15" customHeight="1" x14ac:dyDescent="0.25">
      <c r="A356" s="101">
        <v>42940</v>
      </c>
      <c r="B356" s="101">
        <v>42937</v>
      </c>
      <c r="C356" s="3">
        <v>1323.35721352</v>
      </c>
      <c r="E356" s="3">
        <v>-11.07523786</v>
      </c>
      <c r="F356" s="3">
        <v>-0.82995867258373002</v>
      </c>
      <c r="G356" s="3">
        <v>2031.9735863200001</v>
      </c>
      <c r="H356" s="3">
        <v>19.873331144864899</v>
      </c>
      <c r="I356" s="3"/>
      <c r="J356" s="3">
        <v>1323.35721352</v>
      </c>
      <c r="K356" s="3">
        <v>1323.35721352</v>
      </c>
      <c r="O356" s="101">
        <v>42935</v>
      </c>
    </row>
    <row r="357" spans="1:15" ht="15" customHeight="1" x14ac:dyDescent="0.25">
      <c r="A357" s="101">
        <v>42941</v>
      </c>
      <c r="B357" s="101">
        <v>42940</v>
      </c>
      <c r="C357" s="3">
        <v>1313.8160743399999</v>
      </c>
      <c r="E357" s="3">
        <v>-9.5411391800000693</v>
      </c>
      <c r="F357" s="3">
        <v>-0.72097987470983704</v>
      </c>
      <c r="G357" s="3">
        <v>2017.3234657099999</v>
      </c>
      <c r="H357" s="3">
        <v>19.0090685525665</v>
      </c>
      <c r="I357" s="3"/>
      <c r="J357" s="3">
        <v>1313.8160743399999</v>
      </c>
      <c r="K357" s="3">
        <v>1313.8160743399999</v>
      </c>
      <c r="O357" s="101">
        <v>42936</v>
      </c>
    </row>
    <row r="358" spans="1:15" ht="15" customHeight="1" x14ac:dyDescent="0.25">
      <c r="A358" s="101">
        <v>42942</v>
      </c>
      <c r="B358" s="101">
        <v>42941</v>
      </c>
      <c r="C358" s="3">
        <v>1312.1131898799999</v>
      </c>
      <c r="E358" s="3">
        <v>-1.70288445999995</v>
      </c>
      <c r="F358" s="3">
        <v>-0.12961361131582599</v>
      </c>
      <c r="G358" s="3">
        <v>2014.7087399100001</v>
      </c>
      <c r="H358" s="3">
        <v>18.8548166007761</v>
      </c>
      <c r="I358" s="3"/>
      <c r="J358" s="3">
        <v>1312.1131898799999</v>
      </c>
      <c r="K358" s="3">
        <v>1312.1131898799999</v>
      </c>
      <c r="O358" s="101">
        <v>42937</v>
      </c>
    </row>
    <row r="359" spans="1:15" ht="15" customHeight="1" x14ac:dyDescent="0.25">
      <c r="A359" s="101">
        <v>42943</v>
      </c>
      <c r="B359" s="101">
        <v>42942</v>
      </c>
      <c r="C359" s="3">
        <v>1315.5852341</v>
      </c>
      <c r="E359" s="3">
        <v>3.4720442200000399</v>
      </c>
      <c r="F359" s="3">
        <v>0.26461468772505098</v>
      </c>
      <c r="G359" s="3">
        <v>2020.03995515</v>
      </c>
      <c r="H359" s="3">
        <v>19.169323902530198</v>
      </c>
      <c r="I359" s="3"/>
      <c r="J359" s="3">
        <v>1315.5852341</v>
      </c>
      <c r="K359" s="3">
        <v>1315.5852341</v>
      </c>
      <c r="O359" s="101">
        <v>42940</v>
      </c>
    </row>
    <row r="360" spans="1:15" ht="15" customHeight="1" x14ac:dyDescent="0.25">
      <c r="A360" s="101">
        <v>42944</v>
      </c>
      <c r="B360" s="101">
        <v>42943</v>
      </c>
      <c r="C360" s="3">
        <v>1321.3201572600001</v>
      </c>
      <c r="E360" s="3">
        <v>5.7349231600000996</v>
      </c>
      <c r="F360" s="3">
        <v>0.43592182485412401</v>
      </c>
      <c r="G360" s="3">
        <v>2028.8457501800001</v>
      </c>
      <c r="H360" s="3">
        <v>19.688808993641398</v>
      </c>
      <c r="I360" s="3"/>
      <c r="J360" s="3">
        <v>1321.3201572600001</v>
      </c>
      <c r="K360" s="3">
        <v>1321.3201572600001</v>
      </c>
      <c r="O360" s="101">
        <v>42941</v>
      </c>
    </row>
    <row r="361" spans="1:15" ht="15" customHeight="1" x14ac:dyDescent="0.25">
      <c r="A361" s="101">
        <v>42947</v>
      </c>
      <c r="B361" s="101">
        <v>42944</v>
      </c>
      <c r="C361" s="3">
        <v>1307.2758826500001</v>
      </c>
      <c r="E361" s="3">
        <v>-14.04427461</v>
      </c>
      <c r="F361" s="3">
        <v>-1.0628971739236399</v>
      </c>
      <c r="G361" s="3">
        <v>2007.2812060399999</v>
      </c>
      <c r="H361" s="3">
        <v>18.416640025459099</v>
      </c>
      <c r="I361" s="3"/>
      <c r="J361" s="3">
        <v>1307.2758826500001</v>
      </c>
      <c r="K361" s="3">
        <v>1307.2758826500001</v>
      </c>
      <c r="O361" s="101">
        <v>42942</v>
      </c>
    </row>
    <row r="362" spans="1:15" ht="15" customHeight="1" x14ac:dyDescent="0.25">
      <c r="A362" s="101">
        <v>42948</v>
      </c>
      <c r="B362" s="101">
        <v>42947</v>
      </c>
      <c r="C362" s="3">
        <v>1304.37791077</v>
      </c>
      <c r="E362" s="3">
        <v>-2.8979718800001102</v>
      </c>
      <c r="F362" s="3">
        <v>-0.221680206791974</v>
      </c>
      <c r="G362" s="3">
        <v>2002.8314609199999</v>
      </c>
      <c r="H362" s="3">
        <v>18.1541337734728</v>
      </c>
      <c r="I362" s="3"/>
      <c r="J362" s="3">
        <v>1304.37791077</v>
      </c>
      <c r="K362" s="3">
        <v>1304.37791077</v>
      </c>
      <c r="O362" s="101">
        <v>42943</v>
      </c>
    </row>
    <row r="363" spans="1:15" ht="15" customHeight="1" x14ac:dyDescent="0.25">
      <c r="A363" s="101">
        <v>42949</v>
      </c>
      <c r="B363" s="101">
        <v>42948</v>
      </c>
      <c r="C363" s="3">
        <v>1319.05439449</v>
      </c>
      <c r="E363" s="3">
        <v>14.67648372</v>
      </c>
      <c r="F363" s="3">
        <v>1.1251711332137</v>
      </c>
      <c r="G363" s="3">
        <v>2025.36674236</v>
      </c>
      <c r="H363" s="3">
        <v>19.483569979084201</v>
      </c>
      <c r="I363" s="3"/>
      <c r="J363" s="3">
        <v>1319.05439449</v>
      </c>
      <c r="K363" s="3">
        <v>1319.05439449</v>
      </c>
      <c r="O363" s="101">
        <v>42944</v>
      </c>
    </row>
    <row r="364" spans="1:15" ht="15" customHeight="1" x14ac:dyDescent="0.25">
      <c r="A364" s="101">
        <v>42950</v>
      </c>
      <c r="B364" s="101">
        <v>42949</v>
      </c>
      <c r="C364" s="3">
        <v>1316.2970971300001</v>
      </c>
      <c r="E364" s="3">
        <v>-2.7572973599999302</v>
      </c>
      <c r="F364" s="3">
        <v>-0.20903591023371201</v>
      </c>
      <c r="G364" s="3">
        <v>2021.13299856</v>
      </c>
      <c r="H364" s="3">
        <v>19.233806411321002</v>
      </c>
      <c r="I364" s="3"/>
      <c r="J364" s="3">
        <v>1316.2970971300001</v>
      </c>
      <c r="K364" s="3">
        <v>1316.2970971300001</v>
      </c>
      <c r="O364" s="101">
        <v>42947</v>
      </c>
    </row>
    <row r="365" spans="1:15" ht="15" customHeight="1" x14ac:dyDescent="0.25">
      <c r="A365" s="101">
        <v>42951</v>
      </c>
      <c r="B365" s="101">
        <v>42950</v>
      </c>
      <c r="C365" s="3">
        <v>1316.5723416400001</v>
      </c>
      <c r="E365" s="3">
        <v>0.275244509999993</v>
      </c>
      <c r="F365" s="3">
        <v>2.0910515612326801E-2</v>
      </c>
      <c r="G365" s="3">
        <v>2021.7763519099999</v>
      </c>
      <c r="H365" s="3">
        <v>19.271760108006301</v>
      </c>
      <c r="I365" s="3"/>
      <c r="J365" s="3">
        <v>1316.5723416400001</v>
      </c>
      <c r="K365" s="3">
        <v>1316.5723416400001</v>
      </c>
      <c r="O365" s="101">
        <v>42948</v>
      </c>
    </row>
    <row r="366" spans="1:15" ht="15" customHeight="1" x14ac:dyDescent="0.25">
      <c r="A366" s="101">
        <v>42954</v>
      </c>
      <c r="B366" s="101">
        <v>42951</v>
      </c>
      <c r="C366" s="3">
        <v>1322.88229563</v>
      </c>
      <c r="E366" s="3">
        <v>6.3099539899999399</v>
      </c>
      <c r="F366" s="3">
        <v>0.47927134654370801</v>
      </c>
      <c r="G366" s="3">
        <v>2031.46614666</v>
      </c>
      <c r="H366" s="3">
        <v>19.843395478964101</v>
      </c>
      <c r="I366" s="3"/>
      <c r="J366" s="3">
        <v>1322.88229563</v>
      </c>
      <c r="K366" s="3">
        <v>1322.88229563</v>
      </c>
      <c r="O366" s="101">
        <v>42949</v>
      </c>
    </row>
    <row r="367" spans="1:15" ht="15" customHeight="1" x14ac:dyDescent="0.25">
      <c r="A367" s="101">
        <v>42955</v>
      </c>
      <c r="B367" s="101">
        <v>42954</v>
      </c>
      <c r="C367" s="3">
        <v>1325.7190530299999</v>
      </c>
      <c r="E367" s="3">
        <v>2.8367573999998901</v>
      </c>
      <c r="F367" s="3">
        <v>0.21443762679196299</v>
      </c>
      <c r="G367" s="3">
        <v>2035.8223744500001</v>
      </c>
      <c r="H367" s="3">
        <v>20.1003848118613</v>
      </c>
      <c r="I367" s="3"/>
      <c r="J367" s="3">
        <v>1325.7190530299999</v>
      </c>
      <c r="K367" s="3">
        <v>1325.7190530299999</v>
      </c>
      <c r="O367" s="101">
        <v>42950</v>
      </c>
    </row>
    <row r="368" spans="1:15" ht="15" customHeight="1" x14ac:dyDescent="0.25">
      <c r="A368" s="101">
        <v>42956</v>
      </c>
      <c r="B368" s="101">
        <v>42955</v>
      </c>
      <c r="C368" s="3">
        <v>1328.4641668300001</v>
      </c>
      <c r="E368" s="3">
        <v>2.7451138000001198</v>
      </c>
      <c r="F368" s="3">
        <v>0.20706602909010799</v>
      </c>
      <c r="G368" s="3">
        <v>2040.037871</v>
      </c>
      <c r="H368" s="3">
        <v>20.349071909607201</v>
      </c>
      <c r="I368" s="3"/>
      <c r="J368" s="3">
        <v>1328.4641668300001</v>
      </c>
      <c r="K368" s="3">
        <v>1328.4641668300001</v>
      </c>
      <c r="O368" s="101">
        <v>42951</v>
      </c>
    </row>
    <row r="369" spans="1:15" ht="15" customHeight="1" x14ac:dyDescent="0.25">
      <c r="A369" s="101">
        <v>42957</v>
      </c>
      <c r="B369" s="101">
        <v>42956</v>
      </c>
      <c r="C369" s="3">
        <v>1316.60893044</v>
      </c>
      <c r="E369" s="3">
        <v>-11.85523639</v>
      </c>
      <c r="F369" s="3">
        <v>-0.892401668483777</v>
      </c>
      <c r="G369" s="3">
        <v>2021.832539</v>
      </c>
      <c r="H369" s="3">
        <v>19.275074783792899</v>
      </c>
      <c r="I369" s="3"/>
      <c r="J369" s="3">
        <v>1316.60893044</v>
      </c>
      <c r="K369" s="3">
        <v>1316.60893044</v>
      </c>
      <c r="O369" s="101">
        <v>42954</v>
      </c>
    </row>
    <row r="370" spans="1:15" ht="15" customHeight="1" x14ac:dyDescent="0.25">
      <c r="A370" s="101">
        <v>42958</v>
      </c>
      <c r="B370" s="101">
        <v>42957</v>
      </c>
      <c r="C370" s="3">
        <v>1303.36391344</v>
      </c>
      <c r="E370" s="3">
        <v>-13.245016999999899</v>
      </c>
      <c r="F370" s="3">
        <v>-1.00599477139909</v>
      </c>
      <c r="G370" s="3">
        <v>2001.49300937</v>
      </c>
      <c r="H370" s="3">
        <v>18.075173767814</v>
      </c>
      <c r="I370" s="3"/>
      <c r="J370" s="3">
        <v>1303.36391344</v>
      </c>
      <c r="K370" s="3">
        <v>1303.36391344</v>
      </c>
      <c r="O370" s="101">
        <v>42955</v>
      </c>
    </row>
    <row r="371" spans="1:15" ht="15" customHeight="1" x14ac:dyDescent="0.25">
      <c r="A371" s="101">
        <v>42961</v>
      </c>
      <c r="B371" s="101">
        <v>42958</v>
      </c>
      <c r="C371" s="3">
        <v>1284.82744983</v>
      </c>
      <c r="E371" s="3">
        <v>-18.536463609999998</v>
      </c>
      <c r="F371" s="3">
        <v>-1.4222016904761601</v>
      </c>
      <c r="G371" s="3">
        <v>1973.02774196</v>
      </c>
      <c r="H371" s="3">
        <v>16.395906650692702</v>
      </c>
      <c r="I371" s="3"/>
      <c r="J371" s="3">
        <v>1284.82744983</v>
      </c>
      <c r="K371" s="3">
        <v>1284.82744983</v>
      </c>
      <c r="O371" s="101">
        <v>42956</v>
      </c>
    </row>
    <row r="372" spans="1:15" ht="15" customHeight="1" x14ac:dyDescent="0.25">
      <c r="A372" s="101">
        <v>42962</v>
      </c>
      <c r="B372" s="101">
        <v>42961</v>
      </c>
      <c r="C372" s="3">
        <v>1300.7612929700001</v>
      </c>
      <c r="E372" s="3">
        <v>15.9338431400001</v>
      </c>
      <c r="F372" s="3">
        <v>1.24015432127546</v>
      </c>
      <c r="G372" s="3">
        <v>1997.64226173</v>
      </c>
      <c r="H372" s="3">
        <v>17.848004502370401</v>
      </c>
      <c r="I372" s="3"/>
      <c r="J372" s="3">
        <v>1300.7612929700001</v>
      </c>
      <c r="K372" s="3">
        <v>1300.7612929700001</v>
      </c>
      <c r="O372" s="101">
        <v>42957</v>
      </c>
    </row>
    <row r="373" spans="1:15" ht="15" customHeight="1" x14ac:dyDescent="0.25">
      <c r="A373" s="101">
        <v>42963</v>
      </c>
      <c r="B373" s="101">
        <v>42962</v>
      </c>
      <c r="C373" s="3">
        <v>1288.84350294</v>
      </c>
      <c r="E373" s="3">
        <v>-11.9177900300001</v>
      </c>
      <c r="F373" s="3">
        <v>-0.91621653368763001</v>
      </c>
      <c r="G373" s="3">
        <v>1979.33953305</v>
      </c>
      <c r="H373" s="3">
        <v>16.768261600846898</v>
      </c>
      <c r="I373" s="3"/>
      <c r="J373" s="3">
        <v>1288.84350294</v>
      </c>
      <c r="K373" s="3">
        <v>1288.84350294</v>
      </c>
      <c r="O373" s="101">
        <v>42958</v>
      </c>
    </row>
    <row r="374" spans="1:15" ht="15" customHeight="1" x14ac:dyDescent="0.25">
      <c r="A374" s="101">
        <v>42964</v>
      </c>
      <c r="B374" s="101">
        <v>42963</v>
      </c>
      <c r="C374" s="3">
        <v>1295.42916586</v>
      </c>
      <c r="E374" s="3">
        <v>6.5856629199999999</v>
      </c>
      <c r="F374" s="3">
        <v>0.51097459893132402</v>
      </c>
      <c r="G374" s="3">
        <v>1989.45345529</v>
      </c>
      <c r="H374" s="3">
        <v>17.364917757211899</v>
      </c>
      <c r="I374" s="3"/>
      <c r="J374" s="3">
        <v>1295.42916586</v>
      </c>
      <c r="K374" s="3">
        <v>1295.42916586</v>
      </c>
      <c r="O374" s="101">
        <v>42961</v>
      </c>
    </row>
    <row r="375" spans="1:15" ht="15" customHeight="1" x14ac:dyDescent="0.25">
      <c r="A375" s="101">
        <v>42965</v>
      </c>
      <c r="B375" s="101">
        <v>42964</v>
      </c>
      <c r="C375" s="3">
        <v>1293.4074718300001</v>
      </c>
      <c r="E375" s="3">
        <v>-2.0216940299999302</v>
      </c>
      <c r="F375" s="3">
        <v>-0.15606364927392899</v>
      </c>
      <c r="G375" s="3">
        <v>1986.3486416200001</v>
      </c>
      <c r="H375" s="3">
        <v>17.181753783175701</v>
      </c>
      <c r="I375" s="3"/>
      <c r="J375" s="3">
        <v>1293.4074718300001</v>
      </c>
      <c r="K375" s="3">
        <v>1293.4074718300001</v>
      </c>
      <c r="O375" s="101">
        <v>42962</v>
      </c>
    </row>
    <row r="376" spans="1:15" ht="15" customHeight="1" x14ac:dyDescent="0.25">
      <c r="A376" s="101">
        <v>42968</v>
      </c>
      <c r="B376" s="101">
        <v>42965</v>
      </c>
      <c r="C376" s="3">
        <v>1280.0840358800001</v>
      </c>
      <c r="E376" s="3">
        <v>-13.323435949999901</v>
      </c>
      <c r="F376" s="3">
        <v>-1.0301035242319201</v>
      </c>
      <c r="G376" s="3">
        <v>1965.8871942599999</v>
      </c>
      <c r="H376" s="3">
        <v>15.9746604077492</v>
      </c>
      <c r="I376" s="3"/>
      <c r="J376" s="3">
        <v>1280.0840358800001</v>
      </c>
      <c r="K376" s="3">
        <v>1280.0840358800001</v>
      </c>
      <c r="O376" s="101">
        <v>42963</v>
      </c>
    </row>
    <row r="377" spans="1:15" ht="15" customHeight="1" x14ac:dyDescent="0.25">
      <c r="A377" s="101">
        <v>42969</v>
      </c>
      <c r="B377" s="101">
        <v>42968</v>
      </c>
      <c r="C377" s="3">
        <v>1277.9887479399999</v>
      </c>
      <c r="E377" s="3">
        <v>-2.0952879400001598</v>
      </c>
      <c r="F377" s="3">
        <v>-0.16368362398643199</v>
      </c>
      <c r="G377" s="3">
        <v>1962.6693588600001</v>
      </c>
      <c r="H377" s="3">
        <v>15.784828880867799</v>
      </c>
      <c r="I377" s="3"/>
      <c r="J377" s="3">
        <v>1277.9887479399999</v>
      </c>
      <c r="K377" s="3">
        <v>1277.9887479399999</v>
      </c>
      <c r="O377" s="101">
        <v>42964</v>
      </c>
    </row>
    <row r="378" spans="1:15" ht="15" customHeight="1" x14ac:dyDescent="0.25">
      <c r="A378" s="101">
        <v>42970</v>
      </c>
      <c r="B378" s="101">
        <v>42969</v>
      </c>
      <c r="C378" s="3">
        <v>1290.40240883</v>
      </c>
      <c r="E378" s="3">
        <v>12.413660889999999</v>
      </c>
      <c r="F378" s="3">
        <v>0.97134352004348801</v>
      </c>
      <c r="G378" s="3">
        <v>1981.7336204999999</v>
      </c>
      <c r="H378" s="3">
        <v>16.909497313562699</v>
      </c>
      <c r="I378" s="3"/>
      <c r="J378" s="3">
        <v>1290.40240883</v>
      </c>
      <c r="K378" s="3">
        <v>1290.40240883</v>
      </c>
      <c r="O378" s="101">
        <v>42965</v>
      </c>
    </row>
    <row r="379" spans="1:15" ht="15" customHeight="1" x14ac:dyDescent="0.25">
      <c r="A379" s="101">
        <v>42971</v>
      </c>
      <c r="B379" s="101">
        <v>42970</v>
      </c>
      <c r="C379" s="3">
        <v>1285.1355295999999</v>
      </c>
      <c r="E379" s="3">
        <v>-5.2668792300000797</v>
      </c>
      <c r="F379" s="3">
        <v>-0.40815788888487398</v>
      </c>
      <c r="G379" s="3">
        <v>1973.6450183899999</v>
      </c>
      <c r="H379" s="3">
        <v>16.432321977348298</v>
      </c>
      <c r="I379" s="3"/>
      <c r="J379" s="3">
        <v>1285.1355295999999</v>
      </c>
      <c r="K379" s="3">
        <v>1285.1355295999999</v>
      </c>
      <c r="O379" s="101">
        <v>42968</v>
      </c>
    </row>
    <row r="380" spans="1:15" ht="15" customHeight="1" x14ac:dyDescent="0.25">
      <c r="A380" s="101">
        <v>42972</v>
      </c>
      <c r="B380" s="101">
        <v>42971</v>
      </c>
      <c r="C380" s="3">
        <v>1277.67835261</v>
      </c>
      <c r="E380" s="3">
        <v>-7.4571769899998799</v>
      </c>
      <c r="F380" s="3">
        <v>-0.58026385686503701</v>
      </c>
      <c r="G380" s="3">
        <v>1962.64151262</v>
      </c>
      <c r="H380" s="3">
        <v>15.7831861323738</v>
      </c>
      <c r="I380" s="3"/>
      <c r="J380" s="3">
        <v>1277.67835261</v>
      </c>
      <c r="K380" s="3">
        <v>1277.67835261</v>
      </c>
      <c r="O380" s="101">
        <v>42969</v>
      </c>
    </row>
    <row r="381" spans="1:15" ht="15" customHeight="1" x14ac:dyDescent="0.25">
      <c r="A381" s="101">
        <v>42975</v>
      </c>
      <c r="B381" s="101">
        <v>42972</v>
      </c>
      <c r="C381" s="3">
        <v>1278.27000548</v>
      </c>
      <c r="E381" s="3">
        <v>0.59165286999996103</v>
      </c>
      <c r="F381" s="3">
        <v>4.6306871270962398E-2</v>
      </c>
      <c r="G381" s="3">
        <v>1963.55035051</v>
      </c>
      <c r="H381" s="3">
        <v>15.8368017039927</v>
      </c>
      <c r="I381" s="3"/>
      <c r="J381" s="3">
        <v>1278.27000548</v>
      </c>
      <c r="K381" s="3">
        <v>1278.27000548</v>
      </c>
      <c r="O381" s="101">
        <v>42970</v>
      </c>
    </row>
    <row r="382" spans="1:15" ht="15" customHeight="1" x14ac:dyDescent="0.25">
      <c r="A382" s="101">
        <v>42976</v>
      </c>
      <c r="B382" s="101">
        <v>42975</v>
      </c>
      <c r="C382" s="3">
        <v>1273.00087379</v>
      </c>
      <c r="E382" s="3">
        <v>-5.2691316899999903</v>
      </c>
      <c r="F382" s="3">
        <v>-0.41220803644073101</v>
      </c>
      <c r="G382" s="3">
        <v>1955.4564381600001</v>
      </c>
      <c r="H382" s="3">
        <v>15.3593130978803</v>
      </c>
      <c r="I382" s="3"/>
      <c r="J382" s="3">
        <v>1273.00087379</v>
      </c>
      <c r="K382" s="3">
        <v>1273.00087379</v>
      </c>
      <c r="O382" s="101">
        <v>42971</v>
      </c>
    </row>
    <row r="383" spans="1:15" ht="15" customHeight="1" x14ac:dyDescent="0.25">
      <c r="A383" s="101">
        <v>42977</v>
      </c>
      <c r="B383" s="101">
        <v>42976</v>
      </c>
      <c r="C383" s="3">
        <v>1261.7071148499999</v>
      </c>
      <c r="E383" s="3">
        <v>-11.29375894</v>
      </c>
      <c r="F383" s="3">
        <v>-0.88717605561229296</v>
      </c>
      <c r="G383" s="3">
        <v>1938.1080968599999</v>
      </c>
      <c r="H383" s="3">
        <v>14.3358728939969</v>
      </c>
      <c r="I383" s="3"/>
      <c r="J383" s="3">
        <v>1261.7071148499999</v>
      </c>
      <c r="K383" s="3">
        <v>1261.7071148499999</v>
      </c>
      <c r="O383" s="101">
        <v>42972</v>
      </c>
    </row>
    <row r="384" spans="1:15" ht="15" customHeight="1" x14ac:dyDescent="0.25">
      <c r="A384" s="101">
        <v>42978</v>
      </c>
      <c r="B384" s="101">
        <v>42977</v>
      </c>
      <c r="C384" s="3">
        <v>1267.4520838200001</v>
      </c>
      <c r="E384" s="3">
        <v>5.74496897000017</v>
      </c>
      <c r="F384" s="3">
        <v>0.45533300893552098</v>
      </c>
      <c r="G384" s="3">
        <v>1946.93294277</v>
      </c>
      <c r="H384" s="3">
        <v>14.8564818641104</v>
      </c>
      <c r="I384" s="3"/>
      <c r="J384" s="3">
        <v>1267.4520838200001</v>
      </c>
      <c r="K384" s="3">
        <v>1267.4520838200001</v>
      </c>
      <c r="O384" s="101">
        <v>42975</v>
      </c>
    </row>
    <row r="385" spans="1:15" ht="15" customHeight="1" x14ac:dyDescent="0.25">
      <c r="A385" s="101">
        <v>42979</v>
      </c>
      <c r="B385" s="101">
        <v>42978</v>
      </c>
      <c r="C385" s="3">
        <v>1281.0553781399999</v>
      </c>
      <c r="E385" s="3">
        <v>13.603294319999801</v>
      </c>
      <c r="F385" s="3">
        <v>1.0732787845518099</v>
      </c>
      <c r="G385" s="3">
        <v>1967.8289609999999</v>
      </c>
      <c r="H385" s="3">
        <v>16.089212116982601</v>
      </c>
      <c r="I385" s="3"/>
      <c r="J385" s="3">
        <v>1281.0553781399999</v>
      </c>
      <c r="K385" s="3">
        <v>1281.0553781399999</v>
      </c>
      <c r="O385" s="101">
        <v>42976</v>
      </c>
    </row>
    <row r="386" spans="1:15" ht="15" customHeight="1" x14ac:dyDescent="0.25">
      <c r="A386" s="101">
        <v>42982</v>
      </c>
      <c r="B386" s="101">
        <v>42979</v>
      </c>
      <c r="C386" s="3">
        <v>1288.35255706</v>
      </c>
      <c r="E386" s="3">
        <v>7.2971789200000696</v>
      </c>
      <c r="F386" s="3">
        <v>0.56962244134950402</v>
      </c>
      <c r="G386" s="3">
        <v>1979.03815637</v>
      </c>
      <c r="H386" s="3">
        <v>16.750482321232099</v>
      </c>
      <c r="I386" s="3"/>
      <c r="J386" s="3">
        <v>1288.35255706</v>
      </c>
      <c r="K386" s="3">
        <v>1288.35255706</v>
      </c>
      <c r="O386" s="101">
        <v>42977</v>
      </c>
    </row>
    <row r="387" spans="1:15" ht="15" customHeight="1" x14ac:dyDescent="0.25">
      <c r="A387" s="101">
        <v>42983</v>
      </c>
      <c r="B387" s="101">
        <v>42983</v>
      </c>
      <c r="C387" s="3">
        <v>1277.93832264</v>
      </c>
      <c r="E387" s="3">
        <v>-10.4142344199999</v>
      </c>
      <c r="F387" s="3">
        <v>-0.808337311315243</v>
      </c>
      <c r="G387" s="3">
        <v>1963.0408525400001</v>
      </c>
      <c r="H387" s="3">
        <v>15.8067446110823</v>
      </c>
      <c r="I387" s="3"/>
      <c r="J387" s="3">
        <v>1277.93832264</v>
      </c>
      <c r="K387" s="3">
        <v>1277.93832264</v>
      </c>
      <c r="O387" s="101">
        <v>42978</v>
      </c>
    </row>
    <row r="388" spans="1:15" ht="15" customHeight="1" x14ac:dyDescent="0.25">
      <c r="A388" s="101">
        <v>42984</v>
      </c>
      <c r="B388" s="101">
        <v>42984</v>
      </c>
      <c r="C388" s="3">
        <v>1269.794218</v>
      </c>
      <c r="E388" s="3">
        <v>-8.1441046400000197</v>
      </c>
      <c r="F388" s="3">
        <v>-0.63728464008932995</v>
      </c>
      <c r="G388" s="3">
        <v>1950.53069471</v>
      </c>
      <c r="H388" s="3">
        <v>15.068726015601399</v>
      </c>
      <c r="I388" s="3"/>
      <c r="J388" s="3">
        <v>1269.794218</v>
      </c>
      <c r="K388" s="3">
        <v>1269.794218</v>
      </c>
      <c r="O388" s="101">
        <v>42979</v>
      </c>
    </row>
    <row r="389" spans="1:15" ht="15" customHeight="1" x14ac:dyDescent="0.25">
      <c r="A389" s="101">
        <v>42985</v>
      </c>
      <c r="B389" s="101">
        <v>42985</v>
      </c>
      <c r="C389" s="3">
        <v>1283.4168502099999</v>
      </c>
      <c r="E389" s="3">
        <v>13.6226322099998</v>
      </c>
      <c r="F389" s="3">
        <v>1.07282203816114</v>
      </c>
      <c r="G389" s="3">
        <v>1971.4564178600001</v>
      </c>
      <c r="H389" s="3">
        <v>16.303208667095301</v>
      </c>
      <c r="I389" s="3"/>
      <c r="J389" s="3">
        <v>1283.4168502099999</v>
      </c>
      <c r="K389" s="3">
        <v>1283.4168502099999</v>
      </c>
      <c r="O389" s="101">
        <v>42982</v>
      </c>
    </row>
    <row r="390" spans="1:15" ht="15" customHeight="1" x14ac:dyDescent="0.25">
      <c r="A390" s="101">
        <v>42986</v>
      </c>
      <c r="B390" s="101">
        <v>42986</v>
      </c>
      <c r="C390" s="3">
        <v>1283.7658084699999</v>
      </c>
      <c r="E390" s="3">
        <v>0.34895826000001701</v>
      </c>
      <c r="F390" s="3">
        <v>2.7189783268233202E-2</v>
      </c>
      <c r="G390" s="3">
        <v>1971.9924525900001</v>
      </c>
      <c r="H390" s="3">
        <v>16.334831257628402</v>
      </c>
      <c r="I390" s="3"/>
      <c r="J390" s="3">
        <v>1283.7658084699999</v>
      </c>
      <c r="K390" s="3">
        <v>1283.7658084699999</v>
      </c>
      <c r="O390" s="101">
        <v>42983</v>
      </c>
    </row>
    <row r="391" spans="1:15" ht="15" customHeight="1" x14ac:dyDescent="0.25">
      <c r="A391" s="101">
        <v>42989</v>
      </c>
      <c r="B391" s="101">
        <v>42989</v>
      </c>
      <c r="C391" s="3">
        <v>1296.94602829</v>
      </c>
      <c r="E391" s="3">
        <v>13.18021982</v>
      </c>
      <c r="F391" s="3">
        <v>1.0266841298498499</v>
      </c>
      <c r="G391" s="3">
        <v>1992.8615646600001</v>
      </c>
      <c r="H391" s="3">
        <v>17.5659742206612</v>
      </c>
      <c r="I391" s="3"/>
      <c r="J391" s="3">
        <v>1296.94602829</v>
      </c>
      <c r="K391" s="3">
        <v>1296.94602829</v>
      </c>
      <c r="O391" s="101">
        <v>42984</v>
      </c>
    </row>
    <row r="392" spans="1:15" ht="15" customHeight="1" x14ac:dyDescent="0.25">
      <c r="A392" s="101">
        <v>42990</v>
      </c>
      <c r="B392" s="101">
        <v>42990</v>
      </c>
      <c r="C392" s="3">
        <v>1295.73827534</v>
      </c>
      <c r="E392" s="3">
        <v>-1.20775294999998</v>
      </c>
      <c r="F392" s="3">
        <v>-9.3122838086978604E-2</v>
      </c>
      <c r="G392" s="3">
        <v>1991.00575542</v>
      </c>
      <c r="H392" s="3">
        <v>17.456493449323499</v>
      </c>
      <c r="I392" s="3"/>
      <c r="J392" s="3">
        <v>1295.73827534</v>
      </c>
      <c r="K392" s="3">
        <v>1295.73827534</v>
      </c>
      <c r="O392" s="101">
        <v>42985</v>
      </c>
    </row>
    <row r="393" spans="1:15" ht="15" customHeight="1" x14ac:dyDescent="0.25">
      <c r="A393" s="101">
        <v>42991</v>
      </c>
      <c r="B393" s="101">
        <v>42991</v>
      </c>
      <c r="C393" s="3">
        <v>1295.5835745700001</v>
      </c>
      <c r="E393" s="3">
        <v>-0.15470076999986301</v>
      </c>
      <c r="F393" s="3">
        <v>-1.1939198906452101E-2</v>
      </c>
      <c r="G393" s="3">
        <v>1990.76804528</v>
      </c>
      <c r="H393" s="3">
        <v>17.442470084787399</v>
      </c>
      <c r="I393" s="3"/>
      <c r="J393" s="3">
        <v>1295.5835745700001</v>
      </c>
      <c r="K393" s="3">
        <v>1295.5835745700001</v>
      </c>
      <c r="O393" s="101">
        <v>42986</v>
      </c>
    </row>
    <row r="394" spans="1:15" ht="15" customHeight="1" x14ac:dyDescent="0.25">
      <c r="A394" s="101">
        <v>42992</v>
      </c>
      <c r="B394" s="101">
        <v>42992</v>
      </c>
      <c r="C394" s="3">
        <v>1297.12059525</v>
      </c>
      <c r="E394" s="3">
        <v>1.53702067999984</v>
      </c>
      <c r="F394" s="3">
        <v>0.118635394131949</v>
      </c>
      <c r="G394" s="3">
        <v>1993.12980079</v>
      </c>
      <c r="H394" s="3">
        <v>17.5817984216513</v>
      </c>
      <c r="I394" s="3"/>
      <c r="J394" s="3">
        <v>1297.12059525</v>
      </c>
      <c r="K394" s="3">
        <v>1297.12059525</v>
      </c>
      <c r="O394" s="101">
        <v>42989</v>
      </c>
    </row>
    <row r="395" spans="1:15" ht="15" customHeight="1" x14ac:dyDescent="0.25">
      <c r="A395" s="101">
        <v>42993</v>
      </c>
      <c r="B395" s="101">
        <v>42993</v>
      </c>
      <c r="C395" s="3">
        <v>1295.3065232199999</v>
      </c>
      <c r="E395" s="3">
        <v>-1.8140720300000299</v>
      </c>
      <c r="F395" s="3">
        <v>-0.13985376815718301</v>
      </c>
      <c r="G395" s="3">
        <v>1990.34233367</v>
      </c>
      <c r="H395" s="3">
        <v>17.417355846521101</v>
      </c>
      <c r="I395" s="3"/>
      <c r="J395" s="3">
        <v>1295.3065232199999</v>
      </c>
      <c r="K395" s="3">
        <v>1295.3065232199999</v>
      </c>
      <c r="O395" s="101">
        <v>42990</v>
      </c>
    </row>
    <row r="396" spans="1:15" ht="15" customHeight="1" x14ac:dyDescent="0.25">
      <c r="A396" s="101">
        <v>42996</v>
      </c>
      <c r="B396" s="101">
        <v>42996</v>
      </c>
      <c r="C396" s="3">
        <v>1295.57685623</v>
      </c>
      <c r="E396" s="3">
        <v>0.27033301000005799</v>
      </c>
      <c r="F396" s="3">
        <v>2.08701959848012E-2</v>
      </c>
      <c r="G396" s="3">
        <v>1990.75772201</v>
      </c>
      <c r="H396" s="3">
        <v>17.441861078463901</v>
      </c>
      <c r="I396" s="3"/>
      <c r="J396" s="3">
        <v>1295.57685623</v>
      </c>
      <c r="K396" s="3">
        <v>1295.57685623</v>
      </c>
      <c r="O396" s="101">
        <v>42991</v>
      </c>
    </row>
    <row r="397" spans="1:15" ht="15" customHeight="1" x14ac:dyDescent="0.25">
      <c r="A397" s="101">
        <v>42997</v>
      </c>
      <c r="B397" s="101">
        <v>42997</v>
      </c>
      <c r="C397" s="3">
        <v>1297.55095867</v>
      </c>
      <c r="E397" s="3">
        <v>1.97410244000002</v>
      </c>
      <c r="F397" s="3">
        <v>0.15237246871979601</v>
      </c>
      <c r="G397" s="3">
        <v>1993.7910887099999</v>
      </c>
      <c r="H397" s="3">
        <v>17.620810142251401</v>
      </c>
      <c r="I397" s="3"/>
      <c r="J397" s="3">
        <v>1297.55095867</v>
      </c>
      <c r="K397" s="3">
        <v>1297.55095867</v>
      </c>
      <c r="O397" s="101">
        <v>42992</v>
      </c>
    </row>
    <row r="398" spans="1:15" ht="15" customHeight="1" x14ac:dyDescent="0.25">
      <c r="A398" s="101">
        <v>42998</v>
      </c>
      <c r="B398" s="101">
        <v>42998</v>
      </c>
      <c r="C398" s="3">
        <v>1298.49339753</v>
      </c>
      <c r="E398" s="3">
        <v>0.94243886000003796</v>
      </c>
      <c r="F398" s="3">
        <v>7.2632126985294698E-2</v>
      </c>
      <c r="G398" s="3">
        <v>1995.23922158</v>
      </c>
      <c r="H398" s="3">
        <v>17.7062406381181</v>
      </c>
      <c r="I398" s="3"/>
      <c r="J398" s="3">
        <v>1298.49339753</v>
      </c>
      <c r="K398" s="3">
        <v>1298.49339753</v>
      </c>
      <c r="O398" s="101">
        <v>42993</v>
      </c>
    </row>
    <row r="399" spans="1:15" ht="15" customHeight="1" x14ac:dyDescent="0.25">
      <c r="A399" s="101">
        <v>42999</v>
      </c>
      <c r="B399" s="101">
        <v>42999</v>
      </c>
      <c r="C399" s="3">
        <v>1299.02865387</v>
      </c>
      <c r="E399" s="3">
        <v>0.53525633999993205</v>
      </c>
      <c r="F399" s="3">
        <v>4.1221337052466098E-2</v>
      </c>
      <c r="G399" s="3">
        <v>1996.0616858599999</v>
      </c>
      <c r="H399" s="3">
        <v>17.754760724036</v>
      </c>
      <c r="I399" s="3"/>
      <c r="J399" s="3">
        <v>1299.02865387</v>
      </c>
      <c r="K399" s="3">
        <v>1299.02865387</v>
      </c>
      <c r="O399" s="101">
        <v>42996</v>
      </c>
    </row>
    <row r="400" spans="1:15" ht="15" customHeight="1" x14ac:dyDescent="0.25">
      <c r="A400" s="101">
        <v>43000</v>
      </c>
      <c r="B400" s="101">
        <v>43000</v>
      </c>
      <c r="C400" s="3">
        <v>1301.2549974999999</v>
      </c>
      <c r="E400" s="3">
        <v>2.2263436299999699</v>
      </c>
      <c r="F400" s="3">
        <v>0.171385259545076</v>
      </c>
      <c r="G400" s="3">
        <v>2001.20063587</v>
      </c>
      <c r="H400" s="3">
        <v>18.05792561773</v>
      </c>
      <c r="I400" s="3"/>
      <c r="J400" s="3">
        <v>1301.2549974999999</v>
      </c>
      <c r="K400" s="3">
        <v>1301.2549974999999</v>
      </c>
      <c r="O400" s="101">
        <v>42997</v>
      </c>
    </row>
    <row r="401" spans="1:15" ht="15" customHeight="1" x14ac:dyDescent="0.25">
      <c r="A401" s="101">
        <v>43003</v>
      </c>
      <c r="B401" s="101">
        <v>43003</v>
      </c>
      <c r="C401" s="3">
        <v>1300.8328473500001</v>
      </c>
      <c r="E401" s="3">
        <v>-0.42215014999987899</v>
      </c>
      <c r="F401" s="3">
        <v>-3.2441769738511497E-2</v>
      </c>
      <c r="G401" s="3">
        <v>2001.4642223599999</v>
      </c>
      <c r="H401" s="3">
        <v>18.073475519959899</v>
      </c>
      <c r="I401" s="3"/>
      <c r="J401" s="3">
        <v>1300.8328473500001</v>
      </c>
      <c r="K401" s="3">
        <v>1300.8328473500001</v>
      </c>
      <c r="O401" s="101">
        <v>42998</v>
      </c>
    </row>
    <row r="402" spans="1:15" ht="15" customHeight="1" x14ac:dyDescent="0.25">
      <c r="A402" s="101">
        <v>43004</v>
      </c>
      <c r="B402" s="101">
        <v>43004</v>
      </c>
      <c r="C402" s="3">
        <v>1296.55739894</v>
      </c>
      <c r="E402" s="3">
        <v>-4.27544841000008</v>
      </c>
      <c r="F402" s="3">
        <v>-0.32867008383973201</v>
      </c>
      <c r="G402" s="3">
        <v>1994.88600823</v>
      </c>
      <c r="H402" s="3">
        <v>17.685403329427501</v>
      </c>
      <c r="I402" s="3"/>
      <c r="J402" s="3">
        <v>1296.55739894</v>
      </c>
      <c r="K402" s="3">
        <v>1296.55739894</v>
      </c>
      <c r="O402" s="101">
        <v>42999</v>
      </c>
    </row>
    <row r="403" spans="1:15" ht="15" customHeight="1" x14ac:dyDescent="0.25">
      <c r="A403" s="101">
        <v>43005</v>
      </c>
      <c r="B403" s="101">
        <v>43005</v>
      </c>
      <c r="C403" s="3">
        <v>1301.6482113</v>
      </c>
      <c r="E403" s="3">
        <v>5.0908123599999699</v>
      </c>
      <c r="F403" s="3">
        <v>0.39264072413314199</v>
      </c>
      <c r="G403" s="3">
        <v>2002.7187430900001</v>
      </c>
      <c r="H403" s="3">
        <v>18.1474841487668</v>
      </c>
      <c r="I403" s="3"/>
      <c r="J403" s="3">
        <v>1301.6482113</v>
      </c>
      <c r="K403" s="3">
        <v>1301.6482113</v>
      </c>
      <c r="O403" s="101">
        <v>43000</v>
      </c>
    </row>
    <row r="404" spans="1:15" ht="15" customHeight="1" x14ac:dyDescent="0.25">
      <c r="A404" s="101">
        <v>43006</v>
      </c>
      <c r="B404" s="101">
        <v>43006</v>
      </c>
      <c r="C404" s="3">
        <v>1307.2570676299999</v>
      </c>
      <c r="E404" s="3">
        <v>5.6088563299999796</v>
      </c>
      <c r="F404" s="3">
        <v>0.430904162991807</v>
      </c>
      <c r="G404" s="3">
        <v>2011.7077096099999</v>
      </c>
      <c r="H404" s="3">
        <v>18.677775175951599</v>
      </c>
      <c r="I404" s="3"/>
      <c r="J404" s="3">
        <v>1307.2570676299999</v>
      </c>
      <c r="K404" s="3">
        <v>1307.2570676299999</v>
      </c>
      <c r="O404" s="101">
        <v>43003</v>
      </c>
    </row>
    <row r="405" spans="1:15" ht="15" customHeight="1" x14ac:dyDescent="0.25">
      <c r="A405" s="101">
        <v>43007</v>
      </c>
      <c r="B405" s="101">
        <v>43007</v>
      </c>
      <c r="C405" s="3">
        <v>1323.2283702699999</v>
      </c>
      <c r="E405" s="3">
        <v>15.9713026399999</v>
      </c>
      <c r="F405" s="3">
        <v>1.2217415407786001</v>
      </c>
      <c r="G405" s="3">
        <v>2036.28557839</v>
      </c>
      <c r="H405" s="3">
        <v>20.1277108556943</v>
      </c>
      <c r="I405" s="3"/>
      <c r="J405" s="3">
        <v>1323.2283702699999</v>
      </c>
      <c r="K405" s="3">
        <v>1323.2283702699999</v>
      </c>
      <c r="O405" s="101">
        <v>43004</v>
      </c>
    </row>
    <row r="406" spans="1:15" ht="15" customHeight="1" x14ac:dyDescent="0.25">
      <c r="A406" s="101">
        <v>43010</v>
      </c>
      <c r="B406" s="101">
        <v>43010</v>
      </c>
      <c r="C406" s="3">
        <v>1327.6068698300001</v>
      </c>
      <c r="E406" s="3">
        <v>4.3784995600001304</v>
      </c>
      <c r="F406" s="3">
        <v>0.330895230058181</v>
      </c>
      <c r="G406" s="3">
        <v>2043.02355023</v>
      </c>
      <c r="H406" s="3">
        <v>20.5252077203479</v>
      </c>
      <c r="I406" s="3"/>
      <c r="J406" s="3">
        <v>1327.6068698300001</v>
      </c>
      <c r="K406" s="3">
        <v>1327.6068698300001</v>
      </c>
      <c r="O406" s="101">
        <v>43005</v>
      </c>
    </row>
    <row r="407" spans="1:15" ht="15" customHeight="1" x14ac:dyDescent="0.25">
      <c r="A407" s="101">
        <v>43011</v>
      </c>
      <c r="B407" s="101">
        <v>43011</v>
      </c>
      <c r="C407" s="3">
        <v>1329.7920040399999</v>
      </c>
      <c r="E407" s="3">
        <v>2.1851342099998798</v>
      </c>
      <c r="F407" s="3">
        <v>0.16459196315243799</v>
      </c>
      <c r="G407" s="3">
        <v>2046.38620281</v>
      </c>
      <c r="H407" s="3">
        <v>20.723582526477902</v>
      </c>
      <c r="I407" s="3"/>
      <c r="J407" s="3">
        <v>1329.7920040399999</v>
      </c>
      <c r="K407" s="3">
        <v>1329.7920040399999</v>
      </c>
      <c r="O407" s="101">
        <v>43006</v>
      </c>
    </row>
    <row r="408" spans="1:15" ht="15" customHeight="1" x14ac:dyDescent="0.25">
      <c r="A408" s="101">
        <v>43012</v>
      </c>
      <c r="B408" s="101">
        <v>43012</v>
      </c>
      <c r="C408" s="3">
        <v>1326.9766913000001</v>
      </c>
      <c r="E408" s="3">
        <v>-2.8153127399998499</v>
      </c>
      <c r="F408" s="3">
        <v>-0.211710758633432</v>
      </c>
      <c r="G408" s="3">
        <v>2042.05378305</v>
      </c>
      <c r="H408" s="3">
        <v>20.4679977137394</v>
      </c>
      <c r="I408" s="3"/>
      <c r="J408" s="3">
        <v>1326.9766913000001</v>
      </c>
      <c r="K408" s="3">
        <v>1326.9766913000001</v>
      </c>
      <c r="O408" s="101">
        <v>43007</v>
      </c>
    </row>
    <row r="409" spans="1:15" ht="15" customHeight="1" x14ac:dyDescent="0.25">
      <c r="A409" s="101">
        <v>43013</v>
      </c>
      <c r="B409" s="101">
        <v>43013</v>
      </c>
      <c r="C409" s="3">
        <v>1327.5344910599999</v>
      </c>
      <c r="E409" s="3">
        <v>0.55779975999985199</v>
      </c>
      <c r="F409" s="3">
        <v>4.2035384921001999E-2</v>
      </c>
      <c r="G409" s="3">
        <v>2043.7828839199999</v>
      </c>
      <c r="H409" s="3">
        <v>20.570003508779202</v>
      </c>
      <c r="I409" s="3"/>
      <c r="J409" s="3">
        <v>1327.5344910599999</v>
      </c>
      <c r="K409" s="3">
        <v>1327.5344910599999</v>
      </c>
      <c r="O409" s="101">
        <v>43010</v>
      </c>
    </row>
    <row r="410" spans="1:15" ht="15" customHeight="1" x14ac:dyDescent="0.25">
      <c r="A410" s="101">
        <v>43014</v>
      </c>
      <c r="B410" s="101">
        <v>43014</v>
      </c>
      <c r="C410" s="3">
        <v>1318.16195141</v>
      </c>
      <c r="E410" s="3">
        <v>-9.3725396499999007</v>
      </c>
      <c r="F410" s="3">
        <v>-0.70601100861162802</v>
      </c>
      <c r="G410" s="3">
        <v>2029.3535517600001</v>
      </c>
      <c r="H410" s="3">
        <v>19.718766010486998</v>
      </c>
      <c r="I410" s="3"/>
      <c r="J410" s="3">
        <v>1318.16195141</v>
      </c>
      <c r="K410" s="3">
        <v>1318.16195141</v>
      </c>
      <c r="O410" s="101">
        <v>43011</v>
      </c>
    </row>
    <row r="411" spans="1:15" ht="15" customHeight="1" x14ac:dyDescent="0.25">
      <c r="A411" s="101">
        <v>43017</v>
      </c>
      <c r="B411" s="101">
        <v>43017</v>
      </c>
      <c r="C411" s="3">
        <v>1316.47632512</v>
      </c>
      <c r="E411" s="3">
        <v>-1.68562629000007</v>
      </c>
      <c r="F411" s="3">
        <v>-0.12787702514073199</v>
      </c>
      <c r="G411" s="3">
        <v>2027.24865039</v>
      </c>
      <c r="H411" s="3">
        <v>19.594590410640599</v>
      </c>
      <c r="I411" s="3"/>
      <c r="J411" s="3">
        <v>1316.47632512</v>
      </c>
      <c r="K411" s="3">
        <v>1316.47632512</v>
      </c>
      <c r="O411" s="101">
        <v>43012</v>
      </c>
    </row>
    <row r="412" spans="1:15" ht="15" customHeight="1" x14ac:dyDescent="0.25">
      <c r="A412" s="101">
        <v>43018</v>
      </c>
      <c r="B412" s="101">
        <v>43018</v>
      </c>
      <c r="C412" s="3">
        <v>1314.7178287199999</v>
      </c>
      <c r="E412" s="3">
        <v>-1.7584964000000101</v>
      </c>
      <c r="F412" s="3">
        <v>-0.13357599878142101</v>
      </c>
      <c r="G412" s="3">
        <v>2024.54073275</v>
      </c>
      <c r="H412" s="3">
        <v>19.434840741571001</v>
      </c>
      <c r="I412" s="3"/>
      <c r="J412" s="3">
        <v>1314.7178287199999</v>
      </c>
      <c r="K412" s="3">
        <v>1314.7178287199999</v>
      </c>
      <c r="O412" s="101">
        <v>43013</v>
      </c>
    </row>
    <row r="413" spans="1:15" ht="15" customHeight="1" x14ac:dyDescent="0.25">
      <c r="A413" s="101">
        <v>43019</v>
      </c>
      <c r="B413" s="101">
        <v>43019</v>
      </c>
      <c r="C413" s="3">
        <v>1306.53138313</v>
      </c>
      <c r="E413" s="3">
        <v>-8.1864455899999395</v>
      </c>
      <c r="F413" s="3">
        <v>-0.62267700423369599</v>
      </c>
      <c r="G413" s="3">
        <v>2011.93438317</v>
      </c>
      <c r="H413" s="3">
        <v>18.691147453476599</v>
      </c>
      <c r="I413" s="3"/>
      <c r="J413" s="3">
        <v>1306.53138313</v>
      </c>
      <c r="K413" s="3">
        <v>1306.53138313</v>
      </c>
      <c r="O413" s="101">
        <v>43014</v>
      </c>
    </row>
    <row r="414" spans="1:15" ht="15" customHeight="1" x14ac:dyDescent="0.25">
      <c r="A414" s="101">
        <v>43020</v>
      </c>
      <c r="B414" s="101">
        <v>43020</v>
      </c>
      <c r="C414" s="3">
        <v>1311.6616827800001</v>
      </c>
      <c r="E414" s="3">
        <v>5.1302996500000901</v>
      </c>
      <c r="F414" s="3">
        <v>0.39266562718989201</v>
      </c>
      <c r="G414" s="3">
        <v>2019.8345579300001</v>
      </c>
      <c r="H414" s="3">
        <v>19.1572067917886</v>
      </c>
      <c r="I414" s="3"/>
      <c r="J414" s="3">
        <v>1311.6616827800001</v>
      </c>
      <c r="K414" s="3">
        <v>1311.6616827800001</v>
      </c>
      <c r="O414" s="101">
        <v>43017</v>
      </c>
    </row>
    <row r="415" spans="1:15" ht="15" customHeight="1" x14ac:dyDescent="0.25">
      <c r="A415" s="101">
        <v>43021</v>
      </c>
      <c r="B415" s="101">
        <v>43021</v>
      </c>
      <c r="C415" s="3">
        <v>1321.56862176</v>
      </c>
      <c r="E415" s="3">
        <v>9.9069389799999499</v>
      </c>
      <c r="F415" s="3">
        <v>0.75529682006130106</v>
      </c>
      <c r="G415" s="3">
        <v>2035.09030411</v>
      </c>
      <c r="H415" s="3">
        <v>20.057197385174799</v>
      </c>
      <c r="I415" s="3"/>
      <c r="J415" s="3">
        <v>1321.56862176</v>
      </c>
      <c r="K415" s="3">
        <v>1321.56862176</v>
      </c>
      <c r="O415" s="101">
        <v>43018</v>
      </c>
    </row>
    <row r="416" spans="1:15" ht="15" customHeight="1" x14ac:dyDescent="0.25">
      <c r="A416" s="101">
        <v>43024</v>
      </c>
      <c r="B416" s="101">
        <v>43024</v>
      </c>
      <c r="C416" s="3">
        <v>1318.22828929</v>
      </c>
      <c r="E416" s="3">
        <v>-3.3403324700000199</v>
      </c>
      <c r="F416" s="3">
        <v>-0.25275512864034699</v>
      </c>
      <c r="G416" s="3">
        <v>2029.9465090000001</v>
      </c>
      <c r="H416" s="3">
        <v>19.753746661841799</v>
      </c>
      <c r="I416" s="3"/>
      <c r="J416" s="3">
        <v>1318.22828929</v>
      </c>
      <c r="K416" s="3">
        <v>1318.22828929</v>
      </c>
      <c r="O416" s="101">
        <v>43019</v>
      </c>
    </row>
    <row r="417" spans="1:15" ht="15" customHeight="1" x14ac:dyDescent="0.25">
      <c r="A417" s="101">
        <v>43025</v>
      </c>
      <c r="B417" s="101">
        <v>43025</v>
      </c>
      <c r="C417" s="3">
        <v>1315.1122210000001</v>
      </c>
      <c r="E417" s="3">
        <v>-3.1160682899999301</v>
      </c>
      <c r="F417" s="3">
        <v>-0.23638305408225599</v>
      </c>
      <c r="G417" s="3">
        <v>2025.1480594499999</v>
      </c>
      <c r="H417" s="3">
        <v>19.470669098353</v>
      </c>
      <c r="I417" s="3"/>
      <c r="J417" s="3">
        <v>1315.1122210000001</v>
      </c>
      <c r="K417" s="3">
        <v>1315.1122210000001</v>
      </c>
      <c r="O417" s="101">
        <v>43020</v>
      </c>
    </row>
    <row r="418" spans="1:15" ht="15" customHeight="1" x14ac:dyDescent="0.25">
      <c r="A418" s="101">
        <v>43026</v>
      </c>
      <c r="B418" s="101">
        <v>43026</v>
      </c>
      <c r="C418" s="3">
        <v>1324.6004229800001</v>
      </c>
      <c r="E418" s="3">
        <v>9.4882019799999799</v>
      </c>
      <c r="F418" s="3">
        <v>0.72147470219576704</v>
      </c>
      <c r="G418" s="3">
        <v>2039.75899037</v>
      </c>
      <c r="H418" s="3">
        <v>20.332619751796202</v>
      </c>
      <c r="I418" s="3"/>
      <c r="J418" s="3">
        <v>1324.6004229800001</v>
      </c>
      <c r="K418" s="3">
        <v>1324.6004229800001</v>
      </c>
      <c r="O418" s="101">
        <v>43021</v>
      </c>
    </row>
    <row r="419" spans="1:15" ht="15" customHeight="1" x14ac:dyDescent="0.25">
      <c r="A419" s="101">
        <v>43027</v>
      </c>
      <c r="B419" s="101">
        <v>43027</v>
      </c>
      <c r="C419" s="3">
        <v>1317.6792907500001</v>
      </c>
      <c r="E419" s="3">
        <v>-6.9211322300000102</v>
      </c>
      <c r="F419" s="3">
        <v>-0.522507173478725</v>
      </c>
      <c r="G419" s="3">
        <v>2029.1011033299999</v>
      </c>
      <c r="H419" s="3">
        <v>19.7038731819334</v>
      </c>
      <c r="I419" s="3"/>
      <c r="J419" s="3">
        <v>1317.6792907500001</v>
      </c>
      <c r="K419" s="3">
        <v>1317.6792907500001</v>
      </c>
      <c r="O419" s="101">
        <v>43024</v>
      </c>
    </row>
    <row r="420" spans="1:15" ht="15" customHeight="1" x14ac:dyDescent="0.25">
      <c r="A420" s="101">
        <v>43028</v>
      </c>
      <c r="B420" s="101">
        <v>43028</v>
      </c>
      <c r="C420" s="3">
        <v>1319.94065069</v>
      </c>
      <c r="E420" s="3">
        <v>2.2613599399999198</v>
      </c>
      <c r="F420" s="3">
        <v>0.17161686882949301</v>
      </c>
      <c r="G420" s="3">
        <v>2032.5833831100001</v>
      </c>
      <c r="H420" s="3">
        <v>19.909305221019601</v>
      </c>
      <c r="I420" s="3"/>
      <c r="J420" s="3">
        <v>1319.94065069</v>
      </c>
      <c r="K420" s="3">
        <v>1319.94065069</v>
      </c>
      <c r="O420" s="101">
        <v>43025</v>
      </c>
    </row>
    <row r="421" spans="1:15" ht="15" customHeight="1" x14ac:dyDescent="0.25">
      <c r="A421" s="101">
        <v>43031</v>
      </c>
      <c r="B421" s="101">
        <v>43031</v>
      </c>
      <c r="C421" s="3">
        <v>1316.3113199500001</v>
      </c>
      <c r="E421" s="3">
        <v>-3.62933073999988</v>
      </c>
      <c r="F421" s="3">
        <v>-0.27496166120064502</v>
      </c>
      <c r="G421" s="3">
        <v>2026.9945580799999</v>
      </c>
      <c r="H421" s="3">
        <v>19.5796006037735</v>
      </c>
      <c r="I421" s="3"/>
      <c r="J421" s="3">
        <v>1316.3113199500001</v>
      </c>
      <c r="K421" s="3">
        <v>1316.3113199500001</v>
      </c>
      <c r="O421" s="101">
        <v>43026</v>
      </c>
    </row>
    <row r="422" spans="1:15" ht="15" customHeight="1" x14ac:dyDescent="0.25">
      <c r="A422" s="101">
        <v>43032</v>
      </c>
      <c r="B422" s="101">
        <v>43032</v>
      </c>
      <c r="C422" s="3">
        <v>1308.98590397</v>
      </c>
      <c r="E422" s="3">
        <v>-7.32541598000011</v>
      </c>
      <c r="F422" s="3">
        <v>-0.55651090049718599</v>
      </c>
      <c r="G422" s="3">
        <v>2015.7141124100001</v>
      </c>
      <c r="H422" s="3">
        <v>18.914127091536301</v>
      </c>
      <c r="I422" s="3"/>
      <c r="J422" s="3">
        <v>1308.98590397</v>
      </c>
      <c r="K422" s="3">
        <v>1308.98590397</v>
      </c>
      <c r="O422" s="101">
        <v>43027</v>
      </c>
    </row>
    <row r="423" spans="1:15" ht="15" customHeight="1" x14ac:dyDescent="0.25">
      <c r="A423" s="101">
        <v>43033</v>
      </c>
      <c r="B423" s="101">
        <v>43033</v>
      </c>
      <c r="C423" s="3">
        <v>1305.05261621</v>
      </c>
      <c r="E423" s="3">
        <v>-3.9332877599999798</v>
      </c>
      <c r="F423" s="3">
        <v>-0.30048358412957299</v>
      </c>
      <c r="G423" s="3">
        <v>2009.65722239</v>
      </c>
      <c r="H423" s="3">
        <v>18.556809659871</v>
      </c>
      <c r="I423" s="3"/>
      <c r="J423" s="3">
        <v>1305.05261621</v>
      </c>
      <c r="K423" s="3">
        <v>1305.05261621</v>
      </c>
      <c r="O423" s="101">
        <v>43028</v>
      </c>
    </row>
    <row r="424" spans="1:15" ht="15" customHeight="1" x14ac:dyDescent="0.25">
      <c r="A424" s="101">
        <v>43034</v>
      </c>
      <c r="B424" s="101">
        <v>43034</v>
      </c>
      <c r="C424" s="3">
        <v>1313.0859497599999</v>
      </c>
      <c r="E424" s="3">
        <v>8.0333335499999503</v>
      </c>
      <c r="F424" s="3">
        <v>0.61555629636831299</v>
      </c>
      <c r="G424" s="3">
        <v>2022.43079719</v>
      </c>
      <c r="H424" s="3">
        <v>19.310368156995601</v>
      </c>
      <c r="I424" s="3"/>
      <c r="J424" s="3">
        <v>1313.0859497599999</v>
      </c>
      <c r="K424" s="3">
        <v>1313.0859497599999</v>
      </c>
      <c r="O424" s="101">
        <v>43031</v>
      </c>
    </row>
    <row r="425" spans="1:15" ht="15" customHeight="1" x14ac:dyDescent="0.25">
      <c r="A425" s="101">
        <v>43035</v>
      </c>
      <c r="B425" s="101">
        <v>43035</v>
      </c>
      <c r="C425" s="3">
        <v>1319.73766929</v>
      </c>
      <c r="E425" s="3">
        <v>6.6517195300000296</v>
      </c>
      <c r="F425" s="3">
        <v>0.50657152574176101</v>
      </c>
      <c r="G425" s="3">
        <v>2032.6758557400001</v>
      </c>
      <c r="H425" s="3">
        <v>19.9147605095492</v>
      </c>
      <c r="I425" s="3"/>
      <c r="J425" s="3">
        <v>1319.73766929</v>
      </c>
      <c r="K425" s="3">
        <v>1319.73766929</v>
      </c>
      <c r="O425" s="101">
        <v>43032</v>
      </c>
    </row>
    <row r="426" spans="1:15" ht="15" customHeight="1" x14ac:dyDescent="0.25">
      <c r="A426" s="101">
        <v>43038</v>
      </c>
      <c r="B426" s="101">
        <v>43038</v>
      </c>
      <c r="C426" s="3">
        <v>1320.8368049200001</v>
      </c>
      <c r="E426" s="3">
        <v>1.0991356300000901</v>
      </c>
      <c r="F426" s="3">
        <v>8.3284402315464398E-2</v>
      </c>
      <c r="G426" s="3">
        <v>2034.7120790900001</v>
      </c>
      <c r="H426" s="3">
        <v>20.034884549331402</v>
      </c>
      <c r="I426" s="3"/>
      <c r="J426" s="3">
        <v>1320.8368049200001</v>
      </c>
      <c r="K426" s="3">
        <v>1320.8368049200001</v>
      </c>
      <c r="O426" s="101">
        <v>43033</v>
      </c>
    </row>
    <row r="427" spans="1:15" ht="15" customHeight="1" x14ac:dyDescent="0.25">
      <c r="A427" s="101">
        <v>43039</v>
      </c>
      <c r="B427" s="101">
        <v>43039</v>
      </c>
      <c r="C427" s="3">
        <v>1326.69826309</v>
      </c>
      <c r="E427" s="3">
        <v>5.86145816999987</v>
      </c>
      <c r="F427" s="3">
        <v>0.44376853735195099</v>
      </c>
      <c r="G427" s="3">
        <v>2043.74149111</v>
      </c>
      <c r="H427" s="3">
        <v>20.567561600058799</v>
      </c>
      <c r="I427" s="3"/>
      <c r="J427" s="3">
        <v>1326.69826309</v>
      </c>
      <c r="K427" s="3">
        <v>1326.69826309</v>
      </c>
      <c r="O427" s="101">
        <v>43034</v>
      </c>
    </row>
    <row r="428" spans="1:15" ht="15" customHeight="1" x14ac:dyDescent="0.25">
      <c r="A428" s="101">
        <v>43040</v>
      </c>
      <c r="B428" s="101">
        <v>43040</v>
      </c>
      <c r="C428" s="3">
        <v>1331.35226119</v>
      </c>
      <c r="E428" s="3">
        <v>4.6539981000000799</v>
      </c>
      <c r="F428" s="3">
        <v>0.35079552219812099</v>
      </c>
      <c r="G428" s="3">
        <v>2050.9108447600001</v>
      </c>
      <c r="H428" s="3">
        <v>20.990507208194099</v>
      </c>
      <c r="I428" s="3"/>
      <c r="J428" s="3">
        <v>1331.35226119</v>
      </c>
      <c r="K428" s="3">
        <v>1331.35226119</v>
      </c>
      <c r="O428" s="101">
        <v>43035</v>
      </c>
    </row>
    <row r="429" spans="1:15" ht="15" customHeight="1" x14ac:dyDescent="0.25">
      <c r="A429" s="101">
        <v>43041</v>
      </c>
      <c r="B429" s="101">
        <v>43041</v>
      </c>
      <c r="C429" s="3">
        <v>1329.5495848600001</v>
      </c>
      <c r="E429" s="3">
        <v>-1.80267632999994</v>
      </c>
      <c r="F429" s="3">
        <v>-0.135401905457288</v>
      </c>
      <c r="G429" s="3">
        <v>2048.3571950099999</v>
      </c>
      <c r="H429" s="3">
        <v>20.839858349286398</v>
      </c>
      <c r="I429" s="3"/>
      <c r="J429" s="3">
        <v>1329.5495848600001</v>
      </c>
      <c r="K429" s="3">
        <v>1329.5495848600001</v>
      </c>
      <c r="O429" s="101">
        <v>43038</v>
      </c>
    </row>
    <row r="430" spans="1:15" ht="15" customHeight="1" x14ac:dyDescent="0.25">
      <c r="A430" s="101">
        <v>43042</v>
      </c>
      <c r="B430" s="101">
        <v>43042</v>
      </c>
      <c r="C430" s="3">
        <v>1336.25868715</v>
      </c>
      <c r="E430" s="3">
        <v>6.70910228999991</v>
      </c>
      <c r="F430" s="3">
        <v>0.50461467299893703</v>
      </c>
      <c r="G430" s="3">
        <v>2059.9601533</v>
      </c>
      <c r="H430" s="3">
        <v>21.524358025227599</v>
      </c>
      <c r="I430" s="3"/>
      <c r="J430" s="3">
        <v>1336.25868715</v>
      </c>
      <c r="K430" s="3">
        <v>1336.25868715</v>
      </c>
      <c r="O430" s="101">
        <v>43039</v>
      </c>
    </row>
    <row r="431" spans="1:15" ht="15" customHeight="1" x14ac:dyDescent="0.25">
      <c r="A431" s="101">
        <v>43045</v>
      </c>
      <c r="B431" s="101">
        <v>43045</v>
      </c>
      <c r="C431" s="3">
        <v>1329.9905182299999</v>
      </c>
      <c r="E431" s="3">
        <v>-6.2681689200001003</v>
      </c>
      <c r="F431" s="3">
        <v>-0.46908349261092203</v>
      </c>
      <c r="G431" s="3">
        <v>2050.2972202599999</v>
      </c>
      <c r="H431" s="3">
        <v>20.954307321845999</v>
      </c>
      <c r="I431" s="3"/>
      <c r="J431" s="3">
        <v>1329.9905182299999</v>
      </c>
      <c r="K431" s="3">
        <v>1329.9905182299999</v>
      </c>
      <c r="O431" s="101">
        <v>43040</v>
      </c>
    </row>
    <row r="432" spans="1:15" ht="15" customHeight="1" x14ac:dyDescent="0.25">
      <c r="A432" s="101">
        <v>43046</v>
      </c>
      <c r="B432" s="101">
        <v>43046</v>
      </c>
      <c r="C432" s="3">
        <v>1317.2799144200001</v>
      </c>
      <c r="E432" s="3">
        <v>-12.7106038099998</v>
      </c>
      <c r="F432" s="3">
        <v>-0.95569131025953202</v>
      </c>
      <c r="G432" s="3">
        <v>2030.7027078900001</v>
      </c>
      <c r="H432" s="3">
        <v>19.798357517299099</v>
      </c>
      <c r="I432" s="3"/>
      <c r="J432" s="3">
        <v>1317.2799144200001</v>
      </c>
      <c r="K432" s="3">
        <v>1317.2799144200001</v>
      </c>
      <c r="O432" s="101">
        <v>43041</v>
      </c>
    </row>
    <row r="433" spans="1:15" ht="15" customHeight="1" x14ac:dyDescent="0.25">
      <c r="A433" s="101">
        <v>43047</v>
      </c>
      <c r="B433" s="101">
        <v>43047</v>
      </c>
      <c r="C433" s="3">
        <v>1313.1753442900001</v>
      </c>
      <c r="E433" s="3">
        <v>-4.1045701299999502</v>
      </c>
      <c r="F433" s="3">
        <v>-0.31159437603717199</v>
      </c>
      <c r="G433" s="3">
        <v>2024.3751524700001</v>
      </c>
      <c r="H433" s="3">
        <v>19.425072573387599</v>
      </c>
      <c r="I433" s="3"/>
      <c r="J433" s="3">
        <v>1313.1753442900001</v>
      </c>
      <c r="K433" s="3">
        <v>1313.1753442900001</v>
      </c>
      <c r="O433" s="101">
        <v>43042</v>
      </c>
    </row>
    <row r="434" spans="1:15" ht="15" customHeight="1" x14ac:dyDescent="0.25">
      <c r="A434" s="101">
        <v>43048</v>
      </c>
      <c r="B434" s="101">
        <v>43048</v>
      </c>
      <c r="C434" s="3">
        <v>1295.7570484299999</v>
      </c>
      <c r="E434" s="3">
        <v>-17.4182958600001</v>
      </c>
      <c r="F434" s="3">
        <v>-1.3264257462447</v>
      </c>
      <c r="G434" s="3">
        <v>1997.52331923</v>
      </c>
      <c r="H434" s="3">
        <v>17.840987662296399</v>
      </c>
      <c r="I434" s="3"/>
      <c r="J434" s="3">
        <v>1295.7570484299999</v>
      </c>
      <c r="K434" s="3">
        <v>1295.7570484299999</v>
      </c>
      <c r="O434" s="101">
        <v>43045</v>
      </c>
    </row>
    <row r="435" spans="1:15" ht="15" customHeight="1" x14ac:dyDescent="0.25">
      <c r="A435" s="101">
        <v>43049</v>
      </c>
      <c r="B435" s="101">
        <v>43049</v>
      </c>
      <c r="C435" s="3">
        <v>1286.8370614600001</v>
      </c>
      <c r="E435" s="3">
        <v>-8.9199869699998509</v>
      </c>
      <c r="F435" s="3">
        <v>-0.68839964874647297</v>
      </c>
      <c r="G435" s="3">
        <v>1983.7723757199999</v>
      </c>
      <c r="H435" s="3">
        <v>17.029770717339101</v>
      </c>
      <c r="I435" s="3"/>
      <c r="J435" s="3">
        <v>1286.8370614600001</v>
      </c>
      <c r="K435" s="3">
        <v>1286.8370614600001</v>
      </c>
      <c r="O435" s="101">
        <v>43046</v>
      </c>
    </row>
    <row r="436" spans="1:15" ht="15" customHeight="1" x14ac:dyDescent="0.25">
      <c r="A436" s="101">
        <v>43052</v>
      </c>
      <c r="B436" s="101">
        <v>43052</v>
      </c>
      <c r="C436" s="3">
        <v>1276.0490454799999</v>
      </c>
      <c r="E436" s="3">
        <v>-10.7880159800001</v>
      </c>
      <c r="F436" s="3">
        <v>-0.83833581601702101</v>
      </c>
      <c r="G436" s="3">
        <v>1967.14170139</v>
      </c>
      <c r="H436" s="3">
        <v>16.048668234243799</v>
      </c>
      <c r="I436" s="3"/>
      <c r="J436" s="3">
        <v>1276.0490454799999</v>
      </c>
      <c r="K436" s="3">
        <v>1276.0490454799999</v>
      </c>
      <c r="O436" s="101">
        <v>43047</v>
      </c>
    </row>
    <row r="437" spans="1:15" ht="15" customHeight="1" x14ac:dyDescent="0.25">
      <c r="A437" s="101">
        <v>43053</v>
      </c>
      <c r="B437" s="101">
        <v>43053</v>
      </c>
      <c r="C437" s="3">
        <v>1280.98662296</v>
      </c>
      <c r="E437" s="3">
        <v>4.93757748000007</v>
      </c>
      <c r="F437" s="3">
        <v>0.386942609885565</v>
      </c>
      <c r="G437" s="3">
        <v>1974.8998914599999</v>
      </c>
      <c r="H437" s="3">
        <v>16.506351391941902</v>
      </c>
      <c r="I437" s="3"/>
      <c r="J437" s="3">
        <v>1280.98662296</v>
      </c>
      <c r="K437" s="3">
        <v>1280.98662296</v>
      </c>
      <c r="O437" s="101">
        <v>43048</v>
      </c>
    </row>
    <row r="438" spans="1:15" ht="15" customHeight="1" x14ac:dyDescent="0.25">
      <c r="A438" s="101">
        <v>43054</v>
      </c>
      <c r="B438" s="101">
        <v>43054</v>
      </c>
      <c r="C438" s="3">
        <v>1278.01239704</v>
      </c>
      <c r="E438" s="3">
        <v>-2.9742259199999799</v>
      </c>
      <c r="F438" s="3">
        <v>-0.23218243396854099</v>
      </c>
      <c r="G438" s="3">
        <v>1970.31452083</v>
      </c>
      <c r="H438" s="3">
        <v>16.235844109931701</v>
      </c>
      <c r="I438" s="3"/>
      <c r="J438" s="3">
        <v>1278.01239704</v>
      </c>
      <c r="K438" s="3">
        <v>1278.01239704</v>
      </c>
      <c r="O438" s="101">
        <v>43049</v>
      </c>
    </row>
    <row r="439" spans="1:15" ht="15" customHeight="1" x14ac:dyDescent="0.25">
      <c r="A439" s="101">
        <v>43055</v>
      </c>
      <c r="B439" s="101">
        <v>43055</v>
      </c>
      <c r="C439" s="3">
        <v>1295.7471431900001</v>
      </c>
      <c r="E439" s="3">
        <v>17.734746149999999</v>
      </c>
      <c r="F439" s="3">
        <v>1.38768185590965</v>
      </c>
      <c r="G439" s="3">
        <v>1997.65621794</v>
      </c>
      <c r="H439" s="3">
        <v>17.848827828713901</v>
      </c>
      <c r="I439" s="3"/>
      <c r="J439" s="3">
        <v>1295.7471431900001</v>
      </c>
      <c r="K439" s="3">
        <v>1295.7471431900001</v>
      </c>
      <c r="O439" s="101">
        <v>43052</v>
      </c>
    </row>
    <row r="440" spans="1:15" ht="15" customHeight="1" x14ac:dyDescent="0.25">
      <c r="A440" s="101">
        <v>43056</v>
      </c>
      <c r="B440" s="101">
        <v>43056</v>
      </c>
      <c r="C440" s="3">
        <v>1286.84669347</v>
      </c>
      <c r="E440" s="3">
        <v>-8.9004497200000898</v>
      </c>
      <c r="F440" s="3">
        <v>-0.68689711312718205</v>
      </c>
      <c r="G440" s="3">
        <v>1983.9343750400001</v>
      </c>
      <c r="H440" s="3">
        <v>17.039327631987199</v>
      </c>
      <c r="I440" s="3"/>
      <c r="J440" s="3">
        <v>1286.84669347</v>
      </c>
      <c r="K440" s="3">
        <v>1286.84669347</v>
      </c>
      <c r="O440" s="101">
        <v>43053</v>
      </c>
    </row>
    <row r="441" spans="1:15" ht="15" customHeight="1" x14ac:dyDescent="0.25">
      <c r="A441" s="101">
        <v>43059</v>
      </c>
      <c r="B441" s="101">
        <v>43059</v>
      </c>
      <c r="C441" s="3">
        <v>1286.00996842</v>
      </c>
      <c r="E441" s="3">
        <v>-0.83672505000004005</v>
      </c>
      <c r="F441" s="3">
        <v>-6.5021346695448498E-2</v>
      </c>
      <c r="G441" s="3">
        <v>1982.6443942000001</v>
      </c>
      <c r="H441" s="3">
        <v>16.963227085481599</v>
      </c>
      <c r="I441" s="3"/>
      <c r="J441" s="3">
        <v>1286.00996842</v>
      </c>
      <c r="K441" s="3">
        <v>1286.00996842</v>
      </c>
      <c r="O441" s="101">
        <v>43054</v>
      </c>
    </row>
    <row r="442" spans="1:15" ht="15" customHeight="1" x14ac:dyDescent="0.25">
      <c r="A442" s="101">
        <v>43060</v>
      </c>
      <c r="B442" s="101">
        <v>43060</v>
      </c>
      <c r="C442" s="3">
        <v>1297.58093199</v>
      </c>
      <c r="E442" s="3">
        <v>11.57096357</v>
      </c>
      <c r="F442" s="3">
        <v>0.89975691123267398</v>
      </c>
      <c r="G442" s="3">
        <v>2000.48337416</v>
      </c>
      <c r="H442" s="3">
        <v>18.015611804667099</v>
      </c>
      <c r="I442" s="3"/>
      <c r="J442" s="3">
        <v>1297.58093199</v>
      </c>
      <c r="K442" s="3">
        <v>1297.58093199</v>
      </c>
      <c r="O442" s="101">
        <v>43055</v>
      </c>
    </row>
    <row r="443" spans="1:15" ht="15" customHeight="1" x14ac:dyDescent="0.25">
      <c r="A443" s="101">
        <v>43061</v>
      </c>
      <c r="B443" s="101">
        <v>43061</v>
      </c>
      <c r="C443" s="3">
        <v>1291.1460385099999</v>
      </c>
      <c r="E443" s="3">
        <v>-6.4348934800000199</v>
      </c>
      <c r="F443" s="3">
        <v>-0.49591461475403298</v>
      </c>
      <c r="G443" s="3">
        <v>1990.5626847399999</v>
      </c>
      <c r="H443" s="3">
        <v>17.430355137929201</v>
      </c>
      <c r="I443" s="3"/>
      <c r="J443" s="3">
        <v>1291.1460385099999</v>
      </c>
      <c r="K443" s="3">
        <v>1291.1460385099999</v>
      </c>
      <c r="O443" s="101">
        <v>43056</v>
      </c>
    </row>
    <row r="444" spans="1:15" ht="15" customHeight="1" x14ac:dyDescent="0.25">
      <c r="A444" s="101">
        <v>43062</v>
      </c>
      <c r="B444" s="101">
        <v>43063</v>
      </c>
      <c r="C444" s="3">
        <v>1291.54158323</v>
      </c>
      <c r="E444" s="3">
        <v>0.395544720000089</v>
      </c>
      <c r="F444" s="3">
        <v>3.06351650551039E-2</v>
      </c>
      <c r="G444" s="3">
        <v>1991.1724968999999</v>
      </c>
      <c r="H444" s="3">
        <v>17.466330120814799</v>
      </c>
      <c r="I444" s="3"/>
      <c r="J444" s="3">
        <v>1291.54158323</v>
      </c>
      <c r="K444" s="3">
        <v>1291.54158323</v>
      </c>
      <c r="O444" s="101">
        <v>43059</v>
      </c>
    </row>
    <row r="445" spans="1:15" ht="15" customHeight="1" x14ac:dyDescent="0.25">
      <c r="A445" s="101">
        <v>43063</v>
      </c>
      <c r="B445" s="101">
        <v>43066</v>
      </c>
      <c r="C445" s="3">
        <v>1283.40348552</v>
      </c>
      <c r="E445" s="3">
        <v>-8.1380977100000091</v>
      </c>
      <c r="F445" s="3">
        <v>-0.63010729315021696</v>
      </c>
      <c r="G445" s="3">
        <v>1978.6259737800001</v>
      </c>
      <c r="H445" s="3">
        <v>16.726166207855499</v>
      </c>
      <c r="I445" s="3"/>
      <c r="J445" s="3">
        <v>1283.40348552</v>
      </c>
      <c r="K445" s="3">
        <v>1283.40348552</v>
      </c>
      <c r="O445" s="101">
        <v>43060</v>
      </c>
    </row>
    <row r="446" spans="1:15" ht="15" customHeight="1" x14ac:dyDescent="0.25">
      <c r="A446" s="101">
        <v>43066</v>
      </c>
      <c r="B446" s="101">
        <v>43067</v>
      </c>
      <c r="C446" s="3">
        <v>1291.6742442100001</v>
      </c>
      <c r="E446" s="3">
        <v>8.2707586900000898</v>
      </c>
      <c r="F446" s="3">
        <v>0.64443947545063096</v>
      </c>
      <c r="G446" s="3">
        <v>1991.3770206300001</v>
      </c>
      <c r="H446" s="3">
        <v>17.478395701282199</v>
      </c>
      <c r="I446" s="3"/>
      <c r="J446" s="3">
        <v>1291.6742442100001</v>
      </c>
      <c r="K446" s="3">
        <v>1291.6742442100001</v>
      </c>
      <c r="O446" s="101">
        <v>43061</v>
      </c>
    </row>
    <row r="447" spans="1:15" ht="15" customHeight="1" x14ac:dyDescent="0.25">
      <c r="A447" s="101">
        <v>43067</v>
      </c>
      <c r="B447" s="101">
        <v>43068</v>
      </c>
      <c r="C447" s="3">
        <v>1291.51843609</v>
      </c>
      <c r="E447" s="3">
        <v>-0.15580812000007399</v>
      </c>
      <c r="F447" s="3">
        <v>-1.2062493364595099E-2</v>
      </c>
      <c r="G447" s="3">
        <v>1991.1368109099999</v>
      </c>
      <c r="H447" s="3">
        <v>17.4642248776535</v>
      </c>
      <c r="I447" s="3"/>
      <c r="J447" s="3">
        <v>1291.51843609</v>
      </c>
      <c r="K447" s="3">
        <v>1291.51843609</v>
      </c>
      <c r="O447" s="101">
        <v>43062</v>
      </c>
    </row>
    <row r="448" spans="1:15" ht="15" customHeight="1" x14ac:dyDescent="0.25">
      <c r="A448" s="101">
        <v>43068</v>
      </c>
      <c r="B448" s="101">
        <v>43069</v>
      </c>
      <c r="C448" s="3">
        <v>1295.20182009</v>
      </c>
      <c r="E448" s="3">
        <v>3.68338399999993</v>
      </c>
      <c r="F448" s="3">
        <v>0.28519794197836501</v>
      </c>
      <c r="G448" s="3">
        <v>1996.81549212</v>
      </c>
      <c r="H448" s="3">
        <v>17.799230429760801</v>
      </c>
      <c r="I448" s="3"/>
      <c r="J448" s="3">
        <v>1295.20182009</v>
      </c>
      <c r="K448" s="3">
        <v>1295.20182009</v>
      </c>
      <c r="O448" s="101">
        <v>43063</v>
      </c>
    </row>
    <row r="449" spans="1:15" ht="15" customHeight="1" x14ac:dyDescent="0.25">
      <c r="A449" s="101">
        <v>43069</v>
      </c>
      <c r="B449" s="101">
        <v>43070</v>
      </c>
      <c r="C449" s="3">
        <v>1285.1000931000001</v>
      </c>
      <c r="E449" s="3">
        <v>-10.101726989999801</v>
      </c>
      <c r="F449" s="3">
        <v>-0.77993458882708</v>
      </c>
      <c r="G449" s="3">
        <v>1981.24163742</v>
      </c>
      <c r="H449" s="3">
        <v>16.880473486154902</v>
      </c>
      <c r="I449" s="3"/>
      <c r="J449" s="3">
        <v>1285.1000931000001</v>
      </c>
      <c r="K449" s="3">
        <v>1285.1000931000001</v>
      </c>
      <c r="O449" s="101">
        <v>43066</v>
      </c>
    </row>
    <row r="450" spans="1:15" ht="15" customHeight="1" x14ac:dyDescent="0.25">
      <c r="A450" s="101">
        <v>43070</v>
      </c>
      <c r="B450" s="101">
        <v>43073</v>
      </c>
      <c r="C450" s="3">
        <v>1303.3532580599999</v>
      </c>
      <c r="E450" s="3">
        <v>18.2531649599998</v>
      </c>
      <c r="F450" s="3">
        <v>1.42036912595411</v>
      </c>
      <c r="G450" s="3">
        <v>2009.38258195</v>
      </c>
      <c r="H450" s="3">
        <v>18.540607645912001</v>
      </c>
      <c r="I450" s="3"/>
      <c r="J450" s="3">
        <v>1303.3532580599999</v>
      </c>
      <c r="K450" s="3">
        <v>1303.3532580599999</v>
      </c>
      <c r="O450" s="101">
        <v>43067</v>
      </c>
    </row>
    <row r="451" spans="1:15" ht="15" customHeight="1" x14ac:dyDescent="0.25">
      <c r="A451" s="101">
        <v>43073</v>
      </c>
      <c r="B451" s="101">
        <v>43074</v>
      </c>
      <c r="C451" s="3">
        <v>1304.74047038</v>
      </c>
      <c r="E451" s="3">
        <v>1.3872123200001101</v>
      </c>
      <c r="F451" s="3">
        <v>0.106434100764429</v>
      </c>
      <c r="G451" s="3">
        <v>2011.5212502300001</v>
      </c>
      <c r="H451" s="3">
        <v>18.666775275581799</v>
      </c>
      <c r="I451" s="3"/>
      <c r="J451" s="3">
        <v>1304.74047038</v>
      </c>
      <c r="K451" s="3">
        <v>1304.74047038</v>
      </c>
      <c r="O451" s="101">
        <v>43068</v>
      </c>
    </row>
    <row r="452" spans="1:15" ht="15" customHeight="1" x14ac:dyDescent="0.25">
      <c r="A452" s="101">
        <v>43074</v>
      </c>
      <c r="B452" s="101">
        <v>43075</v>
      </c>
      <c r="C452" s="3">
        <v>1293.7772683200001</v>
      </c>
      <c r="E452" s="3">
        <v>-10.963202059999899</v>
      </c>
      <c r="F452" s="3">
        <v>-0.84025921697722294</v>
      </c>
      <c r="G452" s="3">
        <v>1994.61925752</v>
      </c>
      <c r="H452" s="3">
        <v>17.669666758633301</v>
      </c>
      <c r="I452" s="3"/>
      <c r="J452" s="3">
        <v>1293.7772683200001</v>
      </c>
      <c r="K452" s="3">
        <v>1293.7772683200001</v>
      </c>
      <c r="O452" s="101">
        <v>43069</v>
      </c>
    </row>
    <row r="453" spans="1:15" ht="15" customHeight="1" x14ac:dyDescent="0.25">
      <c r="A453" s="101">
        <v>43075</v>
      </c>
      <c r="B453" s="101">
        <v>43076</v>
      </c>
      <c r="C453" s="3">
        <v>1299.7034538099999</v>
      </c>
      <c r="E453" s="3">
        <v>5.9261854899998498</v>
      </c>
      <c r="F453" s="3">
        <v>0.458052992204383</v>
      </c>
      <c r="G453" s="3">
        <v>2003.7556707199999</v>
      </c>
      <c r="H453" s="3">
        <v>18.208656188600902</v>
      </c>
      <c r="I453" s="3"/>
      <c r="J453" s="3">
        <v>1299.7034538099999</v>
      </c>
      <c r="K453" s="3">
        <v>1299.7034538099999</v>
      </c>
      <c r="O453" s="101">
        <v>43070</v>
      </c>
    </row>
    <row r="454" spans="1:15" ht="15" customHeight="1" x14ac:dyDescent="0.25">
      <c r="A454" s="101">
        <v>43076</v>
      </c>
      <c r="B454" s="101">
        <v>43077</v>
      </c>
      <c r="C454" s="3">
        <v>1301.5481127400001</v>
      </c>
      <c r="E454" s="3">
        <v>1.8446589300001499</v>
      </c>
      <c r="F454" s="3">
        <v>0.14192921659110699</v>
      </c>
      <c r="G454" s="3">
        <v>2006.5995854400001</v>
      </c>
      <c r="H454" s="3">
        <v>18.376428807926999</v>
      </c>
      <c r="I454" s="3"/>
      <c r="J454" s="3">
        <v>1301.5481127400001</v>
      </c>
      <c r="K454" s="3">
        <v>1301.5481127400001</v>
      </c>
      <c r="O454" s="101">
        <v>43073</v>
      </c>
    </row>
    <row r="455" spans="1:15" ht="15" customHeight="1" x14ac:dyDescent="0.25">
      <c r="A455" s="101">
        <v>43077</v>
      </c>
      <c r="B455" s="101">
        <v>43080</v>
      </c>
      <c r="C455" s="3">
        <v>1310.36927388</v>
      </c>
      <c r="E455" s="3">
        <v>8.8211611399999494</v>
      </c>
      <c r="F455" s="3">
        <v>0.677743761729243</v>
      </c>
      <c r="G455" s="3">
        <v>2020.4914643899999</v>
      </c>
      <c r="H455" s="3">
        <v>19.195960034518201</v>
      </c>
      <c r="I455" s="3"/>
      <c r="J455" s="3">
        <v>1310.36927388</v>
      </c>
      <c r="K455" s="3">
        <v>1310.36927388</v>
      </c>
      <c r="O455" s="101">
        <v>43074</v>
      </c>
    </row>
    <row r="456" spans="1:15" ht="15" customHeight="1" x14ac:dyDescent="0.25">
      <c r="A456" s="101">
        <v>43080</v>
      </c>
      <c r="B456" s="101">
        <v>43081</v>
      </c>
      <c r="C456" s="3">
        <v>1316.0227859900001</v>
      </c>
      <c r="E456" s="3">
        <v>5.6535121100000598</v>
      </c>
      <c r="F456" s="3">
        <v>0.43144419078600099</v>
      </c>
      <c r="G456" s="3">
        <v>2029.20875744</v>
      </c>
      <c r="H456" s="3">
        <v>19.710224079830901</v>
      </c>
      <c r="I456" s="3"/>
      <c r="J456" s="3">
        <v>1316.0227859900001</v>
      </c>
      <c r="K456" s="3">
        <v>1316.0227859900001</v>
      </c>
      <c r="O456" s="101">
        <v>43075</v>
      </c>
    </row>
    <row r="457" spans="1:15" ht="15" customHeight="1" x14ac:dyDescent="0.25">
      <c r="A457" s="101">
        <v>43081</v>
      </c>
      <c r="B457" s="101">
        <v>43082</v>
      </c>
      <c r="C457" s="3">
        <v>1310.9402965899999</v>
      </c>
      <c r="E457" s="3">
        <v>-5.0824894000002097</v>
      </c>
      <c r="F457" s="3">
        <v>-0.38620071431185699</v>
      </c>
      <c r="G457" s="3">
        <v>2021.37193871</v>
      </c>
      <c r="H457" s="3">
        <v>19.247902338511</v>
      </c>
      <c r="I457" s="3"/>
      <c r="J457" s="3">
        <v>1310.9402965899999</v>
      </c>
      <c r="K457" s="3">
        <v>1310.9402965899999</v>
      </c>
      <c r="O457" s="101">
        <v>43076</v>
      </c>
    </row>
    <row r="458" spans="1:15" ht="15" customHeight="1" x14ac:dyDescent="0.25">
      <c r="A458" s="101">
        <v>43082</v>
      </c>
      <c r="B458" s="101">
        <v>43083</v>
      </c>
      <c r="C458" s="3">
        <v>1304.67525606</v>
      </c>
      <c r="E458" s="3">
        <v>-6.2650405299998502</v>
      </c>
      <c r="F458" s="3">
        <v>-0.47790433677997701</v>
      </c>
      <c r="G458" s="3">
        <v>2011.71171456</v>
      </c>
      <c r="H458" s="3">
        <v>18.678011442161399</v>
      </c>
      <c r="I458" s="3"/>
      <c r="J458" s="3">
        <v>1304.67525606</v>
      </c>
      <c r="K458" s="3">
        <v>1304.67525606</v>
      </c>
      <c r="O458" s="101">
        <v>43077</v>
      </c>
    </row>
    <row r="459" spans="1:15" ht="15" customHeight="1" x14ac:dyDescent="0.25">
      <c r="A459" s="101">
        <v>43083</v>
      </c>
      <c r="B459" s="101">
        <v>43084</v>
      </c>
      <c r="C459" s="3">
        <v>1298.5637389000001</v>
      </c>
      <c r="E459" s="3">
        <v>-6.1115171599999396</v>
      </c>
      <c r="F459" s="3">
        <v>-0.468432058599488</v>
      </c>
      <c r="G459" s="3">
        <v>2002.2882119599999</v>
      </c>
      <c r="H459" s="3">
        <v>18.122085589916399</v>
      </c>
      <c r="I459" s="3"/>
      <c r="J459" s="3">
        <v>1298.5637389000001</v>
      </c>
      <c r="K459" s="3">
        <v>1298.5637389000001</v>
      </c>
      <c r="O459" s="101">
        <v>43080</v>
      </c>
    </row>
    <row r="460" spans="1:15" ht="15" customHeight="1" x14ac:dyDescent="0.25">
      <c r="A460" s="101">
        <v>43084</v>
      </c>
      <c r="B460" s="101">
        <v>43087</v>
      </c>
      <c r="C460" s="3">
        <v>1308.11335616</v>
      </c>
      <c r="E460" s="3">
        <v>9.5496172599998701</v>
      </c>
      <c r="F460" s="3">
        <v>0.73539842319094695</v>
      </c>
      <c r="G460" s="3">
        <v>2017.0130079099999</v>
      </c>
      <c r="H460" s="3">
        <v>18.9907535454638</v>
      </c>
      <c r="I460" s="3"/>
      <c r="J460" s="3">
        <v>1308.11335616</v>
      </c>
      <c r="K460" s="3">
        <v>1308.11335616</v>
      </c>
      <c r="O460" s="101">
        <v>43081</v>
      </c>
    </row>
    <row r="461" spans="1:15" ht="15" customHeight="1" x14ac:dyDescent="0.25">
      <c r="A461" s="101">
        <v>43087</v>
      </c>
      <c r="B461" s="101">
        <v>43088</v>
      </c>
      <c r="C461" s="3">
        <v>1303.3193234099999</v>
      </c>
      <c r="E461" s="3">
        <v>-4.7940327500000404</v>
      </c>
      <c r="F461" s="3">
        <v>-0.366484504376063</v>
      </c>
      <c r="G461" s="3">
        <v>2009.62096778</v>
      </c>
      <c r="H461" s="3">
        <v>18.5546708717985</v>
      </c>
      <c r="I461" s="3"/>
      <c r="J461" s="3">
        <v>1303.3193234099999</v>
      </c>
      <c r="K461" s="3">
        <v>1303.3193234099999</v>
      </c>
      <c r="O461" s="101">
        <v>43082</v>
      </c>
    </row>
    <row r="462" spans="1:15" ht="15" customHeight="1" x14ac:dyDescent="0.25">
      <c r="A462" s="101">
        <v>43088</v>
      </c>
      <c r="B462" s="101">
        <v>43089</v>
      </c>
      <c r="C462" s="3">
        <v>1302.4124543800001</v>
      </c>
      <c r="E462" s="3">
        <v>-0.90686902999982499</v>
      </c>
      <c r="F462" s="3">
        <v>-6.9581491942216606E-2</v>
      </c>
      <c r="G462" s="3">
        <v>2008.22264352</v>
      </c>
      <c r="H462" s="3">
        <v>18.4721787625529</v>
      </c>
      <c r="I462" s="3"/>
      <c r="J462" s="3">
        <v>1302.4124543800001</v>
      </c>
      <c r="K462" s="3">
        <v>1302.4124543800001</v>
      </c>
      <c r="O462" s="101">
        <v>43083</v>
      </c>
    </row>
    <row r="463" spans="1:15" ht="15" customHeight="1" x14ac:dyDescent="0.25">
      <c r="A463" s="101">
        <v>43089</v>
      </c>
      <c r="B463" s="101">
        <v>43090</v>
      </c>
      <c r="C463" s="3">
        <v>1303.8500420400001</v>
      </c>
      <c r="E463" s="3">
        <v>1.43758765999996</v>
      </c>
      <c r="F463" s="3">
        <v>0.110378832386426</v>
      </c>
      <c r="G463" s="3">
        <v>2010.43929622</v>
      </c>
      <c r="H463" s="3">
        <v>18.602946969841199</v>
      </c>
      <c r="I463" s="3"/>
      <c r="J463" s="3">
        <v>1303.8500420400001</v>
      </c>
      <c r="K463" s="3">
        <v>1303.8500420400001</v>
      </c>
      <c r="O463" s="101">
        <v>43084</v>
      </c>
    </row>
    <row r="464" spans="1:15" ht="15" customHeight="1" x14ac:dyDescent="0.25">
      <c r="A464" s="101">
        <v>43090</v>
      </c>
      <c r="B464" s="101">
        <v>43091</v>
      </c>
      <c r="C464" s="3">
        <v>1299.9507481099999</v>
      </c>
      <c r="E464" s="3">
        <v>-3.8992939300001099</v>
      </c>
      <c r="F464" s="3">
        <v>-0.29905999956093499</v>
      </c>
      <c r="G464" s="3">
        <v>2004.4268764799999</v>
      </c>
      <c r="H464" s="3">
        <v>18.2482529977704</v>
      </c>
      <c r="I464" s="3"/>
      <c r="J464" s="3">
        <v>1299.9507481099999</v>
      </c>
      <c r="K464" s="3">
        <v>1299.9507481099999</v>
      </c>
      <c r="O464" s="101">
        <v>43087</v>
      </c>
    </row>
    <row r="465" spans="1:15" ht="15" customHeight="1" x14ac:dyDescent="0.25">
      <c r="A465" s="101">
        <v>43091</v>
      </c>
      <c r="B465" s="101">
        <v>43095</v>
      </c>
      <c r="C465" s="3">
        <v>1299.9507481099999</v>
      </c>
      <c r="E465" s="3"/>
      <c r="F465" s="3"/>
      <c r="G465" s="3">
        <v>2004.4268764799999</v>
      </c>
      <c r="H465" s="3">
        <v>18.2482529977704</v>
      </c>
      <c r="I465" s="3"/>
      <c r="J465" s="3">
        <v>1299.9507481099999</v>
      </c>
      <c r="K465" s="3">
        <v>1299.9507481099999</v>
      </c>
      <c r="O465" s="101">
        <v>43088</v>
      </c>
    </row>
    <row r="466" spans="1:15" ht="15" customHeight="1" x14ac:dyDescent="0.25">
      <c r="A466" s="101">
        <v>43096</v>
      </c>
      <c r="B466" s="101">
        <v>43096</v>
      </c>
      <c r="C466" s="3">
        <v>1301.9969933899999</v>
      </c>
      <c r="E466" s="3">
        <v>2.0462452799999902</v>
      </c>
      <c r="F466" s="3">
        <v>0.157409446702128</v>
      </c>
      <c r="G466" s="3">
        <v>2007.5820337299999</v>
      </c>
      <c r="H466" s="3">
        <v>18.434386918205998</v>
      </c>
      <c r="I466" s="3"/>
      <c r="J466" s="3">
        <v>1301.9969933899999</v>
      </c>
      <c r="K466" s="3">
        <v>1301.9969933899999</v>
      </c>
      <c r="O466" s="101">
        <v>43089</v>
      </c>
    </row>
    <row r="467" spans="1:15" ht="15" customHeight="1" x14ac:dyDescent="0.25">
      <c r="A467" s="101">
        <v>43097</v>
      </c>
      <c r="B467" s="101">
        <v>43097</v>
      </c>
      <c r="C467" s="3">
        <v>1301.2774187099999</v>
      </c>
      <c r="E467" s="3">
        <v>-0.71957468000004998</v>
      </c>
      <c r="F467" s="3">
        <v>-5.5267000127745498E-2</v>
      </c>
      <c r="G467" s="3">
        <v>2006.82884242</v>
      </c>
      <c r="H467" s="3">
        <v>18.389953490563599</v>
      </c>
      <c r="I467" s="3"/>
      <c r="J467" s="3">
        <v>1301.2774187099999</v>
      </c>
      <c r="K467" s="3">
        <v>1301.2774187099999</v>
      </c>
      <c r="O467" s="101">
        <v>43090</v>
      </c>
    </row>
    <row r="468" spans="1:15" ht="15" customHeight="1" x14ac:dyDescent="0.25">
      <c r="A468" s="101">
        <v>43098</v>
      </c>
      <c r="B468" s="101">
        <v>43098</v>
      </c>
      <c r="C468" s="3">
        <v>1302.1208005799999</v>
      </c>
      <c r="E468" s="3">
        <v>0.84338187000002995</v>
      </c>
      <c r="F468" s="3">
        <v>6.4811842415291004E-2</v>
      </c>
      <c r="G468" s="3">
        <v>2008.1295051699999</v>
      </c>
      <c r="H468" s="3">
        <v>18.466684200838699</v>
      </c>
      <c r="I468" s="3"/>
      <c r="J468" s="3">
        <v>1302.1208005799999</v>
      </c>
      <c r="K468" s="3">
        <v>1302.1208005799999</v>
      </c>
      <c r="O468" s="101">
        <v>43091</v>
      </c>
    </row>
    <row r="469" spans="1:15" ht="15" customHeight="1" x14ac:dyDescent="0.25">
      <c r="A469" s="101">
        <v>43102</v>
      </c>
      <c r="B469" s="101">
        <v>43102</v>
      </c>
      <c r="C469" s="3">
        <v>1300.9340242000001</v>
      </c>
      <c r="E469" s="3">
        <v>-1.1867763799998501</v>
      </c>
      <c r="F469" s="3">
        <v>-9.1141803392680298E-2</v>
      </c>
      <c r="G469" s="3">
        <v>2006.29925972</v>
      </c>
      <c r="H469" s="3">
        <v>18.358711528171401</v>
      </c>
      <c r="I469" s="3"/>
      <c r="J469" s="3">
        <v>1300.9340242000001</v>
      </c>
      <c r="K469" s="3">
        <v>1300.9340242000001</v>
      </c>
      <c r="O469" s="101">
        <v>43096</v>
      </c>
    </row>
    <row r="470" spans="1:15" ht="15" customHeight="1" x14ac:dyDescent="0.25">
      <c r="A470" s="101">
        <v>43103</v>
      </c>
      <c r="B470" s="101">
        <v>43103</v>
      </c>
      <c r="C470" s="3">
        <v>1312.94413861</v>
      </c>
      <c r="E470" s="3">
        <v>12.0101144099999</v>
      </c>
      <c r="F470" s="3">
        <v>0.92319165972967099</v>
      </c>
      <c r="G470" s="3">
        <v>2024.82124716</v>
      </c>
      <c r="H470" s="3">
        <v>19.451389281860699</v>
      </c>
      <c r="I470" s="3"/>
      <c r="J470" s="3">
        <v>1312.94413861</v>
      </c>
      <c r="K470" s="3">
        <v>1312.94413861</v>
      </c>
      <c r="O470" s="101">
        <v>43097</v>
      </c>
    </row>
    <row r="471" spans="1:15" ht="15" customHeight="1" x14ac:dyDescent="0.25">
      <c r="A471" s="101">
        <v>43104</v>
      </c>
      <c r="B471" s="101">
        <v>43104</v>
      </c>
      <c r="C471" s="3">
        <v>1323.24050255</v>
      </c>
      <c r="E471" s="3">
        <v>10.2963639399999</v>
      </c>
      <c r="F471" s="3">
        <v>0.78421949854627904</v>
      </c>
      <c r="G471" s="3">
        <v>2040.70029019</v>
      </c>
      <c r="H471" s="3">
        <v>20.3881503678382</v>
      </c>
      <c r="I471" s="3"/>
      <c r="J471" s="3">
        <v>1323.24050255</v>
      </c>
      <c r="K471" s="3">
        <v>1323.24050255</v>
      </c>
      <c r="O471" s="101">
        <v>43098</v>
      </c>
    </row>
    <row r="472" spans="1:15" ht="15" customHeight="1" x14ac:dyDescent="0.25">
      <c r="A472" s="101">
        <v>43105</v>
      </c>
      <c r="B472" s="101">
        <v>43105</v>
      </c>
      <c r="C472" s="3">
        <v>1333.7084488999999</v>
      </c>
      <c r="E472" s="3">
        <v>10.467946349999901</v>
      </c>
      <c r="F472" s="3">
        <v>0.79108418536368796</v>
      </c>
      <c r="G472" s="3">
        <v>2056.84394746</v>
      </c>
      <c r="H472" s="3">
        <v>21.340521986664601</v>
      </c>
      <c r="I472" s="3"/>
      <c r="J472" s="3">
        <v>1333.7084488999999</v>
      </c>
      <c r="K472" s="3">
        <v>1333.7084488999999</v>
      </c>
      <c r="O472" s="101">
        <v>43102</v>
      </c>
    </row>
    <row r="473" spans="1:15" ht="15" customHeight="1" x14ac:dyDescent="0.25">
      <c r="A473" s="101">
        <v>43108</v>
      </c>
      <c r="B473" s="101">
        <v>43108</v>
      </c>
      <c r="C473" s="3">
        <v>1343.82258714</v>
      </c>
      <c r="E473" s="3">
        <v>10.1141382400001</v>
      </c>
      <c r="F473" s="3">
        <v>0.75834701717170105</v>
      </c>
      <c r="G473" s="3">
        <v>2072.4419621799998</v>
      </c>
      <c r="H473" s="3">
        <v>22.260704215568101</v>
      </c>
      <c r="I473" s="3"/>
      <c r="J473" s="3">
        <v>1343.82258714</v>
      </c>
      <c r="K473" s="3">
        <v>1343.82258714</v>
      </c>
      <c r="O473" s="101">
        <v>43103</v>
      </c>
    </row>
    <row r="474" spans="1:15" ht="15" customHeight="1" x14ac:dyDescent="0.25">
      <c r="A474" s="101">
        <v>43109</v>
      </c>
      <c r="B474" s="101">
        <v>43109</v>
      </c>
      <c r="C474" s="3">
        <v>1356.1946278200001</v>
      </c>
      <c r="E474" s="3">
        <v>12.37204068</v>
      </c>
      <c r="F474" s="3">
        <v>0.92066027155646102</v>
      </c>
      <c r="G474" s="3">
        <v>2092.0157095200002</v>
      </c>
      <c r="H474" s="3">
        <v>23.415429017322602</v>
      </c>
      <c r="I474" s="3"/>
      <c r="J474" s="3">
        <v>1356.1946278200001</v>
      </c>
      <c r="K474" s="3">
        <v>1356.1946278200001</v>
      </c>
      <c r="O474" s="101">
        <v>43104</v>
      </c>
    </row>
    <row r="475" spans="1:15" ht="15" customHeight="1" x14ac:dyDescent="0.25">
      <c r="A475" s="101">
        <v>43110</v>
      </c>
      <c r="B475" s="101">
        <v>43110</v>
      </c>
      <c r="C475" s="3">
        <v>1345.3255651899999</v>
      </c>
      <c r="E475" s="3">
        <v>-10.8690626300001</v>
      </c>
      <c r="F475" s="3">
        <v>-0.80143826019068998</v>
      </c>
      <c r="G475" s="3">
        <v>2075.24949522</v>
      </c>
      <c r="H475" s="3">
        <v>22.426330550511501</v>
      </c>
      <c r="I475" s="3"/>
      <c r="J475" s="3">
        <v>1345.3255651899999</v>
      </c>
      <c r="K475" s="3">
        <v>1345.3255651899999</v>
      </c>
      <c r="O475" s="101">
        <v>43105</v>
      </c>
    </row>
    <row r="476" spans="1:15" ht="15" customHeight="1" x14ac:dyDescent="0.25">
      <c r="A476" s="101">
        <v>43111</v>
      </c>
      <c r="B476" s="101">
        <v>43111</v>
      </c>
      <c r="C476" s="3">
        <v>1341.1751771700001</v>
      </c>
      <c r="E476" s="3">
        <v>-4.1503880199997996</v>
      </c>
      <c r="F476" s="3">
        <v>-0.30850435964276901</v>
      </c>
      <c r="G476" s="3">
        <v>2068.8472600499999</v>
      </c>
      <c r="H476" s="3">
        <v>22.0486399831894</v>
      </c>
      <c r="I476" s="3"/>
      <c r="J476" s="3">
        <v>1341.1751771700001</v>
      </c>
      <c r="K476" s="3">
        <v>1341.1751771700001</v>
      </c>
      <c r="O476" s="101">
        <v>43108</v>
      </c>
    </row>
    <row r="477" spans="1:15" ht="15" customHeight="1" x14ac:dyDescent="0.25">
      <c r="A477" s="101">
        <v>43112</v>
      </c>
      <c r="B477" s="101">
        <v>43112</v>
      </c>
      <c r="C477" s="3">
        <v>1342.0554326199999</v>
      </c>
      <c r="E477" s="3">
        <v>0.88025544999982197</v>
      </c>
      <c r="F477" s="3">
        <v>6.5633145094223799E-2</v>
      </c>
      <c r="G477" s="3">
        <v>2070.2051095800002</v>
      </c>
      <c r="H477" s="3">
        <v>22.128744344511102</v>
      </c>
      <c r="I477" s="3"/>
      <c r="J477" s="3">
        <v>1342.0554326199999</v>
      </c>
      <c r="K477" s="3">
        <v>1342.0554326199999</v>
      </c>
      <c r="O477" s="101">
        <v>43109</v>
      </c>
    </row>
    <row r="478" spans="1:15" ht="15" customHeight="1" x14ac:dyDescent="0.25">
      <c r="A478" s="101">
        <v>43115</v>
      </c>
      <c r="B478" s="101">
        <v>43116</v>
      </c>
      <c r="C478" s="3">
        <v>1327.62370433</v>
      </c>
      <c r="E478" s="3">
        <v>-14.431728289999899</v>
      </c>
      <c r="F478" s="3">
        <v>-1.0753451712367701</v>
      </c>
      <c r="G478" s="3">
        <v>2047.9432588899999</v>
      </c>
      <c r="H478" s="3">
        <v>20.815438788953699</v>
      </c>
      <c r="I478" s="3"/>
      <c r="J478" s="3">
        <v>1327.62370433</v>
      </c>
      <c r="K478" s="3">
        <v>1327.62370433</v>
      </c>
      <c r="O478" s="101">
        <v>43110</v>
      </c>
    </row>
    <row r="479" spans="1:15" ht="15" customHeight="1" x14ac:dyDescent="0.25">
      <c r="A479" s="101">
        <v>43116</v>
      </c>
      <c r="B479" s="101">
        <v>43117</v>
      </c>
      <c r="C479" s="3">
        <v>1324.0784644600001</v>
      </c>
      <c r="E479" s="3">
        <v>-3.5452398699999299</v>
      </c>
      <c r="F479" s="3">
        <v>-0.26703649975796601</v>
      </c>
      <c r="G479" s="3">
        <v>2042.47450291</v>
      </c>
      <c r="H479" s="3">
        <v>20.492817470962901</v>
      </c>
      <c r="I479" s="3"/>
      <c r="J479" s="3">
        <v>1324.0784644600001</v>
      </c>
      <c r="K479" s="3">
        <v>1324.0784644600001</v>
      </c>
      <c r="O479" s="101">
        <v>43111</v>
      </c>
    </row>
    <row r="480" spans="1:15" ht="15" customHeight="1" x14ac:dyDescent="0.25">
      <c r="A480" s="101">
        <v>43117</v>
      </c>
      <c r="B480" s="101">
        <v>43118</v>
      </c>
      <c r="C480" s="3">
        <v>1320.6511529100001</v>
      </c>
      <c r="E480" s="3">
        <v>-3.42731155000001</v>
      </c>
      <c r="F480" s="3">
        <v>-0.25884504899018601</v>
      </c>
      <c r="G480" s="3">
        <v>2037.18765878</v>
      </c>
      <c r="H480" s="3">
        <v>20.1809277784131</v>
      </c>
      <c r="I480" s="3"/>
      <c r="J480" s="3">
        <v>1320.6511529100001</v>
      </c>
      <c r="K480" s="3">
        <v>1320.6511529100001</v>
      </c>
      <c r="O480" s="101">
        <v>43112</v>
      </c>
    </row>
    <row r="481" spans="1:15" ht="15" customHeight="1" x14ac:dyDescent="0.25">
      <c r="A481" s="101">
        <v>43118</v>
      </c>
      <c r="B481" s="101">
        <v>43119</v>
      </c>
      <c r="C481" s="3">
        <v>1328.47185221</v>
      </c>
      <c r="E481" s="3">
        <v>7.8206992999998803</v>
      </c>
      <c r="F481" s="3">
        <v>0.59218509617526804</v>
      </c>
      <c r="G481" s="3">
        <v>2049.2515804599998</v>
      </c>
      <c r="H481" s="3">
        <v>20.892621320193498</v>
      </c>
      <c r="I481" s="3"/>
      <c r="J481" s="3">
        <v>1328.47185221</v>
      </c>
      <c r="K481" s="3">
        <v>1328.47185221</v>
      </c>
      <c r="O481" s="101">
        <v>43115</v>
      </c>
    </row>
    <row r="482" spans="1:15" ht="15" customHeight="1" x14ac:dyDescent="0.25">
      <c r="A482" s="101">
        <v>43119</v>
      </c>
      <c r="B482" s="101">
        <v>43122</v>
      </c>
      <c r="C482" s="3">
        <v>1331.8194019800001</v>
      </c>
      <c r="E482" s="3">
        <v>3.3475497700001098</v>
      </c>
      <c r="F482" s="3">
        <v>0.25198499798331198</v>
      </c>
      <c r="G482" s="3">
        <v>2054.4153870199998</v>
      </c>
      <c r="H482" s="3">
        <v>21.197252589961099</v>
      </c>
      <c r="I482" s="3"/>
      <c r="J482" s="3">
        <v>1331.8194019800001</v>
      </c>
      <c r="K482" s="3">
        <v>1331.8194019800001</v>
      </c>
      <c r="O482" s="101">
        <v>43116</v>
      </c>
    </row>
    <row r="483" spans="1:15" ht="15" customHeight="1" x14ac:dyDescent="0.25">
      <c r="A483" s="101">
        <v>43122</v>
      </c>
      <c r="B483" s="101">
        <v>43123</v>
      </c>
      <c r="C483" s="3">
        <v>1341.53911062</v>
      </c>
      <c r="E483" s="3">
        <v>9.7197086399999009</v>
      </c>
      <c r="F483" s="3">
        <v>0.72980680605416703</v>
      </c>
      <c r="G483" s="3">
        <v>2069.4086503399999</v>
      </c>
      <c r="H483" s="3">
        <v>22.081758388166602</v>
      </c>
      <c r="I483" s="3"/>
      <c r="J483" s="3">
        <v>1341.53911062</v>
      </c>
      <c r="K483" s="3">
        <v>1341.53911062</v>
      </c>
      <c r="O483" s="101">
        <v>43117</v>
      </c>
    </row>
    <row r="484" spans="1:15" ht="15" customHeight="1" x14ac:dyDescent="0.25">
      <c r="A484" s="101">
        <v>43123</v>
      </c>
      <c r="B484" s="101">
        <v>43124</v>
      </c>
      <c r="C484" s="3">
        <v>1335.4451938300001</v>
      </c>
      <c r="E484" s="3">
        <v>-6.0939167899998603</v>
      </c>
      <c r="F484" s="3">
        <v>-0.45424816479510099</v>
      </c>
      <c r="G484" s="3">
        <v>2060.0083995300001</v>
      </c>
      <c r="H484" s="3">
        <v>21.527204241509299</v>
      </c>
      <c r="I484" s="3"/>
      <c r="J484" s="3">
        <v>1335.4451938300001</v>
      </c>
      <c r="K484" s="3">
        <v>1335.4451938300001</v>
      </c>
      <c r="O484" s="101">
        <v>43118</v>
      </c>
    </row>
    <row r="485" spans="1:15" ht="15" customHeight="1" x14ac:dyDescent="0.25">
      <c r="A485" s="101">
        <v>43124</v>
      </c>
      <c r="B485" s="101">
        <v>43125</v>
      </c>
      <c r="C485" s="3">
        <v>1317.6691518299999</v>
      </c>
      <c r="E485" s="3">
        <v>-17.7760420000001</v>
      </c>
      <c r="F485" s="3">
        <v>-1.3310948350504099</v>
      </c>
      <c r="G485" s="3">
        <v>2032.5877341200001</v>
      </c>
      <c r="H485" s="3">
        <v>19.909561902536598</v>
      </c>
      <c r="I485" s="3"/>
      <c r="J485" s="3">
        <v>1317.6691518299999</v>
      </c>
      <c r="K485" s="3">
        <v>1317.6691518299999</v>
      </c>
      <c r="O485" s="101">
        <v>43119</v>
      </c>
    </row>
    <row r="486" spans="1:15" ht="15" customHeight="1" x14ac:dyDescent="0.25">
      <c r="A486" s="101">
        <v>43125</v>
      </c>
      <c r="B486" s="101">
        <v>43126</v>
      </c>
      <c r="C486" s="3">
        <v>1327.78356196</v>
      </c>
      <c r="E486" s="3">
        <v>10.114410130000101</v>
      </c>
      <c r="F486" s="3">
        <v>0.76759861274380203</v>
      </c>
      <c r="G486" s="3">
        <v>2048.18984937</v>
      </c>
      <c r="H486" s="3">
        <v>20.829986036253199</v>
      </c>
      <c r="I486" s="3"/>
      <c r="J486" s="3">
        <v>1327.78356196</v>
      </c>
      <c r="K486" s="3">
        <v>1327.78356196</v>
      </c>
      <c r="O486" s="101">
        <v>43122</v>
      </c>
    </row>
    <row r="487" spans="1:15" ht="15" customHeight="1" x14ac:dyDescent="0.25">
      <c r="A487" s="101">
        <v>43126</v>
      </c>
      <c r="B487" s="101">
        <v>43129</v>
      </c>
      <c r="C487" s="3">
        <v>1319.5323851600001</v>
      </c>
      <c r="E487" s="3">
        <v>-8.2511767999999392</v>
      </c>
      <c r="F487" s="3">
        <v>-0.62142483431711903</v>
      </c>
      <c r="G487" s="3">
        <v>2035.4618889999999</v>
      </c>
      <c r="H487" s="3">
        <v>20.079118496190802</v>
      </c>
      <c r="I487" s="3"/>
      <c r="J487" s="3">
        <v>1319.5323851600001</v>
      </c>
      <c r="K487" s="3">
        <v>1319.5323851600001</v>
      </c>
      <c r="O487" s="101">
        <v>43123</v>
      </c>
    </row>
    <row r="488" spans="1:15" ht="15" customHeight="1" x14ac:dyDescent="0.25">
      <c r="A488" s="101">
        <v>43129</v>
      </c>
      <c r="B488" s="101">
        <v>43130</v>
      </c>
      <c r="C488" s="3">
        <v>1303.6627705799999</v>
      </c>
      <c r="E488" s="3">
        <v>-15.8696145800001</v>
      </c>
      <c r="F488" s="3">
        <v>-1.202669578896</v>
      </c>
      <c r="G488" s="3">
        <v>2010.98200806</v>
      </c>
      <c r="H488" s="3">
        <v>18.634963466783201</v>
      </c>
      <c r="I488" s="3"/>
      <c r="J488" s="3">
        <v>1303.6627705799999</v>
      </c>
      <c r="K488" s="3">
        <v>1303.6627705799999</v>
      </c>
      <c r="O488" s="101">
        <v>43124</v>
      </c>
    </row>
    <row r="489" spans="1:15" ht="15" customHeight="1" x14ac:dyDescent="0.25">
      <c r="A489" s="101">
        <v>43130</v>
      </c>
      <c r="B489" s="101">
        <v>43131</v>
      </c>
      <c r="C489" s="3">
        <v>1307.14769004</v>
      </c>
      <c r="E489" s="3">
        <v>3.4849194600001199</v>
      </c>
      <c r="F489" s="3">
        <v>0.26731755624575998</v>
      </c>
      <c r="G489" s="3">
        <v>2016.35771602</v>
      </c>
      <c r="H489" s="3">
        <v>18.952095551946901</v>
      </c>
      <c r="I489" s="3"/>
      <c r="J489" s="3">
        <v>1307.14769004</v>
      </c>
      <c r="K489" s="3">
        <v>1307.14769004</v>
      </c>
      <c r="O489" s="101">
        <v>43125</v>
      </c>
    </row>
    <row r="490" spans="1:15" ht="15" customHeight="1" x14ac:dyDescent="0.25">
      <c r="A490" s="101">
        <v>43131</v>
      </c>
      <c r="B490" s="101">
        <v>43132</v>
      </c>
      <c r="C490" s="3">
        <v>1311.10014368</v>
      </c>
      <c r="E490" s="3">
        <v>3.9524536399999302</v>
      </c>
      <c r="F490" s="3">
        <v>0.30237238455272902</v>
      </c>
      <c r="G490" s="3">
        <v>2022.4546249299999</v>
      </c>
      <c r="H490" s="3">
        <v>19.311773839917201</v>
      </c>
      <c r="I490" s="3"/>
      <c r="J490" s="3">
        <v>1311.10014368</v>
      </c>
      <c r="K490" s="3">
        <v>1311.10014368</v>
      </c>
      <c r="O490" s="101">
        <v>43126</v>
      </c>
    </row>
    <row r="491" spans="1:15" ht="15" customHeight="1" x14ac:dyDescent="0.25">
      <c r="A491" s="101">
        <v>43132</v>
      </c>
      <c r="B491" s="101">
        <v>43133</v>
      </c>
      <c r="C491" s="3">
        <v>1293.6754101500001</v>
      </c>
      <c r="E491" s="3">
        <v>-17.424733529999902</v>
      </c>
      <c r="F491" s="3">
        <v>-1.3290162169528901</v>
      </c>
      <c r="G491" s="3">
        <v>1995.79543625</v>
      </c>
      <c r="H491" s="3">
        <v>17.739053714908799</v>
      </c>
      <c r="I491" s="3"/>
      <c r="J491" s="3">
        <v>1293.6754101500001</v>
      </c>
      <c r="K491" s="3">
        <v>1293.6754101500001</v>
      </c>
      <c r="O491" s="101">
        <v>43129</v>
      </c>
    </row>
    <row r="492" spans="1:15" ht="15" customHeight="1" x14ac:dyDescent="0.25">
      <c r="A492" s="101">
        <v>43133</v>
      </c>
      <c r="B492" s="101">
        <v>43136</v>
      </c>
      <c r="C492" s="3">
        <v>1258.98774144</v>
      </c>
      <c r="E492" s="3">
        <v>-34.687668709999997</v>
      </c>
      <c r="F492" s="3">
        <v>-2.6813270498801498</v>
      </c>
      <c r="G492" s="3">
        <v>1942.2816333599999</v>
      </c>
      <c r="H492" s="3">
        <v>14.582084619522201</v>
      </c>
      <c r="I492" s="3"/>
      <c r="J492" s="3">
        <v>1258.98774144</v>
      </c>
      <c r="K492" s="3">
        <v>1258.98774144</v>
      </c>
      <c r="O492" s="101">
        <v>43130</v>
      </c>
    </row>
    <row r="493" spans="1:15" ht="15" customHeight="1" x14ac:dyDescent="0.25">
      <c r="A493" s="101">
        <v>43136</v>
      </c>
      <c r="B493" s="101">
        <v>43137</v>
      </c>
      <c r="C493" s="3">
        <v>1238.39364905</v>
      </c>
      <c r="E493" s="3">
        <v>-20.59409239</v>
      </c>
      <c r="F493" s="3">
        <v>-1.6357659182959901</v>
      </c>
      <c r="G493" s="3">
        <v>1910.5104523699999</v>
      </c>
      <c r="H493" s="3">
        <v>12.707789931186699</v>
      </c>
      <c r="I493" s="3"/>
      <c r="J493" s="3">
        <v>1238.39364905</v>
      </c>
      <c r="K493" s="3">
        <v>1238.39364905</v>
      </c>
      <c r="O493" s="101">
        <v>43131</v>
      </c>
    </row>
    <row r="494" spans="1:15" ht="15" customHeight="1" x14ac:dyDescent="0.25">
      <c r="A494" s="101">
        <v>43137</v>
      </c>
      <c r="B494" s="101">
        <v>43138</v>
      </c>
      <c r="C494" s="3">
        <v>1272.23787793</v>
      </c>
      <c r="E494" s="3">
        <v>33.844228879999903</v>
      </c>
      <c r="F494" s="3">
        <v>2.73291363420367</v>
      </c>
      <c r="G494" s="3">
        <v>1962.7230530100001</v>
      </c>
      <c r="H494" s="3">
        <v>15.787996489278999</v>
      </c>
      <c r="I494" s="3"/>
      <c r="J494" s="3">
        <v>1272.23787793</v>
      </c>
      <c r="K494" s="3">
        <v>1272.23787793</v>
      </c>
      <c r="O494" s="101">
        <v>43132</v>
      </c>
    </row>
    <row r="495" spans="1:15" ht="15" customHeight="1" x14ac:dyDescent="0.25">
      <c r="A495" s="101">
        <v>43138</v>
      </c>
      <c r="B495" s="101">
        <v>43139</v>
      </c>
      <c r="C495" s="3">
        <v>1248.3942110600001</v>
      </c>
      <c r="E495" s="3">
        <v>-23.843666869999801</v>
      </c>
      <c r="F495" s="3">
        <v>-1.8741516255430699</v>
      </c>
      <c r="G495" s="3">
        <v>1925.9386470100001</v>
      </c>
      <c r="H495" s="3">
        <v>13.6179538710623</v>
      </c>
      <c r="I495" s="3"/>
      <c r="J495" s="3">
        <v>1248.3942110600001</v>
      </c>
      <c r="K495" s="3">
        <v>1248.3942110600001</v>
      </c>
      <c r="O495" s="101">
        <v>43133</v>
      </c>
    </row>
    <row r="496" spans="1:15" ht="15" customHeight="1" x14ac:dyDescent="0.25">
      <c r="A496" s="101">
        <v>43139</v>
      </c>
      <c r="B496" s="101">
        <v>43140</v>
      </c>
      <c r="C496" s="3">
        <v>1240.60895914</v>
      </c>
      <c r="E496" s="3">
        <v>-7.7852519200000598</v>
      </c>
      <c r="F496" s="3">
        <v>-0.62362127691938296</v>
      </c>
      <c r="G496" s="3">
        <v>1913.9280838100001</v>
      </c>
      <c r="H496" s="3">
        <v>12.909408135328899</v>
      </c>
      <c r="I496" s="3"/>
      <c r="J496" s="3">
        <v>1240.60895914</v>
      </c>
      <c r="K496" s="3">
        <v>1240.60895914</v>
      </c>
      <c r="O496" s="101">
        <v>43136</v>
      </c>
    </row>
    <row r="497" spans="1:15" ht="15" customHeight="1" x14ac:dyDescent="0.25">
      <c r="A497" s="101">
        <v>43140</v>
      </c>
      <c r="B497" s="101">
        <v>43143</v>
      </c>
      <c r="C497" s="3">
        <v>1257.3677753500001</v>
      </c>
      <c r="E497" s="3">
        <v>16.758816209999999</v>
      </c>
      <c r="F497" s="3">
        <v>1.35085403716714</v>
      </c>
      <c r="G497" s="3">
        <v>1939.78245861</v>
      </c>
      <c r="H497" s="3">
        <v>14.434649434137601</v>
      </c>
      <c r="I497" s="3"/>
      <c r="J497" s="3">
        <v>1257.3677753500001</v>
      </c>
      <c r="K497" s="3">
        <v>1257.3677753500001</v>
      </c>
      <c r="O497" s="101">
        <v>43137</v>
      </c>
    </row>
    <row r="498" spans="1:15" ht="15" customHeight="1" x14ac:dyDescent="0.25">
      <c r="A498" s="101">
        <v>43143</v>
      </c>
      <c r="B498" s="101">
        <v>43144</v>
      </c>
      <c r="C498" s="3">
        <v>1253.9035524000001</v>
      </c>
      <c r="E498" s="3">
        <v>-3.4642229500000199</v>
      </c>
      <c r="F498" s="3">
        <v>-0.275513896404389</v>
      </c>
      <c r="G498" s="3">
        <v>1934.43808838</v>
      </c>
      <c r="H498" s="3">
        <v>14.1193660728506</v>
      </c>
      <c r="I498" s="3"/>
      <c r="J498" s="3">
        <v>1253.9035524000001</v>
      </c>
      <c r="K498" s="3">
        <v>1253.9035524000001</v>
      </c>
      <c r="O498" s="101">
        <v>43138</v>
      </c>
    </row>
    <row r="499" spans="1:15" ht="15" customHeight="1" x14ac:dyDescent="0.25">
      <c r="A499" s="101">
        <v>43144</v>
      </c>
      <c r="B499" s="101">
        <v>43145</v>
      </c>
      <c r="C499" s="3">
        <v>1268.3442763</v>
      </c>
      <c r="E499" s="3">
        <v>14.440723899999901</v>
      </c>
      <c r="F499" s="3">
        <v>1.15166145532965</v>
      </c>
      <c r="G499" s="3">
        <v>1956.8658367</v>
      </c>
      <c r="H499" s="3">
        <v>15.442458518193799</v>
      </c>
      <c r="I499" s="3"/>
      <c r="J499" s="3">
        <v>1268.3442763</v>
      </c>
      <c r="K499" s="3">
        <v>1268.3442763</v>
      </c>
      <c r="O499" s="101">
        <v>43139</v>
      </c>
    </row>
    <row r="500" spans="1:15" ht="15" customHeight="1" x14ac:dyDescent="0.25">
      <c r="A500" s="101">
        <v>43145</v>
      </c>
      <c r="B500" s="101">
        <v>43146</v>
      </c>
      <c r="C500" s="3">
        <v>1272.26103969</v>
      </c>
      <c r="E500" s="3">
        <v>3.9167633899999101</v>
      </c>
      <c r="F500" s="3">
        <v>0.30880916665827401</v>
      </c>
      <c r="G500" s="3">
        <v>1962.9088177799999</v>
      </c>
      <c r="H500" s="3">
        <v>15.7989554121406</v>
      </c>
      <c r="I500" s="3"/>
      <c r="J500" s="3">
        <v>1272.26103969</v>
      </c>
      <c r="K500" s="3">
        <v>1272.26103969</v>
      </c>
      <c r="O500" s="101">
        <v>43140</v>
      </c>
    </row>
    <row r="501" spans="1:15" ht="15" customHeight="1" x14ac:dyDescent="0.25">
      <c r="A501" s="101">
        <v>43146</v>
      </c>
      <c r="B501" s="101">
        <v>43147</v>
      </c>
      <c r="C501" s="3">
        <v>1293.32907589</v>
      </c>
      <c r="E501" s="3">
        <v>21.068036200000002</v>
      </c>
      <c r="F501" s="3">
        <v>1.65595231974826</v>
      </c>
      <c r="G501" s="3">
        <v>1995.4136518800001</v>
      </c>
      <c r="H501" s="3">
        <v>17.716530900380501</v>
      </c>
      <c r="I501" s="3"/>
      <c r="J501" s="3">
        <v>1293.32907589</v>
      </c>
      <c r="K501" s="3">
        <v>1293.32907589</v>
      </c>
      <c r="O501" s="101">
        <v>43143</v>
      </c>
    </row>
    <row r="502" spans="1:15" ht="15" customHeight="1" x14ac:dyDescent="0.25">
      <c r="A502" s="101">
        <v>43147</v>
      </c>
      <c r="B502" s="101">
        <v>43151</v>
      </c>
      <c r="C502" s="3">
        <v>1300.0088117600001</v>
      </c>
      <c r="E502" s="3">
        <v>6.6797358700000498</v>
      </c>
      <c r="F502" s="3">
        <v>0.51647612309368895</v>
      </c>
      <c r="G502" s="3">
        <v>2005.71948696</v>
      </c>
      <c r="H502" s="3">
        <v>18.3245086760693</v>
      </c>
      <c r="I502" s="3"/>
      <c r="J502" s="3">
        <v>1300.0088117600001</v>
      </c>
      <c r="K502" s="3">
        <v>1300.0088117600001</v>
      </c>
      <c r="O502" s="101">
        <v>43144</v>
      </c>
    </row>
    <row r="503" spans="1:15" ht="15" customHeight="1" x14ac:dyDescent="0.25">
      <c r="A503" s="101">
        <v>43150</v>
      </c>
      <c r="B503" s="101">
        <v>43152</v>
      </c>
      <c r="C503" s="3">
        <v>1300.5385823300001</v>
      </c>
      <c r="E503" s="3">
        <v>0.52977056999998196</v>
      </c>
      <c r="F503" s="3">
        <v>4.0751306084052502E-2</v>
      </c>
      <c r="G503" s="3">
        <v>2006.53684385</v>
      </c>
      <c r="H503" s="3">
        <v>18.372727458930498</v>
      </c>
      <c r="I503" s="3"/>
      <c r="J503" s="3">
        <v>1300.5385823300001</v>
      </c>
      <c r="K503" s="3">
        <v>1300.5385823300001</v>
      </c>
      <c r="O503" s="101">
        <v>43145</v>
      </c>
    </row>
    <row r="504" spans="1:15" ht="15" customHeight="1" x14ac:dyDescent="0.25">
      <c r="A504" s="101">
        <v>43151</v>
      </c>
      <c r="B504" s="101">
        <v>43153</v>
      </c>
      <c r="C504" s="3">
        <v>1302.62171614</v>
      </c>
      <c r="E504" s="3">
        <v>2.0831338099999299</v>
      </c>
      <c r="F504" s="3">
        <v>0.160174702873328</v>
      </c>
      <c r="G504" s="3">
        <v>2010.20829611</v>
      </c>
      <c r="H504" s="3">
        <v>18.589319453781499</v>
      </c>
      <c r="I504" s="3"/>
      <c r="J504" s="3">
        <v>1302.62171614</v>
      </c>
      <c r="K504" s="3">
        <v>1302.62171614</v>
      </c>
      <c r="O504" s="101">
        <v>43146</v>
      </c>
    </row>
    <row r="505" spans="1:15" ht="15" customHeight="1" x14ac:dyDescent="0.25">
      <c r="A505" s="101">
        <v>43152</v>
      </c>
      <c r="B505" s="101">
        <v>43154</v>
      </c>
      <c r="C505" s="3">
        <v>1306.2138137100001</v>
      </c>
      <c r="E505" s="3">
        <v>3.5920975700000701</v>
      </c>
      <c r="F505" s="3">
        <v>0.27575907306722702</v>
      </c>
      <c r="G505" s="3">
        <v>2015.7516278600001</v>
      </c>
      <c r="H505" s="3">
        <v>18.916340261033799</v>
      </c>
      <c r="I505" s="3"/>
      <c r="J505" s="3">
        <v>1306.2138137100001</v>
      </c>
      <c r="K505" s="3">
        <v>1306.2138137100001</v>
      </c>
      <c r="O505" s="101">
        <v>43147</v>
      </c>
    </row>
    <row r="506" spans="1:15" ht="15" customHeight="1" x14ac:dyDescent="0.25">
      <c r="A506" s="101">
        <v>43153</v>
      </c>
      <c r="B506" s="101">
        <v>43157</v>
      </c>
      <c r="C506" s="3">
        <v>1312.6062804200001</v>
      </c>
      <c r="E506" s="3">
        <v>6.3924667099999999</v>
      </c>
      <c r="F506" s="3">
        <v>0.48938899917492201</v>
      </c>
      <c r="G506" s="3">
        <v>2025.61649459</v>
      </c>
      <c r="H506" s="3">
        <v>19.498303749233902</v>
      </c>
      <c r="I506" s="3"/>
      <c r="J506" s="3">
        <v>1312.6062804200001</v>
      </c>
      <c r="K506" s="3">
        <v>1312.6062804200001</v>
      </c>
      <c r="O506" s="101">
        <v>43150</v>
      </c>
    </row>
    <row r="507" spans="1:15" ht="15" customHeight="1" x14ac:dyDescent="0.25">
      <c r="A507" s="101">
        <v>43154</v>
      </c>
      <c r="B507" s="101">
        <v>43158</v>
      </c>
      <c r="C507" s="3">
        <v>1310.81721451</v>
      </c>
      <c r="E507" s="3">
        <v>-1.7890659100000901</v>
      </c>
      <c r="F507" s="3">
        <v>-0.13629874675197201</v>
      </c>
      <c r="G507" s="3">
        <v>2022.8556046900001</v>
      </c>
      <c r="H507" s="3">
        <v>19.3354290586053</v>
      </c>
      <c r="I507" s="3"/>
      <c r="J507" s="3">
        <v>1310.81721451</v>
      </c>
      <c r="K507" s="3">
        <v>1310.81721451</v>
      </c>
      <c r="O507" s="101">
        <v>43151</v>
      </c>
    </row>
    <row r="508" spans="1:15" ht="15" customHeight="1" x14ac:dyDescent="0.25">
      <c r="A508" s="101">
        <v>43157</v>
      </c>
      <c r="B508" s="101">
        <v>43159</v>
      </c>
      <c r="C508" s="3">
        <v>1306.6485509700001</v>
      </c>
      <c r="E508" s="3">
        <v>-4.1686635399998897</v>
      </c>
      <c r="F508" s="3">
        <v>-0.31802020097502198</v>
      </c>
      <c r="G508" s="3">
        <v>2016.42251523</v>
      </c>
      <c r="H508" s="3">
        <v>18.955918287247499</v>
      </c>
      <c r="I508" s="3"/>
      <c r="J508" s="3">
        <v>1306.6485509700001</v>
      </c>
      <c r="K508" s="3">
        <v>1306.6485509700001</v>
      </c>
      <c r="O508" s="101">
        <v>43152</v>
      </c>
    </row>
    <row r="509" spans="1:15" ht="15" customHeight="1" x14ac:dyDescent="0.25">
      <c r="A509" s="101">
        <v>43158</v>
      </c>
      <c r="B509" s="101">
        <v>43160</v>
      </c>
      <c r="C509" s="3">
        <v>1285.15860785</v>
      </c>
      <c r="E509" s="3">
        <v>-21.489943120000099</v>
      </c>
      <c r="F509" s="3">
        <v>-1.64466130575409</v>
      </c>
      <c r="G509" s="3">
        <v>1983.2591943699999</v>
      </c>
      <c r="H509" s="3">
        <v>16.9994963287742</v>
      </c>
      <c r="I509" s="3"/>
      <c r="J509" s="3">
        <v>1285.15860785</v>
      </c>
      <c r="K509" s="3">
        <v>1285.15860785</v>
      </c>
      <c r="O509" s="101">
        <v>43153</v>
      </c>
    </row>
    <row r="510" spans="1:15" ht="15" customHeight="1" x14ac:dyDescent="0.25">
      <c r="A510" s="101">
        <v>43159</v>
      </c>
      <c r="B510" s="101">
        <v>43161</v>
      </c>
      <c r="C510" s="3">
        <v>1273.4807593200001</v>
      </c>
      <c r="E510" s="3">
        <v>-11.6778485299998</v>
      </c>
      <c r="F510" s="3">
        <v>-0.90866982944123298</v>
      </c>
      <c r="G510" s="3">
        <v>1965.2379164199999</v>
      </c>
      <c r="H510" s="3">
        <v>15.936357204379201</v>
      </c>
      <c r="I510" s="3"/>
      <c r="J510" s="3">
        <v>1273.4807593200001</v>
      </c>
      <c r="K510" s="3">
        <v>1273.4807593200001</v>
      </c>
      <c r="O510" s="101">
        <v>43154</v>
      </c>
    </row>
    <row r="511" spans="1:15" ht="15" customHeight="1" x14ac:dyDescent="0.25">
      <c r="A511" s="101">
        <v>43160</v>
      </c>
      <c r="B511" s="101">
        <v>43164</v>
      </c>
      <c r="C511" s="3">
        <v>1286.18927641</v>
      </c>
      <c r="E511" s="3">
        <v>12.7085170899999</v>
      </c>
      <c r="F511" s="3">
        <v>0.99793553981812799</v>
      </c>
      <c r="G511" s="3">
        <v>1984.8497240199999</v>
      </c>
      <c r="H511" s="3">
        <v>17.093327315905999</v>
      </c>
      <c r="I511" s="3"/>
      <c r="J511" s="3">
        <v>1286.18927641</v>
      </c>
      <c r="K511" s="3">
        <v>1286.18927641</v>
      </c>
      <c r="O511" s="101">
        <v>43157</v>
      </c>
    </row>
    <row r="512" spans="1:15" ht="15" customHeight="1" x14ac:dyDescent="0.25">
      <c r="A512" s="101">
        <v>43161</v>
      </c>
      <c r="B512" s="101">
        <v>43165</v>
      </c>
      <c r="C512" s="3">
        <v>1297.1557347200001</v>
      </c>
      <c r="E512" s="3">
        <v>10.96645831</v>
      </c>
      <c r="F512" s="3">
        <v>0.85263176354646297</v>
      </c>
      <c r="G512" s="3">
        <v>2001.7731832300001</v>
      </c>
      <c r="H512" s="3">
        <v>18.091702217850901</v>
      </c>
      <c r="I512" s="3"/>
      <c r="J512" s="3">
        <v>1297.1557347200001</v>
      </c>
      <c r="K512" s="3">
        <v>1297.1557347200001</v>
      </c>
      <c r="O512" s="101">
        <v>43158</v>
      </c>
    </row>
    <row r="513" spans="1:15" ht="15" customHeight="1" x14ac:dyDescent="0.25">
      <c r="A513" s="101">
        <v>43164</v>
      </c>
      <c r="B513" s="101">
        <v>43166</v>
      </c>
      <c r="C513" s="3">
        <v>1304.1569368600001</v>
      </c>
      <c r="E513" s="3">
        <v>7.0012021400000304</v>
      </c>
      <c r="F513" s="3">
        <v>0.53973489478589198</v>
      </c>
      <c r="G513" s="3">
        <v>2012.5774516199999</v>
      </c>
      <c r="H513" s="3">
        <v>18.729084342900101</v>
      </c>
      <c r="I513" s="3"/>
      <c r="J513" s="3">
        <v>1304.1569368600001</v>
      </c>
      <c r="K513" s="3">
        <v>1304.1569368600001</v>
      </c>
      <c r="O513" s="101">
        <v>43159</v>
      </c>
    </row>
    <row r="514" spans="1:15" ht="15" customHeight="1" x14ac:dyDescent="0.25">
      <c r="A514" s="101">
        <v>43165</v>
      </c>
      <c r="B514" s="101">
        <v>43167</v>
      </c>
      <c r="C514" s="3">
        <v>1321.0913477500001</v>
      </c>
      <c r="E514" s="3">
        <v>16.934410889999899</v>
      </c>
      <c r="F514" s="3">
        <v>1.2984948675557899</v>
      </c>
      <c r="G514" s="3">
        <v>2038.71066653</v>
      </c>
      <c r="H514" s="3">
        <v>20.270775409101301</v>
      </c>
      <c r="I514" s="3"/>
      <c r="J514" s="3">
        <v>1321.0913477500001</v>
      </c>
      <c r="K514" s="3">
        <v>1321.0913477500001</v>
      </c>
      <c r="O514" s="101">
        <v>43160</v>
      </c>
    </row>
    <row r="515" spans="1:15" ht="15" customHeight="1" x14ac:dyDescent="0.25">
      <c r="A515" s="101">
        <v>43166</v>
      </c>
      <c r="B515" s="101">
        <v>43168</v>
      </c>
      <c r="C515" s="3">
        <v>1318.4449430300001</v>
      </c>
      <c r="E515" s="3">
        <v>-2.6464047199999601</v>
      </c>
      <c r="F515" s="3">
        <v>-0.20031958611395001</v>
      </c>
      <c r="G515" s="3">
        <v>2034.6267297700001</v>
      </c>
      <c r="H515" s="3">
        <v>20.029849490131699</v>
      </c>
      <c r="I515" s="3"/>
      <c r="J515" s="3">
        <v>1318.4449430300001</v>
      </c>
      <c r="K515" s="3">
        <v>1318.4449430300001</v>
      </c>
      <c r="O515" s="101">
        <v>43161</v>
      </c>
    </row>
    <row r="516" spans="1:15" ht="15" customHeight="1" x14ac:dyDescent="0.25">
      <c r="A516" s="101">
        <v>43167</v>
      </c>
      <c r="B516" s="101">
        <v>43171</v>
      </c>
      <c r="C516" s="3">
        <v>1321.2197021899999</v>
      </c>
      <c r="E516" s="3">
        <v>2.7747591599998001</v>
      </c>
      <c r="F516" s="3">
        <v>0.210456961033433</v>
      </c>
      <c r="G516" s="3">
        <v>2038.90874336</v>
      </c>
      <c r="H516" s="3">
        <v>20.282460664064502</v>
      </c>
      <c r="I516" s="3"/>
      <c r="J516" s="3">
        <v>1321.2197021899999</v>
      </c>
      <c r="K516" s="3">
        <v>1321.2197021899999</v>
      </c>
      <c r="O516" s="101">
        <v>43164</v>
      </c>
    </row>
    <row r="517" spans="1:15" ht="15" customHeight="1" x14ac:dyDescent="0.25">
      <c r="A517" s="101">
        <v>43168</v>
      </c>
      <c r="B517" s="101">
        <v>43172</v>
      </c>
      <c r="C517" s="3">
        <v>1320.46841606</v>
      </c>
      <c r="E517" s="3">
        <v>-0.75128612999992495</v>
      </c>
      <c r="F517" s="3">
        <v>-5.6863073473289998E-2</v>
      </c>
      <c r="G517" s="3">
        <v>2037.7493571699999</v>
      </c>
      <c r="H517" s="3">
        <v>20.214064359302299</v>
      </c>
      <c r="I517" s="3"/>
      <c r="J517" s="3">
        <v>1320.46841606</v>
      </c>
      <c r="K517" s="3">
        <v>1320.46841606</v>
      </c>
      <c r="O517" s="101">
        <v>43165</v>
      </c>
    </row>
    <row r="518" spans="1:15" ht="15" customHeight="1" x14ac:dyDescent="0.25">
      <c r="A518" s="101">
        <v>43171</v>
      </c>
      <c r="B518" s="101">
        <v>43173</v>
      </c>
      <c r="C518" s="3">
        <v>1318.9009383299999</v>
      </c>
      <c r="E518" s="3">
        <v>-1.56747773000006</v>
      </c>
      <c r="F518" s="3">
        <v>-0.118706188723327</v>
      </c>
      <c r="G518" s="3">
        <v>2035.33042258</v>
      </c>
      <c r="H518" s="3">
        <v>20.071362825642201</v>
      </c>
      <c r="I518" s="3"/>
      <c r="J518" s="3">
        <v>1318.9009383299999</v>
      </c>
      <c r="K518" s="3">
        <v>1318.9009383299999</v>
      </c>
      <c r="O518" s="101">
        <v>43166</v>
      </c>
    </row>
    <row r="519" spans="1:15" ht="15" customHeight="1" x14ac:dyDescent="0.25">
      <c r="A519" s="101">
        <v>43172</v>
      </c>
      <c r="B519" s="101">
        <v>43174</v>
      </c>
      <c r="C519" s="3">
        <v>1321.7020382799999</v>
      </c>
      <c r="E519" s="3">
        <v>2.8010999499999798</v>
      </c>
      <c r="F519" s="3">
        <v>0.21238137517338701</v>
      </c>
      <c r="G519" s="3">
        <v>2041.5298755399999</v>
      </c>
      <c r="H519" s="3">
        <v>20.4370905509405</v>
      </c>
      <c r="I519" s="3"/>
      <c r="J519" s="3">
        <v>1321.7020382799999</v>
      </c>
      <c r="K519" s="3">
        <v>1321.7020382799999</v>
      </c>
      <c r="O519" s="101">
        <v>43167</v>
      </c>
    </row>
    <row r="520" spans="1:15" ht="15" customHeight="1" x14ac:dyDescent="0.25">
      <c r="A520" s="101">
        <v>43173</v>
      </c>
      <c r="B520" s="101">
        <v>43175</v>
      </c>
      <c r="C520" s="3">
        <v>1307.0021674699999</v>
      </c>
      <c r="E520" s="3">
        <v>-14.699870809999901</v>
      </c>
      <c r="F520" s="3">
        <v>-1.11219249000551</v>
      </c>
      <c r="G520" s="3">
        <v>2018.8241335800001</v>
      </c>
      <c r="H520" s="3">
        <v>19.097598274473299</v>
      </c>
      <c r="I520" s="3"/>
      <c r="J520" s="3">
        <v>1307.0021674699999</v>
      </c>
      <c r="K520" s="3">
        <v>1307.0021674699999</v>
      </c>
      <c r="O520" s="101">
        <v>43168</v>
      </c>
    </row>
    <row r="521" spans="1:15" ht="15" customHeight="1" x14ac:dyDescent="0.25">
      <c r="A521" s="101">
        <v>43174</v>
      </c>
      <c r="B521" s="101">
        <v>43178</v>
      </c>
      <c r="C521" s="3">
        <v>1294.6065313300001</v>
      </c>
      <c r="E521" s="3">
        <v>-12.3956361399998</v>
      </c>
      <c r="F521" s="3">
        <v>-0.948402110456669</v>
      </c>
      <c r="G521" s="3">
        <v>1999.6775629000001</v>
      </c>
      <c r="H521" s="3">
        <v>17.968074139482599</v>
      </c>
      <c r="I521" s="3"/>
      <c r="J521" s="3">
        <v>1294.6065313300001</v>
      </c>
      <c r="K521" s="3">
        <v>1294.6065313300001</v>
      </c>
      <c r="O521" s="101">
        <v>43171</v>
      </c>
    </row>
    <row r="522" spans="1:15" ht="15" customHeight="1" x14ac:dyDescent="0.25">
      <c r="A522" s="101">
        <v>43175</v>
      </c>
      <c r="B522" s="101">
        <v>43179</v>
      </c>
      <c r="C522" s="3">
        <v>1292.4553930899999</v>
      </c>
      <c r="E522" s="3">
        <v>-2.15113824000013</v>
      </c>
      <c r="F522" s="3">
        <v>-0.166161546998389</v>
      </c>
      <c r="G522" s="3">
        <v>1996.3548677199999</v>
      </c>
      <c r="H522" s="3">
        <v>17.7720565621444</v>
      </c>
      <c r="I522" s="3"/>
      <c r="J522" s="3">
        <v>1292.4553930899999</v>
      </c>
      <c r="K522" s="3">
        <v>1292.4553930899999</v>
      </c>
      <c r="O522" s="101">
        <v>43172</v>
      </c>
    </row>
    <row r="523" spans="1:15" ht="15" customHeight="1" x14ac:dyDescent="0.25">
      <c r="A523" s="101">
        <v>43178</v>
      </c>
      <c r="B523" s="101">
        <v>43180</v>
      </c>
      <c r="C523" s="3">
        <v>1289.10991294</v>
      </c>
      <c r="E523" s="3">
        <v>-3.34548014999995</v>
      </c>
      <c r="F523" s="3">
        <v>-0.25884685598329599</v>
      </c>
      <c r="G523" s="3">
        <v>1991.80348041</v>
      </c>
      <c r="H523" s="3">
        <v>17.5035540767512</v>
      </c>
      <c r="I523" s="3"/>
      <c r="J523" s="3">
        <v>1289.10991294</v>
      </c>
      <c r="K523" s="3">
        <v>1289.10991294</v>
      </c>
      <c r="O523" s="101">
        <v>43173</v>
      </c>
    </row>
    <row r="524" spans="1:15" ht="15" customHeight="1" x14ac:dyDescent="0.25">
      <c r="A524" s="101">
        <v>43179</v>
      </c>
      <c r="B524" s="101">
        <v>43181</v>
      </c>
      <c r="C524" s="3">
        <v>1269.3654152199999</v>
      </c>
      <c r="E524" s="3">
        <v>-19.744497719999998</v>
      </c>
      <c r="F524" s="3">
        <v>-1.5316380334838799</v>
      </c>
      <c r="G524" s="3">
        <v>1962.6047548199999</v>
      </c>
      <c r="H524" s="3">
        <v>15.7810176593379</v>
      </c>
      <c r="I524" s="3"/>
      <c r="J524" s="3">
        <v>1269.3654152199999</v>
      </c>
      <c r="K524" s="3">
        <v>1269.3654152199999</v>
      </c>
      <c r="O524" s="101">
        <v>43174</v>
      </c>
    </row>
    <row r="525" spans="1:15" ht="15" customHeight="1" x14ac:dyDescent="0.25">
      <c r="A525" s="101">
        <v>43180</v>
      </c>
      <c r="B525" s="101">
        <v>43182</v>
      </c>
      <c r="C525" s="3">
        <v>1269.6017893999999</v>
      </c>
      <c r="E525" s="3">
        <v>0.236374179999984</v>
      </c>
      <c r="F525" s="3">
        <v>1.8621444791699901E-2</v>
      </c>
      <c r="G525" s="3">
        <v>1965.6857558900001</v>
      </c>
      <c r="H525" s="3">
        <v>15.9627768436149</v>
      </c>
      <c r="I525" s="3"/>
      <c r="J525" s="3">
        <v>1269.6017893999999</v>
      </c>
      <c r="K525" s="3">
        <v>1269.6017893999999</v>
      </c>
      <c r="O525" s="101">
        <v>43175</v>
      </c>
    </row>
    <row r="526" spans="1:15" ht="15" customHeight="1" x14ac:dyDescent="0.25">
      <c r="A526" s="101">
        <v>43181</v>
      </c>
      <c r="B526" s="101">
        <v>43185</v>
      </c>
      <c r="C526" s="3">
        <v>1258.6644905600001</v>
      </c>
      <c r="E526" s="3">
        <v>-10.9372988399998</v>
      </c>
      <c r="F526" s="3">
        <v>-0.86147474990316797</v>
      </c>
      <c r="G526" s="3">
        <v>1948.7518694400001</v>
      </c>
      <c r="H526" s="3">
        <v>14.9637868017873</v>
      </c>
      <c r="I526" s="3"/>
      <c r="J526" s="3">
        <v>1258.6644905600001</v>
      </c>
      <c r="K526" s="3">
        <v>1258.6644905600001</v>
      </c>
      <c r="O526" s="101">
        <v>43178</v>
      </c>
    </row>
    <row r="527" spans="1:15" ht="15" customHeight="1" x14ac:dyDescent="0.25">
      <c r="A527" s="101">
        <v>43182</v>
      </c>
      <c r="B527" s="101">
        <v>43186</v>
      </c>
      <c r="C527" s="3">
        <v>1275.05890823</v>
      </c>
      <c r="E527" s="3">
        <v>16.3944176699999</v>
      </c>
      <c r="F527" s="3">
        <v>1.3025248422401801</v>
      </c>
      <c r="G527" s="3">
        <v>1974.13484666</v>
      </c>
      <c r="H527" s="3">
        <v>16.461218684869099</v>
      </c>
      <c r="I527" s="3"/>
      <c r="J527" s="3">
        <v>1275.05890823</v>
      </c>
      <c r="K527" s="3">
        <v>1275.05890823</v>
      </c>
      <c r="O527" s="101">
        <v>43179</v>
      </c>
    </row>
    <row r="528" spans="1:15" ht="15" customHeight="1" x14ac:dyDescent="0.25">
      <c r="A528" s="101">
        <v>43185</v>
      </c>
      <c r="B528" s="101">
        <v>43187</v>
      </c>
      <c r="C528" s="3">
        <v>1277.4800407</v>
      </c>
      <c r="E528" s="3">
        <v>2.4211324699999701</v>
      </c>
      <c r="F528" s="3">
        <v>0.18988396962464901</v>
      </c>
      <c r="G528" s="3">
        <v>1978.30638948</v>
      </c>
      <c r="H528" s="3">
        <v>16.7073127961377</v>
      </c>
      <c r="I528" s="3"/>
      <c r="J528" s="3">
        <v>1277.4800407</v>
      </c>
      <c r="K528" s="3">
        <v>1277.4800407</v>
      </c>
      <c r="O528" s="101">
        <v>43180</v>
      </c>
    </row>
    <row r="529" spans="1:15" ht="15" customHeight="1" x14ac:dyDescent="0.25">
      <c r="A529" s="101">
        <v>43186</v>
      </c>
      <c r="B529" s="101">
        <v>43188</v>
      </c>
      <c r="C529" s="3">
        <v>1289.0558071600001</v>
      </c>
      <c r="E529" s="3">
        <v>11.575766460000001</v>
      </c>
      <c r="F529" s="3">
        <v>0.90614069035921396</v>
      </c>
      <c r="G529" s="3">
        <v>1996.7633700900001</v>
      </c>
      <c r="H529" s="3">
        <v>17.7961555662861</v>
      </c>
      <c r="I529" s="3"/>
      <c r="J529" s="3">
        <v>1289.0558071600001</v>
      </c>
      <c r="K529" s="3">
        <v>1289.0558071600001</v>
      </c>
      <c r="O529" s="101">
        <v>43181</v>
      </c>
    </row>
    <row r="530" spans="1:15" ht="15" customHeight="1" x14ac:dyDescent="0.25">
      <c r="A530" s="101">
        <v>43187</v>
      </c>
      <c r="B530" s="101">
        <v>43192</v>
      </c>
      <c r="C530" s="3">
        <v>1289.0558071600001</v>
      </c>
      <c r="E530" s="3"/>
      <c r="F530" s="3"/>
      <c r="G530" s="3">
        <v>1996.7633700900001</v>
      </c>
      <c r="H530" s="3">
        <v>17.7961555662861</v>
      </c>
      <c r="I530" s="3"/>
      <c r="J530" s="3">
        <v>1289.0558071600001</v>
      </c>
      <c r="K530" s="3">
        <v>1289.0558071600001</v>
      </c>
      <c r="O530" s="101">
        <v>43182</v>
      </c>
    </row>
    <row r="531" spans="1:15" ht="15" customHeight="1" x14ac:dyDescent="0.25">
      <c r="A531" s="101">
        <v>43188</v>
      </c>
      <c r="B531" s="101">
        <v>43193</v>
      </c>
      <c r="C531" s="3">
        <v>1275.9196389799999</v>
      </c>
      <c r="E531" s="3">
        <v>-13.1361681800001</v>
      </c>
      <c r="F531" s="3">
        <v>-1.0190534891535299</v>
      </c>
      <c r="G531" s="3">
        <v>1976.4152833000001</v>
      </c>
      <c r="H531" s="3">
        <v>16.595749733078499</v>
      </c>
      <c r="I531" s="3"/>
      <c r="J531" s="3">
        <v>1275.9196389799999</v>
      </c>
      <c r="K531" s="3">
        <v>1275.9196389799999</v>
      </c>
      <c r="O531" s="101">
        <v>43185</v>
      </c>
    </row>
    <row r="532" spans="1:15" ht="15" customHeight="1" x14ac:dyDescent="0.25">
      <c r="A532" s="101">
        <v>43193</v>
      </c>
      <c r="B532" s="101">
        <v>43194</v>
      </c>
      <c r="C532" s="3">
        <v>1264.3840832599999</v>
      </c>
      <c r="E532" s="3">
        <v>-11.53555572</v>
      </c>
      <c r="F532" s="3">
        <v>-0.90409735594491003</v>
      </c>
      <c r="G532" s="3">
        <v>1958.5465649800001</v>
      </c>
      <c r="H532" s="3">
        <v>15.5416106425272</v>
      </c>
      <c r="I532" s="3"/>
      <c r="J532" s="3">
        <v>1264.3840832599999</v>
      </c>
      <c r="K532" s="3">
        <v>1264.3840832599999</v>
      </c>
      <c r="O532" s="101">
        <v>43186</v>
      </c>
    </row>
    <row r="533" spans="1:15" ht="15" customHeight="1" x14ac:dyDescent="0.25">
      <c r="A533" s="101">
        <v>43194</v>
      </c>
      <c r="B533" s="101">
        <v>43195</v>
      </c>
      <c r="C533" s="3">
        <v>1288.6055353199999</v>
      </c>
      <c r="E533" s="3">
        <v>24.221452060000001</v>
      </c>
      <c r="F533" s="3">
        <v>1.9156720161763701</v>
      </c>
      <c r="G533" s="3">
        <v>1996.06589345</v>
      </c>
      <c r="H533" s="3">
        <v>17.7550089446983</v>
      </c>
      <c r="I533" s="3"/>
      <c r="J533" s="3">
        <v>1288.6055353199999</v>
      </c>
      <c r="K533" s="3">
        <v>1288.6055353199999</v>
      </c>
      <c r="O533" s="101">
        <v>43187</v>
      </c>
    </row>
    <row r="534" spans="1:15" ht="15" customHeight="1" x14ac:dyDescent="0.25">
      <c r="A534" s="101">
        <v>43195</v>
      </c>
      <c r="B534" s="101">
        <v>43196</v>
      </c>
      <c r="C534" s="3">
        <v>1287.8932970000001</v>
      </c>
      <c r="E534" s="3">
        <v>-0.71223831999986897</v>
      </c>
      <c r="F534" s="3">
        <v>-5.52720208378598E-2</v>
      </c>
      <c r="G534" s="3">
        <v>1994.9626275000001</v>
      </c>
      <c r="H534" s="3">
        <v>17.689923372004099</v>
      </c>
      <c r="I534" s="3"/>
      <c r="J534" s="3">
        <v>1287.8932970000001</v>
      </c>
      <c r="K534" s="3">
        <v>1287.8932970000001</v>
      </c>
      <c r="O534" s="101">
        <v>43188</v>
      </c>
    </row>
    <row r="535" spans="1:15" ht="15" customHeight="1" x14ac:dyDescent="0.25">
      <c r="A535" s="101">
        <v>43196</v>
      </c>
      <c r="B535" s="101">
        <v>43199</v>
      </c>
      <c r="C535" s="3">
        <v>1285.02027092</v>
      </c>
      <c r="E535" s="3">
        <v>-2.8730260800000398</v>
      </c>
      <c r="F535" s="3">
        <v>-0.22307951184251601</v>
      </c>
      <c r="G535" s="3">
        <v>1990.5802740500001</v>
      </c>
      <c r="H535" s="3">
        <v>17.4313927937316</v>
      </c>
      <c r="I535" s="3"/>
      <c r="J535" s="3">
        <v>1285.02027092</v>
      </c>
      <c r="K535" s="3">
        <v>1285.02027092</v>
      </c>
      <c r="O535" s="101">
        <v>43193</v>
      </c>
    </row>
    <row r="536" spans="1:15" ht="15" customHeight="1" x14ac:dyDescent="0.25">
      <c r="A536" s="101">
        <v>43199</v>
      </c>
      <c r="B536" s="101">
        <v>43200</v>
      </c>
      <c r="C536" s="3">
        <v>1289.66024681</v>
      </c>
      <c r="E536" s="3">
        <v>4.6399758899999597</v>
      </c>
      <c r="F536" s="3">
        <v>0.361081921818873</v>
      </c>
      <c r="G536" s="3">
        <v>2000.0650878900001</v>
      </c>
      <c r="H536" s="3">
        <v>17.990935613551901</v>
      </c>
      <c r="I536" s="3"/>
      <c r="J536" s="3">
        <v>1289.66024681</v>
      </c>
      <c r="K536" s="3">
        <v>1289.66024681</v>
      </c>
      <c r="O536" s="101">
        <v>43194</v>
      </c>
    </row>
    <row r="537" spans="1:15" ht="15" customHeight="1" x14ac:dyDescent="0.25">
      <c r="A537" s="101">
        <v>43200</v>
      </c>
      <c r="B537" s="101">
        <v>43201</v>
      </c>
      <c r="C537" s="3">
        <v>1274.9574023299999</v>
      </c>
      <c r="E537" s="3">
        <v>-14.70284448</v>
      </c>
      <c r="F537" s="3">
        <v>-1.1400556477078201</v>
      </c>
      <c r="G537" s="3">
        <v>1984.10788645</v>
      </c>
      <c r="H537" s="3">
        <v>17.049563685668399</v>
      </c>
      <c r="I537" s="3"/>
      <c r="J537" s="3">
        <v>1274.9574023299999</v>
      </c>
      <c r="K537" s="3">
        <v>1274.9574023299999</v>
      </c>
      <c r="O537" s="101">
        <v>43195</v>
      </c>
    </row>
    <row r="538" spans="1:15" ht="15" customHeight="1" x14ac:dyDescent="0.25">
      <c r="A538" s="101">
        <v>43201</v>
      </c>
      <c r="B538" s="101">
        <v>43202</v>
      </c>
      <c r="C538" s="3">
        <v>1293.0548447199999</v>
      </c>
      <c r="E538" s="3">
        <v>18.097442389999902</v>
      </c>
      <c r="F538" s="3">
        <v>1.41945467016597</v>
      </c>
      <c r="G538" s="3">
        <v>2013.2672724900001</v>
      </c>
      <c r="H538" s="3">
        <v>18.769779323453399</v>
      </c>
      <c r="I538" s="3"/>
      <c r="J538" s="3">
        <v>1293.0548447199999</v>
      </c>
      <c r="K538" s="3">
        <v>1293.0548447199999</v>
      </c>
      <c r="O538" s="101">
        <v>43196</v>
      </c>
    </row>
    <row r="539" spans="1:15" ht="15" customHeight="1" x14ac:dyDescent="0.25">
      <c r="A539" s="101">
        <v>43202</v>
      </c>
      <c r="B539" s="101">
        <v>43203</v>
      </c>
      <c r="C539" s="3">
        <v>1300.3319590599999</v>
      </c>
      <c r="E539" s="3">
        <v>7.2771143400000202</v>
      </c>
      <c r="F539" s="3">
        <v>0.56278466220633905</v>
      </c>
      <c r="G539" s="3">
        <v>2026.8671748700001</v>
      </c>
      <c r="H539" s="3">
        <v>19.572085816269599</v>
      </c>
      <c r="I539" s="3"/>
      <c r="J539" s="3">
        <v>1300.3319590599999</v>
      </c>
      <c r="K539" s="3">
        <v>1300.3319590599999</v>
      </c>
      <c r="O539" s="101">
        <v>43199</v>
      </c>
    </row>
    <row r="540" spans="1:15" ht="15" customHeight="1" x14ac:dyDescent="0.25">
      <c r="A540" s="101">
        <v>43203</v>
      </c>
      <c r="B540" s="101">
        <v>43206</v>
      </c>
      <c r="C540" s="3">
        <v>1300.9036028099999</v>
      </c>
      <c r="E540" s="3">
        <v>0.57164375000002099</v>
      </c>
      <c r="F540" s="3">
        <v>4.3961370480594099E-2</v>
      </c>
      <c r="G540" s="3">
        <v>2027.75821346</v>
      </c>
      <c r="H540" s="3">
        <v>19.624651344030902</v>
      </c>
      <c r="I540" s="3"/>
      <c r="J540" s="3">
        <v>1300.9036028099999</v>
      </c>
      <c r="K540" s="3">
        <v>1300.9036028099999</v>
      </c>
      <c r="O540" s="101">
        <v>43200</v>
      </c>
    </row>
    <row r="541" spans="1:15" ht="15" customHeight="1" x14ac:dyDescent="0.25">
      <c r="A541" s="101">
        <v>43206</v>
      </c>
      <c r="B541" s="101">
        <v>43207</v>
      </c>
      <c r="C541" s="3">
        <v>1315.81794653</v>
      </c>
      <c r="E541" s="3">
        <v>14.91434372</v>
      </c>
      <c r="F541" s="3">
        <v>1.1464603286349899</v>
      </c>
      <c r="G541" s="3">
        <v>2051.40565264</v>
      </c>
      <c r="H541" s="3">
        <v>21.019697680576101</v>
      </c>
      <c r="I541" s="3"/>
      <c r="J541" s="3">
        <v>1315.81794653</v>
      </c>
      <c r="K541" s="3">
        <v>1315.81794653</v>
      </c>
      <c r="O541" s="101">
        <v>43201</v>
      </c>
    </row>
    <row r="542" spans="1:15" ht="15" customHeight="1" x14ac:dyDescent="0.25">
      <c r="A542" s="101">
        <v>43207</v>
      </c>
      <c r="B542" s="101">
        <v>43208</v>
      </c>
      <c r="C542" s="3">
        <v>1325.25021152</v>
      </c>
      <c r="E542" s="3">
        <v>9.4322649900000197</v>
      </c>
      <c r="F542" s="3">
        <v>0.71683662735215703</v>
      </c>
      <c r="G542" s="3">
        <v>2066.1108797500001</v>
      </c>
      <c r="H542" s="3">
        <v>21.887211200823099</v>
      </c>
      <c r="I542" s="3"/>
      <c r="J542" s="3">
        <v>1325.25021152</v>
      </c>
      <c r="K542" s="3">
        <v>1325.25021152</v>
      </c>
      <c r="O542" s="101">
        <v>43202</v>
      </c>
    </row>
    <row r="543" spans="1:15" ht="15" customHeight="1" x14ac:dyDescent="0.25">
      <c r="A543" s="101">
        <v>43208</v>
      </c>
      <c r="B543" s="101">
        <v>43209</v>
      </c>
      <c r="C543" s="3">
        <v>1337.1040008699999</v>
      </c>
      <c r="E543" s="3">
        <v>11.8537893499999</v>
      </c>
      <c r="F543" s="3">
        <v>0.89445670311603098</v>
      </c>
      <c r="G543" s="3">
        <v>2085.04430555</v>
      </c>
      <c r="H543" s="3">
        <v>23.004161163120799</v>
      </c>
      <c r="I543" s="3"/>
      <c r="J543" s="3">
        <v>1337.1040008699999</v>
      </c>
      <c r="K543" s="3">
        <v>1337.1040008699999</v>
      </c>
      <c r="O543" s="101">
        <v>43203</v>
      </c>
    </row>
    <row r="544" spans="1:15" ht="15" customHeight="1" x14ac:dyDescent="0.25">
      <c r="A544" s="101">
        <v>43209</v>
      </c>
      <c r="B544" s="101">
        <v>43210</v>
      </c>
      <c r="C544" s="3">
        <v>1336.9347802899999</v>
      </c>
      <c r="E544" s="3">
        <v>-0.16922058000000101</v>
      </c>
      <c r="F544" s="3">
        <v>-1.2655753022194899E-2</v>
      </c>
      <c r="G544" s="3">
        <v>2085.61933722</v>
      </c>
      <c r="H544" s="3">
        <v>23.038084321502801</v>
      </c>
      <c r="I544" s="3"/>
      <c r="J544" s="3">
        <v>1336.9347802899999</v>
      </c>
      <c r="K544" s="3">
        <v>1336.9347802899999</v>
      </c>
      <c r="O544" s="101">
        <v>43206</v>
      </c>
    </row>
    <row r="545" spans="1:15" ht="15" customHeight="1" x14ac:dyDescent="0.25">
      <c r="A545" s="101">
        <v>43210</v>
      </c>
      <c r="B545" s="101">
        <v>43213</v>
      </c>
      <c r="C545" s="3">
        <v>1346.08857904</v>
      </c>
      <c r="E545" s="3">
        <v>9.1537987500000693</v>
      </c>
      <c r="F545" s="3">
        <v>0.68468551233400399</v>
      </c>
      <c r="G545" s="3">
        <v>2101.2559646899999</v>
      </c>
      <c r="H545" s="3">
        <v>23.960544453523902</v>
      </c>
      <c r="I545" s="3"/>
      <c r="J545" s="3">
        <v>1346.08857904</v>
      </c>
      <c r="K545" s="3">
        <v>1346.08857904</v>
      </c>
      <c r="O545" s="101">
        <v>43207</v>
      </c>
    </row>
    <row r="546" spans="1:15" ht="15" customHeight="1" x14ac:dyDescent="0.25">
      <c r="A546" s="101">
        <v>43213</v>
      </c>
      <c r="B546" s="101">
        <v>43214</v>
      </c>
      <c r="C546" s="3">
        <v>1339.49494663</v>
      </c>
      <c r="E546" s="3">
        <v>-6.5936324100000503</v>
      </c>
      <c r="F546" s="3">
        <v>-0.489836442613789</v>
      </c>
      <c r="G546" s="3">
        <v>2090.9632472200001</v>
      </c>
      <c r="H546" s="3">
        <v>23.3533405321893</v>
      </c>
      <c r="I546" s="3"/>
      <c r="J546" s="3">
        <v>1339.49494663</v>
      </c>
      <c r="K546" s="3">
        <v>1339.49494663</v>
      </c>
      <c r="O546" s="101">
        <v>43208</v>
      </c>
    </row>
    <row r="547" spans="1:15" ht="15" customHeight="1" x14ac:dyDescent="0.25">
      <c r="A547" s="101">
        <v>43214</v>
      </c>
      <c r="B547" s="101">
        <v>43215</v>
      </c>
      <c r="C547" s="3">
        <v>1337.71626259</v>
      </c>
      <c r="E547" s="3">
        <v>-1.77868403999991</v>
      </c>
      <c r="F547" s="3">
        <v>-0.132787663326006</v>
      </c>
      <c r="G547" s="3">
        <v>2090.8087540500001</v>
      </c>
      <c r="H547" s="3">
        <v>23.344226431961001</v>
      </c>
      <c r="I547" s="3"/>
      <c r="J547" s="3">
        <v>1337.71626259</v>
      </c>
      <c r="K547" s="3">
        <v>1337.71626259</v>
      </c>
      <c r="O547" s="101">
        <v>43209</v>
      </c>
    </row>
    <row r="548" spans="1:15" ht="15" customHeight="1" x14ac:dyDescent="0.25">
      <c r="A548" s="101">
        <v>43215</v>
      </c>
      <c r="B548" s="101">
        <v>43216</v>
      </c>
      <c r="C548" s="3">
        <v>1357.38091977</v>
      </c>
      <c r="E548" s="3">
        <v>19.664657179999899</v>
      </c>
      <c r="F548" s="3">
        <v>1.47001705293814</v>
      </c>
      <c r="G548" s="3">
        <v>2124.8014243399998</v>
      </c>
      <c r="H548" s="3">
        <v>25.349574655778699</v>
      </c>
      <c r="I548" s="3"/>
      <c r="J548" s="3">
        <v>1357.38091977</v>
      </c>
      <c r="K548" s="3">
        <v>1357.38091977</v>
      </c>
      <c r="O548" s="101">
        <v>43210</v>
      </c>
    </row>
    <row r="549" spans="1:15" ht="15" customHeight="1" x14ac:dyDescent="0.25">
      <c r="A549" s="101">
        <v>43216</v>
      </c>
      <c r="B549" s="101">
        <v>43217</v>
      </c>
      <c r="C549" s="3">
        <v>1355.7578110100001</v>
      </c>
      <c r="E549" s="3">
        <v>-1.6231087599999201</v>
      </c>
      <c r="F549" s="3">
        <v>-0.11957651211680299</v>
      </c>
      <c r="G549" s="3">
        <v>2123.80964318</v>
      </c>
      <c r="H549" s="3">
        <v>25.291065966386199</v>
      </c>
      <c r="I549" s="3"/>
      <c r="J549" s="3">
        <v>1355.7578110100001</v>
      </c>
      <c r="K549" s="3">
        <v>1355.7578110100001</v>
      </c>
      <c r="O549" s="101">
        <v>43213</v>
      </c>
    </row>
    <row r="550" spans="1:15" ht="15" customHeight="1" x14ac:dyDescent="0.25">
      <c r="A550" s="101">
        <v>43217</v>
      </c>
      <c r="B550" s="101">
        <v>43220</v>
      </c>
      <c r="C550" s="3">
        <v>1364.2143158700001</v>
      </c>
      <c r="E550" s="3">
        <v>8.4565048599999901</v>
      </c>
      <c r="F550" s="3">
        <v>0.62374745631745798</v>
      </c>
      <c r="G550" s="3">
        <v>2139.22980968</v>
      </c>
      <c r="H550" s="3">
        <v>26.200756297799899</v>
      </c>
      <c r="I550" s="3"/>
      <c r="J550" s="3">
        <v>1364.2143158700001</v>
      </c>
      <c r="K550" s="3">
        <v>1364.2143158700001</v>
      </c>
      <c r="O550" s="101">
        <v>43214</v>
      </c>
    </row>
    <row r="551" spans="1:15" ht="15" customHeight="1" x14ac:dyDescent="0.25">
      <c r="A551" s="101">
        <v>43220</v>
      </c>
      <c r="B551" s="101">
        <v>43221</v>
      </c>
      <c r="C551" s="3">
        <v>1364.2143158700001</v>
      </c>
      <c r="E551" s="3"/>
      <c r="F551" s="3"/>
      <c r="G551" s="3">
        <v>2139.22980968</v>
      </c>
      <c r="H551" s="3">
        <v>26.200756297799899</v>
      </c>
      <c r="I551" s="3"/>
      <c r="J551" s="3">
        <v>1364.2143158700001</v>
      </c>
      <c r="K551" s="3">
        <v>1364.2143158700001</v>
      </c>
      <c r="O551" s="101">
        <v>43215</v>
      </c>
    </row>
    <row r="552" spans="1:15" ht="15" customHeight="1" x14ac:dyDescent="0.25">
      <c r="A552" s="101">
        <v>43222</v>
      </c>
      <c r="B552" s="101">
        <v>43222</v>
      </c>
      <c r="C552" s="3">
        <v>1362.60297008</v>
      </c>
      <c r="E552" s="3">
        <v>-1.61134579000008</v>
      </c>
      <c r="F552" s="3">
        <v>-0.118115296933563</v>
      </c>
      <c r="G552" s="3">
        <v>2136.70305203</v>
      </c>
      <c r="H552" s="3">
        <v>26.051693899282299</v>
      </c>
      <c r="I552" s="3"/>
      <c r="J552" s="3">
        <v>1362.60297008</v>
      </c>
      <c r="K552" s="3">
        <v>1362.60297008</v>
      </c>
      <c r="O552" s="101">
        <v>43216</v>
      </c>
    </row>
    <row r="553" spans="1:15" ht="15" customHeight="1" x14ac:dyDescent="0.25">
      <c r="A553" s="101">
        <v>43223</v>
      </c>
      <c r="B553" s="101">
        <v>43223</v>
      </c>
      <c r="C553" s="3">
        <v>1360.2035635699999</v>
      </c>
      <c r="E553" s="3">
        <v>-2.3994065100000599</v>
      </c>
      <c r="F553" s="3">
        <v>-0.176089922206701</v>
      </c>
      <c r="G553" s="3">
        <v>2133.0061581800001</v>
      </c>
      <c r="H553" s="3">
        <v>25.833601014772398</v>
      </c>
      <c r="I553" s="3"/>
      <c r="J553" s="3">
        <v>1360.2035635699999</v>
      </c>
      <c r="K553" s="3">
        <v>1360.2035635699999</v>
      </c>
      <c r="O553" s="101">
        <v>43217</v>
      </c>
    </row>
    <row r="554" spans="1:15" ht="15" customHeight="1" x14ac:dyDescent="0.25">
      <c r="A554" s="101">
        <v>43224</v>
      </c>
      <c r="B554" s="101">
        <v>43224</v>
      </c>
      <c r="C554" s="3">
        <v>1356.1196659100001</v>
      </c>
      <c r="E554" s="3">
        <v>-4.0838976599998196</v>
      </c>
      <c r="F554" s="3">
        <v>-0.30024165274800102</v>
      </c>
      <c r="G554" s="3">
        <v>2131.2949106800002</v>
      </c>
      <c r="H554" s="3">
        <v>25.7326484533714</v>
      </c>
      <c r="I554" s="3"/>
      <c r="J554" s="3">
        <v>1356.1196659100001</v>
      </c>
      <c r="K554" s="3">
        <v>1356.1196659100001</v>
      </c>
      <c r="O554" s="101">
        <v>43220</v>
      </c>
    </row>
    <row r="555" spans="1:15" ht="15" customHeight="1" x14ac:dyDescent="0.25">
      <c r="A555" s="101">
        <v>43227</v>
      </c>
      <c r="B555" s="101">
        <v>43227</v>
      </c>
      <c r="C555" s="3">
        <v>1366.1568286300001</v>
      </c>
      <c r="E555" s="3">
        <v>10.0371627199999</v>
      </c>
      <c r="F555" s="3">
        <v>0.74013842379203598</v>
      </c>
      <c r="G555" s="3">
        <v>2147.0694432400001</v>
      </c>
      <c r="H555" s="3">
        <v>26.663244095928398</v>
      </c>
      <c r="I555" s="3"/>
      <c r="J555" s="3">
        <v>1366.1568286300001</v>
      </c>
      <c r="K555" s="3">
        <v>1366.1568286300001</v>
      </c>
      <c r="O555" s="101">
        <v>43222</v>
      </c>
    </row>
    <row r="556" spans="1:15" ht="15" customHeight="1" x14ac:dyDescent="0.25">
      <c r="A556" s="101">
        <v>43228</v>
      </c>
      <c r="B556" s="101">
        <v>43228</v>
      </c>
      <c r="C556" s="3">
        <v>1377.1633176600001</v>
      </c>
      <c r="E556" s="3">
        <v>11.006489029999999</v>
      </c>
      <c r="F556" s="3">
        <v>0.80565340664713303</v>
      </c>
      <c r="G556" s="3">
        <v>2167.2428773699999</v>
      </c>
      <c r="H556" s="3">
        <v>27.8533465490681</v>
      </c>
      <c r="I556" s="3"/>
      <c r="J556" s="3">
        <v>1377.1633176600001</v>
      </c>
      <c r="K556" s="3">
        <v>1377.1633176600001</v>
      </c>
      <c r="O556" s="101">
        <v>43223</v>
      </c>
    </row>
    <row r="557" spans="1:15" ht="15" customHeight="1" x14ac:dyDescent="0.25">
      <c r="A557" s="101">
        <v>43229</v>
      </c>
      <c r="B557" s="101">
        <v>43229</v>
      </c>
      <c r="C557" s="3">
        <v>1379.52768711</v>
      </c>
      <c r="E557" s="3">
        <v>2.3643694499999102</v>
      </c>
      <c r="F557" s="3">
        <v>0.17168402757179399</v>
      </c>
      <c r="G557" s="3">
        <v>2171.39567936</v>
      </c>
      <c r="H557" s="3">
        <v>28.098335072284101</v>
      </c>
      <c r="I557" s="3"/>
      <c r="J557" s="3">
        <v>1379.52768711</v>
      </c>
      <c r="K557" s="3">
        <v>1379.52768711</v>
      </c>
      <c r="O557" s="101">
        <v>43224</v>
      </c>
    </row>
    <row r="558" spans="1:15" ht="15" customHeight="1" x14ac:dyDescent="0.25">
      <c r="A558" s="101">
        <v>43231</v>
      </c>
      <c r="B558" s="101">
        <v>43230</v>
      </c>
      <c r="C558" s="3">
        <v>1379.52768711</v>
      </c>
      <c r="E558" s="3"/>
      <c r="F558" s="3"/>
      <c r="G558" s="3">
        <v>2171.39567936</v>
      </c>
      <c r="H558" s="3">
        <v>28.098335072284101</v>
      </c>
      <c r="I558" s="3"/>
      <c r="J558" s="3">
        <v>1379.52768711</v>
      </c>
      <c r="K558" s="3">
        <v>1379.52768711</v>
      </c>
      <c r="O558" s="101">
        <v>43227</v>
      </c>
    </row>
    <row r="559" spans="1:15" ht="15" customHeight="1" x14ac:dyDescent="0.25">
      <c r="A559" s="101">
        <v>43234</v>
      </c>
      <c r="B559" s="101">
        <v>43231</v>
      </c>
      <c r="C559" s="3">
        <v>1379.59741407</v>
      </c>
      <c r="E559" s="3">
        <v>6.9726960000025401E-2</v>
      </c>
      <c r="F559" s="3">
        <v>5.0544081609649096E-3</v>
      </c>
      <c r="G559" s="3">
        <v>2171.9699462399999</v>
      </c>
      <c r="H559" s="3">
        <v>28.132213112990499</v>
      </c>
      <c r="I559" s="3"/>
      <c r="J559" s="3">
        <v>1379.59741407</v>
      </c>
      <c r="K559" s="3">
        <v>1379.59741407</v>
      </c>
      <c r="O559" s="101">
        <v>43228</v>
      </c>
    </row>
    <row r="560" spans="1:15" ht="15" customHeight="1" x14ac:dyDescent="0.25">
      <c r="A560" s="101">
        <v>43235</v>
      </c>
      <c r="B560" s="101">
        <v>43234</v>
      </c>
      <c r="C560" s="3">
        <v>1376.23006085</v>
      </c>
      <c r="E560" s="3">
        <v>-3.36735322000004</v>
      </c>
      <c r="F560" s="3">
        <v>-0.24408230877048701</v>
      </c>
      <c r="G560" s="3">
        <v>2166.6685518499999</v>
      </c>
      <c r="H560" s="3">
        <v>27.81946504898</v>
      </c>
      <c r="I560" s="3"/>
      <c r="J560" s="3">
        <v>1376.23006085</v>
      </c>
      <c r="K560" s="3">
        <v>1376.23006085</v>
      </c>
      <c r="O560" s="101">
        <v>43229</v>
      </c>
    </row>
    <row r="561" spans="1:15" ht="15" customHeight="1" x14ac:dyDescent="0.25">
      <c r="A561" s="101">
        <v>43236</v>
      </c>
      <c r="B561" s="101">
        <v>43235</v>
      </c>
      <c r="C561" s="3">
        <v>1377.1134126500001</v>
      </c>
      <c r="E561" s="3">
        <v>0.88335180000012703</v>
      </c>
      <c r="F561" s="3">
        <v>6.4186346827410604E-2</v>
      </c>
      <c r="G561" s="3">
        <v>2168.0592572400001</v>
      </c>
      <c r="H561" s="3">
        <v>27.901507694053201</v>
      </c>
      <c r="I561" s="3"/>
      <c r="J561" s="3">
        <v>1377.1134126500001</v>
      </c>
      <c r="K561" s="3">
        <v>1377.1134126500001</v>
      </c>
      <c r="O561" s="101">
        <v>43231</v>
      </c>
    </row>
    <row r="562" spans="1:15" ht="15" customHeight="1" x14ac:dyDescent="0.25">
      <c r="A562" s="101">
        <v>43237</v>
      </c>
      <c r="B562" s="101">
        <v>43236</v>
      </c>
      <c r="C562" s="3">
        <v>1381.4240928199999</v>
      </c>
      <c r="E562" s="3">
        <v>4.3106801699998396</v>
      </c>
      <c r="F562" s="3">
        <v>0.31302288761423303</v>
      </c>
      <c r="G562" s="3">
        <v>2176.7535844399999</v>
      </c>
      <c r="H562" s="3">
        <v>28.414416902393299</v>
      </c>
      <c r="I562" s="3"/>
      <c r="J562" s="3">
        <v>1381.4240928199999</v>
      </c>
      <c r="K562" s="3">
        <v>1381.4240928199999</v>
      </c>
      <c r="O562" s="101">
        <v>43234</v>
      </c>
    </row>
    <row r="563" spans="1:15" ht="15" customHeight="1" x14ac:dyDescent="0.25">
      <c r="A563" s="101">
        <v>43238</v>
      </c>
      <c r="B563" s="101">
        <v>43237</v>
      </c>
      <c r="C563" s="3">
        <v>1382.8229644099999</v>
      </c>
      <c r="E563" s="3">
        <v>1.39887158999999</v>
      </c>
      <c r="F563" s="3">
        <v>0.10126300802706301</v>
      </c>
      <c r="G563" s="3">
        <v>2179.9437464500002</v>
      </c>
      <c r="H563" s="3">
        <v>28.602615877815499</v>
      </c>
      <c r="I563" s="3"/>
      <c r="J563" s="3">
        <v>1382.8229644099999</v>
      </c>
      <c r="K563" s="3">
        <v>1382.8229644099999</v>
      </c>
      <c r="O563" s="101">
        <v>43235</v>
      </c>
    </row>
    <row r="564" spans="1:15" ht="15" customHeight="1" x14ac:dyDescent="0.25">
      <c r="A564" s="101">
        <v>43241</v>
      </c>
      <c r="B564" s="101">
        <v>43238</v>
      </c>
      <c r="C564" s="3">
        <v>1386.69288196</v>
      </c>
      <c r="E564" s="3">
        <v>3.8699175500000802</v>
      </c>
      <c r="F564" s="3">
        <v>0.27985632648581599</v>
      </c>
      <c r="G564" s="3">
        <v>2186.1000996600001</v>
      </c>
      <c r="H564" s="3">
        <v>28.965800995946701</v>
      </c>
      <c r="I564" s="3"/>
      <c r="J564" s="3">
        <v>1386.69288196</v>
      </c>
      <c r="K564" s="3">
        <v>1386.69288196</v>
      </c>
      <c r="O564" s="101">
        <v>43236</v>
      </c>
    </row>
    <row r="565" spans="1:15" ht="15" customHeight="1" x14ac:dyDescent="0.25">
      <c r="A565" s="101">
        <v>43242</v>
      </c>
      <c r="B565" s="101">
        <v>43241</v>
      </c>
      <c r="C565" s="3">
        <v>1395.69821348</v>
      </c>
      <c r="E565" s="3">
        <v>9.0053315200000199</v>
      </c>
      <c r="F565" s="3">
        <v>0.64941066887655996</v>
      </c>
      <c r="G565" s="3">
        <v>2200.2968669400002</v>
      </c>
      <c r="H565" s="3">
        <v>29.8033186668452</v>
      </c>
      <c r="I565" s="3"/>
      <c r="J565" s="3">
        <v>1395.69821348</v>
      </c>
      <c r="K565" s="3">
        <v>1395.69821348</v>
      </c>
      <c r="O565" s="101">
        <v>43237</v>
      </c>
    </row>
    <row r="566" spans="1:15" ht="15" customHeight="1" x14ac:dyDescent="0.25">
      <c r="A566" s="101">
        <v>43243</v>
      </c>
      <c r="B566" s="101">
        <v>43242</v>
      </c>
      <c r="C566" s="3">
        <v>1395.6411605200001</v>
      </c>
      <c r="E566" s="3">
        <v>-5.70529599999645E-2</v>
      </c>
      <c r="F566" s="3">
        <v>-4.08777194446097E-3</v>
      </c>
      <c r="G566" s="3">
        <v>2200.2069238300001</v>
      </c>
      <c r="H566" s="3">
        <v>29.798012603675001</v>
      </c>
      <c r="I566" s="3"/>
      <c r="J566" s="3">
        <v>1395.6411605200001</v>
      </c>
      <c r="K566" s="3">
        <v>1395.6411605200001</v>
      </c>
      <c r="O566" s="101">
        <v>43238</v>
      </c>
    </row>
    <row r="567" spans="1:15" ht="15" customHeight="1" x14ac:dyDescent="0.25">
      <c r="A567" s="101">
        <v>43244</v>
      </c>
      <c r="B567" s="101">
        <v>43243</v>
      </c>
      <c r="C567" s="3">
        <v>1385.5699027400001</v>
      </c>
      <c r="E567" s="3">
        <v>-10.0712577799999</v>
      </c>
      <c r="F567" s="3">
        <v>-0.72162229553673896</v>
      </c>
      <c r="G567" s="3">
        <v>2185.9741922200001</v>
      </c>
      <c r="H567" s="3">
        <v>28.9583732693511</v>
      </c>
      <c r="I567" s="3"/>
      <c r="J567" s="3">
        <v>1385.5699027400001</v>
      </c>
      <c r="K567" s="3">
        <v>1385.5699027400001</v>
      </c>
      <c r="O567" s="101">
        <v>43241</v>
      </c>
    </row>
    <row r="568" spans="1:15" ht="15" customHeight="1" x14ac:dyDescent="0.25">
      <c r="A568" s="101">
        <v>43245</v>
      </c>
      <c r="B568" s="101">
        <v>43244</v>
      </c>
      <c r="C568" s="3">
        <v>1384.1425469599999</v>
      </c>
      <c r="E568" s="3">
        <v>-1.4273557800001899</v>
      </c>
      <c r="F568" s="3">
        <v>-0.10301578990548001</v>
      </c>
      <c r="G568" s="3">
        <v>2183.7222936399999</v>
      </c>
      <c r="H568" s="3">
        <v>28.8255257825519</v>
      </c>
      <c r="I568" s="3"/>
      <c r="J568" s="3">
        <v>1384.1425469599999</v>
      </c>
      <c r="K568" s="3">
        <v>1384.1425469599999</v>
      </c>
      <c r="O568" s="101">
        <v>43242</v>
      </c>
    </row>
    <row r="569" spans="1:15" ht="15" customHeight="1" x14ac:dyDescent="0.25">
      <c r="A569" s="101">
        <v>43248</v>
      </c>
      <c r="B569" s="101">
        <v>43245</v>
      </c>
      <c r="C569" s="3">
        <v>1390.49289411</v>
      </c>
      <c r="E569" s="3">
        <v>6.3503471500000597</v>
      </c>
      <c r="F569" s="3">
        <v>0.458792858000589</v>
      </c>
      <c r="G569" s="3">
        <v>2193.7410555599999</v>
      </c>
      <c r="H569" s="3">
        <v>29.416568094018501</v>
      </c>
      <c r="I569" s="3"/>
      <c r="J569" s="3">
        <v>1390.49289411</v>
      </c>
      <c r="K569" s="3">
        <v>1390.49289411</v>
      </c>
      <c r="O569" s="101">
        <v>43243</v>
      </c>
    </row>
    <row r="570" spans="1:15" ht="15" customHeight="1" x14ac:dyDescent="0.25">
      <c r="A570" s="101">
        <v>43249</v>
      </c>
      <c r="B570" s="101">
        <v>43249</v>
      </c>
      <c r="C570" s="3">
        <v>1372.9596691900001</v>
      </c>
      <c r="E570" s="3">
        <v>-17.5332249199998</v>
      </c>
      <c r="F570" s="3">
        <v>-1.26093595977865</v>
      </c>
      <c r="G570" s="3">
        <v>2166.0793857200001</v>
      </c>
      <c r="H570" s="3">
        <v>27.7847080486547</v>
      </c>
      <c r="I570" s="3"/>
      <c r="J570" s="3">
        <v>1372.9596691900001</v>
      </c>
      <c r="K570" s="3">
        <v>1372.9596691900001</v>
      </c>
      <c r="O570" s="101">
        <v>43244</v>
      </c>
    </row>
    <row r="571" spans="1:15" ht="15" customHeight="1" x14ac:dyDescent="0.25">
      <c r="A571" s="101">
        <v>43250</v>
      </c>
      <c r="B571" s="101">
        <v>43250</v>
      </c>
      <c r="C571" s="3">
        <v>1373.07856444</v>
      </c>
      <c r="E571" s="3">
        <v>0.118895249999923</v>
      </c>
      <c r="F571" s="3">
        <v>8.6597773166996392E-3</v>
      </c>
      <c r="G571" s="3">
        <v>2166.2669633800001</v>
      </c>
      <c r="H571" s="3">
        <v>27.795773920329399</v>
      </c>
      <c r="I571" s="3"/>
      <c r="J571" s="3">
        <v>1373.07856444</v>
      </c>
      <c r="K571" s="3">
        <v>1373.07856444</v>
      </c>
      <c r="O571" s="101">
        <v>43245</v>
      </c>
    </row>
    <row r="572" spans="1:15" ht="15" customHeight="1" x14ac:dyDescent="0.25">
      <c r="A572" s="101">
        <v>43251</v>
      </c>
      <c r="B572" s="101">
        <v>43251</v>
      </c>
      <c r="C572" s="3">
        <v>1372.0641571799999</v>
      </c>
      <c r="E572" s="3">
        <v>-1.01440726000009</v>
      </c>
      <c r="F572" s="3">
        <v>-7.3878311574526706E-2</v>
      </c>
      <c r="G572" s="3">
        <v>2165.3628096799998</v>
      </c>
      <c r="H572" s="3">
        <v>27.742434685697699</v>
      </c>
      <c r="I572" s="3"/>
      <c r="J572" s="3">
        <v>1372.0641571799999</v>
      </c>
      <c r="K572" s="3">
        <v>1372.0641571799999</v>
      </c>
      <c r="O572" s="101">
        <v>43248</v>
      </c>
    </row>
    <row r="573" spans="1:15" ht="15" customHeight="1" x14ac:dyDescent="0.25">
      <c r="A573" s="101">
        <v>43252</v>
      </c>
      <c r="B573" s="101">
        <v>43252</v>
      </c>
      <c r="C573" s="3">
        <v>1383.55052378</v>
      </c>
      <c r="E573" s="3">
        <v>11.4863666000001</v>
      </c>
      <c r="F573" s="3">
        <v>0.83715958469521201</v>
      </c>
      <c r="G573" s="3">
        <v>2183.49035198</v>
      </c>
      <c r="H573" s="3">
        <v>28.811842721117099</v>
      </c>
      <c r="I573" s="3"/>
      <c r="J573" s="3">
        <v>1383.55052378</v>
      </c>
      <c r="K573" s="3">
        <v>1383.55052378</v>
      </c>
      <c r="O573" s="101">
        <v>43249</v>
      </c>
    </row>
    <row r="574" spans="1:15" ht="15" customHeight="1" x14ac:dyDescent="0.25">
      <c r="A574" s="101">
        <v>43255</v>
      </c>
      <c r="B574" s="101">
        <v>43255</v>
      </c>
      <c r="C574" s="3">
        <v>1392.4546301</v>
      </c>
      <c r="E574" s="3">
        <v>8.9041063199999808</v>
      </c>
      <c r="F574" s="3">
        <v>0.64356929269724295</v>
      </c>
      <c r="G574" s="3">
        <v>2197.5426253999999</v>
      </c>
      <c r="H574" s="3">
        <v>29.640836186561</v>
      </c>
      <c r="I574" s="3"/>
      <c r="J574" s="3">
        <v>1392.4546301</v>
      </c>
      <c r="K574" s="3">
        <v>1392.4546301</v>
      </c>
      <c r="O574" s="101">
        <v>43250</v>
      </c>
    </row>
    <row r="575" spans="1:15" ht="15" customHeight="1" x14ac:dyDescent="0.25">
      <c r="A575" s="101">
        <v>43256</v>
      </c>
      <c r="B575" s="101">
        <v>43256</v>
      </c>
      <c r="C575" s="3">
        <v>1394.73456048</v>
      </c>
      <c r="E575" s="3">
        <v>2.2799303799999899</v>
      </c>
      <c r="F575" s="3">
        <v>0.163734625941547</v>
      </c>
      <c r="G575" s="3">
        <v>2201.1407635999999</v>
      </c>
      <c r="H575" s="3">
        <v>29.8531031248998</v>
      </c>
      <c r="I575" s="3"/>
      <c r="J575" s="3">
        <v>1394.73456048</v>
      </c>
      <c r="K575" s="3">
        <v>1394.73456048</v>
      </c>
      <c r="O575" s="101">
        <v>43251</v>
      </c>
    </row>
    <row r="576" spans="1:15" ht="15" customHeight="1" x14ac:dyDescent="0.25">
      <c r="A576" s="101">
        <v>43258</v>
      </c>
      <c r="B576" s="101">
        <v>43257</v>
      </c>
      <c r="C576" s="3">
        <v>1394.73456048</v>
      </c>
      <c r="E576" s="3"/>
      <c r="F576" s="3"/>
      <c r="G576" s="3">
        <v>2201.1407635999999</v>
      </c>
      <c r="H576" s="3">
        <v>29.8531031248998</v>
      </c>
      <c r="I576" s="3"/>
      <c r="J576" s="3">
        <v>1394.73456048</v>
      </c>
      <c r="K576" s="3">
        <v>1394.73456048</v>
      </c>
      <c r="O576" s="101">
        <v>43252</v>
      </c>
    </row>
    <row r="577" spans="1:15" ht="15" customHeight="1" x14ac:dyDescent="0.25">
      <c r="A577" s="101">
        <v>43259</v>
      </c>
      <c r="B577" s="101">
        <v>43258</v>
      </c>
      <c r="C577" s="3">
        <v>1397.01005074</v>
      </c>
      <c r="E577" s="3">
        <v>2.2754902599999598</v>
      </c>
      <c r="F577" s="3">
        <v>0.16314862515609499</v>
      </c>
      <c r="G577" s="3">
        <v>2204.7318944899998</v>
      </c>
      <c r="H577" s="3">
        <v>30.064956677160399</v>
      </c>
      <c r="I577" s="3"/>
      <c r="J577" s="3">
        <v>1397.01005074</v>
      </c>
      <c r="K577" s="3">
        <v>1397.01005074</v>
      </c>
      <c r="O577" s="101">
        <v>43255</v>
      </c>
    </row>
    <row r="578" spans="1:15" ht="15" customHeight="1" x14ac:dyDescent="0.25">
      <c r="A578" s="101">
        <v>43262</v>
      </c>
      <c r="B578" s="101">
        <v>43259</v>
      </c>
      <c r="C578" s="3">
        <v>1397.1371518599999</v>
      </c>
      <c r="E578" s="3">
        <v>0.127101119999906</v>
      </c>
      <c r="F578" s="3">
        <v>9.0980820025343603E-3</v>
      </c>
      <c r="G578" s="3">
        <v>2204.9324828099998</v>
      </c>
      <c r="H578" s="3">
        <v>30.076790093829299</v>
      </c>
      <c r="I578" s="3"/>
      <c r="J578" s="3">
        <v>1397.1371518599999</v>
      </c>
      <c r="K578" s="3">
        <v>1397.1371518599999</v>
      </c>
      <c r="O578" s="101">
        <v>43256</v>
      </c>
    </row>
    <row r="579" spans="1:15" ht="15" customHeight="1" x14ac:dyDescent="0.25">
      <c r="A579" s="101">
        <v>43263</v>
      </c>
      <c r="B579" s="101">
        <v>43262</v>
      </c>
      <c r="C579" s="3">
        <v>1401.0607023499999</v>
      </c>
      <c r="E579" s="3">
        <v>3.9235504900000202</v>
      </c>
      <c r="F579" s="3">
        <v>0.28082786895879902</v>
      </c>
      <c r="G579" s="3">
        <v>2211.1245477100001</v>
      </c>
      <c r="H579" s="3">
        <v>30.442081971255998</v>
      </c>
      <c r="I579" s="3"/>
      <c r="J579" s="3">
        <v>1401.0607023499999</v>
      </c>
      <c r="K579" s="3">
        <v>1401.0607023499999</v>
      </c>
      <c r="O579" s="101">
        <v>43258</v>
      </c>
    </row>
    <row r="580" spans="1:15" ht="15" customHeight="1" x14ac:dyDescent="0.25">
      <c r="A580" s="101">
        <v>43264</v>
      </c>
      <c r="B580" s="101">
        <v>43263</v>
      </c>
      <c r="C580" s="3">
        <v>1390.6523281899999</v>
      </c>
      <c r="E580" s="3">
        <v>-10.4083741599999</v>
      </c>
      <c r="F580" s="3">
        <v>-0.74289244873844096</v>
      </c>
      <c r="G580" s="3">
        <v>2194.6982704100001</v>
      </c>
      <c r="H580" s="3">
        <v>29.473037594145499</v>
      </c>
      <c r="I580" s="3"/>
      <c r="J580" s="3">
        <v>1390.6523281899999</v>
      </c>
      <c r="K580" s="3">
        <v>1390.6523281899999</v>
      </c>
      <c r="O580" s="101">
        <v>43259</v>
      </c>
    </row>
    <row r="581" spans="1:15" ht="15" customHeight="1" x14ac:dyDescent="0.25">
      <c r="A581" s="101">
        <v>43265</v>
      </c>
      <c r="B581" s="101">
        <v>43264</v>
      </c>
      <c r="C581" s="3">
        <v>1389.6750035299999</v>
      </c>
      <c r="E581" s="3">
        <v>-0.97732466000002205</v>
      </c>
      <c r="F581" s="3">
        <v>-7.02781450250822E-2</v>
      </c>
      <c r="G581" s="3">
        <v>2193.1558771800001</v>
      </c>
      <c r="H581" s="3">
        <v>29.382046345213901</v>
      </c>
      <c r="I581" s="3"/>
      <c r="J581" s="3">
        <v>1389.6750035299999</v>
      </c>
      <c r="K581" s="3">
        <v>1389.6750035299999</v>
      </c>
      <c r="O581" s="101">
        <v>43262</v>
      </c>
    </row>
    <row r="582" spans="1:15" ht="15" customHeight="1" x14ac:dyDescent="0.25">
      <c r="A582" s="101">
        <v>43266</v>
      </c>
      <c r="B582" s="101">
        <v>43265</v>
      </c>
      <c r="C582" s="3">
        <v>1404.0728859799999</v>
      </c>
      <c r="E582" s="3">
        <v>14.3978824499999</v>
      </c>
      <c r="F582" s="3">
        <v>1.0360611231710199</v>
      </c>
      <c r="G582" s="3">
        <v>2215.87831259</v>
      </c>
      <c r="H582" s="3">
        <v>30.722523427523601</v>
      </c>
      <c r="I582" s="3"/>
      <c r="J582" s="3">
        <v>1404.0728859799999</v>
      </c>
      <c r="K582" s="3">
        <v>1404.0728859799999</v>
      </c>
      <c r="O582" s="101">
        <v>43263</v>
      </c>
    </row>
    <row r="583" spans="1:15" ht="15" customHeight="1" x14ac:dyDescent="0.25">
      <c r="A583" s="101">
        <v>43269</v>
      </c>
      <c r="B583" s="101">
        <v>43266</v>
      </c>
      <c r="C583" s="3">
        <v>1390.9769599900001</v>
      </c>
      <c r="E583" s="3">
        <v>-13.095925989999801</v>
      </c>
      <c r="F583" s="3">
        <v>-0.93270984154496495</v>
      </c>
      <c r="G583" s="3">
        <v>2195.2105974900001</v>
      </c>
      <c r="H583" s="3">
        <v>29.5032615862923</v>
      </c>
      <c r="I583" s="3"/>
      <c r="J583" s="3">
        <v>1390.9769599900001</v>
      </c>
      <c r="K583" s="3">
        <v>1390.9769599900001</v>
      </c>
      <c r="O583" s="101">
        <v>43264</v>
      </c>
    </row>
    <row r="584" spans="1:15" ht="15" customHeight="1" x14ac:dyDescent="0.25">
      <c r="A584" s="101">
        <v>43270</v>
      </c>
      <c r="B584" s="101">
        <v>43269</v>
      </c>
      <c r="C584" s="3">
        <v>1394.8727520699999</v>
      </c>
      <c r="E584" s="3">
        <v>3.8957920799998602</v>
      </c>
      <c r="F584" s="3">
        <v>0.28007596042625099</v>
      </c>
      <c r="G584" s="3">
        <v>2201.3588546599999</v>
      </c>
      <c r="H584" s="3">
        <v>29.8659690902997</v>
      </c>
      <c r="I584" s="3"/>
      <c r="J584" s="3">
        <v>1394.8727520699999</v>
      </c>
      <c r="K584" s="3">
        <v>1394.8727520699999</v>
      </c>
      <c r="O584" s="101">
        <v>43265</v>
      </c>
    </row>
    <row r="585" spans="1:15" ht="15" customHeight="1" x14ac:dyDescent="0.25">
      <c r="A585" s="101">
        <v>43271</v>
      </c>
      <c r="B585" s="101">
        <v>43270</v>
      </c>
      <c r="C585" s="3">
        <v>1389.2763014300001</v>
      </c>
      <c r="E585" s="3">
        <v>-5.5964506399998299</v>
      </c>
      <c r="F585" s="3">
        <v>-0.40121585511615399</v>
      </c>
      <c r="G585" s="3">
        <v>2192.5266539099998</v>
      </c>
      <c r="H585" s="3">
        <v>29.344926232080201</v>
      </c>
      <c r="I585" s="3"/>
      <c r="J585" s="3">
        <v>1389.2763014300001</v>
      </c>
      <c r="K585" s="3">
        <v>1389.2763014300001</v>
      </c>
      <c r="O585" s="101">
        <v>43266</v>
      </c>
    </row>
    <row r="586" spans="1:15" ht="15" customHeight="1" x14ac:dyDescent="0.25">
      <c r="A586" s="101">
        <v>43272</v>
      </c>
      <c r="B586" s="101">
        <v>43271</v>
      </c>
      <c r="C586" s="3">
        <v>1390.4482695900001</v>
      </c>
      <c r="E586" s="3">
        <v>1.17196816</v>
      </c>
      <c r="F586" s="3">
        <v>8.4358176900711707E-2</v>
      </c>
      <c r="G586" s="3">
        <v>2194.3762294200001</v>
      </c>
      <c r="H586" s="3">
        <v>29.454039253568499</v>
      </c>
      <c r="I586" s="3"/>
      <c r="J586" s="3">
        <v>1390.4482695900001</v>
      </c>
      <c r="K586" s="3">
        <v>1390.4482695900001</v>
      </c>
      <c r="O586" s="101">
        <v>43269</v>
      </c>
    </row>
    <row r="587" spans="1:15" ht="15" customHeight="1" x14ac:dyDescent="0.25">
      <c r="A587" s="101">
        <v>43276</v>
      </c>
      <c r="B587" s="101">
        <v>43272</v>
      </c>
      <c r="C587" s="3">
        <v>1378.26976562</v>
      </c>
      <c r="E587" s="3">
        <v>-12.17850397</v>
      </c>
      <c r="F587" s="3">
        <v>-0.87586890043677101</v>
      </c>
      <c r="G587" s="3">
        <v>2175.1563704700002</v>
      </c>
      <c r="H587" s="3">
        <v>28.3201915835092</v>
      </c>
      <c r="I587" s="3"/>
      <c r="J587" s="3">
        <v>1378.26976562</v>
      </c>
      <c r="K587" s="3">
        <v>1378.26976562</v>
      </c>
      <c r="O587" s="101">
        <v>43270</v>
      </c>
    </row>
    <row r="588" spans="1:15" ht="15" customHeight="1" x14ac:dyDescent="0.25">
      <c r="A588" s="101">
        <v>43277</v>
      </c>
      <c r="B588" s="101">
        <v>43273</v>
      </c>
      <c r="C588" s="3">
        <v>1378.26976562</v>
      </c>
      <c r="E588" s="3"/>
      <c r="F588" s="3"/>
      <c r="G588" s="3">
        <v>2175.1563704700002</v>
      </c>
      <c r="H588" s="3">
        <v>28.3201915835092</v>
      </c>
      <c r="I588" s="3"/>
      <c r="J588" s="3">
        <v>1378.26976562</v>
      </c>
      <c r="K588" s="3">
        <v>1378.26976562</v>
      </c>
      <c r="O588" s="101">
        <v>43271</v>
      </c>
    </row>
    <row r="589" spans="1:15" ht="15" customHeight="1" x14ac:dyDescent="0.25">
      <c r="A589" s="101">
        <v>43278</v>
      </c>
      <c r="B589" s="101">
        <v>43276</v>
      </c>
      <c r="C589" s="3">
        <v>1366.7843046999999</v>
      </c>
      <c r="E589" s="3">
        <v>-11.485460920000101</v>
      </c>
      <c r="F589" s="3">
        <v>-0.83332459337765996</v>
      </c>
      <c r="G589" s="3">
        <v>2157.0302574900002</v>
      </c>
      <c r="H589" s="3">
        <v>27.2508678687478</v>
      </c>
      <c r="I589" s="3"/>
      <c r="J589" s="3">
        <v>1366.7843046999999</v>
      </c>
      <c r="K589" s="3">
        <v>1366.7843046999999</v>
      </c>
      <c r="O589" s="101">
        <v>43272</v>
      </c>
    </row>
    <row r="590" spans="1:15" ht="15" customHeight="1" x14ac:dyDescent="0.25">
      <c r="A590" s="101">
        <v>43279</v>
      </c>
      <c r="B590" s="101">
        <v>43277</v>
      </c>
      <c r="C590" s="3">
        <v>1364.9419495699999</v>
      </c>
      <c r="E590" s="3">
        <v>-1.8423551299999801</v>
      </c>
      <c r="F590" s="3">
        <v>-0.13479487024138301</v>
      </c>
      <c r="G590" s="3">
        <v>2154.12269135</v>
      </c>
      <c r="H590" s="3">
        <v>27.079340226325499</v>
      </c>
      <c r="I590" s="3"/>
      <c r="J590" s="3">
        <v>1364.9419495699999</v>
      </c>
      <c r="K590" s="3">
        <v>1364.9419495699999</v>
      </c>
      <c r="O590" s="101">
        <v>43276</v>
      </c>
    </row>
    <row r="591" spans="1:15" ht="15" customHeight="1" x14ac:dyDescent="0.25">
      <c r="A591" s="101">
        <v>43280</v>
      </c>
      <c r="B591" s="101">
        <v>43278</v>
      </c>
      <c r="C591" s="3">
        <v>1362.7532123399999</v>
      </c>
      <c r="E591" s="3">
        <v>-2.1887372300000099</v>
      </c>
      <c r="F591" s="3">
        <v>-0.16035386931213499</v>
      </c>
      <c r="G591" s="3">
        <v>2150.6684722700002</v>
      </c>
      <c r="H591" s="3">
        <v>26.875563587489498</v>
      </c>
      <c r="I591" s="3"/>
      <c r="J591" s="3">
        <v>1362.7532123399999</v>
      </c>
      <c r="K591" s="3">
        <v>1362.7532123399999</v>
      </c>
      <c r="O591" s="101">
        <v>43277</v>
      </c>
    </row>
    <row r="592" spans="1:15" ht="15" customHeight="1" x14ac:dyDescent="0.25">
      <c r="A592" s="101">
        <v>43283</v>
      </c>
      <c r="B592" s="101">
        <v>43279</v>
      </c>
      <c r="C592" s="3">
        <v>1349.2735695399999</v>
      </c>
      <c r="E592" s="3">
        <v>-13.479642799999899</v>
      </c>
      <c r="F592" s="3">
        <v>-0.98914775455592996</v>
      </c>
      <c r="G592" s="3">
        <v>2130.0782715400001</v>
      </c>
      <c r="H592" s="3">
        <v>25.660874593959601</v>
      </c>
      <c r="I592" s="3"/>
      <c r="J592" s="3">
        <v>1349.2735695399999</v>
      </c>
      <c r="K592" s="3">
        <v>1349.2735695399999</v>
      </c>
      <c r="O592" s="101">
        <v>43278</v>
      </c>
    </row>
    <row r="593" spans="1:15" ht="15" customHeight="1" x14ac:dyDescent="0.25">
      <c r="A593" s="101">
        <v>43284</v>
      </c>
      <c r="B593" s="101">
        <v>43280</v>
      </c>
      <c r="C593" s="3">
        <v>1371.35421821</v>
      </c>
      <c r="E593" s="3">
        <v>22.080648669999999</v>
      </c>
      <c r="F593" s="3">
        <v>1.6364841918253801</v>
      </c>
      <c r="G593" s="3">
        <v>2166.2737973500002</v>
      </c>
      <c r="H593" s="3">
        <v>27.796177080466101</v>
      </c>
      <c r="I593" s="3"/>
      <c r="J593" s="3">
        <v>1371.35421821</v>
      </c>
      <c r="K593" s="3">
        <v>1371.35421821</v>
      </c>
      <c r="O593" s="101">
        <v>43279</v>
      </c>
    </row>
    <row r="594" spans="1:15" ht="15" customHeight="1" x14ac:dyDescent="0.25">
      <c r="A594" s="101">
        <v>43285</v>
      </c>
      <c r="B594" s="101">
        <v>43283</v>
      </c>
      <c r="C594" s="3">
        <v>1356.3676430800001</v>
      </c>
      <c r="E594" s="3">
        <v>-14.9865751299998</v>
      </c>
      <c r="F594" s="3">
        <v>-1.0928303519977201</v>
      </c>
      <c r="G594" s="3">
        <v>2142.6000997800002</v>
      </c>
      <c r="H594" s="3">
        <v>26.3995816683321</v>
      </c>
      <c r="I594" s="3"/>
      <c r="J594" s="3">
        <v>1356.3676430800001</v>
      </c>
      <c r="K594" s="3">
        <v>1356.3676430800001</v>
      </c>
      <c r="O594" s="101">
        <v>43280</v>
      </c>
    </row>
    <row r="595" spans="1:15" ht="15" customHeight="1" x14ac:dyDescent="0.25">
      <c r="A595" s="101">
        <v>43286</v>
      </c>
      <c r="B595" s="101">
        <v>43284</v>
      </c>
      <c r="C595" s="3">
        <v>1351.1221038799999</v>
      </c>
      <c r="E595" s="3">
        <v>-5.2455392000001604</v>
      </c>
      <c r="F595" s="3">
        <v>-0.38673432138861502</v>
      </c>
      <c r="G595" s="3">
        <v>2134.3139298299998</v>
      </c>
      <c r="H595" s="3">
        <v>25.910751104280301</v>
      </c>
      <c r="I595" s="3"/>
      <c r="J595" s="3">
        <v>1351.1221038799999</v>
      </c>
      <c r="K595" s="3">
        <v>1351.1221038799999</v>
      </c>
      <c r="O595" s="101">
        <v>43283</v>
      </c>
    </row>
    <row r="596" spans="1:15" ht="15" customHeight="1" x14ac:dyDescent="0.25">
      <c r="A596" s="101">
        <v>43287</v>
      </c>
      <c r="B596" s="101">
        <v>43286</v>
      </c>
      <c r="C596" s="3">
        <v>1348.9649878600001</v>
      </c>
      <c r="E596" s="3">
        <v>-2.15711601999987</v>
      </c>
      <c r="F596" s="3">
        <v>-0.15965366962803401</v>
      </c>
      <c r="G596" s="3">
        <v>2130.9064193200002</v>
      </c>
      <c r="H596" s="3">
        <v>25.709729969707201</v>
      </c>
      <c r="I596" s="3"/>
      <c r="J596" s="3">
        <v>1348.9649878600001</v>
      </c>
      <c r="K596" s="3">
        <v>1348.9649878600001</v>
      </c>
      <c r="O596" s="101">
        <v>43284</v>
      </c>
    </row>
    <row r="597" spans="1:15" ht="15" customHeight="1" x14ac:dyDescent="0.25">
      <c r="A597" s="101">
        <v>43290</v>
      </c>
      <c r="B597" s="101">
        <v>43287</v>
      </c>
      <c r="C597" s="3">
        <v>1361.74621673</v>
      </c>
      <c r="E597" s="3">
        <v>12.7812288699999</v>
      </c>
      <c r="F597" s="3">
        <v>0.94748410707650099</v>
      </c>
      <c r="G597" s="3">
        <v>2151.0964189699998</v>
      </c>
      <c r="H597" s="3">
        <v>26.900809681644901</v>
      </c>
      <c r="I597" s="3"/>
      <c r="J597" s="3">
        <v>1361.74621673</v>
      </c>
      <c r="K597" s="3">
        <v>1361.74621673</v>
      </c>
      <c r="O597" s="101">
        <v>43285</v>
      </c>
    </row>
    <row r="598" spans="1:15" ht="15" customHeight="1" x14ac:dyDescent="0.25">
      <c r="A598" s="101">
        <v>43291</v>
      </c>
      <c r="B598" s="101">
        <v>43290</v>
      </c>
      <c r="C598" s="3">
        <v>1376.6027348099999</v>
      </c>
      <c r="E598" s="3">
        <v>14.8565180799998</v>
      </c>
      <c r="F598" s="3">
        <v>1.0909902225155499</v>
      </c>
      <c r="G598" s="3">
        <v>2175.0847767499999</v>
      </c>
      <c r="H598" s="3">
        <v>28.315968015957299</v>
      </c>
      <c r="I598" s="3"/>
      <c r="J598" s="3">
        <v>1376.6027348099999</v>
      </c>
      <c r="K598" s="3">
        <v>1376.6027348099999</v>
      </c>
      <c r="O598" s="101">
        <v>43286</v>
      </c>
    </row>
    <row r="599" spans="1:15" ht="15" customHeight="1" x14ac:dyDescent="0.25">
      <c r="A599" s="101">
        <v>43292</v>
      </c>
      <c r="B599" s="101">
        <v>43291</v>
      </c>
      <c r="C599" s="3">
        <v>1391.1413591400001</v>
      </c>
      <c r="E599" s="3">
        <v>14.538624330000101</v>
      </c>
      <c r="F599" s="3">
        <v>1.0561234524938601</v>
      </c>
      <c r="G599" s="3">
        <v>2198.0563571900002</v>
      </c>
      <c r="H599" s="3">
        <v>29.6711430475344</v>
      </c>
      <c r="I599" s="3"/>
      <c r="J599" s="3">
        <v>1391.1413591400001</v>
      </c>
      <c r="K599" s="3">
        <v>1391.1413591400001</v>
      </c>
      <c r="O599" s="101">
        <v>43287</v>
      </c>
    </row>
    <row r="600" spans="1:15" ht="15" customHeight="1" x14ac:dyDescent="0.25">
      <c r="A600" s="101">
        <v>43293</v>
      </c>
      <c r="B600" s="101">
        <v>43292</v>
      </c>
      <c r="C600" s="3">
        <v>1375.0602998300001</v>
      </c>
      <c r="E600" s="3">
        <v>-16.081059310000001</v>
      </c>
      <c r="F600" s="3">
        <v>-1.1559615566272301</v>
      </c>
      <c r="G600" s="3">
        <v>2172.6476707100001</v>
      </c>
      <c r="H600" s="3">
        <v>28.172194483990701</v>
      </c>
      <c r="I600" s="3"/>
      <c r="J600" s="3">
        <v>1375.0602998300001</v>
      </c>
      <c r="K600" s="3">
        <v>1375.0602998300001</v>
      </c>
      <c r="O600" s="101">
        <v>43290</v>
      </c>
    </row>
    <row r="601" spans="1:15" ht="15" customHeight="1" x14ac:dyDescent="0.25">
      <c r="A601" s="101">
        <v>43294</v>
      </c>
      <c r="B601" s="101">
        <v>43293</v>
      </c>
      <c r="C601" s="3">
        <v>1390.6993586399999</v>
      </c>
      <c r="E601" s="3">
        <v>15.639058809999799</v>
      </c>
      <c r="F601" s="3">
        <v>1.13733621805045</v>
      </c>
      <c r="G601" s="3">
        <v>2197.3579795599999</v>
      </c>
      <c r="H601" s="3">
        <v>29.629943273349902</v>
      </c>
      <c r="I601" s="3"/>
      <c r="J601" s="3">
        <v>1390.6993586399999</v>
      </c>
      <c r="K601" s="3">
        <v>1390.6993586399999</v>
      </c>
      <c r="O601" s="101">
        <v>43291</v>
      </c>
    </row>
    <row r="602" spans="1:15" ht="15" customHeight="1" x14ac:dyDescent="0.25">
      <c r="A602" s="101">
        <v>43297</v>
      </c>
      <c r="B602" s="101">
        <v>43294</v>
      </c>
      <c r="C602" s="3">
        <v>1394.5458820900001</v>
      </c>
      <c r="E602" s="3">
        <v>3.8465234500001699</v>
      </c>
      <c r="F602" s="3">
        <v>0.276589143879513</v>
      </c>
      <c r="G602" s="3">
        <v>2203.4356331700001</v>
      </c>
      <c r="H602" s="3">
        <v>29.988485622856899</v>
      </c>
      <c r="I602" s="3"/>
      <c r="J602" s="3">
        <v>1394.5458820900001</v>
      </c>
      <c r="K602" s="3">
        <v>1394.5458820900001</v>
      </c>
      <c r="O602" s="101">
        <v>43292</v>
      </c>
    </row>
    <row r="603" spans="1:15" ht="15" customHeight="1" x14ac:dyDescent="0.25">
      <c r="A603" s="101">
        <v>43298</v>
      </c>
      <c r="B603" s="101">
        <v>43297</v>
      </c>
      <c r="C603" s="3">
        <v>1402.4773341800001</v>
      </c>
      <c r="E603" s="3">
        <v>7.9314520899999899</v>
      </c>
      <c r="F603" s="3">
        <v>0.56874801982944501</v>
      </c>
      <c r="G603" s="3">
        <v>2215.96762971</v>
      </c>
      <c r="H603" s="3">
        <v>30.727792561322801</v>
      </c>
      <c r="I603" s="3"/>
      <c r="J603" s="3">
        <v>1402.4773341800001</v>
      </c>
      <c r="K603" s="3">
        <v>1402.4773341800001</v>
      </c>
      <c r="O603" s="101">
        <v>43293</v>
      </c>
    </row>
    <row r="604" spans="1:15" ht="15" customHeight="1" x14ac:dyDescent="0.25">
      <c r="A604" s="101">
        <v>43299</v>
      </c>
      <c r="B604" s="101">
        <v>43298</v>
      </c>
      <c r="C604" s="3">
        <v>1404.4009915700001</v>
      </c>
      <c r="E604" s="3">
        <v>1.92365739000001</v>
      </c>
      <c r="F604" s="3">
        <v>0.13716138885944101</v>
      </c>
      <c r="G604" s="3">
        <v>2219.0070816799998</v>
      </c>
      <c r="H604" s="3">
        <v>30.907100616777701</v>
      </c>
      <c r="I604" s="3"/>
      <c r="J604" s="3">
        <v>1404.4009915700001</v>
      </c>
      <c r="K604" s="3">
        <v>1404.4009915700001</v>
      </c>
      <c r="O604" s="101">
        <v>43294</v>
      </c>
    </row>
    <row r="605" spans="1:15" ht="15" customHeight="1" x14ac:dyDescent="0.25">
      <c r="A605" s="101">
        <v>43300</v>
      </c>
      <c r="B605" s="101">
        <v>43299</v>
      </c>
      <c r="C605" s="3">
        <v>1408.8184603899999</v>
      </c>
      <c r="E605" s="3">
        <v>4.41746881999984</v>
      </c>
      <c r="F605" s="3">
        <v>0.31454469531964002</v>
      </c>
      <c r="G605" s="3">
        <v>2225.98685075</v>
      </c>
      <c r="H605" s="3">
        <v>31.318861957907199</v>
      </c>
      <c r="I605" s="3"/>
      <c r="J605" s="3">
        <v>1408.8184603899999</v>
      </c>
      <c r="K605" s="3">
        <v>1408.8184603899999</v>
      </c>
      <c r="O605" s="101">
        <v>43297</v>
      </c>
    </row>
    <row r="606" spans="1:15" ht="15" customHeight="1" x14ac:dyDescent="0.25">
      <c r="A606" s="101">
        <v>43301</v>
      </c>
      <c r="B606" s="101">
        <v>43300</v>
      </c>
      <c r="C606" s="3">
        <v>1406.9065260699999</v>
      </c>
      <c r="E606" s="3">
        <v>-1.9119343200000001</v>
      </c>
      <c r="F606" s="3">
        <v>-0.13571190140926301</v>
      </c>
      <c r="G606" s="3">
        <v>2222.9659216700002</v>
      </c>
      <c r="H606" s="3">
        <v>31.140646633451201</v>
      </c>
      <c r="I606" s="3"/>
      <c r="J606" s="3">
        <v>1406.9065260699999</v>
      </c>
      <c r="K606" s="3">
        <v>1406.9065260699999</v>
      </c>
      <c r="O606" s="101">
        <v>43298</v>
      </c>
    </row>
    <row r="607" spans="1:15" ht="15" customHeight="1" x14ac:dyDescent="0.25">
      <c r="A607" s="101">
        <v>43304</v>
      </c>
      <c r="B607" s="101">
        <v>43301</v>
      </c>
      <c r="C607" s="3">
        <v>1406.22084337</v>
      </c>
      <c r="E607" s="3">
        <v>-0.68568269999991505</v>
      </c>
      <c r="F607" s="3">
        <v>-4.8736905209711898E-2</v>
      </c>
      <c r="G607" s="3">
        <v>2221.88251687</v>
      </c>
      <c r="H607" s="3">
        <v>31.076732740461299</v>
      </c>
      <c r="I607" s="3"/>
      <c r="J607" s="3">
        <v>1406.22084337</v>
      </c>
      <c r="K607" s="3">
        <v>1406.22084337</v>
      </c>
      <c r="O607" s="101">
        <v>43299</v>
      </c>
    </row>
    <row r="608" spans="1:15" ht="15" customHeight="1" x14ac:dyDescent="0.25">
      <c r="A608" s="101">
        <v>43305</v>
      </c>
      <c r="B608" s="101">
        <v>43304</v>
      </c>
      <c r="C608" s="3">
        <v>1405.18720147</v>
      </c>
      <c r="E608" s="3">
        <v>-1.0336419000000201</v>
      </c>
      <c r="F608" s="3">
        <v>-7.3504948022451402E-2</v>
      </c>
      <c r="G608" s="3">
        <v>2220.2493232900001</v>
      </c>
      <c r="H608" s="3">
        <v>30.980384856730399</v>
      </c>
      <c r="I608" s="3"/>
      <c r="J608" s="3">
        <v>1405.18720147</v>
      </c>
      <c r="K608" s="3">
        <v>1405.18720147</v>
      </c>
      <c r="O608" s="101">
        <v>43300</v>
      </c>
    </row>
    <row r="609" spans="1:15" ht="15" customHeight="1" x14ac:dyDescent="0.25">
      <c r="A609" s="101">
        <v>43306</v>
      </c>
      <c r="B609" s="101">
        <v>43305</v>
      </c>
      <c r="C609" s="3">
        <v>1429.05191676</v>
      </c>
      <c r="E609" s="3">
        <v>23.864715289999999</v>
      </c>
      <c r="F609" s="3">
        <v>1.6983299637966101</v>
      </c>
      <c r="G609" s="3">
        <v>2257.9564828100001</v>
      </c>
      <c r="H609" s="3">
        <v>33.204863978951302</v>
      </c>
      <c r="I609" s="3"/>
      <c r="J609" s="3">
        <v>1429.05191676</v>
      </c>
      <c r="K609" s="3">
        <v>1429.05191676</v>
      </c>
      <c r="O609" s="101">
        <v>43301</v>
      </c>
    </row>
    <row r="610" spans="1:15" ht="15" customHeight="1" x14ac:dyDescent="0.25">
      <c r="A610" s="101">
        <v>43307</v>
      </c>
      <c r="B610" s="101">
        <v>43306</v>
      </c>
      <c r="C610" s="3">
        <v>1422.1335191200001</v>
      </c>
      <c r="E610" s="3">
        <v>-6.9183976399999603</v>
      </c>
      <c r="F610" s="3">
        <v>-0.48412500335786002</v>
      </c>
      <c r="G610" s="3">
        <v>2247.0251509099999</v>
      </c>
      <c r="H610" s="3">
        <v>32.559985926635498</v>
      </c>
      <c r="I610" s="3"/>
      <c r="J610" s="3">
        <v>1422.1335191200001</v>
      </c>
      <c r="K610" s="3">
        <v>1422.1335191200001</v>
      </c>
      <c r="O610" s="101">
        <v>43304</v>
      </c>
    </row>
    <row r="611" spans="1:15" ht="15" customHeight="1" x14ac:dyDescent="0.25">
      <c r="A611" s="101">
        <v>43308</v>
      </c>
      <c r="B611" s="101">
        <v>43307</v>
      </c>
      <c r="C611" s="3">
        <v>1432.1217234200001</v>
      </c>
      <c r="E611" s="3">
        <v>9.9882042999999996</v>
      </c>
      <c r="F611" s="3">
        <v>0.70233941930997101</v>
      </c>
      <c r="G611" s="3">
        <v>2262.8068943100002</v>
      </c>
      <c r="H611" s="3">
        <v>33.491006962227701</v>
      </c>
      <c r="I611" s="3"/>
      <c r="J611" s="3">
        <v>1432.1217234200001</v>
      </c>
      <c r="K611" s="3">
        <v>1432.1217234200001</v>
      </c>
      <c r="O611" s="101">
        <v>43305</v>
      </c>
    </row>
    <row r="612" spans="1:15" ht="15" customHeight="1" x14ac:dyDescent="0.25">
      <c r="A612" s="101">
        <v>43311</v>
      </c>
      <c r="B612" s="101">
        <v>43308</v>
      </c>
      <c r="C612" s="3">
        <v>1439.80757709</v>
      </c>
      <c r="E612" s="3">
        <v>7.6858536699999096</v>
      </c>
      <c r="F612" s="3">
        <v>0.53667600625773004</v>
      </c>
      <c r="G612" s="3">
        <v>2274.9508359800002</v>
      </c>
      <c r="H612" s="3">
        <v>34.207421167123101</v>
      </c>
      <c r="I612" s="3"/>
      <c r="J612" s="3">
        <v>1439.80757709</v>
      </c>
      <c r="K612" s="3">
        <v>1439.80757709</v>
      </c>
      <c r="O612" s="101">
        <v>43306</v>
      </c>
    </row>
    <row r="613" spans="1:15" ht="15" customHeight="1" x14ac:dyDescent="0.25">
      <c r="A613" s="101">
        <v>43312</v>
      </c>
      <c r="B613" s="101">
        <v>43311</v>
      </c>
      <c r="C613" s="3">
        <v>1435.1821011300001</v>
      </c>
      <c r="E613" s="3">
        <v>-4.6254759599998998</v>
      </c>
      <c r="F613" s="3">
        <v>-0.32125653688727102</v>
      </c>
      <c r="G613" s="3">
        <v>2267.6424077199999</v>
      </c>
      <c r="H613" s="3">
        <v>33.776271054317597</v>
      </c>
      <c r="I613" s="3"/>
      <c r="J613" s="3">
        <v>1435.1821011300001</v>
      </c>
      <c r="K613" s="3">
        <v>1435.1821011300001</v>
      </c>
      <c r="O613" s="101">
        <v>43307</v>
      </c>
    </row>
    <row r="614" spans="1:15" ht="15" customHeight="1" x14ac:dyDescent="0.25">
      <c r="A614" s="101">
        <v>43313</v>
      </c>
      <c r="B614" s="101">
        <v>43312</v>
      </c>
      <c r="C614" s="3">
        <v>1433.7269629800001</v>
      </c>
      <c r="E614" s="3">
        <v>-1.45513815000003</v>
      </c>
      <c r="F614" s="3">
        <v>-0.101390488973795</v>
      </c>
      <c r="G614" s="3">
        <v>2265.3432339999999</v>
      </c>
      <c r="H614" s="3">
        <v>33.640634639281203</v>
      </c>
      <c r="I614" s="3"/>
      <c r="J614" s="3">
        <v>1433.7269629800001</v>
      </c>
      <c r="K614" s="3">
        <v>1433.7269629800001</v>
      </c>
      <c r="O614" s="101">
        <v>43308</v>
      </c>
    </row>
    <row r="615" spans="1:15" ht="15" customHeight="1" x14ac:dyDescent="0.25">
      <c r="A615" s="101">
        <v>43314</v>
      </c>
      <c r="B615" s="101">
        <v>43313</v>
      </c>
      <c r="C615" s="3">
        <v>1433.9403231900001</v>
      </c>
      <c r="E615" s="3">
        <v>0.21336021000001801</v>
      </c>
      <c r="F615" s="3">
        <v>1.48815092070542E-2</v>
      </c>
      <c r="G615" s="3">
        <v>2265.6803512500001</v>
      </c>
      <c r="H615" s="3">
        <v>33.660522381925098</v>
      </c>
      <c r="I615" s="3"/>
      <c r="J615" s="3">
        <v>1433.9403231900001</v>
      </c>
      <c r="K615" s="3">
        <v>1433.9403231900001</v>
      </c>
      <c r="O615" s="101">
        <v>43311</v>
      </c>
    </row>
    <row r="616" spans="1:15" ht="15" customHeight="1" x14ac:dyDescent="0.25">
      <c r="A616" s="101">
        <v>43315</v>
      </c>
      <c r="B616" s="101">
        <v>43314</v>
      </c>
      <c r="C616" s="3">
        <v>1432.9905063799999</v>
      </c>
      <c r="E616" s="3">
        <v>-0.94981681000012896</v>
      </c>
      <c r="F616" s="3">
        <v>-6.6238238414772999E-2</v>
      </c>
      <c r="G616" s="3">
        <v>2264.2447506499998</v>
      </c>
      <c r="H616" s="3">
        <v>33.575831209129298</v>
      </c>
      <c r="I616" s="3"/>
      <c r="J616" s="3">
        <v>1432.9905063799999</v>
      </c>
      <c r="K616" s="3">
        <v>1432.9905063799999</v>
      </c>
      <c r="O616" s="101">
        <v>43312</v>
      </c>
    </row>
    <row r="617" spans="1:15" ht="15" customHeight="1" x14ac:dyDescent="0.25">
      <c r="A617" s="101">
        <v>43318</v>
      </c>
      <c r="B617" s="101">
        <v>43315</v>
      </c>
      <c r="C617" s="3">
        <v>1435.3200317000001</v>
      </c>
      <c r="E617" s="3">
        <v>2.3295253200001298</v>
      </c>
      <c r="F617" s="3">
        <v>0.16256390461963899</v>
      </c>
      <c r="G617" s="3">
        <v>2267.9255953299999</v>
      </c>
      <c r="H617" s="3">
        <v>33.792977296159599</v>
      </c>
      <c r="I617" s="3"/>
      <c r="J617" s="3">
        <v>1435.3200317000001</v>
      </c>
      <c r="K617" s="3">
        <v>1435.3200317000001</v>
      </c>
      <c r="O617" s="101">
        <v>43313</v>
      </c>
    </row>
    <row r="618" spans="1:15" ht="15" customHeight="1" x14ac:dyDescent="0.25">
      <c r="A618" s="101">
        <v>43319</v>
      </c>
      <c r="B618" s="101">
        <v>43318</v>
      </c>
      <c r="C618" s="3">
        <v>1436.37590125</v>
      </c>
      <c r="E618" s="3">
        <v>1.05586954999989</v>
      </c>
      <c r="F618" s="3">
        <v>7.3563353585281904E-2</v>
      </c>
      <c r="G618" s="3">
        <v>2269.5939574499998</v>
      </c>
      <c r="H618" s="3">
        <v>33.891399896840397</v>
      </c>
      <c r="I618" s="3"/>
      <c r="J618" s="3">
        <v>1436.37590125</v>
      </c>
      <c r="K618" s="3">
        <v>1436.37590125</v>
      </c>
      <c r="O618" s="101">
        <v>43314</v>
      </c>
    </row>
    <row r="619" spans="1:15" ht="15" customHeight="1" x14ac:dyDescent="0.25">
      <c r="A619" s="101">
        <v>43320</v>
      </c>
      <c r="B619" s="101">
        <v>43319</v>
      </c>
      <c r="C619" s="3">
        <v>1438.0609172100001</v>
      </c>
      <c r="E619" s="3">
        <v>1.6850159600001</v>
      </c>
      <c r="F619" s="3">
        <v>0.11731023602761199</v>
      </c>
      <c r="G619" s="3">
        <v>2272.2564234900001</v>
      </c>
      <c r="H619" s="3">
        <v>34.048468214767198</v>
      </c>
      <c r="I619" s="3"/>
      <c r="J619" s="3">
        <v>1438.0609172100001</v>
      </c>
      <c r="K619" s="3">
        <v>1438.0609172100001</v>
      </c>
      <c r="O619" s="101">
        <v>43315</v>
      </c>
    </row>
    <row r="620" spans="1:15" ht="15" customHeight="1" x14ac:dyDescent="0.25">
      <c r="A620" s="101">
        <v>43321</v>
      </c>
      <c r="B620" s="101">
        <v>43320</v>
      </c>
      <c r="C620" s="3">
        <v>1441.9916690499999</v>
      </c>
      <c r="E620" s="3">
        <v>3.93075183999985</v>
      </c>
      <c r="F620" s="3">
        <v>0.273336949287661</v>
      </c>
      <c r="G620" s="3">
        <v>2278.4673398700002</v>
      </c>
      <c r="H620" s="3">
        <v>34.414872207882702</v>
      </c>
      <c r="I620" s="3"/>
      <c r="J620" s="3">
        <v>1441.9916690499999</v>
      </c>
      <c r="K620" s="3">
        <v>1441.9916690499999</v>
      </c>
      <c r="O620" s="101">
        <v>43318</v>
      </c>
    </row>
    <row r="621" spans="1:15" ht="15" customHeight="1" x14ac:dyDescent="0.25">
      <c r="A621" s="101">
        <v>43322</v>
      </c>
      <c r="B621" s="101">
        <v>43321</v>
      </c>
      <c r="C621" s="3">
        <v>1448.2616756800001</v>
      </c>
      <c r="E621" s="3">
        <v>6.27000663000012</v>
      </c>
      <c r="F621" s="3">
        <v>0.434815731919657</v>
      </c>
      <c r="G621" s="3">
        <v>2288.3744743100001</v>
      </c>
      <c r="H621" s="3">
        <v>34.999329218258303</v>
      </c>
      <c r="I621" s="3"/>
      <c r="J621" s="3">
        <v>1448.2616756800001</v>
      </c>
      <c r="K621" s="3">
        <v>1448.2616756800001</v>
      </c>
      <c r="O621" s="101">
        <v>43319</v>
      </c>
    </row>
    <row r="622" spans="1:15" ht="15" customHeight="1" x14ac:dyDescent="0.25">
      <c r="A622" s="101">
        <v>43325</v>
      </c>
      <c r="B622" s="101">
        <v>43322</v>
      </c>
      <c r="C622" s="3">
        <v>1439.92710023</v>
      </c>
      <c r="E622" s="3">
        <v>-8.3345754500001004</v>
      </c>
      <c r="F622" s="3">
        <v>-0.57548822771180597</v>
      </c>
      <c r="G622" s="3">
        <v>2275.2051486199998</v>
      </c>
      <c r="H622" s="3">
        <v>34.222423972038598</v>
      </c>
      <c r="I622" s="3"/>
      <c r="J622" s="3">
        <v>1439.92710023</v>
      </c>
      <c r="K622" s="3">
        <v>1439.92710023</v>
      </c>
      <c r="O622" s="101">
        <v>43320</v>
      </c>
    </row>
    <row r="623" spans="1:15" ht="15" customHeight="1" x14ac:dyDescent="0.25">
      <c r="A623" s="101">
        <v>43326</v>
      </c>
      <c r="B623" s="101">
        <v>43325</v>
      </c>
      <c r="C623" s="3">
        <v>1433.9859114200001</v>
      </c>
      <c r="E623" s="3">
        <v>-5.9411888099998498</v>
      </c>
      <c r="F623" s="3">
        <v>-0.41260344423345002</v>
      </c>
      <c r="G623" s="3">
        <v>2265.8175738</v>
      </c>
      <c r="H623" s="3">
        <v>33.668617627004799</v>
      </c>
      <c r="I623" s="3"/>
      <c r="J623" s="3">
        <v>1433.9859114200001</v>
      </c>
      <c r="K623" s="3">
        <v>1433.9859114200001</v>
      </c>
      <c r="O623" s="101">
        <v>43321</v>
      </c>
    </row>
    <row r="624" spans="1:15" ht="15" customHeight="1" x14ac:dyDescent="0.25">
      <c r="A624" s="101">
        <v>43327</v>
      </c>
      <c r="B624" s="101">
        <v>43326</v>
      </c>
      <c r="C624" s="3">
        <v>1421.9618757200001</v>
      </c>
      <c r="E624" s="3">
        <v>-12.024035700000001</v>
      </c>
      <c r="F624" s="3">
        <v>-0.83850445142052898</v>
      </c>
      <c r="G624" s="3">
        <v>2247.0600632599999</v>
      </c>
      <c r="H624" s="3">
        <v>32.562045530028399</v>
      </c>
      <c r="I624" s="3"/>
      <c r="J624" s="3">
        <v>1421.9618757200001</v>
      </c>
      <c r="K624" s="3">
        <v>1421.9618757200001</v>
      </c>
      <c r="O624" s="101">
        <v>43322</v>
      </c>
    </row>
    <row r="625" spans="1:15" ht="15" customHeight="1" x14ac:dyDescent="0.25">
      <c r="A625" s="101">
        <v>43328</v>
      </c>
      <c r="B625" s="101">
        <v>43327</v>
      </c>
      <c r="C625" s="3">
        <v>1412.61191121</v>
      </c>
      <c r="E625" s="3">
        <v>-9.3499645100000599</v>
      </c>
      <c r="F625" s="3">
        <v>-0.65753974629353396</v>
      </c>
      <c r="G625" s="3">
        <v>2232.28475024</v>
      </c>
      <c r="H625" s="3">
        <v>31.690397393291001</v>
      </c>
      <c r="I625" s="3"/>
      <c r="J625" s="3">
        <v>1412.61191121</v>
      </c>
      <c r="K625" s="3">
        <v>1412.61191121</v>
      </c>
      <c r="O625" s="101">
        <v>43325</v>
      </c>
    </row>
    <row r="626" spans="1:15" ht="15" customHeight="1" x14ac:dyDescent="0.25">
      <c r="A626" s="101">
        <v>43329</v>
      </c>
      <c r="B626" s="101">
        <v>43328</v>
      </c>
      <c r="C626" s="3">
        <v>1427.26615373</v>
      </c>
      <c r="E626" s="3">
        <v>14.65424252</v>
      </c>
      <c r="F626" s="3">
        <v>1.0373863057297501</v>
      </c>
      <c r="G626" s="3">
        <v>2255.44216654</v>
      </c>
      <c r="H626" s="3">
        <v>33.056535541580999</v>
      </c>
      <c r="I626" s="3"/>
      <c r="J626" s="3">
        <v>1427.26615373</v>
      </c>
      <c r="K626" s="3">
        <v>1427.26615373</v>
      </c>
      <c r="O626" s="101">
        <v>43326</v>
      </c>
    </row>
    <row r="627" spans="1:15" ht="15" customHeight="1" x14ac:dyDescent="0.25">
      <c r="A627" s="101">
        <v>43332</v>
      </c>
      <c r="B627" s="101">
        <v>43329</v>
      </c>
      <c r="C627" s="3">
        <v>1439.74114577</v>
      </c>
      <c r="E627" s="3">
        <v>12.474992039999901</v>
      </c>
      <c r="F627" s="3">
        <v>0.87404805385442597</v>
      </c>
      <c r="G627" s="3">
        <v>2275.1558149000002</v>
      </c>
      <c r="H627" s="3">
        <v>34.2195136008635</v>
      </c>
      <c r="I627" s="3"/>
      <c r="J627" s="3">
        <v>1439.74114577</v>
      </c>
      <c r="K627" s="3">
        <v>1439.74114577</v>
      </c>
      <c r="O627" s="101">
        <v>43327</v>
      </c>
    </row>
    <row r="628" spans="1:15" ht="15" customHeight="1" x14ac:dyDescent="0.25">
      <c r="A628" s="101">
        <v>43333</v>
      </c>
      <c r="B628" s="101">
        <v>43332</v>
      </c>
      <c r="C628" s="3">
        <v>1446.5632338099999</v>
      </c>
      <c r="E628" s="3">
        <v>6.8220880399999198</v>
      </c>
      <c r="F628" s="3">
        <v>0.47384129154350801</v>
      </c>
      <c r="G628" s="3">
        <v>2285.9364426000002</v>
      </c>
      <c r="H628" s="3">
        <v>34.855501077734203</v>
      </c>
      <c r="I628" s="3"/>
      <c r="J628" s="3">
        <v>1446.5632338099999</v>
      </c>
      <c r="K628" s="3">
        <v>1446.5632338099999</v>
      </c>
      <c r="O628" s="101">
        <v>43328</v>
      </c>
    </row>
    <row r="629" spans="1:15" ht="15" customHeight="1" x14ac:dyDescent="0.25">
      <c r="A629" s="101">
        <v>43334</v>
      </c>
      <c r="B629" s="101">
        <v>43333</v>
      </c>
      <c r="C629" s="3">
        <v>1449.60549786</v>
      </c>
      <c r="E629" s="3">
        <v>3.0422640500000799</v>
      </c>
      <c r="F629" s="3">
        <v>0.210309786595863</v>
      </c>
      <c r="G629" s="3">
        <v>2290.7439906499999</v>
      </c>
      <c r="H629" s="3">
        <v>35.139115394018802</v>
      </c>
      <c r="I629" s="3"/>
      <c r="J629" s="3">
        <v>1449.60549786</v>
      </c>
      <c r="K629" s="3">
        <v>1449.60549786</v>
      </c>
      <c r="O629" s="101">
        <v>43329</v>
      </c>
    </row>
    <row r="630" spans="1:15" ht="15" customHeight="1" x14ac:dyDescent="0.25">
      <c r="A630" s="101">
        <v>43335</v>
      </c>
      <c r="B630" s="101">
        <v>43334</v>
      </c>
      <c r="C630" s="3">
        <v>1458.2961067799999</v>
      </c>
      <c r="E630" s="3">
        <v>8.6906089199999297</v>
      </c>
      <c r="F630" s="3">
        <v>0.59951544974337001</v>
      </c>
      <c r="G630" s="3">
        <v>2304.4773547899999</v>
      </c>
      <c r="H630" s="3">
        <v>35.949295269569603</v>
      </c>
      <c r="I630" s="3"/>
      <c r="J630" s="3">
        <v>1458.2961067799999</v>
      </c>
      <c r="K630" s="3">
        <v>1458.2961067799999</v>
      </c>
      <c r="O630" s="101">
        <v>43332</v>
      </c>
    </row>
    <row r="631" spans="1:15" ht="15" customHeight="1" x14ac:dyDescent="0.25">
      <c r="A631" s="101">
        <v>43336</v>
      </c>
      <c r="B631" s="101">
        <v>43335</v>
      </c>
      <c r="C631" s="3">
        <v>1463.1976035</v>
      </c>
      <c r="E631" s="3">
        <v>4.9014967200000603</v>
      </c>
      <c r="F631" s="3">
        <v>0.33611121206535899</v>
      </c>
      <c r="G631" s="3">
        <v>2312.22296155</v>
      </c>
      <c r="H631" s="3">
        <v>36.4062360931661</v>
      </c>
      <c r="I631" s="3"/>
      <c r="J631" s="3">
        <v>1463.1976035</v>
      </c>
      <c r="K631" s="3">
        <v>1463.1976035</v>
      </c>
      <c r="O631" s="101">
        <v>43333</v>
      </c>
    </row>
    <row r="632" spans="1:15" ht="15" customHeight="1" x14ac:dyDescent="0.25">
      <c r="A632" s="101">
        <v>43339</v>
      </c>
      <c r="B632" s="101">
        <v>43336</v>
      </c>
      <c r="C632" s="3">
        <v>1464.0850694600001</v>
      </c>
      <c r="E632" s="3">
        <v>0.88746596000009903</v>
      </c>
      <c r="F632" s="3">
        <v>6.0652502292057799E-2</v>
      </c>
      <c r="G632" s="3">
        <v>2313.6253826500001</v>
      </c>
      <c r="H632" s="3">
        <v>36.488969889538502</v>
      </c>
      <c r="I632" s="3"/>
      <c r="J632" s="3">
        <v>1464.0850694600001</v>
      </c>
      <c r="K632" s="3">
        <v>1464.0850694600001</v>
      </c>
      <c r="O632" s="101">
        <v>43334</v>
      </c>
    </row>
    <row r="633" spans="1:15" ht="15" customHeight="1" x14ac:dyDescent="0.25">
      <c r="A633" s="101">
        <v>43340</v>
      </c>
      <c r="B633" s="101">
        <v>43339</v>
      </c>
      <c r="C633" s="3">
        <v>1476.72959111</v>
      </c>
      <c r="E633" s="3">
        <v>12.644521649999801</v>
      </c>
      <c r="F633" s="3">
        <v>0.86364664962150695</v>
      </c>
      <c r="G633" s="3">
        <v>2333.6069307500002</v>
      </c>
      <c r="H633" s="3">
        <v>37.6677523049716</v>
      </c>
      <c r="I633" s="3"/>
      <c r="J633" s="3">
        <v>1476.72959111</v>
      </c>
      <c r="K633" s="3">
        <v>1476.72959111</v>
      </c>
      <c r="O633" s="101">
        <v>43335</v>
      </c>
    </row>
    <row r="634" spans="1:15" ht="15" customHeight="1" x14ac:dyDescent="0.25">
      <c r="A634" s="101">
        <v>43341</v>
      </c>
      <c r="B634" s="101">
        <v>43340</v>
      </c>
      <c r="C634" s="3">
        <v>1487.49567226</v>
      </c>
      <c r="E634" s="3">
        <v>10.7660811499999</v>
      </c>
      <c r="F634" s="3">
        <v>0.72904892099490104</v>
      </c>
      <c r="G634" s="3">
        <v>2350.6200668800002</v>
      </c>
      <c r="H634" s="3">
        <v>38.671417566594201</v>
      </c>
      <c r="I634" s="3"/>
      <c r="J634" s="3">
        <v>1487.49567226</v>
      </c>
      <c r="K634" s="3">
        <v>1487.49567226</v>
      </c>
      <c r="O634" s="101">
        <v>43336</v>
      </c>
    </row>
    <row r="635" spans="1:15" ht="15" customHeight="1" x14ac:dyDescent="0.25">
      <c r="A635" s="101">
        <v>43342</v>
      </c>
      <c r="B635" s="101">
        <v>43341</v>
      </c>
      <c r="C635" s="3">
        <v>1484.20193733</v>
      </c>
      <c r="E635" s="3">
        <v>-3.2937349300000198</v>
      </c>
      <c r="F635" s="3">
        <v>-0.22142820254366</v>
      </c>
      <c r="G635" s="3">
        <v>2345.4151311400001</v>
      </c>
      <c r="H635" s="3">
        <v>38.364359940575198</v>
      </c>
      <c r="I635" s="3"/>
      <c r="J635" s="3">
        <v>1484.20193733</v>
      </c>
      <c r="K635" s="3">
        <v>1484.20193733</v>
      </c>
      <c r="O635" s="101">
        <v>43339</v>
      </c>
    </row>
    <row r="636" spans="1:15" ht="15" customHeight="1" x14ac:dyDescent="0.25">
      <c r="A636" s="101">
        <v>43343</v>
      </c>
      <c r="B636" s="101">
        <v>43342</v>
      </c>
      <c r="C636" s="3">
        <v>1474.89404663</v>
      </c>
      <c r="E636" s="3">
        <v>-9.3078906999999091</v>
      </c>
      <c r="F636" s="3">
        <v>-0.62713101673645899</v>
      </c>
      <c r="G636" s="3">
        <v>2330.70630536</v>
      </c>
      <c r="H636" s="3">
        <v>37.496634122016999</v>
      </c>
      <c r="I636" s="3"/>
      <c r="J636" s="3">
        <v>1474.89404663</v>
      </c>
      <c r="K636" s="3">
        <v>1474.89404663</v>
      </c>
      <c r="O636" s="101">
        <v>43340</v>
      </c>
    </row>
    <row r="637" spans="1:15" ht="15" customHeight="1" x14ac:dyDescent="0.25">
      <c r="A637" s="101">
        <v>43346</v>
      </c>
      <c r="B637" s="101">
        <v>43343</v>
      </c>
      <c r="C637" s="3">
        <v>1475.22162209</v>
      </c>
      <c r="E637" s="3">
        <v>0.32757545999993398</v>
      </c>
      <c r="F637" s="3">
        <v>2.2210101176311999E-2</v>
      </c>
      <c r="G637" s="3">
        <v>2331.8437377999999</v>
      </c>
      <c r="H637" s="3">
        <v>37.5637352971765</v>
      </c>
      <c r="I637" s="3"/>
      <c r="J637" s="3">
        <v>1475.22162209</v>
      </c>
      <c r="K637" s="3">
        <v>1475.22162209</v>
      </c>
      <c r="O637" s="101">
        <v>43341</v>
      </c>
    </row>
    <row r="638" spans="1:15" ht="15" customHeight="1" x14ac:dyDescent="0.25">
      <c r="A638" s="101">
        <v>43347</v>
      </c>
      <c r="B638" s="101">
        <v>43347</v>
      </c>
      <c r="C638" s="3">
        <v>1463.0646100599999</v>
      </c>
      <c r="E638" s="3">
        <v>-12.157012030000001</v>
      </c>
      <c r="F638" s="3">
        <v>-0.82408038547976403</v>
      </c>
      <c r="G638" s="3">
        <v>2312.62747094</v>
      </c>
      <c r="H638" s="3">
        <v>36.430099537250697</v>
      </c>
      <c r="I638" s="3"/>
      <c r="J638" s="3">
        <v>1463.0646100599999</v>
      </c>
      <c r="K638" s="3">
        <v>1463.0646100599999</v>
      </c>
      <c r="O638" s="101">
        <v>43342</v>
      </c>
    </row>
    <row r="639" spans="1:15" ht="15" customHeight="1" x14ac:dyDescent="0.25">
      <c r="A639" s="101">
        <v>43348</v>
      </c>
      <c r="B639" s="101">
        <v>43348</v>
      </c>
      <c r="C639" s="3">
        <v>1450.722696</v>
      </c>
      <c r="E639" s="3">
        <v>-12.341914059999899</v>
      </c>
      <c r="F639" s="3">
        <v>-0.84356589416060201</v>
      </c>
      <c r="G639" s="3">
        <v>2293.1189343299998</v>
      </c>
      <c r="H639" s="3">
        <v>35.279221747821602</v>
      </c>
      <c r="I639" s="3"/>
      <c r="J639" s="3">
        <v>1450.722696</v>
      </c>
      <c r="K639" s="3">
        <v>1450.722696</v>
      </c>
      <c r="O639" s="101">
        <v>43343</v>
      </c>
    </row>
    <row r="640" spans="1:15" ht="15" customHeight="1" x14ac:dyDescent="0.25">
      <c r="A640" s="101">
        <v>43349</v>
      </c>
      <c r="B640" s="101">
        <v>43349</v>
      </c>
      <c r="C640" s="3">
        <v>1448.5174460600001</v>
      </c>
      <c r="E640" s="3">
        <v>-2.2052499399999301</v>
      </c>
      <c r="F640" s="3">
        <v>-0.15201043907841999</v>
      </c>
      <c r="G640" s="3">
        <v>2289.6331541700001</v>
      </c>
      <c r="H640" s="3">
        <v>35.073583208900203</v>
      </c>
      <c r="I640" s="3"/>
      <c r="J640" s="3">
        <v>1448.5174460600001</v>
      </c>
      <c r="K640" s="3">
        <v>1448.5174460600001</v>
      </c>
      <c r="O640" s="101">
        <v>43346</v>
      </c>
    </row>
    <row r="641" spans="1:15" ht="15" customHeight="1" x14ac:dyDescent="0.25">
      <c r="A641" s="101">
        <v>43350</v>
      </c>
      <c r="B641" s="101">
        <v>43350</v>
      </c>
      <c r="C641" s="3">
        <v>1443.05221523</v>
      </c>
      <c r="E641" s="3">
        <v>-5.4652308300001096</v>
      </c>
      <c r="F641" s="3">
        <v>-0.37729823999467199</v>
      </c>
      <c r="G641" s="3">
        <v>2280.9944085699999</v>
      </c>
      <c r="H641" s="3">
        <v>34.5639529563434</v>
      </c>
      <c r="I641" s="3"/>
      <c r="J641" s="3">
        <v>1443.05221523</v>
      </c>
      <c r="K641" s="3">
        <v>1443.05221523</v>
      </c>
      <c r="O641" s="101">
        <v>43347</v>
      </c>
    </row>
    <row r="642" spans="1:15" ht="15" customHeight="1" x14ac:dyDescent="0.25">
      <c r="A642" s="101">
        <v>43353</v>
      </c>
      <c r="B642" s="101">
        <v>43353</v>
      </c>
      <c r="C642" s="3">
        <v>1445.3416411600001</v>
      </c>
      <c r="E642" s="3">
        <v>2.2894259300001001</v>
      </c>
      <c r="F642" s="3">
        <v>0.15865163476673699</v>
      </c>
      <c r="G642" s="3">
        <v>2285.2209829799999</v>
      </c>
      <c r="H642" s="3">
        <v>34.813293576353999</v>
      </c>
      <c r="I642" s="3"/>
      <c r="J642" s="3">
        <v>1445.3416411600001</v>
      </c>
      <c r="K642" s="3">
        <v>1445.3416411600001</v>
      </c>
      <c r="O642" s="101">
        <v>43348</v>
      </c>
    </row>
    <row r="643" spans="1:15" ht="15" customHeight="1" x14ac:dyDescent="0.25">
      <c r="A643" s="101">
        <v>43354</v>
      </c>
      <c r="B643" s="101">
        <v>43354</v>
      </c>
      <c r="C643" s="3">
        <v>1450.56804304</v>
      </c>
      <c r="E643" s="3">
        <v>5.2264018799999103</v>
      </c>
      <c r="F643" s="3">
        <v>0.36160321761748898</v>
      </c>
      <c r="G643" s="3">
        <v>2293.4844155800001</v>
      </c>
      <c r="H643" s="3">
        <v>35.300782783458899</v>
      </c>
      <c r="I643" s="3"/>
      <c r="J643" s="3">
        <v>1450.56804304</v>
      </c>
      <c r="K643" s="3">
        <v>1450.56804304</v>
      </c>
      <c r="O643" s="101">
        <v>43349</v>
      </c>
    </row>
    <row r="644" spans="1:15" ht="15" customHeight="1" x14ac:dyDescent="0.25">
      <c r="A644" s="101">
        <v>43355</v>
      </c>
      <c r="B644" s="101">
        <v>43355</v>
      </c>
      <c r="C644" s="3">
        <v>1464.4257610100001</v>
      </c>
      <c r="E644" s="3">
        <v>13.857717969999999</v>
      </c>
      <c r="F644" s="3">
        <v>0.95533043323896505</v>
      </c>
      <c r="G644" s="3">
        <v>2315.3947701900001</v>
      </c>
      <c r="H644" s="3">
        <v>36.593352338175698</v>
      </c>
      <c r="I644" s="3"/>
      <c r="J644" s="3">
        <v>1464.4257610100001</v>
      </c>
      <c r="K644" s="3">
        <v>1464.4257610100001</v>
      </c>
      <c r="O644" s="101">
        <v>43350</v>
      </c>
    </row>
    <row r="645" spans="1:15" ht="15" customHeight="1" x14ac:dyDescent="0.25">
      <c r="A645" s="101">
        <v>43356</v>
      </c>
      <c r="B645" s="101">
        <v>43356</v>
      </c>
      <c r="C645" s="3">
        <v>1467.7954175100001</v>
      </c>
      <c r="E645" s="3">
        <v>3.3696565000000098</v>
      </c>
      <c r="F645" s="3">
        <v>0.230100875695882</v>
      </c>
      <c r="G645" s="3">
        <v>2320.72251383</v>
      </c>
      <c r="H645" s="3">
        <v>36.907654837928803</v>
      </c>
      <c r="I645" s="3"/>
      <c r="J645" s="3">
        <v>1467.7954175100001</v>
      </c>
      <c r="K645" s="3">
        <v>1467.7954175100001</v>
      </c>
      <c r="O645" s="101">
        <v>43353</v>
      </c>
    </row>
    <row r="646" spans="1:15" ht="15" customHeight="1" x14ac:dyDescent="0.25">
      <c r="A646" s="101">
        <v>43357</v>
      </c>
      <c r="B646" s="101">
        <v>43357</v>
      </c>
      <c r="C646" s="3">
        <v>1481.1281399699999</v>
      </c>
      <c r="E646" s="3">
        <v>13.332722459999699</v>
      </c>
      <c r="F646" s="3">
        <v>0.90835018974357795</v>
      </c>
      <c r="G646" s="3">
        <v>2341.8028011900001</v>
      </c>
      <c r="H646" s="3">
        <v>38.151255780552603</v>
      </c>
      <c r="I646" s="3"/>
      <c r="J646" s="3">
        <v>1481.1281399699999</v>
      </c>
      <c r="K646" s="3">
        <v>1481.1281399699999</v>
      </c>
      <c r="O646" s="101">
        <v>43354</v>
      </c>
    </row>
    <row r="647" spans="1:15" ht="15" customHeight="1" x14ac:dyDescent="0.25">
      <c r="A647" s="101">
        <v>43360</v>
      </c>
      <c r="B647" s="101">
        <v>43360</v>
      </c>
      <c r="C647" s="3">
        <v>1488.96548024</v>
      </c>
      <c r="E647" s="3">
        <v>7.8373402700001398</v>
      </c>
      <c r="F647" s="3">
        <v>0.52914667262744497</v>
      </c>
      <c r="G647" s="3">
        <v>2354.1943728000001</v>
      </c>
      <c r="H647" s="3">
        <v>38.882278554180701</v>
      </c>
      <c r="I647" s="3"/>
      <c r="J647" s="3">
        <v>1488.96548024</v>
      </c>
      <c r="K647" s="3">
        <v>1488.96548024</v>
      </c>
      <c r="O647" s="101">
        <v>43355</v>
      </c>
    </row>
    <row r="648" spans="1:15" ht="15" customHeight="1" x14ac:dyDescent="0.25">
      <c r="A648" s="101">
        <v>43361</v>
      </c>
      <c r="B648" s="101">
        <v>43361</v>
      </c>
      <c r="C648" s="3">
        <v>1481.83215202</v>
      </c>
      <c r="E648" s="3">
        <v>-7.1333282200000596</v>
      </c>
      <c r="F648" s="3">
        <v>-0.47907948939489498</v>
      </c>
      <c r="G648" s="3">
        <v>2342.9159104199998</v>
      </c>
      <c r="H648" s="3">
        <v>38.216922043257199</v>
      </c>
      <c r="I648" s="3"/>
      <c r="J648" s="3">
        <v>1481.83215202</v>
      </c>
      <c r="K648" s="3">
        <v>1481.83215202</v>
      </c>
      <c r="O648" s="101">
        <v>43356</v>
      </c>
    </row>
    <row r="649" spans="1:15" ht="15" customHeight="1" x14ac:dyDescent="0.25">
      <c r="A649" s="101">
        <v>43362</v>
      </c>
      <c r="B649" s="101">
        <v>43362</v>
      </c>
      <c r="C649" s="3">
        <v>1472.5123159699999</v>
      </c>
      <c r="E649" s="3">
        <v>-9.3198360500000401</v>
      </c>
      <c r="F649" s="3">
        <v>-0.62894006161868798</v>
      </c>
      <c r="G649" s="3">
        <v>2328.1803736400002</v>
      </c>
      <c r="H649" s="3">
        <v>37.347620448040502</v>
      </c>
      <c r="I649" s="3"/>
      <c r="J649" s="3">
        <v>1472.5123159699999</v>
      </c>
      <c r="K649" s="3">
        <v>1472.5123159699999</v>
      </c>
      <c r="O649" s="101">
        <v>43357</v>
      </c>
    </row>
    <row r="650" spans="1:15" ht="15" customHeight="1" x14ac:dyDescent="0.25">
      <c r="A650" s="101">
        <v>43363</v>
      </c>
      <c r="B650" s="101">
        <v>43363</v>
      </c>
      <c r="C650" s="3">
        <v>1469.8986474799999</v>
      </c>
      <c r="E650" s="3">
        <v>-2.6136684899999998</v>
      </c>
      <c r="F650" s="3">
        <v>-0.17749722441392499</v>
      </c>
      <c r="G650" s="3">
        <v>2324.04791811</v>
      </c>
      <c r="H650" s="3">
        <v>37.103832234687601</v>
      </c>
      <c r="I650" s="3"/>
      <c r="J650" s="3">
        <v>1469.8986474799999</v>
      </c>
      <c r="K650" s="3">
        <v>1469.8986474799999</v>
      </c>
      <c r="O650" s="101">
        <v>43360</v>
      </c>
    </row>
    <row r="651" spans="1:15" ht="15" customHeight="1" x14ac:dyDescent="0.25">
      <c r="A651" s="101">
        <v>43364</v>
      </c>
      <c r="B651" s="101">
        <v>43364</v>
      </c>
      <c r="C651" s="3">
        <v>1464.42464885</v>
      </c>
      <c r="E651" s="3">
        <v>-5.4739986299998602</v>
      </c>
      <c r="F651" s="3">
        <v>-0.37240653560600601</v>
      </c>
      <c r="G651" s="3">
        <v>2317.1526488099998</v>
      </c>
      <c r="H651" s="3">
        <v>36.697055834789197</v>
      </c>
      <c r="I651" s="3"/>
      <c r="J651" s="3">
        <v>1464.42464885</v>
      </c>
      <c r="K651" s="3">
        <v>1464.42464885</v>
      </c>
      <c r="O651" s="101">
        <v>43361</v>
      </c>
    </row>
    <row r="652" spans="1:15" ht="15" customHeight="1" x14ac:dyDescent="0.25">
      <c r="A652" s="101">
        <v>43367</v>
      </c>
      <c r="B652" s="101">
        <v>43367</v>
      </c>
      <c r="C652" s="3">
        <v>1458.73229406</v>
      </c>
      <c r="E652" s="3">
        <v>-5.6923547900000804</v>
      </c>
      <c r="F652" s="3">
        <v>-0.38870929920977698</v>
      </c>
      <c r="G652" s="3">
        <v>2308.1456609900001</v>
      </c>
      <c r="H652" s="3">
        <v>36.165701667179199</v>
      </c>
      <c r="I652" s="3"/>
      <c r="J652" s="3">
        <v>1458.73229406</v>
      </c>
      <c r="K652" s="3">
        <v>1458.73229406</v>
      </c>
      <c r="O652" s="101">
        <v>43362</v>
      </c>
    </row>
    <row r="653" spans="1:15" ht="15" customHeight="1" x14ac:dyDescent="0.25">
      <c r="A653" s="101">
        <v>43368</v>
      </c>
      <c r="B653" s="101">
        <v>43368</v>
      </c>
      <c r="C653" s="3">
        <v>1459.5616155600001</v>
      </c>
      <c r="E653" s="3">
        <v>0.82932150000010496</v>
      </c>
      <c r="F653" s="3">
        <v>5.6852206767277202E-2</v>
      </c>
      <c r="G653" s="3">
        <v>2309.4578927299999</v>
      </c>
      <c r="H653" s="3">
        <v>36.2431148732202</v>
      </c>
      <c r="I653" s="3"/>
      <c r="J653" s="3">
        <v>1459.5616155600001</v>
      </c>
      <c r="K653" s="3">
        <v>1459.5616155600001</v>
      </c>
      <c r="O653" s="101">
        <v>43363</v>
      </c>
    </row>
    <row r="654" spans="1:15" ht="15" customHeight="1" x14ac:dyDescent="0.25">
      <c r="A654" s="101">
        <v>43369</v>
      </c>
      <c r="B654" s="101">
        <v>43369</v>
      </c>
      <c r="C654" s="3">
        <v>1456.77513836</v>
      </c>
      <c r="E654" s="3">
        <v>-2.78647720000003</v>
      </c>
      <c r="F654" s="3">
        <v>-0.19091192658768899</v>
      </c>
      <c r="G654" s="3">
        <v>2305.0488621899999</v>
      </c>
      <c r="H654" s="3">
        <v>35.983010518760402</v>
      </c>
      <c r="I654" s="3"/>
      <c r="J654" s="3">
        <v>1456.77513836</v>
      </c>
      <c r="K654" s="3">
        <v>1456.77513836</v>
      </c>
      <c r="O654" s="101">
        <v>43364</v>
      </c>
    </row>
    <row r="655" spans="1:15" ht="15" customHeight="1" x14ac:dyDescent="0.25">
      <c r="A655" s="101">
        <v>43370</v>
      </c>
      <c r="B655" s="101">
        <v>43370</v>
      </c>
      <c r="C655" s="3">
        <v>1455.4168223199999</v>
      </c>
      <c r="E655" s="3">
        <v>-1.35831604000009</v>
      </c>
      <c r="F655" s="3">
        <v>-9.3241297454405E-2</v>
      </c>
      <c r="G655" s="3">
        <v>2303.7160140800001</v>
      </c>
      <c r="H655" s="3">
        <v>35.904381079907701</v>
      </c>
      <c r="I655" s="3"/>
      <c r="J655" s="3">
        <v>1455.4168223199999</v>
      </c>
      <c r="K655" s="3">
        <v>1455.4168223199999</v>
      </c>
      <c r="O655" s="101">
        <v>43367</v>
      </c>
    </row>
    <row r="656" spans="1:15" ht="15" customHeight="1" x14ac:dyDescent="0.25">
      <c r="A656" s="101">
        <v>43371</v>
      </c>
      <c r="B656" s="101">
        <v>43371</v>
      </c>
      <c r="C656" s="3">
        <v>1448.1465666700001</v>
      </c>
      <c r="E656" s="3">
        <v>-7.2702556499998501</v>
      </c>
      <c r="F656" s="3">
        <v>-0.49953082433187301</v>
      </c>
      <c r="G656" s="3">
        <v>2292.20824249</v>
      </c>
      <c r="H656" s="3">
        <v>35.225496805114602</v>
      </c>
      <c r="I656" s="3"/>
      <c r="J656" s="3">
        <v>1448.1465666700001</v>
      </c>
      <c r="K656" s="3">
        <v>1448.1465666700001</v>
      </c>
      <c r="O656" s="101">
        <v>43368</v>
      </c>
    </row>
    <row r="657" spans="1:15" ht="15" customHeight="1" x14ac:dyDescent="0.25">
      <c r="A657" s="101">
        <v>43374</v>
      </c>
      <c r="B657" s="101">
        <v>43374</v>
      </c>
      <c r="C657" s="3">
        <v>1458.16093793</v>
      </c>
      <c r="E657" s="3">
        <v>10.0143712599999</v>
      </c>
      <c r="F657" s="3">
        <v>0.69153022839587497</v>
      </c>
      <c r="G657" s="3">
        <v>2308.0595553799999</v>
      </c>
      <c r="H657" s="3">
        <v>36.160621991749103</v>
      </c>
      <c r="I657" s="3"/>
      <c r="J657" s="3">
        <v>1458.16093793</v>
      </c>
      <c r="K657" s="3">
        <v>1458.16093793</v>
      </c>
      <c r="O657" s="101">
        <v>43369</v>
      </c>
    </row>
    <row r="658" spans="1:15" ht="15" customHeight="1" x14ac:dyDescent="0.25">
      <c r="A658" s="101">
        <v>43375</v>
      </c>
      <c r="B658" s="101">
        <v>43375</v>
      </c>
      <c r="C658" s="3">
        <v>1457.11320808</v>
      </c>
      <c r="E658" s="3">
        <v>-1.0477298499999901</v>
      </c>
      <c r="F658" s="3">
        <v>-7.1852826580809298E-2</v>
      </c>
      <c r="G658" s="3">
        <v>2306.4011493500002</v>
      </c>
      <c r="H658" s="3">
        <v>36.0627867361409</v>
      </c>
      <c r="I658" s="3"/>
      <c r="J658" s="3">
        <v>1457.11320808</v>
      </c>
      <c r="K658" s="3">
        <v>1457.11320808</v>
      </c>
      <c r="O658" s="101">
        <v>43370</v>
      </c>
    </row>
    <row r="659" spans="1:15" ht="15" customHeight="1" x14ac:dyDescent="0.25">
      <c r="A659" s="101">
        <v>43376</v>
      </c>
      <c r="B659" s="101">
        <v>43376</v>
      </c>
      <c r="C659" s="3">
        <v>1477.3597656899999</v>
      </c>
      <c r="E659" s="3">
        <v>20.246557609999801</v>
      </c>
      <c r="F659" s="3">
        <v>1.38949791256632</v>
      </c>
      <c r="G659" s="3">
        <v>2338.4485451800001</v>
      </c>
      <c r="H659" s="3">
        <v>37.9533763178773</v>
      </c>
      <c r="I659" s="3"/>
      <c r="J659" s="3">
        <v>1477.3597656899999</v>
      </c>
      <c r="K659" s="3">
        <v>1477.3597656899999</v>
      </c>
      <c r="O659" s="101">
        <v>43371</v>
      </c>
    </row>
    <row r="660" spans="1:15" ht="15" customHeight="1" x14ac:dyDescent="0.25">
      <c r="A660" s="101">
        <v>43377</v>
      </c>
      <c r="B660" s="101">
        <v>43377</v>
      </c>
      <c r="C660" s="3">
        <v>1447.62654789</v>
      </c>
      <c r="E660" s="3">
        <v>-29.733217799999899</v>
      </c>
      <c r="F660" s="3">
        <v>-2.0125915495006699</v>
      </c>
      <c r="G660" s="3">
        <v>2292.23727517</v>
      </c>
      <c r="H660" s="3">
        <v>35.227209545913603</v>
      </c>
      <c r="I660" s="3"/>
      <c r="J660" s="3">
        <v>1447.62654789</v>
      </c>
      <c r="K660" s="3">
        <v>1447.62654789</v>
      </c>
      <c r="O660" s="101">
        <v>43374</v>
      </c>
    </row>
    <row r="661" spans="1:15" ht="15" customHeight="1" x14ac:dyDescent="0.25">
      <c r="A661" s="101">
        <v>43378</v>
      </c>
      <c r="B661" s="101">
        <v>43378</v>
      </c>
      <c r="C661" s="3">
        <v>1429.4417950500001</v>
      </c>
      <c r="E661" s="3">
        <v>-18.184752839999799</v>
      </c>
      <c r="F661" s="3">
        <v>-1.25617707595271</v>
      </c>
      <c r="G661" s="3">
        <v>2263.4427159900001</v>
      </c>
      <c r="H661" s="3">
        <v>33.528516338977902</v>
      </c>
      <c r="I661" s="3"/>
      <c r="J661" s="3">
        <v>1429.4417950500001</v>
      </c>
      <c r="K661" s="3">
        <v>1429.4417950500001</v>
      </c>
      <c r="O661" s="101">
        <v>43375</v>
      </c>
    </row>
    <row r="662" spans="1:15" ht="15" customHeight="1" x14ac:dyDescent="0.25">
      <c r="A662" s="101">
        <v>43381</v>
      </c>
      <c r="B662" s="101">
        <v>43381</v>
      </c>
      <c r="C662" s="3">
        <v>1422.11558784</v>
      </c>
      <c r="E662" s="3">
        <v>-7.3262072100001197</v>
      </c>
      <c r="F662" s="3">
        <v>-0.51252224717158701</v>
      </c>
      <c r="G662" s="3">
        <v>2252.3372077499998</v>
      </c>
      <c r="H662" s="3">
        <v>32.8733630064011</v>
      </c>
      <c r="I662" s="3"/>
      <c r="J662" s="3">
        <v>1422.11558784</v>
      </c>
      <c r="K662" s="3">
        <v>1422.11558784</v>
      </c>
      <c r="O662" s="101">
        <v>43376</v>
      </c>
    </row>
    <row r="663" spans="1:15" ht="15" customHeight="1" x14ac:dyDescent="0.25">
      <c r="A663" s="101">
        <v>43382</v>
      </c>
      <c r="B663" s="101">
        <v>43382</v>
      </c>
      <c r="C663" s="3">
        <v>1423.0626190099999</v>
      </c>
      <c r="E663" s="3">
        <v>0.94703116999994497</v>
      </c>
      <c r="F663" s="3">
        <v>6.6593122113123293E-2</v>
      </c>
      <c r="G663" s="3">
        <v>2254.4521799700001</v>
      </c>
      <c r="H663" s="3">
        <v>32.998132721419601</v>
      </c>
      <c r="I663" s="3"/>
      <c r="J663" s="3">
        <v>1423.0626190099999</v>
      </c>
      <c r="K663" s="3">
        <v>1423.0626190099999</v>
      </c>
      <c r="O663" s="101">
        <v>43377</v>
      </c>
    </row>
    <row r="664" spans="1:15" ht="15" customHeight="1" x14ac:dyDescent="0.25">
      <c r="A664" s="101">
        <v>43383</v>
      </c>
      <c r="B664" s="101">
        <v>43383</v>
      </c>
      <c r="C664" s="3">
        <v>1392.95892703</v>
      </c>
      <c r="E664" s="3">
        <v>-30.103691979999802</v>
      </c>
      <c r="F664" s="3">
        <v>-2.1154158346835401</v>
      </c>
      <c r="G664" s="3">
        <v>2206.7611415699998</v>
      </c>
      <c r="H664" s="3">
        <v>30.184669162024001</v>
      </c>
      <c r="I664" s="3"/>
      <c r="J664" s="3">
        <v>1392.95892703</v>
      </c>
      <c r="K664" s="3">
        <v>1392.95892703</v>
      </c>
      <c r="O664" s="101">
        <v>43378</v>
      </c>
    </row>
    <row r="665" spans="1:15" ht="15" customHeight="1" x14ac:dyDescent="0.25">
      <c r="A665" s="101">
        <v>43384</v>
      </c>
      <c r="B665" s="101">
        <v>43384</v>
      </c>
      <c r="C665" s="3">
        <v>1368.2057706799999</v>
      </c>
      <c r="E665" s="3">
        <v>-24.753156350000101</v>
      </c>
      <c r="F665" s="3">
        <v>-1.77701982949185</v>
      </c>
      <c r="G665" s="3">
        <v>2167.5465584899998</v>
      </c>
      <c r="H665" s="3">
        <v>27.8712617757744</v>
      </c>
      <c r="I665" s="3"/>
      <c r="J665" s="3">
        <v>1368.2057706799999</v>
      </c>
      <c r="K665" s="3">
        <v>1368.2057706799999</v>
      </c>
      <c r="O665" s="101">
        <v>43381</v>
      </c>
    </row>
    <row r="666" spans="1:15" ht="15" customHeight="1" x14ac:dyDescent="0.25">
      <c r="A666" s="101">
        <v>43385</v>
      </c>
      <c r="B666" s="101">
        <v>43385</v>
      </c>
      <c r="C666" s="3">
        <v>1358.7382783400001</v>
      </c>
      <c r="E666" s="3">
        <v>-9.4674923399998008</v>
      </c>
      <c r="F666" s="3">
        <v>-0.691964070235906</v>
      </c>
      <c r="G666" s="3">
        <v>2152.5479151</v>
      </c>
      <c r="H666" s="3">
        <v>26.986438588151501</v>
      </c>
      <c r="I666" s="3"/>
      <c r="J666" s="3">
        <v>1358.7382783400001</v>
      </c>
      <c r="K666" s="3">
        <v>1358.7382783400001</v>
      </c>
      <c r="O666" s="101">
        <v>43382</v>
      </c>
    </row>
    <row r="667" spans="1:15" ht="15" customHeight="1" x14ac:dyDescent="0.25">
      <c r="A667" s="101">
        <v>43388</v>
      </c>
      <c r="B667" s="101">
        <v>43388</v>
      </c>
      <c r="C667" s="3">
        <v>1342.8202793299999</v>
      </c>
      <c r="E667" s="3">
        <v>-15.9179990100001</v>
      </c>
      <c r="F667" s="3">
        <v>-1.1715279729549799</v>
      </c>
      <c r="G667" s="3">
        <v>2127.3302141499998</v>
      </c>
      <c r="H667" s="3">
        <v>25.498756938624702</v>
      </c>
      <c r="I667" s="3"/>
      <c r="J667" s="3">
        <v>1342.8202793299999</v>
      </c>
      <c r="K667" s="3">
        <v>1342.8202793299999</v>
      </c>
      <c r="O667" s="101">
        <v>43383</v>
      </c>
    </row>
    <row r="668" spans="1:15" ht="15" customHeight="1" x14ac:dyDescent="0.25">
      <c r="A668" s="101">
        <v>43389</v>
      </c>
      <c r="B668" s="101">
        <v>43389</v>
      </c>
      <c r="C668" s="3">
        <v>1368.0640931999999</v>
      </c>
      <c r="E668" s="3">
        <v>25.243813869999901</v>
      </c>
      <c r="F668" s="3">
        <v>1.87991008615056</v>
      </c>
      <c r="G668" s="3">
        <v>2167.3221094099999</v>
      </c>
      <c r="H668" s="3">
        <v>27.858020728216999</v>
      </c>
      <c r="I668" s="3"/>
      <c r="J668" s="3">
        <v>1368.0640931999999</v>
      </c>
      <c r="K668" s="3">
        <v>1368.0640931999999</v>
      </c>
      <c r="O668" s="101">
        <v>43384</v>
      </c>
    </row>
    <row r="669" spans="1:15" ht="15" customHeight="1" x14ac:dyDescent="0.25">
      <c r="A669" s="101">
        <v>43390</v>
      </c>
      <c r="B669" s="101">
        <v>43390</v>
      </c>
      <c r="C669" s="3">
        <v>1376.5826468400001</v>
      </c>
      <c r="E669" s="3">
        <v>8.5185536400001602</v>
      </c>
      <c r="F669" s="3">
        <v>0.62267211619264595</v>
      </c>
      <c r="G669" s="3">
        <v>2180.8174198500001</v>
      </c>
      <c r="H669" s="3">
        <v>28.654156971408302</v>
      </c>
      <c r="I669" s="3"/>
      <c r="J669" s="3">
        <v>1376.5826468400001</v>
      </c>
      <c r="K669" s="3">
        <v>1376.5826468400001</v>
      </c>
      <c r="O669" s="101">
        <v>43385</v>
      </c>
    </row>
    <row r="670" spans="1:15" ht="15" customHeight="1" x14ac:dyDescent="0.25">
      <c r="A670" s="101">
        <v>43391</v>
      </c>
      <c r="B670" s="101">
        <v>43391</v>
      </c>
      <c r="C670" s="3">
        <v>1379.8864889199999</v>
      </c>
      <c r="E670" s="3">
        <v>3.30384207999986</v>
      </c>
      <c r="F670" s="3">
        <v>0.24000317653167699</v>
      </c>
      <c r="G670" s="3">
        <v>2186.0514509300001</v>
      </c>
      <c r="H670" s="3">
        <v>28.962931034762001</v>
      </c>
      <c r="I670" s="3"/>
      <c r="J670" s="3">
        <v>1379.8864889199999</v>
      </c>
      <c r="K670" s="3">
        <v>1379.8864889199999</v>
      </c>
      <c r="O670" s="101">
        <v>43388</v>
      </c>
    </row>
    <row r="671" spans="1:15" ht="15" customHeight="1" x14ac:dyDescent="0.25">
      <c r="A671" s="101">
        <v>43392</v>
      </c>
      <c r="B671" s="101">
        <v>43392</v>
      </c>
      <c r="C671" s="3">
        <v>1360.42589565</v>
      </c>
      <c r="E671" s="3">
        <v>-19.460593269999801</v>
      </c>
      <c r="F671" s="3">
        <v>-1.4103039218270099</v>
      </c>
      <c r="G671" s="3">
        <v>2155.2214816000001</v>
      </c>
      <c r="H671" s="3">
        <v>27.144161761597299</v>
      </c>
      <c r="I671" s="3"/>
      <c r="J671" s="3">
        <v>1360.42589565</v>
      </c>
      <c r="K671" s="3">
        <v>1360.42589565</v>
      </c>
      <c r="O671" s="101">
        <v>43389</v>
      </c>
    </row>
    <row r="672" spans="1:15" ht="15" customHeight="1" x14ac:dyDescent="0.25">
      <c r="A672" s="101">
        <v>43395</v>
      </c>
      <c r="B672" s="101">
        <v>43395</v>
      </c>
      <c r="C672" s="3">
        <v>1359.5369716299999</v>
      </c>
      <c r="E672" s="3">
        <v>-0.88892402000010395</v>
      </c>
      <c r="F672" s="3">
        <v>-6.5341598012980104E-2</v>
      </c>
      <c r="G672" s="3">
        <v>2153.8132254299999</v>
      </c>
      <c r="H672" s="3">
        <v>27.0610837337431</v>
      </c>
      <c r="I672" s="3"/>
      <c r="J672" s="3">
        <v>1359.5369716299999</v>
      </c>
      <c r="K672" s="3">
        <v>1359.5369716299999</v>
      </c>
      <c r="O672" s="101">
        <v>43390</v>
      </c>
    </row>
    <row r="673" spans="1:15" ht="15" customHeight="1" x14ac:dyDescent="0.25">
      <c r="A673" s="101">
        <v>43396</v>
      </c>
      <c r="B673" s="101">
        <v>43396</v>
      </c>
      <c r="C673" s="3">
        <v>1327.82907626</v>
      </c>
      <c r="E673" s="3">
        <v>-31.7078953699999</v>
      </c>
      <c r="F673" s="3">
        <v>-2.3322569398009199</v>
      </c>
      <c r="G673" s="3">
        <v>2103.5807670099998</v>
      </c>
      <c r="H673" s="3">
        <v>24.0976927906027</v>
      </c>
      <c r="I673" s="3"/>
      <c r="J673" s="3">
        <v>1327.82907626</v>
      </c>
      <c r="K673" s="3">
        <v>1327.82907626</v>
      </c>
      <c r="O673" s="101">
        <v>43391</v>
      </c>
    </row>
    <row r="674" spans="1:15" ht="15" customHeight="1" x14ac:dyDescent="0.25">
      <c r="A674" s="101">
        <v>43397</v>
      </c>
      <c r="B674" s="101">
        <v>43397</v>
      </c>
      <c r="C674" s="3">
        <v>1324.51837069</v>
      </c>
      <c r="E674" s="3">
        <v>-3.3107055699999801</v>
      </c>
      <c r="F674" s="3">
        <v>-0.249332209181996</v>
      </c>
      <c r="G674" s="3">
        <v>2098.3358626200002</v>
      </c>
      <c r="H674" s="3">
        <v>23.788277272114399</v>
      </c>
      <c r="I674" s="3"/>
      <c r="J674" s="3">
        <v>1324.51837069</v>
      </c>
      <c r="K674" s="3">
        <v>1324.51837069</v>
      </c>
      <c r="O674" s="101">
        <v>43392</v>
      </c>
    </row>
    <row r="675" spans="1:15" ht="15" customHeight="1" x14ac:dyDescent="0.25">
      <c r="A675" s="101">
        <v>43398</v>
      </c>
      <c r="B675" s="101">
        <v>43398</v>
      </c>
      <c r="C675" s="3">
        <v>1309.00102513</v>
      </c>
      <c r="E675" s="3">
        <v>-15.5173455599999</v>
      </c>
      <c r="F675" s="3">
        <v>-1.17154626945009</v>
      </c>
      <c r="G675" s="3">
        <v>2074.3627138699999</v>
      </c>
      <c r="H675" s="3">
        <v>22.3740161724422</v>
      </c>
      <c r="I675" s="3"/>
      <c r="J675" s="3">
        <v>1309.00102513</v>
      </c>
      <c r="K675" s="3">
        <v>1309.00102513</v>
      </c>
      <c r="O675" s="101">
        <v>43395</v>
      </c>
    </row>
    <row r="676" spans="1:15" ht="15" customHeight="1" x14ac:dyDescent="0.25">
      <c r="A676" s="101">
        <v>43399</v>
      </c>
      <c r="B676" s="101">
        <v>43399</v>
      </c>
      <c r="C676" s="3">
        <v>1314.44706382</v>
      </c>
      <c r="E676" s="3">
        <v>5.4460386900000204</v>
      </c>
      <c r="F676" s="3">
        <v>0.41604541061830402</v>
      </c>
      <c r="G676" s="3">
        <v>2082.9930047399998</v>
      </c>
      <c r="H676" s="3">
        <v>22.8831476504796</v>
      </c>
      <c r="I676" s="3"/>
      <c r="J676" s="3">
        <v>1314.44706382</v>
      </c>
      <c r="K676" s="3">
        <v>1314.44706382</v>
      </c>
      <c r="O676" s="101">
        <v>43396</v>
      </c>
    </row>
    <row r="677" spans="1:15" ht="15" customHeight="1" x14ac:dyDescent="0.25">
      <c r="A677" s="101">
        <v>43402</v>
      </c>
      <c r="B677" s="101">
        <v>43402</v>
      </c>
      <c r="C677" s="3">
        <v>1339.5389653899999</v>
      </c>
      <c r="E677" s="3">
        <v>25.091901569999798</v>
      </c>
      <c r="F677" s="3">
        <v>1.90893207194504</v>
      </c>
      <c r="G677" s="3">
        <v>2123.1029316099998</v>
      </c>
      <c r="H677" s="3">
        <v>25.2493745435129</v>
      </c>
      <c r="I677" s="3"/>
      <c r="J677" s="3">
        <v>1339.5389653899999</v>
      </c>
      <c r="K677" s="3">
        <v>1339.5389653899999</v>
      </c>
      <c r="O677" s="101">
        <v>43397</v>
      </c>
    </row>
    <row r="678" spans="1:15" ht="15" customHeight="1" x14ac:dyDescent="0.25">
      <c r="A678" s="101">
        <v>43403</v>
      </c>
      <c r="B678" s="101">
        <v>43403</v>
      </c>
      <c r="C678" s="3">
        <v>1347.7259411800001</v>
      </c>
      <c r="E678" s="3">
        <v>8.1869757900001296</v>
      </c>
      <c r="F678" s="3">
        <v>0.61117862201316397</v>
      </c>
      <c r="G678" s="3">
        <v>2136.4946221599998</v>
      </c>
      <c r="H678" s="3">
        <v>26.039397881757701</v>
      </c>
      <c r="I678" s="3"/>
      <c r="J678" s="3">
        <v>1347.7259411800001</v>
      </c>
      <c r="K678" s="3">
        <v>1347.7259411800001</v>
      </c>
      <c r="O678" s="101">
        <v>43398</v>
      </c>
    </row>
    <row r="679" spans="1:15" ht="15" customHeight="1" x14ac:dyDescent="0.25">
      <c r="A679" s="101">
        <v>43404</v>
      </c>
      <c r="B679" s="101">
        <v>43404</v>
      </c>
      <c r="C679" s="3">
        <v>1372.4417653800001</v>
      </c>
      <c r="E679" s="3">
        <v>24.7158242</v>
      </c>
      <c r="F679" s="3">
        <v>1.8338909599350901</v>
      </c>
      <c r="G679" s="3">
        <v>2175.6756039000002</v>
      </c>
      <c r="H679" s="3">
        <v>28.3508230057456</v>
      </c>
      <c r="I679" s="3"/>
      <c r="J679" s="3">
        <v>1372.4417653800001</v>
      </c>
      <c r="K679" s="3">
        <v>1372.4417653800001</v>
      </c>
      <c r="O679" s="101">
        <v>43399</v>
      </c>
    </row>
    <row r="680" spans="1:15" ht="15" customHeight="1" x14ac:dyDescent="0.25">
      <c r="A680" s="101">
        <v>43405</v>
      </c>
      <c r="B680" s="101">
        <v>43405</v>
      </c>
      <c r="C680" s="3">
        <v>1370.97377873</v>
      </c>
      <c r="E680" s="3">
        <v>-1.46798665000005</v>
      </c>
      <c r="F680" s="3">
        <v>-0.106961671309502</v>
      </c>
      <c r="G680" s="3">
        <v>2173.34846492</v>
      </c>
      <c r="H680" s="3">
        <v>28.213536820803199</v>
      </c>
      <c r="I680" s="3"/>
      <c r="J680" s="3">
        <v>1370.97377873</v>
      </c>
      <c r="K680" s="3">
        <v>1370.97377873</v>
      </c>
      <c r="O680" s="101">
        <v>43402</v>
      </c>
    </row>
    <row r="681" spans="1:15" ht="15" customHeight="1" x14ac:dyDescent="0.25">
      <c r="A681" s="101">
        <v>43406</v>
      </c>
      <c r="B681" s="101">
        <v>43406</v>
      </c>
      <c r="C681" s="3">
        <v>1392.9737702699999</v>
      </c>
      <c r="E681" s="3">
        <v>21.999991539999801</v>
      </c>
      <c r="F681" s="3">
        <v>1.60469819928865</v>
      </c>
      <c r="G681" s="3">
        <v>2209.4689370800002</v>
      </c>
      <c r="H681" s="3">
        <v>30.344411626211599</v>
      </c>
      <c r="I681" s="3"/>
      <c r="J681" s="3">
        <v>1392.9737702699999</v>
      </c>
      <c r="K681" s="3">
        <v>1392.9737702699999</v>
      </c>
      <c r="O681" s="101">
        <v>43403</v>
      </c>
    </row>
    <row r="682" spans="1:15" ht="15" customHeight="1" x14ac:dyDescent="0.25">
      <c r="A682" s="101">
        <v>43409</v>
      </c>
      <c r="B682" s="101">
        <v>43409</v>
      </c>
      <c r="C682" s="3">
        <v>1375.33892307</v>
      </c>
      <c r="E682" s="3">
        <v>-17.6348471999999</v>
      </c>
      <c r="F682" s="3">
        <v>-1.2659855897058001</v>
      </c>
      <c r="G682" s="3">
        <v>2181.4973787200001</v>
      </c>
      <c r="H682" s="3">
        <v>28.694270157592001</v>
      </c>
      <c r="I682" s="3"/>
      <c r="J682" s="3">
        <v>1375.33892307</v>
      </c>
      <c r="K682" s="3">
        <v>1375.33892307</v>
      </c>
      <c r="O682" s="101">
        <v>43404</v>
      </c>
    </row>
    <row r="683" spans="1:15" ht="15" customHeight="1" x14ac:dyDescent="0.25">
      <c r="A683" s="101">
        <v>43410</v>
      </c>
      <c r="B683" s="101">
        <v>43410</v>
      </c>
      <c r="C683" s="3">
        <v>1383.0871795099999</v>
      </c>
      <c r="E683" s="3">
        <v>7.7482564399999703</v>
      </c>
      <c r="F683" s="3">
        <v>0.56337069430889497</v>
      </c>
      <c r="G683" s="3">
        <v>2193.78729565</v>
      </c>
      <c r="H683" s="3">
        <v>29.419295960983899</v>
      </c>
      <c r="I683" s="3"/>
      <c r="J683" s="3">
        <v>1383.0871795099999</v>
      </c>
      <c r="K683" s="3">
        <v>1383.0871795099999</v>
      </c>
      <c r="O683" s="101">
        <v>43405</v>
      </c>
    </row>
    <row r="684" spans="1:15" ht="15" customHeight="1" x14ac:dyDescent="0.25">
      <c r="A684" s="101">
        <v>43411</v>
      </c>
      <c r="B684" s="101">
        <v>43411</v>
      </c>
      <c r="C684" s="3">
        <v>1391.86547533</v>
      </c>
      <c r="E684" s="3">
        <v>8.7782958200000394</v>
      </c>
      <c r="F684" s="3">
        <v>0.63468853952575099</v>
      </c>
      <c r="G684" s="3">
        <v>2207.7110121999999</v>
      </c>
      <c r="H684" s="3">
        <v>30.2407054005565</v>
      </c>
      <c r="I684" s="3"/>
      <c r="J684" s="3">
        <v>1391.86547533</v>
      </c>
      <c r="K684" s="3">
        <v>1391.86547533</v>
      </c>
      <c r="O684" s="101">
        <v>43406</v>
      </c>
    </row>
    <row r="685" spans="1:15" ht="15" customHeight="1" x14ac:dyDescent="0.25">
      <c r="A685" s="101">
        <v>43412</v>
      </c>
      <c r="B685" s="101">
        <v>43412</v>
      </c>
      <c r="C685" s="3">
        <v>1386.1648666799999</v>
      </c>
      <c r="E685" s="3">
        <v>-5.7006086500000404</v>
      </c>
      <c r="F685" s="3">
        <v>-0.40956606446815802</v>
      </c>
      <c r="G685" s="3">
        <v>2198.6689770900002</v>
      </c>
      <c r="H685" s="3">
        <v>29.707283668964301</v>
      </c>
      <c r="I685" s="3"/>
      <c r="J685" s="3">
        <v>1386.1648666799999</v>
      </c>
      <c r="K685" s="3">
        <v>1386.1648666799999</v>
      </c>
      <c r="O685" s="101">
        <v>43409</v>
      </c>
    </row>
    <row r="686" spans="1:15" ht="15" customHeight="1" x14ac:dyDescent="0.25">
      <c r="A686" s="101">
        <v>43413</v>
      </c>
      <c r="B686" s="101">
        <v>43413</v>
      </c>
      <c r="C686" s="3">
        <v>1381.5655606099999</v>
      </c>
      <c r="E686" s="3">
        <v>-4.5993060700000097</v>
      </c>
      <c r="F686" s="3">
        <v>-0.33180079661200201</v>
      </c>
      <c r="G686" s="3">
        <v>2191.3737759099999</v>
      </c>
      <c r="H686" s="3">
        <v>29.276913868536699</v>
      </c>
      <c r="I686" s="3"/>
      <c r="J686" s="3">
        <v>1381.5655606099999</v>
      </c>
      <c r="K686" s="3">
        <v>1381.5655606099999</v>
      </c>
      <c r="O686" s="101">
        <v>43410</v>
      </c>
    </row>
    <row r="687" spans="1:15" ht="15" customHeight="1" x14ac:dyDescent="0.25">
      <c r="A687" s="101">
        <v>43416</v>
      </c>
      <c r="B687" s="101">
        <v>43416</v>
      </c>
      <c r="C687" s="3">
        <v>1357.27528813</v>
      </c>
      <c r="E687" s="3">
        <v>-24.2902724799998</v>
      </c>
      <c r="F687" s="3">
        <v>-1.7581700914196901</v>
      </c>
      <c r="G687" s="3">
        <v>2152.8456976000002</v>
      </c>
      <c r="H687" s="3">
        <v>27.004005834336201</v>
      </c>
      <c r="I687" s="3"/>
      <c r="J687" s="3">
        <v>1357.27528813</v>
      </c>
      <c r="K687" s="3">
        <v>1357.27528813</v>
      </c>
      <c r="O687" s="101">
        <v>43411</v>
      </c>
    </row>
    <row r="688" spans="1:15" ht="15" customHeight="1" x14ac:dyDescent="0.25">
      <c r="A688" s="101">
        <v>43417</v>
      </c>
      <c r="B688" s="101">
        <v>43417</v>
      </c>
      <c r="C688" s="3">
        <v>1350.7240621399999</v>
      </c>
      <c r="E688" s="3">
        <v>-6.5512259900001402</v>
      </c>
      <c r="F688" s="3">
        <v>-0.48267481529308198</v>
      </c>
      <c r="G688" s="3">
        <v>2142.4544535999999</v>
      </c>
      <c r="H688" s="3">
        <v>26.3909894834323</v>
      </c>
      <c r="I688" s="3"/>
      <c r="J688" s="3">
        <v>1350.7240621399999</v>
      </c>
      <c r="K688" s="3">
        <v>1350.7240621399999</v>
      </c>
      <c r="O688" s="101">
        <v>43412</v>
      </c>
    </row>
    <row r="689" spans="1:15" ht="15" customHeight="1" x14ac:dyDescent="0.25">
      <c r="A689" s="101">
        <v>43418</v>
      </c>
      <c r="B689" s="101">
        <v>43418</v>
      </c>
      <c r="C689" s="3">
        <v>1348.35817453</v>
      </c>
      <c r="E689" s="3">
        <v>-2.3658876099998398</v>
      </c>
      <c r="F689" s="3">
        <v>-0.17515698996666201</v>
      </c>
      <c r="G689" s="3">
        <v>2138.9817748400001</v>
      </c>
      <c r="H689" s="3">
        <v>26.186123842579601</v>
      </c>
      <c r="I689" s="3"/>
      <c r="J689" s="3">
        <v>1348.35817453</v>
      </c>
      <c r="K689" s="3">
        <v>1348.35817453</v>
      </c>
      <c r="O689" s="101">
        <v>43413</v>
      </c>
    </row>
    <row r="690" spans="1:15" ht="15" customHeight="1" x14ac:dyDescent="0.25">
      <c r="A690" s="101">
        <v>43419</v>
      </c>
      <c r="B690" s="101">
        <v>43419</v>
      </c>
      <c r="C690" s="3">
        <v>1332.6853099299999</v>
      </c>
      <c r="E690" s="3">
        <v>-15.6728646000001</v>
      </c>
      <c r="F690" s="3">
        <v>-1.16236656520907</v>
      </c>
      <c r="G690" s="3">
        <v>2114.1189658500002</v>
      </c>
      <c r="H690" s="3">
        <v>24.719378528902801</v>
      </c>
      <c r="I690" s="3"/>
      <c r="J690" s="3">
        <v>1332.6853099299999</v>
      </c>
      <c r="K690" s="3">
        <v>1332.6853099299999</v>
      </c>
      <c r="O690" s="101">
        <v>43416</v>
      </c>
    </row>
    <row r="691" spans="1:15" ht="15" customHeight="1" x14ac:dyDescent="0.25">
      <c r="A691" s="101">
        <v>43420</v>
      </c>
      <c r="B691" s="101">
        <v>43420</v>
      </c>
      <c r="C691" s="3">
        <v>1341.9964949099999</v>
      </c>
      <c r="E691" s="3">
        <v>9.3111849800000002</v>
      </c>
      <c r="F691" s="3">
        <v>0.69867844348709895</v>
      </c>
      <c r="G691" s="3">
        <v>2128.88985933</v>
      </c>
      <c r="H691" s="3">
        <v>25.590765941295501</v>
      </c>
      <c r="I691" s="3"/>
      <c r="J691" s="3">
        <v>1341.9964949099999</v>
      </c>
      <c r="K691" s="3">
        <v>1341.9964949099999</v>
      </c>
      <c r="O691" s="101">
        <v>43417</v>
      </c>
    </row>
    <row r="692" spans="1:15" ht="15" customHeight="1" x14ac:dyDescent="0.25">
      <c r="A692" s="101">
        <v>43423</v>
      </c>
      <c r="B692" s="101">
        <v>43423</v>
      </c>
      <c r="C692" s="3">
        <v>1323.11250012</v>
      </c>
      <c r="E692" s="3">
        <v>-18.8839947899998</v>
      </c>
      <c r="F692" s="3">
        <v>-1.4071567892780701</v>
      </c>
      <c r="G692" s="3">
        <v>2098.9330411400001</v>
      </c>
      <c r="H692" s="3">
        <v>23.823506951753199</v>
      </c>
      <c r="I692" s="3"/>
      <c r="J692" s="3">
        <v>1323.11250012</v>
      </c>
      <c r="K692" s="3">
        <v>1323.11250012</v>
      </c>
      <c r="O692" s="101">
        <v>43418</v>
      </c>
    </row>
    <row r="693" spans="1:15" ht="15" customHeight="1" x14ac:dyDescent="0.25">
      <c r="A693" s="101">
        <v>43424</v>
      </c>
      <c r="B693" s="101">
        <v>43424</v>
      </c>
      <c r="C693" s="3">
        <v>1293.0772040700001</v>
      </c>
      <c r="E693" s="3">
        <v>-30.0352960499999</v>
      </c>
      <c r="F693" s="3">
        <v>-2.2700485444190002</v>
      </c>
      <c r="G693" s="3">
        <v>2051.28624218</v>
      </c>
      <c r="H693" s="3">
        <v>21.012653233881402</v>
      </c>
      <c r="I693" s="3"/>
      <c r="J693" s="3">
        <v>1293.0772040700001</v>
      </c>
      <c r="K693" s="3">
        <v>1293.0772040700001</v>
      </c>
      <c r="O693" s="101">
        <v>43419</v>
      </c>
    </row>
    <row r="694" spans="1:15" ht="15" customHeight="1" x14ac:dyDescent="0.25">
      <c r="A694" s="101">
        <v>43425</v>
      </c>
      <c r="B694" s="101">
        <v>43425</v>
      </c>
      <c r="C694" s="3">
        <v>1314.51903238</v>
      </c>
      <c r="E694" s="3">
        <v>21.441828309999799</v>
      </c>
      <c r="F694" s="3">
        <v>1.65820171003796</v>
      </c>
      <c r="G694" s="3">
        <v>2085.30070574</v>
      </c>
      <c r="H694" s="3">
        <v>23.019287120017299</v>
      </c>
      <c r="I694" s="3"/>
      <c r="J694" s="3">
        <v>1314.51903238</v>
      </c>
      <c r="K694" s="3">
        <v>1314.51903238</v>
      </c>
      <c r="O694" s="101">
        <v>43420</v>
      </c>
    </row>
    <row r="695" spans="1:15" ht="15" customHeight="1" x14ac:dyDescent="0.25">
      <c r="A695" s="101">
        <v>43426</v>
      </c>
      <c r="B695" s="101">
        <v>43427</v>
      </c>
      <c r="C695" s="3">
        <v>1314.75384917</v>
      </c>
      <c r="E695" s="3">
        <v>0.234816789999968</v>
      </c>
      <c r="F695" s="3">
        <v>1.7863323711253501E-2</v>
      </c>
      <c r="G695" s="3">
        <v>2085.6732097499998</v>
      </c>
      <c r="H695" s="3">
        <v>23.041262453183101</v>
      </c>
      <c r="I695" s="3"/>
      <c r="J695" s="3">
        <v>1314.75384917</v>
      </c>
      <c r="K695" s="3">
        <v>1314.75384917</v>
      </c>
      <c r="O695" s="101">
        <v>43423</v>
      </c>
    </row>
    <row r="696" spans="1:15" ht="15" customHeight="1" x14ac:dyDescent="0.25">
      <c r="A696" s="101">
        <v>43427</v>
      </c>
      <c r="B696" s="101">
        <v>43430</v>
      </c>
      <c r="C696" s="3">
        <v>1329.2012453699999</v>
      </c>
      <c r="E696" s="3">
        <v>14.447396199999901</v>
      </c>
      <c r="F696" s="3">
        <v>1.0988670015395301</v>
      </c>
      <c r="G696" s="3">
        <v>2108.5919844099999</v>
      </c>
      <c r="H696" s="3">
        <v>24.393322284447098</v>
      </c>
      <c r="I696" s="3"/>
      <c r="J696" s="3">
        <v>1329.2012453699999</v>
      </c>
      <c r="K696" s="3">
        <v>1329.2012453699999</v>
      </c>
      <c r="O696" s="101">
        <v>43424</v>
      </c>
    </row>
    <row r="697" spans="1:15" ht="15" customHeight="1" x14ac:dyDescent="0.25">
      <c r="A697" s="101">
        <v>43430</v>
      </c>
      <c r="B697" s="101">
        <v>43431</v>
      </c>
      <c r="C697" s="3">
        <v>1327.5304057799999</v>
      </c>
      <c r="E697" s="3">
        <v>-1.6708395900000099</v>
      </c>
      <c r="F697" s="3">
        <v>-0.12570252968239201</v>
      </c>
      <c r="G697" s="3">
        <v>2105.9414309499998</v>
      </c>
      <c r="H697" s="3">
        <v>24.236956731879499</v>
      </c>
      <c r="I697" s="3"/>
      <c r="J697" s="3">
        <v>1327.5304057799999</v>
      </c>
      <c r="K697" s="3">
        <v>1327.5304057799999</v>
      </c>
      <c r="O697" s="101">
        <v>43425</v>
      </c>
    </row>
    <row r="698" spans="1:15" ht="15" customHeight="1" x14ac:dyDescent="0.25">
      <c r="A698" s="101">
        <v>43431</v>
      </c>
      <c r="B698" s="101">
        <v>43432</v>
      </c>
      <c r="C698" s="3">
        <v>1333.5183519</v>
      </c>
      <c r="E698" s="3">
        <v>5.9879461200000597</v>
      </c>
      <c r="F698" s="3">
        <v>0.45105905626936499</v>
      </c>
      <c r="G698" s="3">
        <v>2115.4404704799999</v>
      </c>
      <c r="H698" s="3">
        <v>24.7973387756245</v>
      </c>
      <c r="I698" s="3"/>
      <c r="J698" s="3">
        <v>1333.5183519</v>
      </c>
      <c r="K698" s="3">
        <v>1333.5183519</v>
      </c>
      <c r="O698" s="101">
        <v>43426</v>
      </c>
    </row>
    <row r="699" spans="1:15" ht="15" customHeight="1" x14ac:dyDescent="0.25">
      <c r="A699" s="101">
        <v>43432</v>
      </c>
      <c r="B699" s="101">
        <v>43433</v>
      </c>
      <c r="C699" s="3">
        <v>1344.03860403</v>
      </c>
      <c r="E699" s="3">
        <v>10.520252129999999</v>
      </c>
      <c r="F699" s="3">
        <v>0.78890943757996501</v>
      </c>
      <c r="G699" s="3">
        <v>2132.1293800200001</v>
      </c>
      <c r="H699" s="3">
        <v>25.781876760371802</v>
      </c>
      <c r="I699" s="3"/>
      <c r="J699" s="3">
        <v>1344.03860403</v>
      </c>
      <c r="K699" s="3">
        <v>1344.03860403</v>
      </c>
      <c r="O699" s="101">
        <v>43427</v>
      </c>
    </row>
    <row r="700" spans="1:15" ht="15" customHeight="1" x14ac:dyDescent="0.25">
      <c r="A700" s="101">
        <v>43433</v>
      </c>
      <c r="B700" s="101">
        <v>43434</v>
      </c>
      <c r="C700" s="3">
        <v>1340.7657042999999</v>
      </c>
      <c r="E700" s="3">
        <v>-3.2728997300000602</v>
      </c>
      <c r="F700" s="3">
        <v>-0.243512330686523</v>
      </c>
      <c r="G700" s="3">
        <v>2126.9373820599999</v>
      </c>
      <c r="H700" s="3">
        <v>25.475582379897201</v>
      </c>
      <c r="I700" s="3"/>
      <c r="J700" s="3">
        <v>1340.7657042999999</v>
      </c>
      <c r="K700" s="3">
        <v>1340.7657042999999</v>
      </c>
      <c r="O700" s="101">
        <v>43430</v>
      </c>
    </row>
    <row r="701" spans="1:15" ht="15" customHeight="1" x14ac:dyDescent="0.25">
      <c r="A701" s="101">
        <v>43434</v>
      </c>
      <c r="B701" s="101">
        <v>43437</v>
      </c>
      <c r="C701" s="3">
        <v>1342.0235410099999</v>
      </c>
      <c r="E701" s="3">
        <v>1.2578367099999901</v>
      </c>
      <c r="F701" s="3">
        <v>9.3814803434044594E-2</v>
      </c>
      <c r="G701" s="3">
        <v>2128.9327641899999</v>
      </c>
      <c r="H701" s="3">
        <v>25.593297051210001</v>
      </c>
      <c r="I701" s="3"/>
      <c r="J701" s="3">
        <v>1342.0235410099999</v>
      </c>
      <c r="K701" s="3">
        <v>1342.0235410099999</v>
      </c>
      <c r="O701" s="101">
        <v>43431</v>
      </c>
    </row>
    <row r="702" spans="1:15" ht="15" customHeight="1" x14ac:dyDescent="0.25">
      <c r="A702" s="101">
        <v>43437</v>
      </c>
      <c r="B702" s="101">
        <v>43438</v>
      </c>
      <c r="C702" s="3">
        <v>1329.6982850500001</v>
      </c>
      <c r="E702" s="3">
        <v>-12.325255959999801</v>
      </c>
      <c r="F702" s="3">
        <v>-0.91840832767537905</v>
      </c>
      <c r="G702" s="3">
        <v>2109.3804683899998</v>
      </c>
      <c r="H702" s="3">
        <v>24.439837751908598</v>
      </c>
      <c r="I702" s="3"/>
      <c r="J702" s="3">
        <v>1329.6982850500001</v>
      </c>
      <c r="K702" s="3">
        <v>1329.6982850500001</v>
      </c>
      <c r="O702" s="101">
        <v>43432</v>
      </c>
    </row>
    <row r="703" spans="1:15" ht="15" customHeight="1" x14ac:dyDescent="0.25">
      <c r="A703" s="101">
        <v>43438</v>
      </c>
      <c r="B703" s="101">
        <v>43440</v>
      </c>
      <c r="C703" s="3">
        <v>1288.83066865</v>
      </c>
      <c r="E703" s="3">
        <v>-40.867616400000003</v>
      </c>
      <c r="F703" s="3">
        <v>-3.07345033527386</v>
      </c>
      <c r="G703" s="3">
        <v>2044.5497072999999</v>
      </c>
      <c r="H703" s="3">
        <v>20.615241140596499</v>
      </c>
      <c r="I703" s="3"/>
      <c r="J703" s="3">
        <v>1288.83066865</v>
      </c>
      <c r="K703" s="3">
        <v>1288.83066865</v>
      </c>
      <c r="O703" s="101">
        <v>43433</v>
      </c>
    </row>
    <row r="704" spans="1:15" ht="15" customHeight="1" x14ac:dyDescent="0.25">
      <c r="A704" s="101">
        <v>43439</v>
      </c>
      <c r="B704" s="101">
        <v>43441</v>
      </c>
      <c r="C704" s="3">
        <v>1298.4892151399999</v>
      </c>
      <c r="E704" s="3">
        <v>9.6585464899999298</v>
      </c>
      <c r="F704" s="3">
        <v>0.74940383752015705</v>
      </c>
      <c r="G704" s="3">
        <v>2059.8716412799999</v>
      </c>
      <c r="H704" s="3">
        <v>21.519136387133901</v>
      </c>
      <c r="I704" s="3"/>
      <c r="J704" s="3">
        <v>1298.4892151399999</v>
      </c>
      <c r="K704" s="3">
        <v>1298.4892151399999</v>
      </c>
      <c r="O704" s="101">
        <v>43434</v>
      </c>
    </row>
    <row r="705" spans="1:15" ht="15" customHeight="1" x14ac:dyDescent="0.25">
      <c r="A705" s="101">
        <v>43440</v>
      </c>
      <c r="B705" s="101">
        <v>43444</v>
      </c>
      <c r="C705" s="3">
        <v>1281.2385570399999</v>
      </c>
      <c r="E705" s="3">
        <v>-17.250658099999999</v>
      </c>
      <c r="F705" s="3">
        <v>-1.3285176263970799</v>
      </c>
      <c r="G705" s="3">
        <v>2032.5058834399999</v>
      </c>
      <c r="H705" s="3">
        <v>19.904733240523399</v>
      </c>
      <c r="I705" s="3"/>
      <c r="J705" s="3">
        <v>1281.2385570399999</v>
      </c>
      <c r="K705" s="3">
        <v>1281.2385570399999</v>
      </c>
      <c r="O705" s="101">
        <v>43437</v>
      </c>
    </row>
    <row r="706" spans="1:15" ht="15" customHeight="1" x14ac:dyDescent="0.25">
      <c r="A706" s="101">
        <v>43441</v>
      </c>
      <c r="B706" s="101">
        <v>43445</v>
      </c>
      <c r="C706" s="3">
        <v>1309.16912342</v>
      </c>
      <c r="E706" s="3">
        <v>27.930566379999998</v>
      </c>
      <c r="F706" s="3">
        <v>2.1799661137678501</v>
      </c>
      <c r="G706" s="3">
        <v>2076.8138229699998</v>
      </c>
      <c r="H706" s="3">
        <v>22.518615794599999</v>
      </c>
      <c r="I706" s="3"/>
      <c r="J706" s="3">
        <v>1309.16912342</v>
      </c>
      <c r="K706" s="3">
        <v>1309.16912342</v>
      </c>
      <c r="O706" s="101">
        <v>43438</v>
      </c>
    </row>
    <row r="707" spans="1:15" ht="15" customHeight="1" x14ac:dyDescent="0.25">
      <c r="A707" s="101">
        <v>43444</v>
      </c>
      <c r="B707" s="101">
        <v>43446</v>
      </c>
      <c r="C707" s="3">
        <v>1335.4514024800001</v>
      </c>
      <c r="E707" s="3">
        <v>26.28227906</v>
      </c>
      <c r="F707" s="3">
        <v>2.0075541494090299</v>
      </c>
      <c r="G707" s="3">
        <v>2118.50698504</v>
      </c>
      <c r="H707" s="3">
        <v>24.978243349279499</v>
      </c>
      <c r="I707" s="3"/>
      <c r="J707" s="3">
        <v>1335.4514024800001</v>
      </c>
      <c r="K707" s="3">
        <v>1335.4514024800001</v>
      </c>
      <c r="O707" s="101">
        <v>43439</v>
      </c>
    </row>
    <row r="708" spans="1:15" ht="15" customHeight="1" x14ac:dyDescent="0.25">
      <c r="A708" s="101">
        <v>43445</v>
      </c>
      <c r="B708" s="101">
        <v>43447</v>
      </c>
      <c r="C708" s="3">
        <v>1333.85259898</v>
      </c>
      <c r="E708" s="3">
        <v>-1.59880350000003</v>
      </c>
      <c r="F708" s="3">
        <v>-0.119720080942742</v>
      </c>
      <c r="G708" s="3">
        <v>2115.9707067600002</v>
      </c>
      <c r="H708" s="3">
        <v>24.828619295019799</v>
      </c>
      <c r="I708" s="3"/>
      <c r="J708" s="3">
        <v>1333.85259898</v>
      </c>
      <c r="K708" s="3">
        <v>1333.85259898</v>
      </c>
      <c r="O708" s="101">
        <v>43440</v>
      </c>
    </row>
    <row r="709" spans="1:15" ht="15" customHeight="1" x14ac:dyDescent="0.25">
      <c r="A709" s="101">
        <v>43446</v>
      </c>
      <c r="B709" s="101">
        <v>43448</v>
      </c>
      <c r="C709" s="3">
        <v>1326.47646351</v>
      </c>
      <c r="E709" s="3">
        <v>-7.3761354700000004</v>
      </c>
      <c r="F709" s="3">
        <v>-0.552994796849404</v>
      </c>
      <c r="G709" s="3">
        <v>2104.2694988600001</v>
      </c>
      <c r="H709" s="3">
        <v>24.138323526002399</v>
      </c>
      <c r="I709" s="3"/>
      <c r="J709" s="3">
        <v>1326.47646351</v>
      </c>
      <c r="K709" s="3">
        <v>1326.47646351</v>
      </c>
      <c r="O709" s="101">
        <v>43441</v>
      </c>
    </row>
    <row r="710" spans="1:15" ht="15" customHeight="1" x14ac:dyDescent="0.25">
      <c r="A710" s="101">
        <v>43447</v>
      </c>
      <c r="B710" s="101">
        <v>43451</v>
      </c>
      <c r="C710" s="3">
        <v>1309.72238705</v>
      </c>
      <c r="E710" s="3">
        <v>-16.75407646</v>
      </c>
      <c r="F710" s="3">
        <v>-1.26305116757722</v>
      </c>
      <c r="G710" s="3">
        <v>2078.1070684299998</v>
      </c>
      <c r="H710" s="3">
        <v>22.594908932622001</v>
      </c>
      <c r="I710" s="3"/>
      <c r="J710" s="3">
        <v>1309.72238705</v>
      </c>
      <c r="K710" s="3">
        <v>1309.72238705</v>
      </c>
      <c r="O710" s="101">
        <v>43444</v>
      </c>
    </row>
    <row r="711" spans="1:15" ht="15" customHeight="1" x14ac:dyDescent="0.25">
      <c r="A711" s="101">
        <v>43448</v>
      </c>
      <c r="B711" s="101">
        <v>43452</v>
      </c>
      <c r="C711" s="3">
        <v>1303.05866012</v>
      </c>
      <c r="E711" s="3">
        <v>-6.66372692999993</v>
      </c>
      <c r="F711" s="3">
        <v>-0.50878926678570302</v>
      </c>
      <c r="G711" s="3">
        <v>2067.5338827099999</v>
      </c>
      <c r="H711" s="3">
        <v>21.971159194139801</v>
      </c>
      <c r="I711" s="3"/>
      <c r="J711" s="3">
        <v>1303.05866012</v>
      </c>
      <c r="K711" s="3">
        <v>1303.05866012</v>
      </c>
      <c r="O711" s="101">
        <v>43445</v>
      </c>
    </row>
    <row r="712" spans="1:15" ht="15" customHeight="1" x14ac:dyDescent="0.25">
      <c r="A712" s="101">
        <v>43451</v>
      </c>
      <c r="B712" s="101">
        <v>43453</v>
      </c>
      <c r="C712" s="3">
        <v>1308.75206054</v>
      </c>
      <c r="E712" s="3">
        <v>5.6934004199999801</v>
      </c>
      <c r="F712" s="3">
        <v>0.436925872506432</v>
      </c>
      <c r="G712" s="3">
        <v>2076.5674731700001</v>
      </c>
      <c r="H712" s="3">
        <v>22.504082745867599</v>
      </c>
      <c r="I712" s="3"/>
      <c r="J712" s="3">
        <v>1308.75206054</v>
      </c>
      <c r="K712" s="3">
        <v>1308.75206054</v>
      </c>
      <c r="O712" s="101">
        <v>43446</v>
      </c>
    </row>
    <row r="713" spans="1:15" ht="15" customHeight="1" x14ac:dyDescent="0.25">
      <c r="A713" s="101">
        <v>43452</v>
      </c>
      <c r="B713" s="101">
        <v>43454</v>
      </c>
      <c r="C713" s="3">
        <v>1286.4046181000001</v>
      </c>
      <c r="E713" s="3">
        <v>-22.347442439999799</v>
      </c>
      <c r="F713" s="3">
        <v>-1.7075382812218201</v>
      </c>
      <c r="G713" s="3">
        <v>2041.1092886199999</v>
      </c>
      <c r="H713" s="3">
        <v>20.4122786363193</v>
      </c>
      <c r="I713" s="3"/>
      <c r="J713" s="3">
        <v>1286.4046181000001</v>
      </c>
      <c r="K713" s="3">
        <v>1286.4046181000001</v>
      </c>
      <c r="O713" s="101">
        <v>43447</v>
      </c>
    </row>
    <row r="714" spans="1:15" ht="15" customHeight="1" x14ac:dyDescent="0.25">
      <c r="A714" s="101">
        <v>43453</v>
      </c>
      <c r="B714" s="101">
        <v>43455</v>
      </c>
      <c r="C714" s="3">
        <v>1280.2121249899999</v>
      </c>
      <c r="E714" s="3">
        <v>-6.1924931100002096</v>
      </c>
      <c r="F714" s="3">
        <v>-0.48137988801272202</v>
      </c>
      <c r="G714" s="3">
        <v>2031.2837990099999</v>
      </c>
      <c r="H714" s="3">
        <v>19.832638144135</v>
      </c>
      <c r="I714" s="3"/>
      <c r="J714" s="3">
        <v>1280.2121249899999</v>
      </c>
      <c r="K714" s="3">
        <v>1280.2121249899999</v>
      </c>
      <c r="O714" s="101">
        <v>43448</v>
      </c>
    </row>
    <row r="715" spans="1:15" ht="15" customHeight="1" x14ac:dyDescent="0.25">
      <c r="A715" s="101">
        <v>43454</v>
      </c>
      <c r="B715" s="101">
        <v>43458</v>
      </c>
      <c r="C715" s="3">
        <v>1280.2121249899999</v>
      </c>
      <c r="E715" s="3"/>
      <c r="F715" s="3"/>
      <c r="G715" s="3">
        <v>2031.2837990099999</v>
      </c>
      <c r="H715" s="3">
        <v>19.832638144135</v>
      </c>
      <c r="I715" s="3"/>
      <c r="J715" s="3">
        <v>1280.2121249899999</v>
      </c>
      <c r="K715" s="3">
        <v>1280.2121249899999</v>
      </c>
      <c r="O715" s="101">
        <v>43451</v>
      </c>
    </row>
    <row r="716" spans="1:15" ht="15" customHeight="1" x14ac:dyDescent="0.25">
      <c r="A716" s="101">
        <v>43455</v>
      </c>
      <c r="B716" s="101">
        <v>43460</v>
      </c>
      <c r="C716" s="3">
        <v>1280.2121249899999</v>
      </c>
      <c r="E716" s="3"/>
      <c r="F716" s="3"/>
      <c r="G716" s="3">
        <v>2031.2837990099999</v>
      </c>
      <c r="H716" s="3">
        <v>19.832638144135</v>
      </c>
      <c r="I716" s="3"/>
      <c r="J716" s="3">
        <v>1280.2121249899999</v>
      </c>
      <c r="K716" s="3">
        <v>1280.2121249899999</v>
      </c>
      <c r="O716" s="101">
        <v>43452</v>
      </c>
    </row>
    <row r="717" spans="1:15" ht="15" customHeight="1" x14ac:dyDescent="0.25">
      <c r="A717" s="101">
        <v>43461</v>
      </c>
      <c r="B717" s="101">
        <v>43461</v>
      </c>
      <c r="C717" s="3">
        <v>1255.1009028000001</v>
      </c>
      <c r="E717" s="3">
        <v>-25.1112221899998</v>
      </c>
      <c r="F717" s="3">
        <v>-1.96148917041353</v>
      </c>
      <c r="G717" s="3">
        <v>1992.2646088900001</v>
      </c>
      <c r="H717" s="3">
        <v>17.530757681835201</v>
      </c>
      <c r="I717" s="3"/>
      <c r="J717" s="3">
        <v>1255.1009028000001</v>
      </c>
      <c r="K717" s="3">
        <v>1255.1009028000001</v>
      </c>
      <c r="O717" s="101">
        <v>43453</v>
      </c>
    </row>
    <row r="718" spans="1:15" ht="15" customHeight="1" x14ac:dyDescent="0.25">
      <c r="A718" s="101">
        <v>43462</v>
      </c>
      <c r="B718" s="101">
        <v>43462</v>
      </c>
      <c r="C718" s="3">
        <v>1280.2752278299999</v>
      </c>
      <c r="E718" s="3">
        <v>25.1743250299998</v>
      </c>
      <c r="F718" s="3">
        <v>2.00576104868051</v>
      </c>
      <c r="G718" s="3">
        <v>2032.22467641</v>
      </c>
      <c r="H718" s="3">
        <v>19.888143840122499</v>
      </c>
      <c r="I718" s="3"/>
      <c r="J718" s="3">
        <v>1280.2752278299999</v>
      </c>
      <c r="K718" s="3">
        <v>1280.2752278299999</v>
      </c>
      <c r="O718" s="101">
        <v>43454</v>
      </c>
    </row>
    <row r="719" spans="1:15" ht="15" customHeight="1" x14ac:dyDescent="0.25">
      <c r="A719" s="101">
        <v>43467</v>
      </c>
      <c r="B719" s="101">
        <v>43465</v>
      </c>
      <c r="C719" s="3">
        <v>1280.2752278299999</v>
      </c>
      <c r="E719" s="3"/>
      <c r="F719" s="3"/>
      <c r="G719" s="3">
        <v>2032.22467641</v>
      </c>
      <c r="H719" s="3">
        <v>19.888143840122499</v>
      </c>
      <c r="I719" s="3"/>
      <c r="J719" s="3">
        <v>1280.2752278299999</v>
      </c>
      <c r="K719" s="3">
        <v>1280.2752278299999</v>
      </c>
      <c r="O719" s="101">
        <v>43455</v>
      </c>
    </row>
    <row r="720" spans="1:15" ht="15" customHeight="1" x14ac:dyDescent="0.25">
      <c r="A720" s="101">
        <v>43468</v>
      </c>
      <c r="B720" s="101">
        <v>43467</v>
      </c>
      <c r="C720" s="3">
        <v>1285.19401939</v>
      </c>
      <c r="E720" s="3">
        <v>4.9187915600000398</v>
      </c>
      <c r="F720" s="3">
        <v>0.38419797970605701</v>
      </c>
      <c r="G720" s="3">
        <v>2040.03244255</v>
      </c>
      <c r="H720" s="3">
        <v>20.348751666081998</v>
      </c>
      <c r="I720" s="3"/>
      <c r="J720" s="3">
        <v>1285.19401939</v>
      </c>
      <c r="K720" s="3">
        <v>1285.19401939</v>
      </c>
      <c r="O720" s="101">
        <v>43461</v>
      </c>
    </row>
    <row r="721" spans="1:15" ht="15" customHeight="1" x14ac:dyDescent="0.25">
      <c r="A721" s="101">
        <v>43469</v>
      </c>
      <c r="B721" s="101">
        <v>43468</v>
      </c>
      <c r="C721" s="3">
        <v>1271.2654031500001</v>
      </c>
      <c r="E721" s="3">
        <v>-13.928616239999799</v>
      </c>
      <c r="F721" s="3">
        <v>-1.08377537008854</v>
      </c>
      <c r="G721" s="3">
        <v>2017.9230733899999</v>
      </c>
      <c r="H721" s="3">
        <v>19.044441536972201</v>
      </c>
      <c r="I721" s="3"/>
      <c r="J721" s="3">
        <v>1271.2654031500001</v>
      </c>
      <c r="K721" s="3">
        <v>1271.2654031500001</v>
      </c>
      <c r="O721" s="101">
        <v>43462</v>
      </c>
    </row>
    <row r="722" spans="1:15" ht="15" customHeight="1" x14ac:dyDescent="0.25">
      <c r="A722" s="101">
        <v>43472</v>
      </c>
      <c r="B722" s="101">
        <v>43469</v>
      </c>
      <c r="C722" s="3">
        <v>1299.9863528400001</v>
      </c>
      <c r="E722" s="3">
        <v>28.720949689999902</v>
      </c>
      <c r="F722" s="3">
        <v>2.2592410380109298</v>
      </c>
      <c r="G722" s="3">
        <v>2063.5128195900002</v>
      </c>
      <c r="H722" s="3">
        <v>21.7339424142647</v>
      </c>
      <c r="I722" s="3"/>
      <c r="J722" s="3">
        <v>1299.9863528400001</v>
      </c>
      <c r="K722" s="3">
        <v>1299.9863528400001</v>
      </c>
      <c r="O722" s="101">
        <v>43467</v>
      </c>
    </row>
    <row r="723" spans="1:15" ht="15" customHeight="1" x14ac:dyDescent="0.25">
      <c r="A723" s="101">
        <v>43473</v>
      </c>
      <c r="B723" s="101">
        <v>43472</v>
      </c>
      <c r="C723" s="3">
        <v>1315.7913218900001</v>
      </c>
      <c r="E723" s="3">
        <v>15.804969049999899</v>
      </c>
      <c r="F723" s="3">
        <v>1.2157796130299201</v>
      </c>
      <c r="G723" s="3">
        <v>2088.6005877600001</v>
      </c>
      <c r="H723" s="3">
        <v>23.213958868107699</v>
      </c>
      <c r="I723" s="3"/>
      <c r="J723" s="3">
        <v>1315.7913218900001</v>
      </c>
      <c r="K723" s="3">
        <v>1315.7913218900001</v>
      </c>
      <c r="O723" s="101">
        <v>43468</v>
      </c>
    </row>
    <row r="724" spans="1:15" ht="15" customHeight="1" x14ac:dyDescent="0.25">
      <c r="A724" s="101">
        <v>43474</v>
      </c>
      <c r="B724" s="101">
        <v>43473</v>
      </c>
      <c r="C724" s="3">
        <v>1330.4581215400001</v>
      </c>
      <c r="E724" s="3">
        <v>14.66679965</v>
      </c>
      <c r="F724" s="3">
        <v>1.11467520768662</v>
      </c>
      <c r="G724" s="3">
        <v>2111.8817006999998</v>
      </c>
      <c r="H724" s="3">
        <v>24.587394320057602</v>
      </c>
      <c r="I724" s="3"/>
      <c r="J724" s="3">
        <v>1330.4581215400001</v>
      </c>
      <c r="K724" s="3">
        <v>1330.4581215400001</v>
      </c>
      <c r="O724" s="101">
        <v>43469</v>
      </c>
    </row>
    <row r="725" spans="1:15" ht="15" customHeight="1" x14ac:dyDescent="0.25">
      <c r="A725" s="101">
        <v>43475</v>
      </c>
      <c r="B725" s="101">
        <v>43474</v>
      </c>
      <c r="C725" s="3">
        <v>1340.8499686499999</v>
      </c>
      <c r="E725" s="3">
        <v>10.3918471099998</v>
      </c>
      <c r="F725" s="3">
        <v>0.78107284564292701</v>
      </c>
      <c r="G725" s="3">
        <v>2129.0194627199999</v>
      </c>
      <c r="H725" s="3">
        <v>25.598411705094499</v>
      </c>
      <c r="I725" s="3"/>
      <c r="J725" s="3">
        <v>1340.8499686499999</v>
      </c>
      <c r="K725" s="3">
        <v>1340.8499686499999</v>
      </c>
      <c r="O725" s="101">
        <v>43472</v>
      </c>
    </row>
    <row r="726" spans="1:15" ht="15" customHeight="1" x14ac:dyDescent="0.25">
      <c r="A726" s="101">
        <v>43476</v>
      </c>
      <c r="B726" s="101">
        <v>43475</v>
      </c>
      <c r="C726" s="3">
        <v>1337.67775865</v>
      </c>
      <c r="E726" s="3">
        <v>-3.17220999999995</v>
      </c>
      <c r="F726" s="3">
        <v>-0.236582024400078</v>
      </c>
      <c r="G726" s="3">
        <v>2123.9825853799998</v>
      </c>
      <c r="H726" s="3">
        <v>25.301268440349901</v>
      </c>
      <c r="I726" s="3"/>
      <c r="J726" s="3">
        <v>1337.67775865</v>
      </c>
      <c r="K726" s="3">
        <v>1337.67775865</v>
      </c>
      <c r="O726" s="101">
        <v>43473</v>
      </c>
    </row>
    <row r="727" spans="1:15" ht="15" customHeight="1" x14ac:dyDescent="0.25">
      <c r="A727" s="101">
        <v>43479</v>
      </c>
      <c r="B727" s="101">
        <v>43476</v>
      </c>
      <c r="C727" s="3">
        <v>1345.00700476</v>
      </c>
      <c r="E727" s="3">
        <v>7.3292461099999802</v>
      </c>
      <c r="F727" s="3">
        <v>0.54790819856320705</v>
      </c>
      <c r="G727" s="3">
        <v>2135.6200600900002</v>
      </c>
      <c r="H727" s="3">
        <v>25.987804362368699</v>
      </c>
      <c r="I727" s="3"/>
      <c r="J727" s="3">
        <v>1345.00700476</v>
      </c>
      <c r="K727" s="3">
        <v>1345.00700476</v>
      </c>
      <c r="O727" s="101">
        <v>43474</v>
      </c>
    </row>
    <row r="728" spans="1:15" ht="15" customHeight="1" x14ac:dyDescent="0.25">
      <c r="A728" s="101">
        <v>43480</v>
      </c>
      <c r="B728" s="101">
        <v>43479</v>
      </c>
      <c r="C728" s="3">
        <v>1340.95207865</v>
      </c>
      <c r="E728" s="3">
        <v>-4.0549261099999896</v>
      </c>
      <c r="F728" s="3">
        <v>-0.30147992505983301</v>
      </c>
      <c r="G728" s="3">
        <v>2129.1815943299998</v>
      </c>
      <c r="H728" s="3">
        <v>25.607976423999101</v>
      </c>
      <c r="I728" s="3"/>
      <c r="J728" s="3">
        <v>1340.95207865</v>
      </c>
      <c r="K728" s="3">
        <v>1340.95207865</v>
      </c>
      <c r="O728" s="101">
        <v>43475</v>
      </c>
    </row>
    <row r="729" spans="1:15" ht="15" customHeight="1" x14ac:dyDescent="0.25">
      <c r="A729" s="101">
        <v>43481</v>
      </c>
      <c r="B729" s="101">
        <v>43480</v>
      </c>
      <c r="C729" s="3">
        <v>1342.30908146</v>
      </c>
      <c r="E729" s="3">
        <v>1.35700281000004</v>
      </c>
      <c r="F729" s="3">
        <v>0.10119696532080399</v>
      </c>
      <c r="G729" s="3">
        <v>2131.3362615000001</v>
      </c>
      <c r="H729" s="3">
        <v>25.735087884952701</v>
      </c>
      <c r="I729" s="3"/>
      <c r="J729" s="3">
        <v>1342.30908146</v>
      </c>
      <c r="K729" s="3">
        <v>1342.30908146</v>
      </c>
      <c r="O729" s="101">
        <v>43476</v>
      </c>
    </row>
    <row r="730" spans="1:15" ht="15" customHeight="1" x14ac:dyDescent="0.25">
      <c r="A730" s="101">
        <v>43482</v>
      </c>
      <c r="B730" s="101">
        <v>43481</v>
      </c>
      <c r="C730" s="3">
        <v>1355.3573195700001</v>
      </c>
      <c r="E730" s="3">
        <v>13.04823811</v>
      </c>
      <c r="F730" s="3">
        <v>0.97207403944610205</v>
      </c>
      <c r="G730" s="3">
        <v>2152.0544279800001</v>
      </c>
      <c r="H730" s="3">
        <v>26.957326032088002</v>
      </c>
      <c r="I730" s="3"/>
      <c r="J730" s="3">
        <v>1355.3573195700001</v>
      </c>
      <c r="K730" s="3">
        <v>1355.3573195700001</v>
      </c>
      <c r="O730" s="101">
        <v>43479</v>
      </c>
    </row>
    <row r="731" spans="1:15" ht="15" customHeight="1" x14ac:dyDescent="0.25">
      <c r="A731" s="101">
        <v>43483</v>
      </c>
      <c r="B731" s="101">
        <v>43482</v>
      </c>
      <c r="C731" s="3">
        <v>1359.35746879</v>
      </c>
      <c r="E731" s="3">
        <v>4.0001492199999102</v>
      </c>
      <c r="F731" s="3">
        <v>0.29513613585450099</v>
      </c>
      <c r="G731" s="3">
        <v>2158.4059182699998</v>
      </c>
      <c r="H731" s="3">
        <v>27.3320229788999</v>
      </c>
      <c r="I731" s="3"/>
      <c r="J731" s="3">
        <v>1359.35746879</v>
      </c>
      <c r="K731" s="3">
        <v>1359.35746879</v>
      </c>
      <c r="O731" s="101">
        <v>43480</v>
      </c>
    </row>
    <row r="732" spans="1:15" ht="15" customHeight="1" x14ac:dyDescent="0.25">
      <c r="A732" s="101">
        <v>43486</v>
      </c>
      <c r="B732" s="101">
        <v>43483</v>
      </c>
      <c r="C732" s="3">
        <v>1374.2444244200001</v>
      </c>
      <c r="E732" s="3">
        <v>14.8869556300001</v>
      </c>
      <c r="F732" s="3">
        <v>1.09514649176507</v>
      </c>
      <c r="G732" s="3">
        <v>2182.0436249600002</v>
      </c>
      <c r="H732" s="3">
        <v>28.726495161329801</v>
      </c>
      <c r="I732" s="3"/>
      <c r="J732" s="3">
        <v>1374.2444244200001</v>
      </c>
      <c r="K732" s="3">
        <v>1374.2444244200001</v>
      </c>
      <c r="O732" s="101">
        <v>43481</v>
      </c>
    </row>
    <row r="733" spans="1:15" ht="15" customHeight="1" x14ac:dyDescent="0.25">
      <c r="A733" s="101">
        <v>43487</v>
      </c>
      <c r="B733" s="101">
        <v>43487</v>
      </c>
      <c r="C733" s="3">
        <v>1369.44134233</v>
      </c>
      <c r="E733" s="3">
        <v>-4.8030820900000801</v>
      </c>
      <c r="F733" s="3">
        <v>-0.34950711857734101</v>
      </c>
      <c r="G733" s="3">
        <v>2174.4172271699999</v>
      </c>
      <c r="H733" s="3">
        <v>28.2765868978179</v>
      </c>
      <c r="I733" s="3"/>
      <c r="J733" s="3">
        <v>1369.44134233</v>
      </c>
      <c r="K733" s="3">
        <v>1369.44134233</v>
      </c>
      <c r="O733" s="101">
        <v>43482</v>
      </c>
    </row>
    <row r="734" spans="1:15" ht="15" customHeight="1" x14ac:dyDescent="0.25">
      <c r="A734" s="101">
        <v>43488</v>
      </c>
      <c r="B734" s="101">
        <v>43488</v>
      </c>
      <c r="C734" s="3">
        <v>1362.4818135600001</v>
      </c>
      <c r="E734" s="3">
        <v>-6.9595287699999</v>
      </c>
      <c r="F734" s="3">
        <v>-0.50820203501077399</v>
      </c>
      <c r="G734" s="3">
        <v>2163.36679456</v>
      </c>
      <c r="H734" s="3">
        <v>27.624682672058999</v>
      </c>
      <c r="I734" s="3"/>
      <c r="J734" s="3">
        <v>1362.4818135600001</v>
      </c>
      <c r="K734" s="3">
        <v>1362.4818135600001</v>
      </c>
      <c r="O734" s="101">
        <v>43483</v>
      </c>
    </row>
    <row r="735" spans="1:15" ht="15" customHeight="1" x14ac:dyDescent="0.25">
      <c r="A735" s="101">
        <v>43489</v>
      </c>
      <c r="B735" s="101">
        <v>43489</v>
      </c>
      <c r="C735" s="3">
        <v>1359.5947625599999</v>
      </c>
      <c r="E735" s="3">
        <v>-2.8870510000001501</v>
      </c>
      <c r="F735" s="3">
        <v>-0.21189647973770501</v>
      </c>
      <c r="G735" s="3">
        <v>2158.7826964800001</v>
      </c>
      <c r="H735" s="3">
        <v>27.354250462288199</v>
      </c>
      <c r="I735" s="3"/>
      <c r="J735" s="3">
        <v>1359.5947625599999</v>
      </c>
      <c r="K735" s="3">
        <v>1359.5947625599999</v>
      </c>
      <c r="O735" s="101">
        <v>43486</v>
      </c>
    </row>
    <row r="736" spans="1:15" ht="15" customHeight="1" x14ac:dyDescent="0.25">
      <c r="A736" s="101">
        <v>43490</v>
      </c>
      <c r="B736" s="101">
        <v>43490</v>
      </c>
      <c r="C736" s="3">
        <v>1364.75107192</v>
      </c>
      <c r="E736" s="3">
        <v>5.1563093600000203</v>
      </c>
      <c r="F736" s="3">
        <v>0.37925339976236899</v>
      </c>
      <c r="G736" s="3">
        <v>2166.9699532499999</v>
      </c>
      <c r="H736" s="3">
        <v>27.8372457869153</v>
      </c>
      <c r="I736" s="3"/>
      <c r="J736" s="3">
        <v>1364.75107192</v>
      </c>
      <c r="K736" s="3">
        <v>1364.75107192</v>
      </c>
      <c r="O736" s="101">
        <v>43487</v>
      </c>
    </row>
    <row r="737" spans="1:15" ht="15" customHeight="1" x14ac:dyDescent="0.25">
      <c r="A737" s="101">
        <v>43493</v>
      </c>
      <c r="B737" s="101">
        <v>43493</v>
      </c>
      <c r="C737" s="3">
        <v>1361.78374306</v>
      </c>
      <c r="E737" s="3">
        <v>-2.9673288599999501</v>
      </c>
      <c r="F737" s="3">
        <v>-0.217426380609131</v>
      </c>
      <c r="G737" s="3">
        <v>2162.2583889100001</v>
      </c>
      <c r="H737" s="3">
        <v>27.559293890226499</v>
      </c>
      <c r="I737" s="3"/>
      <c r="J737" s="3">
        <v>1361.78374306</v>
      </c>
      <c r="K737" s="3">
        <v>1361.78374306</v>
      </c>
      <c r="O737" s="101">
        <v>43488</v>
      </c>
    </row>
    <row r="738" spans="1:15" ht="15" customHeight="1" x14ac:dyDescent="0.25">
      <c r="A738" s="101">
        <v>43494</v>
      </c>
      <c r="B738" s="101">
        <v>43494</v>
      </c>
      <c r="C738" s="3">
        <v>1378.0688819</v>
      </c>
      <c r="E738" s="3">
        <v>16.285138839999899</v>
      </c>
      <c r="F738" s="3">
        <v>1.19586820763526</v>
      </c>
      <c r="G738" s="3">
        <v>2188.11614955</v>
      </c>
      <c r="H738" s="3">
        <v>29.084734931749601</v>
      </c>
      <c r="I738" s="3"/>
      <c r="J738" s="3">
        <v>1378.0688819</v>
      </c>
      <c r="K738" s="3">
        <v>1378.0688819</v>
      </c>
      <c r="O738" s="101">
        <v>43489</v>
      </c>
    </row>
    <row r="739" spans="1:15" ht="15" customHeight="1" x14ac:dyDescent="0.25">
      <c r="A739" s="101">
        <v>43495</v>
      </c>
      <c r="B739" s="101">
        <v>43495</v>
      </c>
      <c r="C739" s="3">
        <v>1390.8653232700001</v>
      </c>
      <c r="E739" s="3">
        <v>12.7964413700001</v>
      </c>
      <c r="F739" s="3">
        <v>0.92857777561576804</v>
      </c>
      <c r="G739" s="3">
        <v>2208.4345098200001</v>
      </c>
      <c r="H739" s="3">
        <v>30.2833870920749</v>
      </c>
      <c r="I739" s="3"/>
      <c r="J739" s="3">
        <v>1390.8653232700001</v>
      </c>
      <c r="K739" s="3">
        <v>1390.8653232700001</v>
      </c>
      <c r="O739" s="101">
        <v>43490</v>
      </c>
    </row>
    <row r="740" spans="1:15" ht="15" customHeight="1" x14ac:dyDescent="0.25">
      <c r="A740" s="101">
        <v>43496</v>
      </c>
      <c r="B740" s="101">
        <v>43496</v>
      </c>
      <c r="C740" s="3">
        <v>1391.2933696699999</v>
      </c>
      <c r="E740" s="3">
        <v>0.428046399999857</v>
      </c>
      <c r="F740" s="3">
        <v>3.0775546189731801E-2</v>
      </c>
      <c r="G740" s="3">
        <v>2209.1141676000002</v>
      </c>
      <c r="H740" s="3">
        <v>30.3234825158912</v>
      </c>
      <c r="I740" s="3"/>
      <c r="J740" s="3">
        <v>1391.2933696699999</v>
      </c>
      <c r="K740" s="3">
        <v>1391.2933696699999</v>
      </c>
      <c r="O740" s="101">
        <v>43493</v>
      </c>
    </row>
    <row r="741" spans="1:15" ht="15" customHeight="1" x14ac:dyDescent="0.25">
      <c r="A741" s="101">
        <v>43497</v>
      </c>
      <c r="B741" s="101">
        <v>43497</v>
      </c>
      <c r="C741" s="3">
        <v>1391.12549528</v>
      </c>
      <c r="E741" s="3">
        <v>-0.167874389999951</v>
      </c>
      <c r="F741" s="3">
        <v>-1.2066066989147001E-2</v>
      </c>
      <c r="G741" s="3">
        <v>2208.8476144000001</v>
      </c>
      <c r="H741" s="3">
        <v>30.307757596912701</v>
      </c>
      <c r="I741" s="3"/>
      <c r="J741" s="3">
        <v>1391.12549528</v>
      </c>
      <c r="K741" s="3">
        <v>1391.12549528</v>
      </c>
      <c r="O741" s="101">
        <v>43494</v>
      </c>
    </row>
    <row r="742" spans="1:15" ht="15" customHeight="1" x14ac:dyDescent="0.25">
      <c r="A742" s="101">
        <v>43500</v>
      </c>
      <c r="B742" s="101">
        <v>43500</v>
      </c>
      <c r="C742" s="3">
        <v>1395.6271824099999</v>
      </c>
      <c r="E742" s="3">
        <v>4.5016871299999304</v>
      </c>
      <c r="F742" s="3">
        <v>0.32360036138177001</v>
      </c>
      <c r="G742" s="3">
        <v>2215.9954532699999</v>
      </c>
      <c r="H742" s="3">
        <v>30.7294339718431</v>
      </c>
      <c r="I742" s="3"/>
      <c r="J742" s="3">
        <v>1395.6271824099999</v>
      </c>
      <c r="K742" s="3">
        <v>1395.6271824099999</v>
      </c>
      <c r="O742" s="101">
        <v>43495</v>
      </c>
    </row>
    <row r="743" spans="1:15" ht="15" customHeight="1" x14ac:dyDescent="0.25">
      <c r="A743" s="101">
        <v>43501</v>
      </c>
      <c r="B743" s="101">
        <v>43501</v>
      </c>
      <c r="C743" s="3">
        <v>1402.2414718499999</v>
      </c>
      <c r="E743" s="3">
        <v>6.6142894399999896</v>
      </c>
      <c r="F743" s="3">
        <v>0.47392953672471499</v>
      </c>
      <c r="G743" s="3">
        <v>2226.4977102500002</v>
      </c>
      <c r="H743" s="3">
        <v>31.348999372302799</v>
      </c>
      <c r="I743" s="3"/>
      <c r="J743" s="3">
        <v>1402.2414718499999</v>
      </c>
      <c r="K743" s="3">
        <v>1402.2414718499999</v>
      </c>
      <c r="O743" s="101">
        <v>43496</v>
      </c>
    </row>
    <row r="744" spans="1:15" ht="15" customHeight="1" x14ac:dyDescent="0.25">
      <c r="A744" s="101">
        <v>43502</v>
      </c>
      <c r="B744" s="101">
        <v>43502</v>
      </c>
      <c r="C744" s="3">
        <v>1409.9726528599999</v>
      </c>
      <c r="E744" s="3">
        <v>7.7311810100000002</v>
      </c>
      <c r="F744" s="3">
        <v>0.55134448418503401</v>
      </c>
      <c r="G744" s="3">
        <v>2238.7733825700002</v>
      </c>
      <c r="H744" s="3">
        <v>32.073184835611997</v>
      </c>
      <c r="I744" s="3"/>
      <c r="J744" s="3">
        <v>1409.9726528599999</v>
      </c>
      <c r="K744" s="3">
        <v>1409.9726528599999</v>
      </c>
      <c r="O744" s="101">
        <v>43497</v>
      </c>
    </row>
    <row r="745" spans="1:15" ht="15" customHeight="1" x14ac:dyDescent="0.25">
      <c r="A745" s="101">
        <v>43503</v>
      </c>
      <c r="B745" s="101">
        <v>43503</v>
      </c>
      <c r="C745" s="3">
        <v>1393.3102521200001</v>
      </c>
      <c r="E745" s="3">
        <v>-16.6624007399998</v>
      </c>
      <c r="F745" s="3">
        <v>-1.18175346920393</v>
      </c>
      <c r="G745" s="3">
        <v>2212.3166004599998</v>
      </c>
      <c r="H745" s="3">
        <v>30.512405392291001</v>
      </c>
      <c r="I745" s="3"/>
      <c r="J745" s="3">
        <v>1393.3102521200001</v>
      </c>
      <c r="K745" s="3">
        <v>1393.3102521200001</v>
      </c>
      <c r="O745" s="101">
        <v>43500</v>
      </c>
    </row>
    <row r="746" spans="1:15" ht="15" customHeight="1" x14ac:dyDescent="0.25">
      <c r="A746" s="101">
        <v>43504</v>
      </c>
      <c r="B746" s="101">
        <v>43504</v>
      </c>
      <c r="C746" s="3">
        <v>1393.27829337</v>
      </c>
      <c r="E746" s="3">
        <v>-3.1958750000057899E-2</v>
      </c>
      <c r="F746" s="3">
        <v>-2.29372818806306E-3</v>
      </c>
      <c r="G746" s="3">
        <v>2212.2658559299998</v>
      </c>
      <c r="H746" s="3">
        <v>30.509411792428601</v>
      </c>
      <c r="I746" s="3"/>
      <c r="J746" s="3">
        <v>1393.27829337</v>
      </c>
      <c r="K746" s="3">
        <v>1393.27829337</v>
      </c>
      <c r="O746" s="101">
        <v>43501</v>
      </c>
    </row>
    <row r="747" spans="1:15" ht="15" customHeight="1" x14ac:dyDescent="0.25">
      <c r="A747" s="101">
        <v>43507</v>
      </c>
      <c r="B747" s="101">
        <v>43507</v>
      </c>
      <c r="C747" s="3">
        <v>1406.1017526000001</v>
      </c>
      <c r="E747" s="3">
        <v>12.823459229999999</v>
      </c>
      <c r="F747" s="3">
        <v>0.92038032107593004</v>
      </c>
      <c r="G747" s="3">
        <v>2232.6271155200002</v>
      </c>
      <c r="H747" s="3">
        <v>31.7105947358442</v>
      </c>
      <c r="I747" s="3"/>
      <c r="J747" s="3">
        <v>1406.1017526000001</v>
      </c>
      <c r="K747" s="3">
        <v>1406.1017526000001</v>
      </c>
      <c r="O747" s="101">
        <v>43502</v>
      </c>
    </row>
    <row r="748" spans="1:15" ht="15" customHeight="1" x14ac:dyDescent="0.25">
      <c r="A748" s="101">
        <v>43508</v>
      </c>
      <c r="B748" s="101">
        <v>43508</v>
      </c>
      <c r="C748" s="3">
        <v>1409.4449078299999</v>
      </c>
      <c r="E748" s="3">
        <v>3.3431552299998599</v>
      </c>
      <c r="F748" s="3">
        <v>0.23776054782793599</v>
      </c>
      <c r="G748" s="3">
        <v>2237.9354219799998</v>
      </c>
      <c r="H748" s="3">
        <v>32.023750567387403</v>
      </c>
      <c r="I748" s="3"/>
      <c r="J748" s="3">
        <v>1409.4449078299999</v>
      </c>
      <c r="K748" s="3">
        <v>1409.4449078299999</v>
      </c>
      <c r="O748" s="101">
        <v>43503</v>
      </c>
    </row>
    <row r="749" spans="1:15" ht="15" customHeight="1" x14ac:dyDescent="0.25">
      <c r="A749" s="101">
        <v>43509</v>
      </c>
      <c r="B749" s="101">
        <v>43509</v>
      </c>
      <c r="C749" s="3">
        <v>1416.77178751</v>
      </c>
      <c r="E749" s="3">
        <v>7.3268796800000402</v>
      </c>
      <c r="F749" s="3">
        <v>0.51984150918538097</v>
      </c>
      <c r="G749" s="3">
        <v>2249.5691392499998</v>
      </c>
      <c r="H749" s="3">
        <v>32.710064824689397</v>
      </c>
      <c r="I749" s="3"/>
      <c r="J749" s="3">
        <v>1416.77178751</v>
      </c>
      <c r="K749" s="3">
        <v>1416.77178751</v>
      </c>
      <c r="O749" s="101">
        <v>43504</v>
      </c>
    </row>
    <row r="750" spans="1:15" ht="15" customHeight="1" x14ac:dyDescent="0.25">
      <c r="A750" s="101">
        <v>43510</v>
      </c>
      <c r="B750" s="101">
        <v>43510</v>
      </c>
      <c r="C750" s="3">
        <v>1419.5212456300001</v>
      </c>
      <c r="E750" s="3">
        <v>2.74945812000009</v>
      </c>
      <c r="F750" s="3">
        <v>0.19406499651100001</v>
      </c>
      <c r="G750" s="3">
        <v>2254.2225976200002</v>
      </c>
      <c r="H750" s="3">
        <v>32.984588844052404</v>
      </c>
      <c r="I750" s="3"/>
      <c r="J750" s="3">
        <v>1419.5212456300001</v>
      </c>
      <c r="K750" s="3">
        <v>1419.5212456300001</v>
      </c>
      <c r="O750" s="101">
        <v>43507</v>
      </c>
    </row>
    <row r="751" spans="1:15" ht="15" customHeight="1" x14ac:dyDescent="0.25">
      <c r="A751" s="101">
        <v>43511</v>
      </c>
      <c r="B751" s="101">
        <v>43511</v>
      </c>
      <c r="C751" s="3">
        <v>1431.92869827</v>
      </c>
      <c r="E751" s="3">
        <v>12.407452639999899</v>
      </c>
      <c r="F751" s="3">
        <v>0.874058960244261</v>
      </c>
      <c r="G751" s="3">
        <v>2273.9258322199998</v>
      </c>
      <c r="H751" s="3">
        <v>34.1469525586852</v>
      </c>
      <c r="I751" s="3"/>
      <c r="J751" s="3">
        <v>1431.92869827</v>
      </c>
      <c r="K751" s="3">
        <v>1431.92869827</v>
      </c>
      <c r="O751" s="101">
        <v>43508</v>
      </c>
    </row>
    <row r="752" spans="1:15" ht="15" customHeight="1" x14ac:dyDescent="0.25">
      <c r="A752" s="101">
        <v>43514</v>
      </c>
      <c r="B752" s="101">
        <v>43515</v>
      </c>
      <c r="C752" s="3">
        <v>1437.94104296</v>
      </c>
      <c r="E752" s="3">
        <v>6.01234468999996</v>
      </c>
      <c r="F752" s="3">
        <v>0.41987737917843398</v>
      </c>
      <c r="G752" s="3">
        <v>2283.4735323999998</v>
      </c>
      <c r="H752" s="3">
        <v>34.710205266818001</v>
      </c>
      <c r="I752" s="3"/>
      <c r="J752" s="3">
        <v>1437.94104296</v>
      </c>
      <c r="K752" s="3">
        <v>1437.94104296</v>
      </c>
      <c r="O752" s="101">
        <v>43509</v>
      </c>
    </row>
    <row r="753" spans="1:15" ht="15" customHeight="1" x14ac:dyDescent="0.25">
      <c r="A753" s="101">
        <v>43515</v>
      </c>
      <c r="B753" s="101">
        <v>43516</v>
      </c>
      <c r="C753" s="3">
        <v>1448.94400075</v>
      </c>
      <c r="E753" s="3">
        <v>11.0029577899999</v>
      </c>
      <c r="F753" s="3">
        <v>0.76518838125312305</v>
      </c>
      <c r="G753" s="3">
        <v>2300.94640656</v>
      </c>
      <c r="H753" s="3">
        <v>35.740992105945899</v>
      </c>
      <c r="I753" s="3"/>
      <c r="J753" s="3">
        <v>1448.94400075</v>
      </c>
      <c r="K753" s="3">
        <v>1448.94400075</v>
      </c>
      <c r="O753" s="101">
        <v>43510</v>
      </c>
    </row>
    <row r="754" spans="1:15" ht="15" customHeight="1" x14ac:dyDescent="0.25">
      <c r="A754" s="101">
        <v>43516</v>
      </c>
      <c r="B754" s="101">
        <v>43517</v>
      </c>
      <c r="C754" s="3">
        <v>1452.0695455</v>
      </c>
      <c r="E754" s="3">
        <v>3.1255447500000102</v>
      </c>
      <c r="F754" s="3">
        <v>0.21571190800901899</v>
      </c>
      <c r="G754" s="3">
        <v>2305.9098219500002</v>
      </c>
      <c r="H754" s="3">
        <v>36.033801589622598</v>
      </c>
      <c r="I754" s="3"/>
      <c r="J754" s="3">
        <v>1452.0695455</v>
      </c>
      <c r="K754" s="3">
        <v>1452.0695455</v>
      </c>
      <c r="O754" s="101">
        <v>43511</v>
      </c>
    </row>
    <row r="755" spans="1:15" ht="15" customHeight="1" x14ac:dyDescent="0.25">
      <c r="A755" s="101">
        <v>43517</v>
      </c>
      <c r="B755" s="101">
        <v>43518</v>
      </c>
      <c r="C755" s="3">
        <v>1462.85173433</v>
      </c>
      <c r="E755" s="3">
        <v>10.7821888299999</v>
      </c>
      <c r="F755" s="3">
        <v>0.74253942336399703</v>
      </c>
      <c r="G755" s="3">
        <v>2323.0321114600001</v>
      </c>
      <c r="H755" s="3">
        <v>37.043906196399298</v>
      </c>
      <c r="I755" s="3"/>
      <c r="J755" s="3">
        <v>1462.85173433</v>
      </c>
      <c r="K755" s="3">
        <v>1462.85173433</v>
      </c>
      <c r="O755" s="101">
        <v>43514</v>
      </c>
    </row>
    <row r="756" spans="1:15" ht="15" customHeight="1" x14ac:dyDescent="0.25">
      <c r="A756" s="101">
        <v>43518</v>
      </c>
      <c r="B756" s="101">
        <v>43521</v>
      </c>
      <c r="C756" s="3">
        <v>1455.0407000499999</v>
      </c>
      <c r="E756" s="3">
        <v>-7.8110342800000501</v>
      </c>
      <c r="F756" s="3">
        <v>-0.53395939565793404</v>
      </c>
      <c r="G756" s="3">
        <v>2310.62806323</v>
      </c>
      <c r="H756" s="3">
        <v>36.312147382691201</v>
      </c>
      <c r="I756" s="3"/>
      <c r="J756" s="3">
        <v>1455.0407000499999</v>
      </c>
      <c r="K756" s="3">
        <v>1455.0407000499999</v>
      </c>
      <c r="O756" s="101">
        <v>43515</v>
      </c>
    </row>
    <row r="757" spans="1:15" ht="15" customHeight="1" x14ac:dyDescent="0.25">
      <c r="A757" s="101">
        <v>43521</v>
      </c>
      <c r="B757" s="101">
        <v>43522</v>
      </c>
      <c r="C757" s="3">
        <v>1463.6637312299999</v>
      </c>
      <c r="E757" s="3">
        <v>8.6230311799999892</v>
      </c>
      <c r="F757" s="3">
        <v>0.592631613652017</v>
      </c>
      <c r="G757" s="3">
        <v>2324.3215756</v>
      </c>
      <c r="H757" s="3">
        <v>37.119976260938699</v>
      </c>
      <c r="I757" s="3"/>
      <c r="J757" s="3">
        <v>1463.6637312299999</v>
      </c>
      <c r="K757" s="3">
        <v>1463.6637312299999</v>
      </c>
      <c r="O757" s="101">
        <v>43516</v>
      </c>
    </row>
    <row r="758" spans="1:15" ht="15" customHeight="1" x14ac:dyDescent="0.25">
      <c r="A758" s="101">
        <v>43522</v>
      </c>
      <c r="B758" s="101">
        <v>43523</v>
      </c>
      <c r="C758" s="3">
        <v>1457.2805558800001</v>
      </c>
      <c r="E758" s="3">
        <v>-6.3831753499998696</v>
      </c>
      <c r="F758" s="3">
        <v>-0.436109415967811</v>
      </c>
      <c r="G758" s="3">
        <v>2314.18499036</v>
      </c>
      <c r="H758" s="3">
        <v>36.5219831337971</v>
      </c>
      <c r="I758" s="3"/>
      <c r="J758" s="3">
        <v>1457.2805558800001</v>
      </c>
      <c r="K758" s="3">
        <v>1457.2805558800001</v>
      </c>
      <c r="O758" s="101">
        <v>43517</v>
      </c>
    </row>
    <row r="759" spans="1:15" ht="15" customHeight="1" x14ac:dyDescent="0.25">
      <c r="A759" s="101">
        <v>43523</v>
      </c>
      <c r="B759" s="101">
        <v>43524</v>
      </c>
      <c r="C759" s="3">
        <v>1448.6266622000001</v>
      </c>
      <c r="E759" s="3">
        <v>-8.6538936800000101</v>
      </c>
      <c r="F759" s="3">
        <v>-0.59383854708568995</v>
      </c>
      <c r="G759" s="3">
        <v>2300.4424678400001</v>
      </c>
      <c r="H759" s="3">
        <v>35.711262972916799</v>
      </c>
      <c r="I759" s="3"/>
      <c r="J759" s="3">
        <v>1448.6266622000001</v>
      </c>
      <c r="K759" s="3">
        <v>1448.6266622000001</v>
      </c>
      <c r="O759" s="101">
        <v>43518</v>
      </c>
    </row>
    <row r="760" spans="1:15" ht="15" customHeight="1" x14ac:dyDescent="0.25">
      <c r="A760" s="101">
        <v>43524</v>
      </c>
      <c r="B760" s="101">
        <v>43525</v>
      </c>
      <c r="C760" s="3">
        <v>1451.4041842700001</v>
      </c>
      <c r="E760" s="3">
        <v>2.77752207000003</v>
      </c>
      <c r="F760" s="3">
        <v>0.19173484393708501</v>
      </c>
      <c r="G760" s="3">
        <v>2304.8532176099998</v>
      </c>
      <c r="H760" s="3">
        <v>35.9714687508541</v>
      </c>
      <c r="I760" s="3"/>
      <c r="J760" s="3">
        <v>1451.4041842700001</v>
      </c>
      <c r="K760" s="3">
        <v>1451.4041842700001</v>
      </c>
      <c r="O760" s="101">
        <v>43521</v>
      </c>
    </row>
    <row r="761" spans="1:15" ht="15" customHeight="1" x14ac:dyDescent="0.25">
      <c r="A761" s="101">
        <v>43525</v>
      </c>
      <c r="B761" s="101">
        <v>43528</v>
      </c>
      <c r="C761" s="3">
        <v>1459.9677469799999</v>
      </c>
      <c r="E761" s="3">
        <v>8.5635627099998093</v>
      </c>
      <c r="F761" s="3">
        <v>0.59001915543650496</v>
      </c>
      <c r="G761" s="3">
        <v>2318.45229311</v>
      </c>
      <c r="H761" s="3">
        <v>36.773726463085403</v>
      </c>
      <c r="I761" s="3"/>
      <c r="J761" s="3">
        <v>1459.9677469799999</v>
      </c>
      <c r="K761" s="3">
        <v>1459.9677469799999</v>
      </c>
      <c r="O761" s="101">
        <v>43522</v>
      </c>
    </row>
    <row r="762" spans="1:15" ht="15" customHeight="1" x14ac:dyDescent="0.25">
      <c r="A762" s="101">
        <v>43528</v>
      </c>
      <c r="B762" s="101">
        <v>43529</v>
      </c>
      <c r="C762" s="3">
        <v>1462.8917181500001</v>
      </c>
      <c r="E762" s="3">
        <v>2.92397117000018</v>
      </c>
      <c r="F762" s="3">
        <v>0.20027642227360401</v>
      </c>
      <c r="G762" s="3">
        <v>2323.0956064000002</v>
      </c>
      <c r="H762" s="3">
        <v>37.047651988185201</v>
      </c>
      <c r="I762" s="3"/>
      <c r="J762" s="3">
        <v>1462.8917181500001</v>
      </c>
      <c r="K762" s="3">
        <v>1462.8917181500001</v>
      </c>
      <c r="O762" s="101">
        <v>43523</v>
      </c>
    </row>
    <row r="763" spans="1:15" ht="15" customHeight="1" x14ac:dyDescent="0.25">
      <c r="A763" s="101">
        <v>43529</v>
      </c>
      <c r="B763" s="101">
        <v>43530</v>
      </c>
      <c r="C763" s="3">
        <v>1448.71792695</v>
      </c>
      <c r="E763" s="3">
        <v>-14.1737912</v>
      </c>
      <c r="F763" s="3">
        <v>-0.96888860769028795</v>
      </c>
      <c r="G763" s="3">
        <v>2300.5873977199999</v>
      </c>
      <c r="H763" s="3">
        <v>35.719812900738198</v>
      </c>
      <c r="I763" s="3"/>
      <c r="J763" s="3">
        <v>1448.71792695</v>
      </c>
      <c r="K763" s="3">
        <v>1448.71792695</v>
      </c>
      <c r="O763" s="101">
        <v>43524</v>
      </c>
    </row>
    <row r="764" spans="1:15" ht="15" customHeight="1" x14ac:dyDescent="0.25">
      <c r="A764" s="101">
        <v>43530</v>
      </c>
      <c r="B764" s="101">
        <v>43531</v>
      </c>
      <c r="C764" s="3">
        <v>1429.8729245100001</v>
      </c>
      <c r="E764" s="3">
        <v>-18.845002439999899</v>
      </c>
      <c r="F764" s="3">
        <v>-1.3008054977047401</v>
      </c>
      <c r="G764" s="3">
        <v>2270.6612303900001</v>
      </c>
      <c r="H764" s="3">
        <v>33.954362114174302</v>
      </c>
      <c r="I764" s="3"/>
      <c r="J764" s="3">
        <v>1429.8729245100001</v>
      </c>
      <c r="K764" s="3">
        <v>1429.8729245100001</v>
      </c>
      <c r="O764" s="101">
        <v>43525</v>
      </c>
    </row>
    <row r="765" spans="1:15" ht="15" customHeight="1" x14ac:dyDescent="0.25">
      <c r="A765" s="101">
        <v>43531</v>
      </c>
      <c r="B765" s="101">
        <v>43532</v>
      </c>
      <c r="C765" s="3">
        <v>1423.9075247799999</v>
      </c>
      <c r="E765" s="3">
        <v>-5.9653997300001702</v>
      </c>
      <c r="F765" s="3">
        <v>-0.41719789414464897</v>
      </c>
      <c r="G765" s="3">
        <v>2261.1880795400002</v>
      </c>
      <c r="H765" s="3">
        <v>33.395507335513599</v>
      </c>
      <c r="I765" s="3"/>
      <c r="J765" s="3">
        <v>1423.9075247799999</v>
      </c>
      <c r="K765" s="3">
        <v>1423.9075247799999</v>
      </c>
      <c r="O765" s="101">
        <v>43528</v>
      </c>
    </row>
    <row r="766" spans="1:15" ht="15" customHeight="1" x14ac:dyDescent="0.25">
      <c r="A766" s="101">
        <v>43532</v>
      </c>
      <c r="B766" s="101">
        <v>43535</v>
      </c>
      <c r="C766" s="3">
        <v>1434.39013469</v>
      </c>
      <c r="E766" s="3">
        <v>10.482609910000001</v>
      </c>
      <c r="F766" s="3">
        <v>0.73618614464585597</v>
      </c>
      <c r="G766" s="3">
        <v>2277.8346328799998</v>
      </c>
      <c r="H766" s="3">
        <v>34.377546577746301</v>
      </c>
      <c r="I766" s="3"/>
      <c r="J766" s="3">
        <v>1434.39013469</v>
      </c>
      <c r="K766" s="3">
        <v>1434.39013469</v>
      </c>
      <c r="O766" s="101">
        <v>43529</v>
      </c>
    </row>
    <row r="767" spans="1:15" ht="15" customHeight="1" x14ac:dyDescent="0.25">
      <c r="A767" s="101">
        <v>43535</v>
      </c>
      <c r="B767" s="101">
        <v>43536</v>
      </c>
      <c r="C767" s="3">
        <v>1441.99681805</v>
      </c>
      <c r="E767" s="3">
        <v>7.6066833600000301</v>
      </c>
      <c r="F767" s="3">
        <v>0.53030784136312004</v>
      </c>
      <c r="G767" s="3">
        <v>2289.9141685599998</v>
      </c>
      <c r="H767" s="3">
        <v>35.090161244783999</v>
      </c>
      <c r="I767" s="3"/>
      <c r="J767" s="3">
        <v>1441.99681805</v>
      </c>
      <c r="K767" s="3">
        <v>1441.99681805</v>
      </c>
      <c r="O767" s="101">
        <v>43530</v>
      </c>
    </row>
    <row r="768" spans="1:15" ht="15" customHeight="1" x14ac:dyDescent="0.25">
      <c r="A768" s="101">
        <v>43536</v>
      </c>
      <c r="B768" s="101">
        <v>43537</v>
      </c>
      <c r="C768" s="3">
        <v>1444.95879135</v>
      </c>
      <c r="E768" s="3">
        <v>2.9619732999999502</v>
      </c>
      <c r="F768" s="3">
        <v>0.20540775561526101</v>
      </c>
      <c r="G768" s="3">
        <v>2294.6178298599998</v>
      </c>
      <c r="H768" s="3">
        <v>35.367646913103798</v>
      </c>
      <c r="I768" s="3"/>
      <c r="J768" s="3">
        <v>1444.95879135</v>
      </c>
      <c r="K768" s="3">
        <v>1444.95879135</v>
      </c>
      <c r="O768" s="101">
        <v>43531</v>
      </c>
    </row>
    <row r="769" spans="1:15" ht="15" customHeight="1" x14ac:dyDescent="0.25">
      <c r="A769" s="101">
        <v>43537</v>
      </c>
      <c r="B769" s="101">
        <v>43538</v>
      </c>
      <c r="C769" s="3">
        <v>1455.6366394700001</v>
      </c>
      <c r="E769" s="3">
        <v>10.6778481200001</v>
      </c>
      <c r="F769" s="3">
        <v>0.73897250107901602</v>
      </c>
      <c r="G769" s="3">
        <v>2311.5744246300001</v>
      </c>
      <c r="H769" s="3">
        <v>36.367976599295602</v>
      </c>
      <c r="I769" s="3"/>
      <c r="J769" s="3">
        <v>1455.6366394700001</v>
      </c>
      <c r="K769" s="3">
        <v>1455.6366394700001</v>
      </c>
      <c r="O769" s="101">
        <v>43532</v>
      </c>
    </row>
    <row r="770" spans="1:15" ht="15" customHeight="1" x14ac:dyDescent="0.25">
      <c r="A770" s="101">
        <v>43538</v>
      </c>
      <c r="B770" s="101">
        <v>43539</v>
      </c>
      <c r="C770" s="3">
        <v>1462.0786317500001</v>
      </c>
      <c r="E770" s="3">
        <v>6.4419922800000204</v>
      </c>
      <c r="F770" s="3">
        <v>0.442554969098996</v>
      </c>
      <c r="G770" s="3">
        <v>2321.8044121100002</v>
      </c>
      <c r="H770" s="3">
        <v>36.971479855958798</v>
      </c>
      <c r="I770" s="3"/>
      <c r="J770" s="3">
        <v>1462.0786317500001</v>
      </c>
      <c r="K770" s="3">
        <v>1462.0786317500001</v>
      </c>
      <c r="O770" s="101">
        <v>43535</v>
      </c>
    </row>
    <row r="771" spans="1:15" ht="15" customHeight="1" x14ac:dyDescent="0.25">
      <c r="A771" s="101">
        <v>43539</v>
      </c>
      <c r="B771" s="101">
        <v>43542</v>
      </c>
      <c r="C771" s="3">
        <v>1462.2066993799999</v>
      </c>
      <c r="E771" s="3">
        <v>0.12806762999980401</v>
      </c>
      <c r="F771" s="3">
        <v>8.7592847073158994E-3</v>
      </c>
      <c r="G771" s="3">
        <v>2322.0077855700001</v>
      </c>
      <c r="H771" s="3">
        <v>36.983477577917803</v>
      </c>
      <c r="I771" s="3"/>
      <c r="J771" s="3">
        <v>1462.2066993799999</v>
      </c>
      <c r="K771" s="3">
        <v>1462.2066993799999</v>
      </c>
      <c r="O771" s="101">
        <v>43536</v>
      </c>
    </row>
    <row r="772" spans="1:15" ht="15" customHeight="1" x14ac:dyDescent="0.25">
      <c r="A772" s="101">
        <v>43542</v>
      </c>
      <c r="B772" s="101">
        <v>43543</v>
      </c>
      <c r="C772" s="3">
        <v>1473.20866273</v>
      </c>
      <c r="E772" s="3">
        <v>11.00196335</v>
      </c>
      <c r="F772" s="3">
        <v>0.75242189456969899</v>
      </c>
      <c r="G772" s="3">
        <v>2339.4790805399998</v>
      </c>
      <c r="H772" s="3">
        <v>38.014171255024799</v>
      </c>
      <c r="I772" s="3"/>
      <c r="J772" s="3">
        <v>1473.20866273</v>
      </c>
      <c r="K772" s="3">
        <v>1473.20866273</v>
      </c>
      <c r="O772" s="101">
        <v>43537</v>
      </c>
    </row>
    <row r="773" spans="1:15" ht="15" customHeight="1" x14ac:dyDescent="0.25">
      <c r="A773" s="101">
        <v>43543</v>
      </c>
      <c r="B773" s="101">
        <v>43544</v>
      </c>
      <c r="C773" s="3">
        <v>1465.0334258099999</v>
      </c>
      <c r="E773" s="3">
        <v>-8.1752369200000796</v>
      </c>
      <c r="F773" s="3">
        <v>-0.55492729080554004</v>
      </c>
      <c r="G773" s="3">
        <v>2327.26928034</v>
      </c>
      <c r="H773" s="3">
        <v>37.293871821783704</v>
      </c>
      <c r="I773" s="3"/>
      <c r="J773" s="3">
        <v>1465.0334258099999</v>
      </c>
      <c r="K773" s="3">
        <v>1465.0334258099999</v>
      </c>
      <c r="O773" s="101">
        <v>43538</v>
      </c>
    </row>
    <row r="774" spans="1:15" ht="15" customHeight="1" x14ac:dyDescent="0.25">
      <c r="A774" s="101">
        <v>43544</v>
      </c>
      <c r="B774" s="101">
        <v>43545</v>
      </c>
      <c r="C774" s="3">
        <v>1460.7211222000001</v>
      </c>
      <c r="E774" s="3">
        <v>-4.31230360999984</v>
      </c>
      <c r="F774" s="3">
        <v>-0.29434847929258301</v>
      </c>
      <c r="G774" s="3">
        <v>2320.41899861</v>
      </c>
      <c r="H774" s="3">
        <v>36.889749398252</v>
      </c>
      <c r="I774" s="3"/>
      <c r="J774" s="3">
        <v>1460.7211222000001</v>
      </c>
      <c r="K774" s="3">
        <v>1460.7211222000001</v>
      </c>
      <c r="O774" s="101">
        <v>43539</v>
      </c>
    </row>
    <row r="775" spans="1:15" ht="15" customHeight="1" x14ac:dyDescent="0.25">
      <c r="A775" s="101">
        <v>43545</v>
      </c>
      <c r="B775" s="101">
        <v>43546</v>
      </c>
      <c r="C775" s="3">
        <v>1439.19770866</v>
      </c>
      <c r="E775" s="3">
        <v>-21.52341354</v>
      </c>
      <c r="F775" s="3">
        <v>-1.47347862729495</v>
      </c>
      <c r="G775" s="3">
        <v>2289.6979320099999</v>
      </c>
      <c r="H775" s="3">
        <v>35.077404683508597</v>
      </c>
      <c r="I775" s="3"/>
      <c r="J775" s="3">
        <v>1439.19770866</v>
      </c>
      <c r="K775" s="3">
        <v>1439.19770866</v>
      </c>
      <c r="O775" s="101">
        <v>43542</v>
      </c>
    </row>
    <row r="776" spans="1:15" ht="15" customHeight="1" x14ac:dyDescent="0.25">
      <c r="A776" s="101">
        <v>43546</v>
      </c>
      <c r="B776" s="101">
        <v>43549</v>
      </c>
      <c r="C776" s="3">
        <v>1432.37259025</v>
      </c>
      <c r="E776" s="3">
        <v>-6.8251184099999502</v>
      </c>
      <c r="F776" s="3">
        <v>-0.47423077239017097</v>
      </c>
      <c r="G776" s="3">
        <v>2278.8394798300001</v>
      </c>
      <c r="H776" s="3">
        <v>34.436826064447402</v>
      </c>
      <c r="I776" s="3"/>
      <c r="J776" s="3">
        <v>1432.37259025</v>
      </c>
      <c r="K776" s="3">
        <v>1432.37259025</v>
      </c>
      <c r="O776" s="101">
        <v>43543</v>
      </c>
    </row>
    <row r="777" spans="1:15" ht="15" customHeight="1" x14ac:dyDescent="0.25">
      <c r="A777" s="101">
        <v>43549</v>
      </c>
      <c r="B777" s="101">
        <v>43550</v>
      </c>
      <c r="C777" s="3">
        <v>1438.4909832799999</v>
      </c>
      <c r="E777" s="3">
        <v>6.1183930299998703</v>
      </c>
      <c r="F777" s="3">
        <v>0.42715094324250402</v>
      </c>
      <c r="G777" s="3">
        <v>2288.57356415</v>
      </c>
      <c r="H777" s="3">
        <v>35.011074234275497</v>
      </c>
      <c r="I777" s="3"/>
      <c r="J777" s="3">
        <v>1438.4909832799999</v>
      </c>
      <c r="K777" s="3">
        <v>1438.4909832799999</v>
      </c>
      <c r="O777" s="101">
        <v>43544</v>
      </c>
    </row>
    <row r="778" spans="1:15" ht="15" customHeight="1" x14ac:dyDescent="0.25">
      <c r="A778" s="101">
        <v>43550</v>
      </c>
      <c r="B778" s="101">
        <v>43551</v>
      </c>
      <c r="C778" s="3">
        <v>1444.37979632</v>
      </c>
      <c r="E778" s="3">
        <v>5.8888130400000502</v>
      </c>
      <c r="F778" s="3">
        <v>0.40937434495227298</v>
      </c>
      <c r="G778" s="3">
        <v>2297.9423971900001</v>
      </c>
      <c r="H778" s="3">
        <v>35.563774935212699</v>
      </c>
      <c r="I778" s="3"/>
      <c r="J778" s="3">
        <v>1444.37979632</v>
      </c>
      <c r="K778" s="3">
        <v>1444.37979632</v>
      </c>
      <c r="O778" s="101">
        <v>43545</v>
      </c>
    </row>
    <row r="779" spans="1:15" ht="15" customHeight="1" x14ac:dyDescent="0.25">
      <c r="A779" s="101">
        <v>43551</v>
      </c>
      <c r="B779" s="101">
        <v>43552</v>
      </c>
      <c r="C779" s="3">
        <v>1452.81088361</v>
      </c>
      <c r="E779" s="3">
        <v>8.4310872900000504</v>
      </c>
      <c r="F779" s="3">
        <v>0.58371678359672097</v>
      </c>
      <c r="G779" s="3">
        <v>2312.6324219500002</v>
      </c>
      <c r="H779" s="3">
        <v>36.4303916148965</v>
      </c>
      <c r="I779" s="3"/>
      <c r="J779" s="3">
        <v>1452.81088361</v>
      </c>
      <c r="K779" s="3">
        <v>1452.81088361</v>
      </c>
      <c r="O779" s="101">
        <v>43546</v>
      </c>
    </row>
    <row r="780" spans="1:15" ht="15" customHeight="1" x14ac:dyDescent="0.25">
      <c r="A780" s="101">
        <v>43552</v>
      </c>
      <c r="B780" s="101">
        <v>43553</v>
      </c>
      <c r="C780" s="3">
        <v>1457.53735506</v>
      </c>
      <c r="E780" s="3">
        <v>4.7264714499999601</v>
      </c>
      <c r="F780" s="3">
        <v>0.32533287734295402</v>
      </c>
      <c r="G780" s="3">
        <v>2322.7474937000002</v>
      </c>
      <c r="H780" s="3">
        <v>37.027115584934798</v>
      </c>
      <c r="I780" s="3"/>
      <c r="J780" s="3">
        <v>1457.53735506</v>
      </c>
      <c r="K780" s="3">
        <v>1457.53735506</v>
      </c>
      <c r="O780" s="101">
        <v>43549</v>
      </c>
    </row>
    <row r="781" spans="1:15" ht="15" customHeight="1" x14ac:dyDescent="0.25">
      <c r="A781" s="101">
        <v>43553</v>
      </c>
      <c r="B781" s="101">
        <v>43556</v>
      </c>
      <c r="C781" s="3">
        <v>1479.93399808</v>
      </c>
      <c r="E781" s="3">
        <v>22.396643019999999</v>
      </c>
      <c r="F781" s="3">
        <v>1.53660850902019</v>
      </c>
      <c r="G781" s="3">
        <v>2358.4390293299998</v>
      </c>
      <c r="H781" s="3">
        <v>39.132685902604202</v>
      </c>
      <c r="I781" s="3"/>
      <c r="J781" s="3">
        <v>1479.93399808</v>
      </c>
      <c r="K781" s="3">
        <v>1479.93399808</v>
      </c>
      <c r="O781" s="101">
        <v>43550</v>
      </c>
    </row>
    <row r="782" spans="1:15" ht="15" customHeight="1" x14ac:dyDescent="0.25">
      <c r="A782" s="101">
        <v>43556</v>
      </c>
      <c r="B782" s="101">
        <v>43557</v>
      </c>
      <c r="C782" s="3">
        <v>1488.1531803800001</v>
      </c>
      <c r="E782" s="3">
        <v>8.2191823000000497</v>
      </c>
      <c r="F782" s="3">
        <v>0.55537492284543</v>
      </c>
      <c r="G782" s="3">
        <v>2371.53720828</v>
      </c>
      <c r="H782" s="3">
        <v>39.905393950208101</v>
      </c>
      <c r="I782" s="3"/>
      <c r="J782" s="3">
        <v>1488.1531803800001</v>
      </c>
      <c r="K782" s="3">
        <v>1488.1531803800001</v>
      </c>
      <c r="O782" s="101">
        <v>43551</v>
      </c>
    </row>
    <row r="783" spans="1:15" ht="15" customHeight="1" x14ac:dyDescent="0.25">
      <c r="A783" s="101">
        <v>43557</v>
      </c>
      <c r="B783" s="101">
        <v>43558</v>
      </c>
      <c r="C783" s="3">
        <v>1506.9316466600001</v>
      </c>
      <c r="E783" s="3">
        <v>18.7784662799999</v>
      </c>
      <c r="F783" s="3">
        <v>1.2618638005534399</v>
      </c>
      <c r="G783" s="3">
        <v>2403.6520275100002</v>
      </c>
      <c r="H783" s="3">
        <v>41.799961077523598</v>
      </c>
      <c r="I783" s="3"/>
      <c r="J783" s="3">
        <v>1506.9316466600001</v>
      </c>
      <c r="K783" s="3">
        <v>1506.9316466600001</v>
      </c>
      <c r="O783" s="101">
        <v>43552</v>
      </c>
    </row>
    <row r="784" spans="1:15" ht="15" customHeight="1" x14ac:dyDescent="0.25">
      <c r="A784" s="101">
        <v>43558</v>
      </c>
      <c r="B784" s="101">
        <v>43559</v>
      </c>
      <c r="C784" s="3">
        <v>1499.1912150600001</v>
      </c>
      <c r="E784" s="3">
        <v>-7.74043159999996</v>
      </c>
      <c r="F784" s="3">
        <v>-0.51365512278914705</v>
      </c>
      <c r="G784" s="3">
        <v>2391.3055457300002</v>
      </c>
      <c r="H784" s="3">
        <v>41.071598312942399</v>
      </c>
      <c r="I784" s="3"/>
      <c r="J784" s="3">
        <v>1499.1912150600001</v>
      </c>
      <c r="K784" s="3">
        <v>1499.1912150600001</v>
      </c>
      <c r="O784" s="101">
        <v>43553</v>
      </c>
    </row>
    <row r="785" spans="1:15" ht="15" customHeight="1" x14ac:dyDescent="0.25">
      <c r="A785" s="101">
        <v>43559</v>
      </c>
      <c r="B785" s="101">
        <v>43560</v>
      </c>
      <c r="C785" s="3">
        <v>1499.7421149300001</v>
      </c>
      <c r="E785" s="3">
        <v>0.55089986999996599</v>
      </c>
      <c r="F785" s="3">
        <v>3.6746471328408199E-2</v>
      </c>
      <c r="G785" s="3">
        <v>2393.1981075200001</v>
      </c>
      <c r="H785" s="3">
        <v>41.183247247599901</v>
      </c>
      <c r="I785" s="3"/>
      <c r="J785" s="3">
        <v>1499.7421149300001</v>
      </c>
      <c r="K785" s="3">
        <v>1499.7421149300001</v>
      </c>
      <c r="O785" s="101">
        <v>43556</v>
      </c>
    </row>
    <row r="786" spans="1:15" ht="15" customHeight="1" x14ac:dyDescent="0.25">
      <c r="A786" s="101">
        <v>43560</v>
      </c>
      <c r="B786" s="101">
        <v>43563</v>
      </c>
      <c r="C786" s="3">
        <v>1498.08237145</v>
      </c>
      <c r="E786" s="3">
        <v>-1.6597434800000801</v>
      </c>
      <c r="F786" s="3">
        <v>-0.110668591851714</v>
      </c>
      <c r="G786" s="3">
        <v>2390.54958889</v>
      </c>
      <c r="H786" s="3">
        <v>41.027001736873402</v>
      </c>
      <c r="I786" s="3"/>
      <c r="J786" s="3">
        <v>1498.08237145</v>
      </c>
      <c r="K786" s="3">
        <v>1498.08237145</v>
      </c>
      <c r="O786" s="101">
        <v>43557</v>
      </c>
    </row>
    <row r="787" spans="1:15" ht="15" customHeight="1" x14ac:dyDescent="0.25">
      <c r="A787" s="101">
        <v>43563</v>
      </c>
      <c r="B787" s="101">
        <v>43564</v>
      </c>
      <c r="C787" s="3">
        <v>1488.0139461000001</v>
      </c>
      <c r="E787" s="3">
        <v>-10.068425349999799</v>
      </c>
      <c r="F787" s="3">
        <v>-0.67208756620336096</v>
      </c>
      <c r="G787" s="3">
        <v>2379.5589170899998</v>
      </c>
      <c r="H787" s="3">
        <v>40.3786230133232</v>
      </c>
      <c r="I787" s="3"/>
      <c r="J787" s="3">
        <v>1488.0139461000001</v>
      </c>
      <c r="K787" s="3">
        <v>1488.0139461000001</v>
      </c>
      <c r="O787" s="101">
        <v>43558</v>
      </c>
    </row>
    <row r="788" spans="1:15" ht="15" customHeight="1" x14ac:dyDescent="0.25">
      <c r="A788" s="101">
        <v>43564</v>
      </c>
      <c r="B788" s="101">
        <v>43565</v>
      </c>
      <c r="C788" s="3">
        <v>1497.41118639</v>
      </c>
      <c r="E788" s="3">
        <v>9.3972402899998997</v>
      </c>
      <c r="F788" s="3">
        <v>0.63152904679619704</v>
      </c>
      <c r="G788" s="3">
        <v>2397.1932046100001</v>
      </c>
      <c r="H788" s="3">
        <v>41.418932199239897</v>
      </c>
      <c r="I788" s="3"/>
      <c r="J788" s="3">
        <v>1497.41118639</v>
      </c>
      <c r="K788" s="3">
        <v>1497.41118639</v>
      </c>
      <c r="O788" s="101">
        <v>43559</v>
      </c>
    </row>
    <row r="789" spans="1:15" ht="15" customHeight="1" x14ac:dyDescent="0.25">
      <c r="A789" s="101">
        <v>43565</v>
      </c>
      <c r="B789" s="101">
        <v>43566</v>
      </c>
      <c r="C789" s="3">
        <v>1499.65607847</v>
      </c>
      <c r="E789" s="3">
        <v>2.2448920799999899</v>
      </c>
      <c r="F789" s="3">
        <v>0.14991821220542401</v>
      </c>
      <c r="G789" s="3">
        <v>2402.8636253099999</v>
      </c>
      <c r="H789" s="3">
        <v>41.753450434554502</v>
      </c>
      <c r="I789" s="3"/>
      <c r="J789" s="3">
        <v>1499.65607847</v>
      </c>
      <c r="K789" s="3">
        <v>1499.65607847</v>
      </c>
      <c r="O789" s="101">
        <v>43560</v>
      </c>
    </row>
    <row r="790" spans="1:15" ht="15" customHeight="1" x14ac:dyDescent="0.25">
      <c r="A790" s="101">
        <v>43566</v>
      </c>
      <c r="B790" s="101">
        <v>43567</v>
      </c>
      <c r="C790" s="3">
        <v>1505.95258782</v>
      </c>
      <c r="E790" s="3">
        <v>6.2965093499999503</v>
      </c>
      <c r="F790" s="3">
        <v>0.41986355674454801</v>
      </c>
      <c r="G790" s="3">
        <v>2416.4280870399998</v>
      </c>
      <c r="H790" s="3">
        <v>42.5536661576865</v>
      </c>
      <c r="I790" s="3"/>
      <c r="J790" s="3">
        <v>1505.95258782</v>
      </c>
      <c r="K790" s="3">
        <v>1505.95258782</v>
      </c>
      <c r="O790" s="101">
        <v>43563</v>
      </c>
    </row>
    <row r="791" spans="1:15" ht="15" customHeight="1" x14ac:dyDescent="0.25">
      <c r="A791" s="101">
        <v>43567</v>
      </c>
      <c r="B791" s="101">
        <v>43570</v>
      </c>
      <c r="C791" s="3">
        <v>1508.0232294699999</v>
      </c>
      <c r="E791" s="3">
        <v>2.07064164999997</v>
      </c>
      <c r="F791" s="3">
        <v>0.13749713415596099</v>
      </c>
      <c r="G791" s="3">
        <v>2420.25860758</v>
      </c>
      <c r="H791" s="3">
        <v>42.779642154736798</v>
      </c>
      <c r="I791" s="3"/>
      <c r="J791" s="3">
        <v>1508.0232294699999</v>
      </c>
      <c r="K791" s="3">
        <v>1508.0232294699999</v>
      </c>
      <c r="O791" s="101">
        <v>43564</v>
      </c>
    </row>
    <row r="792" spans="1:15" ht="15" customHeight="1" x14ac:dyDescent="0.25">
      <c r="A792" s="101">
        <v>43570</v>
      </c>
      <c r="B792" s="101">
        <v>43571</v>
      </c>
      <c r="C792" s="3">
        <v>1513.64070092</v>
      </c>
      <c r="E792" s="3">
        <v>5.6174714500000302</v>
      </c>
      <c r="F792" s="3">
        <v>0.37250563122785901</v>
      </c>
      <c r="G792" s="3">
        <v>2429.2742071900002</v>
      </c>
      <c r="H792" s="3">
        <v>43.311504362393002</v>
      </c>
      <c r="I792" s="3"/>
      <c r="J792" s="3">
        <v>1513.64070092</v>
      </c>
      <c r="K792" s="3">
        <v>1513.64070092</v>
      </c>
      <c r="O792" s="101">
        <v>43565</v>
      </c>
    </row>
    <row r="793" spans="1:15" ht="15" customHeight="1" x14ac:dyDescent="0.25">
      <c r="A793" s="101">
        <v>43571</v>
      </c>
      <c r="B793" s="101">
        <v>43572</v>
      </c>
      <c r="C793" s="3">
        <v>1511.50356016</v>
      </c>
      <c r="E793" s="3">
        <v>-2.1371407599999599</v>
      </c>
      <c r="F793" s="3">
        <v>-0.14119207806060299</v>
      </c>
      <c r="G793" s="3">
        <v>2425.8442644500001</v>
      </c>
      <c r="H793" s="3">
        <v>43.1091598709842</v>
      </c>
      <c r="I793" s="3"/>
      <c r="J793" s="3">
        <v>1511.50356016</v>
      </c>
      <c r="K793" s="3">
        <v>1511.50356016</v>
      </c>
      <c r="O793" s="101">
        <v>43566</v>
      </c>
    </row>
    <row r="794" spans="1:15" ht="15" customHeight="1" x14ac:dyDescent="0.25">
      <c r="A794" s="101">
        <v>43572</v>
      </c>
      <c r="B794" s="101">
        <v>43573</v>
      </c>
      <c r="C794" s="3">
        <v>1516.1849258100001</v>
      </c>
      <c r="E794" s="3">
        <v>4.68136565000008</v>
      </c>
      <c r="F794" s="3">
        <v>0.30971582028589401</v>
      </c>
      <c r="G794" s="3">
        <v>2433.35748792</v>
      </c>
      <c r="H794" s="3">
        <v>43.552391579825297</v>
      </c>
      <c r="I794" s="3"/>
      <c r="J794" s="3">
        <v>1516.1849258100001</v>
      </c>
      <c r="K794" s="3">
        <v>1516.1849258100001</v>
      </c>
      <c r="O794" s="101">
        <v>43567</v>
      </c>
    </row>
    <row r="795" spans="1:15" ht="15" customHeight="1" x14ac:dyDescent="0.25">
      <c r="A795" s="101">
        <v>43573</v>
      </c>
      <c r="B795" s="101">
        <v>43577</v>
      </c>
      <c r="C795" s="3">
        <v>1516.1849258100001</v>
      </c>
      <c r="E795" s="3"/>
      <c r="F795" s="3"/>
      <c r="G795" s="3">
        <v>2433.35748792</v>
      </c>
      <c r="H795" s="3">
        <v>43.552391579825297</v>
      </c>
      <c r="I795" s="3"/>
      <c r="J795" s="3">
        <v>1516.1849258100001</v>
      </c>
      <c r="K795" s="3">
        <v>1516.1849258100001</v>
      </c>
      <c r="O795" s="101">
        <v>43570</v>
      </c>
    </row>
    <row r="796" spans="1:15" ht="15" customHeight="1" x14ac:dyDescent="0.25">
      <c r="A796" s="101">
        <v>43578</v>
      </c>
      <c r="B796" s="101">
        <v>43578</v>
      </c>
      <c r="C796" s="3">
        <v>1521.1523027400001</v>
      </c>
      <c r="E796" s="3">
        <v>4.9673769300000004</v>
      </c>
      <c r="F796" s="3">
        <v>0.32762342148642198</v>
      </c>
      <c r="G796" s="3">
        <v>2441.3297369799998</v>
      </c>
      <c r="H796" s="3">
        <v>44.022702836808499</v>
      </c>
      <c r="I796" s="3"/>
      <c r="J796" s="3">
        <v>1521.1523027400001</v>
      </c>
      <c r="K796" s="3">
        <v>1521.1523027400001</v>
      </c>
      <c r="O796" s="101">
        <v>43571</v>
      </c>
    </row>
    <row r="797" spans="1:15" ht="15" customHeight="1" x14ac:dyDescent="0.25">
      <c r="A797" s="101">
        <v>43579</v>
      </c>
      <c r="B797" s="101">
        <v>43579</v>
      </c>
      <c r="C797" s="3">
        <v>1526.4451871199999</v>
      </c>
      <c r="E797" s="3">
        <v>5.2928843799998004</v>
      </c>
      <c r="F797" s="3">
        <v>0.34795229711488401</v>
      </c>
      <c r="G797" s="3">
        <v>2450.5217634199998</v>
      </c>
      <c r="H797" s="3">
        <v>44.564973089115298</v>
      </c>
      <c r="I797" s="3"/>
      <c r="J797" s="3">
        <v>1526.4451871199999</v>
      </c>
      <c r="K797" s="3">
        <v>1526.4451871199999</v>
      </c>
      <c r="O797" s="101">
        <v>43572</v>
      </c>
    </row>
    <row r="798" spans="1:15" ht="15" customHeight="1" x14ac:dyDescent="0.25">
      <c r="A798" s="101">
        <v>43580</v>
      </c>
      <c r="B798" s="101">
        <v>43580</v>
      </c>
      <c r="C798" s="3">
        <v>1543.93313674</v>
      </c>
      <c r="E798" s="3">
        <v>17.487949620000101</v>
      </c>
      <c r="F798" s="3">
        <v>1.1456650895532701</v>
      </c>
      <c r="G798" s="3">
        <v>2478.5965357800001</v>
      </c>
      <c r="H798" s="3">
        <v>46.221203517790201</v>
      </c>
      <c r="I798" s="3"/>
      <c r="J798" s="3">
        <v>1543.93313674</v>
      </c>
      <c r="K798" s="3">
        <v>1543.93313674</v>
      </c>
      <c r="O798" s="101">
        <v>43573</v>
      </c>
    </row>
    <row r="799" spans="1:15" ht="15" customHeight="1" x14ac:dyDescent="0.25">
      <c r="A799" s="101">
        <v>43581</v>
      </c>
      <c r="B799" s="101">
        <v>43581</v>
      </c>
      <c r="C799" s="3">
        <v>1541.54555222</v>
      </c>
      <c r="E799" s="3">
        <v>-2.3875845200000101</v>
      </c>
      <c r="F799" s="3">
        <v>-0.15464299995797601</v>
      </c>
      <c r="G799" s="3">
        <v>2477.3286011300002</v>
      </c>
      <c r="H799" s="3">
        <v>46.146403554251002</v>
      </c>
      <c r="I799" s="3"/>
      <c r="J799" s="3">
        <v>1541.54555222</v>
      </c>
      <c r="K799" s="3">
        <v>1541.54555222</v>
      </c>
      <c r="O799" s="101">
        <v>43578</v>
      </c>
    </row>
    <row r="800" spans="1:15" ht="15" customHeight="1" x14ac:dyDescent="0.25">
      <c r="A800" s="101">
        <v>43584</v>
      </c>
      <c r="B800" s="101">
        <v>43584</v>
      </c>
      <c r="C800" s="3">
        <v>1543.6738960800001</v>
      </c>
      <c r="E800" s="3">
        <v>2.1283438600000801</v>
      </c>
      <c r="F800" s="3">
        <v>0.13806558339681799</v>
      </c>
      <c r="G800" s="3">
        <v>2489.0617550000002</v>
      </c>
      <c r="H800" s="3">
        <v>46.838583929380498</v>
      </c>
      <c r="I800" s="3"/>
      <c r="J800" s="3">
        <v>1543.6738960800001</v>
      </c>
      <c r="K800" s="3">
        <v>1543.6738960800001</v>
      </c>
      <c r="O800" s="101">
        <v>43579</v>
      </c>
    </row>
    <row r="801" spans="1:15" ht="15" customHeight="1" x14ac:dyDescent="0.25">
      <c r="A801" s="101">
        <v>43585</v>
      </c>
      <c r="B801" s="101">
        <v>43585</v>
      </c>
      <c r="C801" s="3">
        <v>1540.80564923</v>
      </c>
      <c r="E801" s="3">
        <v>-2.8682468500001002</v>
      </c>
      <c r="F801" s="3">
        <v>-0.18580652670773201</v>
      </c>
      <c r="G801" s="3">
        <v>2484.4369158099998</v>
      </c>
      <c r="H801" s="3">
        <v>46.565748256984399</v>
      </c>
      <c r="I801" s="3"/>
      <c r="J801" s="3">
        <v>1540.80564923</v>
      </c>
      <c r="K801" s="3">
        <v>1540.80564923</v>
      </c>
      <c r="O801" s="101">
        <v>43580</v>
      </c>
    </row>
    <row r="802" spans="1:15" ht="15" customHeight="1" x14ac:dyDescent="0.25">
      <c r="A802" s="101">
        <v>43587</v>
      </c>
      <c r="B802" s="101">
        <v>43586</v>
      </c>
      <c r="C802" s="3">
        <v>1540.80564923</v>
      </c>
      <c r="E802" s="3"/>
      <c r="F802" s="3"/>
      <c r="G802" s="3">
        <v>2484.4369158099998</v>
      </c>
      <c r="H802" s="3">
        <v>46.565748256984399</v>
      </c>
      <c r="I802" s="3"/>
      <c r="J802" s="3">
        <v>1540.80564923</v>
      </c>
      <c r="K802" s="3">
        <v>1540.80564923</v>
      </c>
      <c r="O802" s="101">
        <v>43581</v>
      </c>
    </row>
    <row r="803" spans="1:15" ht="15" customHeight="1" x14ac:dyDescent="0.25">
      <c r="A803" s="101">
        <v>43588</v>
      </c>
      <c r="B803" s="101">
        <v>43587</v>
      </c>
      <c r="C803" s="3">
        <v>1536.82111779</v>
      </c>
      <c r="E803" s="3">
        <v>-3.9845314399999499</v>
      </c>
      <c r="F803" s="3">
        <v>-0.25860052122674798</v>
      </c>
      <c r="G803" s="3">
        <v>2478.0121490000001</v>
      </c>
      <c r="H803" s="3">
        <v>46.186728468278197</v>
      </c>
      <c r="I803" s="3"/>
      <c r="J803" s="3">
        <v>1536.82111779</v>
      </c>
      <c r="K803" s="3">
        <v>1536.82111779</v>
      </c>
      <c r="O803" s="101">
        <v>43584</v>
      </c>
    </row>
    <row r="804" spans="1:15" ht="15" customHeight="1" x14ac:dyDescent="0.25">
      <c r="A804" s="101">
        <v>43591</v>
      </c>
      <c r="B804" s="101">
        <v>43588</v>
      </c>
      <c r="C804" s="3">
        <v>1542.69342155</v>
      </c>
      <c r="E804" s="3">
        <v>5.8723037600000199</v>
      </c>
      <c r="F804" s="3">
        <v>0.38210717513074099</v>
      </c>
      <c r="G804" s="3">
        <v>2489.5894836299999</v>
      </c>
      <c r="H804" s="3">
        <v>46.869716513605198</v>
      </c>
      <c r="I804" s="3"/>
      <c r="J804" s="3">
        <v>1542.69342155</v>
      </c>
      <c r="K804" s="3">
        <v>1542.69342155</v>
      </c>
      <c r="O804" s="101">
        <v>43585</v>
      </c>
    </row>
    <row r="805" spans="1:15" ht="15" customHeight="1" x14ac:dyDescent="0.25">
      <c r="A805" s="101">
        <v>43592</v>
      </c>
      <c r="B805" s="101">
        <v>43591</v>
      </c>
      <c r="C805" s="3">
        <v>1529.30084687</v>
      </c>
      <c r="E805" s="3">
        <v>-13.392574679999999</v>
      </c>
      <c r="F805" s="3">
        <v>-0.86812936990060496</v>
      </c>
      <c r="G805" s="3">
        <v>2467.9766261300001</v>
      </c>
      <c r="H805" s="3">
        <v>45.594697368904498</v>
      </c>
      <c r="I805" s="3"/>
      <c r="J805" s="3">
        <v>1529.30084687</v>
      </c>
      <c r="K805" s="3">
        <v>1529.30084687</v>
      </c>
      <c r="O805" s="101">
        <v>43587</v>
      </c>
    </row>
    <row r="806" spans="1:15" ht="15" customHeight="1" x14ac:dyDescent="0.25">
      <c r="A806" s="101">
        <v>43593</v>
      </c>
      <c r="B806" s="101">
        <v>43592</v>
      </c>
      <c r="C806" s="3">
        <v>1520.68913845</v>
      </c>
      <c r="E806" s="3">
        <v>-8.61170842000001</v>
      </c>
      <c r="F806" s="3">
        <v>-0.56311408168153698</v>
      </c>
      <c r="G806" s="3">
        <v>2454.0791022200001</v>
      </c>
      <c r="H806" s="3">
        <v>44.774833126094997</v>
      </c>
      <c r="I806" s="3"/>
      <c r="J806" s="3">
        <v>1520.68913845</v>
      </c>
      <c r="K806" s="3">
        <v>1520.68913845</v>
      </c>
      <c r="O806" s="101">
        <v>43588</v>
      </c>
    </row>
    <row r="807" spans="1:15" ht="15" customHeight="1" x14ac:dyDescent="0.25">
      <c r="A807" s="101">
        <v>43594</v>
      </c>
      <c r="B807" s="101">
        <v>43593</v>
      </c>
      <c r="C807" s="3">
        <v>1529.29072419</v>
      </c>
      <c r="E807" s="3">
        <v>8.6015857400000097</v>
      </c>
      <c r="F807" s="3">
        <v>0.56563734970629298</v>
      </c>
      <c r="G807" s="3">
        <v>2469.3632352200002</v>
      </c>
      <c r="H807" s="3">
        <v>45.6764983587072</v>
      </c>
      <c r="I807" s="3"/>
      <c r="J807" s="3">
        <v>1529.29072419</v>
      </c>
      <c r="K807" s="3">
        <v>1529.29072419</v>
      </c>
      <c r="O807" s="101">
        <v>43591</v>
      </c>
    </row>
    <row r="808" spans="1:15" ht="15" customHeight="1" x14ac:dyDescent="0.25">
      <c r="A808" s="101">
        <v>43595</v>
      </c>
      <c r="B808" s="101">
        <v>43594</v>
      </c>
      <c r="C808" s="3">
        <v>1511.2286318500001</v>
      </c>
      <c r="E808" s="3">
        <v>-18.0620923399999</v>
      </c>
      <c r="F808" s="3">
        <v>-1.1810764332966499</v>
      </c>
      <c r="G808" s="3">
        <v>2443.8440658599998</v>
      </c>
      <c r="H808" s="3">
        <v>44.171032018087402</v>
      </c>
      <c r="I808" s="3"/>
      <c r="J808" s="3">
        <v>1511.2286318500001</v>
      </c>
      <c r="K808" s="3">
        <v>1511.2286318500001</v>
      </c>
      <c r="O808" s="101">
        <v>43592</v>
      </c>
    </row>
    <row r="809" spans="1:15" ht="15" customHeight="1" x14ac:dyDescent="0.25">
      <c r="A809" s="101">
        <v>43598</v>
      </c>
      <c r="B809" s="101">
        <v>43595</v>
      </c>
      <c r="C809" s="3">
        <v>1521.3739401400001</v>
      </c>
      <c r="E809" s="3">
        <v>10.145308289999999</v>
      </c>
      <c r="F809" s="3">
        <v>0.671328485722266</v>
      </c>
      <c r="G809" s="3">
        <v>2466.48807945</v>
      </c>
      <c r="H809" s="3">
        <v>45.506882719000799</v>
      </c>
      <c r="I809" s="3"/>
      <c r="J809" s="3">
        <v>1521.3739401400001</v>
      </c>
      <c r="K809" s="3">
        <v>1521.3739401400001</v>
      </c>
      <c r="O809" s="101">
        <v>43593</v>
      </c>
    </row>
    <row r="810" spans="1:15" ht="15" customHeight="1" x14ac:dyDescent="0.25">
      <c r="A810" s="101">
        <v>43599</v>
      </c>
      <c r="B810" s="101">
        <v>43598</v>
      </c>
      <c r="C810" s="3">
        <v>1505.35318039</v>
      </c>
      <c r="E810" s="3">
        <v>-16.02075975</v>
      </c>
      <c r="F810" s="3">
        <v>-1.0530454957395701</v>
      </c>
      <c r="G810" s="3">
        <v>2440.51483783</v>
      </c>
      <c r="H810" s="3">
        <v>43.974629044749697</v>
      </c>
      <c r="I810" s="3"/>
      <c r="J810" s="3">
        <v>1505.35318039</v>
      </c>
      <c r="K810" s="3">
        <v>1505.35318039</v>
      </c>
      <c r="O810" s="101">
        <v>43594</v>
      </c>
    </row>
    <row r="811" spans="1:15" ht="15" customHeight="1" x14ac:dyDescent="0.25">
      <c r="A811" s="101">
        <v>43600</v>
      </c>
      <c r="B811" s="101">
        <v>43599</v>
      </c>
      <c r="C811" s="3">
        <v>1525.6140701300001</v>
      </c>
      <c r="E811" s="3">
        <v>20.26088974</v>
      </c>
      <c r="F811" s="3">
        <v>1.3459226714325601</v>
      </c>
      <c r="G811" s="3">
        <v>2473.3622803399999</v>
      </c>
      <c r="H811" s="3">
        <v>45.912416218644097</v>
      </c>
      <c r="I811" s="3"/>
      <c r="J811" s="3">
        <v>1525.6140701300001</v>
      </c>
      <c r="K811" s="3">
        <v>1525.6140701300001</v>
      </c>
      <c r="O811" s="101">
        <v>43595</v>
      </c>
    </row>
    <row r="812" spans="1:15" ht="15" customHeight="1" x14ac:dyDescent="0.25">
      <c r="A812" s="101">
        <v>43601</v>
      </c>
      <c r="B812" s="101">
        <v>43600</v>
      </c>
      <c r="C812" s="3">
        <v>1531.02063475</v>
      </c>
      <c r="E812" s="3">
        <v>5.4065646199999202</v>
      </c>
      <c r="F812" s="3">
        <v>0.354386127255579</v>
      </c>
      <c r="G812" s="3">
        <v>2482.1275331299998</v>
      </c>
      <c r="H812" s="3">
        <v>46.429509579177001</v>
      </c>
      <c r="I812" s="3"/>
      <c r="J812" s="3">
        <v>1531.02063475</v>
      </c>
      <c r="K812" s="3">
        <v>1531.02063475</v>
      </c>
      <c r="O812" s="101">
        <v>43598</v>
      </c>
    </row>
    <row r="813" spans="1:15" ht="15" customHeight="1" x14ac:dyDescent="0.25">
      <c r="A813" s="101">
        <v>43602</v>
      </c>
      <c r="B813" s="101">
        <v>43601</v>
      </c>
      <c r="C813" s="3">
        <v>1550.14173835</v>
      </c>
      <c r="E813" s="3">
        <v>19.121103599999898</v>
      </c>
      <c r="F813" s="3">
        <v>1.2489122070599801</v>
      </c>
      <c r="G813" s="3">
        <v>2515.5461184800001</v>
      </c>
      <c r="H813" s="3">
        <v>48.400990495574398</v>
      </c>
      <c r="I813" s="3"/>
      <c r="J813" s="3">
        <v>1550.14173835</v>
      </c>
      <c r="K813" s="3">
        <v>1550.14173835</v>
      </c>
      <c r="O813" s="101">
        <v>43599</v>
      </c>
    </row>
    <row r="814" spans="1:15" ht="15" customHeight="1" x14ac:dyDescent="0.25">
      <c r="A814" s="101">
        <v>43605</v>
      </c>
      <c r="B814" s="101">
        <v>43602</v>
      </c>
      <c r="C814" s="3">
        <v>1543.3514905899999</v>
      </c>
      <c r="E814" s="3">
        <v>-6.7902477600000504</v>
      </c>
      <c r="F814" s="3">
        <v>-0.438040444432374</v>
      </c>
      <c r="G814" s="3">
        <v>2504.5270090899999</v>
      </c>
      <c r="H814" s="3">
        <v>47.750934137695602</v>
      </c>
      <c r="I814" s="3"/>
      <c r="J814" s="3">
        <v>1543.3514905899999</v>
      </c>
      <c r="K814" s="3">
        <v>1543.3514905899999</v>
      </c>
      <c r="O814" s="101">
        <v>43600</v>
      </c>
    </row>
    <row r="815" spans="1:15" ht="15" customHeight="1" x14ac:dyDescent="0.25">
      <c r="A815" s="101">
        <v>43606</v>
      </c>
      <c r="B815" s="101">
        <v>43605</v>
      </c>
      <c r="C815" s="3">
        <v>1526.73689057</v>
      </c>
      <c r="E815" s="3">
        <v>-16.614600019999799</v>
      </c>
      <c r="F815" s="3">
        <v>-1.0765272927976</v>
      </c>
      <c r="G815" s="3">
        <v>2477.5650922899999</v>
      </c>
      <c r="H815" s="3">
        <v>46.160355006831999</v>
      </c>
      <c r="I815" s="3"/>
      <c r="J815" s="3">
        <v>1526.73689057</v>
      </c>
      <c r="K815" s="3">
        <v>1526.73689057</v>
      </c>
      <c r="O815" s="101">
        <v>43601</v>
      </c>
    </row>
    <row r="816" spans="1:15" ht="15" customHeight="1" x14ac:dyDescent="0.25">
      <c r="A816" s="101">
        <v>43607</v>
      </c>
      <c r="B816" s="101">
        <v>43606</v>
      </c>
      <c r="C816" s="3">
        <v>1543.71374311</v>
      </c>
      <c r="E816" s="3">
        <v>16.9768525399999</v>
      </c>
      <c r="F816" s="3">
        <v>1.1119697601373599</v>
      </c>
      <c r="G816" s="3">
        <v>2505.11486689</v>
      </c>
      <c r="H816" s="3">
        <v>47.785613954992399</v>
      </c>
      <c r="I816" s="3"/>
      <c r="J816" s="3">
        <v>1543.71374311</v>
      </c>
      <c r="K816" s="3">
        <v>1543.71374311</v>
      </c>
      <c r="O816" s="101">
        <v>43602</v>
      </c>
    </row>
    <row r="817" spans="1:15" ht="15" customHeight="1" x14ac:dyDescent="0.25">
      <c r="A817" s="101">
        <v>43608</v>
      </c>
      <c r="B817" s="101">
        <v>43607</v>
      </c>
      <c r="C817" s="3">
        <v>1544.4847746299999</v>
      </c>
      <c r="E817" s="3">
        <v>0.77103151999995101</v>
      </c>
      <c r="F817" s="3">
        <v>4.9946534675959699E-2</v>
      </c>
      <c r="G817" s="3">
        <v>2506.3660849600001</v>
      </c>
      <c r="H817" s="3">
        <v>47.8594277481684</v>
      </c>
      <c r="I817" s="3"/>
      <c r="J817" s="3">
        <v>1544.4847746299999</v>
      </c>
      <c r="K817" s="3">
        <v>1544.4847746299999</v>
      </c>
      <c r="O817" s="101">
        <v>43605</v>
      </c>
    </row>
    <row r="818" spans="1:15" ht="15" customHeight="1" x14ac:dyDescent="0.25">
      <c r="A818" s="101">
        <v>43609</v>
      </c>
      <c r="B818" s="101">
        <v>43608</v>
      </c>
      <c r="C818" s="3">
        <v>1525.9316702399999</v>
      </c>
      <c r="E818" s="3">
        <v>-18.553104390000001</v>
      </c>
      <c r="F818" s="3">
        <v>-1.20124877206669</v>
      </c>
      <c r="G818" s="3">
        <v>2476.9169421800002</v>
      </c>
      <c r="H818" s="3">
        <v>46.122118332255802</v>
      </c>
      <c r="I818" s="3"/>
      <c r="J818" s="3">
        <v>1525.9316702399999</v>
      </c>
      <c r="K818" s="3">
        <v>1525.9316702399999</v>
      </c>
      <c r="O818" s="101">
        <v>43606</v>
      </c>
    </row>
    <row r="819" spans="1:15" ht="15" customHeight="1" x14ac:dyDescent="0.25">
      <c r="A819" s="101">
        <v>43612</v>
      </c>
      <c r="B819" s="101">
        <v>43609</v>
      </c>
      <c r="C819" s="3">
        <v>1535.2009719800001</v>
      </c>
      <c r="E819" s="3">
        <v>9.26930174000017</v>
      </c>
      <c r="F819" s="3">
        <v>0.60745195350342396</v>
      </c>
      <c r="G819" s="3">
        <v>2491.9630225300002</v>
      </c>
      <c r="H819" s="3">
        <v>47.009739994451799</v>
      </c>
      <c r="I819" s="3"/>
      <c r="J819" s="3">
        <v>1535.2009719800001</v>
      </c>
      <c r="K819" s="3">
        <v>1535.2009719800001</v>
      </c>
      <c r="O819" s="101">
        <v>43607</v>
      </c>
    </row>
    <row r="820" spans="1:15" ht="15" customHeight="1" x14ac:dyDescent="0.25">
      <c r="A820" s="101">
        <v>43613</v>
      </c>
      <c r="B820" s="101">
        <v>43613</v>
      </c>
      <c r="C820" s="3">
        <v>1532.37628279</v>
      </c>
      <c r="E820" s="3">
        <v>-2.8246891900000701</v>
      </c>
      <c r="F820" s="3">
        <v>-0.183994749974458</v>
      </c>
      <c r="G820" s="3">
        <v>2487.3779414000001</v>
      </c>
      <c r="H820" s="3">
        <v>46.739249791073803</v>
      </c>
      <c r="I820" s="3"/>
      <c r="J820" s="3">
        <v>1532.37628279</v>
      </c>
      <c r="K820" s="3">
        <v>1532.37628279</v>
      </c>
      <c r="O820" s="101">
        <v>43608</v>
      </c>
    </row>
    <row r="821" spans="1:15" ht="15" customHeight="1" x14ac:dyDescent="0.25">
      <c r="A821" s="101">
        <v>43614</v>
      </c>
      <c r="B821" s="101">
        <v>43614</v>
      </c>
      <c r="C821" s="3">
        <v>1514.20540981</v>
      </c>
      <c r="E821" s="3">
        <v>-18.170872979999999</v>
      </c>
      <c r="F821" s="3">
        <v>-1.1857970646032301</v>
      </c>
      <c r="G821" s="3">
        <v>2457.88268677</v>
      </c>
      <c r="H821" s="3">
        <v>44.999220073528399</v>
      </c>
      <c r="I821" s="3"/>
      <c r="J821" s="3">
        <v>1514.20540981</v>
      </c>
      <c r="K821" s="3">
        <v>1514.20540981</v>
      </c>
      <c r="O821" s="101">
        <v>43609</v>
      </c>
    </row>
    <row r="822" spans="1:15" ht="15" customHeight="1" x14ac:dyDescent="0.25">
      <c r="A822" s="101">
        <v>43616</v>
      </c>
      <c r="B822" s="101">
        <v>43615</v>
      </c>
      <c r="C822" s="3">
        <v>1514.20540981</v>
      </c>
      <c r="E822" s="3"/>
      <c r="F822" s="3"/>
      <c r="G822" s="3">
        <v>2457.88268677</v>
      </c>
      <c r="H822" s="3">
        <v>44.999220073528399</v>
      </c>
      <c r="I822" s="3"/>
      <c r="J822" s="3">
        <v>1514.20540981</v>
      </c>
      <c r="K822" s="3">
        <v>1514.20540981</v>
      </c>
      <c r="O822" s="101">
        <v>43612</v>
      </c>
    </row>
    <row r="823" spans="1:15" ht="15" customHeight="1" x14ac:dyDescent="0.25">
      <c r="A823" s="101">
        <v>43619</v>
      </c>
      <c r="B823" s="101">
        <v>43616</v>
      </c>
      <c r="C823" s="3">
        <v>1502.7236931</v>
      </c>
      <c r="E823" s="3">
        <v>-11.481716710000001</v>
      </c>
      <c r="F823" s="3">
        <v>-0.75826678702994799</v>
      </c>
      <c r="G823" s="3">
        <v>2439.2453786999999</v>
      </c>
      <c r="H823" s="3">
        <v>43.899739146726503</v>
      </c>
      <c r="I823" s="3"/>
      <c r="J823" s="3">
        <v>1502.7236931</v>
      </c>
      <c r="K823" s="3">
        <v>1502.7236931</v>
      </c>
      <c r="O823" s="101">
        <v>43613</v>
      </c>
    </row>
    <row r="824" spans="1:15" ht="15" customHeight="1" x14ac:dyDescent="0.25">
      <c r="A824" s="101">
        <v>43620</v>
      </c>
      <c r="B824" s="101">
        <v>43619</v>
      </c>
      <c r="C824" s="3">
        <v>1502.0233412</v>
      </c>
      <c r="E824" s="3">
        <v>-0.70035189999998604</v>
      </c>
      <c r="F824" s="3">
        <v>-4.6605500613039398E-2</v>
      </c>
      <c r="G824" s="3">
        <v>2438.1085561899999</v>
      </c>
      <c r="H824" s="3">
        <v>43.832673953501804</v>
      </c>
      <c r="I824" s="3"/>
      <c r="J824" s="3">
        <v>1502.0233412</v>
      </c>
      <c r="K824" s="3">
        <v>1502.0233412</v>
      </c>
      <c r="O824" s="101">
        <v>43614</v>
      </c>
    </row>
    <row r="825" spans="1:15" ht="15" customHeight="1" x14ac:dyDescent="0.25">
      <c r="A825" s="101">
        <v>43621</v>
      </c>
      <c r="B825" s="101">
        <v>43620</v>
      </c>
      <c r="C825" s="3">
        <v>1530.62764902</v>
      </c>
      <c r="E825" s="3">
        <v>28.604307819999999</v>
      </c>
      <c r="F825" s="3">
        <v>1.9043850408574501</v>
      </c>
      <c r="G825" s="3">
        <v>2484.5395308100001</v>
      </c>
      <c r="H825" s="3">
        <v>46.571801879904598</v>
      </c>
      <c r="I825" s="3"/>
      <c r="J825" s="3">
        <v>1530.62764902</v>
      </c>
      <c r="K825" s="3">
        <v>1530.62764902</v>
      </c>
      <c r="O825" s="101">
        <v>43616</v>
      </c>
    </row>
    <row r="826" spans="1:15" ht="15" customHeight="1" x14ac:dyDescent="0.25">
      <c r="A826" s="101">
        <v>43623</v>
      </c>
      <c r="B826" s="101">
        <v>43621</v>
      </c>
      <c r="C826" s="3">
        <v>1539.4678969300001</v>
      </c>
      <c r="E826" s="3">
        <v>8.8402479100000093</v>
      </c>
      <c r="F826" s="3">
        <v>0.57755705090391996</v>
      </c>
      <c r="G826" s="3">
        <v>2498.88916406</v>
      </c>
      <c r="H826" s="3">
        <v>47.418337656730301</v>
      </c>
      <c r="I826" s="3"/>
      <c r="J826" s="3">
        <v>1539.4678969300001</v>
      </c>
      <c r="K826" s="3">
        <v>1539.4678969300001</v>
      </c>
      <c r="O826" s="101">
        <v>43619</v>
      </c>
    </row>
    <row r="827" spans="1:15" ht="15" customHeight="1" x14ac:dyDescent="0.25">
      <c r="A827" s="101">
        <v>43626</v>
      </c>
      <c r="B827" s="101">
        <v>43622</v>
      </c>
      <c r="C827" s="3">
        <v>1539.4678969300001</v>
      </c>
      <c r="E827" s="3"/>
      <c r="F827" s="3"/>
      <c r="G827" s="3">
        <v>2498.88916406</v>
      </c>
      <c r="H827" s="3">
        <v>47.418337656730301</v>
      </c>
      <c r="I827" s="3"/>
      <c r="J827" s="3">
        <v>1539.4678969300001</v>
      </c>
      <c r="K827" s="3">
        <v>1539.4678969300001</v>
      </c>
      <c r="O827" s="101">
        <v>43620</v>
      </c>
    </row>
    <row r="828" spans="1:15" ht="15" customHeight="1" x14ac:dyDescent="0.25">
      <c r="A828" s="101">
        <v>43627</v>
      </c>
      <c r="B828" s="101">
        <v>43623</v>
      </c>
      <c r="C828" s="3">
        <v>1561.1880732300001</v>
      </c>
      <c r="E828" s="3">
        <v>21.720176299999999</v>
      </c>
      <c r="F828" s="3">
        <v>1.4108885507333</v>
      </c>
      <c r="G828" s="3">
        <v>2534.14570516</v>
      </c>
      <c r="H828" s="3">
        <v>49.498246103747498</v>
      </c>
      <c r="I828" s="3"/>
      <c r="J828" s="3">
        <v>1561.1880732300001</v>
      </c>
      <c r="K828" s="3">
        <v>1561.1880732300001</v>
      </c>
      <c r="O828" s="101">
        <v>43621</v>
      </c>
    </row>
    <row r="829" spans="1:15" ht="15" customHeight="1" x14ac:dyDescent="0.25">
      <c r="A829" s="101">
        <v>43628</v>
      </c>
      <c r="B829" s="101">
        <v>43626</v>
      </c>
      <c r="C829" s="3">
        <v>1572.1339148300001</v>
      </c>
      <c r="E829" s="3">
        <v>10.9458415999999</v>
      </c>
      <c r="F829" s="3">
        <v>0.70112254812155705</v>
      </c>
      <c r="G829" s="3">
        <v>2551.9131721099998</v>
      </c>
      <c r="H829" s="3">
        <v>50.546412016750303</v>
      </c>
      <c r="I829" s="3"/>
      <c r="J829" s="3">
        <v>1572.1339148300001</v>
      </c>
      <c r="K829" s="3">
        <v>1572.1339148300001</v>
      </c>
      <c r="O829" s="101">
        <v>43623</v>
      </c>
    </row>
    <row r="830" spans="1:15" ht="15" customHeight="1" x14ac:dyDescent="0.25">
      <c r="A830" s="101">
        <v>43629</v>
      </c>
      <c r="B830" s="101">
        <v>43627</v>
      </c>
      <c r="C830" s="3">
        <v>1585.1448999900001</v>
      </c>
      <c r="E830" s="3">
        <v>13.010985160000001</v>
      </c>
      <c r="F830" s="3">
        <v>0.82760031046127303</v>
      </c>
      <c r="G830" s="3">
        <v>2573.0328134400002</v>
      </c>
      <c r="H830" s="3">
        <v>51.792334589689297</v>
      </c>
      <c r="I830" s="3"/>
      <c r="J830" s="3">
        <v>1585.1448999900001</v>
      </c>
      <c r="K830" s="3">
        <v>1585.1448999900001</v>
      </c>
      <c r="O830" s="101">
        <v>43626</v>
      </c>
    </row>
    <row r="831" spans="1:15" ht="15" customHeight="1" x14ac:dyDescent="0.25">
      <c r="A831" s="101">
        <v>43630</v>
      </c>
      <c r="B831" s="101">
        <v>43628</v>
      </c>
      <c r="C831" s="3">
        <v>1592.25719084</v>
      </c>
      <c r="E831" s="3">
        <v>7.1122908499998996</v>
      </c>
      <c r="F831" s="3">
        <v>0.448683956277107</v>
      </c>
      <c r="G831" s="3">
        <v>2584.5775988599999</v>
      </c>
      <c r="H831" s="3">
        <v>52.473402441636402</v>
      </c>
      <c r="I831" s="3"/>
      <c r="J831" s="3">
        <v>1592.25719084</v>
      </c>
      <c r="K831" s="3">
        <v>1592.25719084</v>
      </c>
      <c r="O831" s="101">
        <v>43627</v>
      </c>
    </row>
    <row r="832" spans="1:15" ht="15" customHeight="1" x14ac:dyDescent="0.25">
      <c r="A832" s="101">
        <v>43633</v>
      </c>
      <c r="B832" s="101">
        <v>43629</v>
      </c>
      <c r="C832" s="3">
        <v>1598.5557483600001</v>
      </c>
      <c r="E832" s="3">
        <v>6.2985575200000303</v>
      </c>
      <c r="F832" s="3">
        <v>0.39557412937021302</v>
      </c>
      <c r="G832" s="3">
        <v>2594.8015191999998</v>
      </c>
      <c r="H832" s="3">
        <v>53.076547776185301</v>
      </c>
      <c r="I832" s="3"/>
      <c r="J832" s="3">
        <v>1598.5557483600001</v>
      </c>
      <c r="K832" s="3">
        <v>1598.5557483600001</v>
      </c>
      <c r="O832" s="101">
        <v>43628</v>
      </c>
    </row>
    <row r="833" spans="1:15" ht="15" customHeight="1" x14ac:dyDescent="0.25">
      <c r="A833" s="101">
        <v>43634</v>
      </c>
      <c r="B833" s="101">
        <v>43630</v>
      </c>
      <c r="C833" s="3">
        <v>1591.7693607000001</v>
      </c>
      <c r="E833" s="3">
        <v>-6.7863876599999404</v>
      </c>
      <c r="F833" s="3">
        <v>-0.42453243604185698</v>
      </c>
      <c r="G833" s="3">
        <v>2583.7857451</v>
      </c>
      <c r="H833" s="3">
        <v>52.426688178897003</v>
      </c>
      <c r="I833" s="3"/>
      <c r="J833" s="3">
        <v>1591.7693607000001</v>
      </c>
      <c r="K833" s="3">
        <v>1591.7693607000001</v>
      </c>
      <c r="O833" s="101">
        <v>43629</v>
      </c>
    </row>
    <row r="834" spans="1:15" ht="15" customHeight="1" x14ac:dyDescent="0.25">
      <c r="A834" s="101">
        <v>43635</v>
      </c>
      <c r="B834" s="101">
        <v>43633</v>
      </c>
      <c r="C834" s="3">
        <v>1590.6067629900001</v>
      </c>
      <c r="E834" s="3">
        <v>-1.16259771</v>
      </c>
      <c r="F834" s="3">
        <v>-7.3038075659948007E-2</v>
      </c>
      <c r="G834" s="3">
        <v>2581.8985977100001</v>
      </c>
      <c r="H834" s="3">
        <v>52.315358658905403</v>
      </c>
      <c r="I834" s="3"/>
      <c r="J834" s="3">
        <v>1590.6067629900001</v>
      </c>
      <c r="K834" s="3">
        <v>1590.6067629900001</v>
      </c>
      <c r="O834" s="101">
        <v>43630</v>
      </c>
    </row>
    <row r="835" spans="1:15" ht="15" customHeight="1" x14ac:dyDescent="0.25">
      <c r="A835" s="101">
        <v>43636</v>
      </c>
      <c r="B835" s="101">
        <v>43634</v>
      </c>
      <c r="C835" s="3">
        <v>1604.62183162</v>
      </c>
      <c r="E835" s="3">
        <v>14.015068629999799</v>
      </c>
      <c r="F835" s="3">
        <v>0.88111461337272401</v>
      </c>
      <c r="G835" s="3">
        <v>2604.64808356</v>
      </c>
      <c r="H835" s="3">
        <v>53.6574315426437</v>
      </c>
      <c r="I835" s="3"/>
      <c r="J835" s="3">
        <v>1604.62183162</v>
      </c>
      <c r="K835" s="3">
        <v>1604.62183162</v>
      </c>
      <c r="O835" s="101">
        <v>43633</v>
      </c>
    </row>
    <row r="836" spans="1:15" ht="15" customHeight="1" x14ac:dyDescent="0.25">
      <c r="A836" s="101">
        <v>43640</v>
      </c>
      <c r="B836" s="101">
        <v>43635</v>
      </c>
      <c r="C836" s="3">
        <v>1592.8832571999999</v>
      </c>
      <c r="E836" s="3">
        <v>-11.738574420000001</v>
      </c>
      <c r="F836" s="3">
        <v>-0.73154771976079402</v>
      </c>
      <c r="G836" s="3">
        <v>2585.5938398899998</v>
      </c>
      <c r="H836" s="3">
        <v>52.533354105542003</v>
      </c>
      <c r="I836" s="3"/>
      <c r="J836" s="3">
        <v>1592.8832571999999</v>
      </c>
      <c r="K836" s="3">
        <v>1592.8832571999999</v>
      </c>
      <c r="O836" s="101">
        <v>43634</v>
      </c>
    </row>
    <row r="837" spans="1:15" ht="15" customHeight="1" x14ac:dyDescent="0.25">
      <c r="A837" s="101">
        <v>43641</v>
      </c>
      <c r="B837" s="101">
        <v>43636</v>
      </c>
      <c r="C837" s="3">
        <v>1584.8699490399999</v>
      </c>
      <c r="E837" s="3">
        <v>-8.0133081599999496</v>
      </c>
      <c r="F837" s="3">
        <v>-0.50306939468281997</v>
      </c>
      <c r="G837" s="3">
        <v>2572.5865086200001</v>
      </c>
      <c r="H837" s="3">
        <v>51.766005484902003</v>
      </c>
      <c r="I837" s="3"/>
      <c r="J837" s="3">
        <v>1584.8699490399999</v>
      </c>
      <c r="K837" s="3">
        <v>1584.8699490399999</v>
      </c>
      <c r="O837" s="101">
        <v>43635</v>
      </c>
    </row>
    <row r="838" spans="1:15" ht="15" customHeight="1" x14ac:dyDescent="0.25">
      <c r="A838" s="101">
        <v>43642</v>
      </c>
      <c r="B838" s="101">
        <v>43637</v>
      </c>
      <c r="C838" s="3">
        <v>1584.8699490399999</v>
      </c>
      <c r="E838" s="3"/>
      <c r="F838" s="3"/>
      <c r="G838" s="3">
        <v>2572.5865086200001</v>
      </c>
      <c r="H838" s="3">
        <v>51.766005484902003</v>
      </c>
      <c r="I838" s="3"/>
      <c r="J838" s="3">
        <v>1584.8699490399999</v>
      </c>
      <c r="K838" s="3">
        <v>1584.8699490399999</v>
      </c>
      <c r="O838" s="101">
        <v>43636</v>
      </c>
    </row>
    <row r="839" spans="1:15" ht="15" customHeight="1" x14ac:dyDescent="0.25">
      <c r="A839" s="101">
        <v>43643</v>
      </c>
      <c r="B839" s="101">
        <v>43640</v>
      </c>
      <c r="C839" s="3">
        <v>1579.5545632799999</v>
      </c>
      <c r="E839" s="3">
        <v>-5.3153857600000203</v>
      </c>
      <c r="F839" s="3">
        <v>-0.33538308699838598</v>
      </c>
      <c r="G839" s="3">
        <v>2563.9584885700001</v>
      </c>
      <c r="H839" s="3">
        <v>51.257007970593101</v>
      </c>
      <c r="I839" s="3"/>
      <c r="J839" s="3">
        <v>1579.5545632799999</v>
      </c>
      <c r="K839" s="3">
        <v>1579.5545632799999</v>
      </c>
      <c r="O839" s="101">
        <v>43640</v>
      </c>
    </row>
    <row r="840" spans="1:15" ht="15" customHeight="1" x14ac:dyDescent="0.25">
      <c r="A840" s="101">
        <v>43644</v>
      </c>
      <c r="B840" s="101">
        <v>43641</v>
      </c>
      <c r="C840" s="3">
        <v>1582.96778881</v>
      </c>
      <c r="E840" s="3">
        <v>3.4132255300000902</v>
      </c>
      <c r="F840" s="3">
        <v>0.21608785219249199</v>
      </c>
      <c r="G840" s="3">
        <v>2569.4988913900002</v>
      </c>
      <c r="H840" s="3">
        <v>51.583855989873001</v>
      </c>
      <c r="I840" s="3"/>
      <c r="J840" s="3">
        <v>1582.96778881</v>
      </c>
      <c r="K840" s="3">
        <v>1582.96778881</v>
      </c>
      <c r="O840" s="101">
        <v>43641</v>
      </c>
    </row>
    <row r="841" spans="1:15" ht="15" customHeight="1" x14ac:dyDescent="0.25">
      <c r="A841" s="101">
        <v>43647</v>
      </c>
      <c r="B841" s="101">
        <v>43642</v>
      </c>
      <c r="C841" s="3">
        <v>1569.75401863</v>
      </c>
      <c r="E841" s="3">
        <v>-13.2137701799999</v>
      </c>
      <c r="F841" s="3">
        <v>-0.83474662424643997</v>
      </c>
      <c r="G841" s="3">
        <v>2548.0500861300002</v>
      </c>
      <c r="H841" s="3">
        <v>50.318514868854699</v>
      </c>
      <c r="I841" s="3"/>
      <c r="J841" s="3">
        <v>1569.75401863</v>
      </c>
      <c r="K841" s="3">
        <v>1569.75401863</v>
      </c>
      <c r="O841" s="101">
        <v>43642</v>
      </c>
    </row>
    <row r="842" spans="1:15" ht="15" customHeight="1" x14ac:dyDescent="0.25">
      <c r="A842" s="101">
        <v>43648</v>
      </c>
      <c r="B842" s="101">
        <v>43643</v>
      </c>
      <c r="C842" s="3">
        <v>1562.6148249099999</v>
      </c>
      <c r="E842" s="3">
        <v>-7.1391937200000903</v>
      </c>
      <c r="F842" s="3">
        <v>-0.454796970434312</v>
      </c>
      <c r="G842" s="3">
        <v>2537.3928721900002</v>
      </c>
      <c r="H842" s="3">
        <v>49.689808007548997</v>
      </c>
      <c r="I842" s="3"/>
      <c r="J842" s="3">
        <v>1562.6148249099999</v>
      </c>
      <c r="K842" s="3">
        <v>1562.6148249099999</v>
      </c>
      <c r="O842" s="101">
        <v>43643</v>
      </c>
    </row>
    <row r="843" spans="1:15" ht="15" customHeight="1" x14ac:dyDescent="0.25">
      <c r="A843" s="101">
        <v>43649</v>
      </c>
      <c r="B843" s="101">
        <v>43644</v>
      </c>
      <c r="C843" s="3">
        <v>1571.17046441</v>
      </c>
      <c r="E843" s="3">
        <v>8.5556395000000904</v>
      </c>
      <c r="F843" s="3">
        <v>0.54752069183094898</v>
      </c>
      <c r="G843" s="3">
        <v>2551.28562319</v>
      </c>
      <c r="H843" s="3">
        <v>50.509390679463699</v>
      </c>
      <c r="I843" s="3"/>
      <c r="J843" s="3">
        <v>1571.17046441</v>
      </c>
      <c r="K843" s="3">
        <v>1571.17046441</v>
      </c>
      <c r="O843" s="101">
        <v>43644</v>
      </c>
    </row>
    <row r="844" spans="1:15" ht="15" customHeight="1" x14ac:dyDescent="0.25">
      <c r="A844" s="101">
        <v>43650</v>
      </c>
      <c r="B844" s="101">
        <v>43647</v>
      </c>
      <c r="C844" s="3">
        <v>1586.8314169600001</v>
      </c>
      <c r="E844" s="3">
        <v>15.660952549999999</v>
      </c>
      <c r="F844" s="3">
        <v>0.99676979072294003</v>
      </c>
      <c r="G844" s="3">
        <v>2576.7160675499999</v>
      </c>
      <c r="H844" s="3">
        <v>52.009622817543899</v>
      </c>
      <c r="I844" s="3"/>
      <c r="J844" s="3">
        <v>1586.8314169600001</v>
      </c>
      <c r="K844" s="3">
        <v>1586.8314169600001</v>
      </c>
      <c r="O844" s="101">
        <v>43647</v>
      </c>
    </row>
    <row r="845" spans="1:15" ht="15" customHeight="1" x14ac:dyDescent="0.25">
      <c r="A845" s="101">
        <v>43651</v>
      </c>
      <c r="B845" s="101">
        <v>43648</v>
      </c>
      <c r="C845" s="3">
        <v>1594.9314600499999</v>
      </c>
      <c r="E845" s="3">
        <v>8.1000430899998701</v>
      </c>
      <c r="F845" s="3">
        <v>0.51045391485364799</v>
      </c>
      <c r="G845" s="3">
        <v>2589.8690155999998</v>
      </c>
      <c r="H845" s="3">
        <v>52.785561888673399</v>
      </c>
      <c r="I845" s="3"/>
      <c r="J845" s="3">
        <v>1594.9314600499999</v>
      </c>
      <c r="K845" s="3">
        <v>1594.9314600499999</v>
      </c>
      <c r="O845" s="101">
        <v>43648</v>
      </c>
    </row>
    <row r="846" spans="1:15" ht="15" customHeight="1" x14ac:dyDescent="0.25">
      <c r="A846" s="101">
        <v>43654</v>
      </c>
      <c r="B846" s="101">
        <v>43649</v>
      </c>
      <c r="C846" s="3">
        <v>1610.53464168</v>
      </c>
      <c r="E846" s="3">
        <v>15.603181630000099</v>
      </c>
      <c r="F846" s="3">
        <v>0.97829794074730803</v>
      </c>
      <c r="G846" s="3">
        <v>2615.20565085</v>
      </c>
      <c r="H846" s="3">
        <v>54.280259894527099</v>
      </c>
      <c r="I846" s="3"/>
      <c r="J846" s="3">
        <v>1610.53464168</v>
      </c>
      <c r="K846" s="3">
        <v>1610.53464168</v>
      </c>
      <c r="O846" s="101">
        <v>43649</v>
      </c>
    </row>
    <row r="847" spans="1:15" ht="15" customHeight="1" x14ac:dyDescent="0.25">
      <c r="A847" s="101">
        <v>43655</v>
      </c>
      <c r="B847" s="101">
        <v>43651</v>
      </c>
      <c r="C847" s="3">
        <v>1598.6634084299999</v>
      </c>
      <c r="E847" s="3">
        <v>-11.871233250000101</v>
      </c>
      <c r="F847" s="3">
        <v>-0.73709890757872598</v>
      </c>
      <c r="G847" s="3">
        <v>2595.9289985599999</v>
      </c>
      <c r="H847" s="3">
        <v>53.143061783842803</v>
      </c>
      <c r="I847" s="3"/>
      <c r="J847" s="3">
        <v>1598.6634084299999</v>
      </c>
      <c r="K847" s="3">
        <v>1598.6634084299999</v>
      </c>
      <c r="O847" s="101">
        <v>43650</v>
      </c>
    </row>
    <row r="848" spans="1:15" ht="15" customHeight="1" x14ac:dyDescent="0.25">
      <c r="A848" s="101">
        <v>43656</v>
      </c>
      <c r="B848" s="101">
        <v>43654</v>
      </c>
      <c r="C848" s="3">
        <v>1610.84455712</v>
      </c>
      <c r="E848" s="3">
        <v>12.1811486900001</v>
      </c>
      <c r="F848" s="3">
        <v>0.76195831003367198</v>
      </c>
      <c r="G848" s="3">
        <v>2615.7088952899999</v>
      </c>
      <c r="H848" s="3">
        <v>54.309948069515698</v>
      </c>
      <c r="I848" s="3"/>
      <c r="J848" s="3">
        <v>1610.84455712</v>
      </c>
      <c r="K848" s="3">
        <v>1610.84455712</v>
      </c>
      <c r="O848" s="101">
        <v>43651</v>
      </c>
    </row>
    <row r="849" spans="1:15" ht="15" customHeight="1" x14ac:dyDescent="0.25">
      <c r="A849" s="101">
        <v>43657</v>
      </c>
      <c r="B849" s="101">
        <v>43655</v>
      </c>
      <c r="C849" s="3">
        <v>1603.51482846</v>
      </c>
      <c r="E849" s="3">
        <v>-7.3297286599999998</v>
      </c>
      <c r="F849" s="3">
        <v>-0.45502395793575101</v>
      </c>
      <c r="G849" s="3">
        <v>2604.1925983400001</v>
      </c>
      <c r="H849" s="3">
        <v>53.630560853488902</v>
      </c>
      <c r="I849" s="3"/>
      <c r="J849" s="3">
        <v>1603.51482846</v>
      </c>
      <c r="K849" s="3">
        <v>1603.51482846</v>
      </c>
      <c r="O849" s="101">
        <v>43654</v>
      </c>
    </row>
    <row r="850" spans="1:15" ht="15" customHeight="1" x14ac:dyDescent="0.25">
      <c r="A850" s="101">
        <v>43658</v>
      </c>
      <c r="B850" s="101">
        <v>43656</v>
      </c>
      <c r="C850" s="3">
        <v>1602.7599988500001</v>
      </c>
      <c r="E850" s="3">
        <v>-0.75482960999988702</v>
      </c>
      <c r="F850" s="3">
        <v>-4.7073441205702699E-2</v>
      </c>
      <c r="G850" s="3">
        <v>2602.9667152799998</v>
      </c>
      <c r="H850" s="3">
        <v>53.558241662439599</v>
      </c>
      <c r="I850" s="3"/>
      <c r="J850" s="3">
        <v>1602.7599988500001</v>
      </c>
      <c r="K850" s="3">
        <v>1602.7599988500001</v>
      </c>
      <c r="O850" s="101">
        <v>43655</v>
      </c>
    </row>
    <row r="851" spans="1:15" ht="15" customHeight="1" x14ac:dyDescent="0.25">
      <c r="A851" s="101">
        <v>43661</v>
      </c>
      <c r="B851" s="101">
        <v>43657</v>
      </c>
      <c r="C851" s="3">
        <v>1599.9317826399999</v>
      </c>
      <c r="E851" s="3">
        <v>-2.8282162100001602</v>
      </c>
      <c r="F851" s="3">
        <v>-0.176459121267658</v>
      </c>
      <c r="G851" s="3">
        <v>2598.3735430900001</v>
      </c>
      <c r="H851" s="3">
        <v>53.287274138725699</v>
      </c>
      <c r="I851" s="3"/>
      <c r="J851" s="3">
        <v>1599.9317826399999</v>
      </c>
      <c r="K851" s="3">
        <v>1599.9317826399999</v>
      </c>
      <c r="O851" s="101">
        <v>43656</v>
      </c>
    </row>
    <row r="852" spans="1:15" ht="15" customHeight="1" x14ac:dyDescent="0.25">
      <c r="A852" s="101">
        <v>43662</v>
      </c>
      <c r="B852" s="101">
        <v>43658</v>
      </c>
      <c r="C852" s="3">
        <v>1611.97904625</v>
      </c>
      <c r="E852" s="3">
        <v>12.04726361</v>
      </c>
      <c r="F852" s="3">
        <v>0.75298607982654497</v>
      </c>
      <c r="G852" s="3">
        <v>2617.9389341599999</v>
      </c>
      <c r="H852" s="3">
        <v>54.4415059744654</v>
      </c>
      <c r="I852" s="3"/>
      <c r="J852" s="3">
        <v>1611.97904625</v>
      </c>
      <c r="K852" s="3">
        <v>1611.97904625</v>
      </c>
      <c r="O852" s="101">
        <v>43657</v>
      </c>
    </row>
    <row r="853" spans="1:15" ht="15" customHeight="1" x14ac:dyDescent="0.25">
      <c r="A853" s="101">
        <v>43663</v>
      </c>
      <c r="B853" s="101">
        <v>43661</v>
      </c>
      <c r="C853" s="3">
        <v>1622.9796014399999</v>
      </c>
      <c r="E853" s="3">
        <v>11.000555189999799</v>
      </c>
      <c r="F853" s="3">
        <v>0.68242544564030005</v>
      </c>
      <c r="G853" s="3">
        <v>2635.8044155900002</v>
      </c>
      <c r="H853" s="3">
        <v>55.495454109391403</v>
      </c>
      <c r="I853" s="3"/>
      <c r="J853" s="3">
        <v>1622.9796014399999</v>
      </c>
      <c r="K853" s="3">
        <v>1622.9796014399999</v>
      </c>
      <c r="O853" s="101">
        <v>43658</v>
      </c>
    </row>
    <row r="854" spans="1:15" ht="15" customHeight="1" x14ac:dyDescent="0.25">
      <c r="A854" s="101">
        <v>43664</v>
      </c>
      <c r="B854" s="101">
        <v>43662</v>
      </c>
      <c r="C854" s="3">
        <v>1605.7238069099999</v>
      </c>
      <c r="E854" s="3">
        <v>-17.255794529999999</v>
      </c>
      <c r="F854" s="3">
        <v>-1.0632169692514599</v>
      </c>
      <c r="G854" s="3">
        <v>2607.7800957700001</v>
      </c>
      <c r="H854" s="3">
        <v>53.8422000550528</v>
      </c>
      <c r="I854" s="3"/>
      <c r="J854" s="3">
        <v>1605.7238069099999</v>
      </c>
      <c r="K854" s="3">
        <v>1605.7238069099999</v>
      </c>
      <c r="O854" s="101">
        <v>43661</v>
      </c>
    </row>
    <row r="855" spans="1:15" ht="15" customHeight="1" x14ac:dyDescent="0.25">
      <c r="A855" s="101">
        <v>43665</v>
      </c>
      <c r="B855" s="101">
        <v>43663</v>
      </c>
      <c r="C855" s="3">
        <v>1597.0460161200001</v>
      </c>
      <c r="E855" s="3">
        <v>-8.6777907899997899</v>
      </c>
      <c r="F855" s="3">
        <v>-0.54042860625570499</v>
      </c>
      <c r="G855" s="3">
        <v>2593.6869061500001</v>
      </c>
      <c r="H855" s="3">
        <v>53.010792797803397</v>
      </c>
      <c r="I855" s="3"/>
      <c r="J855" s="3">
        <v>1597.0460161200001</v>
      </c>
      <c r="K855" s="3">
        <v>1597.0460161200001</v>
      </c>
      <c r="O855" s="101">
        <v>43662</v>
      </c>
    </row>
    <row r="856" spans="1:15" ht="15" customHeight="1" x14ac:dyDescent="0.25">
      <c r="A856" s="101">
        <v>43668</v>
      </c>
      <c r="B856" s="101">
        <v>43664</v>
      </c>
      <c r="C856" s="3">
        <v>1586.59087989</v>
      </c>
      <c r="E856" s="3">
        <v>-10.4551362300001</v>
      </c>
      <c r="F856" s="3">
        <v>-0.65465466395268002</v>
      </c>
      <c r="G856" s="3">
        <v>2576.7072138600001</v>
      </c>
      <c r="H856" s="3">
        <v>52.009100506958603</v>
      </c>
      <c r="I856" s="3"/>
      <c r="J856" s="3">
        <v>1586.59087989</v>
      </c>
      <c r="K856" s="3">
        <v>1586.59087989</v>
      </c>
      <c r="O856" s="101">
        <v>43663</v>
      </c>
    </row>
    <row r="857" spans="1:15" ht="15" customHeight="1" x14ac:dyDescent="0.25">
      <c r="A857" s="101">
        <v>43669</v>
      </c>
      <c r="B857" s="101">
        <v>43665</v>
      </c>
      <c r="C857" s="3">
        <v>1599.3352766099999</v>
      </c>
      <c r="E857" s="3">
        <v>12.7443967199999</v>
      </c>
      <c r="F857" s="3">
        <v>0.80325664804550201</v>
      </c>
      <c r="G857" s="3">
        <v>2597.4047858600002</v>
      </c>
      <c r="H857" s="3">
        <v>53.230123712650901</v>
      </c>
      <c r="I857" s="3"/>
      <c r="J857" s="3">
        <v>1599.3352766099999</v>
      </c>
      <c r="K857" s="3">
        <v>1599.3352766099999</v>
      </c>
      <c r="O857" s="101">
        <v>43664</v>
      </c>
    </row>
    <row r="858" spans="1:15" ht="15" customHeight="1" x14ac:dyDescent="0.25">
      <c r="A858" s="101">
        <v>43670</v>
      </c>
      <c r="B858" s="101">
        <v>43668</v>
      </c>
      <c r="C858" s="3">
        <v>1608.5165535199999</v>
      </c>
      <c r="E858" s="3">
        <v>9.1812769099999496</v>
      </c>
      <c r="F858" s="3">
        <v>0.574068304768515</v>
      </c>
      <c r="G858" s="3">
        <v>2612.3156634699999</v>
      </c>
      <c r="H858" s="3">
        <v>54.109769285525303</v>
      </c>
      <c r="I858" s="3"/>
      <c r="J858" s="3">
        <v>1608.5165535199999</v>
      </c>
      <c r="K858" s="3">
        <v>1608.5165535199999</v>
      </c>
      <c r="O858" s="101">
        <v>43665</v>
      </c>
    </row>
    <row r="859" spans="1:15" ht="15" customHeight="1" x14ac:dyDescent="0.25">
      <c r="A859" s="101">
        <v>43671</v>
      </c>
      <c r="B859" s="101">
        <v>43669</v>
      </c>
      <c r="C859" s="3">
        <v>1615.2979375</v>
      </c>
      <c r="E859" s="3">
        <v>6.7813839800000997</v>
      </c>
      <c r="F859" s="3">
        <v>0.42159242720629603</v>
      </c>
      <c r="G859" s="3">
        <v>2623.3289884800001</v>
      </c>
      <c r="H859" s="3">
        <v>54.759484402305297</v>
      </c>
      <c r="I859" s="3"/>
      <c r="J859" s="3">
        <v>1615.2979375</v>
      </c>
      <c r="K859" s="3">
        <v>1615.2979375</v>
      </c>
      <c r="O859" s="101">
        <v>43668</v>
      </c>
    </row>
    <row r="860" spans="1:15" ht="15" customHeight="1" x14ac:dyDescent="0.25">
      <c r="A860" s="101">
        <v>43672</v>
      </c>
      <c r="B860" s="101">
        <v>43670</v>
      </c>
      <c r="C860" s="3">
        <v>1612.2527646599999</v>
      </c>
      <c r="E860" s="3">
        <v>-3.0451728400000699</v>
      </c>
      <c r="F860" s="3">
        <v>-0.188520815219583</v>
      </c>
      <c r="G860" s="3">
        <v>2618.3834672799999</v>
      </c>
      <c r="H860" s="3">
        <v>54.467730560383998</v>
      </c>
      <c r="I860" s="3"/>
      <c r="J860" s="3">
        <v>1612.2527646599999</v>
      </c>
      <c r="K860" s="3">
        <v>1612.2527646599999</v>
      </c>
      <c r="O860" s="101">
        <v>43669</v>
      </c>
    </row>
    <row r="861" spans="1:15" ht="15" customHeight="1" x14ac:dyDescent="0.25">
      <c r="A861" s="101">
        <v>43675</v>
      </c>
      <c r="B861" s="101">
        <v>43671</v>
      </c>
      <c r="C861" s="3">
        <v>1607.8448430599999</v>
      </c>
      <c r="E861" s="3">
        <v>-4.4079215999999999</v>
      </c>
      <c r="F861" s="3">
        <v>-0.27340139813185599</v>
      </c>
      <c r="G861" s="3">
        <v>2611.2247702899999</v>
      </c>
      <c r="H861" s="3">
        <v>54.045413626430999</v>
      </c>
      <c r="I861" s="3"/>
      <c r="J861" s="3">
        <v>1607.8448430599999</v>
      </c>
      <c r="K861" s="3">
        <v>1607.8448430599999</v>
      </c>
      <c r="O861" s="101">
        <v>43670</v>
      </c>
    </row>
    <row r="862" spans="1:15" ht="15" customHeight="1" x14ac:dyDescent="0.25">
      <c r="A862" s="101">
        <v>43676</v>
      </c>
      <c r="B862" s="101">
        <v>43672</v>
      </c>
      <c r="C862" s="3">
        <v>1609.07278471</v>
      </c>
      <c r="E862" s="3">
        <v>1.22794165000004</v>
      </c>
      <c r="F862" s="3">
        <v>7.6371899645688496E-2</v>
      </c>
      <c r="G862" s="3">
        <v>2613.2190122500001</v>
      </c>
      <c r="H862" s="3">
        <v>54.163061035070299</v>
      </c>
      <c r="I862" s="3"/>
      <c r="J862" s="3">
        <v>1609.07278471</v>
      </c>
      <c r="K862" s="3">
        <v>1609.07278471</v>
      </c>
      <c r="O862" s="101">
        <v>43671</v>
      </c>
    </row>
    <row r="863" spans="1:15" ht="15" customHeight="1" x14ac:dyDescent="0.25">
      <c r="A863" s="101">
        <v>43677</v>
      </c>
      <c r="B863" s="101">
        <v>43675</v>
      </c>
      <c r="C863" s="3">
        <v>1608.15893611</v>
      </c>
      <c r="E863" s="3">
        <v>-0.91384859999993695</v>
      </c>
      <c r="F863" s="3">
        <v>-5.6793490554540797E-2</v>
      </c>
      <c r="G863" s="3">
        <v>2611.7348739499998</v>
      </c>
      <c r="H863" s="3">
        <v>54.075506451143397</v>
      </c>
      <c r="I863" s="3"/>
      <c r="J863" s="3">
        <v>1608.15893611</v>
      </c>
      <c r="K863" s="3">
        <v>1608.15893611</v>
      </c>
      <c r="O863" s="101">
        <v>43672</v>
      </c>
    </row>
    <row r="864" spans="1:15" ht="15" customHeight="1" x14ac:dyDescent="0.25">
      <c r="A864" s="101">
        <v>43678</v>
      </c>
      <c r="B864" s="101">
        <v>43676</v>
      </c>
      <c r="C864" s="3">
        <v>1601.39690698</v>
      </c>
      <c r="E864" s="3">
        <v>-6.76202912999997</v>
      </c>
      <c r="F864" s="3">
        <v>-0.42048263875936698</v>
      </c>
      <c r="G864" s="3">
        <v>2600.7529822299998</v>
      </c>
      <c r="H864" s="3">
        <v>53.4276456956635</v>
      </c>
      <c r="I864" s="3"/>
      <c r="J864" s="3">
        <v>1601.39690698</v>
      </c>
      <c r="K864" s="3">
        <v>1601.39690698</v>
      </c>
      <c r="O864" s="101">
        <v>43675</v>
      </c>
    </row>
    <row r="865" spans="1:15" ht="15" customHeight="1" x14ac:dyDescent="0.25">
      <c r="A865" s="101">
        <v>43679</v>
      </c>
      <c r="B865" s="101">
        <v>43677</v>
      </c>
      <c r="C865" s="3">
        <v>1602.77000722</v>
      </c>
      <c r="E865" s="3">
        <v>1.3731002399999801</v>
      </c>
      <c r="F865" s="3">
        <v>8.5743904838020399E-2</v>
      </c>
      <c r="G865" s="3">
        <v>2602.9829694</v>
      </c>
      <c r="H865" s="3">
        <v>53.5592005506468</v>
      </c>
      <c r="I865" s="3"/>
      <c r="J865" s="3">
        <v>1602.77000722</v>
      </c>
      <c r="K865" s="3">
        <v>1602.77000722</v>
      </c>
      <c r="O865" s="101">
        <v>43676</v>
      </c>
    </row>
    <row r="866" spans="1:15" ht="15" customHeight="1" x14ac:dyDescent="0.25">
      <c r="A866" s="101">
        <v>43682</v>
      </c>
      <c r="B866" s="101">
        <v>43678</v>
      </c>
      <c r="C866" s="3">
        <v>1615.44376457</v>
      </c>
      <c r="E866" s="3">
        <v>12.673757349999899</v>
      </c>
      <c r="F866" s="3">
        <v>0.79074086069170701</v>
      </c>
      <c r="G866" s="3">
        <v>2623.5658193300001</v>
      </c>
      <c r="H866" s="3">
        <v>54.773455894404698</v>
      </c>
      <c r="I866" s="3"/>
      <c r="J866" s="3">
        <v>1615.44376457</v>
      </c>
      <c r="K866" s="3">
        <v>1615.44376457</v>
      </c>
      <c r="O866" s="101">
        <v>43677</v>
      </c>
    </row>
    <row r="867" spans="1:15" ht="15" customHeight="1" x14ac:dyDescent="0.25">
      <c r="A867" s="101">
        <v>43683</v>
      </c>
      <c r="B867" s="101">
        <v>43679</v>
      </c>
      <c r="C867" s="3">
        <v>1596.34770611</v>
      </c>
      <c r="E867" s="3">
        <v>-19.096058459999899</v>
      </c>
      <c r="F867" s="3">
        <v>-1.1820936685519901</v>
      </c>
      <c r="G867" s="3">
        <v>2592.5528138899999</v>
      </c>
      <c r="H867" s="3">
        <v>52.943888671712898</v>
      </c>
      <c r="I867" s="3"/>
      <c r="J867" s="3">
        <v>1596.34770611</v>
      </c>
      <c r="K867" s="3">
        <v>1596.34770611</v>
      </c>
      <c r="O867" s="101">
        <v>43678</v>
      </c>
    </row>
    <row r="868" spans="1:15" ht="15" customHeight="1" x14ac:dyDescent="0.25">
      <c r="A868" s="101">
        <v>43684</v>
      </c>
      <c r="B868" s="101">
        <v>43682</v>
      </c>
      <c r="C868" s="3">
        <v>1558.22956419</v>
      </c>
      <c r="E868" s="3">
        <v>-38.1181419199999</v>
      </c>
      <c r="F868" s="3">
        <v>-2.38783454094012</v>
      </c>
      <c r="G868" s="3">
        <v>2530.6469422999999</v>
      </c>
      <c r="H868" s="3">
        <v>49.291841669291401</v>
      </c>
      <c r="I868" s="3"/>
      <c r="J868" s="3">
        <v>1558.22956419</v>
      </c>
      <c r="K868" s="3">
        <v>1558.22956419</v>
      </c>
      <c r="O868" s="101">
        <v>43679</v>
      </c>
    </row>
    <row r="869" spans="1:15" ht="15" customHeight="1" x14ac:dyDescent="0.25">
      <c r="A869" s="101">
        <v>43685</v>
      </c>
      <c r="B869" s="101">
        <v>43683</v>
      </c>
      <c r="C869" s="3">
        <v>1553.8038510199999</v>
      </c>
      <c r="E869" s="3">
        <v>-4.4257131700001002</v>
      </c>
      <c r="F869" s="3">
        <v>-0.28402189713944098</v>
      </c>
      <c r="G869" s="3">
        <v>2523.4593508600001</v>
      </c>
      <c r="H869" s="3">
        <v>48.8678201492176</v>
      </c>
      <c r="I869" s="3"/>
      <c r="J869" s="3">
        <v>1553.8038510199999</v>
      </c>
      <c r="K869" s="3">
        <v>1553.8038510199999</v>
      </c>
      <c r="O869" s="101">
        <v>43682</v>
      </c>
    </row>
    <row r="870" spans="1:15" ht="15" customHeight="1" x14ac:dyDescent="0.25">
      <c r="A870" s="101">
        <v>43686</v>
      </c>
      <c r="B870" s="101">
        <v>43684</v>
      </c>
      <c r="C870" s="3">
        <v>1558.8696163</v>
      </c>
      <c r="E870" s="3">
        <v>5.0657652800000497</v>
      </c>
      <c r="F870" s="3">
        <v>0.32602347308345803</v>
      </c>
      <c r="G870" s="3">
        <v>2531.6864206700002</v>
      </c>
      <c r="H870" s="3">
        <v>49.353164186328002</v>
      </c>
      <c r="I870" s="3"/>
      <c r="J870" s="3">
        <v>1558.8696163</v>
      </c>
      <c r="K870" s="3">
        <v>1558.8696163</v>
      </c>
      <c r="O870" s="101">
        <v>43683</v>
      </c>
    </row>
    <row r="871" spans="1:15" ht="15" customHeight="1" x14ac:dyDescent="0.25">
      <c r="A871" s="101">
        <v>43689</v>
      </c>
      <c r="B871" s="101">
        <v>43685</v>
      </c>
      <c r="C871" s="3">
        <v>1573.8620068</v>
      </c>
      <c r="E871" s="3">
        <v>14.992390500000001</v>
      </c>
      <c r="F871" s="3">
        <v>0.96174756010607398</v>
      </c>
      <c r="G871" s="3">
        <v>2556.0348530599999</v>
      </c>
      <c r="H871" s="3">
        <v>50.789564599401601</v>
      </c>
      <c r="I871" s="3"/>
      <c r="J871" s="3">
        <v>1573.8620068</v>
      </c>
      <c r="K871" s="3">
        <v>1573.8620068</v>
      </c>
      <c r="O871" s="101">
        <v>43684</v>
      </c>
    </row>
    <row r="872" spans="1:15" ht="15" customHeight="1" x14ac:dyDescent="0.25">
      <c r="A872" s="101">
        <v>43690</v>
      </c>
      <c r="B872" s="101">
        <v>43686</v>
      </c>
      <c r="C872" s="3">
        <v>1562.8585888800001</v>
      </c>
      <c r="E872" s="3">
        <v>-11.003417919999899</v>
      </c>
      <c r="F872" s="3">
        <v>-0.69913485886683402</v>
      </c>
      <c r="G872" s="3">
        <v>2538.16472239</v>
      </c>
      <c r="H872" s="3">
        <v>49.735342189312902</v>
      </c>
      <c r="I872" s="3"/>
      <c r="J872" s="3">
        <v>1562.8585888800001</v>
      </c>
      <c r="K872" s="3">
        <v>1562.8585888800001</v>
      </c>
      <c r="O872" s="101">
        <v>43685</v>
      </c>
    </row>
    <row r="873" spans="1:15" ht="15" customHeight="1" x14ac:dyDescent="0.25">
      <c r="A873" s="101">
        <v>43691</v>
      </c>
      <c r="B873" s="101">
        <v>43689</v>
      </c>
      <c r="C873" s="3">
        <v>1559.3827593200001</v>
      </c>
      <c r="E873" s="3">
        <v>-3.4758295599999598</v>
      </c>
      <c r="F873" s="3">
        <v>-0.222402051262415</v>
      </c>
      <c r="G873" s="3">
        <v>2532.5197919799998</v>
      </c>
      <c r="H873" s="3">
        <v>49.402327716642901</v>
      </c>
      <c r="I873" s="3"/>
      <c r="J873" s="3">
        <v>1559.3827593200001</v>
      </c>
      <c r="K873" s="3">
        <v>1559.3827593200001</v>
      </c>
      <c r="O873" s="101">
        <v>43686</v>
      </c>
    </row>
    <row r="874" spans="1:15" ht="15" customHeight="1" x14ac:dyDescent="0.25">
      <c r="A874" s="101">
        <v>43692</v>
      </c>
      <c r="B874" s="101">
        <v>43690</v>
      </c>
      <c r="C874" s="3">
        <v>1561.6067227000001</v>
      </c>
      <c r="E874" s="3">
        <v>2.2239633799999798</v>
      </c>
      <c r="F874" s="3">
        <v>0.14261818445202501</v>
      </c>
      <c r="G874" s="3">
        <v>2536.13162573</v>
      </c>
      <c r="H874" s="3">
        <v>49.615402604067</v>
      </c>
      <c r="I874" s="3"/>
      <c r="J874" s="3">
        <v>1561.6067227000001</v>
      </c>
      <c r="K874" s="3">
        <v>1561.6067227000001</v>
      </c>
      <c r="O874" s="101">
        <v>43689</v>
      </c>
    </row>
    <row r="875" spans="1:15" ht="15" customHeight="1" x14ac:dyDescent="0.25">
      <c r="A875" s="101">
        <v>43693</v>
      </c>
      <c r="B875" s="101">
        <v>43691</v>
      </c>
      <c r="C875" s="3">
        <v>1532.26322549</v>
      </c>
      <c r="E875" s="3">
        <v>-29.343497210000098</v>
      </c>
      <c r="F875" s="3">
        <v>-1.8790580741907601</v>
      </c>
      <c r="G875" s="3">
        <v>2488.4762396400001</v>
      </c>
      <c r="H875" s="3">
        <v>46.804042300930099</v>
      </c>
      <c r="I875" s="3"/>
      <c r="J875" s="3">
        <v>1532.26322549</v>
      </c>
      <c r="K875" s="3">
        <v>1532.26322549</v>
      </c>
      <c r="O875" s="101">
        <v>43690</v>
      </c>
    </row>
    <row r="876" spans="1:15" ht="15" customHeight="1" x14ac:dyDescent="0.25">
      <c r="A876" s="101">
        <v>43696</v>
      </c>
      <c r="B876" s="101">
        <v>43692</v>
      </c>
      <c r="C876" s="3">
        <v>1528.2315994099999</v>
      </c>
      <c r="E876" s="3">
        <v>-4.0316260800000201</v>
      </c>
      <c r="F876" s="3">
        <v>-0.26311576320124902</v>
      </c>
      <c r="G876" s="3">
        <v>2481.9286663900002</v>
      </c>
      <c r="H876" s="3">
        <v>46.417777724620301</v>
      </c>
      <c r="I876" s="3"/>
      <c r="J876" s="3">
        <v>1528.2315994099999</v>
      </c>
      <c r="K876" s="3">
        <v>1528.2315994099999</v>
      </c>
      <c r="O876" s="101">
        <v>43691</v>
      </c>
    </row>
    <row r="877" spans="1:15" ht="15" customHeight="1" x14ac:dyDescent="0.25">
      <c r="A877" s="101">
        <v>43697</v>
      </c>
      <c r="B877" s="101">
        <v>43693</v>
      </c>
      <c r="C877" s="3">
        <v>1544.9488995300001</v>
      </c>
      <c r="E877" s="3">
        <v>16.7173001200001</v>
      </c>
      <c r="F877" s="3">
        <v>1.0938983414852901</v>
      </c>
      <c r="G877" s="3">
        <v>2509.0784429099999</v>
      </c>
      <c r="H877" s="3">
        <v>48.0194393668787</v>
      </c>
      <c r="I877" s="3"/>
      <c r="J877" s="3">
        <v>1544.9488995300001</v>
      </c>
      <c r="K877" s="3">
        <v>1544.9488995300001</v>
      </c>
      <c r="O877" s="101">
        <v>43692</v>
      </c>
    </row>
    <row r="878" spans="1:15" ht="15" customHeight="1" x14ac:dyDescent="0.25">
      <c r="A878" s="101">
        <v>43698</v>
      </c>
      <c r="B878" s="101">
        <v>43696</v>
      </c>
      <c r="C878" s="3">
        <v>1563.80455734</v>
      </c>
      <c r="E878" s="3">
        <v>18.855657809999901</v>
      </c>
      <c r="F878" s="3">
        <v>1.2204712929816599</v>
      </c>
      <c r="G878" s="3">
        <v>2539.70102503</v>
      </c>
      <c r="H878" s="3">
        <v>49.825974132731503</v>
      </c>
      <c r="I878" s="3"/>
      <c r="J878" s="3">
        <v>1563.80455734</v>
      </c>
      <c r="K878" s="3">
        <v>1563.80455734</v>
      </c>
      <c r="O878" s="101">
        <v>43693</v>
      </c>
    </row>
    <row r="879" spans="1:15" ht="15" customHeight="1" x14ac:dyDescent="0.25">
      <c r="A879" s="101">
        <v>43699</v>
      </c>
      <c r="B879" s="101">
        <v>43697</v>
      </c>
      <c r="C879" s="3">
        <v>1566.6682218000001</v>
      </c>
      <c r="E879" s="3">
        <v>2.8636644600001002</v>
      </c>
      <c r="F879" s="3">
        <v>0.18312163412999</v>
      </c>
      <c r="G879" s="3">
        <v>2544.35176705</v>
      </c>
      <c r="H879" s="3">
        <v>50.100337904970502</v>
      </c>
      <c r="I879" s="3"/>
      <c r="J879" s="3">
        <v>1566.6682218000001</v>
      </c>
      <c r="K879" s="3">
        <v>1566.6682218000001</v>
      </c>
      <c r="O879" s="101">
        <v>43696</v>
      </c>
    </row>
    <row r="880" spans="1:15" ht="15" customHeight="1" x14ac:dyDescent="0.25">
      <c r="A880" s="101">
        <v>43700</v>
      </c>
      <c r="B880" s="101">
        <v>43698</v>
      </c>
      <c r="C880" s="3">
        <v>1579.62190192</v>
      </c>
      <c r="E880" s="3">
        <v>12.9536801199999</v>
      </c>
      <c r="F880" s="3">
        <v>0.826829825214492</v>
      </c>
      <c r="G880" s="3">
        <v>2565.38922632</v>
      </c>
      <c r="H880" s="3">
        <v>51.341412266614398</v>
      </c>
      <c r="I880" s="3"/>
      <c r="J880" s="3">
        <v>1579.62190192</v>
      </c>
      <c r="K880" s="3">
        <v>1579.62190192</v>
      </c>
      <c r="O880" s="101">
        <v>43697</v>
      </c>
    </row>
    <row r="881" spans="1:15" ht="15" customHeight="1" x14ac:dyDescent="0.25">
      <c r="A881" s="101">
        <v>43703</v>
      </c>
      <c r="B881" s="101">
        <v>43699</v>
      </c>
      <c r="C881" s="3">
        <v>1571.5127256200001</v>
      </c>
      <c r="E881" s="3">
        <v>-8.1091762999999393</v>
      </c>
      <c r="F881" s="3">
        <v>-0.51336185514668697</v>
      </c>
      <c r="G881" s="3">
        <v>2552.2194965899998</v>
      </c>
      <c r="H881" s="3">
        <v>50.564483184641503</v>
      </c>
      <c r="I881" s="3"/>
      <c r="J881" s="3">
        <v>1571.5127256200001</v>
      </c>
      <c r="K881" s="3">
        <v>1571.5127256200001</v>
      </c>
      <c r="O881" s="101">
        <v>43698</v>
      </c>
    </row>
    <row r="882" spans="1:15" ht="15" customHeight="1" x14ac:dyDescent="0.25">
      <c r="A882" s="101">
        <v>43704</v>
      </c>
      <c r="B882" s="101">
        <v>43700</v>
      </c>
      <c r="C882" s="3">
        <v>1562.2451215599999</v>
      </c>
      <c r="E882" s="3">
        <v>-9.2676040600001599</v>
      </c>
      <c r="F882" s="3">
        <v>-0.58972504065112297</v>
      </c>
      <c r="G882" s="3">
        <v>2537.1684191300001</v>
      </c>
      <c r="H882" s="3">
        <v>49.676566725197198</v>
      </c>
      <c r="I882" s="3"/>
      <c r="J882" s="3">
        <v>1562.2451215599999</v>
      </c>
      <c r="K882" s="3">
        <v>1562.2451215599999</v>
      </c>
      <c r="O882" s="101">
        <v>43699</v>
      </c>
    </row>
    <row r="883" spans="1:15" ht="15" customHeight="1" x14ac:dyDescent="0.25">
      <c r="A883" s="101">
        <v>43705</v>
      </c>
      <c r="B883" s="101">
        <v>43703</v>
      </c>
      <c r="C883" s="3">
        <v>1558.4014328000001</v>
      </c>
      <c r="E883" s="3">
        <v>-3.8436887599998499</v>
      </c>
      <c r="F883" s="3">
        <v>-0.246036214608991</v>
      </c>
      <c r="G883" s="3">
        <v>2530.926066</v>
      </c>
      <c r="H883" s="3">
        <v>49.308308166664098</v>
      </c>
      <c r="I883" s="3"/>
      <c r="J883" s="3">
        <v>1558.4014328000001</v>
      </c>
      <c r="K883" s="3">
        <v>1558.4014328000001</v>
      </c>
      <c r="O883" s="101">
        <v>43700</v>
      </c>
    </row>
    <row r="884" spans="1:15" ht="15" customHeight="1" x14ac:dyDescent="0.25">
      <c r="A884" s="101">
        <v>43706</v>
      </c>
      <c r="B884" s="101">
        <v>43704</v>
      </c>
      <c r="C884" s="3">
        <v>1564.9310859</v>
      </c>
      <c r="E884" s="3">
        <v>6.5296530999998996</v>
      </c>
      <c r="F884" s="3">
        <v>0.41899686194897201</v>
      </c>
      <c r="G884" s="3">
        <v>2541.5305667799998</v>
      </c>
      <c r="H884" s="3">
        <v>49.933905291639</v>
      </c>
      <c r="I884" s="3"/>
      <c r="J884" s="3">
        <v>1564.9310859</v>
      </c>
      <c r="K884" s="3">
        <v>1564.9310859</v>
      </c>
      <c r="O884" s="101">
        <v>43703</v>
      </c>
    </row>
    <row r="885" spans="1:15" ht="15" customHeight="1" x14ac:dyDescent="0.25">
      <c r="A885" s="101">
        <v>43707</v>
      </c>
      <c r="B885" s="101">
        <v>43705</v>
      </c>
      <c r="C885" s="3">
        <v>1561.1114004599999</v>
      </c>
      <c r="E885" s="3">
        <v>-3.8196854400000499</v>
      </c>
      <c r="F885" s="3">
        <v>-0.24408010515065601</v>
      </c>
      <c r="G885" s="3">
        <v>2535.3271963000002</v>
      </c>
      <c r="H885" s="3">
        <v>49.567946457936898</v>
      </c>
      <c r="I885" s="3"/>
      <c r="J885" s="3">
        <v>1561.1114004599999</v>
      </c>
      <c r="K885" s="3">
        <v>1561.1114004599999</v>
      </c>
      <c r="O885" s="101">
        <v>43704</v>
      </c>
    </row>
    <row r="886" spans="1:15" ht="15" customHeight="1" x14ac:dyDescent="0.25">
      <c r="A886" s="101">
        <v>43710</v>
      </c>
      <c r="B886" s="101">
        <v>43706</v>
      </c>
      <c r="C886" s="3">
        <v>1579.7863230800001</v>
      </c>
      <c r="E886" s="3">
        <v>18.6749226200001</v>
      </c>
      <c r="F886" s="3">
        <v>1.19625816674564</v>
      </c>
      <c r="G886" s="3">
        <v>2565.6562549400001</v>
      </c>
      <c r="H886" s="3">
        <v>51.357165232305398</v>
      </c>
      <c r="I886" s="3"/>
      <c r="J886" s="3">
        <v>1579.7863230800001</v>
      </c>
      <c r="K886" s="3">
        <v>1579.7863230800001</v>
      </c>
      <c r="O886" s="101">
        <v>43705</v>
      </c>
    </row>
    <row r="887" spans="1:15" ht="15" customHeight="1" x14ac:dyDescent="0.25">
      <c r="A887" s="101">
        <v>43711</v>
      </c>
      <c r="B887" s="101">
        <v>43707</v>
      </c>
      <c r="C887" s="3">
        <v>1597.0949068800001</v>
      </c>
      <c r="E887" s="3">
        <v>17.308583799999901</v>
      </c>
      <c r="F887" s="3">
        <v>1.09562815851289</v>
      </c>
      <c r="G887" s="3">
        <v>2593.7663073200001</v>
      </c>
      <c r="H887" s="3">
        <v>53.015476954531003</v>
      </c>
      <c r="I887" s="3"/>
      <c r="J887" s="3">
        <v>1597.0949068800001</v>
      </c>
      <c r="K887" s="3">
        <v>1597.0949068800001</v>
      </c>
      <c r="O887" s="101">
        <v>43706</v>
      </c>
    </row>
    <row r="888" spans="1:15" ht="15" customHeight="1" x14ac:dyDescent="0.25">
      <c r="A888" s="101">
        <v>43712</v>
      </c>
      <c r="B888" s="101">
        <v>43711</v>
      </c>
      <c r="C888" s="3">
        <v>1595.6983829400001</v>
      </c>
      <c r="E888" s="3">
        <v>-1.3965239399999501</v>
      </c>
      <c r="F888" s="3">
        <v>-8.7441512334929195E-2</v>
      </c>
      <c r="G888" s="3">
        <v>2591.4982788299999</v>
      </c>
      <c r="H888" s="3">
        <v>52.8816779071132</v>
      </c>
      <c r="I888" s="3"/>
      <c r="J888" s="3">
        <v>1595.6983829400001</v>
      </c>
      <c r="K888" s="3">
        <v>1595.6983829400001</v>
      </c>
      <c r="O888" s="101">
        <v>43707</v>
      </c>
    </row>
    <row r="889" spans="1:15" ht="15" customHeight="1" x14ac:dyDescent="0.25">
      <c r="A889" s="101">
        <v>43713</v>
      </c>
      <c r="B889" s="101">
        <v>43712</v>
      </c>
      <c r="C889" s="3">
        <v>1610.5919119499999</v>
      </c>
      <c r="E889" s="3">
        <v>14.893529009999799</v>
      </c>
      <c r="F889" s="3">
        <v>0.93335489771939595</v>
      </c>
      <c r="G889" s="3">
        <v>2615.6861549499999</v>
      </c>
      <c r="H889" s="3">
        <v>54.308606536178097</v>
      </c>
      <c r="I889" s="3"/>
      <c r="J889" s="3">
        <v>1610.5919119499999</v>
      </c>
      <c r="K889" s="3">
        <v>1610.5919119499999</v>
      </c>
      <c r="O889" s="101">
        <v>43710</v>
      </c>
    </row>
    <row r="890" spans="1:15" ht="15" customHeight="1" x14ac:dyDescent="0.25">
      <c r="A890" s="101">
        <v>43714</v>
      </c>
      <c r="B890" s="101">
        <v>43713</v>
      </c>
      <c r="C890" s="3">
        <v>1597.2734038799999</v>
      </c>
      <c r="E890" s="3">
        <v>-13.31850807</v>
      </c>
      <c r="F890" s="3">
        <v>-0.82693250668786</v>
      </c>
      <c r="G890" s="3">
        <v>2594.0561958600001</v>
      </c>
      <c r="H890" s="3">
        <v>53.0325785080081</v>
      </c>
      <c r="I890" s="3"/>
      <c r="J890" s="3">
        <v>1597.2734038799999</v>
      </c>
      <c r="K890" s="3">
        <v>1597.2734038799999</v>
      </c>
      <c r="O890" s="101">
        <v>43711</v>
      </c>
    </row>
    <row r="891" spans="1:15" ht="15" customHeight="1" x14ac:dyDescent="0.25">
      <c r="A891" s="101">
        <v>43717</v>
      </c>
      <c r="B891" s="101">
        <v>43714</v>
      </c>
      <c r="C891" s="3">
        <v>1602.48755534</v>
      </c>
      <c r="E891" s="3">
        <v>5.2141514600000303</v>
      </c>
      <c r="F891" s="3">
        <v>0.32644076132077798</v>
      </c>
      <c r="G891" s="3">
        <v>2602.52425266</v>
      </c>
      <c r="H891" s="3">
        <v>53.532139222662003</v>
      </c>
      <c r="I891" s="3"/>
      <c r="J891" s="3">
        <v>1602.48755534</v>
      </c>
      <c r="K891" s="3">
        <v>1602.48755534</v>
      </c>
      <c r="O891" s="101">
        <v>43712</v>
      </c>
    </row>
    <row r="892" spans="1:15" ht="15" customHeight="1" x14ac:dyDescent="0.25">
      <c r="A892" s="101">
        <v>43718</v>
      </c>
      <c r="B892" s="101">
        <v>43717</v>
      </c>
      <c r="C892" s="3">
        <v>1590.73555018</v>
      </c>
      <c r="E892" s="3">
        <v>-11.7520051599999</v>
      </c>
      <c r="F892" s="3">
        <v>-0.73336015127471998</v>
      </c>
      <c r="G892" s="3">
        <v>2583.8223296900001</v>
      </c>
      <c r="H892" s="3">
        <v>52.428846433660503</v>
      </c>
      <c r="I892" s="3"/>
      <c r="J892" s="3">
        <v>1590.73555018</v>
      </c>
      <c r="K892" s="3">
        <v>1590.73555018</v>
      </c>
      <c r="O892" s="101">
        <v>43713</v>
      </c>
    </row>
    <row r="893" spans="1:15" ht="15" customHeight="1" x14ac:dyDescent="0.25">
      <c r="A893" s="101">
        <v>43719</v>
      </c>
      <c r="B893" s="101">
        <v>43718</v>
      </c>
      <c r="C893" s="3">
        <v>1573.5239035100001</v>
      </c>
      <c r="E893" s="3">
        <v>-17.211646669999901</v>
      </c>
      <c r="F893" s="3">
        <v>-1.08199296030395</v>
      </c>
      <c r="G893" s="3">
        <v>2555.8655539699998</v>
      </c>
      <c r="H893" s="3">
        <v>50.779577045422201</v>
      </c>
      <c r="I893" s="3"/>
      <c r="J893" s="3">
        <v>1573.5239035100001</v>
      </c>
      <c r="K893" s="3">
        <v>1573.5239035100001</v>
      </c>
      <c r="O893" s="101">
        <v>43714</v>
      </c>
    </row>
    <row r="894" spans="1:15" ht="15" customHeight="1" x14ac:dyDescent="0.25">
      <c r="A894" s="101">
        <v>43720</v>
      </c>
      <c r="B894" s="101">
        <v>43719</v>
      </c>
      <c r="C894" s="3">
        <v>1582.00081488</v>
      </c>
      <c r="E894" s="3">
        <v>8.4769113699999199</v>
      </c>
      <c r="F894" s="3">
        <v>0.538721486918047</v>
      </c>
      <c r="G894" s="3">
        <v>2569.63455088</v>
      </c>
      <c r="H894" s="3">
        <v>51.591859024497701</v>
      </c>
      <c r="I894" s="3"/>
      <c r="J894" s="3">
        <v>1582.00081488</v>
      </c>
      <c r="K894" s="3">
        <v>1582.00081488</v>
      </c>
      <c r="O894" s="101">
        <v>43717</v>
      </c>
    </row>
    <row r="895" spans="1:15" ht="15" customHeight="1" x14ac:dyDescent="0.25">
      <c r="A895" s="101">
        <v>43721</v>
      </c>
      <c r="B895" s="101">
        <v>43720</v>
      </c>
      <c r="C895" s="3">
        <v>1591.91960236</v>
      </c>
      <c r="E895" s="3">
        <v>9.91878747999999</v>
      </c>
      <c r="F895" s="3">
        <v>0.62697739386134899</v>
      </c>
      <c r="G895" s="3">
        <v>2585.7455786199998</v>
      </c>
      <c r="H895" s="3">
        <v>52.542305711582202</v>
      </c>
      <c r="I895" s="3"/>
      <c r="J895" s="3">
        <v>1591.91960236</v>
      </c>
      <c r="K895" s="3">
        <v>1591.91960236</v>
      </c>
      <c r="O895" s="101">
        <v>43718</v>
      </c>
    </row>
    <row r="896" spans="1:15" ht="15" customHeight="1" x14ac:dyDescent="0.25">
      <c r="A896" s="101">
        <v>43724</v>
      </c>
      <c r="B896" s="101">
        <v>43721</v>
      </c>
      <c r="C896" s="3">
        <v>1600.42694925</v>
      </c>
      <c r="E896" s="3">
        <v>8.5073468900000009</v>
      </c>
      <c r="F896" s="3">
        <v>0.53440807421354297</v>
      </c>
      <c r="G896" s="3">
        <v>2599.5640117600001</v>
      </c>
      <c r="H896" s="3">
        <v>53.357504109261299</v>
      </c>
      <c r="I896" s="3"/>
      <c r="J896" s="3">
        <v>1600.42694925</v>
      </c>
      <c r="K896" s="3">
        <v>1600.42694925</v>
      </c>
      <c r="O896" s="101">
        <v>43719</v>
      </c>
    </row>
    <row r="897" spans="1:15" ht="15" customHeight="1" x14ac:dyDescent="0.25">
      <c r="A897" s="101">
        <v>43725</v>
      </c>
      <c r="B897" s="101">
        <v>43724</v>
      </c>
      <c r="C897" s="3">
        <v>1587.39401344</v>
      </c>
      <c r="E897" s="3">
        <v>-13.03293581</v>
      </c>
      <c r="F897" s="3">
        <v>-0.81434118665070199</v>
      </c>
      <c r="G897" s="3">
        <v>2578.3946913499999</v>
      </c>
      <c r="H897" s="3">
        <v>52.108650791135503</v>
      </c>
      <c r="I897" s="3"/>
      <c r="J897" s="3">
        <v>1587.39401344</v>
      </c>
      <c r="K897" s="3">
        <v>1587.39401344</v>
      </c>
      <c r="O897" s="101">
        <v>43720</v>
      </c>
    </row>
    <row r="898" spans="1:15" ht="15" customHeight="1" x14ac:dyDescent="0.25">
      <c r="A898" s="101">
        <v>43726</v>
      </c>
      <c r="B898" s="101">
        <v>43725</v>
      </c>
      <c r="C898" s="3">
        <v>1595.9974347100001</v>
      </c>
      <c r="E898" s="3">
        <v>8.6034212700001191</v>
      </c>
      <c r="F898" s="3">
        <v>0.54198398111353596</v>
      </c>
      <c r="G898" s="3">
        <v>2592.3691775500001</v>
      </c>
      <c r="H898" s="3">
        <v>52.933055312488499</v>
      </c>
      <c r="I898" s="3"/>
      <c r="J898" s="3">
        <v>1595.9974347100001</v>
      </c>
      <c r="K898" s="3">
        <v>1595.9974347100001</v>
      </c>
      <c r="O898" s="101">
        <v>43721</v>
      </c>
    </row>
    <row r="899" spans="1:15" ht="15" customHeight="1" x14ac:dyDescent="0.25">
      <c r="A899" s="101">
        <v>43727</v>
      </c>
      <c r="B899" s="101">
        <v>43726</v>
      </c>
      <c r="C899" s="3">
        <v>1614.0963934900001</v>
      </c>
      <c r="E899" s="3">
        <v>18.098958779999901</v>
      </c>
      <c r="F899" s="3">
        <v>1.1340217964252901</v>
      </c>
      <c r="G899" s="3">
        <v>2621.7672090699998</v>
      </c>
      <c r="H899" s="3">
        <v>54.667349493834799</v>
      </c>
      <c r="I899" s="3"/>
      <c r="J899" s="3">
        <v>1614.0963934900001</v>
      </c>
      <c r="K899" s="3">
        <v>1614.0963934900001</v>
      </c>
      <c r="O899" s="101">
        <v>43724</v>
      </c>
    </row>
    <row r="900" spans="1:15" ht="15" customHeight="1" x14ac:dyDescent="0.25">
      <c r="A900" s="101">
        <v>43728</v>
      </c>
      <c r="B900" s="101">
        <v>43727</v>
      </c>
      <c r="C900" s="3">
        <v>1611.4024862199999</v>
      </c>
      <c r="E900" s="3">
        <v>-2.6939072700001798</v>
      </c>
      <c r="F900" s="3">
        <v>-0.16689878503324199</v>
      </c>
      <c r="G900" s="3">
        <v>2617.3915114500001</v>
      </c>
      <c r="H900" s="3">
        <v>54.409211566588397</v>
      </c>
      <c r="I900" s="3"/>
      <c r="J900" s="3">
        <v>1611.4024862199999</v>
      </c>
      <c r="K900" s="3">
        <v>1611.4024862199999</v>
      </c>
      <c r="O900" s="101">
        <v>43725</v>
      </c>
    </row>
    <row r="901" spans="1:15" ht="15" customHeight="1" x14ac:dyDescent="0.25">
      <c r="A901" s="101">
        <v>43731</v>
      </c>
      <c r="B901" s="101">
        <v>43728</v>
      </c>
      <c r="C901" s="3">
        <v>1604.17892519</v>
      </c>
      <c r="E901" s="3">
        <v>-7.22356102999992</v>
      </c>
      <c r="F901" s="3">
        <v>-0.44827788785065598</v>
      </c>
      <c r="G901" s="3">
        <v>2605.6583240599998</v>
      </c>
      <c r="H901" s="3">
        <v>53.717029213995197</v>
      </c>
      <c r="I901" s="3"/>
      <c r="J901" s="3">
        <v>1604.17892519</v>
      </c>
      <c r="K901" s="3">
        <v>1604.17892519</v>
      </c>
      <c r="O901" s="101">
        <v>43726</v>
      </c>
    </row>
    <row r="902" spans="1:15" ht="15" customHeight="1" x14ac:dyDescent="0.25">
      <c r="A902" s="101">
        <v>43732</v>
      </c>
      <c r="B902" s="101">
        <v>43731</v>
      </c>
      <c r="C902" s="3">
        <v>1587.01092963</v>
      </c>
      <c r="E902" s="3">
        <v>-17.167995560000001</v>
      </c>
      <c r="F902" s="3">
        <v>-1.0702045320765301</v>
      </c>
      <c r="G902" s="3">
        <v>2577.7724505900001</v>
      </c>
      <c r="H902" s="3">
        <v>52.071942601040199</v>
      </c>
      <c r="I902" s="3"/>
      <c r="J902" s="3">
        <v>1587.01092963</v>
      </c>
      <c r="K902" s="3">
        <v>1587.01092963</v>
      </c>
      <c r="O902" s="101">
        <v>43727</v>
      </c>
    </row>
    <row r="903" spans="1:15" ht="15" customHeight="1" x14ac:dyDescent="0.25">
      <c r="A903" s="101">
        <v>43733</v>
      </c>
      <c r="B903" s="101">
        <v>43732</v>
      </c>
      <c r="C903" s="3">
        <v>1594.39211428</v>
      </c>
      <c r="E903" s="3">
        <v>7.3811846500000202</v>
      </c>
      <c r="F903" s="3">
        <v>0.465099799389601</v>
      </c>
      <c r="G903" s="3">
        <v>2589.76166509</v>
      </c>
      <c r="H903" s="3">
        <v>52.779228901217003</v>
      </c>
      <c r="I903" s="3"/>
      <c r="J903" s="3">
        <v>1594.39211428</v>
      </c>
      <c r="K903" s="3">
        <v>1594.39211428</v>
      </c>
      <c r="O903" s="101">
        <v>43728</v>
      </c>
    </row>
    <row r="904" spans="1:15" ht="15" customHeight="1" x14ac:dyDescent="0.25">
      <c r="A904" s="101">
        <v>43734</v>
      </c>
      <c r="B904" s="101">
        <v>43733</v>
      </c>
      <c r="C904" s="3">
        <v>1578.0572167299999</v>
      </c>
      <c r="E904" s="3">
        <v>-16.334897550000001</v>
      </c>
      <c r="F904" s="3">
        <v>-1.02452197321464</v>
      </c>
      <c r="G904" s="3">
        <v>2563.22898777</v>
      </c>
      <c r="H904" s="3">
        <v>51.213972130187699</v>
      </c>
      <c r="I904" s="3"/>
      <c r="J904" s="3">
        <v>1578.0572167299999</v>
      </c>
      <c r="K904" s="3">
        <v>1578.0572167299999</v>
      </c>
      <c r="O904" s="101">
        <v>43731</v>
      </c>
    </row>
    <row r="905" spans="1:15" ht="15" customHeight="1" x14ac:dyDescent="0.25">
      <c r="A905" s="101">
        <v>43735</v>
      </c>
      <c r="B905" s="101">
        <v>43734</v>
      </c>
      <c r="C905" s="3">
        <v>1589.7349629600001</v>
      </c>
      <c r="E905" s="3">
        <v>11.6777462300001</v>
      </c>
      <c r="F905" s="3">
        <v>0.74000778338052497</v>
      </c>
      <c r="G905" s="3">
        <v>2582.1970817900001</v>
      </c>
      <c r="H905" s="3">
        <v>52.332967293783398</v>
      </c>
      <c r="I905" s="3"/>
      <c r="J905" s="3">
        <v>1589.7349629600001</v>
      </c>
      <c r="K905" s="3">
        <v>1589.7349629600001</v>
      </c>
      <c r="O905" s="101">
        <v>43732</v>
      </c>
    </row>
    <row r="906" spans="1:15" ht="15" customHeight="1" x14ac:dyDescent="0.25">
      <c r="A906" s="101">
        <v>43738</v>
      </c>
      <c r="B906" s="101">
        <v>43735</v>
      </c>
      <c r="C906" s="3">
        <v>1596.67579088</v>
      </c>
      <c r="E906" s="3">
        <v>6.9408279199999399</v>
      </c>
      <c r="F906" s="3">
        <v>0.43660283517175102</v>
      </c>
      <c r="G906" s="3">
        <v>2594.3950831900002</v>
      </c>
      <c r="H906" s="3">
        <v>53.052570673951301</v>
      </c>
      <c r="I906" s="3"/>
      <c r="J906" s="3">
        <v>1596.67579088</v>
      </c>
      <c r="K906" s="3">
        <v>1596.67579088</v>
      </c>
      <c r="O906" s="101">
        <v>43733</v>
      </c>
    </row>
    <row r="907" spans="1:15" ht="15" customHeight="1" x14ac:dyDescent="0.25">
      <c r="A907" s="101">
        <v>43739</v>
      </c>
      <c r="B907" s="101">
        <v>43738</v>
      </c>
      <c r="C907" s="3">
        <v>1604.2778860200001</v>
      </c>
      <c r="E907" s="3">
        <v>7.6020951400000696</v>
      </c>
      <c r="F907" s="3">
        <v>0.47612014808655601</v>
      </c>
      <c r="G907" s="3">
        <v>2606.7475208999999</v>
      </c>
      <c r="H907" s="3">
        <v>53.781284799974401</v>
      </c>
      <c r="I907" s="3"/>
      <c r="J907" s="3">
        <v>1604.2778860200001</v>
      </c>
      <c r="K907" s="3">
        <v>1604.2778860200001</v>
      </c>
      <c r="O907" s="101">
        <v>43734</v>
      </c>
    </row>
    <row r="908" spans="1:15" ht="15" customHeight="1" x14ac:dyDescent="0.25">
      <c r="A908" s="101">
        <v>43740</v>
      </c>
      <c r="B908" s="101">
        <v>43739</v>
      </c>
      <c r="C908" s="3">
        <v>1600.93263267</v>
      </c>
      <c r="E908" s="3">
        <v>-3.34525335000012</v>
      </c>
      <c r="F908" s="3">
        <v>-0.208520816695867</v>
      </c>
      <c r="G908" s="3">
        <v>2601.31190969</v>
      </c>
      <c r="H908" s="3">
        <v>53.460618809560998</v>
      </c>
      <c r="I908" s="3"/>
      <c r="J908" s="3">
        <v>1600.93263267</v>
      </c>
      <c r="K908" s="3">
        <v>1600.93263267</v>
      </c>
      <c r="O908" s="101">
        <v>43735</v>
      </c>
    </row>
    <row r="909" spans="1:15" ht="15" customHeight="1" x14ac:dyDescent="0.25">
      <c r="A909" s="101">
        <v>43741</v>
      </c>
      <c r="B909" s="101">
        <v>43740</v>
      </c>
      <c r="C909" s="3">
        <v>1562.93456049</v>
      </c>
      <c r="E909" s="3">
        <v>-37.998072180000001</v>
      </c>
      <c r="F909" s="3">
        <v>-2.3734960112985899</v>
      </c>
      <c r="G909" s="3">
        <v>2539.56987527</v>
      </c>
      <c r="H909" s="3">
        <v>49.818237143079699</v>
      </c>
      <c r="I909" s="3"/>
      <c r="J909" s="3">
        <v>1562.93456049</v>
      </c>
      <c r="K909" s="3">
        <v>1562.93456049</v>
      </c>
      <c r="O909" s="101">
        <v>43738</v>
      </c>
    </row>
    <row r="910" spans="1:15" ht="15" customHeight="1" x14ac:dyDescent="0.25">
      <c r="A910" s="101">
        <v>43742</v>
      </c>
      <c r="B910" s="101">
        <v>43741</v>
      </c>
      <c r="C910" s="3">
        <v>1554.91667401</v>
      </c>
      <c r="E910" s="3">
        <v>-8.0178864800000103</v>
      </c>
      <c r="F910" s="3">
        <v>-0.51300205924721398</v>
      </c>
      <c r="G910" s="3">
        <v>2527.3202408900002</v>
      </c>
      <c r="H910" s="3">
        <v>49.095587750231701</v>
      </c>
      <c r="I910" s="3"/>
      <c r="J910" s="3">
        <v>1554.91667401</v>
      </c>
      <c r="K910" s="3">
        <v>1554.91667401</v>
      </c>
      <c r="O910" s="101">
        <v>43739</v>
      </c>
    </row>
    <row r="911" spans="1:15" ht="15" customHeight="1" x14ac:dyDescent="0.25">
      <c r="A911" s="101">
        <v>43745</v>
      </c>
      <c r="B911" s="101">
        <v>43742</v>
      </c>
      <c r="C911" s="3">
        <v>1569.10108414</v>
      </c>
      <c r="E911" s="3">
        <v>14.18441013</v>
      </c>
      <c r="F911" s="3">
        <v>0.91222959835008899</v>
      </c>
      <c r="G911" s="3">
        <v>2551.4946300800002</v>
      </c>
      <c r="H911" s="3">
        <v>50.521720737445399</v>
      </c>
      <c r="I911" s="3"/>
      <c r="J911" s="3">
        <v>1569.10108414</v>
      </c>
      <c r="K911" s="3">
        <v>1569.10108414</v>
      </c>
      <c r="O911" s="101">
        <v>43740</v>
      </c>
    </row>
    <row r="912" spans="1:15" ht="15" customHeight="1" x14ac:dyDescent="0.25">
      <c r="A912" s="101">
        <v>43746</v>
      </c>
      <c r="B912" s="101">
        <v>43745</v>
      </c>
      <c r="C912" s="3">
        <v>1582.7573098099999</v>
      </c>
      <c r="E912" s="3">
        <v>13.6562256699999</v>
      </c>
      <c r="F912" s="3">
        <v>0.870321600566903</v>
      </c>
      <c r="G912" s="3">
        <v>2573.7008389799998</v>
      </c>
      <c r="H912" s="3">
        <v>51.831743786397801</v>
      </c>
      <c r="I912" s="3"/>
      <c r="J912" s="3">
        <v>1582.7573098099999</v>
      </c>
      <c r="K912" s="3">
        <v>1582.7573098099999</v>
      </c>
      <c r="O912" s="101">
        <v>43741</v>
      </c>
    </row>
    <row r="913" spans="1:15" ht="15" customHeight="1" x14ac:dyDescent="0.25">
      <c r="A913" s="101">
        <v>43747</v>
      </c>
      <c r="B913" s="101">
        <v>43746</v>
      </c>
      <c r="C913" s="3">
        <v>1581.6095822499999</v>
      </c>
      <c r="E913" s="3">
        <v>-1.1477275600000201</v>
      </c>
      <c r="F913" s="3">
        <v>-7.2514437487436398E-2</v>
      </c>
      <c r="G913" s="3">
        <v>2571.8345343000001</v>
      </c>
      <c r="H913" s="3">
        <v>51.721643851817397</v>
      </c>
      <c r="I913" s="3"/>
      <c r="J913" s="3">
        <v>1581.6095822499999</v>
      </c>
      <c r="K913" s="3">
        <v>1581.6095822499999</v>
      </c>
      <c r="O913" s="101">
        <v>43742</v>
      </c>
    </row>
    <row r="914" spans="1:15" ht="15" customHeight="1" x14ac:dyDescent="0.25">
      <c r="A914" s="101">
        <v>43748</v>
      </c>
      <c r="B914" s="101">
        <v>43747</v>
      </c>
      <c r="C914" s="3">
        <v>1594.2642073699999</v>
      </c>
      <c r="E914" s="3">
        <v>12.654625119999899</v>
      </c>
      <c r="F914" s="3">
        <v>0.80011054953255101</v>
      </c>
      <c r="G914" s="3">
        <v>2592.7963216500002</v>
      </c>
      <c r="H914" s="3">
        <v>52.958254058422298</v>
      </c>
      <c r="I914" s="3"/>
      <c r="J914" s="3">
        <v>1594.2642073699999</v>
      </c>
      <c r="K914" s="3">
        <v>1594.2642073699999</v>
      </c>
      <c r="O914" s="101">
        <v>43745</v>
      </c>
    </row>
    <row r="915" spans="1:15" ht="15" customHeight="1" x14ac:dyDescent="0.25">
      <c r="A915" s="101">
        <v>43749</v>
      </c>
      <c r="B915" s="101">
        <v>43748</v>
      </c>
      <c r="C915" s="3">
        <v>1591.04892279</v>
      </c>
      <c r="E915" s="3">
        <v>-3.2152845799998802</v>
      </c>
      <c r="F915" s="3">
        <v>-0.20167827673331901</v>
      </c>
      <c r="G915" s="3">
        <v>2589.18445174</v>
      </c>
      <c r="H915" s="3">
        <v>52.7451770377914</v>
      </c>
      <c r="I915" s="3"/>
      <c r="J915" s="3">
        <v>1591.04892279</v>
      </c>
      <c r="K915" s="3">
        <v>1591.04892279</v>
      </c>
      <c r="O915" s="101">
        <v>43746</v>
      </c>
    </row>
    <row r="916" spans="1:15" ht="15" customHeight="1" x14ac:dyDescent="0.25">
      <c r="A916" s="101">
        <v>43752</v>
      </c>
      <c r="B916" s="101">
        <v>43749</v>
      </c>
      <c r="C916" s="3">
        <v>1609.4812552999999</v>
      </c>
      <c r="E916" s="3">
        <v>18.432332509999899</v>
      </c>
      <c r="F916" s="3">
        <v>1.15850193202593</v>
      </c>
      <c r="G916" s="3">
        <v>2619.1802036399999</v>
      </c>
      <c r="H916" s="3">
        <v>54.514732865020399</v>
      </c>
      <c r="I916" s="3"/>
      <c r="J916" s="3">
        <v>1609.4812552999999</v>
      </c>
      <c r="K916" s="3">
        <v>1609.4812552999999</v>
      </c>
      <c r="O916" s="101">
        <v>43747</v>
      </c>
    </row>
    <row r="917" spans="1:15" ht="15" customHeight="1" x14ac:dyDescent="0.25">
      <c r="A917" s="101">
        <v>43753</v>
      </c>
      <c r="B917" s="101">
        <v>43752</v>
      </c>
      <c r="C917" s="3">
        <v>1617.0943165399999</v>
      </c>
      <c r="E917" s="3">
        <v>7.6130612399999702</v>
      </c>
      <c r="F917" s="3">
        <v>0.47301335227920499</v>
      </c>
      <c r="G917" s="3">
        <v>2631.56927572</v>
      </c>
      <c r="H917" s="3">
        <v>55.245608182505798</v>
      </c>
      <c r="I917" s="3"/>
      <c r="J917" s="3">
        <v>1617.0943165399999</v>
      </c>
      <c r="K917" s="3">
        <v>1617.0943165399999</v>
      </c>
      <c r="O917" s="101">
        <v>43748</v>
      </c>
    </row>
    <row r="918" spans="1:15" ht="15" customHeight="1" x14ac:dyDescent="0.25">
      <c r="A918" s="101">
        <v>43754</v>
      </c>
      <c r="B918" s="101">
        <v>43753</v>
      </c>
      <c r="C918" s="3">
        <v>1633.5426542</v>
      </c>
      <c r="E918" s="3">
        <v>16.448337660000099</v>
      </c>
      <c r="F918" s="3">
        <v>1.0171538847031301</v>
      </c>
      <c r="G918" s="3">
        <v>2658.3363848399999</v>
      </c>
      <c r="H918" s="3">
        <v>56.824694917163299</v>
      </c>
      <c r="I918" s="3"/>
      <c r="J918" s="3">
        <v>1633.5426542</v>
      </c>
      <c r="K918" s="3">
        <v>1633.5426542</v>
      </c>
      <c r="O918" s="101">
        <v>43749</v>
      </c>
    </row>
    <row r="919" spans="1:15" ht="15" customHeight="1" x14ac:dyDescent="0.25">
      <c r="A919" s="101">
        <v>43755</v>
      </c>
      <c r="B919" s="101">
        <v>43754</v>
      </c>
      <c r="C919" s="3">
        <v>1626.36387659</v>
      </c>
      <c r="E919" s="3">
        <v>-7.1787776099999903</v>
      </c>
      <c r="F919" s="3">
        <v>-0.43946067716949999</v>
      </c>
      <c r="G919" s="3">
        <v>2646.6540417599999</v>
      </c>
      <c r="H919" s="3">
        <v>56.135512050808799</v>
      </c>
      <c r="I919" s="3"/>
      <c r="J919" s="3">
        <v>1626.36387659</v>
      </c>
      <c r="K919" s="3">
        <v>1626.36387659</v>
      </c>
      <c r="O919" s="101">
        <v>43752</v>
      </c>
    </row>
    <row r="920" spans="1:15" ht="15" customHeight="1" x14ac:dyDescent="0.25">
      <c r="A920" s="101">
        <v>43756</v>
      </c>
      <c r="B920" s="101">
        <v>43755</v>
      </c>
      <c r="C920" s="3">
        <v>1633.1932023500001</v>
      </c>
      <c r="E920" s="3">
        <v>6.8293257600000699</v>
      </c>
      <c r="F920" s="3">
        <v>0.41991376335284097</v>
      </c>
      <c r="G920" s="3">
        <v>2657.7677063400001</v>
      </c>
      <c r="H920" s="3">
        <v>56.791146554820202</v>
      </c>
      <c r="I920" s="3"/>
      <c r="J920" s="3">
        <v>1633.1932023500001</v>
      </c>
      <c r="K920" s="3">
        <v>1633.1932023500001</v>
      </c>
      <c r="O920" s="101">
        <v>43753</v>
      </c>
    </row>
    <row r="921" spans="1:15" ht="15" customHeight="1" x14ac:dyDescent="0.25">
      <c r="A921" s="101">
        <v>43759</v>
      </c>
      <c r="B921" s="101">
        <v>43756</v>
      </c>
      <c r="C921" s="3">
        <v>1639.1435165099999</v>
      </c>
      <c r="E921" s="3">
        <v>5.9503141599998299</v>
      </c>
      <c r="F921" s="3">
        <v>0.364336206606652</v>
      </c>
      <c r="G921" s="3">
        <v>2667.4509164000001</v>
      </c>
      <c r="H921" s="3">
        <v>57.362393471552998</v>
      </c>
      <c r="I921" s="3"/>
      <c r="J921" s="3">
        <v>1639.1435165099999</v>
      </c>
      <c r="K921" s="3">
        <v>1639.1435165099999</v>
      </c>
      <c r="O921" s="101">
        <v>43754</v>
      </c>
    </row>
    <row r="922" spans="1:15" ht="15" customHeight="1" x14ac:dyDescent="0.25">
      <c r="A922" s="101">
        <v>43760</v>
      </c>
      <c r="B922" s="101">
        <v>43759</v>
      </c>
      <c r="C922" s="3">
        <v>1634.5843960100001</v>
      </c>
      <c r="E922" s="3">
        <v>-4.55912049999983</v>
      </c>
      <c r="F922" s="3">
        <v>-0.27814041016413998</v>
      </c>
      <c r="G922" s="3">
        <v>2660.03165747</v>
      </c>
      <c r="H922" s="3">
        <v>56.924705064305499</v>
      </c>
      <c r="I922" s="3"/>
      <c r="J922" s="3">
        <v>1634.5843960100001</v>
      </c>
      <c r="K922" s="3">
        <v>1634.5843960100001</v>
      </c>
      <c r="O922" s="101">
        <v>43755</v>
      </c>
    </row>
    <row r="923" spans="1:15" ht="15" customHeight="1" x14ac:dyDescent="0.25">
      <c r="A923" s="101">
        <v>43761</v>
      </c>
      <c r="B923" s="101">
        <v>43760</v>
      </c>
      <c r="C923" s="3">
        <v>1632.9694278100001</v>
      </c>
      <c r="E923" s="3">
        <v>-1.6149682000000201</v>
      </c>
      <c r="F923" s="3">
        <v>-9.8799927611092894E-2</v>
      </c>
      <c r="G923" s="3">
        <v>2657.4035481300002</v>
      </c>
      <c r="H923" s="3">
        <v>56.769663570006699</v>
      </c>
      <c r="I923" s="3"/>
      <c r="J923" s="3">
        <v>1632.9694278100001</v>
      </c>
      <c r="K923" s="3">
        <v>1632.9694278100001</v>
      </c>
      <c r="O923" s="101">
        <v>43756</v>
      </c>
    </row>
    <row r="924" spans="1:15" ht="15" customHeight="1" x14ac:dyDescent="0.25">
      <c r="A924" s="101">
        <v>43762</v>
      </c>
      <c r="B924" s="101">
        <v>43761</v>
      </c>
      <c r="C924" s="3">
        <v>1635.0688148500001</v>
      </c>
      <c r="E924" s="3">
        <v>2.0993870400000101</v>
      </c>
      <c r="F924" s="3">
        <v>0.12856254405297901</v>
      </c>
      <c r="G924" s="3">
        <v>2660.8199737300001</v>
      </c>
      <c r="H924" s="3">
        <v>56.971210637369097</v>
      </c>
      <c r="I924" s="3"/>
      <c r="J924" s="3">
        <v>1635.0688148500001</v>
      </c>
      <c r="K924" s="3">
        <v>1635.0688148500001</v>
      </c>
      <c r="O924" s="101">
        <v>43759</v>
      </c>
    </row>
    <row r="925" spans="1:15" ht="15" customHeight="1" x14ac:dyDescent="0.25">
      <c r="A925" s="101">
        <v>43763</v>
      </c>
      <c r="B925" s="101">
        <v>43762</v>
      </c>
      <c r="C925" s="3">
        <v>1645.84056678</v>
      </c>
      <c r="E925" s="3">
        <v>10.771751929999899</v>
      </c>
      <c r="F925" s="3">
        <v>0.658795020256564</v>
      </c>
      <c r="G925" s="3">
        <v>2678.34932321</v>
      </c>
      <c r="H925" s="3">
        <v>58.005329155993898</v>
      </c>
      <c r="I925" s="3"/>
      <c r="J925" s="3">
        <v>1645.84056678</v>
      </c>
      <c r="K925" s="3">
        <v>1645.84056678</v>
      </c>
      <c r="O925" s="101">
        <v>43760</v>
      </c>
    </row>
    <row r="926" spans="1:15" ht="15" customHeight="1" x14ac:dyDescent="0.25">
      <c r="A926" s="101">
        <v>43766</v>
      </c>
      <c r="B926" s="101">
        <v>43763</v>
      </c>
      <c r="C926" s="3">
        <v>1666.03365005</v>
      </c>
      <c r="E926" s="3">
        <v>20.193083269999899</v>
      </c>
      <c r="F926" s="3">
        <v>1.2269161228360499</v>
      </c>
      <c r="G926" s="3">
        <v>2712.0794690600001</v>
      </c>
      <c r="H926" s="3">
        <v>59.995190131679301</v>
      </c>
      <c r="I926" s="3"/>
      <c r="J926" s="3">
        <v>1666.03365005</v>
      </c>
      <c r="K926" s="3">
        <v>1666.03365005</v>
      </c>
      <c r="O926" s="101">
        <v>43761</v>
      </c>
    </row>
    <row r="927" spans="1:15" ht="15" customHeight="1" x14ac:dyDescent="0.25">
      <c r="A927" s="101">
        <v>43767</v>
      </c>
      <c r="B927" s="101">
        <v>43766</v>
      </c>
      <c r="C927" s="3">
        <v>1663.22156402</v>
      </c>
      <c r="E927" s="3">
        <v>-2.8120860300000401</v>
      </c>
      <c r="F927" s="3">
        <v>-0.16878926964744001</v>
      </c>
      <c r="G927" s="3">
        <v>2707.50176994</v>
      </c>
      <c r="H927" s="3">
        <v>59.725135419262003</v>
      </c>
      <c r="I927" s="3"/>
      <c r="J927" s="3">
        <v>1663.22156402</v>
      </c>
      <c r="K927" s="3">
        <v>1663.22156402</v>
      </c>
      <c r="O927" s="101">
        <v>43762</v>
      </c>
    </row>
    <row r="928" spans="1:15" ht="15" customHeight="1" x14ac:dyDescent="0.25">
      <c r="A928" s="101">
        <v>43768</v>
      </c>
      <c r="B928" s="101">
        <v>43767</v>
      </c>
      <c r="C928" s="3">
        <v>1652.16594495</v>
      </c>
      <c r="E928" s="3">
        <v>-11.055619069999899</v>
      </c>
      <c r="F928" s="3">
        <v>-0.66471114307095003</v>
      </c>
      <c r="G928" s="3">
        <v>2689.5047039599999</v>
      </c>
      <c r="H928" s="3">
        <v>58.663424644879498</v>
      </c>
      <c r="I928" s="3"/>
      <c r="J928" s="3">
        <v>1652.16594495</v>
      </c>
      <c r="K928" s="3">
        <v>1652.16594495</v>
      </c>
      <c r="O928" s="101">
        <v>43763</v>
      </c>
    </row>
    <row r="929" spans="1:15" ht="15" customHeight="1" x14ac:dyDescent="0.25">
      <c r="A929" s="101">
        <v>43769</v>
      </c>
      <c r="B929" s="101">
        <v>43768</v>
      </c>
      <c r="C929" s="3">
        <v>1665.84055229</v>
      </c>
      <c r="E929" s="3">
        <v>13.6746073399999</v>
      </c>
      <c r="F929" s="3">
        <v>0.82767759387594098</v>
      </c>
      <c r="G929" s="3">
        <v>2711.7651317899999</v>
      </c>
      <c r="H929" s="3">
        <v>59.976646260877303</v>
      </c>
      <c r="I929" s="3"/>
      <c r="J929" s="3">
        <v>1665.84055229</v>
      </c>
      <c r="K929" s="3">
        <v>1665.84055229</v>
      </c>
      <c r="O929" s="101">
        <v>43766</v>
      </c>
    </row>
    <row r="930" spans="1:15" ht="15" customHeight="1" x14ac:dyDescent="0.25">
      <c r="A930" s="101">
        <v>43770</v>
      </c>
      <c r="B930" s="101">
        <v>43769</v>
      </c>
      <c r="C930" s="3">
        <v>1660.4933839400001</v>
      </c>
      <c r="E930" s="3">
        <v>-5.3471683499999401</v>
      </c>
      <c r="F930" s="3">
        <v>-0.32098920527833202</v>
      </c>
      <c r="G930" s="3">
        <v>2703.0606584400002</v>
      </c>
      <c r="H930" s="3">
        <v>59.463138495150901</v>
      </c>
      <c r="I930" s="3"/>
      <c r="J930" s="3">
        <v>1660.4933839400001</v>
      </c>
      <c r="K930" s="3">
        <v>1660.4933839400001</v>
      </c>
      <c r="O930" s="101">
        <v>43767</v>
      </c>
    </row>
    <row r="931" spans="1:15" ht="15" customHeight="1" x14ac:dyDescent="0.25">
      <c r="A931" s="101">
        <v>43773</v>
      </c>
      <c r="B931" s="101">
        <v>43770</v>
      </c>
      <c r="C931" s="3">
        <v>1667.67315773</v>
      </c>
      <c r="E931" s="3">
        <v>7.1797737899998904</v>
      </c>
      <c r="F931" s="3">
        <v>0.43238797934646001</v>
      </c>
      <c r="G931" s="3">
        <v>2714.7483678100002</v>
      </c>
      <c r="H931" s="3">
        <v>60.152637937991699</v>
      </c>
      <c r="I931" s="3"/>
      <c r="J931" s="3">
        <v>1667.67315773</v>
      </c>
      <c r="K931" s="3">
        <v>1667.67315773</v>
      </c>
      <c r="O931" s="101">
        <v>43768</v>
      </c>
    </row>
    <row r="932" spans="1:15" ht="15" customHeight="1" x14ac:dyDescent="0.25">
      <c r="A932" s="101">
        <v>43774</v>
      </c>
      <c r="B932" s="101">
        <v>43773</v>
      </c>
      <c r="C932" s="3">
        <v>1681.03443393</v>
      </c>
      <c r="E932" s="3">
        <v>13.361276200000001</v>
      </c>
      <c r="F932" s="3">
        <v>0.80119273600272001</v>
      </c>
      <c r="G932" s="3">
        <v>2737.11057794</v>
      </c>
      <c r="H932" s="3">
        <v>61.471864052982397</v>
      </c>
      <c r="I932" s="3"/>
      <c r="J932" s="3">
        <v>1681.03443393</v>
      </c>
      <c r="K932" s="3">
        <v>1681.03443393</v>
      </c>
      <c r="O932" s="101">
        <v>43769</v>
      </c>
    </row>
    <row r="933" spans="1:15" ht="15" customHeight="1" x14ac:dyDescent="0.25">
      <c r="A933" s="101">
        <v>43775</v>
      </c>
      <c r="B933" s="101">
        <v>43774</v>
      </c>
      <c r="C933" s="3">
        <v>1678.7531181500001</v>
      </c>
      <c r="E933" s="3">
        <v>-2.28131577999988</v>
      </c>
      <c r="F933" s="3">
        <v>-0.13570904521369401</v>
      </c>
      <c r="G933" s="3">
        <v>2733.3960713199999</v>
      </c>
      <c r="H933" s="3">
        <v>61.252732128681401</v>
      </c>
      <c r="I933" s="3"/>
      <c r="J933" s="3">
        <v>1678.7531181500001</v>
      </c>
      <c r="K933" s="3">
        <v>1678.7531181500001</v>
      </c>
      <c r="O933" s="101">
        <v>43770</v>
      </c>
    </row>
    <row r="934" spans="1:15" ht="15" customHeight="1" x14ac:dyDescent="0.25">
      <c r="A934" s="101">
        <v>43776</v>
      </c>
      <c r="B934" s="101">
        <v>43775</v>
      </c>
      <c r="C934" s="3">
        <v>1683.7022613500001</v>
      </c>
      <c r="E934" s="3">
        <v>4.9491431999999804</v>
      </c>
      <c r="F934" s="3">
        <v>0.29481066313394799</v>
      </c>
      <c r="G934" s="3">
        <v>2741.4544143899998</v>
      </c>
      <c r="H934" s="3">
        <v>61.728122376769399</v>
      </c>
      <c r="I934" s="3"/>
      <c r="J934" s="3">
        <v>1683.7022613500001</v>
      </c>
      <c r="K934" s="3">
        <v>1683.7022613500001</v>
      </c>
      <c r="O934" s="101">
        <v>43773</v>
      </c>
    </row>
    <row r="935" spans="1:15" ht="15" customHeight="1" x14ac:dyDescent="0.25">
      <c r="A935" s="101">
        <v>43777</v>
      </c>
      <c r="B935" s="101">
        <v>43776</v>
      </c>
      <c r="C935" s="3">
        <v>1681.9373962100001</v>
      </c>
      <c r="E935" s="3">
        <v>-1.76486513999998</v>
      </c>
      <c r="F935" s="3">
        <v>-0.104820500661728</v>
      </c>
      <c r="G935" s="3">
        <v>2738.5808081499999</v>
      </c>
      <c r="H935" s="3">
        <v>61.558598149335303</v>
      </c>
      <c r="I935" s="3"/>
      <c r="J935" s="3">
        <v>1681.9373962100001</v>
      </c>
      <c r="K935" s="3">
        <v>1681.9373962100001</v>
      </c>
      <c r="O935" s="101">
        <v>43774</v>
      </c>
    </row>
    <row r="936" spans="1:15" ht="15" customHeight="1" x14ac:dyDescent="0.25">
      <c r="A936" s="101">
        <v>43780</v>
      </c>
      <c r="B936" s="101">
        <v>43777</v>
      </c>
      <c r="C936" s="3">
        <v>1691.7917169699999</v>
      </c>
      <c r="E936" s="3">
        <v>9.8543207599998297</v>
      </c>
      <c r="F936" s="3">
        <v>0.58589105529165397</v>
      </c>
      <c r="G936" s="3">
        <v>2754.6259081600001</v>
      </c>
      <c r="H936" s="3">
        <v>62.505155525720603</v>
      </c>
      <c r="I936" s="3"/>
      <c r="J936" s="3">
        <v>1691.7917169699999</v>
      </c>
      <c r="K936" s="3">
        <v>1691.7917169699999</v>
      </c>
      <c r="O936" s="101">
        <v>43775</v>
      </c>
    </row>
    <row r="937" spans="1:15" ht="15" customHeight="1" x14ac:dyDescent="0.25">
      <c r="A937" s="101">
        <v>43781</v>
      </c>
      <c r="B937" s="101">
        <v>43780</v>
      </c>
      <c r="C937" s="3">
        <v>1691.3588549799999</v>
      </c>
      <c r="E937" s="3">
        <v>-0.43286198999999198</v>
      </c>
      <c r="F937" s="3">
        <v>-2.5586009534039798E-2</v>
      </c>
      <c r="G937" s="3">
        <v>2753.9211092999999</v>
      </c>
      <c r="H937" s="3">
        <v>62.463576940396401</v>
      </c>
      <c r="I937" s="3"/>
      <c r="J937" s="3">
        <v>1691.3588549799999</v>
      </c>
      <c r="K937" s="3">
        <v>1691.3588549799999</v>
      </c>
      <c r="O937" s="101">
        <v>43776</v>
      </c>
    </row>
    <row r="938" spans="1:15" ht="15" customHeight="1" x14ac:dyDescent="0.25">
      <c r="A938" s="101">
        <v>43782</v>
      </c>
      <c r="B938" s="101">
        <v>43781</v>
      </c>
      <c r="C938" s="3">
        <v>1697.0671753700001</v>
      </c>
      <c r="E938" s="3">
        <v>5.70832039000015</v>
      </c>
      <c r="F938" s="3">
        <v>0.33749906905875499</v>
      </c>
      <c r="G938" s="3">
        <v>2764.3758838499998</v>
      </c>
      <c r="H938" s="3">
        <v>63.0803411838464</v>
      </c>
      <c r="I938" s="3"/>
      <c r="J938" s="3">
        <v>1697.0671753700001</v>
      </c>
      <c r="K938" s="3">
        <v>1697.0671753700001</v>
      </c>
      <c r="O938" s="101">
        <v>43777</v>
      </c>
    </row>
    <row r="939" spans="1:15" ht="15" customHeight="1" x14ac:dyDescent="0.25">
      <c r="A939" s="101">
        <v>43783</v>
      </c>
      <c r="B939" s="101">
        <v>43782</v>
      </c>
      <c r="C939" s="3">
        <v>1702.7432387900001</v>
      </c>
      <c r="E939" s="3">
        <v>5.6760634199999904</v>
      </c>
      <c r="F939" s="3">
        <v>0.33446309623910098</v>
      </c>
      <c r="G939" s="3">
        <v>2773.6217010199998</v>
      </c>
      <c r="H939" s="3">
        <v>63.625784742161301</v>
      </c>
      <c r="I939" s="3"/>
      <c r="J939" s="3">
        <v>1702.7432387900001</v>
      </c>
      <c r="K939" s="3">
        <v>1702.7432387900001</v>
      </c>
      <c r="O939" s="101">
        <v>43780</v>
      </c>
    </row>
    <row r="940" spans="1:15" ht="15" customHeight="1" x14ac:dyDescent="0.25">
      <c r="A940" s="101">
        <v>43784</v>
      </c>
      <c r="B940" s="101">
        <v>43783</v>
      </c>
      <c r="C940" s="3">
        <v>1703.9195696500001</v>
      </c>
      <c r="E940" s="3">
        <v>1.17633086</v>
      </c>
      <c r="F940" s="3">
        <v>6.9084453439738305E-2</v>
      </c>
      <c r="G940" s="3">
        <v>2775.5378424099999</v>
      </c>
      <c r="H940" s="3">
        <v>63.7388247210814</v>
      </c>
      <c r="I940" s="3"/>
      <c r="J940" s="3">
        <v>1703.9195696500001</v>
      </c>
      <c r="K940" s="3">
        <v>1703.9195696500001</v>
      </c>
      <c r="O940" s="101">
        <v>43781</v>
      </c>
    </row>
    <row r="941" spans="1:15" ht="15" customHeight="1" x14ac:dyDescent="0.25">
      <c r="A941" s="101">
        <v>43787</v>
      </c>
      <c r="B941" s="101">
        <v>43784</v>
      </c>
      <c r="C941" s="3">
        <v>1716.6193682200001</v>
      </c>
      <c r="E941" s="3">
        <v>12.699798569999899</v>
      </c>
      <c r="F941" s="3">
        <v>0.74532852349413703</v>
      </c>
      <c r="G941" s="3">
        <v>2796.2247176300002</v>
      </c>
      <c r="H941" s="3">
        <v>64.959216885770303</v>
      </c>
      <c r="I941" s="3"/>
      <c r="J941" s="3">
        <v>1716.6193682200001</v>
      </c>
      <c r="K941" s="3">
        <v>1716.6193682200001</v>
      </c>
      <c r="O941" s="101">
        <v>43782</v>
      </c>
    </row>
    <row r="942" spans="1:15" ht="15" customHeight="1" x14ac:dyDescent="0.25">
      <c r="A942" s="101">
        <v>43788</v>
      </c>
      <c r="B942" s="101">
        <v>43787</v>
      </c>
      <c r="C942" s="3">
        <v>1716.0257120000001</v>
      </c>
      <c r="E942" s="3">
        <v>-0.59365621999995699</v>
      </c>
      <c r="F942" s="3">
        <v>-3.4582868572408103E-2</v>
      </c>
      <c r="G942" s="3">
        <v>2795.2577029099998</v>
      </c>
      <c r="H942" s="3">
        <v>64.902169256542706</v>
      </c>
      <c r="I942" s="3"/>
      <c r="J942" s="3">
        <v>1716.0257120000001</v>
      </c>
      <c r="K942" s="3">
        <v>1716.0257120000001</v>
      </c>
      <c r="O942" s="101">
        <v>43783</v>
      </c>
    </row>
    <row r="943" spans="1:15" ht="15" customHeight="1" x14ac:dyDescent="0.25">
      <c r="A943" s="101">
        <v>43789</v>
      </c>
      <c r="B943" s="101">
        <v>43788</v>
      </c>
      <c r="C943" s="3">
        <v>1714.3733491600001</v>
      </c>
      <c r="E943" s="3">
        <v>-1.6523628400000201</v>
      </c>
      <c r="F943" s="3">
        <v>-9.6290098012241601E-2</v>
      </c>
      <c r="G943" s="3">
        <v>2792.56614653</v>
      </c>
      <c r="H943" s="3">
        <v>64.743384796249003</v>
      </c>
      <c r="I943" s="3"/>
      <c r="J943" s="3">
        <v>1714.3733491600001</v>
      </c>
      <c r="K943" s="3">
        <v>1714.3733491600001</v>
      </c>
      <c r="O943" s="101">
        <v>43784</v>
      </c>
    </row>
    <row r="944" spans="1:15" ht="15" customHeight="1" x14ac:dyDescent="0.25">
      <c r="A944" s="101">
        <v>43790</v>
      </c>
      <c r="B944" s="101">
        <v>43789</v>
      </c>
      <c r="C944" s="3">
        <v>1718.9392684699999</v>
      </c>
      <c r="E944" s="3">
        <v>4.5659193099997903</v>
      </c>
      <c r="F944" s="3">
        <v>0.266331678116493</v>
      </c>
      <c r="G944" s="3">
        <v>2800.0036348100002</v>
      </c>
      <c r="H944" s="3">
        <v>65.182148617529407</v>
      </c>
      <c r="I944" s="3"/>
      <c r="J944" s="3">
        <v>1718.9392684699999</v>
      </c>
      <c r="K944" s="3">
        <v>1718.9392684699999</v>
      </c>
      <c r="O944" s="101">
        <v>43787</v>
      </c>
    </row>
    <row r="945" spans="1:15" ht="15" customHeight="1" x14ac:dyDescent="0.25">
      <c r="A945" s="101">
        <v>43791</v>
      </c>
      <c r="B945" s="101">
        <v>43790</v>
      </c>
      <c r="C945" s="3">
        <v>1703.2586641099999</v>
      </c>
      <c r="E945" s="3">
        <v>-15.680604359999901</v>
      </c>
      <c r="F945" s="3">
        <v>-0.91222561771813204</v>
      </c>
      <c r="G945" s="3">
        <v>2774.4612843499999</v>
      </c>
      <c r="H945" s="3">
        <v>63.675314741575797</v>
      </c>
      <c r="I945" s="3"/>
      <c r="J945" s="3">
        <v>1703.2586641099999</v>
      </c>
      <c r="K945" s="3">
        <v>1703.2586641099999</v>
      </c>
      <c r="O945" s="101">
        <v>43788</v>
      </c>
    </row>
    <row r="946" spans="1:15" ht="15" customHeight="1" x14ac:dyDescent="0.25">
      <c r="A946" s="101">
        <v>43794</v>
      </c>
      <c r="B946" s="101">
        <v>43791</v>
      </c>
      <c r="C946" s="3">
        <v>1709.87203783</v>
      </c>
      <c r="E946" s="3">
        <v>6.6133737200000198</v>
      </c>
      <c r="F946" s="3">
        <v>0.38827770903815301</v>
      </c>
      <c r="G946" s="3">
        <v>2785.23389907</v>
      </c>
      <c r="H946" s="3">
        <v>64.310829504326904</v>
      </c>
      <c r="I946" s="3"/>
      <c r="J946" s="3">
        <v>1709.87203783</v>
      </c>
      <c r="K946" s="3">
        <v>1709.87203783</v>
      </c>
      <c r="O946" s="101">
        <v>43789</v>
      </c>
    </row>
    <row r="947" spans="1:15" ht="15" customHeight="1" x14ac:dyDescent="0.25">
      <c r="A947" s="101">
        <v>43795</v>
      </c>
      <c r="B947" s="101">
        <v>43794</v>
      </c>
      <c r="C947" s="3">
        <v>1725.61711623</v>
      </c>
      <c r="E947" s="3">
        <v>15.745078400000001</v>
      </c>
      <c r="F947" s="3">
        <v>0.92083372624667204</v>
      </c>
      <c r="G947" s="3">
        <v>2810.8812721700001</v>
      </c>
      <c r="H947" s="3">
        <v>65.823859038426406</v>
      </c>
      <c r="I947" s="3"/>
      <c r="J947" s="3">
        <v>1725.61711623</v>
      </c>
      <c r="K947" s="3">
        <v>1725.61711623</v>
      </c>
      <c r="O947" s="101">
        <v>43790</v>
      </c>
    </row>
    <row r="948" spans="1:15" ht="15" customHeight="1" x14ac:dyDescent="0.25">
      <c r="A948" s="101">
        <v>43796</v>
      </c>
      <c r="B948" s="101">
        <v>43795</v>
      </c>
      <c r="C948" s="3">
        <v>1744.6013608200001</v>
      </c>
      <c r="E948" s="3">
        <v>18.984244590000099</v>
      </c>
      <c r="F948" s="3">
        <v>1.10014234394448</v>
      </c>
      <c r="G948" s="3">
        <v>2841.8049672799998</v>
      </c>
      <c r="H948" s="3">
        <v>67.648157527885303</v>
      </c>
      <c r="I948" s="3"/>
      <c r="J948" s="3">
        <v>1744.6013608200001</v>
      </c>
      <c r="K948" s="3">
        <v>1744.6013608200001</v>
      </c>
      <c r="O948" s="101">
        <v>43791</v>
      </c>
    </row>
    <row r="949" spans="1:15" ht="15" customHeight="1" x14ac:dyDescent="0.25">
      <c r="A949" s="101">
        <v>43797</v>
      </c>
      <c r="B949" s="101">
        <v>43796</v>
      </c>
      <c r="C949" s="3">
        <v>1740.2240044499999</v>
      </c>
      <c r="E949" s="3">
        <v>-4.3773563700001397</v>
      </c>
      <c r="F949" s="3">
        <v>-0.250908687125106</v>
      </c>
      <c r="G949" s="3">
        <v>2834.6746317500001</v>
      </c>
      <c r="H949" s="3">
        <v>67.227513737082006</v>
      </c>
      <c r="I949" s="3"/>
      <c r="J949" s="3">
        <v>1740.2240044499999</v>
      </c>
      <c r="K949" s="3">
        <v>1740.2240044499999</v>
      </c>
      <c r="O949" s="101">
        <v>43794</v>
      </c>
    </row>
    <row r="950" spans="1:15" ht="15" customHeight="1" x14ac:dyDescent="0.25">
      <c r="A950" s="101">
        <v>43798</v>
      </c>
      <c r="B950" s="101">
        <v>43798</v>
      </c>
      <c r="C950" s="3">
        <v>1732.8332264799999</v>
      </c>
      <c r="E950" s="3">
        <v>-7.3907779700000402</v>
      </c>
      <c r="F950" s="3">
        <v>-0.42470267914365101</v>
      </c>
      <c r="G950" s="3">
        <v>2822.6356926399999</v>
      </c>
      <c r="H950" s="3">
        <v>66.517294005742201</v>
      </c>
      <c r="I950" s="3"/>
      <c r="J950" s="3">
        <v>1732.8332264799999</v>
      </c>
      <c r="K950" s="3">
        <v>1732.8332264799999</v>
      </c>
      <c r="O950" s="101">
        <v>43795</v>
      </c>
    </row>
    <row r="951" spans="1:15" ht="15" customHeight="1" x14ac:dyDescent="0.25">
      <c r="A951" s="101">
        <v>43801</v>
      </c>
      <c r="B951" s="101">
        <v>43801</v>
      </c>
      <c r="C951" s="3">
        <v>1722.90812196</v>
      </c>
      <c r="E951" s="3">
        <v>-9.92510451999987</v>
      </c>
      <c r="F951" s="3">
        <v>-0.57276744053212902</v>
      </c>
      <c r="G951" s="3">
        <v>2806.4685544200001</v>
      </c>
      <c r="H951" s="3">
        <v>65.5635371623667</v>
      </c>
      <c r="I951" s="3"/>
      <c r="J951" s="3">
        <v>1722.90812196</v>
      </c>
      <c r="K951" s="3">
        <v>1722.90812196</v>
      </c>
      <c r="O951" s="101">
        <v>43796</v>
      </c>
    </row>
    <row r="952" spans="1:15" ht="15" customHeight="1" x14ac:dyDescent="0.25">
      <c r="A952" s="101">
        <v>43802</v>
      </c>
      <c r="B952" s="101">
        <v>43802</v>
      </c>
      <c r="C952" s="3">
        <v>1712.2305703</v>
      </c>
      <c r="E952" s="3">
        <v>-10.677551660000001</v>
      </c>
      <c r="F952" s="3">
        <v>-0.61974005020378697</v>
      </c>
      <c r="G952" s="3">
        <v>2789.0757447999999</v>
      </c>
      <c r="H952" s="3">
        <v>64.537473614516301</v>
      </c>
      <c r="I952" s="3"/>
      <c r="J952" s="3">
        <v>1712.2305703</v>
      </c>
      <c r="K952" s="3">
        <v>1712.2305703</v>
      </c>
      <c r="O952" s="101">
        <v>43797</v>
      </c>
    </row>
    <row r="953" spans="1:15" ht="15" customHeight="1" x14ac:dyDescent="0.25">
      <c r="A953" s="101">
        <v>43803</v>
      </c>
      <c r="B953" s="101">
        <v>43803</v>
      </c>
      <c r="C953" s="3">
        <v>1735.7703856600001</v>
      </c>
      <c r="E953" s="3">
        <v>23.539815360000102</v>
      </c>
      <c r="F953" s="3">
        <v>1.37480405783643</v>
      </c>
      <c r="G953" s="3">
        <v>2827.4200713199998</v>
      </c>
      <c r="H953" s="3">
        <v>66.799541478687303</v>
      </c>
      <c r="I953" s="3"/>
      <c r="J953" s="3">
        <v>1735.7703856600001</v>
      </c>
      <c r="K953" s="3">
        <v>1735.7703856600001</v>
      </c>
      <c r="O953" s="101">
        <v>43798</v>
      </c>
    </row>
    <row r="954" spans="1:15" ht="15" customHeight="1" x14ac:dyDescent="0.25">
      <c r="A954" s="101">
        <v>43804</v>
      </c>
      <c r="B954" s="101">
        <v>43804</v>
      </c>
      <c r="C954" s="3">
        <v>1742.8860641700001</v>
      </c>
      <c r="E954" s="3">
        <v>7.1156785099999498</v>
      </c>
      <c r="F954" s="3">
        <v>0.40994353681718099</v>
      </c>
      <c r="G954" s="3">
        <v>2839.0108971599998</v>
      </c>
      <c r="H954" s="3">
        <v>67.483325418358007</v>
      </c>
      <c r="I954" s="3"/>
      <c r="J954" s="3">
        <v>1742.8860641700001</v>
      </c>
      <c r="K954" s="3">
        <v>1742.8860641700001</v>
      </c>
      <c r="O954" s="101">
        <v>43801</v>
      </c>
    </row>
    <row r="955" spans="1:15" ht="15" customHeight="1" x14ac:dyDescent="0.25">
      <c r="A955" s="101">
        <v>43805</v>
      </c>
      <c r="B955" s="101">
        <v>43805</v>
      </c>
      <c r="C955" s="3">
        <v>1763.88132797</v>
      </c>
      <c r="E955" s="3">
        <v>20.995263799999901</v>
      </c>
      <c r="F955" s="3">
        <v>1.2046262938018399</v>
      </c>
      <c r="G955" s="3">
        <v>2873.2103689099999</v>
      </c>
      <c r="H955" s="3">
        <v>69.500873594016994</v>
      </c>
      <c r="I955" s="3"/>
      <c r="J955" s="3">
        <v>1763.88132797</v>
      </c>
      <c r="K955" s="3">
        <v>1763.88132797</v>
      </c>
      <c r="O955" s="101">
        <v>43802</v>
      </c>
    </row>
    <row r="956" spans="1:15" ht="15" customHeight="1" x14ac:dyDescent="0.25">
      <c r="A956" s="101">
        <v>43808</v>
      </c>
      <c r="B956" s="101">
        <v>43808</v>
      </c>
      <c r="C956" s="3">
        <v>1758.9124384500001</v>
      </c>
      <c r="E956" s="3">
        <v>-4.9688895199999399</v>
      </c>
      <c r="F956" s="3">
        <v>-0.28170203069831601</v>
      </c>
      <c r="G956" s="3">
        <v>2865.11647696</v>
      </c>
      <c r="H956" s="3">
        <v>69.023386191373106</v>
      </c>
      <c r="I956" s="3"/>
      <c r="J956" s="3">
        <v>1758.9124384500001</v>
      </c>
      <c r="K956" s="3">
        <v>1758.9124384500001</v>
      </c>
      <c r="O956" s="101">
        <v>43803</v>
      </c>
    </row>
    <row r="957" spans="1:15" ht="15" customHeight="1" x14ac:dyDescent="0.25">
      <c r="A957" s="101">
        <v>43809</v>
      </c>
      <c r="B957" s="101">
        <v>43809</v>
      </c>
      <c r="C957" s="3">
        <v>1757.6839001200001</v>
      </c>
      <c r="E957" s="3">
        <v>-1.2285383299999899</v>
      </c>
      <c r="F957" s="3">
        <v>-6.9846474625112606E-2</v>
      </c>
      <c r="G957" s="3">
        <v>2863.1152941</v>
      </c>
      <c r="H957" s="3">
        <v>68.905329314417003</v>
      </c>
      <c r="I957" s="3"/>
      <c r="J957" s="3">
        <v>1757.6839001200001</v>
      </c>
      <c r="K957" s="3">
        <v>1757.6839001200001</v>
      </c>
      <c r="O957" s="101">
        <v>43804</v>
      </c>
    </row>
    <row r="958" spans="1:15" ht="15" customHeight="1" x14ac:dyDescent="0.25">
      <c r="A958" s="101">
        <v>43810</v>
      </c>
      <c r="B958" s="101">
        <v>43810</v>
      </c>
      <c r="C958" s="3">
        <v>1761.5775380299999</v>
      </c>
      <c r="E958" s="3">
        <v>3.89363790999982</v>
      </c>
      <c r="F958" s="3">
        <v>0.22152094069553999</v>
      </c>
      <c r="G958" s="3">
        <v>2869.4576940400002</v>
      </c>
      <c r="H958" s="3">
        <v>69.279489989230498</v>
      </c>
      <c r="I958" s="3"/>
      <c r="J958" s="3">
        <v>1761.5775380299999</v>
      </c>
      <c r="K958" s="3">
        <v>1761.5775380299999</v>
      </c>
      <c r="O958" s="101">
        <v>43805</v>
      </c>
    </row>
    <row r="959" spans="1:15" ht="15" customHeight="1" x14ac:dyDescent="0.25">
      <c r="A959" s="101">
        <v>43811</v>
      </c>
      <c r="B959" s="101">
        <v>43811</v>
      </c>
      <c r="C959" s="3">
        <v>1760.66116444</v>
      </c>
      <c r="E959" s="3">
        <v>-0.91637358999992102</v>
      </c>
      <c r="F959" s="3">
        <v>-5.2020054196688599E-2</v>
      </c>
      <c r="G959" s="3">
        <v>2867.9650005799999</v>
      </c>
      <c r="H959" s="3">
        <v>69.191430706062206</v>
      </c>
      <c r="I959" s="3"/>
      <c r="J959" s="3">
        <v>1760.66116444</v>
      </c>
      <c r="K959" s="3">
        <v>1760.66116444</v>
      </c>
      <c r="O959" s="101">
        <v>43808</v>
      </c>
    </row>
    <row r="960" spans="1:15" ht="15" customHeight="1" x14ac:dyDescent="0.25">
      <c r="A960" s="101">
        <v>43812</v>
      </c>
      <c r="B960" s="101">
        <v>43812</v>
      </c>
      <c r="C960" s="3">
        <v>1774.9840116099999</v>
      </c>
      <c r="E960" s="3">
        <v>14.3228471699999</v>
      </c>
      <c r="F960" s="3">
        <v>0.81349253674005695</v>
      </c>
      <c r="G960" s="3">
        <v>2891.2956818100001</v>
      </c>
      <c r="H960" s="3">
        <v>70.567790367303701</v>
      </c>
      <c r="I960" s="3"/>
      <c r="J960" s="3">
        <v>1774.9840116099999</v>
      </c>
      <c r="K960" s="3">
        <v>1774.9840116099999</v>
      </c>
      <c r="O960" s="101">
        <v>43809</v>
      </c>
    </row>
    <row r="961" spans="1:15" ht="15" customHeight="1" x14ac:dyDescent="0.25">
      <c r="A961" s="101">
        <v>43815</v>
      </c>
      <c r="B961" s="101">
        <v>43815</v>
      </c>
      <c r="C961" s="3">
        <v>1791.9799167000001</v>
      </c>
      <c r="E961" s="3">
        <v>16.9959050900001</v>
      </c>
      <c r="F961" s="3">
        <v>0.95752440466119104</v>
      </c>
      <c r="G961" s="3">
        <v>2919.4315852300001</v>
      </c>
      <c r="H961" s="3">
        <v>72.227627134096394</v>
      </c>
      <c r="I961" s="3"/>
      <c r="J961" s="3">
        <v>1791.9799167000001</v>
      </c>
      <c r="K961" s="3">
        <v>1791.9799167000001</v>
      </c>
      <c r="O961" s="101">
        <v>43810</v>
      </c>
    </row>
    <row r="962" spans="1:15" ht="15" customHeight="1" x14ac:dyDescent="0.25">
      <c r="A962" s="101">
        <v>43816</v>
      </c>
      <c r="B962" s="101">
        <v>43816</v>
      </c>
      <c r="C962" s="3">
        <v>1796.68910319</v>
      </c>
      <c r="E962" s="3">
        <v>4.7091864899998601</v>
      </c>
      <c r="F962" s="3">
        <v>0.26279236983146598</v>
      </c>
      <c r="G962" s="3">
        <v>2927.10362867</v>
      </c>
      <c r="H962" s="3">
        <v>72.680228196448994</v>
      </c>
      <c r="I962" s="3"/>
      <c r="J962" s="3">
        <v>1796.68910319</v>
      </c>
      <c r="K962" s="3">
        <v>1796.68910319</v>
      </c>
      <c r="O962" s="101">
        <v>43811</v>
      </c>
    </row>
    <row r="963" spans="1:15" ht="15" customHeight="1" x14ac:dyDescent="0.25">
      <c r="A963" s="101">
        <v>43817</v>
      </c>
      <c r="B963" s="101">
        <v>43817</v>
      </c>
      <c r="C963" s="3">
        <v>1792.29031687</v>
      </c>
      <c r="E963" s="3">
        <v>-4.3987863199999904</v>
      </c>
      <c r="F963" s="3">
        <v>-0.24482735005126799</v>
      </c>
      <c r="G963" s="3">
        <v>2919.9372784299999</v>
      </c>
      <c r="H963" s="3">
        <v>72.257459770125394</v>
      </c>
      <c r="I963" s="3"/>
      <c r="J963" s="3">
        <v>1792.29031687</v>
      </c>
      <c r="K963" s="3">
        <v>1792.29031687</v>
      </c>
      <c r="O963" s="101">
        <v>43812</v>
      </c>
    </row>
    <row r="964" spans="1:15" ht="15" customHeight="1" x14ac:dyDescent="0.25">
      <c r="A964" s="101">
        <v>43818</v>
      </c>
      <c r="B964" s="101">
        <v>43818</v>
      </c>
      <c r="C964" s="3">
        <v>1808.95844751</v>
      </c>
      <c r="E964" s="3">
        <v>16.668130640000001</v>
      </c>
      <c r="F964" s="3">
        <v>0.92999055360121197</v>
      </c>
      <c r="G964" s="3">
        <v>2947.0924192900002</v>
      </c>
      <c r="H964" s="3">
        <v>73.859437873832704</v>
      </c>
      <c r="I964" s="3"/>
      <c r="J964" s="3">
        <v>1808.95844751</v>
      </c>
      <c r="K964" s="3">
        <v>1808.95844751</v>
      </c>
      <c r="O964" s="101">
        <v>43815</v>
      </c>
    </row>
    <row r="965" spans="1:15" ht="15" customHeight="1" x14ac:dyDescent="0.25">
      <c r="A965" s="101">
        <v>43819</v>
      </c>
      <c r="B965" s="101">
        <v>43819</v>
      </c>
      <c r="C965" s="3">
        <v>1828.5888402</v>
      </c>
      <c r="E965" s="3">
        <v>19.630392690000001</v>
      </c>
      <c r="F965" s="3">
        <v>1.0851765399598301</v>
      </c>
      <c r="G965" s="3">
        <v>2979.0735748299999</v>
      </c>
      <c r="H965" s="3">
        <v>75.746119705846496</v>
      </c>
      <c r="I965" s="3"/>
      <c r="J965" s="3">
        <v>1828.5888402</v>
      </c>
      <c r="K965" s="3">
        <v>1828.5888402</v>
      </c>
      <c r="O965" s="101">
        <v>43816</v>
      </c>
    </row>
    <row r="966" spans="1:15" ht="15" customHeight="1" x14ac:dyDescent="0.25">
      <c r="A966" s="101">
        <v>43822</v>
      </c>
      <c r="B966" s="101">
        <v>43822</v>
      </c>
      <c r="C966" s="3">
        <v>1832.0436449700001</v>
      </c>
      <c r="E966" s="3">
        <v>3.45480477</v>
      </c>
      <c r="F966" s="3">
        <v>0.18893283684384601</v>
      </c>
      <c r="G966" s="3">
        <v>2984.7020230500002</v>
      </c>
      <c r="H966" s="3">
        <v>76.078161835650803</v>
      </c>
      <c r="I966" s="3"/>
      <c r="J966" s="3">
        <v>1832.0436449700001</v>
      </c>
      <c r="K966" s="3">
        <v>1832.0436449700001</v>
      </c>
      <c r="O966" s="101">
        <v>43817</v>
      </c>
    </row>
    <row r="967" spans="1:15" ht="15" customHeight="1" x14ac:dyDescent="0.25">
      <c r="A967" s="101">
        <v>43826</v>
      </c>
      <c r="B967" s="101">
        <v>43823</v>
      </c>
      <c r="C967" s="3">
        <v>1832.0436449700001</v>
      </c>
      <c r="E967" s="3"/>
      <c r="F967" s="3"/>
      <c r="G967" s="3">
        <v>2984.7020230500002</v>
      </c>
      <c r="H967" s="3">
        <v>76.078161835650803</v>
      </c>
      <c r="I967" s="3"/>
      <c r="J967" s="3">
        <v>1832.0436449700001</v>
      </c>
      <c r="K967" s="3">
        <v>1832.0436449700001</v>
      </c>
      <c r="O967" s="101">
        <v>43818</v>
      </c>
    </row>
    <row r="968" spans="1:15" ht="15" customHeight="1" x14ac:dyDescent="0.25">
      <c r="A968" s="101">
        <v>43829</v>
      </c>
      <c r="B968" s="101">
        <v>43825</v>
      </c>
      <c r="C968" s="3">
        <v>1832.0436449700001</v>
      </c>
      <c r="E968" s="3"/>
      <c r="F968" s="3"/>
      <c r="G968" s="3">
        <v>2984.7020230500002</v>
      </c>
      <c r="H968" s="3">
        <v>76.078161835650803</v>
      </c>
      <c r="I968" s="3"/>
      <c r="J968" s="3">
        <v>1832.0436449700001</v>
      </c>
      <c r="K968" s="3">
        <v>1832.0436449700001</v>
      </c>
      <c r="O968" s="101">
        <v>43819</v>
      </c>
    </row>
    <row r="969" spans="1:15" ht="15" customHeight="1" x14ac:dyDescent="0.25">
      <c r="A969" s="101">
        <v>43832</v>
      </c>
      <c r="B969" s="101">
        <v>43826</v>
      </c>
      <c r="C969" s="3">
        <v>1844.15305169</v>
      </c>
      <c r="E969" s="3">
        <v>12.1094067199999</v>
      </c>
      <c r="F969" s="3">
        <v>0.66097806966811601</v>
      </c>
      <c r="G969" s="3">
        <v>3005.3778186499999</v>
      </c>
      <c r="H969" s="3">
        <v>77.297900374246197</v>
      </c>
      <c r="I969" s="3"/>
      <c r="J969" s="3">
        <v>1844.15305169</v>
      </c>
      <c r="K969" s="3">
        <v>1844.15305169</v>
      </c>
      <c r="O969" s="101">
        <v>43822</v>
      </c>
    </row>
    <row r="970" spans="1:15" ht="15" customHeight="1" x14ac:dyDescent="0.25">
      <c r="A970" s="101">
        <v>43833</v>
      </c>
      <c r="B970" s="101">
        <v>43829</v>
      </c>
      <c r="C970" s="3">
        <v>1828.9359306399999</v>
      </c>
      <c r="E970" s="3">
        <v>-15.217121049999999</v>
      </c>
      <c r="F970" s="3">
        <v>-0.82515499654732805</v>
      </c>
      <c r="G970" s="3">
        <v>2980.5787934199998</v>
      </c>
      <c r="H970" s="3">
        <v>75.834917890871793</v>
      </c>
      <c r="I970" s="3"/>
      <c r="J970" s="3">
        <v>1828.9359306399999</v>
      </c>
      <c r="K970" s="3">
        <v>1828.9359306399999</v>
      </c>
      <c r="O970" s="101">
        <v>43826</v>
      </c>
    </row>
    <row r="971" spans="1:15" ht="15" customHeight="1" x14ac:dyDescent="0.25">
      <c r="A971" s="101">
        <v>43837</v>
      </c>
      <c r="B971" s="101">
        <v>43830</v>
      </c>
      <c r="C971" s="3">
        <v>1828.9359306399999</v>
      </c>
      <c r="E971" s="3"/>
      <c r="F971" s="3"/>
      <c r="G971" s="3">
        <v>2980.5787934199998</v>
      </c>
      <c r="H971" s="3">
        <v>75.834917890871793</v>
      </c>
      <c r="I971" s="3"/>
      <c r="J971" s="3">
        <v>1828.9359306399999</v>
      </c>
      <c r="K971" s="3">
        <v>1828.9359306399999</v>
      </c>
      <c r="O971" s="101">
        <v>43829</v>
      </c>
    </row>
    <row r="972" spans="1:15" ht="15" customHeight="1" x14ac:dyDescent="0.25">
      <c r="A972" s="101">
        <v>43838</v>
      </c>
      <c r="B972" s="101">
        <v>43832</v>
      </c>
      <c r="C972" s="3">
        <v>1856.43126549</v>
      </c>
      <c r="E972" s="3">
        <v>27.495334849999999</v>
      </c>
      <c r="F972" s="3">
        <v>1.5033514509378501</v>
      </c>
      <c r="G972" s="3">
        <v>3025.3873679500002</v>
      </c>
      <c r="H972" s="3">
        <v>78.478334679813301</v>
      </c>
      <c r="I972" s="3"/>
      <c r="J972" s="3">
        <v>1856.43126549</v>
      </c>
      <c r="K972" s="3">
        <v>1856.43126549</v>
      </c>
      <c r="O972" s="101">
        <v>43832</v>
      </c>
    </row>
    <row r="973" spans="1:15" ht="15" customHeight="1" x14ac:dyDescent="0.25">
      <c r="A973" s="101">
        <v>43839</v>
      </c>
      <c r="B973" s="101">
        <v>43833</v>
      </c>
      <c r="C973" s="3">
        <v>1842.66619909</v>
      </c>
      <c r="E973" s="3">
        <v>-13.7650664</v>
      </c>
      <c r="F973" s="3">
        <v>-0.74147999206244297</v>
      </c>
      <c r="G973" s="3">
        <v>3002.9547259400001</v>
      </c>
      <c r="H973" s="3">
        <v>77.154953538334496</v>
      </c>
      <c r="I973" s="3"/>
      <c r="J973" s="3">
        <v>1842.66619909</v>
      </c>
      <c r="K973" s="3">
        <v>1842.66619909</v>
      </c>
      <c r="O973" s="101">
        <v>43833</v>
      </c>
    </row>
    <row r="974" spans="1:15" ht="15" customHeight="1" x14ac:dyDescent="0.25">
      <c r="A974" s="101">
        <v>43840</v>
      </c>
      <c r="B974" s="101">
        <v>43836</v>
      </c>
      <c r="C974" s="3">
        <v>1842.66619909</v>
      </c>
      <c r="E974" s="3"/>
      <c r="F974" s="3"/>
      <c r="G974" s="3">
        <v>3002.9547259400001</v>
      </c>
      <c r="H974" s="3">
        <v>77.154953538334496</v>
      </c>
      <c r="I974" s="3"/>
      <c r="J974" s="3">
        <v>1842.66619909</v>
      </c>
      <c r="K974" s="3">
        <v>1842.66619909</v>
      </c>
      <c r="O974" s="101">
        <v>43837</v>
      </c>
    </row>
    <row r="975" spans="1:15" ht="15" customHeight="1" x14ac:dyDescent="0.25">
      <c r="A975" s="101">
        <v>43843</v>
      </c>
      <c r="B975" s="101">
        <v>43837</v>
      </c>
      <c r="C975" s="3">
        <v>1845.34158966</v>
      </c>
      <c r="E975" s="3">
        <v>2.67539056999999</v>
      </c>
      <c r="F975" s="3">
        <v>0.14519127616934299</v>
      </c>
      <c r="G975" s="3">
        <v>3007.3147542199999</v>
      </c>
      <c r="H975" s="3">
        <v>77.412167075620701</v>
      </c>
      <c r="I975" s="3"/>
      <c r="J975" s="3">
        <v>1845.34158966</v>
      </c>
      <c r="K975" s="3">
        <v>1845.34158966</v>
      </c>
      <c r="O975" s="101">
        <v>43838</v>
      </c>
    </row>
    <row r="976" spans="1:15" ht="15" customHeight="1" x14ac:dyDescent="0.25">
      <c r="A976" s="101">
        <v>43844</v>
      </c>
      <c r="B976" s="101">
        <v>43838</v>
      </c>
      <c r="C976" s="3">
        <v>1842.0651400700001</v>
      </c>
      <c r="E976" s="3">
        <v>-3.2764495899998498</v>
      </c>
      <c r="F976" s="3">
        <v>-0.17755247095490001</v>
      </c>
      <c r="G976" s="3">
        <v>3001.9751925700002</v>
      </c>
      <c r="H976" s="3">
        <v>77.097167389528295</v>
      </c>
      <c r="I976" s="3"/>
      <c r="J976" s="3">
        <v>1842.0651400700001</v>
      </c>
      <c r="K976" s="3">
        <v>1842.0651400700001</v>
      </c>
      <c r="O976" s="101">
        <v>43839</v>
      </c>
    </row>
    <row r="977" spans="1:15" ht="15" customHeight="1" x14ac:dyDescent="0.25">
      <c r="A977" s="101">
        <v>43845</v>
      </c>
      <c r="B977" s="101">
        <v>43839</v>
      </c>
      <c r="C977" s="3">
        <v>1861.81558473</v>
      </c>
      <c r="E977" s="3">
        <v>19.7504446599998</v>
      </c>
      <c r="F977" s="3">
        <v>1.0721903493189799</v>
      </c>
      <c r="G977" s="3">
        <v>3034.2143952599999</v>
      </c>
      <c r="H977" s="3">
        <v>78.999072338452194</v>
      </c>
      <c r="I977" s="3"/>
      <c r="J977" s="3">
        <v>1861.81558473</v>
      </c>
      <c r="K977" s="3">
        <v>1861.81558473</v>
      </c>
      <c r="O977" s="101">
        <v>43840</v>
      </c>
    </row>
    <row r="978" spans="1:15" ht="15" customHeight="1" x14ac:dyDescent="0.25">
      <c r="A978" s="101">
        <v>43846</v>
      </c>
      <c r="B978" s="101">
        <v>43840</v>
      </c>
      <c r="C978" s="3">
        <v>1863.5685181700001</v>
      </c>
      <c r="E978" s="3">
        <v>1.7529334400001</v>
      </c>
      <c r="F978" s="3">
        <v>9.4151829771815798E-2</v>
      </c>
      <c r="G978" s="3">
        <v>3037.0711636299998</v>
      </c>
      <c r="H978" s="3">
        <v>79.167603240195604</v>
      </c>
      <c r="I978" s="3"/>
      <c r="J978" s="3">
        <v>1863.5685181700001</v>
      </c>
      <c r="K978" s="3">
        <v>1863.5685181700001</v>
      </c>
      <c r="O978" s="101">
        <v>43843</v>
      </c>
    </row>
    <row r="979" spans="1:15" ht="15" customHeight="1" x14ac:dyDescent="0.25">
      <c r="A979" s="101">
        <v>43847</v>
      </c>
      <c r="B979" s="101">
        <v>43843</v>
      </c>
      <c r="C979" s="3">
        <v>1868.85882612</v>
      </c>
      <c r="E979" s="3">
        <v>5.2903079499999404</v>
      </c>
      <c r="F979" s="3">
        <v>0.28388051732033398</v>
      </c>
      <c r="G979" s="3">
        <v>3046.0710202700002</v>
      </c>
      <c r="H979" s="3">
        <v>79.698536714196507</v>
      </c>
      <c r="I979" s="3"/>
      <c r="J979" s="3">
        <v>1868.85882612</v>
      </c>
      <c r="K979" s="3">
        <v>1868.85882612</v>
      </c>
      <c r="O979" s="101">
        <v>43844</v>
      </c>
    </row>
    <row r="980" spans="1:15" ht="15" customHeight="1" x14ac:dyDescent="0.25">
      <c r="A980" s="101">
        <v>43850</v>
      </c>
      <c r="B980" s="101">
        <v>43844</v>
      </c>
      <c r="C980" s="3">
        <v>1866.0094382699999</v>
      </c>
      <c r="E980" s="3">
        <v>-2.8493878500000802</v>
      </c>
      <c r="F980" s="3">
        <v>-0.15246672515739601</v>
      </c>
      <c r="G980" s="3">
        <v>3041.4267755300002</v>
      </c>
      <c r="H980" s="3">
        <v>79.424556239556594</v>
      </c>
      <c r="I980" s="3"/>
      <c r="J980" s="3">
        <v>1866.0094382699999</v>
      </c>
      <c r="K980" s="3">
        <v>1866.0094382699999</v>
      </c>
      <c r="O980" s="101">
        <v>43845</v>
      </c>
    </row>
    <row r="981" spans="1:15" ht="15" customHeight="1" x14ac:dyDescent="0.25">
      <c r="A981" s="101">
        <v>43851</v>
      </c>
      <c r="B981" s="101">
        <v>43845</v>
      </c>
      <c r="C981" s="3">
        <v>1855.9383147799999</v>
      </c>
      <c r="E981" s="3">
        <v>-10.0711234899999</v>
      </c>
      <c r="F981" s="3">
        <v>-0.53971449894364398</v>
      </c>
      <c r="G981" s="3">
        <v>3025.0117542500002</v>
      </c>
      <c r="H981" s="3">
        <v>78.456175895001493</v>
      </c>
      <c r="I981" s="3"/>
      <c r="J981" s="3">
        <v>1855.9383147799999</v>
      </c>
      <c r="K981" s="3">
        <v>1855.9383147799999</v>
      </c>
      <c r="O981" s="101">
        <v>43846</v>
      </c>
    </row>
    <row r="982" spans="1:15" ht="15" customHeight="1" x14ac:dyDescent="0.25">
      <c r="A982" s="101">
        <v>43852</v>
      </c>
      <c r="B982" s="101">
        <v>43846</v>
      </c>
      <c r="C982" s="3">
        <v>1871.06509916</v>
      </c>
      <c r="E982" s="3">
        <v>15.1267843800001</v>
      </c>
      <c r="F982" s="3">
        <v>0.81504779870840105</v>
      </c>
      <c r="G982" s="3">
        <v>3049.66704596</v>
      </c>
      <c r="H982" s="3">
        <v>79.910679028075506</v>
      </c>
      <c r="I982" s="3"/>
      <c r="J982" s="3">
        <v>1871.06509916</v>
      </c>
      <c r="K982" s="3">
        <v>1871.06509916</v>
      </c>
      <c r="O982" s="101">
        <v>43847</v>
      </c>
    </row>
    <row r="983" spans="1:15" ht="15" customHeight="1" x14ac:dyDescent="0.25">
      <c r="A983" s="101">
        <v>43853</v>
      </c>
      <c r="B983" s="101">
        <v>43847</v>
      </c>
      <c r="C983" s="3">
        <v>1879.9852027699999</v>
      </c>
      <c r="E983" s="3">
        <v>8.9201036099998401</v>
      </c>
      <c r="F983" s="3">
        <v>0.476739350972055</v>
      </c>
      <c r="G983" s="3">
        <v>3064.2060088500002</v>
      </c>
      <c r="H983" s="3">
        <v>80.768384032091902</v>
      </c>
      <c r="I983" s="3"/>
      <c r="J983" s="3">
        <v>1879.9852027699999</v>
      </c>
      <c r="K983" s="3">
        <v>1879.9852027699999</v>
      </c>
      <c r="O983" s="101">
        <v>43850</v>
      </c>
    </row>
    <row r="984" spans="1:15" ht="15" customHeight="1" x14ac:dyDescent="0.25">
      <c r="A984" s="101">
        <v>43854</v>
      </c>
      <c r="B984" s="101">
        <v>43851</v>
      </c>
      <c r="C984" s="3">
        <v>1871.0203508</v>
      </c>
      <c r="E984" s="3">
        <v>-8.9648519699999198</v>
      </c>
      <c r="F984" s="3">
        <v>-0.47685758147409901</v>
      </c>
      <c r="G984" s="3">
        <v>3049.5941101799999</v>
      </c>
      <c r="H984" s="3">
        <v>79.906376287642701</v>
      </c>
      <c r="I984" s="3"/>
      <c r="J984" s="3">
        <v>1871.0203508</v>
      </c>
      <c r="K984" s="3">
        <v>1871.0203508</v>
      </c>
      <c r="O984" s="101">
        <v>43851</v>
      </c>
    </row>
    <row r="985" spans="1:15" ht="15" customHeight="1" x14ac:dyDescent="0.25">
      <c r="A985" s="101">
        <v>43857</v>
      </c>
      <c r="B985" s="101">
        <v>43852</v>
      </c>
      <c r="C985" s="3">
        <v>1872.2166028199999</v>
      </c>
      <c r="E985" s="3">
        <v>1.19625201999997</v>
      </c>
      <c r="F985" s="3">
        <v>6.3935810184445593E-2</v>
      </c>
      <c r="G985" s="3">
        <v>3051.5438928899998</v>
      </c>
      <c r="H985" s="3">
        <v>80.021400887386406</v>
      </c>
      <c r="I985" s="3"/>
      <c r="J985" s="3">
        <v>1872.2166028199999</v>
      </c>
      <c r="K985" s="3">
        <v>1872.2166028199999</v>
      </c>
      <c r="O985" s="101">
        <v>43852</v>
      </c>
    </row>
    <row r="986" spans="1:15" ht="15" customHeight="1" x14ac:dyDescent="0.25">
      <c r="A986" s="101">
        <v>43858</v>
      </c>
      <c r="B986" s="101">
        <v>43853</v>
      </c>
      <c r="C986" s="3">
        <v>1846.5807883</v>
      </c>
      <c r="E986" s="3">
        <v>-25.635814519999901</v>
      </c>
      <c r="F986" s="3">
        <v>-1.36927610199516</v>
      </c>
      <c r="G986" s="3">
        <v>3009.7598316200001</v>
      </c>
      <c r="H986" s="3">
        <v>77.556410866395495</v>
      </c>
      <c r="I986" s="3"/>
      <c r="J986" s="3">
        <v>1846.5807883</v>
      </c>
      <c r="K986" s="3">
        <v>1846.5807883</v>
      </c>
      <c r="O986" s="101">
        <v>43853</v>
      </c>
    </row>
    <row r="987" spans="1:15" ht="15" customHeight="1" x14ac:dyDescent="0.25">
      <c r="A987" s="101">
        <v>43859</v>
      </c>
      <c r="B987" s="101">
        <v>43854</v>
      </c>
      <c r="C987" s="3">
        <v>1869.6154064299999</v>
      </c>
      <c r="E987" s="3">
        <v>23.034618129999899</v>
      </c>
      <c r="F987" s="3">
        <v>1.24742000328108</v>
      </c>
      <c r="G987" s="3">
        <v>3047.3041778100001</v>
      </c>
      <c r="H987" s="3">
        <v>79.771285052630404</v>
      </c>
      <c r="I987" s="3"/>
      <c r="J987" s="3">
        <v>1869.6154064299999</v>
      </c>
      <c r="K987" s="3">
        <v>1869.6154064299999</v>
      </c>
      <c r="O987" s="101">
        <v>43854</v>
      </c>
    </row>
    <row r="988" spans="1:15" ht="15" customHeight="1" x14ac:dyDescent="0.25">
      <c r="A988" s="101">
        <v>43860</v>
      </c>
      <c r="B988" s="101">
        <v>43857</v>
      </c>
      <c r="C988" s="3">
        <v>1834.00340259</v>
      </c>
      <c r="E988" s="3">
        <v>-35.6120038399999</v>
      </c>
      <c r="F988" s="3">
        <v>-1.9047769780631201</v>
      </c>
      <c r="G988" s="3">
        <v>2989.2598293800002</v>
      </c>
      <c r="H988" s="3">
        <v>76.347043001808004</v>
      </c>
      <c r="I988" s="3"/>
      <c r="J988" s="3">
        <v>1834.00340259</v>
      </c>
      <c r="K988" s="3">
        <v>1834.00340259</v>
      </c>
      <c r="O988" s="101">
        <v>43857</v>
      </c>
    </row>
    <row r="989" spans="1:15" ht="15" customHeight="1" x14ac:dyDescent="0.25">
      <c r="A989" s="101">
        <v>43861</v>
      </c>
      <c r="B989" s="101">
        <v>43858</v>
      </c>
      <c r="C989" s="3">
        <v>1842.8504876100001</v>
      </c>
      <c r="E989" s="3">
        <v>8.8470850200001205</v>
      </c>
      <c r="F989" s="3">
        <v>0.48239196325952</v>
      </c>
      <c r="G989" s="3">
        <v>3003.6797785499998</v>
      </c>
      <c r="H989" s="3">
        <v>77.19772696423</v>
      </c>
      <c r="I989" s="3"/>
      <c r="J989" s="3">
        <v>1842.8504876100001</v>
      </c>
      <c r="K989" s="3">
        <v>1842.8504876100001</v>
      </c>
      <c r="O989" s="101">
        <v>43858</v>
      </c>
    </row>
    <row r="990" spans="1:15" ht="15" customHeight="1" x14ac:dyDescent="0.25">
      <c r="A990" s="101">
        <v>43864</v>
      </c>
      <c r="B990" s="101">
        <v>43859</v>
      </c>
      <c r="C990" s="3">
        <v>1860.53714973</v>
      </c>
      <c r="E990" s="3">
        <v>17.686662119999902</v>
      </c>
      <c r="F990" s="3">
        <v>0.95974482134673</v>
      </c>
      <c r="G990" s="3">
        <v>3032.5074396800001</v>
      </c>
      <c r="H990" s="3">
        <v>78.898372972639393</v>
      </c>
      <c r="I990" s="3"/>
      <c r="J990" s="3">
        <v>1860.53714973</v>
      </c>
      <c r="K990" s="3">
        <v>1860.53714973</v>
      </c>
      <c r="O990" s="101">
        <v>43859</v>
      </c>
    </row>
    <row r="991" spans="1:15" ht="15" customHeight="1" x14ac:dyDescent="0.25">
      <c r="A991" s="101">
        <v>43865</v>
      </c>
      <c r="B991" s="101">
        <v>43860</v>
      </c>
      <c r="C991" s="3">
        <v>1841.0519007299999</v>
      </c>
      <c r="E991" s="3">
        <v>-19.485249</v>
      </c>
      <c r="F991" s="3">
        <v>-1.04729158473549</v>
      </c>
      <c r="G991" s="3">
        <v>3000.74824446</v>
      </c>
      <c r="H991" s="3">
        <v>77.024785367400696</v>
      </c>
      <c r="I991" s="3"/>
      <c r="J991" s="3">
        <v>1841.0519007299999</v>
      </c>
      <c r="K991" s="3">
        <v>1841.0519007299999</v>
      </c>
      <c r="O991" s="101">
        <v>43860</v>
      </c>
    </row>
    <row r="992" spans="1:15" ht="15" customHeight="1" x14ac:dyDescent="0.25">
      <c r="A992" s="101">
        <v>43866</v>
      </c>
      <c r="B992" s="101">
        <v>43861</v>
      </c>
      <c r="C992" s="3">
        <v>1843.50907033</v>
      </c>
      <c r="E992" s="3">
        <v>2.4571696000000398</v>
      </c>
      <c r="F992" s="3">
        <v>0.13346552582389401</v>
      </c>
      <c r="G992" s="3">
        <v>3004.75320887</v>
      </c>
      <c r="H992" s="3">
        <v>77.261052427256004</v>
      </c>
      <c r="I992" s="3"/>
      <c r="J992" s="3">
        <v>1843.50907033</v>
      </c>
      <c r="K992" s="3">
        <v>1843.50907033</v>
      </c>
      <c r="O992" s="101">
        <v>43861</v>
      </c>
    </row>
    <row r="993" spans="1:15" ht="15" customHeight="1" x14ac:dyDescent="0.25">
      <c r="A993" s="101">
        <v>43867</v>
      </c>
      <c r="B993" s="101">
        <v>43864</v>
      </c>
      <c r="C993" s="3">
        <v>1839.43421859</v>
      </c>
      <c r="E993" s="3">
        <v>-4.0748517399999802</v>
      </c>
      <c r="F993" s="3">
        <v>-0.22103779176256799</v>
      </c>
      <c r="G993" s="3">
        <v>2998.1115687400002</v>
      </c>
      <c r="H993" s="3">
        <v>76.869238511952901</v>
      </c>
      <c r="I993" s="3"/>
      <c r="J993" s="3">
        <v>1839.43421859</v>
      </c>
      <c r="K993" s="3">
        <v>1839.43421859</v>
      </c>
      <c r="O993" s="101">
        <v>43864</v>
      </c>
    </row>
    <row r="994" spans="1:15" ht="15" customHeight="1" x14ac:dyDescent="0.25">
      <c r="A994" s="101">
        <v>43868</v>
      </c>
      <c r="B994" s="101">
        <v>43865</v>
      </c>
      <c r="C994" s="3">
        <v>1878.8849054299999</v>
      </c>
      <c r="E994" s="3">
        <v>39.450686839999797</v>
      </c>
      <c r="F994" s="3">
        <v>2.1447185466757501</v>
      </c>
      <c r="G994" s="3">
        <v>3062.4126236000002</v>
      </c>
      <c r="H994" s="3">
        <v>80.662585873399806</v>
      </c>
      <c r="I994" s="3"/>
      <c r="J994" s="3">
        <v>1878.8849054299999</v>
      </c>
      <c r="K994" s="3">
        <v>1878.8849054299999</v>
      </c>
      <c r="O994" s="101">
        <v>43865</v>
      </c>
    </row>
    <row r="995" spans="1:15" ht="15" customHeight="1" x14ac:dyDescent="0.25">
      <c r="A995" s="101">
        <v>43871</v>
      </c>
      <c r="B995" s="101">
        <v>43866</v>
      </c>
      <c r="C995" s="3">
        <v>1900.4250611699999</v>
      </c>
      <c r="E995" s="3">
        <v>21.540155739999999</v>
      </c>
      <c r="F995" s="3">
        <v>1.1464329548738601</v>
      </c>
      <c r="G995" s="3">
        <v>3097.52113113</v>
      </c>
      <c r="H995" s="3">
        <v>82.733761294910906</v>
      </c>
      <c r="I995" s="3"/>
      <c r="J995" s="3">
        <v>1900.4250611699999</v>
      </c>
      <c r="K995" s="3">
        <v>1900.4250611699999</v>
      </c>
      <c r="O995" s="101">
        <v>43866</v>
      </c>
    </row>
    <row r="996" spans="1:15" ht="15" customHeight="1" x14ac:dyDescent="0.25">
      <c r="A996" s="101">
        <v>43872</v>
      </c>
      <c r="B996" s="101">
        <v>43867</v>
      </c>
      <c r="C996" s="3">
        <v>1888.21150887</v>
      </c>
      <c r="E996" s="3">
        <v>-12.2135522999999</v>
      </c>
      <c r="F996" s="3">
        <v>-0.64267476521703204</v>
      </c>
      <c r="G996" s="3">
        <v>3077.61414448</v>
      </c>
      <c r="H996" s="3">
        <v>81.559377523951795</v>
      </c>
      <c r="I996" s="3"/>
      <c r="J996" s="3">
        <v>1888.21150887</v>
      </c>
      <c r="K996" s="3">
        <v>1888.21150887</v>
      </c>
      <c r="O996" s="101">
        <v>43867</v>
      </c>
    </row>
    <row r="997" spans="1:15" ht="15" customHeight="1" x14ac:dyDescent="0.25">
      <c r="A997" s="101">
        <v>43873</v>
      </c>
      <c r="B997" s="101">
        <v>43868</v>
      </c>
      <c r="C997" s="3">
        <v>1870.51107834</v>
      </c>
      <c r="E997" s="3">
        <v>-17.700430529999899</v>
      </c>
      <c r="F997" s="3">
        <v>-0.937417786452998</v>
      </c>
      <c r="G997" s="3">
        <v>3048.7640420900002</v>
      </c>
      <c r="H997" s="3">
        <v>79.857407625995094</v>
      </c>
      <c r="I997" s="3"/>
      <c r="J997" s="3">
        <v>1870.51107834</v>
      </c>
      <c r="K997" s="3">
        <v>1870.51107834</v>
      </c>
      <c r="O997" s="101">
        <v>43868</v>
      </c>
    </row>
    <row r="998" spans="1:15" ht="15" customHeight="1" x14ac:dyDescent="0.25">
      <c r="A998" s="101">
        <v>43874</v>
      </c>
      <c r="B998" s="101">
        <v>43871</v>
      </c>
      <c r="C998" s="3">
        <v>1876.4564580399999</v>
      </c>
      <c r="E998" s="3">
        <v>5.9453796999998696</v>
      </c>
      <c r="F998" s="3">
        <v>0.31784787424387001</v>
      </c>
      <c r="G998" s="3">
        <v>3058.4544737900001</v>
      </c>
      <c r="H998" s="3">
        <v>80.429080572893199</v>
      </c>
      <c r="I998" s="3"/>
      <c r="J998" s="3">
        <v>1876.4564580399999</v>
      </c>
      <c r="K998" s="3">
        <v>1876.4564580399999</v>
      </c>
      <c r="O998" s="101">
        <v>43871</v>
      </c>
    </row>
    <row r="999" spans="1:15" ht="15" customHeight="1" x14ac:dyDescent="0.25">
      <c r="A999" s="101">
        <v>43875</v>
      </c>
      <c r="B999" s="101">
        <v>43872</v>
      </c>
      <c r="C999" s="3">
        <v>1904.9413603400001</v>
      </c>
      <c r="E999" s="3">
        <v>28.484902300000101</v>
      </c>
      <c r="F999" s="3">
        <v>1.51801562876408</v>
      </c>
      <c r="G999" s="3">
        <v>3104.88229069</v>
      </c>
      <c r="H999" s="3">
        <v>83.168022214189904</v>
      </c>
      <c r="I999" s="3"/>
      <c r="J999" s="3">
        <v>1904.9413603400001</v>
      </c>
      <c r="K999" s="3">
        <v>1904.9413603400001</v>
      </c>
      <c r="O999" s="101">
        <v>43872</v>
      </c>
    </row>
    <row r="1000" spans="1:15" ht="15" customHeight="1" x14ac:dyDescent="0.25">
      <c r="A1000" s="101">
        <v>43878</v>
      </c>
      <c r="B1000" s="101">
        <v>43873</v>
      </c>
      <c r="C1000" s="3">
        <v>1916.1750571699999</v>
      </c>
      <c r="E1000" s="3">
        <v>11.233696829999801</v>
      </c>
      <c r="F1000" s="3">
        <v>0.58971352419976397</v>
      </c>
      <c r="G1000" s="3">
        <v>3123.1922014699999</v>
      </c>
      <c r="H1000" s="3">
        <v>84.248188813273998</v>
      </c>
      <c r="I1000" s="3"/>
      <c r="J1000" s="3">
        <v>1916.1750571699999</v>
      </c>
      <c r="K1000" s="3">
        <v>1916.1750571699999</v>
      </c>
      <c r="O1000" s="101">
        <v>43873</v>
      </c>
    </row>
    <row r="1001" spans="1:15" ht="15" customHeight="1" x14ac:dyDescent="0.25">
      <c r="A1001" s="101">
        <v>43879</v>
      </c>
      <c r="B1001" s="101">
        <v>43874</v>
      </c>
      <c r="C1001" s="3">
        <v>1925.27413527</v>
      </c>
      <c r="E1001" s="3">
        <v>9.0990781000000407</v>
      </c>
      <c r="F1001" s="3">
        <v>0.47485630636683301</v>
      </c>
      <c r="G1001" s="3">
        <v>3138.0228766</v>
      </c>
      <c r="H1001" s="3">
        <v>85.123102957300901</v>
      </c>
      <c r="I1001" s="3"/>
      <c r="J1001" s="3">
        <v>1925.27413527</v>
      </c>
      <c r="K1001" s="3">
        <v>1925.27413527</v>
      </c>
      <c r="O1001" s="101">
        <v>43874</v>
      </c>
    </row>
    <row r="1002" spans="1:15" ht="15" customHeight="1" x14ac:dyDescent="0.25">
      <c r="A1002" s="101">
        <v>43880</v>
      </c>
      <c r="B1002" s="101">
        <v>43875</v>
      </c>
      <c r="C1002" s="3">
        <v>1938.2865801200001</v>
      </c>
      <c r="E1002" s="3">
        <v>13.01244485</v>
      </c>
      <c r="F1002" s="3">
        <v>0.67587491109026798</v>
      </c>
      <c r="G1002" s="3">
        <v>3159.2319859300001</v>
      </c>
      <c r="H1002" s="3">
        <v>86.374303564985496</v>
      </c>
      <c r="I1002" s="3"/>
      <c r="J1002" s="3">
        <v>1938.2865801200001</v>
      </c>
      <c r="K1002" s="3">
        <v>1938.2865801200001</v>
      </c>
      <c r="O1002" s="101">
        <v>43875</v>
      </c>
    </row>
    <row r="1003" spans="1:15" ht="15" customHeight="1" x14ac:dyDescent="0.25">
      <c r="A1003" s="101">
        <v>43881</v>
      </c>
      <c r="B1003" s="101">
        <v>43879</v>
      </c>
      <c r="C1003" s="3">
        <v>1945.1034337999999</v>
      </c>
      <c r="E1003" s="3">
        <v>6.8168536799998902</v>
      </c>
      <c r="F1003" s="3">
        <v>0.35169482933621299</v>
      </c>
      <c r="G1003" s="3">
        <v>3170.3428414800001</v>
      </c>
      <c r="H1003" s="3">
        <v>87.029772354351095</v>
      </c>
      <c r="I1003" s="3"/>
      <c r="J1003" s="3">
        <v>1945.1034337999999</v>
      </c>
      <c r="K1003" s="3">
        <v>1945.1034337999999</v>
      </c>
      <c r="O1003" s="101">
        <v>43878</v>
      </c>
    </row>
    <row r="1004" spans="1:15" ht="15" customHeight="1" x14ac:dyDescent="0.25">
      <c r="A1004" s="101">
        <v>43882</v>
      </c>
      <c r="B1004" s="101">
        <v>43880</v>
      </c>
      <c r="C1004" s="3">
        <v>1977.9112833700001</v>
      </c>
      <c r="E1004" s="3">
        <v>32.807849570000101</v>
      </c>
      <c r="F1004" s="3">
        <v>1.6866892011961401</v>
      </c>
      <c r="G1004" s="3">
        <v>3223.8166718299999</v>
      </c>
      <c r="H1004" s="3">
        <v>90.184383327783493</v>
      </c>
      <c r="I1004" s="3"/>
      <c r="J1004" s="3">
        <v>1977.9112833700001</v>
      </c>
      <c r="K1004" s="3">
        <v>1977.9112833700001</v>
      </c>
      <c r="O1004" s="101">
        <v>43879</v>
      </c>
    </row>
    <row r="1005" spans="1:15" ht="15" customHeight="1" x14ac:dyDescent="0.25">
      <c r="A1005" s="101">
        <v>43885</v>
      </c>
      <c r="B1005" s="101">
        <v>43881</v>
      </c>
      <c r="C1005" s="3">
        <v>1979.1306294200001</v>
      </c>
      <c r="E1005" s="3">
        <v>1.21934605000001</v>
      </c>
      <c r="F1005" s="3">
        <v>6.1648166945205099E-2</v>
      </c>
      <c r="G1005" s="3">
        <v>3225.8040957100002</v>
      </c>
      <c r="H1005" s="3">
        <v>90.301628513693501</v>
      </c>
      <c r="I1005" s="3"/>
      <c r="J1005" s="3">
        <v>1979.1306294200001</v>
      </c>
      <c r="K1005" s="3">
        <v>1979.1306294200001</v>
      </c>
      <c r="O1005" s="101">
        <v>43880</v>
      </c>
    </row>
    <row r="1006" spans="1:15" ht="15" customHeight="1" x14ac:dyDescent="0.25">
      <c r="A1006" s="101">
        <v>43886</v>
      </c>
      <c r="B1006" s="101">
        <v>43882</v>
      </c>
      <c r="C1006" s="3">
        <v>1967.6439365000001</v>
      </c>
      <c r="E1006" s="3">
        <v>-11.4866929199999</v>
      </c>
      <c r="F1006" s="3">
        <v>-0.580390841779165</v>
      </c>
      <c r="G1006" s="3">
        <v>3207.0818241500001</v>
      </c>
      <c r="H1006" s="3">
        <v>89.197135289172607</v>
      </c>
      <c r="I1006" s="3"/>
      <c r="J1006" s="3">
        <v>1967.6439365000001</v>
      </c>
      <c r="K1006" s="3">
        <v>1967.6439365000001</v>
      </c>
      <c r="O1006" s="101">
        <v>43881</v>
      </c>
    </row>
    <row r="1007" spans="1:15" ht="15" customHeight="1" x14ac:dyDescent="0.25">
      <c r="A1007" s="101">
        <v>43887</v>
      </c>
      <c r="B1007" s="101">
        <v>43885</v>
      </c>
      <c r="C1007" s="3">
        <v>1889.22754478</v>
      </c>
      <c r="E1007" s="3">
        <v>-78.416391719999993</v>
      </c>
      <c r="F1007" s="3">
        <v>-3.9852937955576002</v>
      </c>
      <c r="G1007" s="3">
        <v>3079.2701912100001</v>
      </c>
      <c r="H1007" s="3">
        <v>81.657073596082398</v>
      </c>
      <c r="I1007" s="3"/>
      <c r="J1007" s="3">
        <v>1889.22754478</v>
      </c>
      <c r="K1007" s="3">
        <v>1889.22754478</v>
      </c>
      <c r="O1007" s="101">
        <v>43882</v>
      </c>
    </row>
    <row r="1008" spans="1:15" ht="15" customHeight="1" x14ac:dyDescent="0.25">
      <c r="A1008" s="101">
        <v>43888</v>
      </c>
      <c r="B1008" s="101">
        <v>43886</v>
      </c>
      <c r="C1008" s="3">
        <v>1857.00344636</v>
      </c>
      <c r="E1008" s="3">
        <v>-32.224098419999997</v>
      </c>
      <c r="F1008" s="3">
        <v>-1.70567587313853</v>
      </c>
      <c r="G1008" s="3">
        <v>3026.7478224800002</v>
      </c>
      <c r="H1008" s="3">
        <v>78.558592719327294</v>
      </c>
      <c r="I1008" s="3"/>
      <c r="J1008" s="3">
        <v>1857.00344636</v>
      </c>
      <c r="K1008" s="3">
        <v>1857.00344636</v>
      </c>
      <c r="O1008" s="101">
        <v>43885</v>
      </c>
    </row>
    <row r="1009" spans="1:15" ht="15" customHeight="1" x14ac:dyDescent="0.25">
      <c r="A1009" s="101">
        <v>43889</v>
      </c>
      <c r="B1009" s="101">
        <v>43887</v>
      </c>
      <c r="C1009" s="3">
        <v>1862.2532830299999</v>
      </c>
      <c r="E1009" s="3">
        <v>5.2498366699999197</v>
      </c>
      <c r="F1009" s="3">
        <v>0.28270473489375703</v>
      </c>
      <c r="G1009" s="3">
        <v>3035.3045818999999</v>
      </c>
      <c r="H1009" s="3">
        <v>79.0633863162452</v>
      </c>
      <c r="I1009" s="3"/>
      <c r="J1009" s="3">
        <v>1862.2532830299999</v>
      </c>
      <c r="K1009" s="3">
        <v>1862.2532830299999</v>
      </c>
      <c r="O1009" s="101">
        <v>43886</v>
      </c>
    </row>
    <row r="1010" spans="1:15" ht="15" customHeight="1" x14ac:dyDescent="0.25">
      <c r="A1010" s="101">
        <v>43892</v>
      </c>
      <c r="B1010" s="101">
        <v>43888</v>
      </c>
      <c r="C1010" s="3">
        <v>1782.60911784</v>
      </c>
      <c r="E1010" s="3">
        <v>-79.644165189999896</v>
      </c>
      <c r="F1010" s="3">
        <v>-4.2767633122608304</v>
      </c>
      <c r="G1010" s="3">
        <v>2905.4917891199998</v>
      </c>
      <c r="H1010" s="3">
        <v>71.4052691042303</v>
      </c>
      <c r="I1010" s="3"/>
      <c r="J1010" s="3">
        <v>1782.60911784</v>
      </c>
      <c r="K1010" s="3">
        <v>1782.60911784</v>
      </c>
      <c r="O1010" s="101">
        <v>43887</v>
      </c>
    </row>
    <row r="1011" spans="1:15" ht="15" customHeight="1" x14ac:dyDescent="0.25">
      <c r="A1011" s="101">
        <v>43893</v>
      </c>
      <c r="B1011" s="101">
        <v>43889</v>
      </c>
      <c r="C1011" s="3">
        <v>1716.5640153100001</v>
      </c>
      <c r="E1011" s="3">
        <v>-66.045102529999895</v>
      </c>
      <c r="F1011" s="3">
        <v>-3.70496828884322</v>
      </c>
      <c r="G1011" s="3">
        <v>2797.84423969</v>
      </c>
      <c r="H1011" s="3">
        <v>65.0547582380308</v>
      </c>
      <c r="I1011" s="3"/>
      <c r="J1011" s="3">
        <v>1716.5640153100001</v>
      </c>
      <c r="K1011" s="3">
        <v>1716.5640153100001</v>
      </c>
      <c r="O1011" s="101">
        <v>43888</v>
      </c>
    </row>
    <row r="1012" spans="1:15" ht="15" customHeight="1" x14ac:dyDescent="0.25">
      <c r="A1012" s="101">
        <v>43894</v>
      </c>
      <c r="B1012" s="101">
        <v>43892</v>
      </c>
      <c r="C1012" s="3">
        <v>1719.84388857</v>
      </c>
      <c r="E1012" s="3">
        <v>3.2798732599999298</v>
      </c>
      <c r="F1012" s="3">
        <v>0.191072003767223</v>
      </c>
      <c r="G1012" s="3">
        <v>2803.1901367400001</v>
      </c>
      <c r="H1012" s="3">
        <v>65.370131671846707</v>
      </c>
      <c r="I1012" s="3"/>
      <c r="J1012" s="3">
        <v>1719.84388857</v>
      </c>
      <c r="K1012" s="3">
        <v>1719.84388857</v>
      </c>
      <c r="O1012" s="101">
        <v>43889</v>
      </c>
    </row>
    <row r="1013" spans="1:15" ht="15" customHeight="1" x14ac:dyDescent="0.25">
      <c r="A1013" s="101">
        <v>43895</v>
      </c>
      <c r="B1013" s="101">
        <v>43893</v>
      </c>
      <c r="C1013" s="3">
        <v>1760.9132203700001</v>
      </c>
      <c r="E1013" s="3">
        <v>41.0693318000001</v>
      </c>
      <c r="F1013" s="3">
        <v>2.38796858673888</v>
      </c>
      <c r="G1013" s="3">
        <v>2870.1294366400002</v>
      </c>
      <c r="H1013" s="3">
        <v>69.3191184684962</v>
      </c>
      <c r="I1013" s="3"/>
      <c r="J1013" s="3">
        <v>1760.9132203700001</v>
      </c>
      <c r="K1013" s="3">
        <v>1760.9132203700001</v>
      </c>
      <c r="O1013" s="101">
        <v>43892</v>
      </c>
    </row>
    <row r="1014" spans="1:15" ht="15" customHeight="1" x14ac:dyDescent="0.25">
      <c r="A1014" s="101">
        <v>43896</v>
      </c>
      <c r="B1014" s="101">
        <v>43894</v>
      </c>
      <c r="C1014" s="3">
        <v>1765.6302190500001</v>
      </c>
      <c r="E1014" s="3">
        <v>4.7169986799999597</v>
      </c>
      <c r="F1014" s="3">
        <v>0.26787229634228599</v>
      </c>
      <c r="G1014" s="3">
        <v>2877.8177182700001</v>
      </c>
      <c r="H1014" s="3">
        <v>69.772677479288802</v>
      </c>
      <c r="I1014" s="3"/>
      <c r="J1014" s="3">
        <v>1765.6302190500001</v>
      </c>
      <c r="K1014" s="3">
        <v>1765.6302190500001</v>
      </c>
      <c r="O1014" s="101">
        <v>43893</v>
      </c>
    </row>
    <row r="1015" spans="1:15" ht="15" customHeight="1" x14ac:dyDescent="0.25">
      <c r="A1015" s="101">
        <v>43899</v>
      </c>
      <c r="B1015" s="101">
        <v>43895</v>
      </c>
      <c r="C1015" s="3">
        <v>1753.90231965</v>
      </c>
      <c r="E1015" s="3">
        <v>-11.7278994</v>
      </c>
      <c r="F1015" s="3">
        <v>-0.66423304684433104</v>
      </c>
      <c r="G1015" s="3">
        <v>2858.7023019600001</v>
      </c>
      <c r="H1015" s="3">
        <v>68.644991251117702</v>
      </c>
      <c r="I1015" s="3"/>
      <c r="J1015" s="3">
        <v>1753.90231965</v>
      </c>
      <c r="K1015" s="3">
        <v>1753.90231965</v>
      </c>
      <c r="O1015" s="101">
        <v>43894</v>
      </c>
    </row>
    <row r="1016" spans="1:15" ht="15" customHeight="1" x14ac:dyDescent="0.25">
      <c r="A1016" s="101">
        <v>43900</v>
      </c>
      <c r="B1016" s="101">
        <v>43896</v>
      </c>
      <c r="C1016" s="3">
        <v>1698.7406997400001</v>
      </c>
      <c r="E1016" s="3">
        <v>-55.161619909999899</v>
      </c>
      <c r="F1016" s="3">
        <v>-3.14507936342816</v>
      </c>
      <c r="G1016" s="3">
        <v>2768.79384579</v>
      </c>
      <c r="H1016" s="3">
        <v>63.3409724332802</v>
      </c>
      <c r="I1016" s="3"/>
      <c r="J1016" s="3">
        <v>1698.7406997400001</v>
      </c>
      <c r="K1016" s="3">
        <v>1698.7406997400001</v>
      </c>
      <c r="O1016" s="101">
        <v>43895</v>
      </c>
    </row>
    <row r="1017" spans="1:15" ht="15" customHeight="1" x14ac:dyDescent="0.25">
      <c r="A1017" s="101">
        <v>43901</v>
      </c>
      <c r="B1017" s="101">
        <v>43899</v>
      </c>
      <c r="C1017" s="3">
        <v>1609.6620367800001</v>
      </c>
      <c r="E1017" s="3">
        <v>-89.078662959999903</v>
      </c>
      <c r="F1017" s="3">
        <v>-5.2438057776348002</v>
      </c>
      <c r="G1017" s="3">
        <v>2623.6036741299999</v>
      </c>
      <c r="H1017" s="3">
        <v>54.7756890833626</v>
      </c>
      <c r="I1017" s="3"/>
      <c r="J1017" s="3">
        <v>1609.6620367800001</v>
      </c>
      <c r="K1017" s="3">
        <v>1609.6620367800001</v>
      </c>
      <c r="O1017" s="101">
        <v>43896</v>
      </c>
    </row>
    <row r="1018" spans="1:15" ht="15" customHeight="1" x14ac:dyDescent="0.25">
      <c r="A1018" s="101">
        <v>43902</v>
      </c>
      <c r="B1018" s="101">
        <v>43900</v>
      </c>
      <c r="C1018" s="3">
        <v>1587.37537352</v>
      </c>
      <c r="E1018" s="3">
        <v>-22.286663260000001</v>
      </c>
      <c r="F1018" s="3">
        <v>-1.3845554377726801</v>
      </c>
      <c r="G1018" s="3">
        <v>2587.2784268</v>
      </c>
      <c r="H1018" s="3">
        <v>52.632733864149202</v>
      </c>
      <c r="I1018" s="3"/>
      <c r="J1018" s="3">
        <v>1587.37537352</v>
      </c>
      <c r="K1018" s="3">
        <v>1587.37537352</v>
      </c>
      <c r="O1018" s="101">
        <v>43899</v>
      </c>
    </row>
    <row r="1019" spans="1:15" ht="15" customHeight="1" x14ac:dyDescent="0.25">
      <c r="A1019" s="101">
        <v>43903</v>
      </c>
      <c r="B1019" s="101">
        <v>43901</v>
      </c>
      <c r="C1019" s="3">
        <v>1540.36584341</v>
      </c>
      <c r="E1019" s="3">
        <v>-47.00953011</v>
      </c>
      <c r="F1019" s="3">
        <v>-2.9614627323943199</v>
      </c>
      <c r="G1019" s="3">
        <v>2510.65714041</v>
      </c>
      <c r="H1019" s="3">
        <v>48.112572333502499</v>
      </c>
      <c r="I1019" s="3"/>
      <c r="J1019" s="3">
        <v>1540.36584341</v>
      </c>
      <c r="K1019" s="3">
        <v>1540.36584341</v>
      </c>
      <c r="O1019" s="101">
        <v>43900</v>
      </c>
    </row>
    <row r="1020" spans="1:15" ht="15" customHeight="1" x14ac:dyDescent="0.25">
      <c r="A1020" s="101">
        <v>43906</v>
      </c>
      <c r="B1020" s="101">
        <v>43902</v>
      </c>
      <c r="C1020" s="3">
        <v>1350.88682294</v>
      </c>
      <c r="E1020" s="3">
        <v>-189.47902046999999</v>
      </c>
      <c r="F1020" s="3">
        <v>-12.300910285736901</v>
      </c>
      <c r="G1020" s="3">
        <v>2201.8234579800001</v>
      </c>
      <c r="H1020" s="3">
        <v>29.893377688523799</v>
      </c>
      <c r="I1020" s="3"/>
      <c r="J1020" s="3">
        <v>1350.88682294</v>
      </c>
      <c r="K1020" s="3">
        <v>1350.88682294</v>
      </c>
      <c r="O1020" s="101">
        <v>43901</v>
      </c>
    </row>
    <row r="1021" spans="1:15" ht="15" customHeight="1" x14ac:dyDescent="0.25">
      <c r="A1021" s="101">
        <v>43907</v>
      </c>
      <c r="B1021" s="101">
        <v>43903</v>
      </c>
      <c r="C1021" s="3">
        <v>1355.5616635399999</v>
      </c>
      <c r="E1021" s="3">
        <v>4.6748405999999196</v>
      </c>
      <c r="F1021" s="3">
        <v>0.34605716190390101</v>
      </c>
      <c r="G1021" s="3">
        <v>2209.4430257499998</v>
      </c>
      <c r="H1021" s="3">
        <v>30.342883024923399</v>
      </c>
      <c r="I1021" s="3"/>
      <c r="J1021" s="3">
        <v>1355.5616635399999</v>
      </c>
      <c r="K1021" s="3">
        <v>1355.5616635399999</v>
      </c>
      <c r="O1021" s="101">
        <v>43902</v>
      </c>
    </row>
    <row r="1022" spans="1:15" ht="15" customHeight="1" x14ac:dyDescent="0.25">
      <c r="A1022" s="101">
        <v>43908</v>
      </c>
      <c r="B1022" s="101">
        <v>43906</v>
      </c>
      <c r="C1022" s="3">
        <v>1275.15498136</v>
      </c>
      <c r="E1022" s="3">
        <v>-80.406682179999905</v>
      </c>
      <c r="F1022" s="3">
        <v>-5.9316137614884097</v>
      </c>
      <c r="G1022" s="3">
        <v>2078.38739919</v>
      </c>
      <c r="H1022" s="3">
        <v>22.6114466387466</v>
      </c>
      <c r="I1022" s="3"/>
      <c r="J1022" s="3">
        <v>1275.15498136</v>
      </c>
      <c r="K1022" s="3">
        <v>1275.15498136</v>
      </c>
      <c r="O1022" s="101">
        <v>43903</v>
      </c>
    </row>
    <row r="1023" spans="1:15" ht="15" customHeight="1" x14ac:dyDescent="0.25">
      <c r="A1023" s="101">
        <v>43909</v>
      </c>
      <c r="B1023" s="101">
        <v>43907</v>
      </c>
      <c r="C1023" s="3">
        <v>1260.5410696900001</v>
      </c>
      <c r="E1023" s="3">
        <v>-14.6139116699998</v>
      </c>
      <c r="F1023" s="3">
        <v>-1.1460498436365401</v>
      </c>
      <c r="G1023" s="3">
        <v>2054.5680436500002</v>
      </c>
      <c r="H1023" s="3">
        <v>21.206258346178899</v>
      </c>
      <c r="I1023" s="3"/>
      <c r="J1023" s="3">
        <v>1260.5410696900001</v>
      </c>
      <c r="K1023" s="3">
        <v>1260.5410696900001</v>
      </c>
      <c r="O1023" s="101">
        <v>43906</v>
      </c>
    </row>
    <row r="1024" spans="1:15" ht="15" customHeight="1" x14ac:dyDescent="0.25">
      <c r="A1024" s="101">
        <v>43910</v>
      </c>
      <c r="B1024" s="101">
        <v>43908</v>
      </c>
      <c r="C1024" s="3">
        <v>1199.3260768499999</v>
      </c>
      <c r="E1024" s="3">
        <v>-61.2149928400001</v>
      </c>
      <c r="F1024" s="3">
        <v>-4.8562473934351402</v>
      </c>
      <c r="G1024" s="3">
        <v>1955.62086608</v>
      </c>
      <c r="H1024" s="3">
        <v>15.3690132842589</v>
      </c>
      <c r="I1024" s="3"/>
      <c r="J1024" s="3">
        <v>1199.3260768499999</v>
      </c>
      <c r="K1024" s="3">
        <v>1199.3260768499999</v>
      </c>
      <c r="O1024" s="101">
        <v>43907</v>
      </c>
    </row>
    <row r="1025" spans="1:15" ht="15" customHeight="1" x14ac:dyDescent="0.25">
      <c r="A1025" s="101">
        <v>43913</v>
      </c>
      <c r="B1025" s="101">
        <v>43909</v>
      </c>
      <c r="C1025" s="3">
        <v>1224.98585125</v>
      </c>
      <c r="E1025" s="3">
        <v>25.6597744</v>
      </c>
      <c r="F1025" s="3">
        <v>2.1395160911863802</v>
      </c>
      <c r="G1025" s="3">
        <v>1998.6971946900001</v>
      </c>
      <c r="H1025" s="3">
        <v>17.910238740502798</v>
      </c>
      <c r="I1025" s="3"/>
      <c r="J1025" s="3">
        <v>1224.98585125</v>
      </c>
      <c r="K1025" s="3">
        <v>1224.98585125</v>
      </c>
      <c r="O1025" s="101">
        <v>43908</v>
      </c>
    </row>
    <row r="1026" spans="1:15" ht="15" customHeight="1" x14ac:dyDescent="0.25">
      <c r="A1026" s="101">
        <v>43914</v>
      </c>
      <c r="B1026" s="101">
        <v>43910</v>
      </c>
      <c r="C1026" s="3">
        <v>1271.43721405</v>
      </c>
      <c r="E1026" s="3">
        <v>46.451362799999899</v>
      </c>
      <c r="F1026" s="3">
        <v>3.79199178117854</v>
      </c>
      <c r="G1026" s="3">
        <v>2075.8543516700001</v>
      </c>
      <c r="H1026" s="3">
        <v>22.462013178481801</v>
      </c>
      <c r="I1026" s="3"/>
      <c r="J1026" s="3">
        <v>1271.43721405</v>
      </c>
      <c r="K1026" s="3">
        <v>1271.43721405</v>
      </c>
      <c r="O1026" s="101">
        <v>43909</v>
      </c>
    </row>
    <row r="1027" spans="1:15" ht="15" customHeight="1" x14ac:dyDescent="0.25">
      <c r="A1027" s="101">
        <v>43915</v>
      </c>
      <c r="B1027" s="101">
        <v>43913</v>
      </c>
      <c r="C1027" s="3">
        <v>1191.32266491</v>
      </c>
      <c r="E1027" s="3">
        <v>-80.114549139999994</v>
      </c>
      <c r="F1027" s="3">
        <v>-6.3011014822198996</v>
      </c>
      <c r="G1027" s="3">
        <v>1945.0526623400001</v>
      </c>
      <c r="H1027" s="3">
        <v>14.745557450452599</v>
      </c>
      <c r="I1027" s="3"/>
      <c r="J1027" s="3">
        <v>1191.32266491</v>
      </c>
      <c r="K1027" s="3">
        <v>1191.32266491</v>
      </c>
      <c r="O1027" s="101">
        <v>43910</v>
      </c>
    </row>
    <row r="1028" spans="1:15" ht="15" customHeight="1" x14ac:dyDescent="0.25">
      <c r="A1028" s="101">
        <v>43916</v>
      </c>
      <c r="B1028" s="101">
        <v>43914</v>
      </c>
      <c r="C1028" s="3">
        <v>1282.7840419500001</v>
      </c>
      <c r="E1028" s="3">
        <v>91.461377040000102</v>
      </c>
      <c r="F1028" s="3">
        <v>7.6772968175594603</v>
      </c>
      <c r="G1028" s="3">
        <v>2094.3801284800002</v>
      </c>
      <c r="H1028" s="3">
        <v>23.554914480551801</v>
      </c>
      <c r="I1028" s="3"/>
      <c r="J1028" s="3">
        <v>1282.7840419500001</v>
      </c>
      <c r="K1028" s="3">
        <v>1282.7840419500001</v>
      </c>
      <c r="O1028" s="101">
        <v>43913</v>
      </c>
    </row>
    <row r="1029" spans="1:15" ht="15" customHeight="1" x14ac:dyDescent="0.25">
      <c r="A1029" s="101">
        <v>43917</v>
      </c>
      <c r="B1029" s="101">
        <v>43915</v>
      </c>
      <c r="C1029" s="3">
        <v>1320.97883768</v>
      </c>
      <c r="E1029" s="3">
        <v>38.194795729999797</v>
      </c>
      <c r="F1029" s="3">
        <v>2.9774922731295299</v>
      </c>
      <c r="G1029" s="3">
        <v>2156.7401349800002</v>
      </c>
      <c r="H1029" s="3">
        <v>27.2337525125503</v>
      </c>
      <c r="I1029" s="3"/>
      <c r="J1029" s="3">
        <v>1320.97883768</v>
      </c>
      <c r="K1029" s="3">
        <v>1320.97883768</v>
      </c>
      <c r="O1029" s="101">
        <v>43914</v>
      </c>
    </row>
    <row r="1030" spans="1:15" ht="15" customHeight="1" x14ac:dyDescent="0.25">
      <c r="A1030" s="101">
        <v>43920</v>
      </c>
      <c r="B1030" s="101">
        <v>43916</v>
      </c>
      <c r="C1030" s="3">
        <v>1353.0318743299999</v>
      </c>
      <c r="E1030" s="3">
        <v>32.053036649999903</v>
      </c>
      <c r="F1030" s="3">
        <v>2.4264610253934098</v>
      </c>
      <c r="G1030" s="3">
        <v>2209.8093293699999</v>
      </c>
      <c r="H1030" s="3">
        <v>30.364492575084601</v>
      </c>
      <c r="I1030" s="3"/>
      <c r="J1030" s="3">
        <v>1353.0318743299999</v>
      </c>
      <c r="K1030" s="3">
        <v>1353.0318743299999</v>
      </c>
      <c r="O1030" s="101">
        <v>43915</v>
      </c>
    </row>
    <row r="1031" spans="1:15" ht="15" customHeight="1" x14ac:dyDescent="0.25">
      <c r="A1031" s="101">
        <v>43921</v>
      </c>
      <c r="B1031" s="101">
        <v>43917</v>
      </c>
      <c r="C1031" s="3">
        <v>1318.6720126800001</v>
      </c>
      <c r="E1031" s="3">
        <v>-34.3598616499998</v>
      </c>
      <c r="F1031" s="3">
        <v>-2.5394717080862801</v>
      </c>
      <c r="G1031" s="3">
        <v>2155.0167560199998</v>
      </c>
      <c r="H1031" s="3">
        <v>27.132084273282299</v>
      </c>
      <c r="I1031" s="3"/>
      <c r="J1031" s="3">
        <v>1318.6720126800001</v>
      </c>
      <c r="K1031" s="3">
        <v>1318.6720126800001</v>
      </c>
      <c r="O1031" s="101">
        <v>43916</v>
      </c>
    </row>
    <row r="1032" spans="1:15" ht="15" customHeight="1" x14ac:dyDescent="0.25">
      <c r="A1032" s="101">
        <v>43922</v>
      </c>
      <c r="B1032" s="101">
        <v>43920</v>
      </c>
      <c r="C1032" s="3">
        <v>1348.4110653499999</v>
      </c>
      <c r="E1032" s="3">
        <v>29.739052669999801</v>
      </c>
      <c r="F1032" s="3">
        <v>2.2552274093964901</v>
      </c>
      <c r="G1032" s="3">
        <v>2204.2826486099998</v>
      </c>
      <c r="H1032" s="3">
        <v>30.0384540688089</v>
      </c>
      <c r="I1032" s="3"/>
      <c r="J1032" s="3">
        <v>1348.4110653499999</v>
      </c>
      <c r="K1032" s="3">
        <v>1348.4110653499999</v>
      </c>
      <c r="O1032" s="101">
        <v>43917</v>
      </c>
    </row>
    <row r="1033" spans="1:15" ht="15" customHeight="1" x14ac:dyDescent="0.25">
      <c r="A1033" s="101">
        <v>43923</v>
      </c>
      <c r="B1033" s="101">
        <v>43921</v>
      </c>
      <c r="C1033" s="3">
        <v>1391.71646098</v>
      </c>
      <c r="E1033" s="3">
        <v>43.30539563</v>
      </c>
      <c r="F1033" s="3">
        <v>3.2115870851860202</v>
      </c>
      <c r="G1033" s="3">
        <v>2275.0751054799998</v>
      </c>
      <c r="H1033" s="3">
        <v>34.214752265826803</v>
      </c>
      <c r="I1033" s="3"/>
      <c r="J1033" s="3">
        <v>1391.71646098</v>
      </c>
      <c r="K1033" s="3">
        <v>1391.71646098</v>
      </c>
      <c r="O1033" s="101">
        <v>43920</v>
      </c>
    </row>
    <row r="1034" spans="1:15" ht="15" customHeight="1" x14ac:dyDescent="0.25">
      <c r="A1034" s="101">
        <v>43924</v>
      </c>
      <c r="B1034" s="101">
        <v>43922</v>
      </c>
      <c r="C1034" s="3">
        <v>1341.35291478</v>
      </c>
      <c r="E1034" s="3">
        <v>-50.363546199999902</v>
      </c>
      <c r="F1034" s="3">
        <v>-3.6188079692996902</v>
      </c>
      <c r="G1034" s="3">
        <v>2193.01220904</v>
      </c>
      <c r="H1034" s="3">
        <v>29.373570851911602</v>
      </c>
      <c r="I1034" s="3"/>
      <c r="J1034" s="3">
        <v>1341.35291478</v>
      </c>
      <c r="K1034" s="3">
        <v>1341.35291478</v>
      </c>
      <c r="O1034" s="101">
        <v>43921</v>
      </c>
    </row>
    <row r="1035" spans="1:15" ht="15" customHeight="1" x14ac:dyDescent="0.25">
      <c r="A1035" s="101">
        <v>43927</v>
      </c>
      <c r="B1035" s="101">
        <v>43923</v>
      </c>
      <c r="C1035" s="3">
        <v>1324.6933142400001</v>
      </c>
      <c r="E1035" s="3">
        <v>-16.6596005399999</v>
      </c>
      <c r="F1035" s="3">
        <v>-1.24199980157588</v>
      </c>
      <c r="G1035" s="3">
        <v>2165.7750017600001</v>
      </c>
      <c r="H1035" s="3">
        <v>27.766751358923099</v>
      </c>
      <c r="I1035" s="3"/>
      <c r="J1035" s="3">
        <v>1324.6933142400001</v>
      </c>
      <c r="K1035" s="3">
        <v>1324.6933142400001</v>
      </c>
      <c r="O1035" s="101">
        <v>43922</v>
      </c>
    </row>
    <row r="1036" spans="1:15" ht="15" customHeight="1" x14ac:dyDescent="0.25">
      <c r="A1036" s="101">
        <v>43928</v>
      </c>
      <c r="B1036" s="101">
        <v>43924</v>
      </c>
      <c r="C1036" s="3">
        <v>1329.8725286399999</v>
      </c>
      <c r="E1036" s="3">
        <v>5.1792143999998599</v>
      </c>
      <c r="F1036" s="3">
        <v>0.39097460101331599</v>
      </c>
      <c r="G1036" s="3">
        <v>2175.5670329999998</v>
      </c>
      <c r="H1036" s="3">
        <v>28.344418023153299</v>
      </c>
      <c r="I1036" s="3"/>
      <c r="J1036" s="3">
        <v>1329.8725286399999</v>
      </c>
      <c r="K1036" s="3">
        <v>1329.8725286399999</v>
      </c>
      <c r="O1036" s="101">
        <v>43923</v>
      </c>
    </row>
    <row r="1037" spans="1:15" ht="15" customHeight="1" x14ac:dyDescent="0.25">
      <c r="A1037" s="101">
        <v>43929</v>
      </c>
      <c r="B1037" s="101">
        <v>43927</v>
      </c>
      <c r="C1037" s="3">
        <v>1377.4641124899999</v>
      </c>
      <c r="E1037" s="3">
        <v>47.591583849999999</v>
      </c>
      <c r="F1037" s="3">
        <v>3.57865756492239</v>
      </c>
      <c r="G1037" s="3">
        <v>2253.4231272100001</v>
      </c>
      <c r="H1037" s="3">
        <v>32.937425248106202</v>
      </c>
      <c r="I1037" s="3"/>
      <c r="J1037" s="3">
        <v>1377.4641124899999</v>
      </c>
      <c r="K1037" s="3">
        <v>1377.4641124899999</v>
      </c>
      <c r="O1037" s="101">
        <v>43924</v>
      </c>
    </row>
    <row r="1038" spans="1:15" ht="15" customHeight="1" x14ac:dyDescent="0.25">
      <c r="A1038" s="101">
        <v>43930</v>
      </c>
      <c r="B1038" s="101">
        <v>43928</v>
      </c>
      <c r="C1038" s="3">
        <v>1435.31352988</v>
      </c>
      <c r="E1038" s="3">
        <v>57.849417390000099</v>
      </c>
      <c r="F1038" s="3">
        <v>4.1997041422318704</v>
      </c>
      <c r="G1038" s="3">
        <v>2348.0602316300001</v>
      </c>
      <c r="H1038" s="3">
        <v>38.520403803095803</v>
      </c>
      <c r="I1038" s="3"/>
      <c r="J1038" s="3">
        <v>1435.31352988</v>
      </c>
      <c r="K1038" s="3">
        <v>1435.31352988</v>
      </c>
      <c r="O1038" s="101">
        <v>43927</v>
      </c>
    </row>
    <row r="1039" spans="1:15" ht="15" customHeight="1" x14ac:dyDescent="0.25">
      <c r="A1039" s="101">
        <v>43935</v>
      </c>
      <c r="B1039" s="101">
        <v>43929</v>
      </c>
      <c r="C1039" s="3">
        <v>1458.1266898700001</v>
      </c>
      <c r="E1039" s="3">
        <v>22.813159989999999</v>
      </c>
      <c r="F1039" s="3">
        <v>1.58941997794079</v>
      </c>
      <c r="G1039" s="3">
        <v>2385.3807700299999</v>
      </c>
      <c r="H1039" s="3">
        <v>40.722074773745497</v>
      </c>
      <c r="I1039" s="3"/>
      <c r="J1039" s="3">
        <v>1458.1266898700001</v>
      </c>
      <c r="K1039" s="3">
        <v>1458.1266898700001</v>
      </c>
      <c r="O1039" s="101">
        <v>43928</v>
      </c>
    </row>
    <row r="1040" spans="1:15" ht="15" customHeight="1" x14ac:dyDescent="0.25">
      <c r="A1040" s="101">
        <v>43936</v>
      </c>
      <c r="B1040" s="101">
        <v>43930</v>
      </c>
      <c r="C1040" s="3">
        <v>1476.4153686300001</v>
      </c>
      <c r="E1040" s="3">
        <v>18.28867876</v>
      </c>
      <c r="F1040" s="3">
        <v>1.2542585556561201</v>
      </c>
      <c r="G1040" s="3">
        <v>2415.2996124299998</v>
      </c>
      <c r="H1040" s="3">
        <v>42.487093436700398</v>
      </c>
      <c r="I1040" s="3"/>
      <c r="J1040" s="3">
        <v>1476.4153686300001</v>
      </c>
      <c r="K1040" s="3">
        <v>1476.4153686300001</v>
      </c>
      <c r="O1040" s="101">
        <v>43929</v>
      </c>
    </row>
    <row r="1041" spans="1:15" ht="15" customHeight="1" x14ac:dyDescent="0.25">
      <c r="A1041" s="101">
        <v>43937</v>
      </c>
      <c r="B1041" s="101">
        <v>43934</v>
      </c>
      <c r="C1041" s="3">
        <v>1476.4153686300001</v>
      </c>
      <c r="E1041" s="3"/>
      <c r="F1041" s="3"/>
      <c r="G1041" s="3">
        <v>2415.2996124299998</v>
      </c>
      <c r="H1041" s="3">
        <v>42.487093436700398</v>
      </c>
      <c r="I1041" s="3"/>
      <c r="J1041" s="3">
        <v>1476.4153686300001</v>
      </c>
      <c r="K1041" s="3">
        <v>1476.4153686300001</v>
      </c>
      <c r="O1041" s="101">
        <v>43930</v>
      </c>
    </row>
    <row r="1042" spans="1:15" ht="15" customHeight="1" x14ac:dyDescent="0.25">
      <c r="A1042" s="101">
        <v>43938</v>
      </c>
      <c r="B1042" s="101">
        <v>43935</v>
      </c>
      <c r="C1042" s="3">
        <v>1493.91257789</v>
      </c>
      <c r="E1042" s="3">
        <v>17.497209259999799</v>
      </c>
      <c r="F1042" s="3">
        <v>1.18511427283745</v>
      </c>
      <c r="G1042" s="3">
        <v>2443.9236728699998</v>
      </c>
      <c r="H1042" s="3">
        <v>44.175728318047</v>
      </c>
      <c r="I1042" s="3"/>
      <c r="J1042" s="3">
        <v>1493.91257789</v>
      </c>
      <c r="K1042" s="3">
        <v>1493.91257789</v>
      </c>
      <c r="O1042" s="101">
        <v>43935</v>
      </c>
    </row>
    <row r="1043" spans="1:15" ht="15" customHeight="1" x14ac:dyDescent="0.25">
      <c r="A1043" s="101">
        <v>43941</v>
      </c>
      <c r="B1043" s="101">
        <v>43936</v>
      </c>
      <c r="C1043" s="3">
        <v>1437.87087926</v>
      </c>
      <c r="E1043" s="3">
        <v>-56.0416986299999</v>
      </c>
      <c r="F1043" s="3">
        <v>-3.7513372241067202</v>
      </c>
      <c r="G1043" s="3">
        <v>2352.2438544000001</v>
      </c>
      <c r="H1043" s="3">
        <v>38.767210553473703</v>
      </c>
      <c r="I1043" s="3"/>
      <c r="J1043" s="3">
        <v>1437.87087926</v>
      </c>
      <c r="K1043" s="3">
        <v>1437.87087926</v>
      </c>
      <c r="O1043" s="101">
        <v>43936</v>
      </c>
    </row>
    <row r="1044" spans="1:15" ht="15" customHeight="1" x14ac:dyDescent="0.25">
      <c r="A1044" s="101">
        <v>43942</v>
      </c>
      <c r="B1044" s="101">
        <v>43937</v>
      </c>
      <c r="C1044" s="3">
        <v>1422.84578418</v>
      </c>
      <c r="E1044" s="3">
        <v>-15.02509508</v>
      </c>
      <c r="F1044" s="3">
        <v>-1.0449544042322201</v>
      </c>
      <c r="G1044" s="3">
        <v>2327.6639786400001</v>
      </c>
      <c r="H1044" s="3">
        <v>37.317156474860198</v>
      </c>
      <c r="I1044" s="3"/>
      <c r="J1044" s="3">
        <v>1422.84578418</v>
      </c>
      <c r="K1044" s="3">
        <v>1422.84578418</v>
      </c>
      <c r="O1044" s="101">
        <v>43937</v>
      </c>
    </row>
    <row r="1045" spans="1:15" ht="15" customHeight="1" x14ac:dyDescent="0.25">
      <c r="A1045" s="101">
        <v>43943</v>
      </c>
      <c r="B1045" s="101">
        <v>43938</v>
      </c>
      <c r="C1045" s="3">
        <v>1473.10695031</v>
      </c>
      <c r="E1045" s="3">
        <v>50.2611661299999</v>
      </c>
      <c r="F1045" s="3">
        <v>3.5324394736823801</v>
      </c>
      <c r="G1045" s="3">
        <v>2410.24437476</v>
      </c>
      <c r="H1045" s="3">
        <v>42.188867030948103</v>
      </c>
      <c r="I1045" s="3"/>
      <c r="J1045" s="3">
        <v>1473.10695031</v>
      </c>
      <c r="K1045" s="3">
        <v>1473.10695031</v>
      </c>
      <c r="O1045" s="101">
        <v>43938</v>
      </c>
    </row>
    <row r="1046" spans="1:15" ht="15" customHeight="1" x14ac:dyDescent="0.25">
      <c r="A1046" s="101">
        <v>43944</v>
      </c>
      <c r="B1046" s="101">
        <v>43941</v>
      </c>
      <c r="C1046" s="3">
        <v>1486.9169686800001</v>
      </c>
      <c r="E1046" s="3">
        <v>13.81001837</v>
      </c>
      <c r="F1046" s="3">
        <v>0.93747561011059399</v>
      </c>
      <c r="G1046" s="3">
        <v>2432.8398279200001</v>
      </c>
      <c r="H1046" s="3">
        <v>43.521852979807001</v>
      </c>
      <c r="I1046" s="3"/>
      <c r="J1046" s="3">
        <v>1486.9169686800001</v>
      </c>
      <c r="K1046" s="3">
        <v>1486.9169686800001</v>
      </c>
      <c r="O1046" s="101">
        <v>43941</v>
      </c>
    </row>
    <row r="1047" spans="1:15" ht="15" customHeight="1" x14ac:dyDescent="0.25">
      <c r="A1047" s="101">
        <v>43945</v>
      </c>
      <c r="B1047" s="101">
        <v>43942</v>
      </c>
      <c r="C1047" s="3">
        <v>1461.6434844400001</v>
      </c>
      <c r="E1047" s="3">
        <v>-25.273484239999998</v>
      </c>
      <c r="F1047" s="3">
        <v>-1.69972397735405</v>
      </c>
      <c r="G1047" s="3">
        <v>2391.48826603</v>
      </c>
      <c r="H1047" s="3">
        <v>41.0823776317172</v>
      </c>
      <c r="I1047" s="3"/>
      <c r="J1047" s="3">
        <v>1461.6434844400001</v>
      </c>
      <c r="K1047" s="3">
        <v>1461.6434844400001</v>
      </c>
      <c r="O1047" s="101">
        <v>43942</v>
      </c>
    </row>
    <row r="1048" spans="1:15" ht="15" customHeight="1" x14ac:dyDescent="0.25">
      <c r="A1048" s="101">
        <v>43948</v>
      </c>
      <c r="B1048" s="101">
        <v>43943</v>
      </c>
      <c r="C1048" s="3">
        <v>1468.94860711</v>
      </c>
      <c r="E1048" s="3">
        <v>7.3051226699999399</v>
      </c>
      <c r="F1048" s="3">
        <v>0.49978826901135798</v>
      </c>
      <c r="G1048" s="3">
        <v>2403.44064385</v>
      </c>
      <c r="H1048" s="3">
        <v>41.787490805447099</v>
      </c>
      <c r="I1048" s="3"/>
      <c r="J1048" s="3">
        <v>1468.94860711</v>
      </c>
      <c r="K1048" s="3">
        <v>1468.94860711</v>
      </c>
      <c r="O1048" s="101">
        <v>43943</v>
      </c>
    </row>
    <row r="1049" spans="1:15" ht="15" customHeight="1" x14ac:dyDescent="0.25">
      <c r="A1049" s="101">
        <v>43949</v>
      </c>
      <c r="B1049" s="101">
        <v>43944</v>
      </c>
      <c r="C1049" s="3">
        <v>1499.57624633</v>
      </c>
      <c r="E1049" s="3">
        <v>30.627639219999899</v>
      </c>
      <c r="F1049" s="3">
        <v>2.0850041364113201</v>
      </c>
      <c r="G1049" s="3">
        <v>2453.2004483599999</v>
      </c>
      <c r="H1049" s="3">
        <v>44.722998217496396</v>
      </c>
      <c r="I1049" s="3"/>
      <c r="J1049" s="3">
        <v>1499.57624633</v>
      </c>
      <c r="K1049" s="3">
        <v>1499.57624633</v>
      </c>
      <c r="O1049" s="101">
        <v>43944</v>
      </c>
    </row>
    <row r="1050" spans="1:15" ht="15" customHeight="1" x14ac:dyDescent="0.25">
      <c r="A1050" s="101">
        <v>43950</v>
      </c>
      <c r="B1050" s="101">
        <v>43945</v>
      </c>
      <c r="C1050" s="3">
        <v>1482.42520109</v>
      </c>
      <c r="E1050" s="3">
        <v>-17.151045239999998</v>
      </c>
      <c r="F1050" s="3">
        <v>-1.14372612142762</v>
      </c>
      <c r="G1050" s="3">
        <v>2425.77300848</v>
      </c>
      <c r="H1050" s="3">
        <v>43.104956228503099</v>
      </c>
      <c r="I1050" s="3"/>
      <c r="J1050" s="3">
        <v>1482.42520109</v>
      </c>
      <c r="K1050" s="3">
        <v>1482.42520109</v>
      </c>
      <c r="O1050" s="101">
        <v>43945</v>
      </c>
    </row>
    <row r="1051" spans="1:15" ht="15" customHeight="1" x14ac:dyDescent="0.25">
      <c r="A1051" s="101">
        <v>43951</v>
      </c>
      <c r="B1051" s="101">
        <v>43948</v>
      </c>
      <c r="C1051" s="3">
        <v>1501.03786343</v>
      </c>
      <c r="E1051" s="3">
        <v>18.61266234</v>
      </c>
      <c r="F1051" s="3">
        <v>1.25555490599555</v>
      </c>
      <c r="G1051" s="3">
        <v>2456.2299204999999</v>
      </c>
      <c r="H1051" s="3">
        <v>44.901717527372</v>
      </c>
      <c r="I1051" s="3"/>
      <c r="J1051" s="3">
        <v>1501.03786343</v>
      </c>
      <c r="K1051" s="3">
        <v>1501.03786343</v>
      </c>
      <c r="O1051" s="101">
        <v>43948</v>
      </c>
    </row>
    <row r="1052" spans="1:15" ht="15" customHeight="1" x14ac:dyDescent="0.25">
      <c r="A1052" s="101">
        <v>43955</v>
      </c>
      <c r="B1052" s="101">
        <v>43949</v>
      </c>
      <c r="C1052" s="3">
        <v>1518.01298552</v>
      </c>
      <c r="E1052" s="3">
        <v>16.975122089999999</v>
      </c>
      <c r="F1052" s="3">
        <v>1.1308923314705801</v>
      </c>
      <c r="G1052" s="3">
        <v>2484.0072363200002</v>
      </c>
      <c r="H1052" s="3">
        <v>46.540399939399101</v>
      </c>
      <c r="I1052" s="3"/>
      <c r="J1052" s="3">
        <v>1518.01298552</v>
      </c>
      <c r="K1052" s="3">
        <v>1518.01298552</v>
      </c>
      <c r="O1052" s="101">
        <v>43949</v>
      </c>
    </row>
    <row r="1053" spans="1:15" ht="15" customHeight="1" x14ac:dyDescent="0.25">
      <c r="A1053" s="101">
        <v>43956</v>
      </c>
      <c r="B1053" s="101">
        <v>43950</v>
      </c>
      <c r="C1053" s="3">
        <v>1548.1962906700001</v>
      </c>
      <c r="E1053" s="3">
        <v>30.183305149999999</v>
      </c>
      <c r="F1053" s="3">
        <v>1.9883430140527201</v>
      </c>
      <c r="G1053" s="3">
        <v>2535.3021990000002</v>
      </c>
      <c r="H1053" s="3">
        <v>49.566471778521397</v>
      </c>
      <c r="I1053" s="3"/>
      <c r="J1053" s="3">
        <v>1548.1962906700001</v>
      </c>
      <c r="K1053" s="3">
        <v>1548.1962906700001</v>
      </c>
      <c r="O1053" s="101">
        <v>43950</v>
      </c>
    </row>
    <row r="1054" spans="1:15" ht="15" customHeight="1" x14ac:dyDescent="0.25">
      <c r="A1054" s="101">
        <v>43957</v>
      </c>
      <c r="B1054" s="101">
        <v>43951</v>
      </c>
      <c r="C1054" s="3">
        <v>1542.1903445</v>
      </c>
      <c r="E1054" s="3">
        <v>-6.0059461700000103</v>
      </c>
      <c r="F1054" s="3">
        <v>-0.38793182790800501</v>
      </c>
      <c r="G1054" s="3">
        <v>2526.1640062299998</v>
      </c>
      <c r="H1054" s="3">
        <v>49.027377365405599</v>
      </c>
      <c r="I1054" s="3"/>
      <c r="J1054" s="3">
        <v>1542.1903445</v>
      </c>
      <c r="K1054" s="3">
        <v>1542.1903445</v>
      </c>
      <c r="O1054" s="101">
        <v>43951</v>
      </c>
    </row>
    <row r="1055" spans="1:15" ht="15" customHeight="1" x14ac:dyDescent="0.25">
      <c r="A1055" s="101">
        <v>43958</v>
      </c>
      <c r="B1055" s="101">
        <v>43952</v>
      </c>
      <c r="C1055" s="3">
        <v>1542.1903445</v>
      </c>
      <c r="E1055" s="3"/>
      <c r="F1055" s="3"/>
      <c r="G1055" s="3">
        <v>2526.1640062299998</v>
      </c>
      <c r="H1055" s="3">
        <v>49.027377365405599</v>
      </c>
      <c r="I1055" s="3"/>
      <c r="J1055" s="3">
        <v>1542.1903445</v>
      </c>
      <c r="K1055" s="3">
        <v>1542.1903445</v>
      </c>
      <c r="O1055" s="101">
        <v>43955</v>
      </c>
    </row>
    <row r="1056" spans="1:15" ht="15" customHeight="1" x14ac:dyDescent="0.25">
      <c r="A1056" s="101">
        <v>43959</v>
      </c>
      <c r="B1056" s="101">
        <v>43955</v>
      </c>
      <c r="C1056" s="3">
        <v>1479.62226648</v>
      </c>
      <c r="E1056" s="3">
        <v>-62.568078020000002</v>
      </c>
      <c r="F1056" s="3">
        <v>-4.0570918008363899</v>
      </c>
      <c r="G1056" s="3">
        <v>2423.6752134600001</v>
      </c>
      <c r="H1056" s="3">
        <v>42.981199857455998</v>
      </c>
      <c r="I1056" s="3"/>
      <c r="J1056" s="3">
        <v>1479.62226648</v>
      </c>
      <c r="K1056" s="3">
        <v>1479.62226648</v>
      </c>
      <c r="O1056" s="101">
        <v>43956</v>
      </c>
    </row>
    <row r="1057" spans="1:15" ht="15" customHeight="1" x14ac:dyDescent="0.25">
      <c r="A1057" s="101">
        <v>43962</v>
      </c>
      <c r="B1057" s="101">
        <v>43956</v>
      </c>
      <c r="C1057" s="3">
        <v>1498.31304086</v>
      </c>
      <c r="E1057" s="3">
        <v>18.690774379999901</v>
      </c>
      <c r="F1057" s="3">
        <v>1.26321256468147</v>
      </c>
      <c r="G1057" s="3">
        <v>2454.29138328</v>
      </c>
      <c r="H1057" s="3">
        <v>44.787356338981397</v>
      </c>
      <c r="I1057" s="3"/>
      <c r="J1057" s="3">
        <v>1498.31304086</v>
      </c>
      <c r="K1057" s="3">
        <v>1498.31304086</v>
      </c>
      <c r="O1057" s="101">
        <v>43957</v>
      </c>
    </row>
    <row r="1058" spans="1:15" ht="15" customHeight="1" x14ac:dyDescent="0.25">
      <c r="A1058" s="101">
        <v>43963</v>
      </c>
      <c r="B1058" s="101">
        <v>43957</v>
      </c>
      <c r="C1058" s="3">
        <v>1502.6282399300001</v>
      </c>
      <c r="E1058" s="3">
        <v>4.3151990700000598</v>
      </c>
      <c r="F1058" s="3">
        <v>0.28800383847178401</v>
      </c>
      <c r="G1058" s="3">
        <v>2463.7320932900002</v>
      </c>
      <c r="H1058" s="3">
        <v>45.3442973173929</v>
      </c>
      <c r="I1058" s="3"/>
      <c r="J1058" s="3">
        <v>1502.6282399300001</v>
      </c>
      <c r="K1058" s="3">
        <v>1502.6282399300001</v>
      </c>
      <c r="O1058" s="101">
        <v>43958</v>
      </c>
    </row>
    <row r="1059" spans="1:15" ht="15" customHeight="1" x14ac:dyDescent="0.25">
      <c r="A1059" s="101">
        <v>43964</v>
      </c>
      <c r="B1059" s="101">
        <v>43958</v>
      </c>
      <c r="C1059" s="3">
        <v>1539.9727215099999</v>
      </c>
      <c r="E1059" s="3">
        <v>37.344481579999801</v>
      </c>
      <c r="F1059" s="3">
        <v>2.4852775016220598</v>
      </c>
      <c r="G1059" s="3">
        <v>2527.5756414699999</v>
      </c>
      <c r="H1059" s="3">
        <v>49.110654736587797</v>
      </c>
      <c r="I1059" s="3"/>
      <c r="J1059" s="3">
        <v>1539.9727215099999</v>
      </c>
      <c r="K1059" s="3">
        <v>1539.9727215099999</v>
      </c>
      <c r="O1059" s="101">
        <v>43959</v>
      </c>
    </row>
    <row r="1060" spans="1:15" ht="15" customHeight="1" x14ac:dyDescent="0.25">
      <c r="A1060" s="101">
        <v>43965</v>
      </c>
      <c r="B1060" s="101">
        <v>43959</v>
      </c>
      <c r="C1060" s="3">
        <v>1567.8854914000001</v>
      </c>
      <c r="E1060" s="3">
        <v>27.912769890000099</v>
      </c>
      <c r="F1060" s="3">
        <v>1.81254963156949</v>
      </c>
      <c r="G1060" s="3">
        <v>2573.38920444</v>
      </c>
      <c r="H1060" s="3">
        <v>51.813359359227498</v>
      </c>
      <c r="I1060" s="3"/>
      <c r="J1060" s="3">
        <v>1567.8854914000001</v>
      </c>
      <c r="K1060" s="3">
        <v>1567.8854914000001</v>
      </c>
      <c r="O1060" s="101">
        <v>43962</v>
      </c>
    </row>
    <row r="1061" spans="1:15" ht="15" customHeight="1" x14ac:dyDescent="0.25">
      <c r="A1061" s="101">
        <v>43966</v>
      </c>
      <c r="B1061" s="101">
        <v>43962</v>
      </c>
      <c r="C1061" s="3">
        <v>1563.8356183999999</v>
      </c>
      <c r="E1061" s="3">
        <v>-4.0498730000001597</v>
      </c>
      <c r="F1061" s="3">
        <v>-0.25830158019919303</v>
      </c>
      <c r="G1061" s="3">
        <v>2566.7420994700001</v>
      </c>
      <c r="H1061" s="3">
        <v>51.421223053623997</v>
      </c>
      <c r="I1061" s="3"/>
      <c r="J1061" s="3">
        <v>1563.8356183999999</v>
      </c>
      <c r="K1061" s="3">
        <v>1563.8356183999999</v>
      </c>
      <c r="O1061" s="101">
        <v>43963</v>
      </c>
    </row>
    <row r="1062" spans="1:15" ht="15" customHeight="1" x14ac:dyDescent="0.25">
      <c r="A1062" s="101">
        <v>43969</v>
      </c>
      <c r="B1062" s="101">
        <v>43963</v>
      </c>
      <c r="C1062" s="3">
        <v>1564.77997263</v>
      </c>
      <c r="E1062" s="3">
        <v>0.94435423000004404</v>
      </c>
      <c r="F1062" s="3">
        <v>6.0387052122923203E-2</v>
      </c>
      <c r="G1062" s="3">
        <v>2568.2920793600001</v>
      </c>
      <c r="H1062" s="3">
        <v>51.512661866545898</v>
      </c>
      <c r="I1062" s="3"/>
      <c r="J1062" s="3">
        <v>1564.77997263</v>
      </c>
      <c r="K1062" s="3">
        <v>1564.77997263</v>
      </c>
      <c r="O1062" s="101">
        <v>43964</v>
      </c>
    </row>
    <row r="1063" spans="1:15" ht="15" customHeight="1" x14ac:dyDescent="0.25">
      <c r="A1063" s="101">
        <v>43970</v>
      </c>
      <c r="B1063" s="101">
        <v>43964</v>
      </c>
      <c r="C1063" s="3">
        <v>1536.8153861200001</v>
      </c>
      <c r="E1063" s="3">
        <v>-27.964586509999801</v>
      </c>
      <c r="F1063" s="3">
        <v>-1.78712579398613</v>
      </c>
      <c r="G1063" s="3">
        <v>2522.3934691300001</v>
      </c>
      <c r="H1063" s="3">
        <v>48.804940004297599</v>
      </c>
      <c r="I1063" s="3"/>
      <c r="J1063" s="3">
        <v>1536.8153861200001</v>
      </c>
      <c r="K1063" s="3">
        <v>1536.8153861200001</v>
      </c>
      <c r="O1063" s="101">
        <v>43965</v>
      </c>
    </row>
    <row r="1064" spans="1:15" ht="15" customHeight="1" x14ac:dyDescent="0.25">
      <c r="A1064" s="101">
        <v>43971</v>
      </c>
      <c r="B1064" s="101">
        <v>43965</v>
      </c>
      <c r="C1064" s="3">
        <v>1487.92532942</v>
      </c>
      <c r="E1064" s="3">
        <v>-48.890056700000002</v>
      </c>
      <c r="F1064" s="3">
        <v>-3.1812576280507399</v>
      </c>
      <c r="G1064" s="3">
        <v>2442.1496344900002</v>
      </c>
      <c r="H1064" s="3">
        <v>44.071071499857403</v>
      </c>
      <c r="I1064" s="3"/>
      <c r="J1064" s="3">
        <v>1487.92532942</v>
      </c>
      <c r="K1064" s="3">
        <v>1487.92532942</v>
      </c>
      <c r="O1064" s="101">
        <v>43966</v>
      </c>
    </row>
    <row r="1065" spans="1:15" ht="15" customHeight="1" x14ac:dyDescent="0.25">
      <c r="A1065" s="101">
        <v>43973</v>
      </c>
      <c r="B1065" s="101">
        <v>43966</v>
      </c>
      <c r="C1065" s="3">
        <v>1503.6790911999999</v>
      </c>
      <c r="E1065" s="3">
        <v>15.753761779999801</v>
      </c>
      <c r="F1065" s="3">
        <v>1.05877368094411</v>
      </c>
      <c r="G1065" s="3">
        <v>2468.0064720700002</v>
      </c>
      <c r="H1065" s="3">
        <v>45.596458086796197</v>
      </c>
      <c r="I1065" s="3"/>
      <c r="J1065" s="3">
        <v>1503.6790911999999</v>
      </c>
      <c r="K1065" s="3">
        <v>1503.6790911999999</v>
      </c>
      <c r="O1065" s="101">
        <v>43969</v>
      </c>
    </row>
    <row r="1066" spans="1:15" ht="15" customHeight="1" x14ac:dyDescent="0.25">
      <c r="A1066" s="101">
        <v>43976</v>
      </c>
      <c r="B1066" s="101">
        <v>43969</v>
      </c>
      <c r="C1066" s="3">
        <v>1559.7992921299999</v>
      </c>
      <c r="E1066" s="3">
        <v>56.120200930000003</v>
      </c>
      <c r="F1066" s="3">
        <v>3.7321926771764602</v>
      </c>
      <c r="G1066" s="3">
        <v>2560.1172288900002</v>
      </c>
      <c r="H1066" s="3">
        <v>51.0303984335725</v>
      </c>
      <c r="I1066" s="3"/>
      <c r="J1066" s="3">
        <v>1559.7992921299999</v>
      </c>
      <c r="K1066" s="3">
        <v>1559.7992921299999</v>
      </c>
      <c r="O1066" s="101">
        <v>43970</v>
      </c>
    </row>
    <row r="1067" spans="1:15" ht="15" customHeight="1" x14ac:dyDescent="0.25">
      <c r="A1067" s="101">
        <v>43977</v>
      </c>
      <c r="B1067" s="101">
        <v>43970</v>
      </c>
      <c r="C1067" s="3">
        <v>1587.28771998</v>
      </c>
      <c r="E1067" s="3">
        <v>27.4884278500001</v>
      </c>
      <c r="F1067" s="3">
        <v>1.7623054445974999</v>
      </c>
      <c r="G1067" s="3">
        <v>2605.2343142</v>
      </c>
      <c r="H1067" s="3">
        <v>53.692015367998998</v>
      </c>
      <c r="I1067" s="3"/>
      <c r="J1067" s="3">
        <v>1587.28771998</v>
      </c>
      <c r="K1067" s="3">
        <v>1587.28771998</v>
      </c>
      <c r="O1067" s="101">
        <v>43971</v>
      </c>
    </row>
    <row r="1068" spans="1:15" ht="15" customHeight="1" x14ac:dyDescent="0.25">
      <c r="A1068" s="101">
        <v>43978</v>
      </c>
      <c r="B1068" s="101">
        <v>43971</v>
      </c>
      <c r="C1068" s="3">
        <v>1599.0091597000001</v>
      </c>
      <c r="E1068" s="3">
        <v>11.721439719999999</v>
      </c>
      <c r="F1068" s="3">
        <v>0.73845715382638799</v>
      </c>
      <c r="G1068" s="3">
        <v>2624.47285336</v>
      </c>
      <c r="H1068" s="3">
        <v>54.826965049922201</v>
      </c>
      <c r="I1068" s="3"/>
      <c r="J1068" s="3">
        <v>1599.0091597000001</v>
      </c>
      <c r="K1068" s="3">
        <v>1599.0091597000001</v>
      </c>
      <c r="O1068" s="101">
        <v>43973</v>
      </c>
    </row>
    <row r="1069" spans="1:15" ht="15" customHeight="1" x14ac:dyDescent="0.25">
      <c r="A1069" s="101">
        <v>43979</v>
      </c>
      <c r="B1069" s="101">
        <v>43972</v>
      </c>
      <c r="C1069" s="3">
        <v>1599.0091597000001</v>
      </c>
      <c r="E1069" s="3"/>
      <c r="F1069" s="3"/>
      <c r="G1069" s="3">
        <v>2624.47285336</v>
      </c>
      <c r="H1069" s="3">
        <v>54.826965049922201</v>
      </c>
      <c r="I1069" s="3"/>
      <c r="J1069" s="3">
        <v>1599.0091597000001</v>
      </c>
      <c r="K1069" s="3">
        <v>1599.0091597000001</v>
      </c>
      <c r="O1069" s="101">
        <v>43976</v>
      </c>
    </row>
    <row r="1070" spans="1:15" ht="15" customHeight="1" x14ac:dyDescent="0.25">
      <c r="A1070" s="101">
        <v>43980</v>
      </c>
      <c r="B1070" s="101">
        <v>43973</v>
      </c>
      <c r="C1070" s="3">
        <v>1607.2873747599999</v>
      </c>
      <c r="E1070" s="3">
        <v>8.2782150599998605</v>
      </c>
      <c r="F1070" s="3">
        <v>0.51770904561627695</v>
      </c>
      <c r="G1070" s="3">
        <v>2638.0599867400001</v>
      </c>
      <c r="H1070" s="3">
        <v>55.628518254124899</v>
      </c>
      <c r="I1070" s="3"/>
      <c r="J1070" s="3">
        <v>1607.2873747599999</v>
      </c>
      <c r="K1070" s="3">
        <v>1607.2873747599999</v>
      </c>
      <c r="O1070" s="101">
        <v>43977</v>
      </c>
    </row>
    <row r="1071" spans="1:15" ht="15" customHeight="1" x14ac:dyDescent="0.25">
      <c r="A1071" s="101">
        <v>43983</v>
      </c>
      <c r="B1071" s="101">
        <v>43977</v>
      </c>
      <c r="C1071" s="3">
        <v>1658.5259619799999</v>
      </c>
      <c r="E1071" s="3">
        <v>51.238587219999999</v>
      </c>
      <c r="F1071" s="3">
        <v>3.1878920984899</v>
      </c>
      <c r="G1071" s="3">
        <v>2722.1584926099999</v>
      </c>
      <c r="H1071" s="3">
        <v>60.589787490503298</v>
      </c>
      <c r="I1071" s="3"/>
      <c r="J1071" s="3">
        <v>1658.5259619799999</v>
      </c>
      <c r="K1071" s="3">
        <v>1658.5259619799999</v>
      </c>
      <c r="O1071" s="101">
        <v>43978</v>
      </c>
    </row>
    <row r="1072" spans="1:15" ht="15" customHeight="1" x14ac:dyDescent="0.25">
      <c r="A1072" s="101">
        <v>43984</v>
      </c>
      <c r="B1072" s="101">
        <v>43978</v>
      </c>
      <c r="C1072" s="3">
        <v>1651.6642892499999</v>
      </c>
      <c r="E1072" s="3">
        <v>-6.8616727300000004</v>
      </c>
      <c r="F1072" s="3">
        <v>-0.41372115283672101</v>
      </c>
      <c r="G1072" s="3">
        <v>2710.8963471000002</v>
      </c>
      <c r="H1072" s="3">
        <v>59.925393569632099</v>
      </c>
      <c r="I1072" s="3"/>
      <c r="J1072" s="3">
        <v>1651.6642892499999</v>
      </c>
      <c r="K1072" s="3">
        <v>1651.6642892499999</v>
      </c>
      <c r="O1072" s="101">
        <v>43979</v>
      </c>
    </row>
    <row r="1073" spans="1:15" ht="15" customHeight="1" x14ac:dyDescent="0.25">
      <c r="A1073" s="101">
        <v>43985</v>
      </c>
      <c r="B1073" s="101">
        <v>43979</v>
      </c>
      <c r="C1073" s="3">
        <v>1679.38443033</v>
      </c>
      <c r="E1073" s="3">
        <v>27.720141080000001</v>
      </c>
      <c r="F1073" s="3">
        <v>1.6783157001346301</v>
      </c>
      <c r="G1073" s="3">
        <v>2756.3937461099999</v>
      </c>
      <c r="H1073" s="3">
        <v>62.609446558545798</v>
      </c>
      <c r="I1073" s="3"/>
      <c r="J1073" s="3">
        <v>1679.38443033</v>
      </c>
      <c r="K1073" s="3">
        <v>1679.38443033</v>
      </c>
      <c r="O1073" s="101">
        <v>43980</v>
      </c>
    </row>
    <row r="1074" spans="1:15" ht="15" customHeight="1" x14ac:dyDescent="0.25">
      <c r="A1074" s="101">
        <v>43986</v>
      </c>
      <c r="B1074" s="101">
        <v>43980</v>
      </c>
      <c r="C1074" s="3">
        <v>1691.8252212699999</v>
      </c>
      <c r="E1074" s="3">
        <v>12.4407909399999</v>
      </c>
      <c r="F1074" s="3">
        <v>0.74079470520964597</v>
      </c>
      <c r="G1074" s="3">
        <v>2776.8129650400001</v>
      </c>
      <c r="H1074" s="3">
        <v>63.814048729063302</v>
      </c>
      <c r="I1074" s="3"/>
      <c r="J1074" s="3">
        <v>1691.8252212699999</v>
      </c>
      <c r="K1074" s="3">
        <v>1691.8252212699999</v>
      </c>
      <c r="O1074" s="101">
        <v>43983</v>
      </c>
    </row>
    <row r="1075" spans="1:15" ht="15" customHeight="1" x14ac:dyDescent="0.25">
      <c r="A1075" s="101">
        <v>43987</v>
      </c>
      <c r="B1075" s="101">
        <v>43983</v>
      </c>
      <c r="C1075" s="3">
        <v>1706.8495305900001</v>
      </c>
      <c r="E1075" s="3">
        <v>15.0243093200001</v>
      </c>
      <c r="F1075" s="3">
        <v>0.88805327708272297</v>
      </c>
      <c r="G1075" s="3">
        <v>2801.4725435800001</v>
      </c>
      <c r="H1075" s="3">
        <v>65.268804757448393</v>
      </c>
      <c r="I1075" s="3"/>
      <c r="J1075" s="3">
        <v>1706.8495305900001</v>
      </c>
      <c r="K1075" s="3">
        <v>1706.8495305900001</v>
      </c>
      <c r="O1075" s="101">
        <v>43984</v>
      </c>
    </row>
    <row r="1076" spans="1:15" ht="15" customHeight="1" x14ac:dyDescent="0.25">
      <c r="A1076" s="101">
        <v>43990</v>
      </c>
      <c r="B1076" s="101">
        <v>43984</v>
      </c>
      <c r="C1076" s="3">
        <v>1734.64960017</v>
      </c>
      <c r="E1076" s="3">
        <v>27.800069579999899</v>
      </c>
      <c r="F1076" s="3">
        <v>1.62873581307372</v>
      </c>
      <c r="G1076" s="3">
        <v>2847.1011301799999</v>
      </c>
      <c r="H1076" s="3">
        <v>67.960596967739704</v>
      </c>
      <c r="I1076" s="3"/>
      <c r="J1076" s="3">
        <v>1734.64960017</v>
      </c>
      <c r="K1076" s="3">
        <v>1734.64960017</v>
      </c>
      <c r="O1076" s="101">
        <v>43985</v>
      </c>
    </row>
    <row r="1077" spans="1:15" ht="15" customHeight="1" x14ac:dyDescent="0.25">
      <c r="A1077" s="101">
        <v>43991</v>
      </c>
      <c r="B1077" s="101">
        <v>43985</v>
      </c>
      <c r="C1077" s="3">
        <v>1774.3826085999999</v>
      </c>
      <c r="E1077" s="3">
        <v>39.733008429999899</v>
      </c>
      <c r="F1077" s="3">
        <v>2.29054953957883</v>
      </c>
      <c r="G1077" s="3">
        <v>2912.3153920099999</v>
      </c>
      <c r="H1077" s="3">
        <v>71.807817648335899</v>
      </c>
      <c r="I1077" s="3"/>
      <c r="J1077" s="3">
        <v>1774.3826085999999</v>
      </c>
      <c r="K1077" s="3">
        <v>1774.3826085999999</v>
      </c>
      <c r="O1077" s="101">
        <v>43986</v>
      </c>
    </row>
    <row r="1078" spans="1:15" ht="15" customHeight="1" x14ac:dyDescent="0.25">
      <c r="A1078" s="101">
        <v>43992</v>
      </c>
      <c r="B1078" s="101">
        <v>43986</v>
      </c>
      <c r="C1078" s="3">
        <v>1774.81880692</v>
      </c>
      <c r="E1078" s="3">
        <v>0.43619832000012998</v>
      </c>
      <c r="F1078" s="3">
        <v>2.45831038856003E-2</v>
      </c>
      <c r="G1078" s="3">
        <v>2913.0313295400001</v>
      </c>
      <c r="H1078" s="3">
        <v>71.8500533433226</v>
      </c>
      <c r="I1078" s="3"/>
      <c r="J1078" s="3">
        <v>1774.81880692</v>
      </c>
      <c r="K1078" s="3">
        <v>1774.81880692</v>
      </c>
      <c r="O1078" s="101">
        <v>43987</v>
      </c>
    </row>
    <row r="1079" spans="1:15" ht="15" customHeight="1" x14ac:dyDescent="0.25">
      <c r="A1079" s="101">
        <v>43993</v>
      </c>
      <c r="B1079" s="101">
        <v>43987</v>
      </c>
      <c r="C1079" s="3">
        <v>1797.97169674</v>
      </c>
      <c r="E1079" s="3">
        <v>23.152889819999899</v>
      </c>
      <c r="F1079" s="3">
        <v>1.3045213252038399</v>
      </c>
      <c r="G1079" s="3">
        <v>2951.0324444299999</v>
      </c>
      <c r="H1079" s="3">
        <v>74.091873935751096</v>
      </c>
      <c r="I1079" s="3"/>
      <c r="J1079" s="3">
        <v>1797.97169674</v>
      </c>
      <c r="K1079" s="3">
        <v>1797.97169674</v>
      </c>
      <c r="O1079" s="101">
        <v>43990</v>
      </c>
    </row>
    <row r="1080" spans="1:15" ht="15" customHeight="1" x14ac:dyDescent="0.25">
      <c r="A1080" s="101">
        <v>43994</v>
      </c>
      <c r="B1080" s="101">
        <v>43990</v>
      </c>
      <c r="C1080" s="3">
        <v>1777.38186243</v>
      </c>
      <c r="E1080" s="3">
        <v>-20.589834310000001</v>
      </c>
      <c r="F1080" s="3">
        <v>-1.1451701018059699</v>
      </c>
      <c r="G1080" s="3">
        <v>2917.2381031899999</v>
      </c>
      <c r="H1080" s="3">
        <v>72.098225846249207</v>
      </c>
      <c r="I1080" s="3"/>
      <c r="J1080" s="3">
        <v>1777.38186243</v>
      </c>
      <c r="K1080" s="3">
        <v>1777.38186243</v>
      </c>
      <c r="O1080" s="101">
        <v>43991</v>
      </c>
    </row>
    <row r="1081" spans="1:15" ht="15" customHeight="1" x14ac:dyDescent="0.25">
      <c r="A1081" s="101">
        <v>43997</v>
      </c>
      <c r="B1081" s="101">
        <v>43991</v>
      </c>
      <c r="C1081" s="3">
        <v>1750.7612703699999</v>
      </c>
      <c r="E1081" s="3">
        <v>-26.62059206</v>
      </c>
      <c r="F1081" s="3">
        <v>-1.4977418540552001</v>
      </c>
      <c r="G1081" s="3">
        <v>2873.54540714</v>
      </c>
      <c r="H1081" s="3">
        <v>69.520638687894902</v>
      </c>
      <c r="I1081" s="3"/>
      <c r="J1081" s="3">
        <v>1750.7612703699999</v>
      </c>
      <c r="K1081" s="3">
        <v>1750.7612703699999</v>
      </c>
      <c r="O1081" s="101">
        <v>43992</v>
      </c>
    </row>
    <row r="1082" spans="1:15" ht="15" customHeight="1" x14ac:dyDescent="0.25">
      <c r="A1082" s="101">
        <v>43998</v>
      </c>
      <c r="B1082" s="101">
        <v>43992</v>
      </c>
      <c r="C1082" s="3">
        <v>1741.38878991</v>
      </c>
      <c r="E1082" s="3">
        <v>-9.3724804599999008</v>
      </c>
      <c r="F1082" s="3">
        <v>-0.53533743398488298</v>
      </c>
      <c r="G1082" s="3">
        <v>2858.1622428800001</v>
      </c>
      <c r="H1082" s="3">
        <v>68.613131249899894</v>
      </c>
      <c r="I1082" s="3"/>
      <c r="J1082" s="3">
        <v>1741.38878991</v>
      </c>
      <c r="K1082" s="3">
        <v>1741.38878991</v>
      </c>
      <c r="O1082" s="101">
        <v>43993</v>
      </c>
    </row>
    <row r="1083" spans="1:15" ht="15" customHeight="1" x14ac:dyDescent="0.25">
      <c r="A1083" s="101">
        <v>43999</v>
      </c>
      <c r="B1083" s="101">
        <v>43993</v>
      </c>
      <c r="C1083" s="3">
        <v>1674.3690769299999</v>
      </c>
      <c r="E1083" s="3">
        <v>-67.019712980000094</v>
      </c>
      <c r="F1083" s="3">
        <v>-3.8486358341300599</v>
      </c>
      <c r="G1083" s="3">
        <v>2748.16198661</v>
      </c>
      <c r="H1083" s="3">
        <v>62.123825859983697</v>
      </c>
      <c r="I1083" s="3"/>
      <c r="J1083" s="3">
        <v>1674.3690769299999</v>
      </c>
      <c r="K1083" s="3">
        <v>1674.3690769299999</v>
      </c>
      <c r="O1083" s="101">
        <v>43994</v>
      </c>
    </row>
    <row r="1084" spans="1:15" ht="15" customHeight="1" x14ac:dyDescent="0.25">
      <c r="A1084" s="101">
        <v>44000</v>
      </c>
      <c r="B1084" s="101">
        <v>43994</v>
      </c>
      <c r="C1084" s="3">
        <v>1679.1168131699999</v>
      </c>
      <c r="E1084" s="3">
        <v>4.7477362399999903</v>
      </c>
      <c r="F1084" s="3">
        <v>0.28355374602981798</v>
      </c>
      <c r="G1084" s="3">
        <v>2756.11414668</v>
      </c>
      <c r="H1084" s="3">
        <v>62.592951996172502</v>
      </c>
      <c r="I1084" s="3"/>
      <c r="J1084" s="3">
        <v>1679.1168131699999</v>
      </c>
      <c r="K1084" s="3">
        <v>1679.1168131699999</v>
      </c>
      <c r="O1084" s="101">
        <v>43997</v>
      </c>
    </row>
    <row r="1085" spans="1:15" ht="15" customHeight="1" x14ac:dyDescent="0.25">
      <c r="A1085" s="101">
        <v>44004</v>
      </c>
      <c r="B1085" s="101">
        <v>43997</v>
      </c>
      <c r="C1085" s="3">
        <v>1692.1992740200001</v>
      </c>
      <c r="E1085" s="3">
        <v>13.0824608500001</v>
      </c>
      <c r="F1085" s="3">
        <v>0.77912750008748399</v>
      </c>
      <c r="G1085" s="3">
        <v>2777.5877899299999</v>
      </c>
      <c r="H1085" s="3">
        <v>63.859758398344198</v>
      </c>
      <c r="I1085" s="3"/>
      <c r="J1085" s="3">
        <v>1692.1992740200001</v>
      </c>
      <c r="K1085" s="3">
        <v>1692.1992740200001</v>
      </c>
      <c r="O1085" s="101">
        <v>43998</v>
      </c>
    </row>
    <row r="1086" spans="1:15" ht="15" customHeight="1" x14ac:dyDescent="0.25">
      <c r="A1086" s="101">
        <v>44005</v>
      </c>
      <c r="B1086" s="101">
        <v>43998</v>
      </c>
      <c r="C1086" s="3">
        <v>1739.1661876200001</v>
      </c>
      <c r="E1086" s="3">
        <v>46.966913599999998</v>
      </c>
      <c r="F1086" s="3">
        <v>2.7754954349096899</v>
      </c>
      <c r="G1086" s="3">
        <v>2854.67961225</v>
      </c>
      <c r="H1086" s="3">
        <v>68.407678512927404</v>
      </c>
      <c r="I1086" s="3"/>
      <c r="J1086" s="3">
        <v>1739.1661876200001</v>
      </c>
      <c r="K1086" s="3">
        <v>1739.1661876200001</v>
      </c>
      <c r="O1086" s="101">
        <v>43999</v>
      </c>
    </row>
    <row r="1087" spans="1:15" ht="15" customHeight="1" x14ac:dyDescent="0.25">
      <c r="A1087" s="101">
        <v>44006</v>
      </c>
      <c r="B1087" s="101">
        <v>43999</v>
      </c>
      <c r="C1087" s="3">
        <v>1756.30561442</v>
      </c>
      <c r="E1087" s="3">
        <v>17.139426799999899</v>
      </c>
      <c r="F1087" s="3">
        <v>0.98549678127395302</v>
      </c>
      <c r="G1087" s="3">
        <v>2882.81238794</v>
      </c>
      <c r="H1087" s="3">
        <v>70.067330763830498</v>
      </c>
      <c r="I1087" s="3"/>
      <c r="J1087" s="3">
        <v>1756.30561442</v>
      </c>
      <c r="K1087" s="3">
        <v>1756.30561442</v>
      </c>
      <c r="O1087" s="101">
        <v>44000</v>
      </c>
    </row>
    <row r="1088" spans="1:15" ht="15" customHeight="1" x14ac:dyDescent="0.25">
      <c r="A1088" s="101">
        <v>44007</v>
      </c>
      <c r="B1088" s="101">
        <v>44000</v>
      </c>
      <c r="C1088" s="3">
        <v>1765.8411792300001</v>
      </c>
      <c r="E1088" s="3">
        <v>9.5355648100000892</v>
      </c>
      <c r="F1088" s="3">
        <v>0.54293311663466903</v>
      </c>
      <c r="G1088" s="3">
        <v>2900.1721159099998</v>
      </c>
      <c r="H1088" s="3">
        <v>71.091442707776196</v>
      </c>
      <c r="I1088" s="3"/>
      <c r="J1088" s="3">
        <v>1765.8411792300001</v>
      </c>
      <c r="K1088" s="3">
        <v>1765.8411792300001</v>
      </c>
      <c r="O1088" s="101">
        <v>44004</v>
      </c>
    </row>
    <row r="1089" spans="1:15" ht="15" customHeight="1" x14ac:dyDescent="0.25">
      <c r="A1089" s="101">
        <v>44008</v>
      </c>
      <c r="B1089" s="101">
        <v>44001</v>
      </c>
      <c r="C1089" s="3">
        <v>1765.8411792300001</v>
      </c>
      <c r="E1089" s="3"/>
      <c r="F1089" s="3"/>
      <c r="G1089" s="3">
        <v>2900.1721159099998</v>
      </c>
      <c r="H1089" s="3">
        <v>71.091442707776196</v>
      </c>
      <c r="I1089" s="3"/>
      <c r="J1089" s="3">
        <v>1765.8411792300001</v>
      </c>
      <c r="K1089" s="3">
        <v>1765.8411792300001</v>
      </c>
      <c r="O1089" s="101">
        <v>44005</v>
      </c>
    </row>
    <row r="1090" spans="1:15" ht="15" customHeight="1" x14ac:dyDescent="0.25">
      <c r="A1090" s="101">
        <v>44011</v>
      </c>
      <c r="B1090" s="101">
        <v>44004</v>
      </c>
      <c r="C1090" s="3">
        <v>1737.54609037</v>
      </c>
      <c r="E1090" s="3">
        <v>-28.29508886</v>
      </c>
      <c r="F1090" s="3">
        <v>-1.60235751622568</v>
      </c>
      <c r="G1090" s="3">
        <v>2853.7009900200001</v>
      </c>
      <c r="H1090" s="3">
        <v>68.349946115502405</v>
      </c>
      <c r="I1090" s="3"/>
      <c r="J1090" s="3">
        <v>1737.54609037</v>
      </c>
      <c r="K1090" s="3">
        <v>1737.54609037</v>
      </c>
      <c r="O1090" s="101">
        <v>44006</v>
      </c>
    </row>
    <row r="1091" spans="1:15" ht="15" customHeight="1" x14ac:dyDescent="0.25">
      <c r="A1091" s="101">
        <v>44012</v>
      </c>
      <c r="B1091" s="101">
        <v>44005</v>
      </c>
      <c r="C1091" s="3">
        <v>1757.7214170499999</v>
      </c>
      <c r="E1091" s="3">
        <v>20.175326679999898</v>
      </c>
      <c r="F1091" s="3">
        <v>1.1611390795224199</v>
      </c>
      <c r="G1091" s="3">
        <v>2886.8364274400001</v>
      </c>
      <c r="H1091" s="3">
        <v>70.304723130921801</v>
      </c>
      <c r="I1091" s="3"/>
      <c r="J1091" s="3">
        <v>1757.7214170499999</v>
      </c>
      <c r="K1091" s="3">
        <v>1757.7214170499999</v>
      </c>
      <c r="O1091" s="101">
        <v>44007</v>
      </c>
    </row>
    <row r="1092" spans="1:15" ht="15" customHeight="1" x14ac:dyDescent="0.25">
      <c r="A1092" s="101">
        <v>44013</v>
      </c>
      <c r="B1092" s="101">
        <v>44006</v>
      </c>
      <c r="C1092" s="3">
        <v>1720.0439978100001</v>
      </c>
      <c r="E1092" s="3">
        <v>-37.6774192399998</v>
      </c>
      <c r="F1092" s="3">
        <v>-2.1435375864756798</v>
      </c>
      <c r="G1092" s="3">
        <v>2824.9560035499999</v>
      </c>
      <c r="H1092" s="3">
        <v>66.654177378609802</v>
      </c>
      <c r="I1092" s="3"/>
      <c r="J1092" s="3">
        <v>1720.0439978100001</v>
      </c>
      <c r="K1092" s="3">
        <v>1720.0439978100001</v>
      </c>
      <c r="O1092" s="101">
        <v>44008</v>
      </c>
    </row>
    <row r="1093" spans="1:15" ht="15" customHeight="1" x14ac:dyDescent="0.25">
      <c r="A1093" s="101">
        <v>44014</v>
      </c>
      <c r="B1093" s="101">
        <v>44007</v>
      </c>
      <c r="C1093" s="3">
        <v>1716.61956306</v>
      </c>
      <c r="E1093" s="3">
        <v>-3.4244347500000401</v>
      </c>
      <c r="F1093" s="3">
        <v>-0.19908995085939901</v>
      </c>
      <c r="G1093" s="3">
        <v>2820.07631305</v>
      </c>
      <c r="H1093" s="3">
        <v>66.3663071232438</v>
      </c>
      <c r="I1093" s="3"/>
      <c r="J1093" s="3">
        <v>1716.61956306</v>
      </c>
      <c r="K1093" s="3">
        <v>1716.61956306</v>
      </c>
      <c r="O1093" s="101">
        <v>44011</v>
      </c>
    </row>
    <row r="1094" spans="1:15" ht="15" customHeight="1" x14ac:dyDescent="0.25">
      <c r="A1094" s="101">
        <v>44015</v>
      </c>
      <c r="B1094" s="101">
        <v>44008</v>
      </c>
      <c r="C1094" s="3">
        <v>1728.29894758</v>
      </c>
      <c r="E1094" s="3">
        <v>11.6793845199999</v>
      </c>
      <c r="F1094" s="3">
        <v>0.68037116501111705</v>
      </c>
      <c r="G1094" s="3">
        <v>2840.4808873100001</v>
      </c>
      <c r="H1094" s="3">
        <v>67.570045352719902</v>
      </c>
      <c r="I1094" s="3"/>
      <c r="J1094" s="3">
        <v>1728.29894758</v>
      </c>
      <c r="K1094" s="3">
        <v>1728.29894758</v>
      </c>
      <c r="O1094" s="101">
        <v>44012</v>
      </c>
    </row>
    <row r="1095" spans="1:15" ht="15" customHeight="1" x14ac:dyDescent="0.25">
      <c r="A1095" s="101">
        <v>44018</v>
      </c>
      <c r="B1095" s="101">
        <v>44011</v>
      </c>
      <c r="C1095" s="3">
        <v>1720.14166191</v>
      </c>
      <c r="E1095" s="3">
        <v>-8.1572856699999594</v>
      </c>
      <c r="F1095" s="3">
        <v>-0.47198348881840602</v>
      </c>
      <c r="G1095" s="3">
        <v>2829.0202261600002</v>
      </c>
      <c r="H1095" s="3">
        <v>66.893940289926704</v>
      </c>
      <c r="I1095" s="3"/>
      <c r="J1095" s="3">
        <v>1720.14166191</v>
      </c>
      <c r="K1095" s="3">
        <v>1720.14166191</v>
      </c>
      <c r="O1095" s="101">
        <v>44013</v>
      </c>
    </row>
    <row r="1096" spans="1:15" ht="15" customHeight="1" x14ac:dyDescent="0.25">
      <c r="A1096" s="101">
        <v>44019</v>
      </c>
      <c r="B1096" s="101">
        <v>44012</v>
      </c>
      <c r="C1096" s="3">
        <v>1725.7155607</v>
      </c>
      <c r="E1096" s="3">
        <v>5.5738987899999302</v>
      </c>
      <c r="F1096" s="3">
        <v>0.324037194925619</v>
      </c>
      <c r="G1096" s="3">
        <v>2838.6439391600002</v>
      </c>
      <c r="H1096" s="3">
        <v>67.461677263998993</v>
      </c>
      <c r="I1096" s="3"/>
      <c r="J1096" s="3">
        <v>1725.7155607</v>
      </c>
      <c r="K1096" s="3">
        <v>1725.7155607</v>
      </c>
      <c r="O1096" s="101">
        <v>44014</v>
      </c>
    </row>
    <row r="1097" spans="1:15" ht="15" customHeight="1" x14ac:dyDescent="0.25">
      <c r="A1097" s="101">
        <v>44020</v>
      </c>
      <c r="B1097" s="101">
        <v>44013</v>
      </c>
      <c r="C1097" s="3">
        <v>1756.2202800499999</v>
      </c>
      <c r="E1097" s="3">
        <v>30.504719349999899</v>
      </c>
      <c r="F1097" s="3">
        <v>1.7676562722553399</v>
      </c>
      <c r="G1097" s="3">
        <v>2888.8214068000002</v>
      </c>
      <c r="H1097" s="3">
        <v>70.421824105924102</v>
      </c>
      <c r="I1097" s="3"/>
      <c r="J1097" s="3">
        <v>1756.2202800499999</v>
      </c>
      <c r="K1097" s="3">
        <v>1756.2202800499999</v>
      </c>
      <c r="O1097" s="101">
        <v>44015</v>
      </c>
    </row>
    <row r="1098" spans="1:15" ht="15" customHeight="1" x14ac:dyDescent="0.25">
      <c r="A1098" s="101">
        <v>44021</v>
      </c>
      <c r="B1098" s="101">
        <v>44014</v>
      </c>
      <c r="C1098" s="3">
        <v>1783.9016347500001</v>
      </c>
      <c r="E1098" s="3">
        <v>27.681354700000099</v>
      </c>
      <c r="F1098" s="3">
        <v>1.5761892180867001</v>
      </c>
      <c r="G1098" s="3">
        <v>2934.3546983400001</v>
      </c>
      <c r="H1098" s="3">
        <v>73.107994522526397</v>
      </c>
      <c r="I1098" s="3"/>
      <c r="J1098" s="3">
        <v>1783.9016347500001</v>
      </c>
      <c r="K1098" s="3">
        <v>1783.9016347500001</v>
      </c>
      <c r="O1098" s="101">
        <v>44018</v>
      </c>
    </row>
    <row r="1099" spans="1:15" ht="15" customHeight="1" x14ac:dyDescent="0.25">
      <c r="A1099" s="101">
        <v>44022</v>
      </c>
      <c r="B1099" s="101">
        <v>44018</v>
      </c>
      <c r="C1099" s="3">
        <v>1816.0765690600001</v>
      </c>
      <c r="E1099" s="3">
        <v>32.174934309999998</v>
      </c>
      <c r="F1099" s="3">
        <v>1.8036271554013601</v>
      </c>
      <c r="G1099" s="3">
        <v>2987.2795165100001</v>
      </c>
      <c r="H1099" s="3">
        <v>76.230217319607107</v>
      </c>
      <c r="I1099" s="3"/>
      <c r="J1099" s="3">
        <v>1816.0765690600001</v>
      </c>
      <c r="K1099" s="3">
        <v>1816.0765690600001</v>
      </c>
      <c r="O1099" s="101">
        <v>44019</v>
      </c>
    </row>
    <row r="1100" spans="1:15" ht="15" customHeight="1" x14ac:dyDescent="0.25">
      <c r="A1100" s="101">
        <v>44025</v>
      </c>
      <c r="B1100" s="101">
        <v>44019</v>
      </c>
      <c r="C1100" s="3">
        <v>1820.4508603899999</v>
      </c>
      <c r="E1100" s="3">
        <v>4.3742913299997701</v>
      </c>
      <c r="F1100" s="3">
        <v>0.24086491751083</v>
      </c>
      <c r="G1100" s="3">
        <v>2994.4748248599999</v>
      </c>
      <c r="H1100" s="3">
        <v>76.654694087580793</v>
      </c>
      <c r="I1100" s="3"/>
      <c r="J1100" s="3">
        <v>1820.4508603899999</v>
      </c>
      <c r="K1100" s="3">
        <v>1820.4508603899999</v>
      </c>
      <c r="O1100" s="101">
        <v>44020</v>
      </c>
    </row>
    <row r="1101" spans="1:15" ht="15" customHeight="1" x14ac:dyDescent="0.25">
      <c r="A1101" s="101">
        <v>44026</v>
      </c>
      <c r="B1101" s="101">
        <v>44020</v>
      </c>
      <c r="C1101" s="3">
        <v>1813.2682755400001</v>
      </c>
      <c r="E1101" s="3">
        <v>-7.1825848499997802</v>
      </c>
      <c r="F1101" s="3">
        <v>-0.39454977919376399</v>
      </c>
      <c r="G1101" s="3">
        <v>2982.66013105</v>
      </c>
      <c r="H1101" s="3">
        <v>75.9577033820932</v>
      </c>
      <c r="I1101" s="3"/>
      <c r="J1101" s="3">
        <v>1813.2682755400001</v>
      </c>
      <c r="K1101" s="3">
        <v>1813.2682755400001</v>
      </c>
      <c r="O1101" s="101">
        <v>44021</v>
      </c>
    </row>
    <row r="1102" spans="1:15" ht="15" customHeight="1" x14ac:dyDescent="0.25">
      <c r="A1102" s="101">
        <v>44027</v>
      </c>
      <c r="B1102" s="101">
        <v>44021</v>
      </c>
      <c r="C1102" s="3">
        <v>1800.3419105800001</v>
      </c>
      <c r="E1102" s="3">
        <v>-12.926364960000001</v>
      </c>
      <c r="F1102" s="3">
        <v>-0.71287658502438001</v>
      </c>
      <c r="G1102" s="3">
        <v>2961.3974453599999</v>
      </c>
      <c r="H1102" s="3">
        <v>74.703342114847302</v>
      </c>
      <c r="I1102" s="3"/>
      <c r="J1102" s="3">
        <v>1800.3419105800001</v>
      </c>
      <c r="K1102" s="3">
        <v>1800.3419105800001</v>
      </c>
      <c r="O1102" s="101">
        <v>44022</v>
      </c>
    </row>
    <row r="1103" spans="1:15" ht="15" customHeight="1" x14ac:dyDescent="0.25">
      <c r="A1103" s="101">
        <v>44028</v>
      </c>
      <c r="B1103" s="101">
        <v>44022</v>
      </c>
      <c r="C1103" s="3">
        <v>1811.1686938299999</v>
      </c>
      <c r="E1103" s="3">
        <v>10.826783249999799</v>
      </c>
      <c r="F1103" s="3">
        <v>0.60137372720005999</v>
      </c>
      <c r="G1103" s="3">
        <v>2979.2065115700002</v>
      </c>
      <c r="H1103" s="3">
        <v>75.753962115788596</v>
      </c>
      <c r="I1103" s="3"/>
      <c r="J1103" s="3">
        <v>1811.1686938299999</v>
      </c>
      <c r="K1103" s="3">
        <v>1811.1686938299999</v>
      </c>
      <c r="O1103" s="101">
        <v>44025</v>
      </c>
    </row>
    <row r="1104" spans="1:15" ht="15" customHeight="1" x14ac:dyDescent="0.25">
      <c r="A1104" s="101">
        <v>44029</v>
      </c>
      <c r="B1104" s="101">
        <v>44025</v>
      </c>
      <c r="C1104" s="3">
        <v>1841.0164968300001</v>
      </c>
      <c r="E1104" s="3">
        <v>29.847803000000098</v>
      </c>
      <c r="F1104" s="3">
        <v>1.64798580616376</v>
      </c>
      <c r="G1104" s="3">
        <v>3028.3034120100001</v>
      </c>
      <c r="H1104" s="3">
        <v>78.650362464815402</v>
      </c>
      <c r="I1104" s="3"/>
      <c r="J1104" s="3">
        <v>1841.0164968300001</v>
      </c>
      <c r="K1104" s="3">
        <v>1841.0164968300001</v>
      </c>
      <c r="O1104" s="101">
        <v>44026</v>
      </c>
    </row>
    <row r="1105" spans="1:15" ht="15" customHeight="1" x14ac:dyDescent="0.25">
      <c r="A1105" s="101">
        <v>44032</v>
      </c>
      <c r="B1105" s="101">
        <v>44026</v>
      </c>
      <c r="C1105" s="3">
        <v>1836.6142195800001</v>
      </c>
      <c r="E1105" s="3">
        <v>-4.4022772499999903</v>
      </c>
      <c r="F1105" s="3">
        <v>-0.23912209681880001</v>
      </c>
      <c r="G1105" s="3">
        <v>3021.06206939</v>
      </c>
      <c r="H1105" s="3">
        <v>78.223169971928399</v>
      </c>
      <c r="I1105" s="3"/>
      <c r="J1105" s="3">
        <v>1836.6142195800001</v>
      </c>
      <c r="K1105" s="3">
        <v>1836.6142195800001</v>
      </c>
      <c r="O1105" s="101">
        <v>44027</v>
      </c>
    </row>
    <row r="1106" spans="1:15" ht="15" customHeight="1" x14ac:dyDescent="0.25">
      <c r="A1106" s="101">
        <v>44033</v>
      </c>
      <c r="B1106" s="101">
        <v>44027</v>
      </c>
      <c r="C1106" s="3">
        <v>1869.6566831099999</v>
      </c>
      <c r="E1106" s="3">
        <v>33.0424635299998</v>
      </c>
      <c r="F1106" s="3">
        <v>1.79909657552124</v>
      </c>
      <c r="G1106" s="3">
        <v>3075.4138936200002</v>
      </c>
      <c r="H1106" s="3">
        <v>81.429576919397505</v>
      </c>
      <c r="I1106" s="3"/>
      <c r="J1106" s="3">
        <v>1869.6566831099999</v>
      </c>
      <c r="K1106" s="3">
        <v>1869.6566831099999</v>
      </c>
      <c r="O1106" s="101">
        <v>44028</v>
      </c>
    </row>
    <row r="1107" spans="1:15" ht="15" customHeight="1" x14ac:dyDescent="0.25">
      <c r="A1107" s="101">
        <v>44034</v>
      </c>
      <c r="B1107" s="101">
        <v>44028</v>
      </c>
      <c r="C1107" s="3">
        <v>1876.7337626200001</v>
      </c>
      <c r="E1107" s="3">
        <v>7.0770795100001997</v>
      </c>
      <c r="F1107" s="3">
        <v>0.37852294348650301</v>
      </c>
      <c r="G1107" s="3">
        <v>3087.0550408200002</v>
      </c>
      <c r="H1107" s="3">
        <v>82.116329494631003</v>
      </c>
      <c r="I1107" s="3"/>
      <c r="J1107" s="3">
        <v>1876.7337626200001</v>
      </c>
      <c r="K1107" s="3">
        <v>1876.7337626200001</v>
      </c>
      <c r="O1107" s="101">
        <v>44029</v>
      </c>
    </row>
    <row r="1108" spans="1:15" ht="15" customHeight="1" x14ac:dyDescent="0.25">
      <c r="A1108" s="101">
        <v>44035</v>
      </c>
      <c r="B1108" s="101">
        <v>44029</v>
      </c>
      <c r="C1108" s="3">
        <v>1887.9773645600001</v>
      </c>
      <c r="E1108" s="3">
        <v>11.2436019399999</v>
      </c>
      <c r="F1108" s="3">
        <v>0.59910479386822102</v>
      </c>
      <c r="G1108" s="3">
        <v>3105.5497355500002</v>
      </c>
      <c r="H1108" s="3">
        <v>83.207397154524998</v>
      </c>
      <c r="I1108" s="3"/>
      <c r="J1108" s="3">
        <v>1887.9773645600001</v>
      </c>
      <c r="K1108" s="3">
        <v>1887.9773645600001</v>
      </c>
      <c r="O1108" s="101">
        <v>44032</v>
      </c>
    </row>
    <row r="1109" spans="1:15" ht="15" customHeight="1" x14ac:dyDescent="0.25">
      <c r="A1109" s="101">
        <v>44036</v>
      </c>
      <c r="B1109" s="101">
        <v>44032</v>
      </c>
      <c r="C1109" s="3">
        <v>1923.8257205899999</v>
      </c>
      <c r="E1109" s="3">
        <v>35.848356029999799</v>
      </c>
      <c r="F1109" s="3">
        <v>1.8987704356484301</v>
      </c>
      <c r="G1109" s="3">
        <v>3164.5169958000001</v>
      </c>
      <c r="H1109" s="3">
        <v>86.686085048030193</v>
      </c>
      <c r="I1109" s="3"/>
      <c r="J1109" s="3">
        <v>1923.8257205899999</v>
      </c>
      <c r="K1109" s="3">
        <v>1923.8257205899999</v>
      </c>
      <c r="O1109" s="101">
        <v>44033</v>
      </c>
    </row>
    <row r="1110" spans="1:15" ht="15" customHeight="1" x14ac:dyDescent="0.25">
      <c r="A1110" s="101">
        <v>44039</v>
      </c>
      <c r="B1110" s="101">
        <v>44033</v>
      </c>
      <c r="C1110" s="3">
        <v>1899.36326368</v>
      </c>
      <c r="E1110" s="3">
        <v>-24.462456909999901</v>
      </c>
      <c r="F1110" s="3">
        <v>-1.2715526488801501</v>
      </c>
      <c r="G1110" s="3">
        <v>3124.27849612</v>
      </c>
      <c r="H1110" s="3">
        <v>84.312273188768302</v>
      </c>
      <c r="I1110" s="3"/>
      <c r="J1110" s="3">
        <v>1899.36326368</v>
      </c>
      <c r="K1110" s="3">
        <v>1899.36326368</v>
      </c>
      <c r="O1110" s="101">
        <v>44034</v>
      </c>
    </row>
    <row r="1111" spans="1:15" ht="15" customHeight="1" x14ac:dyDescent="0.25">
      <c r="A1111" s="101">
        <v>44040</v>
      </c>
      <c r="B1111" s="101">
        <v>44034</v>
      </c>
      <c r="C1111" s="3">
        <v>1919.82081958</v>
      </c>
      <c r="E1111" s="3">
        <v>20.4575558999999</v>
      </c>
      <c r="F1111" s="3">
        <v>1.0770744223179001</v>
      </c>
      <c r="G1111" s="3">
        <v>3157.92930067</v>
      </c>
      <c r="H1111" s="3">
        <v>86.297453539669803</v>
      </c>
      <c r="I1111" s="3"/>
      <c r="J1111" s="3">
        <v>1919.82081958</v>
      </c>
      <c r="K1111" s="3">
        <v>1919.82081958</v>
      </c>
      <c r="O1111" s="101">
        <v>44035</v>
      </c>
    </row>
    <row r="1112" spans="1:15" ht="15" customHeight="1" x14ac:dyDescent="0.25">
      <c r="A1112" s="101">
        <v>44041</v>
      </c>
      <c r="B1112" s="101">
        <v>44035</v>
      </c>
      <c r="C1112" s="3">
        <v>1924.5037604300001</v>
      </c>
      <c r="E1112" s="3">
        <v>4.68294085000002</v>
      </c>
      <c r="F1112" s="3">
        <v>0.24392593320372499</v>
      </c>
      <c r="G1112" s="3">
        <v>3165.6323091999998</v>
      </c>
      <c r="H1112" s="3">
        <v>86.7518813425433</v>
      </c>
      <c r="I1112" s="3"/>
      <c r="J1112" s="3">
        <v>1924.5037604300001</v>
      </c>
      <c r="K1112" s="3">
        <v>1924.5037604300001</v>
      </c>
      <c r="O1112" s="101">
        <v>44036</v>
      </c>
    </row>
    <row r="1113" spans="1:15" ht="15" customHeight="1" x14ac:dyDescent="0.25">
      <c r="A1113" s="101">
        <v>44042</v>
      </c>
      <c r="B1113" s="101">
        <v>44036</v>
      </c>
      <c r="C1113" s="3">
        <v>1883.77951487</v>
      </c>
      <c r="E1113" s="3">
        <v>-40.724245560000099</v>
      </c>
      <c r="F1113" s="3">
        <v>-2.1160907241303999</v>
      </c>
      <c r="G1113" s="3">
        <v>3098.64465754</v>
      </c>
      <c r="H1113" s="3">
        <v>82.800042104023106</v>
      </c>
      <c r="I1113" s="3"/>
      <c r="J1113" s="3">
        <v>1883.77951487</v>
      </c>
      <c r="K1113" s="3">
        <v>1883.77951487</v>
      </c>
      <c r="O1113" s="101">
        <v>44039</v>
      </c>
    </row>
    <row r="1114" spans="1:15" ht="15" customHeight="1" x14ac:dyDescent="0.25">
      <c r="A1114" s="101">
        <v>44043</v>
      </c>
      <c r="B1114" s="101">
        <v>44039</v>
      </c>
      <c r="C1114" s="3">
        <v>1889.26149876</v>
      </c>
      <c r="E1114" s="3">
        <v>5.4819838900000297</v>
      </c>
      <c r="F1114" s="3">
        <v>0.29100984731635898</v>
      </c>
      <c r="G1114" s="3">
        <v>3107.6620186300001</v>
      </c>
      <c r="H1114" s="3">
        <v>83.332008227634006</v>
      </c>
      <c r="I1114" s="3"/>
      <c r="J1114" s="3">
        <v>1889.26149876</v>
      </c>
      <c r="K1114" s="3">
        <v>1889.26149876</v>
      </c>
      <c r="O1114" s="101">
        <v>44040</v>
      </c>
    </row>
    <row r="1115" spans="1:15" ht="15" customHeight="1" x14ac:dyDescent="0.25">
      <c r="A1115" s="101">
        <v>44046</v>
      </c>
      <c r="B1115" s="101">
        <v>44040</v>
      </c>
      <c r="C1115" s="3">
        <v>1881.1123087000001</v>
      </c>
      <c r="E1115" s="3">
        <v>-8.1491900599999099</v>
      </c>
      <c r="F1115" s="3">
        <v>-0.43134262066678503</v>
      </c>
      <c r="G1115" s="3">
        <v>3094.25734784</v>
      </c>
      <c r="H1115" s="3">
        <v>82.541219138978704</v>
      </c>
      <c r="I1115" s="3"/>
      <c r="J1115" s="3">
        <v>1881.1123087000001</v>
      </c>
      <c r="K1115" s="3">
        <v>1881.1123087000001</v>
      </c>
      <c r="O1115" s="101">
        <v>44041</v>
      </c>
    </row>
    <row r="1116" spans="1:15" ht="15" customHeight="1" x14ac:dyDescent="0.25">
      <c r="A1116" s="101">
        <v>44047</v>
      </c>
      <c r="B1116" s="101">
        <v>44041</v>
      </c>
      <c r="C1116" s="3">
        <v>1898.3454223199999</v>
      </c>
      <c r="E1116" s="3">
        <v>17.233113619999799</v>
      </c>
      <c r="F1116" s="3">
        <v>0.91611295829057104</v>
      </c>
      <c r="G1116" s="3">
        <v>3122.6042403699998</v>
      </c>
      <c r="H1116" s="3">
        <v>84.213502901943698</v>
      </c>
      <c r="I1116" s="3"/>
      <c r="J1116" s="3">
        <v>1898.3454223199999</v>
      </c>
      <c r="K1116" s="3">
        <v>1898.3454223199999</v>
      </c>
      <c r="O1116" s="101">
        <v>44042</v>
      </c>
    </row>
    <row r="1117" spans="1:15" ht="15" customHeight="1" x14ac:dyDescent="0.25">
      <c r="A1117" s="101">
        <v>44048</v>
      </c>
      <c r="B1117" s="101">
        <v>44042</v>
      </c>
      <c r="C1117" s="3">
        <v>1865.4899046600001</v>
      </c>
      <c r="E1117" s="3">
        <v>-32.855517659999798</v>
      </c>
      <c r="F1117" s="3">
        <v>-1.73074495682912</v>
      </c>
      <c r="G1117" s="3">
        <v>3068.5599249500001</v>
      </c>
      <c r="H1117" s="3">
        <v>81.025236990194301</v>
      </c>
      <c r="I1117" s="3"/>
      <c r="J1117" s="3">
        <v>1865.4899046600001</v>
      </c>
      <c r="K1117" s="3">
        <v>1865.4899046600001</v>
      </c>
      <c r="O1117" s="101">
        <v>44043</v>
      </c>
    </row>
    <row r="1118" spans="1:15" ht="15" customHeight="1" x14ac:dyDescent="0.25">
      <c r="A1118" s="101">
        <v>44049</v>
      </c>
      <c r="B1118" s="101">
        <v>44043</v>
      </c>
      <c r="C1118" s="3">
        <v>1869.0355838</v>
      </c>
      <c r="E1118" s="3">
        <v>3.5456791399999399</v>
      </c>
      <c r="F1118" s="3">
        <v>0.190066916531828</v>
      </c>
      <c r="G1118" s="3">
        <v>3074.3922421900002</v>
      </c>
      <c r="H1118" s="3">
        <v>81.3693060768002</v>
      </c>
      <c r="I1118" s="3"/>
      <c r="J1118" s="3">
        <v>1869.0355838</v>
      </c>
      <c r="K1118" s="3">
        <v>1869.0355838</v>
      </c>
      <c r="O1118" s="101">
        <v>44046</v>
      </c>
    </row>
    <row r="1119" spans="1:15" ht="15" customHeight="1" x14ac:dyDescent="0.25">
      <c r="A1119" s="101">
        <v>44050</v>
      </c>
      <c r="B1119" s="101">
        <v>44046</v>
      </c>
      <c r="C1119" s="3">
        <v>1907.6977048700001</v>
      </c>
      <c r="E1119" s="3">
        <v>38.662121069999998</v>
      </c>
      <c r="F1119" s="3">
        <v>2.0685599249745001</v>
      </c>
      <c r="G1119" s="3">
        <v>3137.9878880400001</v>
      </c>
      <c r="H1119" s="3">
        <v>85.121038858009697</v>
      </c>
      <c r="I1119" s="3"/>
      <c r="J1119" s="3">
        <v>1907.6977048700001</v>
      </c>
      <c r="K1119" s="3">
        <v>1907.6977048700001</v>
      </c>
      <c r="O1119" s="101">
        <v>44047</v>
      </c>
    </row>
    <row r="1120" spans="1:15" ht="15" customHeight="1" x14ac:dyDescent="0.25">
      <c r="A1120" s="101">
        <v>44053</v>
      </c>
      <c r="B1120" s="101">
        <v>44047</v>
      </c>
      <c r="C1120" s="3">
        <v>1897.99837084</v>
      </c>
      <c r="E1120" s="3">
        <v>-9.6993340300000401</v>
      </c>
      <c r="F1120" s="3">
        <v>-0.50843139378107205</v>
      </c>
      <c r="G1120" s="3">
        <v>3122.0333724900001</v>
      </c>
      <c r="H1120" s="3">
        <v>84.179825380306596</v>
      </c>
      <c r="I1120" s="3"/>
      <c r="J1120" s="3">
        <v>1897.99837084</v>
      </c>
      <c r="K1120" s="3">
        <v>1897.99837084</v>
      </c>
      <c r="O1120" s="101">
        <v>44048</v>
      </c>
    </row>
    <row r="1121" spans="1:15" ht="15" customHeight="1" x14ac:dyDescent="0.25">
      <c r="A1121" s="101">
        <v>44054</v>
      </c>
      <c r="B1121" s="101">
        <v>44048</v>
      </c>
      <c r="C1121" s="3">
        <v>1919.93648452</v>
      </c>
      <c r="E1121" s="3">
        <v>21.938113680000001</v>
      </c>
      <c r="F1121" s="3">
        <v>1.15585524292578</v>
      </c>
      <c r="G1121" s="3">
        <v>3158.1195589099998</v>
      </c>
      <c r="H1121" s="3">
        <v>86.308677548269202</v>
      </c>
      <c r="I1121" s="3"/>
      <c r="J1121" s="3">
        <v>1919.93648452</v>
      </c>
      <c r="K1121" s="3">
        <v>1919.93648452</v>
      </c>
      <c r="O1121" s="101">
        <v>44049</v>
      </c>
    </row>
    <row r="1122" spans="1:15" ht="15" customHeight="1" x14ac:dyDescent="0.25">
      <c r="A1122" s="101">
        <v>44055</v>
      </c>
      <c r="B1122" s="101">
        <v>44049</v>
      </c>
      <c r="C1122" s="3">
        <v>1917.1395735399999</v>
      </c>
      <c r="E1122" s="3">
        <v>-2.7969109800001202</v>
      </c>
      <c r="F1122" s="3">
        <v>-0.145677266021604</v>
      </c>
      <c r="G1122" s="3">
        <v>3153.5188966699998</v>
      </c>
      <c r="H1122" s="3">
        <v>86.0372681599316</v>
      </c>
      <c r="I1122" s="3"/>
      <c r="J1122" s="3">
        <v>1917.1395735399999</v>
      </c>
      <c r="K1122" s="3">
        <v>1917.1395735399999</v>
      </c>
      <c r="O1122" s="101">
        <v>44050</v>
      </c>
    </row>
    <row r="1123" spans="1:15" ht="15" customHeight="1" x14ac:dyDescent="0.25">
      <c r="A1123" s="101">
        <v>44056</v>
      </c>
      <c r="B1123" s="101">
        <v>44050</v>
      </c>
      <c r="C1123" s="3">
        <v>1922.0601940399999</v>
      </c>
      <c r="E1123" s="3">
        <v>4.92062050000004</v>
      </c>
      <c r="F1123" s="3">
        <v>0.25666469817395798</v>
      </c>
      <c r="G1123" s="3">
        <v>3161.6128664399998</v>
      </c>
      <c r="H1123" s="3">
        <v>86.514760153453494</v>
      </c>
      <c r="I1123" s="3"/>
      <c r="J1123" s="3">
        <v>1922.0601940399999</v>
      </c>
      <c r="K1123" s="3">
        <v>1922.0601940399999</v>
      </c>
      <c r="O1123" s="101">
        <v>44053</v>
      </c>
    </row>
    <row r="1124" spans="1:15" ht="15" customHeight="1" x14ac:dyDescent="0.25">
      <c r="A1124" s="101">
        <v>44057</v>
      </c>
      <c r="B1124" s="101">
        <v>44053</v>
      </c>
      <c r="C1124" s="3">
        <v>1911.3637741800001</v>
      </c>
      <c r="E1124" s="3">
        <v>-10.6964198599998</v>
      </c>
      <c r="F1124" s="3">
        <v>-0.55650805802896997</v>
      </c>
      <c r="G1124" s="3">
        <v>3144.01823608</v>
      </c>
      <c r="H1124" s="3">
        <v>85.476790484105805</v>
      </c>
      <c r="I1124" s="3"/>
      <c r="J1124" s="3">
        <v>1911.3637741800001</v>
      </c>
      <c r="K1124" s="3">
        <v>1911.3637741800001</v>
      </c>
      <c r="O1124" s="101">
        <v>44054</v>
      </c>
    </row>
    <row r="1125" spans="1:15" ht="15" customHeight="1" x14ac:dyDescent="0.25">
      <c r="A1125" s="101">
        <v>44060</v>
      </c>
      <c r="B1125" s="101">
        <v>44054</v>
      </c>
      <c r="C1125" s="3">
        <v>1925.0046548099999</v>
      </c>
      <c r="E1125" s="3">
        <v>13.640880629999801</v>
      </c>
      <c r="F1125" s="3">
        <v>0.71367265688877501</v>
      </c>
      <c r="G1125" s="3">
        <v>3166.4562345499999</v>
      </c>
      <c r="H1125" s="3">
        <v>86.800487622164397</v>
      </c>
      <c r="I1125" s="3"/>
      <c r="J1125" s="3">
        <v>1925.0046548099999</v>
      </c>
      <c r="K1125" s="3">
        <v>1925.0046548099999</v>
      </c>
      <c r="O1125" s="101">
        <v>44055</v>
      </c>
    </row>
    <row r="1126" spans="1:15" ht="15" customHeight="1" x14ac:dyDescent="0.25">
      <c r="A1126" s="101">
        <v>44061</v>
      </c>
      <c r="B1126" s="101">
        <v>44055</v>
      </c>
      <c r="C1126" s="3">
        <v>1917.3170952999999</v>
      </c>
      <c r="E1126" s="3">
        <v>-7.6875595100000202</v>
      </c>
      <c r="F1126" s="3">
        <v>-0.39935277511101702</v>
      </c>
      <c r="G1126" s="3">
        <v>3153.8109036999999</v>
      </c>
      <c r="H1126" s="3">
        <v>86.054494690650102</v>
      </c>
      <c r="I1126" s="3"/>
      <c r="J1126" s="3">
        <v>1917.3170952999999</v>
      </c>
      <c r="K1126" s="3">
        <v>1917.3170952999999</v>
      </c>
      <c r="O1126" s="101">
        <v>44056</v>
      </c>
    </row>
    <row r="1127" spans="1:15" ht="15" customHeight="1" x14ac:dyDescent="0.25">
      <c r="A1127" s="101">
        <v>44062</v>
      </c>
      <c r="B1127" s="101">
        <v>44056</v>
      </c>
      <c r="C1127" s="3">
        <v>1932.61672709</v>
      </c>
      <c r="E1127" s="3">
        <v>15.299631790000101</v>
      </c>
      <c r="F1127" s="3">
        <v>0.79797086394863803</v>
      </c>
      <c r="G1127" s="3">
        <v>3178.97739581</v>
      </c>
      <c r="H1127" s="3">
        <v>87.539155349020305</v>
      </c>
      <c r="I1127" s="3"/>
      <c r="J1127" s="3">
        <v>1932.61672709</v>
      </c>
      <c r="K1127" s="3">
        <v>1932.61672709</v>
      </c>
      <c r="O1127" s="101">
        <v>44057</v>
      </c>
    </row>
    <row r="1128" spans="1:15" ht="15" customHeight="1" x14ac:dyDescent="0.25">
      <c r="A1128" s="101">
        <v>44063</v>
      </c>
      <c r="B1128" s="101">
        <v>44057</v>
      </c>
      <c r="C1128" s="3">
        <v>1906.95235478</v>
      </c>
      <c r="E1128" s="3">
        <v>-25.664372310000001</v>
      </c>
      <c r="F1128" s="3">
        <v>-1.3279597527153499</v>
      </c>
      <c r="G1128" s="3">
        <v>3136.76185545</v>
      </c>
      <c r="H1128" s="3">
        <v>85.048710845655194</v>
      </c>
      <c r="I1128" s="3"/>
      <c r="J1128" s="3">
        <v>1906.95235478</v>
      </c>
      <c r="K1128" s="3">
        <v>1906.95235478</v>
      </c>
      <c r="O1128" s="101">
        <v>44060</v>
      </c>
    </row>
    <row r="1129" spans="1:15" ht="15" customHeight="1" x14ac:dyDescent="0.25">
      <c r="A1129" s="101">
        <v>44064</v>
      </c>
      <c r="B1129" s="101">
        <v>44060</v>
      </c>
      <c r="C1129" s="3">
        <v>1933.81579536</v>
      </c>
      <c r="E1129" s="3">
        <v>26.863440579999999</v>
      </c>
      <c r="F1129" s="3">
        <v>1.40871063257892</v>
      </c>
      <c r="G1129" s="3">
        <v>3180.9497532300002</v>
      </c>
      <c r="H1129" s="3">
        <v>87.655511711000301</v>
      </c>
      <c r="I1129" s="3"/>
      <c r="J1129" s="3">
        <v>1933.81579536</v>
      </c>
      <c r="K1129" s="3">
        <v>1933.81579536</v>
      </c>
      <c r="O1129" s="101">
        <v>44061</v>
      </c>
    </row>
    <row r="1130" spans="1:15" ht="15" customHeight="1" x14ac:dyDescent="0.25">
      <c r="A1130" s="101">
        <v>44067</v>
      </c>
      <c r="B1130" s="101">
        <v>44061</v>
      </c>
      <c r="C1130" s="3">
        <v>1911.91126289</v>
      </c>
      <c r="E1130" s="3">
        <v>-21.904532469999999</v>
      </c>
      <c r="F1130" s="3">
        <v>-1.13271039168041</v>
      </c>
      <c r="G1130" s="3">
        <v>3144.9188048199999</v>
      </c>
      <c r="H1130" s="3">
        <v>85.529918229227903</v>
      </c>
      <c r="I1130" s="3"/>
      <c r="J1130" s="3">
        <v>1911.91126289</v>
      </c>
      <c r="K1130" s="3">
        <v>1911.91126289</v>
      </c>
      <c r="O1130" s="101">
        <v>44062</v>
      </c>
    </row>
    <row r="1131" spans="1:15" ht="15" customHeight="1" x14ac:dyDescent="0.25">
      <c r="A1131" s="101">
        <v>44068</v>
      </c>
      <c r="B1131" s="101">
        <v>44062</v>
      </c>
      <c r="C1131" s="3">
        <v>1924.8845013299999</v>
      </c>
      <c r="E1131" s="3">
        <v>12.9732384399999</v>
      </c>
      <c r="F1131" s="3">
        <v>0.67854814665351204</v>
      </c>
      <c r="G1131" s="3">
        <v>3166.2585930800001</v>
      </c>
      <c r="H1131" s="3">
        <v>86.788828050632105</v>
      </c>
      <c r="I1131" s="3"/>
      <c r="J1131" s="3">
        <v>1924.8845013299999</v>
      </c>
      <c r="K1131" s="3">
        <v>1924.8845013299999</v>
      </c>
      <c r="O1131" s="101">
        <v>44063</v>
      </c>
    </row>
    <row r="1132" spans="1:15" ht="15" customHeight="1" x14ac:dyDescent="0.25">
      <c r="A1132" s="101">
        <v>44069</v>
      </c>
      <c r="B1132" s="101">
        <v>44063</v>
      </c>
      <c r="C1132" s="3">
        <v>1923.6544318199999</v>
      </c>
      <c r="E1132" s="3">
        <v>-1.2300695100000201</v>
      </c>
      <c r="F1132" s="3">
        <v>-6.3903548973986896E-2</v>
      </c>
      <c r="G1132" s="3">
        <v>3164.2352414699999</v>
      </c>
      <c r="H1132" s="3">
        <v>86.669463360460497</v>
      </c>
      <c r="I1132" s="3"/>
      <c r="J1132" s="3">
        <v>1923.6544318199999</v>
      </c>
      <c r="K1132" s="3">
        <v>1923.6544318199999</v>
      </c>
      <c r="O1132" s="101">
        <v>44064</v>
      </c>
    </row>
    <row r="1133" spans="1:15" ht="15" customHeight="1" x14ac:dyDescent="0.25">
      <c r="A1133" s="101">
        <v>44070</v>
      </c>
      <c r="B1133" s="101">
        <v>44064</v>
      </c>
      <c r="C1133" s="3">
        <v>1927.90079249</v>
      </c>
      <c r="E1133" s="3">
        <v>4.2463606700000502</v>
      </c>
      <c r="F1133" s="3">
        <v>0.220744464273781</v>
      </c>
      <c r="G1133" s="3">
        <v>3171.2201156000001</v>
      </c>
      <c r="H1133" s="3">
        <v>87.0815258671918</v>
      </c>
      <c r="I1133" s="3"/>
      <c r="J1133" s="3">
        <v>1927.90079249</v>
      </c>
      <c r="K1133" s="3">
        <v>1927.90079249</v>
      </c>
      <c r="O1133" s="101">
        <v>44067</v>
      </c>
    </row>
    <row r="1134" spans="1:15" ht="15" customHeight="1" x14ac:dyDescent="0.25">
      <c r="A1134" s="101">
        <v>44071</v>
      </c>
      <c r="B1134" s="101">
        <v>44067</v>
      </c>
      <c r="C1134" s="3">
        <v>1943.2290463100001</v>
      </c>
      <c r="E1134" s="3">
        <v>15.3282538200001</v>
      </c>
      <c r="F1134" s="3">
        <v>0.79507482333687196</v>
      </c>
      <c r="G1134" s="3">
        <v>3196.4336883400001</v>
      </c>
      <c r="H1134" s="3">
        <v>88.568963978964106</v>
      </c>
      <c r="I1134" s="3"/>
      <c r="J1134" s="3">
        <v>1943.2290463100001</v>
      </c>
      <c r="K1134" s="3">
        <v>1943.2290463100001</v>
      </c>
      <c r="O1134" s="101">
        <v>44068</v>
      </c>
    </row>
    <row r="1135" spans="1:15" ht="15" customHeight="1" x14ac:dyDescent="0.25">
      <c r="A1135" s="101">
        <v>44074</v>
      </c>
      <c r="B1135" s="101">
        <v>44068</v>
      </c>
      <c r="C1135" s="3">
        <v>1944.0116210900001</v>
      </c>
      <c r="E1135" s="3">
        <v>0.78257478000000402</v>
      </c>
      <c r="F1135" s="3">
        <v>4.02718753862885E-2</v>
      </c>
      <c r="G1135" s="3">
        <v>3197.7209521200002</v>
      </c>
      <c r="H1135" s="3">
        <v>88.644904236460405</v>
      </c>
      <c r="I1135" s="3"/>
      <c r="J1135" s="3">
        <v>1944.0116210900001</v>
      </c>
      <c r="K1135" s="3">
        <v>1944.0116210900001</v>
      </c>
      <c r="O1135" s="101">
        <v>44069</v>
      </c>
    </row>
    <row r="1136" spans="1:15" ht="15" customHeight="1" x14ac:dyDescent="0.25">
      <c r="A1136" s="101">
        <v>44075</v>
      </c>
      <c r="B1136" s="101">
        <v>44069</v>
      </c>
      <c r="C1136" s="3">
        <v>1964.17193703</v>
      </c>
      <c r="E1136" s="3">
        <v>20.160315939999901</v>
      </c>
      <c r="F1136" s="3">
        <v>1.0370470897028901</v>
      </c>
      <c r="G1136" s="3">
        <v>3230.8828242</v>
      </c>
      <c r="H1136" s="3">
        <v>90.601240726261295</v>
      </c>
      <c r="I1136" s="3"/>
      <c r="J1136" s="3">
        <v>1964.17193703</v>
      </c>
      <c r="K1136" s="3">
        <v>1964.17193703</v>
      </c>
      <c r="O1136" s="101">
        <v>44070</v>
      </c>
    </row>
    <row r="1137" spans="1:15" ht="15" customHeight="1" x14ac:dyDescent="0.25">
      <c r="A1137" s="101">
        <v>44076</v>
      </c>
      <c r="B1137" s="101">
        <v>44070</v>
      </c>
      <c r="C1137" s="3">
        <v>1950.85261214</v>
      </c>
      <c r="E1137" s="3">
        <v>-13.319324889999899</v>
      </c>
      <c r="F1137" s="3">
        <v>-0.67811400004725797</v>
      </c>
      <c r="G1137" s="3">
        <v>3208.9737554500002</v>
      </c>
      <c r="H1137" s="3">
        <v>89.308747028988094</v>
      </c>
      <c r="I1137" s="3"/>
      <c r="J1137" s="3">
        <v>1950.85261214</v>
      </c>
      <c r="K1137" s="3">
        <v>1950.85261214</v>
      </c>
      <c r="O1137" s="101">
        <v>44071</v>
      </c>
    </row>
    <row r="1138" spans="1:15" ht="15" customHeight="1" x14ac:dyDescent="0.25">
      <c r="A1138" s="101">
        <v>44077</v>
      </c>
      <c r="B1138" s="101">
        <v>44071</v>
      </c>
      <c r="C1138" s="3">
        <v>1946.8483557899999</v>
      </c>
      <c r="E1138" s="3">
        <v>-4.0042563500000998</v>
      </c>
      <c r="F1138" s="3">
        <v>-0.205256733649783</v>
      </c>
      <c r="G1138" s="3">
        <v>3202.3871207299999</v>
      </c>
      <c r="H1138" s="3">
        <v>88.920178077975805</v>
      </c>
      <c r="I1138" s="3"/>
      <c r="J1138" s="3">
        <v>1946.8483557899999</v>
      </c>
      <c r="K1138" s="3">
        <v>1946.8483557899999</v>
      </c>
      <c r="O1138" s="101">
        <v>44074</v>
      </c>
    </row>
    <row r="1139" spans="1:15" ht="15" customHeight="1" x14ac:dyDescent="0.25">
      <c r="A1139" s="101">
        <v>44078</v>
      </c>
      <c r="B1139" s="101">
        <v>44074</v>
      </c>
      <c r="C1139" s="3">
        <v>1944.4068540799999</v>
      </c>
      <c r="E1139" s="3">
        <v>-2.44150171000001</v>
      </c>
      <c r="F1139" s="3">
        <v>-0.12540790363763099</v>
      </c>
      <c r="G1139" s="3">
        <v>3198.9566774199998</v>
      </c>
      <c r="H1139" s="3">
        <v>88.717804056166798</v>
      </c>
      <c r="I1139" s="3"/>
      <c r="J1139" s="3">
        <v>1944.4068540799999</v>
      </c>
      <c r="K1139" s="3">
        <v>1944.4068540799999</v>
      </c>
      <c r="O1139" s="101">
        <v>44075</v>
      </c>
    </row>
    <row r="1140" spans="1:15" ht="15" customHeight="1" x14ac:dyDescent="0.25">
      <c r="A1140" s="101">
        <v>44081</v>
      </c>
      <c r="B1140" s="101">
        <v>44075</v>
      </c>
      <c r="C1140" s="3">
        <v>1947.35738193</v>
      </c>
      <c r="E1140" s="3">
        <v>2.95052785000007</v>
      </c>
      <c r="F1140" s="3">
        <v>0.15174436583624801</v>
      </c>
      <c r="G1140" s="3">
        <v>3203.8109139500002</v>
      </c>
      <c r="H1140" s="3">
        <v>89.004172691533796</v>
      </c>
      <c r="I1140" s="3"/>
      <c r="J1140" s="3">
        <v>1947.35738193</v>
      </c>
      <c r="K1140" s="3">
        <v>1947.35738193</v>
      </c>
      <c r="O1140" s="101">
        <v>44076</v>
      </c>
    </row>
    <row r="1141" spans="1:15" ht="15" customHeight="1" x14ac:dyDescent="0.25">
      <c r="A1141" s="101">
        <v>44082</v>
      </c>
      <c r="B1141" s="101">
        <v>44076</v>
      </c>
      <c r="C1141" s="3">
        <v>1958.2566841099999</v>
      </c>
      <c r="E1141" s="3">
        <v>10.8993021799999</v>
      </c>
      <c r="F1141" s="3">
        <v>0.55969706850613699</v>
      </c>
      <c r="G1141" s="3">
        <v>3221.7425496999999</v>
      </c>
      <c r="H1141" s="3">
        <v>90.062023504507096</v>
      </c>
      <c r="I1141" s="3"/>
      <c r="J1141" s="3">
        <v>1958.2566841099999</v>
      </c>
      <c r="K1141" s="3">
        <v>1958.2566841099999</v>
      </c>
      <c r="O1141" s="101">
        <v>44077</v>
      </c>
    </row>
    <row r="1142" spans="1:15" ht="15" customHeight="1" x14ac:dyDescent="0.25">
      <c r="A1142" s="101">
        <v>44083</v>
      </c>
      <c r="B1142" s="101">
        <v>44077</v>
      </c>
      <c r="C1142" s="3">
        <v>1920.1386672799999</v>
      </c>
      <c r="E1142" s="3">
        <v>-38.118016829999902</v>
      </c>
      <c r="F1142" s="3">
        <v>-1.9465281104006</v>
      </c>
      <c r="G1142" s="3">
        <v>3159.0304253300001</v>
      </c>
      <c r="H1142" s="3">
        <v>86.362412790069797</v>
      </c>
      <c r="I1142" s="3"/>
      <c r="J1142" s="3">
        <v>1920.1386672799999</v>
      </c>
      <c r="K1142" s="3">
        <v>1920.1386672799999</v>
      </c>
      <c r="O1142" s="101">
        <v>44078</v>
      </c>
    </row>
    <row r="1143" spans="1:15" ht="15" customHeight="1" x14ac:dyDescent="0.25">
      <c r="A1143" s="101">
        <v>44084</v>
      </c>
      <c r="B1143" s="101">
        <v>44078</v>
      </c>
      <c r="C1143" s="3">
        <v>1889.9997931299999</v>
      </c>
      <c r="E1143" s="3">
        <v>-30.1388741499999</v>
      </c>
      <c r="F1143" s="3">
        <v>-1.5696196667240501</v>
      </c>
      <c r="G1143" s="3">
        <v>3109.4456624899999</v>
      </c>
      <c r="H1143" s="3">
        <v>83.437231707168294</v>
      </c>
      <c r="I1143" s="3"/>
      <c r="J1143" s="3">
        <v>1889.9997931299999</v>
      </c>
      <c r="K1143" s="3">
        <v>1889.9997931299999</v>
      </c>
      <c r="O1143" s="101">
        <v>44081</v>
      </c>
    </row>
    <row r="1144" spans="1:15" ht="15" customHeight="1" x14ac:dyDescent="0.25">
      <c r="A1144" s="101">
        <v>44085</v>
      </c>
      <c r="B1144" s="101">
        <v>44082</v>
      </c>
      <c r="C1144" s="3">
        <v>1923.7616435100001</v>
      </c>
      <c r="E1144" s="3">
        <v>33.761850380000098</v>
      </c>
      <c r="F1144" s="3">
        <v>1.7863414854711399</v>
      </c>
      <c r="G1144" s="3">
        <v>3164.9909803400001</v>
      </c>
      <c r="H1144" s="3">
        <v>86.714047077705899</v>
      </c>
      <c r="I1144" s="3"/>
      <c r="J1144" s="3">
        <v>1923.7616435100001</v>
      </c>
      <c r="K1144" s="3">
        <v>1923.7616435100001</v>
      </c>
      <c r="O1144" s="101">
        <v>44082</v>
      </c>
    </row>
    <row r="1145" spans="1:15" ht="15" customHeight="1" x14ac:dyDescent="0.25">
      <c r="A1145" s="101">
        <v>44088</v>
      </c>
      <c r="B1145" s="101">
        <v>44083</v>
      </c>
      <c r="C1145" s="3">
        <v>1950.66836502</v>
      </c>
      <c r="E1145" s="3">
        <v>26.906721509999802</v>
      </c>
      <c r="F1145" s="3">
        <v>1.3986515221764799</v>
      </c>
      <c r="G1145" s="3">
        <v>3209.2581748600001</v>
      </c>
      <c r="H1145" s="3">
        <v>89.325525939082397</v>
      </c>
      <c r="I1145" s="3"/>
      <c r="J1145" s="3">
        <v>1950.66836502</v>
      </c>
      <c r="K1145" s="3">
        <v>1950.66836502</v>
      </c>
      <c r="O1145" s="101">
        <v>44083</v>
      </c>
    </row>
    <row r="1146" spans="1:15" ht="15" customHeight="1" x14ac:dyDescent="0.25">
      <c r="A1146" s="101">
        <v>44089</v>
      </c>
      <c r="B1146" s="101">
        <v>44084</v>
      </c>
      <c r="C1146" s="3">
        <v>1951.2735778399999</v>
      </c>
      <c r="E1146" s="3">
        <v>0.60521281999990595</v>
      </c>
      <c r="F1146" s="3">
        <v>3.1025920697369501E-2</v>
      </c>
      <c r="G1146" s="3">
        <v>3210.25387675</v>
      </c>
      <c r="H1146" s="3">
        <v>89.384265926248105</v>
      </c>
      <c r="I1146" s="3"/>
      <c r="J1146" s="3">
        <v>1951.2735778399999</v>
      </c>
      <c r="K1146" s="3">
        <v>1951.2735778399999</v>
      </c>
      <c r="O1146" s="101">
        <v>44084</v>
      </c>
    </row>
    <row r="1147" spans="1:15" ht="15" customHeight="1" x14ac:dyDescent="0.25">
      <c r="A1147" s="101">
        <v>44090</v>
      </c>
      <c r="B1147" s="101">
        <v>44085</v>
      </c>
      <c r="C1147" s="3">
        <v>1965.3822685099999</v>
      </c>
      <c r="E1147" s="3">
        <v>14.1086906699999</v>
      </c>
      <c r="F1147" s="3">
        <v>0.72305036209314699</v>
      </c>
      <c r="G1147" s="3">
        <v>3233.4656290299999</v>
      </c>
      <c r="H1147" s="3">
        <v>90.753609546778193</v>
      </c>
      <c r="I1147" s="3"/>
      <c r="J1147" s="3">
        <v>1965.3822685099999</v>
      </c>
      <c r="K1147" s="3">
        <v>1965.3822685099999</v>
      </c>
      <c r="O1147" s="101">
        <v>44085</v>
      </c>
    </row>
    <row r="1148" spans="1:15" ht="15" customHeight="1" x14ac:dyDescent="0.25">
      <c r="A1148" s="101">
        <v>44091</v>
      </c>
      <c r="B1148" s="101">
        <v>44088</v>
      </c>
      <c r="C1148" s="3">
        <v>1975.20623366</v>
      </c>
      <c r="E1148" s="3">
        <v>9.8239651500000402</v>
      </c>
      <c r="F1148" s="3">
        <v>0.49985009569908301</v>
      </c>
      <c r="G1148" s="3">
        <v>3249.6281100800002</v>
      </c>
      <c r="H1148" s="3">
        <v>91.707091647172106</v>
      </c>
      <c r="I1148" s="3"/>
      <c r="J1148" s="3">
        <v>1975.20623366</v>
      </c>
      <c r="K1148" s="3">
        <v>1975.20623366</v>
      </c>
      <c r="O1148" s="101">
        <v>44088</v>
      </c>
    </row>
    <row r="1149" spans="1:15" ht="15" customHeight="1" x14ac:dyDescent="0.25">
      <c r="A1149" s="101">
        <v>44092</v>
      </c>
      <c r="B1149" s="101">
        <v>44089</v>
      </c>
      <c r="C1149" s="3">
        <v>2002.9232515900001</v>
      </c>
      <c r="E1149" s="3">
        <v>27.7170179300001</v>
      </c>
      <c r="F1149" s="3">
        <v>1.40324678292662</v>
      </c>
      <c r="G1149" s="3">
        <v>3295.2284119800001</v>
      </c>
      <c r="H1149" s="3">
        <v>94.397215242658504</v>
      </c>
      <c r="I1149" s="3"/>
      <c r="J1149" s="3">
        <v>2002.9232515900001</v>
      </c>
      <c r="K1149" s="3">
        <v>2002.9232515900001</v>
      </c>
      <c r="O1149" s="101">
        <v>44089</v>
      </c>
    </row>
    <row r="1150" spans="1:15" ht="15" customHeight="1" x14ac:dyDescent="0.25">
      <c r="A1150" s="101">
        <v>44095</v>
      </c>
      <c r="B1150" s="101">
        <v>44090</v>
      </c>
      <c r="C1150" s="3">
        <v>2027.2563381099999</v>
      </c>
      <c r="E1150" s="3">
        <v>24.333086519999799</v>
      </c>
      <c r="F1150" s="3">
        <v>1.2148786280594199</v>
      </c>
      <c r="G1150" s="3">
        <v>3335.2614377199998</v>
      </c>
      <c r="H1150" s="3">
        <v>96.758905465193806</v>
      </c>
      <c r="I1150" s="3"/>
      <c r="J1150" s="3">
        <v>2027.2563381099999</v>
      </c>
      <c r="K1150" s="3">
        <v>2027.2563381099999</v>
      </c>
      <c r="O1150" s="101">
        <v>44090</v>
      </c>
    </row>
    <row r="1151" spans="1:15" ht="15" customHeight="1" x14ac:dyDescent="0.25">
      <c r="A1151" s="101">
        <v>44096</v>
      </c>
      <c r="B1151" s="101">
        <v>44091</v>
      </c>
      <c r="C1151" s="3">
        <v>2034.0353900099999</v>
      </c>
      <c r="E1151" s="3">
        <v>6.7790519000000096</v>
      </c>
      <c r="F1151" s="3">
        <v>0.33439539798505402</v>
      </c>
      <c r="G1151" s="3">
        <v>3348.6142367699999</v>
      </c>
      <c r="H1151" s="3">
        <v>97.546634455869494</v>
      </c>
      <c r="I1151" s="3"/>
      <c r="J1151" s="3">
        <v>2034.0353900099999</v>
      </c>
      <c r="K1151" s="3">
        <v>2034.0353900099999</v>
      </c>
      <c r="O1151" s="101">
        <v>44091</v>
      </c>
    </row>
    <row r="1152" spans="1:15" ht="15" customHeight="1" x14ac:dyDescent="0.25">
      <c r="A1152" s="101">
        <v>44097</v>
      </c>
      <c r="B1152" s="101">
        <v>44092</v>
      </c>
      <c r="C1152" s="3">
        <v>2040.4702404</v>
      </c>
      <c r="E1152" s="3">
        <v>6.4348503900000598</v>
      </c>
      <c r="F1152" s="3">
        <v>0.31635882156251199</v>
      </c>
      <c r="G1152" s="3">
        <v>3359.2078733100002</v>
      </c>
      <c r="H1152" s="3">
        <v>98.171590660781405</v>
      </c>
      <c r="I1152" s="3"/>
      <c r="J1152" s="3">
        <v>2040.4702404</v>
      </c>
      <c r="K1152" s="3">
        <v>2040.4702404</v>
      </c>
      <c r="O1152" s="101">
        <v>44092</v>
      </c>
    </row>
    <row r="1153" spans="1:15" ht="15" customHeight="1" x14ac:dyDescent="0.25">
      <c r="A1153" s="101">
        <v>44098</v>
      </c>
      <c r="B1153" s="101">
        <v>44095</v>
      </c>
      <c r="C1153" s="3">
        <v>1971.6411982300001</v>
      </c>
      <c r="E1153" s="3">
        <v>-68.829042169999795</v>
      </c>
      <c r="F1153" s="3">
        <v>-3.3731951001896001</v>
      </c>
      <c r="G1153" s="3">
        <v>3245.89523792</v>
      </c>
      <c r="H1153" s="3">
        <v>91.486876274506997</v>
      </c>
      <c r="I1153" s="3"/>
      <c r="J1153" s="3">
        <v>1971.6411982300001</v>
      </c>
      <c r="K1153" s="3">
        <v>1971.6411982300001</v>
      </c>
      <c r="O1153" s="101">
        <v>44095</v>
      </c>
    </row>
    <row r="1154" spans="1:15" ht="15" customHeight="1" x14ac:dyDescent="0.25">
      <c r="A1154" s="101">
        <v>44099</v>
      </c>
      <c r="B1154" s="101">
        <v>44096</v>
      </c>
      <c r="C1154" s="3">
        <v>1970.1331840099999</v>
      </c>
      <c r="E1154" s="3">
        <v>-1.50801422000017</v>
      </c>
      <c r="F1154" s="3">
        <v>-7.6485225676658997E-2</v>
      </c>
      <c r="G1154" s="3">
        <v>3243.4126076299999</v>
      </c>
      <c r="H1154" s="3">
        <v>91.340417105516295</v>
      </c>
      <c r="I1154" s="3"/>
      <c r="J1154" s="3">
        <v>1970.1331840099999</v>
      </c>
      <c r="K1154" s="3">
        <v>1970.1331840099999</v>
      </c>
      <c r="O1154" s="101">
        <v>44096</v>
      </c>
    </row>
    <row r="1155" spans="1:15" ht="15" customHeight="1" x14ac:dyDescent="0.25">
      <c r="A1155" s="101">
        <v>44102</v>
      </c>
      <c r="B1155" s="101">
        <v>44097</v>
      </c>
      <c r="C1155" s="3">
        <v>1974.1510518299999</v>
      </c>
      <c r="E1155" s="3">
        <v>4.0178678199999904</v>
      </c>
      <c r="F1155" s="3">
        <v>0.20393889370575699</v>
      </c>
      <c r="G1155" s="3">
        <v>3250.0271874199998</v>
      </c>
      <c r="H1155" s="3">
        <v>91.730634635354804</v>
      </c>
      <c r="I1155" s="3"/>
      <c r="J1155" s="3">
        <v>1974.1510518299999</v>
      </c>
      <c r="K1155" s="3">
        <v>1974.1510518299999</v>
      </c>
      <c r="O1155" s="101">
        <v>44097</v>
      </c>
    </row>
    <row r="1156" spans="1:15" ht="15" customHeight="1" x14ac:dyDescent="0.25">
      <c r="A1156" s="101">
        <v>44103</v>
      </c>
      <c r="B1156" s="101">
        <v>44098</v>
      </c>
      <c r="C1156" s="3">
        <v>1967.8126164</v>
      </c>
      <c r="E1156" s="3">
        <v>-6.3384354299998904</v>
      </c>
      <c r="F1156" s="3">
        <v>-0.321071451149812</v>
      </c>
      <c r="G1156" s="3">
        <v>3239.5922779699999</v>
      </c>
      <c r="H1156" s="3">
        <v>91.115042304633604</v>
      </c>
      <c r="I1156" s="3"/>
      <c r="J1156" s="3">
        <v>1967.8126164</v>
      </c>
      <c r="K1156" s="3">
        <v>1967.8126164</v>
      </c>
      <c r="O1156" s="101">
        <v>44098</v>
      </c>
    </row>
    <row r="1157" spans="1:15" ht="15" customHeight="1" x14ac:dyDescent="0.25">
      <c r="A1157" s="101">
        <v>44104</v>
      </c>
      <c r="B1157" s="101">
        <v>44099</v>
      </c>
      <c r="C1157" s="3">
        <v>1983.8263111599999</v>
      </c>
      <c r="E1157" s="3">
        <v>16.0136947599999</v>
      </c>
      <c r="F1157" s="3">
        <v>0.81378148643522696</v>
      </c>
      <c r="G1157" s="3">
        <v>3265.9554801600002</v>
      </c>
      <c r="H1157" s="3">
        <v>92.6703011364594</v>
      </c>
      <c r="I1157" s="3"/>
      <c r="J1157" s="3">
        <v>1983.8263111599999</v>
      </c>
      <c r="K1157" s="3">
        <v>1983.8263111599999</v>
      </c>
      <c r="O1157" s="101">
        <v>44099</v>
      </c>
    </row>
    <row r="1158" spans="1:15" ht="15" customHeight="1" x14ac:dyDescent="0.25">
      <c r="A1158" s="101">
        <v>44105</v>
      </c>
      <c r="B1158" s="101">
        <v>44102</v>
      </c>
      <c r="C1158" s="3">
        <v>2014.0337776900001</v>
      </c>
      <c r="E1158" s="3">
        <v>30.207466530000101</v>
      </c>
      <c r="F1158" s="3">
        <v>1.5226870598533799</v>
      </c>
      <c r="G1158" s="3">
        <v>3315.6857616399998</v>
      </c>
      <c r="H1158" s="3">
        <v>95.604066880223698</v>
      </c>
      <c r="I1158" s="3"/>
      <c r="J1158" s="3">
        <v>2014.0337776900001</v>
      </c>
      <c r="K1158" s="3">
        <v>2014.0337776900001</v>
      </c>
      <c r="O1158" s="101">
        <v>44102</v>
      </c>
    </row>
    <row r="1159" spans="1:15" ht="15" customHeight="1" x14ac:dyDescent="0.25">
      <c r="A1159" s="101">
        <v>44106</v>
      </c>
      <c r="B1159" s="101">
        <v>44103</v>
      </c>
      <c r="C1159" s="3">
        <v>2021.83204219</v>
      </c>
      <c r="E1159" s="3">
        <v>7.7982644999999504</v>
      </c>
      <c r="F1159" s="3">
        <v>0.38719631152086498</v>
      </c>
      <c r="G1159" s="3">
        <v>3329.5925959299998</v>
      </c>
      <c r="H1159" s="3">
        <v>96.424480375381805</v>
      </c>
      <c r="I1159" s="3"/>
      <c r="J1159" s="3">
        <v>2021.83204219</v>
      </c>
      <c r="K1159" s="3">
        <v>2021.83204219</v>
      </c>
      <c r="O1159" s="101">
        <v>44103</v>
      </c>
    </row>
    <row r="1160" spans="1:15" ht="15" customHeight="1" x14ac:dyDescent="0.25">
      <c r="A1160" s="101">
        <v>44109</v>
      </c>
      <c r="B1160" s="101">
        <v>44104</v>
      </c>
      <c r="C1160" s="3">
        <v>2041.6889746300001</v>
      </c>
      <c r="E1160" s="3">
        <v>19.856932440000001</v>
      </c>
      <c r="F1160" s="3">
        <v>0.982125716955772</v>
      </c>
      <c r="G1160" s="3">
        <v>3362.2933810899999</v>
      </c>
      <c r="H1160" s="3">
        <v>98.353615711870603</v>
      </c>
      <c r="I1160" s="3"/>
      <c r="J1160" s="3">
        <v>2041.6889746300001</v>
      </c>
      <c r="K1160" s="3">
        <v>2041.6889746300001</v>
      </c>
      <c r="O1160" s="101">
        <v>44104</v>
      </c>
    </row>
    <row r="1161" spans="1:15" ht="15" customHeight="1" x14ac:dyDescent="0.25">
      <c r="A1161" s="101">
        <v>44110</v>
      </c>
      <c r="B1161" s="101">
        <v>44105</v>
      </c>
      <c r="C1161" s="3">
        <v>2048.0178354499999</v>
      </c>
      <c r="E1161" s="3">
        <v>6.32886081999981</v>
      </c>
      <c r="F1161" s="3">
        <v>0.30998163278745899</v>
      </c>
      <c r="G1161" s="3">
        <v>3373.3215606499998</v>
      </c>
      <c r="H1161" s="3">
        <v>99.004207151258001</v>
      </c>
      <c r="I1161" s="3"/>
      <c r="J1161" s="3">
        <v>2048.0178354499999</v>
      </c>
      <c r="K1161" s="3">
        <v>2048.0178354499999</v>
      </c>
      <c r="O1161" s="101">
        <v>44105</v>
      </c>
    </row>
    <row r="1162" spans="1:15" ht="15" customHeight="1" x14ac:dyDescent="0.25">
      <c r="A1162" s="101">
        <v>44111</v>
      </c>
      <c r="B1162" s="101">
        <v>44106</v>
      </c>
      <c r="C1162" s="3">
        <v>2032.5147432399999</v>
      </c>
      <c r="E1162" s="3">
        <v>-15.503092209999901</v>
      </c>
      <c r="F1162" s="3">
        <v>-0.75698033198980896</v>
      </c>
      <c r="G1162" s="3">
        <v>3347.7861799100001</v>
      </c>
      <c r="H1162" s="3">
        <v>97.497784443815306</v>
      </c>
      <c r="I1162" s="3"/>
      <c r="J1162" s="3">
        <v>2032.5147432399999</v>
      </c>
      <c r="K1162" s="3">
        <v>2032.5147432399999</v>
      </c>
      <c r="O1162" s="101">
        <v>44106</v>
      </c>
    </row>
    <row r="1163" spans="1:15" ht="15" customHeight="1" x14ac:dyDescent="0.25">
      <c r="A1163" s="101">
        <v>44112</v>
      </c>
      <c r="B1163" s="101">
        <v>44109</v>
      </c>
      <c r="C1163" s="3">
        <v>2059.1964746499998</v>
      </c>
      <c r="E1163" s="3">
        <v>26.681731409999799</v>
      </c>
      <c r="F1163" s="3">
        <v>1.31274479059704</v>
      </c>
      <c r="G1163" s="3">
        <v>3393.25049902</v>
      </c>
      <c r="H1163" s="3">
        <v>100.17988593206201</v>
      </c>
      <c r="I1163" s="3"/>
      <c r="J1163" s="3">
        <v>2059.1964746499998</v>
      </c>
      <c r="K1163" s="3">
        <v>2059.1964746499998</v>
      </c>
      <c r="O1163" s="101">
        <v>44109</v>
      </c>
    </row>
    <row r="1164" spans="1:15" ht="15" customHeight="1" x14ac:dyDescent="0.25">
      <c r="A1164" s="101">
        <v>44113</v>
      </c>
      <c r="B1164" s="101">
        <v>44110</v>
      </c>
      <c r="C1164" s="3">
        <v>2060.3762697799998</v>
      </c>
      <c r="E1164" s="3">
        <v>1.17979513</v>
      </c>
      <c r="F1164" s="3">
        <v>5.7293956381720898E-2</v>
      </c>
      <c r="G1164" s="3">
        <v>3395.1946264899998</v>
      </c>
      <c r="H1164" s="3">
        <v>100.29457690913399</v>
      </c>
      <c r="I1164" s="3"/>
      <c r="J1164" s="3">
        <v>2060.3762697799998</v>
      </c>
      <c r="K1164" s="3">
        <v>2060.3762697799998</v>
      </c>
      <c r="O1164" s="101">
        <v>44110</v>
      </c>
    </row>
    <row r="1165" spans="1:15" ht="15" customHeight="1" x14ac:dyDescent="0.25">
      <c r="A1165" s="101">
        <v>44116</v>
      </c>
      <c r="B1165" s="101">
        <v>44111</v>
      </c>
      <c r="C1165" s="3">
        <v>2056.58692875</v>
      </c>
      <c r="E1165" s="3">
        <v>-3.78934102999983</v>
      </c>
      <c r="F1165" s="3">
        <v>-0.183915000652012</v>
      </c>
      <c r="G1165" s="3">
        <v>3388.9503542699999</v>
      </c>
      <c r="H1165" s="3">
        <v>99.926205136673701</v>
      </c>
      <c r="I1165" s="3"/>
      <c r="J1165" s="3">
        <v>2056.58692875</v>
      </c>
      <c r="K1165" s="3">
        <v>2056.58692875</v>
      </c>
      <c r="O1165" s="101">
        <v>44111</v>
      </c>
    </row>
    <row r="1166" spans="1:15" ht="15" customHeight="1" x14ac:dyDescent="0.25">
      <c r="A1166" s="101">
        <v>44117</v>
      </c>
      <c r="B1166" s="101">
        <v>44112</v>
      </c>
      <c r="C1166" s="3">
        <v>2063.2385169200002</v>
      </c>
      <c r="E1166" s="3">
        <v>6.6515881700001902</v>
      </c>
      <c r="F1166" s="3">
        <v>0.32342849587414502</v>
      </c>
      <c r="G1166" s="3">
        <v>3399.9111854299999</v>
      </c>
      <c r="H1166" s="3">
        <v>100.572823454998</v>
      </c>
      <c r="I1166" s="3"/>
      <c r="J1166" s="3">
        <v>2063.2385169200002</v>
      </c>
      <c r="K1166" s="3">
        <v>2063.2385169200002</v>
      </c>
      <c r="O1166" s="101">
        <v>44112</v>
      </c>
    </row>
    <row r="1167" spans="1:15" ht="15" customHeight="1" x14ac:dyDescent="0.25">
      <c r="A1167" s="101">
        <v>44118</v>
      </c>
      <c r="B1167" s="101">
        <v>44113</v>
      </c>
      <c r="C1167" s="3">
        <v>2067.3113066400001</v>
      </c>
      <c r="E1167" s="3">
        <v>4.0727897199999399</v>
      </c>
      <c r="F1167" s="3">
        <v>0.19739791045001401</v>
      </c>
      <c r="G1167" s="3">
        <v>3406.6225390700001</v>
      </c>
      <c r="H1167" s="3">
        <v>100.968750017594</v>
      </c>
      <c r="I1167" s="3"/>
      <c r="J1167" s="3">
        <v>2067.3113066400001</v>
      </c>
      <c r="K1167" s="3">
        <v>2067.3113066400001</v>
      </c>
      <c r="O1167" s="101">
        <v>44113</v>
      </c>
    </row>
    <row r="1168" spans="1:15" ht="15" customHeight="1" x14ac:dyDescent="0.25">
      <c r="A1168" s="101">
        <v>44119</v>
      </c>
      <c r="B1168" s="101">
        <v>44116</v>
      </c>
      <c r="C1168" s="3">
        <v>2081.7545653000002</v>
      </c>
      <c r="E1168" s="3">
        <v>14.44325866</v>
      </c>
      <c r="F1168" s="3">
        <v>0.69864942999198199</v>
      </c>
      <c r="G1168" s="3">
        <v>3430.42288801</v>
      </c>
      <c r="H1168" s="3">
        <v>102.37281704339399</v>
      </c>
      <c r="I1168" s="3"/>
      <c r="J1168" s="3">
        <v>2081.7545653000002</v>
      </c>
      <c r="K1168" s="3">
        <v>2081.7545653000002</v>
      </c>
      <c r="O1168" s="101">
        <v>44116</v>
      </c>
    </row>
    <row r="1169" spans="1:15" ht="15" customHeight="1" x14ac:dyDescent="0.25">
      <c r="A1169" s="101">
        <v>44120</v>
      </c>
      <c r="B1169" s="101">
        <v>44117</v>
      </c>
      <c r="C1169" s="3">
        <v>2070.9334234799999</v>
      </c>
      <c r="E1169" s="3">
        <v>-10.8211418200003</v>
      </c>
      <c r="F1169" s="3">
        <v>-0.51980872290969804</v>
      </c>
      <c r="G1169" s="3">
        <v>3413.4568458399999</v>
      </c>
      <c r="H1169" s="3">
        <v>101.37193002155701</v>
      </c>
      <c r="I1169" s="3"/>
      <c r="J1169" s="3">
        <v>2070.9334234799999</v>
      </c>
      <c r="K1169" s="3">
        <v>2070.9334234799999</v>
      </c>
      <c r="O1169" s="101">
        <v>44117</v>
      </c>
    </row>
    <row r="1170" spans="1:15" ht="15" customHeight="1" x14ac:dyDescent="0.25">
      <c r="A1170" s="101">
        <v>44123</v>
      </c>
      <c r="B1170" s="101">
        <v>44118</v>
      </c>
      <c r="C1170" s="3">
        <v>2078.2140012</v>
      </c>
      <c r="E1170" s="3">
        <v>7.2805777200001103</v>
      </c>
      <c r="F1170" s="3">
        <v>0.35156020166817697</v>
      </c>
      <c r="G1170" s="3">
        <v>3425.4572016100001</v>
      </c>
      <c r="H1170" s="3">
        <v>102.07987358478</v>
      </c>
      <c r="I1170" s="3"/>
      <c r="J1170" s="3">
        <v>2078.2140012</v>
      </c>
      <c r="K1170" s="3">
        <v>2078.2140012</v>
      </c>
      <c r="O1170" s="101">
        <v>44118</v>
      </c>
    </row>
    <row r="1171" spans="1:15" ht="15" customHeight="1" x14ac:dyDescent="0.25">
      <c r="A1171" s="101">
        <v>44124</v>
      </c>
      <c r="B1171" s="101">
        <v>44119</v>
      </c>
      <c r="C1171" s="3">
        <v>2054.30036436</v>
      </c>
      <c r="E1171" s="3">
        <v>-23.913636839999899</v>
      </c>
      <c r="F1171" s="3">
        <v>-1.15068211580673</v>
      </c>
      <c r="G1171" s="3">
        <v>3386.0410782200001</v>
      </c>
      <c r="H1171" s="3">
        <v>99.754576620593895</v>
      </c>
      <c r="I1171" s="3"/>
      <c r="J1171" s="3">
        <v>2054.30036436</v>
      </c>
      <c r="K1171" s="3">
        <v>2054.30036436</v>
      </c>
      <c r="O1171" s="101">
        <v>44119</v>
      </c>
    </row>
    <row r="1172" spans="1:15" ht="15" customHeight="1" x14ac:dyDescent="0.25">
      <c r="A1172" s="101">
        <v>44125</v>
      </c>
      <c r="B1172" s="101">
        <v>44120</v>
      </c>
      <c r="C1172" s="3">
        <v>2054.87011433</v>
      </c>
      <c r="E1172" s="3">
        <v>0.56974996999997496</v>
      </c>
      <c r="F1172" s="3">
        <v>2.7734501725484799E-2</v>
      </c>
      <c r="G1172" s="3">
        <v>3386.9801798399999</v>
      </c>
      <c r="H1172" s="3">
        <v>99.809977557018797</v>
      </c>
      <c r="I1172" s="3"/>
      <c r="J1172" s="3">
        <v>2054.87011433</v>
      </c>
      <c r="K1172" s="3">
        <v>2054.87011433</v>
      </c>
      <c r="O1172" s="101">
        <v>44120</v>
      </c>
    </row>
    <row r="1173" spans="1:15" ht="15" customHeight="1" x14ac:dyDescent="0.25">
      <c r="A1173" s="101">
        <v>44126</v>
      </c>
      <c r="B1173" s="101">
        <v>44123</v>
      </c>
      <c r="C1173" s="3">
        <v>2058.4282974399998</v>
      </c>
      <c r="E1173" s="3">
        <v>3.55818310999984</v>
      </c>
      <c r="F1173" s="3">
        <v>0.17315854102828401</v>
      </c>
      <c r="G1173" s="3">
        <v>3392.8450253000001</v>
      </c>
      <c r="H1173" s="3">
        <v>100.15596559873001</v>
      </c>
      <c r="I1173" s="3"/>
      <c r="J1173" s="3">
        <v>2058.4282974399998</v>
      </c>
      <c r="K1173" s="3">
        <v>2058.4282974399998</v>
      </c>
      <c r="O1173" s="101">
        <v>44123</v>
      </c>
    </row>
    <row r="1174" spans="1:15" ht="15" customHeight="1" x14ac:dyDescent="0.25">
      <c r="A1174" s="101">
        <v>44127</v>
      </c>
      <c r="B1174" s="101">
        <v>44124</v>
      </c>
      <c r="C1174" s="3">
        <v>2046.2663904399999</v>
      </c>
      <c r="E1174" s="3">
        <v>-12.1619069999999</v>
      </c>
      <c r="F1174" s="3">
        <v>-0.59083461955537997</v>
      </c>
      <c r="G1174" s="3">
        <v>3372.7989223</v>
      </c>
      <c r="H1174" s="3">
        <v>98.973374860710294</v>
      </c>
      <c r="I1174" s="3"/>
      <c r="J1174" s="3">
        <v>2046.2663904399999</v>
      </c>
      <c r="K1174" s="3">
        <v>2046.2663904399999</v>
      </c>
      <c r="O1174" s="101">
        <v>44124</v>
      </c>
    </row>
    <row r="1175" spans="1:15" ht="15" customHeight="1" x14ac:dyDescent="0.25">
      <c r="A1175" s="101">
        <v>44130</v>
      </c>
      <c r="B1175" s="101">
        <v>44125</v>
      </c>
      <c r="C1175" s="3">
        <v>2004.43123621</v>
      </c>
      <c r="E1175" s="3">
        <v>-41.835154229999901</v>
      </c>
      <c r="F1175" s="3">
        <v>-2.04446275545796</v>
      </c>
      <c r="G1175" s="3">
        <v>3303.8433045100001</v>
      </c>
      <c r="H1175" s="3">
        <v>94.905438317987105</v>
      </c>
      <c r="I1175" s="3"/>
      <c r="J1175" s="3">
        <v>2004.43123621</v>
      </c>
      <c r="K1175" s="3">
        <v>2004.43123621</v>
      </c>
      <c r="O1175" s="101">
        <v>44125</v>
      </c>
    </row>
    <row r="1176" spans="1:15" ht="15" customHeight="1" x14ac:dyDescent="0.25">
      <c r="A1176" s="101">
        <v>44131</v>
      </c>
      <c r="B1176" s="101">
        <v>44126</v>
      </c>
      <c r="C1176" s="3">
        <v>2016.4658867200001</v>
      </c>
      <c r="E1176" s="3">
        <v>12.0346505100001</v>
      </c>
      <c r="F1176" s="3">
        <v>0.60040226337498803</v>
      </c>
      <c r="G1176" s="3">
        <v>3323.6796544899998</v>
      </c>
      <c r="H1176" s="3">
        <v>96.075654981169393</v>
      </c>
      <c r="I1176" s="3"/>
      <c r="J1176" s="3">
        <v>2016.4658867200001</v>
      </c>
      <c r="K1176" s="3">
        <v>2016.4658867200001</v>
      </c>
      <c r="O1176" s="101">
        <v>44126</v>
      </c>
    </row>
    <row r="1177" spans="1:15" ht="15" customHeight="1" x14ac:dyDescent="0.25">
      <c r="A1177" s="101">
        <v>44132</v>
      </c>
      <c r="B1177" s="101">
        <v>44127</v>
      </c>
      <c r="C1177" s="3">
        <v>2002.9953245700001</v>
      </c>
      <c r="E1177" s="3">
        <v>-13.4705621499999</v>
      </c>
      <c r="F1177" s="3">
        <v>-0.66802826860171605</v>
      </c>
      <c r="G1177" s="3">
        <v>3301.9222687299998</v>
      </c>
      <c r="H1177" s="3">
        <v>94.792109601636</v>
      </c>
      <c r="I1177" s="3"/>
      <c r="J1177" s="3">
        <v>2002.9953245700001</v>
      </c>
      <c r="K1177" s="3">
        <v>2002.9953245700001</v>
      </c>
      <c r="O1177" s="101">
        <v>44127</v>
      </c>
    </row>
    <row r="1178" spans="1:15" ht="15" customHeight="1" x14ac:dyDescent="0.25">
      <c r="A1178" s="101">
        <v>44133</v>
      </c>
      <c r="B1178" s="101">
        <v>44130</v>
      </c>
      <c r="C1178" s="3">
        <v>1921.7272359900001</v>
      </c>
      <c r="E1178" s="3">
        <v>-81.268088579999997</v>
      </c>
      <c r="F1178" s="3">
        <v>-4.05732792199335</v>
      </c>
      <c r="G1178" s="3">
        <v>3169.4939680100001</v>
      </c>
      <c r="H1178" s="3">
        <v>86.979694296617197</v>
      </c>
      <c r="I1178" s="3"/>
      <c r="J1178" s="3">
        <v>1921.7272359900001</v>
      </c>
      <c r="K1178" s="3">
        <v>1921.7272359900001</v>
      </c>
      <c r="O1178" s="101">
        <v>44130</v>
      </c>
    </row>
    <row r="1179" spans="1:15" ht="15" customHeight="1" x14ac:dyDescent="0.25">
      <c r="A1179" s="101">
        <v>44134</v>
      </c>
      <c r="B1179" s="101">
        <v>44131</v>
      </c>
      <c r="C1179" s="3">
        <v>1909.8026236400001</v>
      </c>
      <c r="E1179" s="3">
        <v>-11.924612349999901</v>
      </c>
      <c r="F1179" s="3">
        <v>-0.62051534300375799</v>
      </c>
      <c r="G1179" s="3">
        <v>3149.8267716400001</v>
      </c>
      <c r="H1179" s="3">
        <v>85.819456605032897</v>
      </c>
      <c r="I1179" s="3"/>
      <c r="J1179" s="3">
        <v>1909.8026236400001</v>
      </c>
      <c r="K1179" s="3">
        <v>1909.8026236400001</v>
      </c>
      <c r="O1179" s="101">
        <v>44131</v>
      </c>
    </row>
    <row r="1180" spans="1:15" ht="15" customHeight="1" x14ac:dyDescent="0.25">
      <c r="A1180" s="101">
        <v>44137</v>
      </c>
      <c r="B1180" s="101">
        <v>44132</v>
      </c>
      <c r="C1180" s="3">
        <v>1845.3776118799999</v>
      </c>
      <c r="E1180" s="3">
        <v>-64.425011760000103</v>
      </c>
      <c r="F1180" s="3">
        <v>-3.3733858652476298</v>
      </c>
      <c r="G1180" s="3">
        <v>3043.5709605500001</v>
      </c>
      <c r="H1180" s="3">
        <v>79.551049321291899</v>
      </c>
      <c r="I1180" s="3"/>
      <c r="J1180" s="3">
        <v>1845.3776118799999</v>
      </c>
      <c r="K1180" s="3">
        <v>1845.3776118799999</v>
      </c>
      <c r="O1180" s="101">
        <v>44132</v>
      </c>
    </row>
    <row r="1181" spans="1:15" ht="15" customHeight="1" x14ac:dyDescent="0.25">
      <c r="A1181" s="101">
        <v>44138</v>
      </c>
      <c r="B1181" s="101">
        <v>44133</v>
      </c>
      <c r="C1181" s="3">
        <v>1842.45381163</v>
      </c>
      <c r="E1181" s="3">
        <v>-2.9238002499998799</v>
      </c>
      <c r="F1181" s="3">
        <v>-0.15843913089533801</v>
      </c>
      <c r="G1181" s="3">
        <v>3038.7487531699999</v>
      </c>
      <c r="H1181" s="3">
        <v>79.266570199120395</v>
      </c>
      <c r="I1181" s="3"/>
      <c r="J1181" s="3">
        <v>1842.45381163</v>
      </c>
      <c r="K1181" s="3">
        <v>1842.45381163</v>
      </c>
      <c r="O1181" s="101">
        <v>44133</v>
      </c>
    </row>
    <row r="1182" spans="1:15" ht="15" customHeight="1" x14ac:dyDescent="0.25">
      <c r="A1182" s="101">
        <v>44139</v>
      </c>
      <c r="B1182" s="101">
        <v>44134</v>
      </c>
      <c r="C1182" s="3">
        <v>1857.90097524</v>
      </c>
      <c r="E1182" s="3">
        <v>15.447163609999899</v>
      </c>
      <c r="F1182" s="3">
        <v>0.83840167457625003</v>
      </c>
      <c r="G1182" s="3">
        <v>3064.4385272700001</v>
      </c>
      <c r="H1182" s="3">
        <v>80.7821011186454</v>
      </c>
      <c r="I1182" s="3"/>
      <c r="J1182" s="3">
        <v>1857.90097524</v>
      </c>
      <c r="K1182" s="3">
        <v>1857.90097524</v>
      </c>
      <c r="O1182" s="101">
        <v>44134</v>
      </c>
    </row>
    <row r="1183" spans="1:15" ht="15" customHeight="1" x14ac:dyDescent="0.25">
      <c r="A1183" s="101">
        <v>44140</v>
      </c>
      <c r="B1183" s="101">
        <v>44137</v>
      </c>
      <c r="C1183" s="3">
        <v>1873.5171894699999</v>
      </c>
      <c r="E1183" s="3">
        <v>15.616214229999899</v>
      </c>
      <c r="F1183" s="3">
        <v>0.84052995493921701</v>
      </c>
      <c r="G1183" s="3">
        <v>3090.1960510399999</v>
      </c>
      <c r="H1183" s="3">
        <v>82.301628831574405</v>
      </c>
      <c r="I1183" s="3"/>
      <c r="J1183" s="3">
        <v>1873.5171894699999</v>
      </c>
      <c r="K1183" s="3">
        <v>1873.5171894699999</v>
      </c>
      <c r="O1183" s="101">
        <v>44137</v>
      </c>
    </row>
    <row r="1184" spans="1:15" ht="15" customHeight="1" x14ac:dyDescent="0.25">
      <c r="A1184" s="101">
        <v>44141</v>
      </c>
      <c r="B1184" s="101">
        <v>44138</v>
      </c>
      <c r="C1184" s="3">
        <v>1909.2657041299999</v>
      </c>
      <c r="E1184" s="3">
        <v>35.748514659999898</v>
      </c>
      <c r="F1184" s="3">
        <v>1.9080964327908101</v>
      </c>
      <c r="G1184" s="3">
        <v>3149.15997165</v>
      </c>
      <c r="H1184" s="3">
        <v>85.7801197078672</v>
      </c>
      <c r="I1184" s="3"/>
      <c r="J1184" s="3">
        <v>1909.2657041299999</v>
      </c>
      <c r="K1184" s="3">
        <v>1909.2657041299999</v>
      </c>
      <c r="O1184" s="101">
        <v>44138</v>
      </c>
    </row>
    <row r="1185" spans="1:15" ht="15" customHeight="1" x14ac:dyDescent="0.25">
      <c r="A1185" s="101">
        <v>44144</v>
      </c>
      <c r="B1185" s="101">
        <v>44139</v>
      </c>
      <c r="C1185" s="3">
        <v>1973.0177955300001</v>
      </c>
      <c r="E1185" s="3">
        <v>63.752091400000097</v>
      </c>
      <c r="F1185" s="3">
        <v>3.3390895390880302</v>
      </c>
      <c r="G1185" s="3">
        <v>3254.7011824599999</v>
      </c>
      <c r="H1185" s="3">
        <v>92.006370185743606</v>
      </c>
      <c r="I1185" s="3"/>
      <c r="J1185" s="3">
        <v>1973.0177955300001</v>
      </c>
      <c r="K1185" s="3">
        <v>1973.0177955300001</v>
      </c>
      <c r="O1185" s="101">
        <v>44139</v>
      </c>
    </row>
    <row r="1186" spans="1:15" ht="15" customHeight="1" x14ac:dyDescent="0.25">
      <c r="A1186" s="101">
        <v>44145</v>
      </c>
      <c r="B1186" s="101">
        <v>44140</v>
      </c>
      <c r="C1186" s="3">
        <v>1981.1844779800001</v>
      </c>
      <c r="E1186" s="3">
        <v>8.1666824500000494</v>
      </c>
      <c r="F1186" s="3">
        <v>0.41391833710280301</v>
      </c>
      <c r="G1186" s="3">
        <v>3268.17298747</v>
      </c>
      <c r="H1186" s="3">
        <v>92.801119760223699</v>
      </c>
      <c r="I1186" s="3"/>
      <c r="J1186" s="3">
        <v>1981.1844779800001</v>
      </c>
      <c r="K1186" s="3">
        <v>1981.1844779800001</v>
      </c>
      <c r="O1186" s="101">
        <v>44140</v>
      </c>
    </row>
    <row r="1187" spans="1:15" ht="15" customHeight="1" x14ac:dyDescent="0.25">
      <c r="A1187" s="101">
        <v>44146</v>
      </c>
      <c r="B1187" s="101">
        <v>44141</v>
      </c>
      <c r="C1187" s="3">
        <v>1977.29497879</v>
      </c>
      <c r="E1187" s="3">
        <v>-3.8894991900001501</v>
      </c>
      <c r="F1187" s="3">
        <v>-0.19632190910185901</v>
      </c>
      <c r="G1187" s="3">
        <v>3261.7568478600001</v>
      </c>
      <c r="H1187" s="3">
        <v>92.422608920654099</v>
      </c>
      <c r="I1187" s="3"/>
      <c r="J1187" s="3">
        <v>1977.29497879</v>
      </c>
      <c r="K1187" s="3">
        <v>1977.29497879</v>
      </c>
      <c r="O1187" s="101">
        <v>44141</v>
      </c>
    </row>
    <row r="1188" spans="1:15" ht="15" customHeight="1" x14ac:dyDescent="0.25">
      <c r="A1188" s="101">
        <v>44147</v>
      </c>
      <c r="B1188" s="101">
        <v>44144</v>
      </c>
      <c r="C1188" s="3">
        <v>2011.8059394700001</v>
      </c>
      <c r="E1188" s="3">
        <v>34.510960680000103</v>
      </c>
      <c r="F1188" s="3">
        <v>1.7453622777679301</v>
      </c>
      <c r="G1188" s="3">
        <v>3318.68632149</v>
      </c>
      <c r="H1188" s="3">
        <v>95.781080551533506</v>
      </c>
      <c r="I1188" s="3"/>
      <c r="J1188" s="3">
        <v>2011.8059394700001</v>
      </c>
      <c r="K1188" s="3">
        <v>2011.8059394700001</v>
      </c>
      <c r="O1188" s="101">
        <v>44144</v>
      </c>
    </row>
    <row r="1189" spans="1:15" ht="15" customHeight="1" x14ac:dyDescent="0.25">
      <c r="A1189" s="101">
        <v>44148</v>
      </c>
      <c r="B1189" s="101">
        <v>44145</v>
      </c>
      <c r="C1189" s="3">
        <v>1989.1268324800001</v>
      </c>
      <c r="E1189" s="3">
        <v>-22.679106990000001</v>
      </c>
      <c r="F1189" s="3">
        <v>-1.1273009262500999</v>
      </c>
      <c r="G1189" s="3">
        <v>3281.2747398500001</v>
      </c>
      <c r="H1189" s="3">
        <v>93.574038617141596</v>
      </c>
      <c r="I1189" s="3"/>
      <c r="J1189" s="3">
        <v>1989.1268324800001</v>
      </c>
      <c r="K1189" s="3">
        <v>1989.1268324800001</v>
      </c>
      <c r="O1189" s="101">
        <v>44145</v>
      </c>
    </row>
    <row r="1190" spans="1:15" ht="15" customHeight="1" x14ac:dyDescent="0.25">
      <c r="A1190" s="101">
        <v>44151</v>
      </c>
      <c r="B1190" s="101">
        <v>44146</v>
      </c>
      <c r="C1190" s="3">
        <v>2009.6100595400001</v>
      </c>
      <c r="E1190" s="3">
        <v>20.483227059999901</v>
      </c>
      <c r="F1190" s="3">
        <v>1.02975972801402</v>
      </c>
      <c r="G1190" s="3">
        <v>3315.0639856900002</v>
      </c>
      <c r="H1190" s="3">
        <v>95.567386110919401</v>
      </c>
      <c r="I1190" s="3"/>
      <c r="J1190" s="3">
        <v>2009.6100595400001</v>
      </c>
      <c r="K1190" s="3">
        <v>2009.6100595400001</v>
      </c>
      <c r="O1190" s="101">
        <v>44146</v>
      </c>
    </row>
    <row r="1191" spans="1:15" ht="15" customHeight="1" x14ac:dyDescent="0.25">
      <c r="A1191" s="101">
        <v>44152</v>
      </c>
      <c r="B1191" s="101">
        <v>44147</v>
      </c>
      <c r="C1191" s="3">
        <v>1997.6115521900001</v>
      </c>
      <c r="E1191" s="3">
        <v>-11.998507349999899</v>
      </c>
      <c r="F1191" s="3">
        <v>-0.59705649327543797</v>
      </c>
      <c r="G1191" s="3">
        <v>3295.2711808899999</v>
      </c>
      <c r="H1191" s="3">
        <v>94.399738332400204</v>
      </c>
      <c r="I1191" s="3"/>
      <c r="J1191" s="3">
        <v>1997.6115521900001</v>
      </c>
      <c r="K1191" s="3">
        <v>1997.6115521900001</v>
      </c>
      <c r="O1191" s="101">
        <v>44147</v>
      </c>
    </row>
    <row r="1192" spans="1:15" ht="15" customHeight="1" x14ac:dyDescent="0.25">
      <c r="A1192" s="101">
        <v>44153</v>
      </c>
      <c r="B1192" s="101">
        <v>44148</v>
      </c>
      <c r="C1192" s="3">
        <v>2000.5027319599999</v>
      </c>
      <c r="E1192" s="3">
        <v>2.8911797699997801</v>
      </c>
      <c r="F1192" s="3">
        <v>0.14473183071204099</v>
      </c>
      <c r="G1192" s="3">
        <v>3300.9191331400002</v>
      </c>
      <c r="H1192" s="3">
        <v>94.732931074133106</v>
      </c>
      <c r="I1192" s="3"/>
      <c r="J1192" s="3">
        <v>2000.5027319599999</v>
      </c>
      <c r="K1192" s="3">
        <v>2000.5027319599999</v>
      </c>
      <c r="O1192" s="101">
        <v>44148</v>
      </c>
    </row>
    <row r="1193" spans="1:15" ht="15" customHeight="1" x14ac:dyDescent="0.25">
      <c r="A1193" s="101">
        <v>44154</v>
      </c>
      <c r="B1193" s="101">
        <v>44151</v>
      </c>
      <c r="C1193" s="3">
        <v>2026.7438293099999</v>
      </c>
      <c r="E1193" s="3">
        <v>26.24109735</v>
      </c>
      <c r="F1193" s="3">
        <v>1.31172514442359</v>
      </c>
      <c r="G1193" s="3">
        <v>3344.2181194099999</v>
      </c>
      <c r="H1193" s="3">
        <v>97.287291895712798</v>
      </c>
      <c r="I1193" s="3"/>
      <c r="J1193" s="3">
        <v>2026.7438293099999</v>
      </c>
      <c r="K1193" s="3">
        <v>2026.7438293099999</v>
      </c>
      <c r="O1193" s="101">
        <v>44151</v>
      </c>
    </row>
    <row r="1194" spans="1:15" ht="15" customHeight="1" x14ac:dyDescent="0.25">
      <c r="A1194" s="101">
        <v>44155</v>
      </c>
      <c r="B1194" s="101">
        <v>44152</v>
      </c>
      <c r="C1194" s="3">
        <v>2015.19761991</v>
      </c>
      <c r="E1194" s="3">
        <v>-11.546209399999899</v>
      </c>
      <c r="F1194" s="3">
        <v>-0.56969258931607303</v>
      </c>
      <c r="G1194" s="3">
        <v>3325.16635662</v>
      </c>
      <c r="H1194" s="3">
        <v>96.163360814524296</v>
      </c>
      <c r="I1194" s="3"/>
      <c r="J1194" s="3">
        <v>2015.19761991</v>
      </c>
      <c r="K1194" s="3">
        <v>2015.19761991</v>
      </c>
      <c r="O1194" s="101">
        <v>44152</v>
      </c>
    </row>
    <row r="1195" spans="1:15" ht="15" customHeight="1" x14ac:dyDescent="0.25">
      <c r="A1195" s="101">
        <v>44158</v>
      </c>
      <c r="B1195" s="101">
        <v>44153</v>
      </c>
      <c r="C1195" s="3">
        <v>2018.4669532999999</v>
      </c>
      <c r="E1195" s="3">
        <v>3.26933338999992</v>
      </c>
      <c r="F1195" s="3">
        <v>0.16223388503933101</v>
      </c>
      <c r="G1195" s="3">
        <v>3330.56090318</v>
      </c>
      <c r="H1195" s="3">
        <v>96.481604255539906</v>
      </c>
      <c r="I1195" s="3"/>
      <c r="J1195" s="3">
        <v>2018.4669532999999</v>
      </c>
      <c r="K1195" s="3">
        <v>2018.4669532999999</v>
      </c>
      <c r="O1195" s="101">
        <v>44153</v>
      </c>
    </row>
    <row r="1196" spans="1:15" ht="15" customHeight="1" x14ac:dyDescent="0.25">
      <c r="A1196" s="101">
        <v>44159</v>
      </c>
      <c r="B1196" s="101">
        <v>44154</v>
      </c>
      <c r="C1196" s="3">
        <v>2004.5416486700001</v>
      </c>
      <c r="E1196" s="3">
        <v>-13.9253046299998</v>
      </c>
      <c r="F1196" s="3">
        <v>-0.689895101192183</v>
      </c>
      <c r="G1196" s="3">
        <v>3307.5835266600002</v>
      </c>
      <c r="H1196" s="3">
        <v>95.126087292639596</v>
      </c>
      <c r="I1196" s="3"/>
      <c r="J1196" s="3">
        <v>2004.5416486700001</v>
      </c>
      <c r="K1196" s="3">
        <v>2004.5416486700001</v>
      </c>
      <c r="O1196" s="101">
        <v>44154</v>
      </c>
    </row>
    <row r="1197" spans="1:15" ht="15" customHeight="1" x14ac:dyDescent="0.25">
      <c r="A1197" s="101">
        <v>44160</v>
      </c>
      <c r="B1197" s="101">
        <v>44155</v>
      </c>
      <c r="C1197" s="3">
        <v>2015.4218029199999</v>
      </c>
      <c r="E1197" s="3">
        <v>10.8801542499998</v>
      </c>
      <c r="F1197" s="3">
        <v>0.54277516544585203</v>
      </c>
      <c r="G1197" s="3">
        <v>3325.53626863</v>
      </c>
      <c r="H1197" s="3">
        <v>96.185183236413906</v>
      </c>
      <c r="I1197" s="3"/>
      <c r="J1197" s="3">
        <v>2015.4218029199999</v>
      </c>
      <c r="K1197" s="3">
        <v>2015.4218029199999</v>
      </c>
      <c r="O1197" s="101">
        <v>44155</v>
      </c>
    </row>
    <row r="1198" spans="1:15" ht="15" customHeight="1" x14ac:dyDescent="0.25">
      <c r="A1198" s="101">
        <v>44161</v>
      </c>
      <c r="B1198" s="101">
        <v>44158</v>
      </c>
      <c r="C1198" s="3">
        <v>2020.8309498799999</v>
      </c>
      <c r="E1198" s="3">
        <v>5.4091469600000401</v>
      </c>
      <c r="F1198" s="3">
        <v>0.26838783584473003</v>
      </c>
      <c r="G1198" s="3">
        <v>3336.4856863300001</v>
      </c>
      <c r="H1198" s="3">
        <v>96.831128234238705</v>
      </c>
      <c r="I1198" s="3"/>
      <c r="J1198" s="3">
        <v>2020.8309498799999</v>
      </c>
      <c r="K1198" s="3">
        <v>2020.8309498799999</v>
      </c>
      <c r="O1198" s="101">
        <v>44158</v>
      </c>
    </row>
    <row r="1199" spans="1:15" ht="15" customHeight="1" x14ac:dyDescent="0.25">
      <c r="A1199" s="101">
        <v>44162</v>
      </c>
      <c r="B1199" s="101">
        <v>44159</v>
      </c>
      <c r="C1199" s="3">
        <v>2009.0862260599999</v>
      </c>
      <c r="E1199" s="3">
        <v>-11.7447238199999</v>
      </c>
      <c r="F1199" s="3">
        <v>-0.58118289512031296</v>
      </c>
      <c r="G1199" s="3">
        <v>3318.6311960399998</v>
      </c>
      <c r="H1199" s="3">
        <v>95.777828505657098</v>
      </c>
      <c r="I1199" s="3"/>
      <c r="J1199" s="3">
        <v>2009.0862260599999</v>
      </c>
      <c r="K1199" s="3">
        <v>2009.0862260599999</v>
      </c>
      <c r="O1199" s="101">
        <v>44159</v>
      </c>
    </row>
    <row r="1200" spans="1:15" ht="15" customHeight="1" x14ac:dyDescent="0.25">
      <c r="A1200" s="101">
        <v>44165</v>
      </c>
      <c r="B1200" s="101">
        <v>44160</v>
      </c>
      <c r="C1200" s="3">
        <v>2012.9913094999999</v>
      </c>
      <c r="E1200" s="3">
        <v>3.9050834399999901</v>
      </c>
      <c r="F1200" s="3">
        <v>0.19437112202287299</v>
      </c>
      <c r="G1200" s="3">
        <v>3325.0816567400002</v>
      </c>
      <c r="H1200" s="3">
        <v>96.1583640680944</v>
      </c>
      <c r="I1200" s="3"/>
      <c r="J1200" s="3">
        <v>2012.9913094999999</v>
      </c>
      <c r="K1200" s="3">
        <v>2012.9913094999999</v>
      </c>
      <c r="O1200" s="101">
        <v>44160</v>
      </c>
    </row>
    <row r="1201" spans="1:15" ht="15" customHeight="1" x14ac:dyDescent="0.25">
      <c r="A1201" s="101">
        <v>44166</v>
      </c>
      <c r="B1201" s="101">
        <v>44162</v>
      </c>
      <c r="C1201" s="3">
        <v>2034.77620267</v>
      </c>
      <c r="E1201" s="3">
        <v>21.78489317</v>
      </c>
      <c r="F1201" s="3">
        <v>1.08221496373033</v>
      </c>
      <c r="G1201" s="3">
        <v>3362.3651853299998</v>
      </c>
      <c r="H1201" s="3">
        <v>98.357851698744199</v>
      </c>
      <c r="I1201" s="3"/>
      <c r="J1201" s="3">
        <v>2034.77620267</v>
      </c>
      <c r="K1201" s="3">
        <v>2034.77620267</v>
      </c>
      <c r="O1201" s="101">
        <v>44161</v>
      </c>
    </row>
    <row r="1202" spans="1:15" ht="15" customHeight="1" x14ac:dyDescent="0.25">
      <c r="A1202" s="101">
        <v>44167</v>
      </c>
      <c r="B1202" s="101">
        <v>44165</v>
      </c>
      <c r="C1202" s="3">
        <v>2042.21816872</v>
      </c>
      <c r="E1202" s="3">
        <v>7.4419660500000102</v>
      </c>
      <c r="F1202" s="3">
        <v>0.36573879919741198</v>
      </c>
      <c r="G1202" s="3">
        <v>3374.66265939</v>
      </c>
      <c r="H1202" s="3">
        <v>99.083323324047001</v>
      </c>
      <c r="I1202" s="3"/>
      <c r="J1202" s="3">
        <v>2042.21816872</v>
      </c>
      <c r="K1202" s="3">
        <v>2042.21816872</v>
      </c>
      <c r="O1202" s="101">
        <v>44162</v>
      </c>
    </row>
    <row r="1203" spans="1:15" ht="15" customHeight="1" x14ac:dyDescent="0.25">
      <c r="A1203" s="101">
        <v>44168</v>
      </c>
      <c r="B1203" s="101">
        <v>44166</v>
      </c>
      <c r="C1203" s="3">
        <v>2038.38179201</v>
      </c>
      <c r="E1203" s="3">
        <v>-3.8363767099999602</v>
      </c>
      <c r="F1203" s="3">
        <v>-0.18785342177248801</v>
      </c>
      <c r="G1203" s="3">
        <v>3368.3232401099999</v>
      </c>
      <c r="H1203" s="3">
        <v>98.709338488941995</v>
      </c>
      <c r="I1203" s="3"/>
      <c r="J1203" s="3">
        <v>2038.38179201</v>
      </c>
      <c r="K1203" s="3">
        <v>2038.38179201</v>
      </c>
      <c r="O1203" s="101">
        <v>44165</v>
      </c>
    </row>
    <row r="1204" spans="1:15" ht="15" customHeight="1" x14ac:dyDescent="0.25">
      <c r="A1204" s="101">
        <v>44169</v>
      </c>
      <c r="B1204" s="101">
        <v>44167</v>
      </c>
      <c r="C1204" s="3">
        <v>2030.4376470300001</v>
      </c>
      <c r="E1204" s="3">
        <v>-7.9441449799999102</v>
      </c>
      <c r="F1204" s="3">
        <v>-0.38972801911493199</v>
      </c>
      <c r="G1204" s="3">
        <v>3355.1959406699998</v>
      </c>
      <c r="H1204" s="3">
        <v>97.934912520315706</v>
      </c>
      <c r="I1204" s="3"/>
      <c r="J1204" s="3">
        <v>2030.4376470300001</v>
      </c>
      <c r="K1204" s="3">
        <v>2030.4376470300001</v>
      </c>
      <c r="O1204" s="101">
        <v>44166</v>
      </c>
    </row>
    <row r="1205" spans="1:15" ht="15" customHeight="1" x14ac:dyDescent="0.25">
      <c r="A1205" s="101">
        <v>44172</v>
      </c>
      <c r="B1205" s="101">
        <v>44168</v>
      </c>
      <c r="C1205" s="3">
        <v>2028.2502825399999</v>
      </c>
      <c r="E1205" s="3">
        <v>-2.1873644900001601</v>
      </c>
      <c r="F1205" s="3">
        <v>-0.10772872012099199</v>
      </c>
      <c r="G1205" s="3">
        <v>3351.5814310199999</v>
      </c>
      <c r="H1205" s="3">
        <v>97.721679772056603</v>
      </c>
      <c r="I1205" s="3"/>
      <c r="J1205" s="3">
        <v>2028.2502825399999</v>
      </c>
      <c r="K1205" s="3">
        <v>2028.2502825399999</v>
      </c>
      <c r="O1205" s="101">
        <v>44167</v>
      </c>
    </row>
    <row r="1206" spans="1:15" ht="15" customHeight="1" x14ac:dyDescent="0.25">
      <c r="A1206" s="101">
        <v>44173</v>
      </c>
      <c r="B1206" s="101">
        <v>44169</v>
      </c>
      <c r="C1206" s="3">
        <v>2043.4234212399999</v>
      </c>
      <c r="E1206" s="3">
        <v>15.1731386999999</v>
      </c>
      <c r="F1206" s="3">
        <v>0.74809005725853195</v>
      </c>
      <c r="G1206" s="3">
        <v>3376.6542784799999</v>
      </c>
      <c r="H1206" s="3">
        <v>99.200816000279204</v>
      </c>
      <c r="I1206" s="3"/>
      <c r="J1206" s="3">
        <v>2043.4234212399999</v>
      </c>
      <c r="K1206" s="3">
        <v>2043.4234212399999</v>
      </c>
      <c r="O1206" s="101">
        <v>44168</v>
      </c>
    </row>
    <row r="1207" spans="1:15" ht="15" customHeight="1" x14ac:dyDescent="0.25">
      <c r="A1207" s="101">
        <v>44174</v>
      </c>
      <c r="B1207" s="101">
        <v>44172</v>
      </c>
      <c r="C1207" s="3">
        <v>2041.35015155</v>
      </c>
      <c r="E1207" s="3">
        <v>-2.0732696899999601</v>
      </c>
      <c r="F1207" s="3">
        <v>-0.101460601285552</v>
      </c>
      <c r="G1207" s="3">
        <v>3373.2283047400001</v>
      </c>
      <c r="H1207" s="3">
        <v>98.998705654262196</v>
      </c>
      <c r="I1207" s="3"/>
      <c r="J1207" s="3">
        <v>2041.35015155</v>
      </c>
      <c r="K1207" s="3">
        <v>2041.35015155</v>
      </c>
      <c r="O1207" s="101">
        <v>44169</v>
      </c>
    </row>
    <row r="1208" spans="1:15" ht="15" customHeight="1" x14ac:dyDescent="0.25">
      <c r="A1208" s="101">
        <v>44175</v>
      </c>
      <c r="B1208" s="101">
        <v>44173</v>
      </c>
      <c r="C1208" s="3">
        <v>2064.6186163900002</v>
      </c>
      <c r="E1208" s="3">
        <v>23.268464840000199</v>
      </c>
      <c r="F1208" s="3">
        <v>1.1398566200086999</v>
      </c>
      <c r="G1208" s="3">
        <v>3411.6782708699998</v>
      </c>
      <c r="H1208" s="3">
        <v>101.267005573828</v>
      </c>
      <c r="I1208" s="3"/>
      <c r="J1208" s="3">
        <v>2064.6186163900002</v>
      </c>
      <c r="K1208" s="3">
        <v>2064.6186163900002</v>
      </c>
      <c r="O1208" s="101">
        <v>44172</v>
      </c>
    </row>
    <row r="1209" spans="1:15" ht="15" customHeight="1" x14ac:dyDescent="0.25">
      <c r="A1209" s="101">
        <v>44176</v>
      </c>
      <c r="B1209" s="101">
        <v>44174</v>
      </c>
      <c r="C1209" s="3">
        <v>2064.1957869600001</v>
      </c>
      <c r="E1209" s="3">
        <v>-0.42282943000009199</v>
      </c>
      <c r="F1209" s="3">
        <v>-2.04797838517678E-2</v>
      </c>
      <c r="G1209" s="3">
        <v>3410.9795665400002</v>
      </c>
      <c r="H1209" s="3">
        <v>101.225786526451</v>
      </c>
      <c r="I1209" s="3"/>
      <c r="J1209" s="3">
        <v>2064.1957869600001</v>
      </c>
      <c r="K1209" s="3">
        <v>2064.1957869600001</v>
      </c>
      <c r="O1209" s="101">
        <v>44173</v>
      </c>
    </row>
    <row r="1210" spans="1:15" ht="15" customHeight="1" x14ac:dyDescent="0.25">
      <c r="A1210" s="101">
        <v>44179</v>
      </c>
      <c r="B1210" s="101">
        <v>44175</v>
      </c>
      <c r="C1210" s="3">
        <v>2054.4377717399998</v>
      </c>
      <c r="E1210" s="3">
        <v>-9.7580152200002797</v>
      </c>
      <c r="F1210" s="3">
        <v>-0.47272721326357903</v>
      </c>
      <c r="G1210" s="3">
        <v>3395.2850680800002</v>
      </c>
      <c r="H1210" s="3">
        <v>100.299912379408</v>
      </c>
      <c r="I1210" s="3"/>
      <c r="J1210" s="3">
        <v>2054.4377717399998</v>
      </c>
      <c r="K1210" s="3">
        <v>2054.4377717399998</v>
      </c>
      <c r="O1210" s="101">
        <v>44174</v>
      </c>
    </row>
    <row r="1211" spans="1:15" ht="15" customHeight="1" x14ac:dyDescent="0.25">
      <c r="A1211" s="101">
        <v>44180</v>
      </c>
      <c r="B1211" s="101">
        <v>44176</v>
      </c>
      <c r="C1211" s="3">
        <v>2060.9478792700002</v>
      </c>
      <c r="E1211" s="3">
        <v>6.5101075300003597</v>
      </c>
      <c r="F1211" s="3">
        <v>0.31688024916358598</v>
      </c>
      <c r="G1211" s="3">
        <v>3407.54530393</v>
      </c>
      <c r="H1211" s="3">
        <v>101.02318719058501</v>
      </c>
      <c r="I1211" s="3"/>
      <c r="J1211" s="3">
        <v>2060.9478792700002</v>
      </c>
      <c r="K1211" s="3">
        <v>2060.9478792700002</v>
      </c>
      <c r="O1211" s="101">
        <v>44175</v>
      </c>
    </row>
    <row r="1212" spans="1:15" ht="15" customHeight="1" x14ac:dyDescent="0.25">
      <c r="A1212" s="101">
        <v>44181</v>
      </c>
      <c r="B1212" s="101">
        <v>44179</v>
      </c>
      <c r="C1212" s="3">
        <v>2072.74730507</v>
      </c>
      <c r="E1212" s="3">
        <v>11.799425799999799</v>
      </c>
      <c r="F1212" s="3">
        <v>0.57252422143636506</v>
      </c>
      <c r="G1212" s="3">
        <v>3427.0543261500002</v>
      </c>
      <c r="H1212" s="3">
        <v>102.174093627871</v>
      </c>
      <c r="I1212" s="3"/>
      <c r="J1212" s="3">
        <v>2072.74730507</v>
      </c>
      <c r="K1212" s="3">
        <v>2072.74730507</v>
      </c>
      <c r="O1212" s="101">
        <v>44176</v>
      </c>
    </row>
    <row r="1213" spans="1:15" ht="15" customHeight="1" x14ac:dyDescent="0.25">
      <c r="A1213" s="101">
        <v>44182</v>
      </c>
      <c r="B1213" s="101">
        <v>44180</v>
      </c>
      <c r="C1213" s="3">
        <v>2074.6507142199998</v>
      </c>
      <c r="E1213" s="3">
        <v>1.9034091499997801</v>
      </c>
      <c r="F1213" s="3">
        <v>9.1830255687419496E-2</v>
      </c>
      <c r="G1213" s="3">
        <v>3430.2013989000002</v>
      </c>
      <c r="H1213" s="3">
        <v>102.35975061496799</v>
      </c>
      <c r="I1213" s="3"/>
      <c r="J1213" s="3">
        <v>2074.6507142199998</v>
      </c>
      <c r="K1213" s="3">
        <v>2074.6507142199998</v>
      </c>
      <c r="O1213" s="101">
        <v>44179</v>
      </c>
    </row>
    <row r="1214" spans="1:15" ht="15" customHeight="1" x14ac:dyDescent="0.25">
      <c r="A1214" s="101">
        <v>44183</v>
      </c>
      <c r="B1214" s="101">
        <v>44181</v>
      </c>
      <c r="C1214" s="3">
        <v>2086.6362163200001</v>
      </c>
      <c r="E1214" s="3">
        <v>11.9855021000003</v>
      </c>
      <c r="F1214" s="3">
        <v>0.57771180555115098</v>
      </c>
      <c r="G1214" s="3">
        <v>3450.0180773299999</v>
      </c>
      <c r="H1214" s="3">
        <v>103.528806783623</v>
      </c>
      <c r="I1214" s="3"/>
      <c r="J1214" s="3">
        <v>2086.6362163200001</v>
      </c>
      <c r="K1214" s="3">
        <v>2086.6362163200001</v>
      </c>
      <c r="O1214" s="101">
        <v>44180</v>
      </c>
    </row>
    <row r="1215" spans="1:15" ht="15" customHeight="1" x14ac:dyDescent="0.25">
      <c r="A1215" s="101">
        <v>44186</v>
      </c>
      <c r="B1215" s="101">
        <v>44182</v>
      </c>
      <c r="C1215" s="3">
        <v>2092.0520872100001</v>
      </c>
      <c r="E1215" s="3">
        <v>5.4158708899999501</v>
      </c>
      <c r="F1215" s="3">
        <v>0.25955031584525801</v>
      </c>
      <c r="G1215" s="3">
        <v>3458.9726101400001</v>
      </c>
      <c r="H1215" s="3">
        <v>104.057066444086</v>
      </c>
      <c r="I1215" s="3"/>
      <c r="J1215" s="3">
        <v>2092.0520872100001</v>
      </c>
      <c r="K1215" s="3">
        <v>2092.0520872100001</v>
      </c>
      <c r="O1215" s="101">
        <v>44181</v>
      </c>
    </row>
    <row r="1216" spans="1:15" ht="15" customHeight="1" x14ac:dyDescent="0.25">
      <c r="A1216" s="101">
        <v>44187</v>
      </c>
      <c r="B1216" s="101">
        <v>44183</v>
      </c>
      <c r="C1216" s="3">
        <v>2092.0836851200002</v>
      </c>
      <c r="E1216" s="3">
        <v>3.1597910000073101E-2</v>
      </c>
      <c r="F1216" s="3">
        <v>1.5103787421644199E-3</v>
      </c>
      <c r="G1216" s="3">
        <v>3459.0248537299999</v>
      </c>
      <c r="H1216" s="3">
        <v>104.060148478817</v>
      </c>
      <c r="I1216" s="3"/>
      <c r="J1216" s="3">
        <v>2092.0836851200002</v>
      </c>
      <c r="K1216" s="3">
        <v>2092.0836851200002</v>
      </c>
      <c r="O1216" s="101">
        <v>44182</v>
      </c>
    </row>
    <row r="1217" spans="1:15" ht="15" customHeight="1" x14ac:dyDescent="0.25">
      <c r="A1217" s="101">
        <v>44188</v>
      </c>
      <c r="B1217" s="101">
        <v>44186</v>
      </c>
      <c r="C1217" s="3">
        <v>2057.79996562</v>
      </c>
      <c r="E1217" s="3">
        <v>-34.283719500000103</v>
      </c>
      <c r="F1217" s="3">
        <v>-1.6387355698935</v>
      </c>
      <c r="G1217" s="3">
        <v>3402.3405830800002</v>
      </c>
      <c r="H1217" s="3">
        <v>100.716142241689</v>
      </c>
      <c r="I1217" s="3"/>
      <c r="J1217" s="3">
        <v>2057.79996562</v>
      </c>
      <c r="K1217" s="3">
        <v>2057.79996562</v>
      </c>
      <c r="O1217" s="101">
        <v>44183</v>
      </c>
    </row>
    <row r="1218" spans="1:15" ht="15" customHeight="1" x14ac:dyDescent="0.25">
      <c r="A1218" s="101">
        <v>44193</v>
      </c>
      <c r="B1218" s="101">
        <v>44187</v>
      </c>
      <c r="C1218" s="3">
        <v>2081.33461141</v>
      </c>
      <c r="E1218" s="3">
        <v>23.534645789999999</v>
      </c>
      <c r="F1218" s="3">
        <v>1.1436799583631501</v>
      </c>
      <c r="G1218" s="3">
        <v>3441.2524704500001</v>
      </c>
      <c r="H1218" s="3">
        <v>103.01169253406501</v>
      </c>
      <c r="I1218" s="3"/>
      <c r="J1218" s="3">
        <v>2081.33461141</v>
      </c>
      <c r="K1218" s="3">
        <v>2081.33461141</v>
      </c>
      <c r="O1218" s="101">
        <v>44186</v>
      </c>
    </row>
    <row r="1219" spans="1:15" ht="15" customHeight="1" x14ac:dyDescent="0.25">
      <c r="A1219" s="101">
        <v>44194</v>
      </c>
      <c r="B1219" s="101">
        <v>44188</v>
      </c>
      <c r="C1219" s="3">
        <v>2102.4043870599999</v>
      </c>
      <c r="E1219" s="3">
        <v>21.069775649999801</v>
      </c>
      <c r="F1219" s="3">
        <v>1.01232043778516</v>
      </c>
      <c r="G1219" s="3">
        <v>3476.0889725100001</v>
      </c>
      <c r="H1219" s="3">
        <v>105.06682138784601</v>
      </c>
      <c r="I1219" s="3"/>
      <c r="J1219" s="3">
        <v>2102.4043870599999</v>
      </c>
      <c r="K1219" s="3">
        <v>2102.4043870599999</v>
      </c>
      <c r="O1219" s="101">
        <v>44187</v>
      </c>
    </row>
    <row r="1220" spans="1:15" ht="15" customHeight="1" x14ac:dyDescent="0.25">
      <c r="A1220" s="101">
        <v>44195</v>
      </c>
      <c r="B1220" s="101">
        <v>44189</v>
      </c>
      <c r="C1220" s="3">
        <v>2102.4043870599999</v>
      </c>
      <c r="E1220" s="3"/>
      <c r="F1220" s="3"/>
      <c r="G1220" s="3">
        <v>3476.0889725100001</v>
      </c>
      <c r="H1220" s="3">
        <v>105.06682138784601</v>
      </c>
      <c r="I1220" s="3"/>
      <c r="J1220" s="3">
        <v>2102.4043870599999</v>
      </c>
      <c r="K1220" s="3">
        <v>2102.4043870599999</v>
      </c>
      <c r="O1220" s="101">
        <v>44188</v>
      </c>
    </row>
    <row r="1221" spans="1:15" ht="15" customHeight="1" x14ac:dyDescent="0.25">
      <c r="A1221" s="101">
        <v>44200</v>
      </c>
      <c r="B1221" s="101">
        <v>44193</v>
      </c>
      <c r="C1221" s="3">
        <v>2115.8162003799998</v>
      </c>
      <c r="E1221" s="3">
        <v>13.411813319999901</v>
      </c>
      <c r="F1221" s="3">
        <v>0.63792738459582599</v>
      </c>
      <c r="G1221" s="3">
        <v>3498.2638959999999</v>
      </c>
      <c r="H1221" s="3">
        <v>106.374998799464</v>
      </c>
      <c r="I1221" s="3"/>
      <c r="J1221" s="3">
        <v>2115.8162003799998</v>
      </c>
      <c r="K1221" s="3">
        <v>2115.8162003799998</v>
      </c>
      <c r="O1221" s="101">
        <v>44193</v>
      </c>
    </row>
    <row r="1222" spans="1:15" ht="15" customHeight="1" x14ac:dyDescent="0.25">
      <c r="A1222" s="101">
        <v>44201</v>
      </c>
      <c r="B1222" s="101">
        <v>44194</v>
      </c>
      <c r="C1222" s="3">
        <v>2143.2192023299999</v>
      </c>
      <c r="E1222" s="3">
        <v>27.40300195</v>
      </c>
      <c r="F1222" s="3">
        <v>1.29515039846459</v>
      </c>
      <c r="G1222" s="3">
        <v>3545.8831307599999</v>
      </c>
      <c r="H1222" s="3">
        <v>109.184226407382</v>
      </c>
      <c r="I1222" s="3"/>
      <c r="J1222" s="3">
        <v>2143.2192023299999</v>
      </c>
      <c r="K1222" s="3">
        <v>2143.2192023299999</v>
      </c>
      <c r="O1222" s="101">
        <v>44194</v>
      </c>
    </row>
    <row r="1223" spans="1:15" ht="15" customHeight="1" x14ac:dyDescent="0.25">
      <c r="A1223" s="101">
        <v>44203</v>
      </c>
      <c r="B1223" s="101">
        <v>44195</v>
      </c>
      <c r="C1223" s="3">
        <v>2121.8747332399998</v>
      </c>
      <c r="E1223" s="3">
        <v>-21.34446909</v>
      </c>
      <c r="F1223" s="3">
        <v>-0.99590695467806001</v>
      </c>
      <c r="G1223" s="3">
        <v>3510.5694340499999</v>
      </c>
      <c r="H1223" s="3">
        <v>107.100946148147</v>
      </c>
      <c r="I1223" s="3"/>
      <c r="J1223" s="3">
        <v>2121.8747332399998</v>
      </c>
      <c r="K1223" s="3">
        <v>2121.8747332399998</v>
      </c>
      <c r="O1223" s="101">
        <v>44195</v>
      </c>
    </row>
    <row r="1224" spans="1:15" ht="15" customHeight="1" x14ac:dyDescent="0.25">
      <c r="A1224" s="101">
        <v>44204</v>
      </c>
      <c r="B1224" s="101">
        <v>44196</v>
      </c>
      <c r="C1224" s="3">
        <v>2121.8747332399998</v>
      </c>
      <c r="E1224" s="3"/>
      <c r="F1224" s="3"/>
      <c r="G1224" s="3">
        <v>3510.5694340499999</v>
      </c>
      <c r="H1224" s="3">
        <v>107.100946148147</v>
      </c>
      <c r="I1224" s="3"/>
      <c r="J1224" s="3">
        <v>2121.8747332399998</v>
      </c>
      <c r="K1224" s="3">
        <v>2121.8747332399998</v>
      </c>
      <c r="O1224" s="101">
        <v>44200</v>
      </c>
    </row>
    <row r="1225" spans="1:15" ht="15" customHeight="1" x14ac:dyDescent="0.25">
      <c r="A1225" s="101">
        <v>44207</v>
      </c>
      <c r="B1225" s="101">
        <v>44200</v>
      </c>
      <c r="C1225" s="3">
        <v>2132.5505924300001</v>
      </c>
      <c r="E1225" s="3">
        <v>10.6758591900002</v>
      </c>
      <c r="F1225" s="3">
        <v>0.50313333877625099</v>
      </c>
      <c r="G1225" s="3">
        <v>3528.2322792499999</v>
      </c>
      <c r="H1225" s="3">
        <v>108.142940052927</v>
      </c>
      <c r="I1225" s="3"/>
      <c r="J1225" s="3">
        <v>2132.5505924300001</v>
      </c>
      <c r="K1225" s="3">
        <v>2132.5505924300001</v>
      </c>
      <c r="O1225" s="101">
        <v>44201</v>
      </c>
    </row>
    <row r="1226" spans="1:15" ht="15" customHeight="1" x14ac:dyDescent="0.25">
      <c r="A1226" s="101">
        <v>44208</v>
      </c>
      <c r="B1226" s="101">
        <v>44201</v>
      </c>
      <c r="C1226" s="3">
        <v>2132.3423516900002</v>
      </c>
      <c r="E1226" s="3">
        <v>-0.208240739999837</v>
      </c>
      <c r="F1226" s="3">
        <v>-9.7648675130623808E-3</v>
      </c>
      <c r="G1226" s="3">
        <v>3527.8877520599999</v>
      </c>
      <c r="H1226" s="3">
        <v>108.122615171633</v>
      </c>
      <c r="I1226" s="3"/>
      <c r="J1226" s="3">
        <v>2132.3423516900002</v>
      </c>
      <c r="K1226" s="3">
        <v>2132.3423516900002</v>
      </c>
      <c r="O1226" s="101">
        <v>44203</v>
      </c>
    </row>
    <row r="1227" spans="1:15" ht="15" customHeight="1" x14ac:dyDescent="0.25">
      <c r="A1227" s="101">
        <v>44209</v>
      </c>
      <c r="B1227" s="101">
        <v>44202</v>
      </c>
      <c r="C1227" s="3">
        <v>2132.3423516900002</v>
      </c>
      <c r="E1227" s="3"/>
      <c r="F1227" s="3"/>
      <c r="G1227" s="3">
        <v>3527.8877520599999</v>
      </c>
      <c r="H1227" s="3">
        <v>108.122615171633</v>
      </c>
      <c r="I1227" s="3"/>
      <c r="J1227" s="3">
        <v>2132.3423516900002</v>
      </c>
      <c r="K1227" s="3">
        <v>2132.3423516900002</v>
      </c>
      <c r="O1227" s="101">
        <v>44204</v>
      </c>
    </row>
    <row r="1228" spans="1:15" ht="15" customHeight="1" x14ac:dyDescent="0.25">
      <c r="A1228" s="101">
        <v>44210</v>
      </c>
      <c r="B1228" s="101">
        <v>44203</v>
      </c>
      <c r="C1228" s="3">
        <v>2131.42378551</v>
      </c>
      <c r="E1228" s="3">
        <v>-0.91856618000019796</v>
      </c>
      <c r="F1228" s="3">
        <v>-4.3077800301261002E-2</v>
      </c>
      <c r="G1228" s="3">
        <v>3526.3680156099999</v>
      </c>
      <c r="H1228" s="3">
        <v>108.03296052653801</v>
      </c>
      <c r="I1228" s="3"/>
      <c r="J1228" s="3">
        <v>2131.42378551</v>
      </c>
      <c r="K1228" s="3">
        <v>2131.42378551</v>
      </c>
      <c r="O1228" s="101">
        <v>44207</v>
      </c>
    </row>
    <row r="1229" spans="1:15" ht="15" customHeight="1" x14ac:dyDescent="0.25">
      <c r="A1229" s="101">
        <v>44211</v>
      </c>
      <c r="B1229" s="101">
        <v>44204</v>
      </c>
      <c r="C1229" s="3">
        <v>2153.9077351800001</v>
      </c>
      <c r="E1229" s="3">
        <v>22.483949670000101</v>
      </c>
      <c r="F1229" s="3">
        <v>1.0548793638717999</v>
      </c>
      <c r="G1229" s="3">
        <v>3563.5669441</v>
      </c>
      <c r="H1229" s="3">
        <v>110.22745729713399</v>
      </c>
      <c r="I1229" s="3"/>
      <c r="J1229" s="3">
        <v>2153.9077351800001</v>
      </c>
      <c r="K1229" s="3">
        <v>2153.9077351800001</v>
      </c>
      <c r="O1229" s="101">
        <v>44208</v>
      </c>
    </row>
    <row r="1230" spans="1:15" ht="15" customHeight="1" x14ac:dyDescent="0.25">
      <c r="A1230" s="101">
        <v>44214</v>
      </c>
      <c r="B1230" s="101">
        <v>44207</v>
      </c>
      <c r="C1230" s="3">
        <v>2121.78111635</v>
      </c>
      <c r="E1230" s="3">
        <v>-32.126618830000098</v>
      </c>
      <c r="F1230" s="3">
        <v>-1.4915503716929199</v>
      </c>
      <c r="G1230" s="3">
        <v>3510.4145481</v>
      </c>
      <c r="H1230" s="3">
        <v>107.09180887643301</v>
      </c>
      <c r="I1230" s="3"/>
      <c r="J1230" s="3">
        <v>2121.78111635</v>
      </c>
      <c r="K1230" s="3">
        <v>2121.78111635</v>
      </c>
      <c r="O1230" s="101">
        <v>44209</v>
      </c>
    </row>
    <row r="1231" spans="1:15" ht="15" customHeight="1" x14ac:dyDescent="0.25">
      <c r="A1231" s="101">
        <v>44215</v>
      </c>
      <c r="B1231" s="101">
        <v>44208</v>
      </c>
      <c r="C1231" s="3">
        <v>2121.2655460599999</v>
      </c>
      <c r="E1231" s="3">
        <v>-0.51557029000014098</v>
      </c>
      <c r="F1231" s="3">
        <v>-2.4298938567568401E-2</v>
      </c>
      <c r="G1231" s="3">
        <v>3509.56155463</v>
      </c>
      <c r="H1231" s="3">
        <v>107.041487765282</v>
      </c>
      <c r="I1231" s="3"/>
      <c r="J1231" s="3">
        <v>2121.2655460599999</v>
      </c>
      <c r="K1231" s="3">
        <v>2121.2655460599999</v>
      </c>
      <c r="O1231" s="101">
        <v>44210</v>
      </c>
    </row>
    <row r="1232" spans="1:15" ht="15" customHeight="1" x14ac:dyDescent="0.25">
      <c r="A1232" s="101">
        <v>44216</v>
      </c>
      <c r="B1232" s="101">
        <v>44209</v>
      </c>
      <c r="C1232" s="3">
        <v>2145.9899619799999</v>
      </c>
      <c r="E1232" s="3">
        <v>24.724415919999899</v>
      </c>
      <c r="F1232" s="3">
        <v>1.1655502521088199</v>
      </c>
      <c r="G1232" s="3">
        <v>3550.46725818</v>
      </c>
      <c r="H1232" s="3">
        <v>109.454660348023</v>
      </c>
      <c r="I1232" s="3"/>
      <c r="J1232" s="3">
        <v>2145.9899619799999</v>
      </c>
      <c r="K1232" s="3">
        <v>2145.9899619799999</v>
      </c>
      <c r="O1232" s="101">
        <v>44211</v>
      </c>
    </row>
    <row r="1233" spans="1:15" ht="15" customHeight="1" x14ac:dyDescent="0.25">
      <c r="A1233" s="101">
        <v>44217</v>
      </c>
      <c r="B1233" s="101">
        <v>44210</v>
      </c>
      <c r="C1233" s="3">
        <v>2162.8734956399999</v>
      </c>
      <c r="E1233" s="3">
        <v>16.883533660000001</v>
      </c>
      <c r="F1233" s="3">
        <v>0.78674802581193404</v>
      </c>
      <c r="G1233" s="3">
        <v>3578.4004892299999</v>
      </c>
      <c r="H1233" s="3">
        <v>111.102540752644</v>
      </c>
      <c r="I1233" s="3"/>
      <c r="J1233" s="3">
        <v>2162.8734956399999</v>
      </c>
      <c r="K1233" s="3">
        <v>2162.8734956399999</v>
      </c>
      <c r="O1233" s="101">
        <v>44214</v>
      </c>
    </row>
    <row r="1234" spans="1:15" ht="15" customHeight="1" x14ac:dyDescent="0.25">
      <c r="A1234" s="101">
        <v>44218</v>
      </c>
      <c r="B1234" s="101">
        <v>44211</v>
      </c>
      <c r="C1234" s="3">
        <v>2136.6079462900002</v>
      </c>
      <c r="E1234" s="3">
        <v>-26.265549349999599</v>
      </c>
      <c r="F1234" s="3">
        <v>-1.2143821357535101</v>
      </c>
      <c r="G1234" s="3">
        <v>3534.94503295</v>
      </c>
      <c r="H1234" s="3">
        <v>108.53894921003</v>
      </c>
      <c r="I1234" s="3"/>
      <c r="J1234" s="3">
        <v>2136.6079462900002</v>
      </c>
      <c r="K1234" s="3">
        <v>2136.6079462900002</v>
      </c>
      <c r="O1234" s="101">
        <v>44215</v>
      </c>
    </row>
    <row r="1235" spans="1:15" ht="15" customHeight="1" x14ac:dyDescent="0.25">
      <c r="A1235" s="101">
        <v>44221</v>
      </c>
      <c r="B1235" s="101">
        <v>44215</v>
      </c>
      <c r="C1235" s="3">
        <v>2154.4796528100001</v>
      </c>
      <c r="E1235" s="3">
        <v>17.871706519999801</v>
      </c>
      <c r="F1235" s="3">
        <v>0.83645230988831298</v>
      </c>
      <c r="G1235" s="3">
        <v>3564.5131623399998</v>
      </c>
      <c r="H1235" s="3">
        <v>110.283278068222</v>
      </c>
      <c r="I1235" s="3"/>
      <c r="J1235" s="3">
        <v>2154.4796528100001</v>
      </c>
      <c r="K1235" s="3">
        <v>2154.4796528100001</v>
      </c>
      <c r="O1235" s="101">
        <v>44216</v>
      </c>
    </row>
    <row r="1236" spans="1:15" ht="15" customHeight="1" x14ac:dyDescent="0.25">
      <c r="A1236" s="101">
        <v>44222</v>
      </c>
      <c r="B1236" s="101">
        <v>44216</v>
      </c>
      <c r="C1236" s="3">
        <v>2165.61191001</v>
      </c>
      <c r="E1236" s="3">
        <v>11.1322571999999</v>
      </c>
      <c r="F1236" s="3">
        <v>0.51670282360201103</v>
      </c>
      <c r="G1236" s="3">
        <v>3582.9311024799999</v>
      </c>
      <c r="H1236" s="3">
        <v>111.369817702533</v>
      </c>
      <c r="I1236" s="3"/>
      <c r="J1236" s="3">
        <v>2165.61191001</v>
      </c>
      <c r="K1236" s="3">
        <v>2165.61191001</v>
      </c>
      <c r="O1236" s="101">
        <v>44217</v>
      </c>
    </row>
    <row r="1237" spans="1:15" ht="15" customHeight="1" x14ac:dyDescent="0.25">
      <c r="A1237" s="101">
        <v>44223</v>
      </c>
      <c r="B1237" s="101">
        <v>44217</v>
      </c>
      <c r="C1237" s="3">
        <v>2160.8338214300002</v>
      </c>
      <c r="E1237" s="3">
        <v>-4.7780885799997996</v>
      </c>
      <c r="F1237" s="3">
        <v>-0.220634572515709</v>
      </c>
      <c r="G1237" s="3">
        <v>3575.02591777</v>
      </c>
      <c r="H1237" s="3">
        <v>110.903462809495</v>
      </c>
      <c r="I1237" s="3"/>
      <c r="J1237" s="3">
        <v>2160.8338214300002</v>
      </c>
      <c r="K1237" s="3">
        <v>2160.8338214300002</v>
      </c>
      <c r="O1237" s="101">
        <v>44218</v>
      </c>
    </row>
    <row r="1238" spans="1:15" ht="15" customHeight="1" x14ac:dyDescent="0.25">
      <c r="A1238" s="101">
        <v>44224</v>
      </c>
      <c r="B1238" s="101">
        <v>44218</v>
      </c>
      <c r="C1238" s="3">
        <v>2150.1769721000001</v>
      </c>
      <c r="E1238" s="3">
        <v>-10.656849330000099</v>
      </c>
      <c r="F1238" s="3">
        <v>-0.49318227178375401</v>
      </c>
      <c r="G1238" s="3">
        <v>3557.3945237200001</v>
      </c>
      <c r="H1238" s="3">
        <v>109.86332431964</v>
      </c>
      <c r="I1238" s="3"/>
      <c r="J1238" s="3">
        <v>2150.1769721000001</v>
      </c>
      <c r="K1238" s="3">
        <v>2150.1769721000001</v>
      </c>
      <c r="O1238" s="101">
        <v>44221</v>
      </c>
    </row>
    <row r="1239" spans="1:15" ht="15" customHeight="1" x14ac:dyDescent="0.25">
      <c r="A1239" s="101">
        <v>44225</v>
      </c>
      <c r="B1239" s="101">
        <v>44221</v>
      </c>
      <c r="C1239" s="3">
        <v>2114.8623502</v>
      </c>
      <c r="E1239" s="3">
        <v>-35.314621899999999</v>
      </c>
      <c r="F1239" s="3">
        <v>-1.6424053628250599</v>
      </c>
      <c r="G1239" s="3">
        <v>3498.9676853000001</v>
      </c>
      <c r="H1239" s="3">
        <v>106.416517827262</v>
      </c>
      <c r="I1239" s="3"/>
      <c r="J1239" s="3">
        <v>2114.8623502</v>
      </c>
      <c r="K1239" s="3">
        <v>2114.8623502</v>
      </c>
      <c r="O1239" s="101">
        <v>44222</v>
      </c>
    </row>
    <row r="1240" spans="1:15" ht="15" customHeight="1" x14ac:dyDescent="0.25">
      <c r="A1240" s="101">
        <v>44228</v>
      </c>
      <c r="B1240" s="101">
        <v>44222</v>
      </c>
      <c r="C1240" s="3">
        <v>2128.9133136800001</v>
      </c>
      <c r="E1240" s="3">
        <v>14.05096348</v>
      </c>
      <c r="F1240" s="3">
        <v>0.66439139543390502</v>
      </c>
      <c r="G1240" s="3">
        <v>3522.2145255199998</v>
      </c>
      <c r="H1240" s="3">
        <v>107.787931409862</v>
      </c>
      <c r="I1240" s="3"/>
      <c r="J1240" s="3">
        <v>2128.9133136800001</v>
      </c>
      <c r="K1240" s="3">
        <v>2128.9133136800001</v>
      </c>
      <c r="O1240" s="101">
        <v>44223</v>
      </c>
    </row>
    <row r="1241" spans="1:15" ht="15" customHeight="1" x14ac:dyDescent="0.25">
      <c r="A1241" s="101">
        <v>44229</v>
      </c>
      <c r="B1241" s="101">
        <v>44223</v>
      </c>
      <c r="C1241" s="3">
        <v>2102.1443854899999</v>
      </c>
      <c r="E1241" s="3">
        <v>-26.768928190000199</v>
      </c>
      <c r="F1241" s="3">
        <v>-1.25739869340795</v>
      </c>
      <c r="G1241" s="3">
        <v>3477.9262460999998</v>
      </c>
      <c r="H1241" s="3">
        <v>105.175208675427</v>
      </c>
      <c r="I1241" s="3"/>
      <c r="J1241" s="3">
        <v>2102.1443854899999</v>
      </c>
      <c r="K1241" s="3">
        <v>2102.1443854899999</v>
      </c>
      <c r="O1241" s="101">
        <v>44224</v>
      </c>
    </row>
    <row r="1242" spans="1:15" ht="15" customHeight="1" x14ac:dyDescent="0.25">
      <c r="A1242" s="101">
        <v>44230</v>
      </c>
      <c r="B1242" s="101">
        <v>44224</v>
      </c>
      <c r="C1242" s="3">
        <v>2116.7631003299998</v>
      </c>
      <c r="E1242" s="3">
        <v>14.6187148399999</v>
      </c>
      <c r="F1242" s="3">
        <v>0.69541916059168096</v>
      </c>
      <c r="G1242" s="3">
        <v>3502.1124116000001</v>
      </c>
      <c r="H1242" s="3">
        <v>106.602036388949</v>
      </c>
      <c r="I1242" s="3"/>
      <c r="J1242" s="3">
        <v>2116.7631003299998</v>
      </c>
      <c r="K1242" s="3">
        <v>2116.7631003299998</v>
      </c>
      <c r="O1242" s="101">
        <v>44225</v>
      </c>
    </row>
    <row r="1243" spans="1:15" ht="15" customHeight="1" x14ac:dyDescent="0.25">
      <c r="A1243" s="101">
        <v>44231</v>
      </c>
      <c r="B1243" s="101">
        <v>44225</v>
      </c>
      <c r="C1243" s="3">
        <v>2099.76715831</v>
      </c>
      <c r="E1243" s="3">
        <v>-16.995942019999799</v>
      </c>
      <c r="F1243" s="3">
        <v>-0.80292131024723901</v>
      </c>
      <c r="G1243" s="3">
        <v>3473.9932047399998</v>
      </c>
      <c r="H1243" s="3">
        <v>104.943184611468</v>
      </c>
      <c r="I1243" s="3"/>
      <c r="J1243" s="3">
        <v>2099.76715831</v>
      </c>
      <c r="K1243" s="3">
        <v>2099.76715831</v>
      </c>
      <c r="O1243" s="101">
        <v>44228</v>
      </c>
    </row>
    <row r="1244" spans="1:15" ht="15" customHeight="1" x14ac:dyDescent="0.25">
      <c r="A1244" s="101">
        <v>44232</v>
      </c>
      <c r="B1244" s="101">
        <v>44228</v>
      </c>
      <c r="C1244" s="3">
        <v>2147.4789487200001</v>
      </c>
      <c r="E1244" s="3">
        <v>47.711790409999999</v>
      </c>
      <c r="F1244" s="3">
        <v>2.2722419588846599</v>
      </c>
      <c r="G1244" s="3">
        <v>3552.9307359999998</v>
      </c>
      <c r="H1244" s="3">
        <v>109.599989644857</v>
      </c>
      <c r="I1244" s="3"/>
      <c r="J1244" s="3">
        <v>2147.4789487200001</v>
      </c>
      <c r="K1244" s="3">
        <v>2147.4789487200001</v>
      </c>
      <c r="O1244" s="101">
        <v>44229</v>
      </c>
    </row>
    <row r="1245" spans="1:15" ht="15" customHeight="1" x14ac:dyDescent="0.25">
      <c r="A1245" s="101">
        <v>44235</v>
      </c>
      <c r="B1245" s="101">
        <v>44229</v>
      </c>
      <c r="C1245" s="3">
        <v>2178.7969622700002</v>
      </c>
      <c r="E1245" s="3">
        <v>31.318013550000099</v>
      </c>
      <c r="F1245" s="3">
        <v>1.45836184185494</v>
      </c>
      <c r="G1245" s="3">
        <v>3604.7453221199999</v>
      </c>
      <c r="H1245" s="3">
        <v>112.65671591429</v>
      </c>
      <c r="I1245" s="3"/>
      <c r="J1245" s="3">
        <v>2178.7969622700002</v>
      </c>
      <c r="K1245" s="3">
        <v>2178.7969622700002</v>
      </c>
      <c r="O1245" s="101">
        <v>44230</v>
      </c>
    </row>
    <row r="1246" spans="1:15" ht="15" customHeight="1" x14ac:dyDescent="0.25">
      <c r="A1246" s="101">
        <v>44236</v>
      </c>
      <c r="B1246" s="101">
        <v>44230</v>
      </c>
      <c r="C1246" s="3">
        <v>2180.2064625799999</v>
      </c>
      <c r="E1246" s="3">
        <v>1.4095003099996499</v>
      </c>
      <c r="F1246" s="3">
        <v>6.4691677765660302E-2</v>
      </c>
      <c r="G1246" s="3">
        <v>3607.07729234</v>
      </c>
      <c r="H1246" s="3">
        <v>112.794287111221</v>
      </c>
      <c r="I1246" s="3"/>
      <c r="J1246" s="3">
        <v>2180.2064625799999</v>
      </c>
      <c r="K1246" s="3">
        <v>2180.2064625799999</v>
      </c>
      <c r="O1246" s="101">
        <v>44231</v>
      </c>
    </row>
    <row r="1247" spans="1:15" ht="15" customHeight="1" x14ac:dyDescent="0.25">
      <c r="A1247" s="101">
        <v>44237</v>
      </c>
      <c r="B1247" s="101">
        <v>44231</v>
      </c>
      <c r="C1247" s="3">
        <v>2176.4474355299999</v>
      </c>
      <c r="E1247" s="3">
        <v>-3.7590270499999798</v>
      </c>
      <c r="F1247" s="3">
        <v>-0.172416104369843</v>
      </c>
      <c r="G1247" s="3">
        <v>3600.8581101999998</v>
      </c>
      <c r="H1247" s="3">
        <v>112.427395491596</v>
      </c>
      <c r="I1247" s="3"/>
      <c r="J1247" s="3">
        <v>2176.4474355299999</v>
      </c>
      <c r="K1247" s="3">
        <v>2176.4474355299999</v>
      </c>
      <c r="O1247" s="101">
        <v>44232</v>
      </c>
    </row>
    <row r="1248" spans="1:15" ht="15" customHeight="1" x14ac:dyDescent="0.25">
      <c r="A1248" s="101">
        <v>44238</v>
      </c>
      <c r="B1248" s="101">
        <v>44232</v>
      </c>
      <c r="C1248" s="3">
        <v>2162.0041786400002</v>
      </c>
      <c r="E1248" s="3">
        <v>-14.4432568899997</v>
      </c>
      <c r="F1248" s="3">
        <v>-0.66361615972051402</v>
      </c>
      <c r="G1248" s="3">
        <v>3576.9622338899999</v>
      </c>
      <c r="H1248" s="3">
        <v>111.01769296731599</v>
      </c>
      <c r="I1248" s="3"/>
      <c r="J1248" s="3">
        <v>2162.0041786400002</v>
      </c>
      <c r="K1248" s="3">
        <v>2162.0041786400002</v>
      </c>
      <c r="O1248" s="101">
        <v>44235</v>
      </c>
    </row>
    <row r="1249" spans="1:15" ht="15" customHeight="1" x14ac:dyDescent="0.25">
      <c r="A1249" s="101">
        <v>44239</v>
      </c>
      <c r="B1249" s="101">
        <v>44235</v>
      </c>
      <c r="C1249" s="3">
        <v>2161.9632286900001</v>
      </c>
      <c r="E1249" s="3">
        <v>-4.0949950000140199E-2</v>
      </c>
      <c r="F1249" s="3">
        <v>-1.8940735824979299E-3</v>
      </c>
      <c r="G1249" s="3">
        <v>3576.8944835900002</v>
      </c>
      <c r="H1249" s="3">
        <v>111.013696136747</v>
      </c>
      <c r="I1249" s="3"/>
      <c r="J1249" s="3">
        <v>2161.9632286900001</v>
      </c>
      <c r="K1249" s="3">
        <v>2161.9632286900001</v>
      </c>
      <c r="O1249" s="101">
        <v>44236</v>
      </c>
    </row>
    <row r="1250" spans="1:15" ht="15" customHeight="1" x14ac:dyDescent="0.25">
      <c r="A1250" s="101">
        <v>44242</v>
      </c>
      <c r="B1250" s="101">
        <v>44236</v>
      </c>
      <c r="C1250" s="3">
        <v>2138.8850747299998</v>
      </c>
      <c r="E1250" s="3">
        <v>-23.078153960000201</v>
      </c>
      <c r="F1250" s="3">
        <v>-1.06746283441573</v>
      </c>
      <c r="G1250" s="3">
        <v>3538.71246436</v>
      </c>
      <c r="H1250" s="3">
        <v>108.761203355467</v>
      </c>
      <c r="I1250" s="3"/>
      <c r="J1250" s="3">
        <v>2138.8850747299998</v>
      </c>
      <c r="K1250" s="3">
        <v>2138.8850747299998</v>
      </c>
      <c r="O1250" s="101">
        <v>44237</v>
      </c>
    </row>
    <row r="1251" spans="1:15" ht="15" customHeight="1" x14ac:dyDescent="0.25">
      <c r="A1251" s="101">
        <v>44243</v>
      </c>
      <c r="B1251" s="101">
        <v>44237</v>
      </c>
      <c r="C1251" s="3">
        <v>2143.4851043899998</v>
      </c>
      <c r="E1251" s="3">
        <v>4.6000296600000103</v>
      </c>
      <c r="F1251" s="3">
        <v>0.215066705282462</v>
      </c>
      <c r="G1251" s="3">
        <v>3546.3230566500001</v>
      </c>
      <c r="H1251" s="3">
        <v>109.21017919645701</v>
      </c>
      <c r="I1251" s="3"/>
      <c r="J1251" s="3">
        <v>2143.4851043899998</v>
      </c>
      <c r="K1251" s="3">
        <v>2143.4851043899998</v>
      </c>
      <c r="O1251" s="101">
        <v>44238</v>
      </c>
    </row>
    <row r="1252" spans="1:15" ht="15" customHeight="1" x14ac:dyDescent="0.25">
      <c r="A1252" s="101">
        <v>44244</v>
      </c>
      <c r="B1252" s="101">
        <v>44238</v>
      </c>
      <c r="C1252" s="3">
        <v>2170.1353702299998</v>
      </c>
      <c r="E1252" s="3">
        <v>26.6502658399999</v>
      </c>
      <c r="F1252" s="3">
        <v>1.2433147207516499</v>
      </c>
      <c r="G1252" s="3">
        <v>3590.4150132700001</v>
      </c>
      <c r="H1252" s="3">
        <v>111.811320152381</v>
      </c>
      <c r="I1252" s="3"/>
      <c r="J1252" s="3">
        <v>2170.1353702299998</v>
      </c>
      <c r="K1252" s="3">
        <v>2170.1353702299998</v>
      </c>
      <c r="O1252" s="101">
        <v>44239</v>
      </c>
    </row>
    <row r="1253" spans="1:15" ht="15" customHeight="1" x14ac:dyDescent="0.25">
      <c r="A1253" s="101">
        <v>44245</v>
      </c>
      <c r="B1253" s="101">
        <v>44239</v>
      </c>
      <c r="C1253" s="3">
        <v>2183.8169606000001</v>
      </c>
      <c r="E1253" s="3">
        <v>13.681590370000301</v>
      </c>
      <c r="F1253" s="3">
        <v>0.63044870645789697</v>
      </c>
      <c r="G1253" s="3">
        <v>3613.0507382699998</v>
      </c>
      <c r="H1253" s="3">
        <v>113.146681879963</v>
      </c>
      <c r="I1253" s="3"/>
      <c r="J1253" s="3">
        <v>2183.8169606000001</v>
      </c>
      <c r="K1253" s="3">
        <v>2183.8169606000001</v>
      </c>
      <c r="O1253" s="101">
        <v>44242</v>
      </c>
    </row>
    <row r="1254" spans="1:15" ht="15" customHeight="1" x14ac:dyDescent="0.25">
      <c r="A1254" s="101">
        <v>44246</v>
      </c>
      <c r="B1254" s="101">
        <v>44243</v>
      </c>
      <c r="C1254" s="3">
        <v>2185.3937381599999</v>
      </c>
      <c r="E1254" s="3">
        <v>1.57677755999975</v>
      </c>
      <c r="F1254" s="3">
        <v>7.2202825989897607E-2</v>
      </c>
      <c r="G1254" s="3">
        <v>3615.6594630200002</v>
      </c>
      <c r="H1254" s="3">
        <v>113.300579808523</v>
      </c>
      <c r="I1254" s="3"/>
      <c r="J1254" s="3">
        <v>2185.3937381599999</v>
      </c>
      <c r="K1254" s="3">
        <v>2185.3937381599999</v>
      </c>
      <c r="O1254" s="101">
        <v>44243</v>
      </c>
    </row>
    <row r="1255" spans="1:15" ht="15" customHeight="1" x14ac:dyDescent="0.25">
      <c r="A1255" s="101">
        <v>44249</v>
      </c>
      <c r="B1255" s="101">
        <v>44244</v>
      </c>
      <c r="C1255" s="3">
        <v>2161.1777572800002</v>
      </c>
      <c r="E1255" s="3">
        <v>-24.215980879999702</v>
      </c>
      <c r="F1255" s="3">
        <v>-1.1080832006221599</v>
      </c>
      <c r="G1255" s="3">
        <v>3575.59494791</v>
      </c>
      <c r="H1255" s="3">
        <v>110.93703191633</v>
      </c>
      <c r="I1255" s="3"/>
      <c r="J1255" s="3">
        <v>2161.1777572800002</v>
      </c>
      <c r="K1255" s="3">
        <v>2161.1777572800002</v>
      </c>
      <c r="O1255" s="101">
        <v>44244</v>
      </c>
    </row>
    <row r="1256" spans="1:15" ht="15" customHeight="1" x14ac:dyDescent="0.25">
      <c r="A1256" s="101">
        <v>44250</v>
      </c>
      <c r="B1256" s="101">
        <v>44245</v>
      </c>
      <c r="C1256" s="3">
        <v>2136.2288165599998</v>
      </c>
      <c r="E1256" s="3">
        <v>-24.948940720000301</v>
      </c>
      <c r="F1256" s="3">
        <v>-1.15441409832943</v>
      </c>
      <c r="G1256" s="3">
        <v>3534.31777573</v>
      </c>
      <c r="H1256" s="3">
        <v>108.50194508116201</v>
      </c>
      <c r="I1256" s="3"/>
      <c r="J1256" s="3">
        <v>2136.2288165599998</v>
      </c>
      <c r="K1256" s="3">
        <v>2136.2288165599998</v>
      </c>
      <c r="O1256" s="101">
        <v>44245</v>
      </c>
    </row>
    <row r="1257" spans="1:15" ht="15" customHeight="1" x14ac:dyDescent="0.25">
      <c r="A1257" s="101">
        <v>44251</v>
      </c>
      <c r="B1257" s="101">
        <v>44246</v>
      </c>
      <c r="C1257" s="3">
        <v>2160.6649372299999</v>
      </c>
      <c r="E1257" s="3">
        <v>24.436120670000001</v>
      </c>
      <c r="F1257" s="3">
        <v>1.1438906020072299</v>
      </c>
      <c r="G1257" s="3">
        <v>3574.7465046100001</v>
      </c>
      <c r="H1257" s="3">
        <v>110.88697923585001</v>
      </c>
      <c r="I1257" s="3"/>
      <c r="J1257" s="3">
        <v>2160.6649372299999</v>
      </c>
      <c r="K1257" s="3">
        <v>2160.6649372299999</v>
      </c>
      <c r="O1257" s="101">
        <v>44246</v>
      </c>
    </row>
    <row r="1258" spans="1:15" ht="15" customHeight="1" x14ac:dyDescent="0.25">
      <c r="A1258" s="101">
        <v>44252</v>
      </c>
      <c r="B1258" s="101">
        <v>44249</v>
      </c>
      <c r="C1258" s="3">
        <v>2154.4534530199999</v>
      </c>
      <c r="E1258" s="3">
        <v>-6.2114842099999796</v>
      </c>
      <c r="F1258" s="3">
        <v>-0.28748021513984501</v>
      </c>
      <c r="G1258" s="3">
        <v>3564.4698156600002</v>
      </c>
      <c r="H1258" s="3">
        <v>110.280720893778</v>
      </c>
      <c r="I1258" s="3"/>
      <c r="J1258" s="3">
        <v>2154.4534530199999</v>
      </c>
      <c r="K1258" s="3">
        <v>2154.4534530199999</v>
      </c>
      <c r="O1258" s="101">
        <v>44249</v>
      </c>
    </row>
    <row r="1259" spans="1:15" ht="15" customHeight="1" x14ac:dyDescent="0.25">
      <c r="A1259" s="101">
        <v>44253</v>
      </c>
      <c r="B1259" s="101">
        <v>44250</v>
      </c>
      <c r="C1259" s="3">
        <v>2135.4371870999998</v>
      </c>
      <c r="E1259" s="3">
        <v>-19.016265919999999</v>
      </c>
      <c r="F1259" s="3">
        <v>-0.88264918851432805</v>
      </c>
      <c r="G1259" s="3">
        <v>3533.0080517699998</v>
      </c>
      <c r="H1259" s="3">
        <v>108.42467981796</v>
      </c>
      <c r="I1259" s="3"/>
      <c r="J1259" s="3">
        <v>2135.4371870999998</v>
      </c>
      <c r="K1259" s="3">
        <v>2135.4371870999998</v>
      </c>
      <c r="O1259" s="101">
        <v>44250</v>
      </c>
    </row>
    <row r="1260" spans="1:15" ht="15" customHeight="1" x14ac:dyDescent="0.25">
      <c r="A1260" s="101">
        <v>44256</v>
      </c>
      <c r="B1260" s="101">
        <v>44251</v>
      </c>
      <c r="C1260" s="3">
        <v>2146.2037893800002</v>
      </c>
      <c r="E1260" s="3">
        <v>10.766602280000299</v>
      </c>
      <c r="F1260" s="3">
        <v>0.50418726174858897</v>
      </c>
      <c r="G1260" s="3">
        <v>3550.8210283200001</v>
      </c>
      <c r="H1260" s="3">
        <v>109.475530503732</v>
      </c>
      <c r="I1260" s="3"/>
      <c r="J1260" s="3">
        <v>2146.2037893800002</v>
      </c>
      <c r="K1260" s="3">
        <v>2146.2037893800002</v>
      </c>
      <c r="O1260" s="101">
        <v>44251</v>
      </c>
    </row>
    <row r="1261" spans="1:15" ht="15" customHeight="1" x14ac:dyDescent="0.25">
      <c r="A1261" s="101">
        <v>44257</v>
      </c>
      <c r="B1261" s="101">
        <v>44252</v>
      </c>
      <c r="C1261" s="3">
        <v>2155.2145524399998</v>
      </c>
      <c r="E1261" s="3">
        <v>9.01076305999959</v>
      </c>
      <c r="F1261" s="3">
        <v>0.419846573032223</v>
      </c>
      <c r="G1261" s="3">
        <v>3565.7290287300002</v>
      </c>
      <c r="H1261" s="3">
        <v>110.35500634037</v>
      </c>
      <c r="I1261" s="3"/>
      <c r="J1261" s="3">
        <v>2155.2145524399998</v>
      </c>
      <c r="K1261" s="3">
        <v>2155.2145524399998</v>
      </c>
      <c r="O1261" s="101">
        <v>44252</v>
      </c>
    </row>
    <row r="1262" spans="1:15" ht="15" customHeight="1" x14ac:dyDescent="0.25">
      <c r="A1262" s="101">
        <v>44258</v>
      </c>
      <c r="B1262" s="101">
        <v>44253</v>
      </c>
      <c r="C1262" s="3">
        <v>2140.2308061200001</v>
      </c>
      <c r="E1262" s="3">
        <v>-14.9837463199996</v>
      </c>
      <c r="F1262" s="3">
        <v>-0.69523223583638405</v>
      </c>
      <c r="G1262" s="3">
        <v>3540.9389310699999</v>
      </c>
      <c r="H1262" s="3">
        <v>108.892550526024</v>
      </c>
      <c r="I1262" s="3"/>
      <c r="J1262" s="3">
        <v>2140.2308061200001</v>
      </c>
      <c r="K1262" s="3">
        <v>2140.2308061200001</v>
      </c>
      <c r="O1262" s="101">
        <v>44253</v>
      </c>
    </row>
    <row r="1263" spans="1:15" ht="15" customHeight="1" x14ac:dyDescent="0.25">
      <c r="A1263" s="101">
        <v>44259</v>
      </c>
      <c r="B1263" s="101">
        <v>44256</v>
      </c>
      <c r="C1263" s="3">
        <v>2190.03524487</v>
      </c>
      <c r="E1263" s="3">
        <v>49.804438749999903</v>
      </c>
      <c r="F1263" s="3">
        <v>2.3270592408811202</v>
      </c>
      <c r="G1263" s="3">
        <v>3623.3386776900002</v>
      </c>
      <c r="H1263" s="3">
        <v>113.753603927176</v>
      </c>
      <c r="I1263" s="3"/>
      <c r="J1263" s="3">
        <v>2190.03524487</v>
      </c>
      <c r="K1263" s="3">
        <v>2190.03524487</v>
      </c>
      <c r="O1263" s="101">
        <v>44256</v>
      </c>
    </row>
    <row r="1264" spans="1:15" ht="15" customHeight="1" x14ac:dyDescent="0.25">
      <c r="A1264" s="101">
        <v>44260</v>
      </c>
      <c r="B1264" s="101">
        <v>44257</v>
      </c>
      <c r="C1264" s="3">
        <v>2191.9830966499999</v>
      </c>
      <c r="E1264" s="3">
        <v>1.9478517799998301</v>
      </c>
      <c r="F1264" s="3">
        <v>8.8941572267509095E-2</v>
      </c>
      <c r="G1264" s="3">
        <v>3626.56133206</v>
      </c>
      <c r="H1264" s="3">
        <v>113.943719742195</v>
      </c>
      <c r="I1264" s="3"/>
      <c r="J1264" s="3">
        <v>2191.9830966499999</v>
      </c>
      <c r="K1264" s="3">
        <v>2191.9830966499999</v>
      </c>
      <c r="O1264" s="101">
        <v>44257</v>
      </c>
    </row>
    <row r="1265" spans="1:15" ht="15" customHeight="1" x14ac:dyDescent="0.25">
      <c r="A1265" s="101">
        <v>44263</v>
      </c>
      <c r="B1265" s="101">
        <v>44258</v>
      </c>
      <c r="C1265" s="3">
        <v>2201.6053597700002</v>
      </c>
      <c r="E1265" s="3">
        <v>9.6222631200002908</v>
      </c>
      <c r="F1265" s="3">
        <v>0.43897524277016697</v>
      </c>
      <c r="G1265" s="3">
        <v>3642.4810384900002</v>
      </c>
      <c r="H1265" s="3">
        <v>114.88287970640999</v>
      </c>
      <c r="I1265" s="3"/>
      <c r="J1265" s="3">
        <v>2201.6053597700002</v>
      </c>
      <c r="K1265" s="3">
        <v>2201.6053597700002</v>
      </c>
      <c r="O1265" s="101">
        <v>44258</v>
      </c>
    </row>
    <row r="1266" spans="1:15" ht="15" customHeight="1" x14ac:dyDescent="0.25">
      <c r="A1266" s="101">
        <v>44264</v>
      </c>
      <c r="B1266" s="101">
        <v>44259</v>
      </c>
      <c r="C1266" s="3">
        <v>2184.54486778</v>
      </c>
      <c r="E1266" s="3">
        <v>-17.060491990000099</v>
      </c>
      <c r="F1266" s="3">
        <v>-0.774911448788551</v>
      </c>
      <c r="G1266" s="3">
        <v>3614.2550358899998</v>
      </c>
      <c r="H1266" s="3">
        <v>113.21772766932401</v>
      </c>
      <c r="I1266" s="3"/>
      <c r="J1266" s="3">
        <v>2184.54486778</v>
      </c>
      <c r="K1266" s="3">
        <v>2184.54486778</v>
      </c>
      <c r="O1266" s="101">
        <v>44259</v>
      </c>
    </row>
    <row r="1267" spans="1:15" ht="15" customHeight="1" x14ac:dyDescent="0.25">
      <c r="A1267" s="101">
        <v>44265</v>
      </c>
      <c r="B1267" s="101">
        <v>44260</v>
      </c>
      <c r="C1267" s="3">
        <v>2164.14603893</v>
      </c>
      <c r="E1267" s="3">
        <v>-20.398828849999902</v>
      </c>
      <c r="F1267" s="3">
        <v>-0.93377934923030104</v>
      </c>
      <c r="G1267" s="3">
        <v>3580.50586875</v>
      </c>
      <c r="H1267" s="3">
        <v>111.226744560255</v>
      </c>
      <c r="I1267" s="3"/>
      <c r="J1267" s="3">
        <v>2164.14603893</v>
      </c>
      <c r="K1267" s="3">
        <v>2164.14603893</v>
      </c>
      <c r="O1267" s="101">
        <v>44260</v>
      </c>
    </row>
    <row r="1268" spans="1:15" ht="15" customHeight="1" x14ac:dyDescent="0.25">
      <c r="A1268" s="101">
        <v>44266</v>
      </c>
      <c r="B1268" s="101">
        <v>44263</v>
      </c>
      <c r="C1268" s="3">
        <v>2189.0796402599999</v>
      </c>
      <c r="E1268" s="3">
        <v>24.933601329999799</v>
      </c>
      <c r="F1268" s="3">
        <v>1.15212194008531</v>
      </c>
      <c r="G1268" s="3">
        <v>3621.7576624200001</v>
      </c>
      <c r="H1268" s="3">
        <v>113.660334227077</v>
      </c>
      <c r="I1268" s="3"/>
      <c r="J1268" s="3">
        <v>2189.0796402599999</v>
      </c>
      <c r="K1268" s="3">
        <v>2189.0796402599999</v>
      </c>
      <c r="O1268" s="101">
        <v>44263</v>
      </c>
    </row>
    <row r="1269" spans="1:15" ht="15" customHeight="1" x14ac:dyDescent="0.25">
      <c r="A1269" s="101">
        <v>44267</v>
      </c>
      <c r="B1269" s="101">
        <v>44264</v>
      </c>
      <c r="C1269" s="3">
        <v>2217.7043385500001</v>
      </c>
      <c r="E1269" s="3">
        <v>28.624698290000101</v>
      </c>
      <c r="F1269" s="3">
        <v>1.3076133806899799</v>
      </c>
      <c r="G1269" s="3">
        <v>3669.1162502400002</v>
      </c>
      <c r="H1269" s="3">
        <v>116.45418534724899</v>
      </c>
      <c r="I1269" s="3"/>
      <c r="J1269" s="3">
        <v>2217.7043385500001</v>
      </c>
      <c r="K1269" s="3">
        <v>2217.7043385500001</v>
      </c>
      <c r="O1269" s="101">
        <v>44264</v>
      </c>
    </row>
    <row r="1270" spans="1:15" ht="15" customHeight="1" x14ac:dyDescent="0.25">
      <c r="A1270" s="101">
        <v>44270</v>
      </c>
      <c r="B1270" s="101">
        <v>44265</v>
      </c>
      <c r="C1270" s="3">
        <v>2229.3480078900002</v>
      </c>
      <c r="E1270" s="3">
        <v>11.643669340000001</v>
      </c>
      <c r="F1270" s="3">
        <v>0.525032536465741</v>
      </c>
      <c r="G1270" s="3">
        <v>3688.3803043399998</v>
      </c>
      <c r="H1270" s="3">
        <v>117.59064024600799</v>
      </c>
      <c r="I1270" s="3"/>
      <c r="J1270" s="3">
        <v>2229.3480078900002</v>
      </c>
      <c r="K1270" s="3">
        <v>2229.3480078900002</v>
      </c>
      <c r="O1270" s="101">
        <v>44265</v>
      </c>
    </row>
    <row r="1271" spans="1:15" ht="15" customHeight="1" x14ac:dyDescent="0.25">
      <c r="A1271" s="101">
        <v>44271</v>
      </c>
      <c r="B1271" s="101">
        <v>44266</v>
      </c>
      <c r="C1271" s="3">
        <v>2270.3281391599999</v>
      </c>
      <c r="E1271" s="3">
        <v>40.980131269999603</v>
      </c>
      <c r="F1271" s="3">
        <v>1.83821149165428</v>
      </c>
      <c r="G1271" s="3">
        <v>3756.8507357499998</v>
      </c>
      <c r="H1271" s="3">
        <v>121.62995392277</v>
      </c>
      <c r="I1271" s="3"/>
      <c r="J1271" s="3">
        <v>2270.3281391599999</v>
      </c>
      <c r="K1271" s="3">
        <v>2270.3281391599999</v>
      </c>
      <c r="O1271" s="101">
        <v>44266</v>
      </c>
    </row>
    <row r="1272" spans="1:15" ht="15" customHeight="1" x14ac:dyDescent="0.25">
      <c r="A1272" s="101">
        <v>44272</v>
      </c>
      <c r="B1272" s="101">
        <v>44267</v>
      </c>
      <c r="C1272" s="3">
        <v>2257.8591333300001</v>
      </c>
      <c r="E1272" s="3">
        <v>-12.4690058299997</v>
      </c>
      <c r="F1272" s="3">
        <v>-0.54921601925847996</v>
      </c>
      <c r="G1272" s="3">
        <v>3736.2175096999999</v>
      </c>
      <c r="H1272" s="3">
        <v>120.41272671296301</v>
      </c>
      <c r="I1272" s="3"/>
      <c r="J1272" s="3">
        <v>2257.8591333300001</v>
      </c>
      <c r="K1272" s="3">
        <v>2257.8591333300001</v>
      </c>
      <c r="O1272" s="101">
        <v>44267</v>
      </c>
    </row>
    <row r="1273" spans="1:15" ht="15" customHeight="1" x14ac:dyDescent="0.25">
      <c r="A1273" s="101">
        <v>44273</v>
      </c>
      <c r="B1273" s="101">
        <v>44270</v>
      </c>
      <c r="C1273" s="3">
        <v>2260.1888727300002</v>
      </c>
      <c r="E1273" s="3">
        <v>2.3297394000001002</v>
      </c>
      <c r="F1273" s="3">
        <v>0.103183558513864</v>
      </c>
      <c r="G1273" s="3">
        <v>3740.0726718800001</v>
      </c>
      <c r="H1273" s="3">
        <v>120.640156407784</v>
      </c>
      <c r="I1273" s="3"/>
      <c r="J1273" s="3">
        <v>2260.1888727300002</v>
      </c>
      <c r="K1273" s="3">
        <v>2260.1888727300002</v>
      </c>
      <c r="O1273" s="101">
        <v>44270</v>
      </c>
    </row>
    <row r="1274" spans="1:15" ht="15" customHeight="1" x14ac:dyDescent="0.25">
      <c r="A1274" s="101">
        <v>44274</v>
      </c>
      <c r="B1274" s="101">
        <v>44271</v>
      </c>
      <c r="C1274" s="3">
        <v>2282.8997637699999</v>
      </c>
      <c r="E1274" s="3">
        <v>22.710891039999701</v>
      </c>
      <c r="F1274" s="3">
        <v>1.0048227081380201</v>
      </c>
      <c r="G1274" s="3">
        <v>3777.6537713799999</v>
      </c>
      <c r="H1274" s="3">
        <v>122.857198802173</v>
      </c>
      <c r="I1274" s="3"/>
      <c r="J1274" s="3">
        <v>2282.8997637699999</v>
      </c>
      <c r="K1274" s="3">
        <v>2282.8997637699999</v>
      </c>
      <c r="O1274" s="101">
        <v>44271</v>
      </c>
    </row>
    <row r="1275" spans="1:15" ht="15" customHeight="1" x14ac:dyDescent="0.25">
      <c r="A1275" s="101">
        <v>44277</v>
      </c>
      <c r="B1275" s="101">
        <v>44272</v>
      </c>
      <c r="C1275" s="3">
        <v>2252.34770815</v>
      </c>
      <c r="E1275" s="3">
        <v>-30.552055619999901</v>
      </c>
      <c r="F1275" s="3">
        <v>-1.33830035400003</v>
      </c>
      <c r="G1275" s="3">
        <v>3727.0974175900001</v>
      </c>
      <c r="H1275" s="3">
        <v>119.87470012199999</v>
      </c>
      <c r="I1275" s="3"/>
      <c r="J1275" s="3">
        <v>2252.34770815</v>
      </c>
      <c r="K1275" s="3">
        <v>2252.34770815</v>
      </c>
      <c r="O1275" s="101">
        <v>44272</v>
      </c>
    </row>
    <row r="1276" spans="1:15" ht="15" customHeight="1" x14ac:dyDescent="0.25">
      <c r="A1276" s="101">
        <v>44278</v>
      </c>
      <c r="B1276" s="101">
        <v>44273</v>
      </c>
      <c r="C1276" s="3">
        <v>2254.78373887</v>
      </c>
      <c r="E1276" s="3">
        <v>2.4360307199999598</v>
      </c>
      <c r="F1276" s="3">
        <v>0.108155180089886</v>
      </c>
      <c r="G1276" s="3">
        <v>3731.1284665100002</v>
      </c>
      <c r="H1276" s="3">
        <v>120.112505999647</v>
      </c>
      <c r="I1276" s="3"/>
      <c r="J1276" s="3">
        <v>2254.78373887</v>
      </c>
      <c r="K1276" s="3">
        <v>2254.78373887</v>
      </c>
      <c r="O1276" s="101">
        <v>44273</v>
      </c>
    </row>
    <row r="1277" spans="1:15" ht="15" customHeight="1" x14ac:dyDescent="0.25">
      <c r="A1277" s="101">
        <v>44279</v>
      </c>
      <c r="B1277" s="101">
        <v>44274</v>
      </c>
      <c r="C1277" s="3">
        <v>2255.06707555</v>
      </c>
      <c r="E1277" s="3">
        <v>0.28333668000004703</v>
      </c>
      <c r="F1277" s="3">
        <v>1.25660246309111E-2</v>
      </c>
      <c r="G1277" s="3">
        <v>3731.5973210299999</v>
      </c>
      <c r="H1277" s="3">
        <v>120.140165391241</v>
      </c>
      <c r="I1277" s="3"/>
      <c r="J1277" s="3">
        <v>2255.06707555</v>
      </c>
      <c r="K1277" s="3">
        <v>2255.06707555</v>
      </c>
      <c r="O1277" s="101">
        <v>44274</v>
      </c>
    </row>
    <row r="1278" spans="1:15" ht="15" customHeight="1" x14ac:dyDescent="0.25">
      <c r="A1278" s="101">
        <v>44280</v>
      </c>
      <c r="B1278" s="101">
        <v>44277</v>
      </c>
      <c r="C1278" s="3">
        <v>2252.0258432000001</v>
      </c>
      <c r="E1278" s="3">
        <v>-3.0412323499999698</v>
      </c>
      <c r="F1278" s="3">
        <v>-0.13486216809130899</v>
      </c>
      <c r="G1278" s="3">
        <v>3726.5648079900002</v>
      </c>
      <c r="H1278" s="3">
        <v>119.843279592038</v>
      </c>
      <c r="I1278" s="3"/>
      <c r="J1278" s="3">
        <v>2252.0258432000001</v>
      </c>
      <c r="K1278" s="3">
        <v>2252.0258432000001</v>
      </c>
      <c r="O1278" s="101">
        <v>44277</v>
      </c>
    </row>
    <row r="1279" spans="1:15" ht="15" customHeight="1" x14ac:dyDescent="0.25">
      <c r="A1279" s="101">
        <v>44281</v>
      </c>
      <c r="B1279" s="101">
        <v>44278</v>
      </c>
      <c r="C1279" s="3">
        <v>2253.9164588399999</v>
      </c>
      <c r="E1279" s="3">
        <v>1.8906156399998499</v>
      </c>
      <c r="F1279" s="3">
        <v>8.3951773720025699E-2</v>
      </c>
      <c r="G1279" s="3">
        <v>3729.6933252399999</v>
      </c>
      <c r="H1279" s="3">
        <v>120.02784192435701</v>
      </c>
      <c r="I1279" s="3"/>
      <c r="J1279" s="3">
        <v>2253.9164588399999</v>
      </c>
      <c r="K1279" s="3">
        <v>2253.9164588399999</v>
      </c>
      <c r="O1279" s="101">
        <v>44278</v>
      </c>
    </row>
    <row r="1280" spans="1:15" ht="15" customHeight="1" x14ac:dyDescent="0.25">
      <c r="A1280" s="101">
        <v>44284</v>
      </c>
      <c r="B1280" s="101">
        <v>44279</v>
      </c>
      <c r="C1280" s="3">
        <v>2256.65925978</v>
      </c>
      <c r="E1280" s="3">
        <v>2.7428009400000501</v>
      </c>
      <c r="F1280" s="3">
        <v>0.12169044372707299</v>
      </c>
      <c r="G1280" s="3">
        <v>3734.25898121</v>
      </c>
      <c r="H1280" s="3">
        <v>120.297186168628</v>
      </c>
      <c r="I1280" s="3"/>
      <c r="J1280" s="3">
        <v>2256.65925978</v>
      </c>
      <c r="K1280" s="3">
        <v>2256.65925978</v>
      </c>
      <c r="O1280" s="101">
        <v>44279</v>
      </c>
    </row>
    <row r="1281" spans="1:15" ht="15" customHeight="1" x14ac:dyDescent="0.25">
      <c r="A1281" s="101">
        <v>44285</v>
      </c>
      <c r="B1281" s="101">
        <v>44280</v>
      </c>
      <c r="C1281" s="3">
        <v>2242.82566193</v>
      </c>
      <c r="E1281" s="3">
        <v>-13.833597849999901</v>
      </c>
      <c r="F1281" s="3">
        <v>-0.61301225650470803</v>
      </c>
      <c r="G1281" s="3">
        <v>3715.8459352599998</v>
      </c>
      <c r="H1281" s="3">
        <v>119.21093525995001</v>
      </c>
      <c r="I1281" s="3"/>
      <c r="J1281" s="3">
        <v>2242.82566193</v>
      </c>
      <c r="K1281" s="3">
        <v>2242.82566193</v>
      </c>
      <c r="O1281" s="101">
        <v>44280</v>
      </c>
    </row>
    <row r="1282" spans="1:15" ht="15" customHeight="1" x14ac:dyDescent="0.25">
      <c r="A1282" s="101">
        <v>44286</v>
      </c>
      <c r="B1282" s="101">
        <v>44281</v>
      </c>
      <c r="C1282" s="3">
        <v>2252.7260789699999</v>
      </c>
      <c r="E1282" s="3">
        <v>9.9004170399998603</v>
      </c>
      <c r="F1282" s="3">
        <v>0.44142606391797101</v>
      </c>
      <c r="G1282" s="3">
        <v>3735.6625238400002</v>
      </c>
      <c r="H1282" s="3">
        <v>120.37998612803401</v>
      </c>
      <c r="I1282" s="3"/>
      <c r="J1282" s="3">
        <v>2252.7260789699999</v>
      </c>
      <c r="K1282" s="3">
        <v>2252.7260789699999</v>
      </c>
      <c r="O1282" s="101">
        <v>44281</v>
      </c>
    </row>
    <row r="1283" spans="1:15" ht="15" customHeight="1" x14ac:dyDescent="0.25">
      <c r="A1283" s="101">
        <v>44287</v>
      </c>
      <c r="B1283" s="101">
        <v>44284</v>
      </c>
      <c r="C1283" s="3">
        <v>2237.6651259999999</v>
      </c>
      <c r="E1283" s="3">
        <v>-15.060952970000001</v>
      </c>
      <c r="F1283" s="3">
        <v>-0.66856565965118797</v>
      </c>
      <c r="G1283" s="3">
        <v>3710.6871670400001</v>
      </c>
      <c r="H1283" s="3">
        <v>118.906601219734</v>
      </c>
      <c r="I1283" s="3"/>
      <c r="J1283" s="3">
        <v>2237.6651259999999</v>
      </c>
      <c r="K1283" s="3">
        <v>2237.6651259999999</v>
      </c>
      <c r="O1283" s="101">
        <v>44284</v>
      </c>
    </row>
    <row r="1284" spans="1:15" ht="15" customHeight="1" x14ac:dyDescent="0.25">
      <c r="A1284" s="101">
        <v>44292</v>
      </c>
      <c r="B1284" s="101">
        <v>44285</v>
      </c>
      <c r="C1284" s="3">
        <v>2264.82327923</v>
      </c>
      <c r="E1284" s="3">
        <v>27.158153230000099</v>
      </c>
      <c r="F1284" s="3">
        <v>1.2136826424312901</v>
      </c>
      <c r="G1284" s="3">
        <v>3756.9170605999998</v>
      </c>
      <c r="H1284" s="3">
        <v>121.633866660987</v>
      </c>
      <c r="I1284" s="3"/>
      <c r="J1284" s="3">
        <v>2264.82327923</v>
      </c>
      <c r="K1284" s="3">
        <v>2264.82327923</v>
      </c>
      <c r="O1284" s="101">
        <v>44285</v>
      </c>
    </row>
    <row r="1285" spans="1:15" ht="15" customHeight="1" x14ac:dyDescent="0.25">
      <c r="A1285" s="101">
        <v>44293</v>
      </c>
      <c r="B1285" s="101">
        <v>44286</v>
      </c>
      <c r="C1285" s="3">
        <v>2265.92113879</v>
      </c>
      <c r="E1285" s="3">
        <v>1.0978595599999601</v>
      </c>
      <c r="F1285" s="3">
        <v>4.8474402840525899E-2</v>
      </c>
      <c r="G1285" s="3">
        <v>3759.9777343000001</v>
      </c>
      <c r="H1285" s="3">
        <v>121.814426661588</v>
      </c>
      <c r="I1285" s="3"/>
      <c r="J1285" s="3">
        <v>2265.92113879</v>
      </c>
      <c r="K1285" s="3">
        <v>2265.92113879</v>
      </c>
      <c r="O1285" s="101">
        <v>44286</v>
      </c>
    </row>
    <row r="1286" spans="1:15" ht="15" customHeight="1" x14ac:dyDescent="0.25">
      <c r="A1286" s="101">
        <v>44294</v>
      </c>
      <c r="B1286" s="101">
        <v>44287</v>
      </c>
      <c r="C1286" s="3">
        <v>2309.1329914299999</v>
      </c>
      <c r="E1286" s="3">
        <v>43.211852639999897</v>
      </c>
      <c r="F1286" s="3">
        <v>1.9070325043648799</v>
      </c>
      <c r="G1286" s="3">
        <v>3832.3911364800001</v>
      </c>
      <c r="H1286" s="3">
        <v>126.086350173434</v>
      </c>
      <c r="I1286" s="3"/>
      <c r="J1286" s="3">
        <v>2309.1329914299999</v>
      </c>
      <c r="K1286" s="3">
        <v>2309.1329914299999</v>
      </c>
      <c r="O1286" s="101">
        <v>44287</v>
      </c>
    </row>
    <row r="1287" spans="1:15" ht="15" customHeight="1" x14ac:dyDescent="0.25">
      <c r="A1287" s="101">
        <v>44295</v>
      </c>
      <c r="B1287" s="101">
        <v>44291</v>
      </c>
      <c r="C1287" s="3">
        <v>2309.1329914299999</v>
      </c>
      <c r="E1287" s="3"/>
      <c r="F1287" s="3"/>
      <c r="G1287" s="3">
        <v>3832.3911364800001</v>
      </c>
      <c r="H1287" s="3">
        <v>126.086350173434</v>
      </c>
      <c r="I1287" s="3"/>
      <c r="J1287" s="3">
        <v>2309.1329914299999</v>
      </c>
      <c r="K1287" s="3">
        <v>2309.1329914299999</v>
      </c>
      <c r="O1287" s="101">
        <v>44292</v>
      </c>
    </row>
    <row r="1288" spans="1:15" ht="15" customHeight="1" x14ac:dyDescent="0.25">
      <c r="A1288" s="101">
        <v>44298</v>
      </c>
      <c r="B1288" s="101">
        <v>44292</v>
      </c>
      <c r="C1288" s="3">
        <v>2350.6389232699999</v>
      </c>
      <c r="E1288" s="3">
        <v>41.505931839999903</v>
      </c>
      <c r="F1288" s="3">
        <v>1.79746822699442</v>
      </c>
      <c r="G1288" s="3">
        <v>3901.2771495100001</v>
      </c>
      <c r="H1288" s="3">
        <v>130.150180484412</v>
      </c>
      <c r="I1288" s="3"/>
      <c r="J1288" s="3">
        <v>2350.6389232699999</v>
      </c>
      <c r="K1288" s="3">
        <v>2350.6389232699999</v>
      </c>
      <c r="O1288" s="101">
        <v>44293</v>
      </c>
    </row>
    <row r="1289" spans="1:15" ht="15" customHeight="1" x14ac:dyDescent="0.25">
      <c r="A1289" s="101">
        <v>44299</v>
      </c>
      <c r="B1289" s="101">
        <v>44293</v>
      </c>
      <c r="C1289" s="3">
        <v>2364.0372864300002</v>
      </c>
      <c r="E1289" s="3">
        <v>13.398363160000301</v>
      </c>
      <c r="F1289" s="3">
        <v>0.56998814353681404</v>
      </c>
      <c r="G1289" s="3">
        <v>3924.0765838699999</v>
      </c>
      <c r="H1289" s="3">
        <v>131.495200007969</v>
      </c>
      <c r="I1289" s="3"/>
      <c r="J1289" s="3">
        <v>2364.0372864300002</v>
      </c>
      <c r="K1289" s="3">
        <v>2364.0372864300002</v>
      </c>
      <c r="O1289" s="101">
        <v>44294</v>
      </c>
    </row>
    <row r="1290" spans="1:15" ht="15" customHeight="1" x14ac:dyDescent="0.25">
      <c r="A1290" s="101">
        <v>44300</v>
      </c>
      <c r="B1290" s="101">
        <v>44294</v>
      </c>
      <c r="C1290" s="3">
        <v>2381.9493468700002</v>
      </c>
      <c r="E1290" s="3">
        <v>17.912060440000001</v>
      </c>
      <c r="F1290" s="3">
        <v>0.75768942151710394</v>
      </c>
      <c r="G1290" s="3">
        <v>3953.8088970399999</v>
      </c>
      <c r="H1290" s="3">
        <v>133.249214649854</v>
      </c>
      <c r="I1290" s="3"/>
      <c r="J1290" s="3">
        <v>2381.9493468700002</v>
      </c>
      <c r="K1290" s="3">
        <v>2381.9493468700002</v>
      </c>
      <c r="O1290" s="101">
        <v>44295</v>
      </c>
    </row>
    <row r="1291" spans="1:15" ht="15" customHeight="1" x14ac:dyDescent="0.25">
      <c r="A1291" s="101">
        <v>44301</v>
      </c>
      <c r="B1291" s="101">
        <v>44295</v>
      </c>
      <c r="C1291" s="3">
        <v>2395.8389969</v>
      </c>
      <c r="E1291" s="3">
        <v>13.8896500299997</v>
      </c>
      <c r="F1291" s="3">
        <v>0.58312113346370398</v>
      </c>
      <c r="G1291" s="3">
        <v>3976.8643923</v>
      </c>
      <c r="H1291" s="3">
        <v>134.60934011438701</v>
      </c>
      <c r="I1291" s="3"/>
      <c r="J1291" s="3">
        <v>2395.8389969</v>
      </c>
      <c r="K1291" s="3">
        <v>2395.8389969</v>
      </c>
      <c r="O1291" s="101">
        <v>44298</v>
      </c>
    </row>
    <row r="1292" spans="1:15" ht="15" customHeight="1" x14ac:dyDescent="0.25">
      <c r="A1292" s="101">
        <v>44302</v>
      </c>
      <c r="B1292" s="101">
        <v>44298</v>
      </c>
      <c r="C1292" s="3">
        <v>2386.1330968900002</v>
      </c>
      <c r="E1292" s="3">
        <v>-9.7059000099998194</v>
      </c>
      <c r="F1292" s="3">
        <v>-0.405114868843792</v>
      </c>
      <c r="G1292" s="3">
        <v>3960.75352333</v>
      </c>
      <c r="H1292" s="3">
        <v>133.65890279370799</v>
      </c>
      <c r="I1292" s="3"/>
      <c r="J1292" s="3">
        <v>2386.1330968900002</v>
      </c>
      <c r="K1292" s="3">
        <v>2386.1330968900002</v>
      </c>
      <c r="O1292" s="101">
        <v>44299</v>
      </c>
    </row>
    <row r="1293" spans="1:15" ht="15" customHeight="1" x14ac:dyDescent="0.25">
      <c r="A1293" s="101">
        <v>44305</v>
      </c>
      <c r="B1293" s="101">
        <v>44299</v>
      </c>
      <c r="C1293" s="3">
        <v>2422.3335070600001</v>
      </c>
      <c r="E1293" s="3">
        <v>36.200410169999898</v>
      </c>
      <c r="F1293" s="3">
        <v>1.51711613309342</v>
      </c>
      <c r="G1293" s="3">
        <v>4020.8427540299999</v>
      </c>
      <c r="H1293" s="3">
        <v>137.20377970472401</v>
      </c>
      <c r="I1293" s="3"/>
      <c r="J1293" s="3">
        <v>2422.3335070600001</v>
      </c>
      <c r="K1293" s="3">
        <v>2422.3335070600001</v>
      </c>
      <c r="O1293" s="101">
        <v>44300</v>
      </c>
    </row>
    <row r="1294" spans="1:15" ht="15" customHeight="1" x14ac:dyDescent="0.25">
      <c r="A1294" s="101">
        <v>44306</v>
      </c>
      <c r="B1294" s="101">
        <v>44300</v>
      </c>
      <c r="C1294" s="3">
        <v>2426.32540217</v>
      </c>
      <c r="E1294" s="3">
        <v>3.9918951099998501</v>
      </c>
      <c r="F1294" s="3">
        <v>0.164795437885212</v>
      </c>
      <c r="G1294" s="3">
        <v>4030.3663350299998</v>
      </c>
      <c r="H1294" s="3">
        <v>137.765609536856</v>
      </c>
      <c r="I1294" s="3"/>
      <c r="J1294" s="3">
        <v>2426.32540217</v>
      </c>
      <c r="K1294" s="3">
        <v>2426.32540217</v>
      </c>
      <c r="O1294" s="101">
        <v>44301</v>
      </c>
    </row>
    <row r="1295" spans="1:15" ht="15" customHeight="1" x14ac:dyDescent="0.25">
      <c r="A1295" s="101">
        <v>44307</v>
      </c>
      <c r="B1295" s="101">
        <v>44301</v>
      </c>
      <c r="C1295" s="3">
        <v>2450.8597688499999</v>
      </c>
      <c r="E1295" s="3">
        <v>24.534366679999899</v>
      </c>
      <c r="F1295" s="3">
        <v>1.0111737963117899</v>
      </c>
      <c r="G1295" s="3">
        <v>4071.12034331</v>
      </c>
      <c r="H1295" s="3">
        <v>140.169833077417</v>
      </c>
      <c r="I1295" s="3"/>
      <c r="J1295" s="3">
        <v>2450.8597688499999</v>
      </c>
      <c r="K1295" s="3">
        <v>2450.8597688499999</v>
      </c>
      <c r="O1295" s="101">
        <v>44302</v>
      </c>
    </row>
    <row r="1296" spans="1:15" ht="15" customHeight="1" x14ac:dyDescent="0.25">
      <c r="A1296" s="101">
        <v>44308</v>
      </c>
      <c r="B1296" s="101">
        <v>44302</v>
      </c>
      <c r="C1296" s="3">
        <v>2486.1556751799999</v>
      </c>
      <c r="E1296" s="3">
        <v>35.295906329999902</v>
      </c>
      <c r="F1296" s="3">
        <v>1.44014385394892</v>
      </c>
      <c r="G1296" s="3">
        <v>4130.2728878799999</v>
      </c>
      <c r="H1296" s="3">
        <v>143.65945155033401</v>
      </c>
      <c r="I1296" s="3"/>
      <c r="J1296" s="3">
        <v>2486.1556751799999</v>
      </c>
      <c r="K1296" s="3">
        <v>2486.1556751799999</v>
      </c>
      <c r="O1296" s="101">
        <v>44305</v>
      </c>
    </row>
    <row r="1297" spans="1:15" ht="15" customHeight="1" x14ac:dyDescent="0.25">
      <c r="A1297" s="101">
        <v>44309</v>
      </c>
      <c r="B1297" s="101">
        <v>44305</v>
      </c>
      <c r="C1297" s="3">
        <v>2466.2171581100001</v>
      </c>
      <c r="E1297" s="3">
        <v>-19.938517069999701</v>
      </c>
      <c r="F1297" s="3">
        <v>-0.80198184164618203</v>
      </c>
      <c r="G1297" s="3">
        <v>4097.1488493099996</v>
      </c>
      <c r="H1297" s="3">
        <v>141.70534699351799</v>
      </c>
      <c r="I1297" s="3"/>
      <c r="J1297" s="3">
        <v>2466.2171581100001</v>
      </c>
      <c r="K1297" s="3">
        <v>2466.2171581100001</v>
      </c>
      <c r="O1297" s="101">
        <v>44306</v>
      </c>
    </row>
    <row r="1298" spans="1:15" ht="15" customHeight="1" x14ac:dyDescent="0.25">
      <c r="A1298" s="101">
        <v>44312</v>
      </c>
      <c r="B1298" s="101">
        <v>44306</v>
      </c>
      <c r="C1298" s="3">
        <v>2436.3894889500002</v>
      </c>
      <c r="E1298" s="3">
        <v>-29.8276691599999</v>
      </c>
      <c r="F1298" s="3">
        <v>-1.20945023279533</v>
      </c>
      <c r="G1298" s="3">
        <v>4047.79144696</v>
      </c>
      <c r="H1298" s="3">
        <v>138.79357871257901</v>
      </c>
      <c r="I1298" s="3"/>
      <c r="J1298" s="3">
        <v>2436.3894889500002</v>
      </c>
      <c r="K1298" s="3">
        <v>2436.3894889500002</v>
      </c>
      <c r="O1298" s="101">
        <v>44307</v>
      </c>
    </row>
    <row r="1299" spans="1:15" ht="15" customHeight="1" x14ac:dyDescent="0.25">
      <c r="A1299" s="101">
        <v>44313</v>
      </c>
      <c r="B1299" s="101">
        <v>44307</v>
      </c>
      <c r="C1299" s="3">
        <v>2435.8572848499998</v>
      </c>
      <c r="E1299" s="3">
        <v>-0.53220410000039897</v>
      </c>
      <c r="F1299" s="3">
        <v>-2.18439663450475E-2</v>
      </c>
      <c r="G1299" s="3">
        <v>4046.9072487600001</v>
      </c>
      <c r="H1299" s="3">
        <v>138.74141672369299</v>
      </c>
      <c r="I1299" s="3"/>
      <c r="J1299" s="3">
        <v>2435.8572848499998</v>
      </c>
      <c r="K1299" s="3">
        <v>2435.8572848499998</v>
      </c>
      <c r="O1299" s="101">
        <v>44308</v>
      </c>
    </row>
    <row r="1300" spans="1:15" ht="15" customHeight="1" x14ac:dyDescent="0.25">
      <c r="A1300" s="101">
        <v>44314</v>
      </c>
      <c r="B1300" s="101">
        <v>44308</v>
      </c>
      <c r="C1300" s="3">
        <v>2480.44636236</v>
      </c>
      <c r="E1300" s="3">
        <v>44.589077510000102</v>
      </c>
      <c r="F1300" s="3">
        <v>1.83052914418777</v>
      </c>
      <c r="G1300" s="3">
        <v>4121.4603133600003</v>
      </c>
      <c r="H1300" s="3">
        <v>143.13956651305401</v>
      </c>
      <c r="I1300" s="3"/>
      <c r="J1300" s="3">
        <v>2480.44636236</v>
      </c>
      <c r="K1300" s="3">
        <v>2480.44636236</v>
      </c>
      <c r="O1300" s="101">
        <v>44309</v>
      </c>
    </row>
    <row r="1301" spans="1:15" ht="15" customHeight="1" x14ac:dyDescent="0.25">
      <c r="A1301" s="101">
        <v>44315</v>
      </c>
      <c r="B1301" s="101">
        <v>44309</v>
      </c>
      <c r="C1301" s="3">
        <v>2485.2676508599998</v>
      </c>
      <c r="E1301" s="3">
        <v>4.8212884999998096</v>
      </c>
      <c r="F1301" s="3">
        <v>0.19437181037902301</v>
      </c>
      <c r="G1301" s="3">
        <v>4134.6598554399998</v>
      </c>
      <c r="H1301" s="3">
        <v>143.91825433132499</v>
      </c>
      <c r="I1301" s="3"/>
      <c r="J1301" s="3">
        <v>2485.2676508599998</v>
      </c>
      <c r="K1301" s="3">
        <v>2485.2676508599998</v>
      </c>
      <c r="O1301" s="101">
        <v>44312</v>
      </c>
    </row>
    <row r="1302" spans="1:15" ht="15" customHeight="1" x14ac:dyDescent="0.25">
      <c r="A1302" s="101">
        <v>44316</v>
      </c>
      <c r="B1302" s="101">
        <v>44312</v>
      </c>
      <c r="C1302" s="3">
        <v>2495.18778415</v>
      </c>
      <c r="E1302" s="3">
        <v>9.9201332900001908</v>
      </c>
      <c r="F1302" s="3">
        <v>0.39915754291364097</v>
      </c>
      <c r="G1302" s="3">
        <v>4151.1636621199996</v>
      </c>
      <c r="H1302" s="3">
        <v>144.89187244163</v>
      </c>
      <c r="I1302" s="3"/>
      <c r="J1302" s="3">
        <v>2495.18778415</v>
      </c>
      <c r="K1302" s="3">
        <v>2495.18778415</v>
      </c>
      <c r="O1302" s="101">
        <v>44313</v>
      </c>
    </row>
    <row r="1303" spans="1:15" ht="15" customHeight="1" x14ac:dyDescent="0.25">
      <c r="A1303" s="101">
        <v>44319</v>
      </c>
      <c r="B1303" s="101">
        <v>44313</v>
      </c>
      <c r="C1303" s="3">
        <v>2485.4415283899998</v>
      </c>
      <c r="E1303" s="3">
        <v>-9.7462557600001603</v>
      </c>
      <c r="F1303" s="3">
        <v>-0.39060209503711801</v>
      </c>
      <c r="G1303" s="3">
        <v>4136.9649703799996</v>
      </c>
      <c r="H1303" s="3">
        <v>144.05424124000899</v>
      </c>
      <c r="I1303" s="3"/>
      <c r="J1303" s="3">
        <v>2485.4415283899998</v>
      </c>
      <c r="K1303" s="3">
        <v>2485.4415283899998</v>
      </c>
      <c r="O1303" s="101">
        <v>44314</v>
      </c>
    </row>
    <row r="1304" spans="1:15" ht="15" customHeight="1" x14ac:dyDescent="0.25">
      <c r="A1304" s="101">
        <v>44320</v>
      </c>
      <c r="B1304" s="101">
        <v>44314</v>
      </c>
      <c r="C1304" s="3">
        <v>2471.8930157700001</v>
      </c>
      <c r="E1304" s="3">
        <v>-13.548512619999601</v>
      </c>
      <c r="F1304" s="3">
        <v>-0.54511492083968405</v>
      </c>
      <c r="G1304" s="3">
        <v>4118.6992037199998</v>
      </c>
      <c r="H1304" s="3">
        <v>142.97667885918301</v>
      </c>
      <c r="I1304" s="3"/>
      <c r="J1304" s="3">
        <v>2471.8930157700001</v>
      </c>
      <c r="K1304" s="3">
        <v>2471.8930157700001</v>
      </c>
      <c r="O1304" s="101">
        <v>44315</v>
      </c>
    </row>
    <row r="1305" spans="1:15" ht="15" customHeight="1" x14ac:dyDescent="0.25">
      <c r="A1305" s="101">
        <v>44321</v>
      </c>
      <c r="B1305" s="101">
        <v>44315</v>
      </c>
      <c r="C1305" s="3">
        <v>2470.2289111</v>
      </c>
      <c r="E1305" s="3">
        <v>-1.6641046700001401</v>
      </c>
      <c r="F1305" s="3">
        <v>-6.7321063629521796E-2</v>
      </c>
      <c r="G1305" s="3">
        <v>4119.8941619099996</v>
      </c>
      <c r="H1305" s="3">
        <v>143.047173682432</v>
      </c>
      <c r="I1305" s="3"/>
      <c r="J1305" s="3">
        <v>2470.2289111</v>
      </c>
      <c r="K1305" s="3">
        <v>2470.2289111</v>
      </c>
      <c r="O1305" s="101">
        <v>44316</v>
      </c>
    </row>
    <row r="1306" spans="1:15" ht="15" customHeight="1" x14ac:dyDescent="0.25">
      <c r="A1306" s="101">
        <v>44322</v>
      </c>
      <c r="B1306" s="101">
        <v>44316</v>
      </c>
      <c r="C1306" s="3">
        <v>2443.41207343</v>
      </c>
      <c r="E1306" s="3">
        <v>-26.816837670000002</v>
      </c>
      <c r="F1306" s="3">
        <v>-1.0856013201650401</v>
      </c>
      <c r="G1306" s="3">
        <v>4079.3108367499999</v>
      </c>
      <c r="H1306" s="3">
        <v>140.65301934469099</v>
      </c>
      <c r="I1306" s="3"/>
      <c r="J1306" s="3">
        <v>2443.41207343</v>
      </c>
      <c r="K1306" s="3">
        <v>2443.41207343</v>
      </c>
      <c r="O1306" s="101">
        <v>44319</v>
      </c>
    </row>
    <row r="1307" spans="1:15" ht="15" customHeight="1" x14ac:dyDescent="0.25">
      <c r="A1307" s="101">
        <v>44323</v>
      </c>
      <c r="B1307" s="101">
        <v>44319</v>
      </c>
      <c r="C1307" s="3">
        <v>2459.1846391899999</v>
      </c>
      <c r="E1307" s="3">
        <v>15.7725657599999</v>
      </c>
      <c r="F1307" s="3">
        <v>0.64551394877323498</v>
      </c>
      <c r="G1307" s="3">
        <v>4105.6433572200003</v>
      </c>
      <c r="H1307" s="3">
        <v>142.20646815299699</v>
      </c>
      <c r="I1307" s="3"/>
      <c r="J1307" s="3">
        <v>2459.1846391899999</v>
      </c>
      <c r="K1307" s="3">
        <v>2459.1846391899999</v>
      </c>
      <c r="O1307" s="101">
        <v>44320</v>
      </c>
    </row>
    <row r="1308" spans="1:15" ht="15" customHeight="1" x14ac:dyDescent="0.25">
      <c r="A1308" s="101">
        <v>44326</v>
      </c>
      <c r="B1308" s="101">
        <v>44320</v>
      </c>
      <c r="C1308" s="3">
        <v>2411.8964473800002</v>
      </c>
      <c r="E1308" s="3">
        <v>-47.288191809999702</v>
      </c>
      <c r="F1308" s="3">
        <v>-1.92292156743364</v>
      </c>
      <c r="G1308" s="3">
        <v>4026.6950556100001</v>
      </c>
      <c r="H1308" s="3">
        <v>137.54902773845001</v>
      </c>
      <c r="I1308" s="3"/>
      <c r="J1308" s="3">
        <v>2411.8964473800002</v>
      </c>
      <c r="K1308" s="3">
        <v>2411.8964473800002</v>
      </c>
      <c r="O1308" s="101">
        <v>44321</v>
      </c>
    </row>
    <row r="1309" spans="1:15" ht="15" customHeight="1" x14ac:dyDescent="0.25">
      <c r="A1309" s="101">
        <v>44327</v>
      </c>
      <c r="B1309" s="101">
        <v>44321</v>
      </c>
      <c r="C1309" s="3">
        <v>2459.4248328499998</v>
      </c>
      <c r="E1309" s="3">
        <v>47.528385469999598</v>
      </c>
      <c r="F1309" s="3">
        <v>1.9705815115582199</v>
      </c>
      <c r="G1309" s="3">
        <v>4107.0485173099996</v>
      </c>
      <c r="H1309" s="3">
        <v>142.28936353210801</v>
      </c>
      <c r="I1309" s="3"/>
      <c r="J1309" s="3">
        <v>2459.4248328499998</v>
      </c>
      <c r="K1309" s="3">
        <v>2459.4248328499998</v>
      </c>
      <c r="O1309" s="101">
        <v>44322</v>
      </c>
    </row>
    <row r="1310" spans="1:15" ht="15" customHeight="1" x14ac:dyDescent="0.25">
      <c r="A1310" s="101">
        <v>44328</v>
      </c>
      <c r="B1310" s="101">
        <v>44322</v>
      </c>
      <c r="C1310" s="3">
        <v>2431.1672723699999</v>
      </c>
      <c r="E1310" s="3">
        <v>-28.257560479999899</v>
      </c>
      <c r="F1310" s="3">
        <v>-1.14894995376845</v>
      </c>
      <c r="G1310" s="3">
        <v>4063.63471875</v>
      </c>
      <c r="H1310" s="3">
        <v>139.728229526196</v>
      </c>
      <c r="I1310" s="3"/>
      <c r="J1310" s="3">
        <v>2431.1672723699999</v>
      </c>
      <c r="K1310" s="3">
        <v>2431.1672723699999</v>
      </c>
      <c r="O1310" s="101">
        <v>44323</v>
      </c>
    </row>
    <row r="1311" spans="1:15" ht="15" customHeight="1" x14ac:dyDescent="0.25">
      <c r="A1311" s="101">
        <v>44330</v>
      </c>
      <c r="B1311" s="101">
        <v>44323</v>
      </c>
      <c r="C1311" s="3">
        <v>2455.8575651299998</v>
      </c>
      <c r="E1311" s="3">
        <v>24.690292759999899</v>
      </c>
      <c r="F1311" s="3">
        <v>1.0155735905382901</v>
      </c>
      <c r="G1311" s="3">
        <v>4111.25472059</v>
      </c>
      <c r="H1311" s="3">
        <v>142.537502386884</v>
      </c>
      <c r="I1311" s="3"/>
      <c r="J1311" s="3">
        <v>2455.8575651299998</v>
      </c>
      <c r="K1311" s="3">
        <v>2455.8575651299998</v>
      </c>
      <c r="O1311" s="101">
        <v>44326</v>
      </c>
    </row>
    <row r="1312" spans="1:15" ht="15" customHeight="1" x14ac:dyDescent="0.25">
      <c r="A1312" s="101">
        <v>44333</v>
      </c>
      <c r="B1312" s="101">
        <v>44326</v>
      </c>
      <c r="C1312" s="3">
        <v>2453.8997024499999</v>
      </c>
      <c r="E1312" s="3">
        <v>-1.95786267999983</v>
      </c>
      <c r="F1312" s="3">
        <v>-7.97221592896524E-2</v>
      </c>
      <c r="G1312" s="3">
        <v>4109.36569968</v>
      </c>
      <c r="H1312" s="3">
        <v>142.42606234130099</v>
      </c>
      <c r="I1312" s="3"/>
      <c r="J1312" s="3">
        <v>2453.8997024499999</v>
      </c>
      <c r="K1312" s="3">
        <v>2453.8997024499999</v>
      </c>
      <c r="O1312" s="101">
        <v>44327</v>
      </c>
    </row>
    <row r="1313" spans="1:15" ht="15" customHeight="1" x14ac:dyDescent="0.25">
      <c r="A1313" s="101">
        <v>44334</v>
      </c>
      <c r="B1313" s="101">
        <v>44327</v>
      </c>
      <c r="C1313" s="3">
        <v>2382.9372445099998</v>
      </c>
      <c r="E1313" s="3">
        <v>-70.962457940000107</v>
      </c>
      <c r="F1313" s="3">
        <v>-2.89182389439758</v>
      </c>
      <c r="G1313" s="3">
        <v>3990.8366493200001</v>
      </c>
      <c r="H1313" s="3">
        <v>135.433613128502</v>
      </c>
      <c r="I1313" s="3"/>
      <c r="J1313" s="3">
        <v>2382.9372445099998</v>
      </c>
      <c r="K1313" s="3">
        <v>2382.9372445099998</v>
      </c>
      <c r="O1313" s="101">
        <v>44328</v>
      </c>
    </row>
    <row r="1314" spans="1:15" ht="15" customHeight="1" x14ac:dyDescent="0.25">
      <c r="A1314" s="101">
        <v>44335</v>
      </c>
      <c r="B1314" s="101">
        <v>44328</v>
      </c>
      <c r="C1314" s="3">
        <v>2387.0778986700002</v>
      </c>
      <c r="E1314" s="3">
        <v>4.1406541600003903</v>
      </c>
      <c r="F1314" s="3">
        <v>0.173762618782347</v>
      </c>
      <c r="G1314" s="3">
        <v>3997.7712315799999</v>
      </c>
      <c r="H1314" s="3">
        <v>135.84270873939101</v>
      </c>
      <c r="I1314" s="3"/>
      <c r="J1314" s="3">
        <v>2387.0778986700002</v>
      </c>
      <c r="K1314" s="3">
        <v>2387.0778986700002</v>
      </c>
      <c r="O1314" s="101">
        <v>44330</v>
      </c>
    </row>
    <row r="1315" spans="1:15" ht="15" customHeight="1" x14ac:dyDescent="0.25">
      <c r="A1315" s="101">
        <v>44336</v>
      </c>
      <c r="B1315" s="101">
        <v>44329</v>
      </c>
      <c r="C1315" s="3">
        <v>2387.0778986700002</v>
      </c>
      <c r="E1315" s="3"/>
      <c r="F1315" s="3"/>
      <c r="G1315" s="3">
        <v>3997.7712315799999</v>
      </c>
      <c r="H1315" s="3">
        <v>135.84270873939101</v>
      </c>
      <c r="I1315" s="3"/>
      <c r="J1315" s="3">
        <v>2387.0778986700002</v>
      </c>
      <c r="K1315" s="3">
        <v>2387.0778986700002</v>
      </c>
      <c r="O1315" s="101">
        <v>44333</v>
      </c>
    </row>
    <row r="1316" spans="1:15" ht="15" customHeight="1" x14ac:dyDescent="0.25">
      <c r="A1316" s="101">
        <v>44337</v>
      </c>
      <c r="B1316" s="101">
        <v>44330</v>
      </c>
      <c r="C1316" s="3">
        <v>2388.7406818999998</v>
      </c>
      <c r="E1316" s="3">
        <v>1.6627832299995999</v>
      </c>
      <c r="F1316" s="3">
        <v>6.9657686115975795E-2</v>
      </c>
      <c r="G1316" s="3">
        <v>4000.5559865300002</v>
      </c>
      <c r="H1316" s="3">
        <v>136.00699131399</v>
      </c>
      <c r="I1316" s="3"/>
      <c r="J1316" s="3">
        <v>2388.7406818999998</v>
      </c>
      <c r="K1316" s="3">
        <v>2388.7406818999998</v>
      </c>
      <c r="O1316" s="101">
        <v>44334</v>
      </c>
    </row>
    <row r="1317" spans="1:15" ht="15" customHeight="1" x14ac:dyDescent="0.25">
      <c r="A1317" s="101">
        <v>44340</v>
      </c>
      <c r="B1317" s="101">
        <v>44333</v>
      </c>
      <c r="C1317" s="3">
        <v>2395.98428044</v>
      </c>
      <c r="E1317" s="3">
        <v>7.2435985400002201</v>
      </c>
      <c r="F1317" s="3">
        <v>0.30323921700192702</v>
      </c>
      <c r="G1317" s="3">
        <v>4012.6872411700001</v>
      </c>
      <c r="H1317" s="3">
        <v>136.72265706597301</v>
      </c>
      <c r="I1317" s="3"/>
      <c r="J1317" s="3">
        <v>2395.98428044</v>
      </c>
      <c r="K1317" s="3">
        <v>2395.98428044</v>
      </c>
      <c r="O1317" s="101">
        <v>44335</v>
      </c>
    </row>
    <row r="1318" spans="1:15" ht="15" customHeight="1" x14ac:dyDescent="0.25">
      <c r="A1318" s="101">
        <v>44341</v>
      </c>
      <c r="B1318" s="101">
        <v>44334</v>
      </c>
      <c r="C1318" s="3">
        <v>2435.37970524</v>
      </c>
      <c r="E1318" s="3">
        <v>39.395424800000001</v>
      </c>
      <c r="F1318" s="3">
        <v>1.64422718135552</v>
      </c>
      <c r="G1318" s="3">
        <v>4078.6649354900001</v>
      </c>
      <c r="H1318" s="3">
        <v>140.61491533775501</v>
      </c>
      <c r="I1318" s="3"/>
      <c r="J1318" s="3">
        <v>2435.37970524</v>
      </c>
      <c r="K1318" s="3">
        <v>2435.37970524</v>
      </c>
      <c r="O1318" s="101">
        <v>44336</v>
      </c>
    </row>
    <row r="1319" spans="1:15" ht="15" customHeight="1" x14ac:dyDescent="0.25">
      <c r="A1319" s="101">
        <v>44342</v>
      </c>
      <c r="B1319" s="101">
        <v>44335</v>
      </c>
      <c r="C1319" s="3">
        <v>2397.3069067699998</v>
      </c>
      <c r="E1319" s="3">
        <v>-38.072798470000102</v>
      </c>
      <c r="F1319" s="3">
        <v>-1.56332084019925</v>
      </c>
      <c r="G1319" s="3">
        <v>4014.9023165600001</v>
      </c>
      <c r="H1319" s="3">
        <v>136.853332222148</v>
      </c>
      <c r="I1319" s="3"/>
      <c r="J1319" s="3">
        <v>2397.3069067699998</v>
      </c>
      <c r="K1319" s="3">
        <v>2397.3069067699998</v>
      </c>
      <c r="O1319" s="101">
        <v>44337</v>
      </c>
    </row>
    <row r="1320" spans="1:15" ht="15" customHeight="1" x14ac:dyDescent="0.25">
      <c r="A1320" s="101">
        <v>44343</v>
      </c>
      <c r="B1320" s="101">
        <v>44336</v>
      </c>
      <c r="C1320" s="3">
        <v>2436.5252892499998</v>
      </c>
      <c r="E1320" s="3">
        <v>39.218382479999903</v>
      </c>
      <c r="F1320" s="3">
        <v>1.6359349889347501</v>
      </c>
      <c r="G1320" s="3">
        <v>4080.8498971200002</v>
      </c>
      <c r="H1320" s="3">
        <v>140.74381397638601</v>
      </c>
      <c r="I1320" s="3"/>
      <c r="J1320" s="3">
        <v>2436.5252892499998</v>
      </c>
      <c r="K1320" s="3">
        <v>2436.5252892499998</v>
      </c>
      <c r="O1320" s="101">
        <v>44340</v>
      </c>
    </row>
    <row r="1321" spans="1:15" ht="15" customHeight="1" x14ac:dyDescent="0.25">
      <c r="A1321" s="101">
        <v>44344</v>
      </c>
      <c r="B1321" s="101">
        <v>44337</v>
      </c>
      <c r="C1321" s="3">
        <v>2435.9224438900001</v>
      </c>
      <c r="E1321" s="3">
        <v>-0.602845359999719</v>
      </c>
      <c r="F1321" s="3">
        <v>-2.4742011201750399E-2</v>
      </c>
      <c r="G1321" s="3">
        <v>4079.8402127899999</v>
      </c>
      <c r="H1321" s="3">
        <v>140.68424911547601</v>
      </c>
      <c r="I1321" s="3"/>
      <c r="J1321" s="3">
        <v>2435.9224438900001</v>
      </c>
      <c r="K1321" s="3">
        <v>2435.9224438900001</v>
      </c>
      <c r="O1321" s="101">
        <v>44341</v>
      </c>
    </row>
    <row r="1322" spans="1:15" ht="15" customHeight="1" x14ac:dyDescent="0.25">
      <c r="A1322" s="101">
        <v>44347</v>
      </c>
      <c r="B1322" s="101">
        <v>44340</v>
      </c>
      <c r="C1322" s="3">
        <v>2447.4066103700002</v>
      </c>
      <c r="E1322" s="3">
        <v>11.4841664800001</v>
      </c>
      <c r="F1322" s="3">
        <v>0.47145041537779397</v>
      </c>
      <c r="G1322" s="3">
        <v>4099.0746364099996</v>
      </c>
      <c r="H1322" s="3">
        <v>141.81895600709299</v>
      </c>
      <c r="I1322" s="3"/>
      <c r="J1322" s="3">
        <v>2447.4066103700002</v>
      </c>
      <c r="K1322" s="3">
        <v>2447.4066103700002</v>
      </c>
      <c r="O1322" s="101">
        <v>44342</v>
      </c>
    </row>
    <row r="1323" spans="1:15" ht="15" customHeight="1" x14ac:dyDescent="0.25">
      <c r="A1323" s="101">
        <v>44348</v>
      </c>
      <c r="B1323" s="101">
        <v>44341</v>
      </c>
      <c r="C1323" s="3">
        <v>2448.45335088</v>
      </c>
      <c r="E1323" s="3">
        <v>1.0467405099998299</v>
      </c>
      <c r="F1323" s="3">
        <v>4.2769374960616099E-2</v>
      </c>
      <c r="G1323" s="3">
        <v>4100.8277850200002</v>
      </c>
      <c r="H1323" s="3">
        <v>141.92238046363499</v>
      </c>
      <c r="I1323" s="3"/>
      <c r="J1323" s="3">
        <v>2448.45335088</v>
      </c>
      <c r="K1323" s="3">
        <v>2448.45335088</v>
      </c>
      <c r="O1323" s="101">
        <v>44343</v>
      </c>
    </row>
    <row r="1324" spans="1:15" ht="15" customHeight="1" x14ac:dyDescent="0.25">
      <c r="A1324" s="101">
        <v>44349</v>
      </c>
      <c r="B1324" s="101">
        <v>44342</v>
      </c>
      <c r="C1324" s="3">
        <v>2438.7616274100001</v>
      </c>
      <c r="E1324" s="3">
        <v>-9.6917234699999408</v>
      </c>
      <c r="F1324" s="3">
        <v>-0.39583043175058702</v>
      </c>
      <c r="G1324" s="3">
        <v>4084.59546069</v>
      </c>
      <c r="H1324" s="3">
        <v>140.964778060355</v>
      </c>
      <c r="I1324" s="3"/>
      <c r="J1324" s="3">
        <v>2438.7616274100001</v>
      </c>
      <c r="K1324" s="3">
        <v>2438.7616274100001</v>
      </c>
      <c r="O1324" s="101">
        <v>44344</v>
      </c>
    </row>
    <row r="1325" spans="1:15" ht="15" customHeight="1" x14ac:dyDescent="0.25">
      <c r="A1325" s="101">
        <v>44350</v>
      </c>
      <c r="B1325" s="101">
        <v>44343</v>
      </c>
      <c r="C1325" s="3">
        <v>2451.4743014000001</v>
      </c>
      <c r="E1325" s="3">
        <v>12.7126739899999</v>
      </c>
      <c r="F1325" s="3">
        <v>0.521275792070796</v>
      </c>
      <c r="G1325" s="3">
        <v>4105.8874680400004</v>
      </c>
      <c r="H1325" s="3">
        <v>142.220869116356</v>
      </c>
      <c r="I1325" s="3"/>
      <c r="J1325" s="3">
        <v>2451.4743014000001</v>
      </c>
      <c r="K1325" s="3">
        <v>2451.4743014000001</v>
      </c>
      <c r="O1325" s="101">
        <v>44347</v>
      </c>
    </row>
    <row r="1326" spans="1:15" ht="15" customHeight="1" x14ac:dyDescent="0.25">
      <c r="A1326" s="101">
        <v>44351</v>
      </c>
      <c r="B1326" s="101">
        <v>44344</v>
      </c>
      <c r="C1326" s="3">
        <v>2477.0210111199999</v>
      </c>
      <c r="E1326" s="3">
        <v>25.5467097199998</v>
      </c>
      <c r="F1326" s="3">
        <v>1.0420957586791899</v>
      </c>
      <c r="G1326" s="3">
        <v>4148.6747471899998</v>
      </c>
      <c r="H1326" s="3">
        <v>144.74504251942901</v>
      </c>
      <c r="I1326" s="3"/>
      <c r="J1326" s="3">
        <v>2477.0210111199999</v>
      </c>
      <c r="K1326" s="3">
        <v>2477.0210111199999</v>
      </c>
      <c r="O1326" s="101">
        <v>44348</v>
      </c>
    </row>
    <row r="1327" spans="1:15" ht="15" customHeight="1" x14ac:dyDescent="0.25">
      <c r="A1327" s="101">
        <v>44354</v>
      </c>
      <c r="B1327" s="101">
        <v>44348</v>
      </c>
      <c r="C1327" s="3">
        <v>2507.3700448899999</v>
      </c>
      <c r="E1327" s="3">
        <v>30.349033769999998</v>
      </c>
      <c r="F1327" s="3">
        <v>1.22522310605179</v>
      </c>
      <c r="G1327" s="3">
        <v>4199.5052687899997</v>
      </c>
      <c r="H1327" s="3">
        <v>147.74371533144</v>
      </c>
      <c r="I1327" s="3"/>
      <c r="J1327" s="3">
        <v>2507.3700448899999</v>
      </c>
      <c r="K1327" s="3">
        <v>2507.3700448899999</v>
      </c>
      <c r="O1327" s="101">
        <v>44349</v>
      </c>
    </row>
    <row r="1328" spans="1:15" ht="15" customHeight="1" x14ac:dyDescent="0.25">
      <c r="A1328" s="101">
        <v>44355</v>
      </c>
      <c r="B1328" s="101">
        <v>44349</v>
      </c>
      <c r="C1328" s="3">
        <v>2501.16542119</v>
      </c>
      <c r="E1328" s="3">
        <v>-6.2046236999999502</v>
      </c>
      <c r="F1328" s="3">
        <v>-0.24745544490510901</v>
      </c>
      <c r="G1328" s="3">
        <v>4189.1133643499998</v>
      </c>
      <c r="H1328" s="3">
        <v>147.13066001883701</v>
      </c>
      <c r="I1328" s="3"/>
      <c r="J1328" s="3">
        <v>2501.16542119</v>
      </c>
      <c r="K1328" s="3">
        <v>2501.16542119</v>
      </c>
      <c r="O1328" s="101">
        <v>44350</v>
      </c>
    </row>
    <row r="1329" spans="1:15" ht="15" customHeight="1" x14ac:dyDescent="0.25">
      <c r="A1329" s="101">
        <v>44356</v>
      </c>
      <c r="B1329" s="101">
        <v>44350</v>
      </c>
      <c r="C1329" s="3">
        <v>2504.0658360000002</v>
      </c>
      <c r="E1329" s="3">
        <v>2.90041481000025</v>
      </c>
      <c r="F1329" s="3">
        <v>0.115962534322111</v>
      </c>
      <c r="G1329" s="3">
        <v>4193.97116637</v>
      </c>
      <c r="H1329" s="3">
        <v>147.41723899511001</v>
      </c>
      <c r="I1329" s="3"/>
      <c r="J1329" s="3">
        <v>2504.0658360000002</v>
      </c>
      <c r="K1329" s="3">
        <v>2504.0658360000002</v>
      </c>
      <c r="O1329" s="101">
        <v>44351</v>
      </c>
    </row>
    <row r="1330" spans="1:15" ht="15" customHeight="1" x14ac:dyDescent="0.25">
      <c r="A1330" s="101">
        <v>44357</v>
      </c>
      <c r="B1330" s="101">
        <v>44351</v>
      </c>
      <c r="C1330" s="3">
        <v>2516.39753552</v>
      </c>
      <c r="E1330" s="3">
        <v>12.3316995199998</v>
      </c>
      <c r="F1330" s="3">
        <v>0.49246706467185303</v>
      </c>
      <c r="G1330" s="3">
        <v>4216.3548970499996</v>
      </c>
      <c r="H1330" s="3">
        <v>148.73773468369799</v>
      </c>
      <c r="I1330" s="3"/>
      <c r="J1330" s="3">
        <v>2516.39753552</v>
      </c>
      <c r="K1330" s="3">
        <v>2516.39753552</v>
      </c>
      <c r="O1330" s="101">
        <v>44354</v>
      </c>
    </row>
    <row r="1331" spans="1:15" ht="15" customHeight="1" x14ac:dyDescent="0.25">
      <c r="A1331" s="101">
        <v>44358</v>
      </c>
      <c r="B1331" s="101">
        <v>44354</v>
      </c>
      <c r="C1331" s="3">
        <v>2517.4776855999999</v>
      </c>
      <c r="E1331" s="3">
        <v>1.08015007999983</v>
      </c>
      <c r="F1331" s="3">
        <v>4.2924461050097798E-2</v>
      </c>
      <c r="G1331" s="3">
        <v>4218.1647446699999</v>
      </c>
      <c r="H1331" s="3">
        <v>148.84450401600401</v>
      </c>
      <c r="I1331" s="3"/>
      <c r="J1331" s="3">
        <v>2517.4776855999999</v>
      </c>
      <c r="K1331" s="3">
        <v>2517.4776855999999</v>
      </c>
      <c r="O1331" s="101">
        <v>44355</v>
      </c>
    </row>
    <row r="1332" spans="1:15" ht="15" customHeight="1" x14ac:dyDescent="0.25">
      <c r="A1332" s="101">
        <v>44361</v>
      </c>
      <c r="B1332" s="101">
        <v>44355</v>
      </c>
      <c r="C1332" s="3">
        <v>2534.2893429199999</v>
      </c>
      <c r="E1332" s="3">
        <v>16.811657319999899</v>
      </c>
      <c r="F1332" s="3">
        <v>0.66779766971372101</v>
      </c>
      <c r="G1332" s="3">
        <v>4246.33355054</v>
      </c>
      <c r="H1332" s="3">
        <v>150.50628181505701</v>
      </c>
      <c r="I1332" s="3"/>
      <c r="J1332" s="3">
        <v>2534.2893429199999</v>
      </c>
      <c r="K1332" s="3">
        <v>2534.2893429199999</v>
      </c>
      <c r="O1332" s="101">
        <v>44356</v>
      </c>
    </row>
    <row r="1333" spans="1:15" ht="15" customHeight="1" x14ac:dyDescent="0.25">
      <c r="A1333" s="101">
        <v>44362</v>
      </c>
      <c r="B1333" s="101">
        <v>44356</v>
      </c>
      <c r="C1333" s="3">
        <v>2525.63015</v>
      </c>
      <c r="E1333" s="3">
        <v>-8.6591929199998905</v>
      </c>
      <c r="F1333" s="3">
        <v>-0.341681305814234</v>
      </c>
      <c r="G1333" s="3">
        <v>4231.8246226199999</v>
      </c>
      <c r="H1333" s="3">
        <v>149.65034868048301</v>
      </c>
      <c r="I1333" s="3"/>
      <c r="J1333" s="3">
        <v>2525.63015</v>
      </c>
      <c r="K1333" s="3">
        <v>2525.63015</v>
      </c>
      <c r="O1333" s="101">
        <v>44357</v>
      </c>
    </row>
    <row r="1334" spans="1:15" ht="15" customHeight="1" x14ac:dyDescent="0.25">
      <c r="A1334" s="101">
        <v>44363</v>
      </c>
      <c r="B1334" s="101">
        <v>44357</v>
      </c>
      <c r="C1334" s="3">
        <v>2530.93929996</v>
      </c>
      <c r="E1334" s="3">
        <v>5.3091499600000098</v>
      </c>
      <c r="F1334" s="3">
        <v>0.21021090360360201</v>
      </c>
      <c r="G1334" s="3">
        <v>4240.7203793999997</v>
      </c>
      <c r="H1334" s="3">
        <v>150.175140934404</v>
      </c>
      <c r="I1334" s="3"/>
      <c r="J1334" s="3">
        <v>2530.93929996</v>
      </c>
      <c r="K1334" s="3">
        <v>2530.93929996</v>
      </c>
      <c r="O1334" s="101">
        <v>44358</v>
      </c>
    </row>
    <row r="1335" spans="1:15" ht="15" customHeight="1" x14ac:dyDescent="0.25">
      <c r="A1335" s="101">
        <v>44364</v>
      </c>
      <c r="B1335" s="101">
        <v>44358</v>
      </c>
      <c r="C1335" s="3">
        <v>2532.6798160600001</v>
      </c>
      <c r="E1335" s="3">
        <v>1.7405161000001499</v>
      </c>
      <c r="F1335" s="3">
        <v>6.8769571045335098E-2</v>
      </c>
      <c r="G1335" s="3">
        <v>4243.6367045999996</v>
      </c>
      <c r="H1335" s="3">
        <v>150.34718530485199</v>
      </c>
      <c r="I1335" s="3"/>
      <c r="J1335" s="3">
        <v>2532.6798160600001</v>
      </c>
      <c r="K1335" s="3">
        <v>2532.6798160600001</v>
      </c>
      <c r="O1335" s="101">
        <v>44361</v>
      </c>
    </row>
    <row r="1336" spans="1:15" ht="15" customHeight="1" x14ac:dyDescent="0.25">
      <c r="A1336" s="101">
        <v>44365</v>
      </c>
      <c r="B1336" s="101">
        <v>44361</v>
      </c>
      <c r="C1336" s="3">
        <v>2539.4653589300001</v>
      </c>
      <c r="E1336" s="3">
        <v>6.7855428699999703</v>
      </c>
      <c r="F1336" s="3">
        <v>0.26791949092703699</v>
      </c>
      <c r="G1336" s="3">
        <v>4255.0062344600001</v>
      </c>
      <c r="H1336" s="3">
        <v>151.017914209521</v>
      </c>
      <c r="I1336" s="3"/>
      <c r="J1336" s="3">
        <v>2539.4653589300001</v>
      </c>
      <c r="K1336" s="3">
        <v>2539.4653589300001</v>
      </c>
      <c r="O1336" s="101">
        <v>44362</v>
      </c>
    </row>
    <row r="1337" spans="1:15" ht="15" customHeight="1" x14ac:dyDescent="0.25">
      <c r="A1337" s="101">
        <v>44368</v>
      </c>
      <c r="B1337" s="101">
        <v>44362</v>
      </c>
      <c r="C1337" s="3">
        <v>2520.1092015999998</v>
      </c>
      <c r="E1337" s="3">
        <v>-19.3561573300003</v>
      </c>
      <c r="F1337" s="3">
        <v>-0.76221387552834996</v>
      </c>
      <c r="G1337" s="3">
        <v>4222.5739865400001</v>
      </c>
      <c r="H1337" s="3">
        <v>149.10462083757</v>
      </c>
      <c r="I1337" s="3"/>
      <c r="J1337" s="3">
        <v>2520.1092015999998</v>
      </c>
      <c r="K1337" s="3">
        <v>2520.1092015999998</v>
      </c>
      <c r="O1337" s="101">
        <v>44363</v>
      </c>
    </row>
    <row r="1338" spans="1:15" ht="15" customHeight="1" x14ac:dyDescent="0.25">
      <c r="A1338" s="101">
        <v>44369</v>
      </c>
      <c r="B1338" s="101">
        <v>44363</v>
      </c>
      <c r="C1338" s="3">
        <v>2514.5762573000002</v>
      </c>
      <c r="E1338" s="3">
        <v>-5.5329442999995901</v>
      </c>
      <c r="F1338" s="3">
        <v>-0.219551767696679</v>
      </c>
      <c r="G1338" s="3">
        <v>4213.3032507099997</v>
      </c>
      <c r="H1338" s="3">
        <v>148.557707239092</v>
      </c>
      <c r="I1338" s="3"/>
      <c r="J1338" s="3">
        <v>2514.5762573000002</v>
      </c>
      <c r="K1338" s="3">
        <v>2514.5762573000002</v>
      </c>
      <c r="O1338" s="101">
        <v>44364</v>
      </c>
    </row>
    <row r="1339" spans="1:15" ht="15" customHeight="1" x14ac:dyDescent="0.25">
      <c r="A1339" s="101">
        <v>44370</v>
      </c>
      <c r="B1339" s="101">
        <v>44364</v>
      </c>
      <c r="C1339" s="3">
        <v>2482.9119596700002</v>
      </c>
      <c r="E1339" s="3">
        <v>-31.664297629999901</v>
      </c>
      <c r="F1339" s="3">
        <v>-1.25922996123407</v>
      </c>
      <c r="G1339" s="3">
        <v>4160.2480738200002</v>
      </c>
      <c r="H1339" s="3">
        <v>145.42779411861599</v>
      </c>
      <c r="I1339" s="3"/>
      <c r="J1339" s="3">
        <v>2482.9119596700002</v>
      </c>
      <c r="K1339" s="3">
        <v>2482.9119596700002</v>
      </c>
      <c r="O1339" s="101">
        <v>44365</v>
      </c>
    </row>
    <row r="1340" spans="1:15" ht="15" customHeight="1" x14ac:dyDescent="0.25">
      <c r="A1340" s="101">
        <v>44371</v>
      </c>
      <c r="B1340" s="101">
        <v>44365</v>
      </c>
      <c r="C1340" s="3">
        <v>2465.07535418</v>
      </c>
      <c r="E1340" s="3">
        <v>-17.836605490000199</v>
      </c>
      <c r="F1340" s="3">
        <v>-0.71837446432739804</v>
      </c>
      <c r="G1340" s="3">
        <v>4130.3619139900002</v>
      </c>
      <c r="H1340" s="3">
        <v>143.66470351641999</v>
      </c>
      <c r="I1340" s="3"/>
      <c r="J1340" s="3">
        <v>2465.07535418</v>
      </c>
      <c r="K1340" s="3">
        <v>2465.07535418</v>
      </c>
      <c r="O1340" s="101">
        <v>44368</v>
      </c>
    </row>
    <row r="1341" spans="1:15" ht="15" customHeight="1" x14ac:dyDescent="0.25">
      <c r="A1341" s="101">
        <v>44375</v>
      </c>
      <c r="B1341" s="101">
        <v>44368</v>
      </c>
      <c r="C1341" s="3">
        <v>2446.03222409</v>
      </c>
      <c r="E1341" s="3">
        <v>-19.043130089999899</v>
      </c>
      <c r="F1341" s="3">
        <v>-0.77251715886529304</v>
      </c>
      <c r="G1341" s="3">
        <v>4098.4541594900002</v>
      </c>
      <c r="H1341" s="3">
        <v>141.782351872178</v>
      </c>
      <c r="I1341" s="3"/>
      <c r="J1341" s="3">
        <v>2446.03222409</v>
      </c>
      <c r="K1341" s="3">
        <v>2446.03222409</v>
      </c>
      <c r="O1341" s="101">
        <v>44369</v>
      </c>
    </row>
    <row r="1342" spans="1:15" ht="15" customHeight="1" x14ac:dyDescent="0.25">
      <c r="A1342" s="101">
        <v>44376</v>
      </c>
      <c r="B1342" s="101">
        <v>44369</v>
      </c>
      <c r="C1342" s="3">
        <v>2448.5095520700002</v>
      </c>
      <c r="E1342" s="3">
        <v>2.4773279800001502</v>
      </c>
      <c r="F1342" s="3">
        <v>0.101279449861779</v>
      </c>
      <c r="G1342" s="3">
        <v>4102.6050513099999</v>
      </c>
      <c r="H1342" s="3">
        <v>142.02722770768801</v>
      </c>
      <c r="I1342" s="3"/>
      <c r="J1342" s="3">
        <v>2448.5095520700002</v>
      </c>
      <c r="K1342" s="3">
        <v>2448.5095520700002</v>
      </c>
      <c r="O1342" s="101">
        <v>44370</v>
      </c>
    </row>
    <row r="1343" spans="1:15" ht="15" customHeight="1" x14ac:dyDescent="0.25">
      <c r="A1343" s="101">
        <v>44377</v>
      </c>
      <c r="B1343" s="101">
        <v>44370</v>
      </c>
      <c r="C1343" s="3">
        <v>2425.42640605</v>
      </c>
      <c r="E1343" s="3">
        <v>-23.0831460200001</v>
      </c>
      <c r="F1343" s="3">
        <v>-0.94274273916903295</v>
      </c>
      <c r="G1343" s="3">
        <v>4063.96008003</v>
      </c>
      <c r="H1343" s="3">
        <v>139.74742374246</v>
      </c>
      <c r="I1343" s="3"/>
      <c r="J1343" s="3">
        <v>2425.42640605</v>
      </c>
      <c r="K1343" s="3">
        <v>2425.42640605</v>
      </c>
      <c r="O1343" s="101">
        <v>44371</v>
      </c>
    </row>
    <row r="1344" spans="1:15" ht="15" customHeight="1" x14ac:dyDescent="0.25">
      <c r="A1344" s="101">
        <v>44378</v>
      </c>
      <c r="B1344" s="101">
        <v>44371</v>
      </c>
      <c r="C1344" s="3">
        <v>2449.2080326800001</v>
      </c>
      <c r="E1344" s="3">
        <v>23.781626630000101</v>
      </c>
      <c r="F1344" s="3">
        <v>0.98051322318744005</v>
      </c>
      <c r="G1344" s="3">
        <v>4103.8077459799997</v>
      </c>
      <c r="H1344" s="3">
        <v>142.09817893334099</v>
      </c>
      <c r="I1344" s="3"/>
      <c r="J1344" s="3">
        <v>2449.2080326800001</v>
      </c>
      <c r="K1344" s="3">
        <v>2449.2080326800001</v>
      </c>
      <c r="O1344" s="101">
        <v>44375</v>
      </c>
    </row>
    <row r="1345" spans="1:15" ht="15" customHeight="1" x14ac:dyDescent="0.25">
      <c r="A1345" s="101">
        <v>44379</v>
      </c>
      <c r="B1345" s="101">
        <v>44372</v>
      </c>
      <c r="C1345" s="3">
        <v>2449.2080326800001</v>
      </c>
      <c r="E1345" s="3"/>
      <c r="F1345" s="3"/>
      <c r="G1345" s="3">
        <v>4103.8077459799997</v>
      </c>
      <c r="H1345" s="3">
        <v>142.09817893334099</v>
      </c>
      <c r="I1345" s="3"/>
      <c r="J1345" s="3">
        <v>2449.2080326800001</v>
      </c>
      <c r="K1345" s="3">
        <v>2449.2080326800001</v>
      </c>
      <c r="O1345" s="101">
        <v>44376</v>
      </c>
    </row>
    <row r="1346" spans="1:15" ht="15" customHeight="1" x14ac:dyDescent="0.25">
      <c r="A1346" s="101">
        <v>44382</v>
      </c>
      <c r="B1346" s="101">
        <v>44375</v>
      </c>
      <c r="C1346" s="3">
        <v>2454.2200855800002</v>
      </c>
      <c r="E1346" s="3">
        <v>5.0120529000000698</v>
      </c>
      <c r="F1346" s="3">
        <v>0.20463973795299401</v>
      </c>
      <c r="G1346" s="3">
        <v>4112.2057674099997</v>
      </c>
      <c r="H1346" s="3">
        <v>142.59360801303799</v>
      </c>
      <c r="I1346" s="3"/>
      <c r="J1346" s="3">
        <v>2454.2200855800002</v>
      </c>
      <c r="K1346" s="3">
        <v>2454.2200855800002</v>
      </c>
      <c r="O1346" s="101">
        <v>44377</v>
      </c>
    </row>
    <row r="1347" spans="1:15" ht="15" customHeight="1" x14ac:dyDescent="0.25">
      <c r="A1347" s="101">
        <v>44383</v>
      </c>
      <c r="B1347" s="101">
        <v>44376</v>
      </c>
      <c r="C1347" s="3">
        <v>2491.2720985400001</v>
      </c>
      <c r="E1347" s="3">
        <v>37.0520129599999</v>
      </c>
      <c r="F1347" s="3">
        <v>1.5097265798492401</v>
      </c>
      <c r="G1347" s="3">
        <v>4176.2355317499996</v>
      </c>
      <c r="H1347" s="3">
        <v>146.37095098419201</v>
      </c>
      <c r="I1347" s="3"/>
      <c r="J1347" s="3">
        <v>2491.2720985400001</v>
      </c>
      <c r="K1347" s="3">
        <v>2491.2720985400001</v>
      </c>
      <c r="O1347" s="101">
        <v>44378</v>
      </c>
    </row>
    <row r="1348" spans="1:15" ht="15" customHeight="1" x14ac:dyDescent="0.25">
      <c r="A1348" s="101">
        <v>44384</v>
      </c>
      <c r="B1348" s="101">
        <v>44377</v>
      </c>
      <c r="C1348" s="3">
        <v>2468.7186508099999</v>
      </c>
      <c r="E1348" s="3">
        <v>-22.553447730000201</v>
      </c>
      <c r="F1348" s="3">
        <v>-0.905298451470537</v>
      </c>
      <c r="G1348" s="3">
        <v>4138.4281361599997</v>
      </c>
      <c r="H1348" s="3">
        <v>144.14055858057199</v>
      </c>
      <c r="I1348" s="3"/>
      <c r="J1348" s="3">
        <v>2468.7186508099999</v>
      </c>
      <c r="K1348" s="3">
        <v>2468.7186508099999</v>
      </c>
      <c r="O1348" s="101">
        <v>44379</v>
      </c>
    </row>
    <row r="1349" spans="1:15" ht="15" customHeight="1" x14ac:dyDescent="0.25">
      <c r="A1349" s="101">
        <v>44385</v>
      </c>
      <c r="B1349" s="101">
        <v>44378</v>
      </c>
      <c r="C1349" s="3">
        <v>2496.3760931900001</v>
      </c>
      <c r="E1349" s="3">
        <v>27.657442380000202</v>
      </c>
      <c r="F1349" s="3">
        <v>1.1203156897172399</v>
      </c>
      <c r="G1349" s="3">
        <v>4184.7915958699996</v>
      </c>
      <c r="H1349" s="3">
        <v>146.87570356289601</v>
      </c>
      <c r="I1349" s="3"/>
      <c r="J1349" s="3">
        <v>2496.3760931900001</v>
      </c>
      <c r="K1349" s="3">
        <v>2496.3760931900001</v>
      </c>
      <c r="O1349" s="101">
        <v>44382</v>
      </c>
    </row>
    <row r="1350" spans="1:15" ht="15" customHeight="1" x14ac:dyDescent="0.25">
      <c r="A1350" s="101">
        <v>44386</v>
      </c>
      <c r="B1350" s="101">
        <v>44379</v>
      </c>
      <c r="C1350" s="3">
        <v>2529.8337731299998</v>
      </c>
      <c r="E1350" s="3">
        <v>33.4576799399997</v>
      </c>
      <c r="F1350" s="3">
        <v>1.3402499740031399</v>
      </c>
      <c r="G1350" s="3">
        <v>4240.8782641400003</v>
      </c>
      <c r="H1350" s="3">
        <v>150.18445511537999</v>
      </c>
      <c r="I1350" s="3"/>
      <c r="J1350" s="3">
        <v>2529.8337731299998</v>
      </c>
      <c r="K1350" s="3">
        <v>2529.8337731299998</v>
      </c>
      <c r="O1350" s="101">
        <v>44383</v>
      </c>
    </row>
    <row r="1351" spans="1:15" ht="15" customHeight="1" x14ac:dyDescent="0.25">
      <c r="A1351" s="101">
        <v>44389</v>
      </c>
      <c r="B1351" s="101">
        <v>44383</v>
      </c>
      <c r="C1351" s="3">
        <v>2564.3417162699998</v>
      </c>
      <c r="E1351" s="3">
        <v>34.507943139999902</v>
      </c>
      <c r="F1351" s="3">
        <v>1.36403994232812</v>
      </c>
      <c r="G1351" s="3">
        <v>4298.7255375799996</v>
      </c>
      <c r="H1351" s="3">
        <v>153.59707101333501</v>
      </c>
      <c r="I1351" s="3"/>
      <c r="J1351" s="3">
        <v>2564.3417162699998</v>
      </c>
      <c r="K1351" s="3">
        <v>2564.3417162699998</v>
      </c>
      <c r="O1351" s="101">
        <v>44384</v>
      </c>
    </row>
    <row r="1352" spans="1:15" ht="15" customHeight="1" x14ac:dyDescent="0.25">
      <c r="A1352" s="101">
        <v>44390</v>
      </c>
      <c r="B1352" s="101">
        <v>44384</v>
      </c>
      <c r="C1352" s="3">
        <v>2610.3591119900002</v>
      </c>
      <c r="E1352" s="3">
        <v>46.017395720000401</v>
      </c>
      <c r="F1352" s="3">
        <v>1.7945110602082901</v>
      </c>
      <c r="G1352" s="3">
        <v>4375.8666427999997</v>
      </c>
      <c r="H1352" s="3">
        <v>158.147898501041</v>
      </c>
      <c r="I1352" s="3"/>
      <c r="J1352" s="3">
        <v>2610.3591119900002</v>
      </c>
      <c r="K1352" s="3">
        <v>2610.3591119900002</v>
      </c>
      <c r="O1352" s="101">
        <v>44385</v>
      </c>
    </row>
    <row r="1353" spans="1:15" ht="15" customHeight="1" x14ac:dyDescent="0.25">
      <c r="A1353" s="101">
        <v>44391</v>
      </c>
      <c r="B1353" s="101">
        <v>44385</v>
      </c>
      <c r="C1353" s="3">
        <v>2575.2420298799998</v>
      </c>
      <c r="E1353" s="3">
        <v>-35.117082110000403</v>
      </c>
      <c r="F1353" s="3">
        <v>-1.34529697269235</v>
      </c>
      <c r="G1353" s="3">
        <v>4316.9982413199996</v>
      </c>
      <c r="H1353" s="3">
        <v>154.675042637122</v>
      </c>
      <c r="I1353" s="3"/>
      <c r="J1353" s="3">
        <v>2575.2420298799998</v>
      </c>
      <c r="K1353" s="3">
        <v>2575.2420298799998</v>
      </c>
      <c r="O1353" s="101">
        <v>44386</v>
      </c>
    </row>
    <row r="1354" spans="1:15" ht="15" customHeight="1" x14ac:dyDescent="0.25">
      <c r="A1354" s="101">
        <v>44392</v>
      </c>
      <c r="B1354" s="101">
        <v>44386</v>
      </c>
      <c r="C1354" s="3">
        <v>2605.9834081700001</v>
      </c>
      <c r="E1354" s="3">
        <v>30.741378290000199</v>
      </c>
      <c r="F1354" s="3">
        <v>1.19372773251269</v>
      </c>
      <c r="G1354" s="3">
        <v>4368.5314465399997</v>
      </c>
      <c r="H1354" s="3">
        <v>157.71516924894499</v>
      </c>
      <c r="I1354" s="3"/>
      <c r="J1354" s="3">
        <v>2605.9834081700001</v>
      </c>
      <c r="K1354" s="3">
        <v>2605.9834081700001</v>
      </c>
      <c r="O1354" s="101">
        <v>44389</v>
      </c>
    </row>
    <row r="1355" spans="1:15" ht="15" customHeight="1" x14ac:dyDescent="0.25">
      <c r="A1355" s="101">
        <v>44393</v>
      </c>
      <c r="B1355" s="101">
        <v>44389</v>
      </c>
      <c r="C1355" s="3">
        <v>2650.6534384699999</v>
      </c>
      <c r="E1355" s="3">
        <v>44.670030299999702</v>
      </c>
      <c r="F1355" s="3">
        <v>1.7141333348460599</v>
      </c>
      <c r="G1355" s="3">
        <v>4443.4139003099999</v>
      </c>
      <c r="H1355" s="3">
        <v>162.13275087409201</v>
      </c>
      <c r="I1355" s="3"/>
      <c r="J1355" s="3">
        <v>2650.6534384699999</v>
      </c>
      <c r="K1355" s="3">
        <v>2650.6534384699999</v>
      </c>
      <c r="O1355" s="101">
        <v>44390</v>
      </c>
    </row>
    <row r="1356" spans="1:15" ht="15" customHeight="1" x14ac:dyDescent="0.25">
      <c r="A1356" s="101">
        <v>44396</v>
      </c>
      <c r="B1356" s="101">
        <v>44390</v>
      </c>
      <c r="C1356" s="3">
        <v>2648.6697762099998</v>
      </c>
      <c r="E1356" s="3">
        <v>-1.98366226000007</v>
      </c>
      <c r="F1356" s="3">
        <v>-7.4836726341154194E-2</v>
      </c>
      <c r="G1356" s="3">
        <v>4440.0885948100004</v>
      </c>
      <c r="H1356" s="3">
        <v>161.93657930471599</v>
      </c>
      <c r="I1356" s="3"/>
      <c r="J1356" s="3">
        <v>2648.6697762099998</v>
      </c>
      <c r="K1356" s="3">
        <v>2648.6697762099998</v>
      </c>
      <c r="O1356" s="101">
        <v>44391</v>
      </c>
    </row>
    <row r="1357" spans="1:15" ht="15" customHeight="1" x14ac:dyDescent="0.25">
      <c r="A1357" s="101">
        <v>44397</v>
      </c>
      <c r="B1357" s="101">
        <v>44391</v>
      </c>
      <c r="C1357" s="3">
        <v>2629.1223358699999</v>
      </c>
      <c r="E1357" s="3">
        <v>-19.547440339999799</v>
      </c>
      <c r="F1357" s="3">
        <v>-0.73800971776747304</v>
      </c>
      <c r="G1357" s="3">
        <v>4407.3203095099998</v>
      </c>
      <c r="H1357" s="3">
        <v>160.00346189548301</v>
      </c>
      <c r="I1357" s="3"/>
      <c r="J1357" s="3">
        <v>2629.1223358699999</v>
      </c>
      <c r="K1357" s="3">
        <v>2629.1223358699999</v>
      </c>
      <c r="O1357" s="101">
        <v>44392</v>
      </c>
    </row>
    <row r="1358" spans="1:15" ht="15" customHeight="1" x14ac:dyDescent="0.25">
      <c r="A1358" s="101">
        <v>44398</v>
      </c>
      <c r="B1358" s="101">
        <v>44392</v>
      </c>
      <c r="C1358" s="3">
        <v>2608.2109582799999</v>
      </c>
      <c r="E1358" s="3">
        <v>-20.911377590000001</v>
      </c>
      <c r="F1358" s="3">
        <v>-0.79537484067207997</v>
      </c>
      <c r="G1358" s="3">
        <v>4372.2655926199996</v>
      </c>
      <c r="H1358" s="3">
        <v>157.93545977466999</v>
      </c>
      <c r="I1358" s="3"/>
      <c r="J1358" s="3">
        <v>2608.2109582799999</v>
      </c>
      <c r="K1358" s="3">
        <v>2608.2109582799999</v>
      </c>
      <c r="O1358" s="101">
        <v>44393</v>
      </c>
    </row>
    <row r="1359" spans="1:15" ht="15" customHeight="1" x14ac:dyDescent="0.25">
      <c r="A1359" s="101">
        <v>44399</v>
      </c>
      <c r="B1359" s="101">
        <v>44393</v>
      </c>
      <c r="C1359" s="3">
        <v>2608.3608031099998</v>
      </c>
      <c r="E1359" s="3">
        <v>0.14984482999989199</v>
      </c>
      <c r="F1359" s="3">
        <v>5.7451192559509999E-3</v>
      </c>
      <c r="G1359" s="3">
        <v>4372.5167844899997</v>
      </c>
      <c r="H1359" s="3">
        <v>157.950278474291</v>
      </c>
      <c r="I1359" s="3"/>
      <c r="J1359" s="3">
        <v>2608.3608031099998</v>
      </c>
      <c r="K1359" s="3">
        <v>2608.3608031099998</v>
      </c>
      <c r="O1359" s="101">
        <v>44396</v>
      </c>
    </row>
    <row r="1360" spans="1:15" ht="15" customHeight="1" x14ac:dyDescent="0.25">
      <c r="A1360" s="101">
        <v>44400</v>
      </c>
      <c r="B1360" s="101">
        <v>44396</v>
      </c>
      <c r="C1360" s="3">
        <v>2568.3542838100002</v>
      </c>
      <c r="E1360" s="3">
        <v>-40.006519299999503</v>
      </c>
      <c r="F1360" s="3">
        <v>-1.5337801140202301</v>
      </c>
      <c r="G1360" s="3">
        <v>4305.4519915600004</v>
      </c>
      <c r="H1360" s="3">
        <v>153.993888398563</v>
      </c>
      <c r="I1360" s="3"/>
      <c r="J1360" s="3">
        <v>2568.3542838100002</v>
      </c>
      <c r="K1360" s="3">
        <v>2568.3542838100002</v>
      </c>
      <c r="O1360" s="101">
        <v>44397</v>
      </c>
    </row>
    <row r="1361" spans="1:15" ht="15" customHeight="1" x14ac:dyDescent="0.25">
      <c r="A1361" s="101">
        <v>44403</v>
      </c>
      <c r="B1361" s="101">
        <v>44397</v>
      </c>
      <c r="C1361" s="3">
        <v>2560.0356962300002</v>
      </c>
      <c r="E1361" s="3">
        <v>-8.3185875799999796</v>
      </c>
      <c r="F1361" s="3">
        <v>-0.32388785427451799</v>
      </c>
      <c r="G1361" s="3">
        <v>4291.5071555000004</v>
      </c>
      <c r="H1361" s="3">
        <v>153.17123304416501</v>
      </c>
      <c r="I1361" s="3"/>
      <c r="J1361" s="3">
        <v>2560.0356962300002</v>
      </c>
      <c r="K1361" s="3">
        <v>2560.0356962300002</v>
      </c>
      <c r="O1361" s="101">
        <v>44398</v>
      </c>
    </row>
    <row r="1362" spans="1:15" ht="15" customHeight="1" x14ac:dyDescent="0.25">
      <c r="A1362" s="101">
        <v>44404</v>
      </c>
      <c r="B1362" s="101">
        <v>44398</v>
      </c>
      <c r="C1362" s="3">
        <v>2621.3494875900001</v>
      </c>
      <c r="E1362" s="3">
        <v>61.313791359999797</v>
      </c>
      <c r="F1362" s="3">
        <v>2.3950365789935102</v>
      </c>
      <c r="G1362" s="3">
        <v>4394.2903216499999</v>
      </c>
      <c r="H1362" s="3">
        <v>159.234776682215</v>
      </c>
      <c r="I1362" s="3"/>
      <c r="J1362" s="3">
        <v>2621.3494875900001</v>
      </c>
      <c r="K1362" s="3">
        <v>2621.3494875900001</v>
      </c>
      <c r="O1362" s="101">
        <v>44399</v>
      </c>
    </row>
    <row r="1363" spans="1:15" ht="15" customHeight="1" x14ac:dyDescent="0.25">
      <c r="A1363" s="101">
        <v>44405</v>
      </c>
      <c r="B1363" s="101">
        <v>44399</v>
      </c>
      <c r="C1363" s="3">
        <v>2655.8902888500002</v>
      </c>
      <c r="E1363" s="3">
        <v>34.540801260000002</v>
      </c>
      <c r="F1363" s="3">
        <v>1.31767249744925</v>
      </c>
      <c r="G1363" s="3">
        <v>4452.1926766799997</v>
      </c>
      <c r="H1363" s="3">
        <v>162.65064203858901</v>
      </c>
      <c r="I1363" s="3"/>
      <c r="J1363" s="3">
        <v>2655.8902888500002</v>
      </c>
      <c r="K1363" s="3">
        <v>2655.8902888500002</v>
      </c>
      <c r="O1363" s="101">
        <v>44400</v>
      </c>
    </row>
    <row r="1364" spans="1:15" ht="15" customHeight="1" x14ac:dyDescent="0.25">
      <c r="A1364" s="101">
        <v>44406</v>
      </c>
      <c r="B1364" s="101">
        <v>44400</v>
      </c>
      <c r="C1364" s="3">
        <v>2684.9205764500002</v>
      </c>
      <c r="E1364" s="3">
        <v>29.030287600000001</v>
      </c>
      <c r="F1364" s="3">
        <v>1.09305296690438</v>
      </c>
      <c r="G1364" s="3">
        <v>4500.8575008199996</v>
      </c>
      <c r="H1364" s="3">
        <v>165.521552673705</v>
      </c>
      <c r="I1364" s="3"/>
      <c r="J1364" s="3">
        <v>2684.9205764500002</v>
      </c>
      <c r="K1364" s="3">
        <v>2684.9205764500002</v>
      </c>
      <c r="O1364" s="101">
        <v>44403</v>
      </c>
    </row>
    <row r="1365" spans="1:15" ht="15" customHeight="1" x14ac:dyDescent="0.25">
      <c r="A1365" s="101">
        <v>44407</v>
      </c>
      <c r="B1365" s="101">
        <v>44403</v>
      </c>
      <c r="C1365" s="3">
        <v>2677.9892410100001</v>
      </c>
      <c r="E1365" s="3">
        <v>-6.9313354400001099</v>
      </c>
      <c r="F1365" s="3">
        <v>-0.25815793214877197</v>
      </c>
      <c r="G1365" s="3">
        <v>4489.2381801700003</v>
      </c>
      <c r="H1365" s="3">
        <v>164.83608772409499</v>
      </c>
      <c r="I1365" s="3"/>
      <c r="J1365" s="3">
        <v>2677.9892410100001</v>
      </c>
      <c r="K1365" s="3">
        <v>2677.9892410100001</v>
      </c>
      <c r="O1365" s="101">
        <v>44404</v>
      </c>
    </row>
    <row r="1366" spans="1:15" ht="15" customHeight="1" x14ac:dyDescent="0.25">
      <c r="A1366" s="101">
        <v>44410</v>
      </c>
      <c r="B1366" s="101">
        <v>44404</v>
      </c>
      <c r="C1366" s="3">
        <v>2668.7320040200002</v>
      </c>
      <c r="E1366" s="3">
        <v>-9.2572369899999103</v>
      </c>
      <c r="F1366" s="3">
        <v>-0.34567864755530298</v>
      </c>
      <c r="G1366" s="3">
        <v>4473.7198423500004</v>
      </c>
      <c r="H1366" s="3">
        <v>163.92060591820999</v>
      </c>
      <c r="I1366" s="3"/>
      <c r="J1366" s="3">
        <v>2668.7320040200002</v>
      </c>
      <c r="K1366" s="3">
        <v>2668.7320040200002</v>
      </c>
      <c r="O1366" s="101">
        <v>44405</v>
      </c>
    </row>
    <row r="1367" spans="1:15" ht="15" customHeight="1" x14ac:dyDescent="0.25">
      <c r="A1367" s="101">
        <v>44411</v>
      </c>
      <c r="B1367" s="101">
        <v>44405</v>
      </c>
      <c r="C1367" s="3">
        <v>2677.73328907</v>
      </c>
      <c r="E1367" s="3">
        <v>9.0012850499997494</v>
      </c>
      <c r="F1367" s="3">
        <v>0.33728696011592302</v>
      </c>
      <c r="G1367" s="3">
        <v>4488.8091160100003</v>
      </c>
      <c r="H1367" s="3">
        <v>164.81077570701001</v>
      </c>
      <c r="I1367" s="3"/>
      <c r="J1367" s="3">
        <v>2677.73328907</v>
      </c>
      <c r="K1367" s="3">
        <v>2677.73328907</v>
      </c>
      <c r="O1367" s="101">
        <v>44406</v>
      </c>
    </row>
    <row r="1368" spans="1:15" ht="15" customHeight="1" x14ac:dyDescent="0.25">
      <c r="A1368" s="101">
        <v>44412</v>
      </c>
      <c r="B1368" s="101">
        <v>44406</v>
      </c>
      <c r="C1368" s="3">
        <v>2691.6912640700002</v>
      </c>
      <c r="E1368" s="3">
        <v>13.9579750000002</v>
      </c>
      <c r="F1368" s="3">
        <v>0.52126083867180995</v>
      </c>
      <c r="G1368" s="3">
        <v>4512.2075200400004</v>
      </c>
      <c r="H1368" s="3">
        <v>166.19113057649901</v>
      </c>
      <c r="I1368" s="3"/>
      <c r="J1368" s="3">
        <v>2691.6912640700002</v>
      </c>
      <c r="K1368" s="3">
        <v>2691.6912640700002</v>
      </c>
      <c r="O1368" s="101">
        <v>44407</v>
      </c>
    </row>
    <row r="1369" spans="1:15" ht="15" customHeight="1" x14ac:dyDescent="0.25">
      <c r="A1369" s="101">
        <v>44413</v>
      </c>
      <c r="B1369" s="101">
        <v>44407</v>
      </c>
      <c r="C1369" s="3">
        <v>2700.44682874</v>
      </c>
      <c r="E1369" s="3">
        <v>8.7555646699997798</v>
      </c>
      <c r="F1369" s="3">
        <v>0.32528116381225203</v>
      </c>
      <c r="G1369" s="3">
        <v>4526.8848811799999</v>
      </c>
      <c r="H1369" s="3">
        <v>167.057000184309</v>
      </c>
      <c r="I1369" s="3"/>
      <c r="J1369" s="3">
        <v>2700.44682874</v>
      </c>
      <c r="K1369" s="3">
        <v>2700.44682874</v>
      </c>
      <c r="O1369" s="101">
        <v>44410</v>
      </c>
    </row>
    <row r="1370" spans="1:15" ht="15" customHeight="1" x14ac:dyDescent="0.25">
      <c r="A1370" s="101">
        <v>44414</v>
      </c>
      <c r="B1370" s="101">
        <v>44410</v>
      </c>
      <c r="C1370" s="3">
        <v>2735.61820326</v>
      </c>
      <c r="E1370" s="3">
        <v>35.171374519999901</v>
      </c>
      <c r="F1370" s="3">
        <v>1.3024279591689001</v>
      </c>
      <c r="G1370" s="3">
        <v>4585.8442955600003</v>
      </c>
      <c r="H1370" s="3">
        <v>170.53522522210599</v>
      </c>
      <c r="I1370" s="3"/>
      <c r="J1370" s="3">
        <v>2735.61820326</v>
      </c>
      <c r="K1370" s="3">
        <v>2735.61820326</v>
      </c>
      <c r="O1370" s="101">
        <v>44411</v>
      </c>
    </row>
    <row r="1371" spans="1:15" ht="15" customHeight="1" x14ac:dyDescent="0.25">
      <c r="A1371" s="101">
        <v>44417</v>
      </c>
      <c r="B1371" s="101">
        <v>44411</v>
      </c>
      <c r="C1371" s="3">
        <v>2751.30473635</v>
      </c>
      <c r="E1371" s="3">
        <v>15.686533089999999</v>
      </c>
      <c r="F1371" s="3">
        <v>0.57341821571834595</v>
      </c>
      <c r="G1371" s="3">
        <v>4612.1403620900001</v>
      </c>
      <c r="H1371" s="3">
        <v>172.08652348315701</v>
      </c>
      <c r="I1371" s="3"/>
      <c r="J1371" s="3">
        <v>2751.30473635</v>
      </c>
      <c r="K1371" s="3">
        <v>2751.30473635</v>
      </c>
      <c r="O1371" s="101">
        <v>44412</v>
      </c>
    </row>
    <row r="1372" spans="1:15" ht="15" customHeight="1" x14ac:dyDescent="0.25">
      <c r="A1372" s="101">
        <v>44418</v>
      </c>
      <c r="B1372" s="101">
        <v>44412</v>
      </c>
      <c r="C1372" s="3">
        <v>2773.1297457300002</v>
      </c>
      <c r="E1372" s="3">
        <v>21.8250093800002</v>
      </c>
      <c r="F1372" s="3">
        <v>0.79326034268942802</v>
      </c>
      <c r="G1372" s="3">
        <v>4648.7266425400003</v>
      </c>
      <c r="H1372" s="3">
        <v>174.24487797224501</v>
      </c>
      <c r="I1372" s="3"/>
      <c r="J1372" s="3">
        <v>2773.1297457300002</v>
      </c>
      <c r="K1372" s="3">
        <v>2773.1297457300002</v>
      </c>
      <c r="O1372" s="101">
        <v>44413</v>
      </c>
    </row>
    <row r="1373" spans="1:15" ht="15" customHeight="1" x14ac:dyDescent="0.25">
      <c r="A1373" s="101">
        <v>44419</v>
      </c>
      <c r="B1373" s="101">
        <v>44413</v>
      </c>
      <c r="C1373" s="3">
        <v>2781.7726914300001</v>
      </c>
      <c r="E1373" s="3">
        <v>8.6429456999999204</v>
      </c>
      <c r="F1373" s="3">
        <v>0.31166755588367601</v>
      </c>
      <c r="G1373" s="3">
        <v>4663.2152152400004</v>
      </c>
      <c r="H1373" s="3">
        <v>175.09961028017199</v>
      </c>
      <c r="I1373" s="3"/>
      <c r="J1373" s="3">
        <v>2781.7726914300001</v>
      </c>
      <c r="K1373" s="3">
        <v>2781.7726914300001</v>
      </c>
      <c r="O1373" s="101">
        <v>44414</v>
      </c>
    </row>
    <row r="1374" spans="1:15" ht="15" customHeight="1" x14ac:dyDescent="0.25">
      <c r="A1374" s="101">
        <v>44420</v>
      </c>
      <c r="B1374" s="101">
        <v>44414</v>
      </c>
      <c r="C1374" s="3">
        <v>2752.1099714000002</v>
      </c>
      <c r="E1374" s="3">
        <v>-29.6627200299999</v>
      </c>
      <c r="F1374" s="3">
        <v>-1.06632436652297</v>
      </c>
      <c r="G1374" s="3">
        <v>4613.4902151300003</v>
      </c>
      <c r="H1374" s="3">
        <v>172.166156103162</v>
      </c>
      <c r="I1374" s="3"/>
      <c r="J1374" s="3">
        <v>2752.1099714000002</v>
      </c>
      <c r="K1374" s="3">
        <v>2752.1099714000002</v>
      </c>
      <c r="O1374" s="101">
        <v>44417</v>
      </c>
    </row>
    <row r="1375" spans="1:15" ht="15" customHeight="1" x14ac:dyDescent="0.25">
      <c r="A1375" s="101">
        <v>44421</v>
      </c>
      <c r="B1375" s="101">
        <v>44417</v>
      </c>
      <c r="C1375" s="3">
        <v>2743.3900232699998</v>
      </c>
      <c r="E1375" s="3">
        <v>-8.7199481300003701</v>
      </c>
      <c r="F1375" s="3">
        <v>-0.31684591897192999</v>
      </c>
      <c r="G1375" s="3">
        <v>4598.8725596599998</v>
      </c>
      <c r="H1375" s="3">
        <v>171.30380874465601</v>
      </c>
      <c r="I1375" s="3"/>
      <c r="J1375" s="3">
        <v>2743.3900232699998</v>
      </c>
      <c r="K1375" s="3">
        <v>2743.3900232699998</v>
      </c>
      <c r="O1375" s="101">
        <v>44418</v>
      </c>
    </row>
    <row r="1376" spans="1:15" ht="15" customHeight="1" x14ac:dyDescent="0.25">
      <c r="A1376" s="101">
        <v>44424</v>
      </c>
      <c r="B1376" s="101">
        <v>44418</v>
      </c>
      <c r="C1376" s="3">
        <v>2751.7484284799998</v>
      </c>
      <c r="E1376" s="3">
        <v>8.3584052100000008</v>
      </c>
      <c r="F1376" s="3">
        <v>0.30467433136018801</v>
      </c>
      <c r="G1376" s="3">
        <v>4612.8841438899999</v>
      </c>
      <c r="H1376" s="3">
        <v>172.13040181042001</v>
      </c>
      <c r="I1376" s="3"/>
      <c r="J1376" s="3">
        <v>2751.7484284799998</v>
      </c>
      <c r="K1376" s="3">
        <v>2751.7484284799998</v>
      </c>
      <c r="O1376" s="101">
        <v>44419</v>
      </c>
    </row>
    <row r="1377" spans="1:15" ht="15" customHeight="1" x14ac:dyDescent="0.25">
      <c r="A1377" s="101">
        <v>44425</v>
      </c>
      <c r="B1377" s="101">
        <v>44419</v>
      </c>
      <c r="C1377" s="3">
        <v>2768.56811582</v>
      </c>
      <c r="E1377" s="3">
        <v>16.8196873400002</v>
      </c>
      <c r="F1377" s="3">
        <v>0.61123637487787696</v>
      </c>
      <c r="G1377" s="3">
        <v>4641.0797697099997</v>
      </c>
      <c r="H1377" s="3">
        <v>173.79376181347899</v>
      </c>
      <c r="I1377" s="3"/>
      <c r="J1377" s="3">
        <v>2768.56811582</v>
      </c>
      <c r="K1377" s="3">
        <v>2768.56811582</v>
      </c>
      <c r="O1377" s="101">
        <v>44420</v>
      </c>
    </row>
    <row r="1378" spans="1:15" ht="15" customHeight="1" x14ac:dyDescent="0.25">
      <c r="A1378" s="101">
        <v>44426</v>
      </c>
      <c r="B1378" s="101">
        <v>44420</v>
      </c>
      <c r="C1378" s="3">
        <v>2769.62831977</v>
      </c>
      <c r="E1378" s="3">
        <v>1.06020394999995</v>
      </c>
      <c r="F1378" s="3">
        <v>3.8294306141217697E-2</v>
      </c>
      <c r="G1378" s="3">
        <v>4642.8570390000004</v>
      </c>
      <c r="H1378" s="3">
        <v>173.898609234513</v>
      </c>
      <c r="I1378" s="3"/>
      <c r="J1378" s="3">
        <v>2769.62831977</v>
      </c>
      <c r="K1378" s="3">
        <v>2769.62831977</v>
      </c>
      <c r="O1378" s="101">
        <v>44421</v>
      </c>
    </row>
    <row r="1379" spans="1:15" ht="15" customHeight="1" x14ac:dyDescent="0.25">
      <c r="A1379" s="101">
        <v>44427</v>
      </c>
      <c r="B1379" s="101">
        <v>44421</v>
      </c>
      <c r="C1379" s="3">
        <v>2773.4088879199999</v>
      </c>
      <c r="E1379" s="3">
        <v>3.7805681499999002</v>
      </c>
      <c r="F1379" s="3">
        <v>0.13650092046697501</v>
      </c>
      <c r="G1379" s="3">
        <v>4649.1945815999998</v>
      </c>
      <c r="H1379" s="3">
        <v>174.27248335760601</v>
      </c>
      <c r="I1379" s="3"/>
      <c r="J1379" s="3">
        <v>2773.4088879199999</v>
      </c>
      <c r="K1379" s="3">
        <v>2773.4088879199999</v>
      </c>
      <c r="O1379" s="101">
        <v>44424</v>
      </c>
    </row>
    <row r="1380" spans="1:15" ht="15" customHeight="1" x14ac:dyDescent="0.25">
      <c r="A1380" s="101">
        <v>44428</v>
      </c>
      <c r="B1380" s="101">
        <v>44424</v>
      </c>
      <c r="C1380" s="3">
        <v>2753.4341869700002</v>
      </c>
      <c r="E1380" s="3">
        <v>-19.974700949999701</v>
      </c>
      <c r="F1380" s="3">
        <v>-0.72022199961219102</v>
      </c>
      <c r="G1380" s="3">
        <v>4615.7100594200001</v>
      </c>
      <c r="H1380" s="3">
        <v>172.297112593668</v>
      </c>
      <c r="I1380" s="3"/>
      <c r="J1380" s="3">
        <v>2753.4341869700002</v>
      </c>
      <c r="K1380" s="3">
        <v>2753.4341869700002</v>
      </c>
      <c r="O1380" s="101">
        <v>44425</v>
      </c>
    </row>
    <row r="1381" spans="1:15" ht="15" customHeight="1" x14ac:dyDescent="0.25">
      <c r="A1381" s="101">
        <v>44431</v>
      </c>
      <c r="B1381" s="101">
        <v>44425</v>
      </c>
      <c r="C1381" s="3">
        <v>2759.4273281300002</v>
      </c>
      <c r="E1381" s="3">
        <v>5.9931411600000501</v>
      </c>
      <c r="F1381" s="3">
        <v>0.21766059230183801</v>
      </c>
      <c r="G1381" s="3">
        <v>4625.7566412599999</v>
      </c>
      <c r="H1381" s="3">
        <v>172.889796100919</v>
      </c>
      <c r="I1381" s="3"/>
      <c r="J1381" s="3">
        <v>2759.4273281300002</v>
      </c>
      <c r="K1381" s="3">
        <v>2759.4273281300002</v>
      </c>
      <c r="O1381" s="101">
        <v>44426</v>
      </c>
    </row>
    <row r="1382" spans="1:15" ht="15" customHeight="1" x14ac:dyDescent="0.25">
      <c r="A1382" s="101">
        <v>44432</v>
      </c>
      <c r="B1382" s="101">
        <v>44426</v>
      </c>
      <c r="C1382" s="3">
        <v>2780.0252479199999</v>
      </c>
      <c r="E1382" s="3">
        <v>20.597919789999601</v>
      </c>
      <c r="F1382" s="3">
        <v>0.74645632374592497</v>
      </c>
      <c r="G1382" s="3">
        <v>4660.2858942499997</v>
      </c>
      <c r="H1382" s="3">
        <v>174.92679924196401</v>
      </c>
      <c r="I1382" s="3"/>
      <c r="J1382" s="3">
        <v>2780.0252479199999</v>
      </c>
      <c r="K1382" s="3">
        <v>2780.0252479199999</v>
      </c>
      <c r="O1382" s="101">
        <v>44427</v>
      </c>
    </row>
    <row r="1383" spans="1:15" ht="15" customHeight="1" x14ac:dyDescent="0.25">
      <c r="A1383" s="101">
        <v>44433</v>
      </c>
      <c r="B1383" s="101">
        <v>44427</v>
      </c>
      <c r="C1383" s="3">
        <v>2729.3360827699998</v>
      </c>
      <c r="E1383" s="3">
        <v>-50.689165150000001</v>
      </c>
      <c r="F1383" s="3">
        <v>-1.8233347048889299</v>
      </c>
      <c r="G1383" s="3">
        <v>4575.3132841799998</v>
      </c>
      <c r="H1383" s="3">
        <v>169.91396349757201</v>
      </c>
      <c r="I1383" s="3"/>
      <c r="J1383" s="3">
        <v>2729.3360827699998</v>
      </c>
      <c r="K1383" s="3">
        <v>2729.3360827699998</v>
      </c>
      <c r="O1383" s="101">
        <v>44428</v>
      </c>
    </row>
    <row r="1384" spans="1:15" ht="15" customHeight="1" x14ac:dyDescent="0.25">
      <c r="A1384" s="101">
        <v>44434</v>
      </c>
      <c r="B1384" s="101">
        <v>44428</v>
      </c>
      <c r="C1384" s="3">
        <v>2753.96498741</v>
      </c>
      <c r="E1384" s="3">
        <v>24.628904640000201</v>
      </c>
      <c r="F1384" s="3">
        <v>0.90237713103489203</v>
      </c>
      <c r="G1384" s="3">
        <v>4616.5998649399999</v>
      </c>
      <c r="H1384" s="3">
        <v>172.34960537825501</v>
      </c>
      <c r="I1384" s="3"/>
      <c r="J1384" s="3">
        <v>2753.96498741</v>
      </c>
      <c r="K1384" s="3">
        <v>2753.96498741</v>
      </c>
      <c r="O1384" s="101">
        <v>44431</v>
      </c>
    </row>
    <row r="1385" spans="1:15" ht="15" customHeight="1" x14ac:dyDescent="0.25">
      <c r="A1385" s="101">
        <v>44435</v>
      </c>
      <c r="B1385" s="101">
        <v>44431</v>
      </c>
      <c r="C1385" s="3">
        <v>2766.98275048</v>
      </c>
      <c r="E1385" s="3">
        <v>13.017763070000001</v>
      </c>
      <c r="F1385" s="3">
        <v>0.47269166926637801</v>
      </c>
      <c r="G1385" s="3">
        <v>4638.4221478999998</v>
      </c>
      <c r="H1385" s="3">
        <v>173.63697927386701</v>
      </c>
      <c r="I1385" s="3"/>
      <c r="J1385" s="3">
        <v>2766.98275048</v>
      </c>
      <c r="K1385" s="3">
        <v>2766.98275048</v>
      </c>
      <c r="O1385" s="101">
        <v>44432</v>
      </c>
    </row>
    <row r="1386" spans="1:15" ht="15" customHeight="1" x14ac:dyDescent="0.25">
      <c r="A1386" s="101">
        <v>44438</v>
      </c>
      <c r="B1386" s="101">
        <v>44432</v>
      </c>
      <c r="C1386" s="3">
        <v>2746.0325440800002</v>
      </c>
      <c r="E1386" s="3">
        <v>-20.9502063999998</v>
      </c>
      <c r="F1386" s="3">
        <v>-0.75714987367975195</v>
      </c>
      <c r="G1386" s="3">
        <v>4603.3023404699998</v>
      </c>
      <c r="H1386" s="3">
        <v>171.56513723116399</v>
      </c>
      <c r="I1386" s="3"/>
      <c r="J1386" s="3">
        <v>2746.0325440800002</v>
      </c>
      <c r="K1386" s="3">
        <v>2746.0325440800002</v>
      </c>
      <c r="O1386" s="101">
        <v>44433</v>
      </c>
    </row>
    <row r="1387" spans="1:15" ht="15" customHeight="1" x14ac:dyDescent="0.25">
      <c r="A1387" s="101">
        <v>44439</v>
      </c>
      <c r="B1387" s="101">
        <v>44433</v>
      </c>
      <c r="C1387" s="3">
        <v>2754.9706774000001</v>
      </c>
      <c r="E1387" s="3">
        <v>8.9381333199998991</v>
      </c>
      <c r="F1387" s="3">
        <v>0.32549262168319798</v>
      </c>
      <c r="G1387" s="3">
        <v>4618.2857499399997</v>
      </c>
      <c r="H1387" s="3">
        <v>172.449061715797</v>
      </c>
      <c r="I1387" s="3"/>
      <c r="J1387" s="3">
        <v>2754.9706774000001</v>
      </c>
      <c r="K1387" s="3">
        <v>2754.9706774000001</v>
      </c>
      <c r="O1387" s="101">
        <v>44434</v>
      </c>
    </row>
    <row r="1388" spans="1:15" ht="15" customHeight="1" x14ac:dyDescent="0.25">
      <c r="A1388" s="101">
        <v>44440</v>
      </c>
      <c r="B1388" s="101">
        <v>44434</v>
      </c>
      <c r="C1388" s="3">
        <v>2761.26361658</v>
      </c>
      <c r="E1388" s="3">
        <v>6.2929391799998404</v>
      </c>
      <c r="F1388" s="3">
        <v>0.228421276190826</v>
      </c>
      <c r="G1388" s="3">
        <v>4628.8348971799996</v>
      </c>
      <c r="H1388" s="3">
        <v>173.07139333905701</v>
      </c>
      <c r="I1388" s="3"/>
      <c r="J1388" s="3">
        <v>2761.26361658</v>
      </c>
      <c r="K1388" s="3">
        <v>2761.26361658</v>
      </c>
      <c r="O1388" s="101">
        <v>44435</v>
      </c>
    </row>
    <row r="1389" spans="1:15" ht="15" customHeight="1" x14ac:dyDescent="0.25">
      <c r="A1389" s="101">
        <v>44441</v>
      </c>
      <c r="B1389" s="101">
        <v>44435</v>
      </c>
      <c r="C1389" s="3">
        <v>2780.4426905</v>
      </c>
      <c r="E1389" s="3">
        <v>19.17907392</v>
      </c>
      <c r="F1389" s="3">
        <v>0.69457598343161098</v>
      </c>
      <c r="G1389" s="3">
        <v>4661.7841576199999</v>
      </c>
      <c r="H1389" s="3">
        <v>175.01518711388499</v>
      </c>
      <c r="I1389" s="3"/>
      <c r="J1389" s="3">
        <v>2780.4426905</v>
      </c>
      <c r="K1389" s="3">
        <v>2780.4426905</v>
      </c>
      <c r="O1389" s="101">
        <v>44438</v>
      </c>
    </row>
    <row r="1390" spans="1:15" ht="15" customHeight="1" x14ac:dyDescent="0.25">
      <c r="A1390" s="101">
        <v>44442</v>
      </c>
      <c r="B1390" s="101">
        <v>44438</v>
      </c>
      <c r="C1390" s="3">
        <v>2796.9039856700001</v>
      </c>
      <c r="E1390" s="3">
        <v>16.46129517</v>
      </c>
      <c r="F1390" s="3">
        <v>0.59203864284791397</v>
      </c>
      <c r="G1390" s="3">
        <v>4689.3837212799999</v>
      </c>
      <c r="H1390" s="3">
        <v>176.64338329534201</v>
      </c>
      <c r="I1390" s="3"/>
      <c r="J1390" s="3">
        <v>2796.9039856700001</v>
      </c>
      <c r="K1390" s="3">
        <v>2796.9039856700001</v>
      </c>
      <c r="O1390" s="101">
        <v>44439</v>
      </c>
    </row>
    <row r="1391" spans="1:15" ht="15" customHeight="1" x14ac:dyDescent="0.25">
      <c r="A1391" s="101">
        <v>44445</v>
      </c>
      <c r="B1391" s="101">
        <v>44439</v>
      </c>
      <c r="C1391" s="3">
        <v>2789.2682932600001</v>
      </c>
      <c r="E1391" s="3">
        <v>-7.6356924100000398</v>
      </c>
      <c r="F1391" s="3">
        <v>-0.27300516746808701</v>
      </c>
      <c r="G1391" s="3">
        <v>4676.5814613900002</v>
      </c>
      <c r="H1391" s="3">
        <v>175.88813256298599</v>
      </c>
      <c r="I1391" s="3"/>
      <c r="J1391" s="3">
        <v>2789.2682932600001</v>
      </c>
      <c r="K1391" s="3">
        <v>2789.2682932600001</v>
      </c>
      <c r="O1391" s="101">
        <v>44440</v>
      </c>
    </row>
    <row r="1392" spans="1:15" ht="15" customHeight="1" x14ac:dyDescent="0.25">
      <c r="A1392" s="101">
        <v>44446</v>
      </c>
      <c r="B1392" s="101">
        <v>44440</v>
      </c>
      <c r="C1392" s="3">
        <v>2788.1900699299999</v>
      </c>
      <c r="E1392" s="3">
        <v>-1.0782233300001201</v>
      </c>
      <c r="F1392" s="3">
        <v>-3.8656135467696098E-2</v>
      </c>
      <c r="G1392" s="3">
        <v>4674.7736757399998</v>
      </c>
      <c r="H1392" s="3">
        <v>175.78148487360701</v>
      </c>
      <c r="I1392" s="3"/>
      <c r="J1392" s="3">
        <v>2788.1900699299999</v>
      </c>
      <c r="K1392" s="3">
        <v>2788.1900699299999</v>
      </c>
      <c r="O1392" s="101">
        <v>44441</v>
      </c>
    </row>
    <row r="1393" spans="1:15" ht="15" customHeight="1" x14ac:dyDescent="0.25">
      <c r="A1393" s="101">
        <v>44447</v>
      </c>
      <c r="B1393" s="101">
        <v>44441</v>
      </c>
      <c r="C1393" s="3">
        <v>2814.7409423499998</v>
      </c>
      <c r="E1393" s="3">
        <v>26.550872419999902</v>
      </c>
      <c r="F1393" s="3">
        <v>0.95226192454900205</v>
      </c>
      <c r="G1393" s="3">
        <v>4719.2897654999997</v>
      </c>
      <c r="H1393" s="3">
        <v>178.40764694825199</v>
      </c>
      <c r="I1393" s="3"/>
      <c r="J1393" s="3">
        <v>2814.7409423499998</v>
      </c>
      <c r="K1393" s="3">
        <v>2814.7409423499998</v>
      </c>
      <c r="O1393" s="101">
        <v>44442</v>
      </c>
    </row>
    <row r="1394" spans="1:15" ht="15" customHeight="1" x14ac:dyDescent="0.25">
      <c r="A1394" s="101">
        <v>44448</v>
      </c>
      <c r="B1394" s="101">
        <v>44442</v>
      </c>
      <c r="C1394" s="3">
        <v>2805.5199394699998</v>
      </c>
      <c r="E1394" s="3">
        <v>-9.2210028800000092</v>
      </c>
      <c r="F1394" s="3">
        <v>-0.327596857716561</v>
      </c>
      <c r="G1394" s="3">
        <v>4703.8295205200002</v>
      </c>
      <c r="H1394" s="3">
        <v>177.49559224510801</v>
      </c>
      <c r="I1394" s="3"/>
      <c r="J1394" s="3">
        <v>2805.5199394699998</v>
      </c>
      <c r="K1394" s="3">
        <v>2805.5199394699998</v>
      </c>
      <c r="O1394" s="101">
        <v>44445</v>
      </c>
    </row>
    <row r="1395" spans="1:15" ht="15" customHeight="1" x14ac:dyDescent="0.25">
      <c r="A1395" s="101">
        <v>44449</v>
      </c>
      <c r="B1395" s="101">
        <v>44446</v>
      </c>
      <c r="C1395" s="3">
        <v>2791.9629724199999</v>
      </c>
      <c r="E1395" s="3">
        <v>-13.5569670499999</v>
      </c>
      <c r="F1395" s="3">
        <v>-0.48322476198693298</v>
      </c>
      <c r="G1395" s="3">
        <v>4681.0994515100001</v>
      </c>
      <c r="H1395" s="3">
        <v>176.15466482965101</v>
      </c>
      <c r="I1395" s="3"/>
      <c r="J1395" s="3">
        <v>2791.9629724199999</v>
      </c>
      <c r="K1395" s="3">
        <v>2791.9629724199999</v>
      </c>
      <c r="O1395" s="101">
        <v>44446</v>
      </c>
    </row>
    <row r="1396" spans="1:15" ht="15" customHeight="1" x14ac:dyDescent="0.25">
      <c r="A1396" s="101">
        <v>44452</v>
      </c>
      <c r="B1396" s="101">
        <v>44447</v>
      </c>
      <c r="C1396" s="3">
        <v>2747.7687591099998</v>
      </c>
      <c r="E1396" s="3">
        <v>-44.194213310000102</v>
      </c>
      <c r="F1396" s="3">
        <v>-1.58290828877625</v>
      </c>
      <c r="G1396" s="3">
        <v>4607.0019402999997</v>
      </c>
      <c r="H1396" s="3">
        <v>171.783389751035</v>
      </c>
      <c r="I1396" s="3"/>
      <c r="J1396" s="3">
        <v>2747.7687591099998</v>
      </c>
      <c r="K1396" s="3">
        <v>2747.7687591099998</v>
      </c>
      <c r="O1396" s="101">
        <v>44447</v>
      </c>
    </row>
    <row r="1397" spans="1:15" ht="15" customHeight="1" x14ac:dyDescent="0.25">
      <c r="A1397" s="101">
        <v>44453</v>
      </c>
      <c r="B1397" s="101">
        <v>44448</v>
      </c>
      <c r="C1397" s="3">
        <v>2764.1036756799999</v>
      </c>
      <c r="E1397" s="3">
        <v>16.3349165700001</v>
      </c>
      <c r="F1397" s="3">
        <v>0.59447930310159103</v>
      </c>
      <c r="G1397" s="3">
        <v>4634.3896133199996</v>
      </c>
      <c r="H1397" s="3">
        <v>173.39908575186701</v>
      </c>
      <c r="I1397" s="3"/>
      <c r="J1397" s="3">
        <v>2764.1036756799999</v>
      </c>
      <c r="K1397" s="3">
        <v>2764.1036756799999</v>
      </c>
      <c r="O1397" s="101">
        <v>44448</v>
      </c>
    </row>
    <row r="1398" spans="1:15" ht="15" customHeight="1" x14ac:dyDescent="0.25">
      <c r="A1398" s="101">
        <v>44454</v>
      </c>
      <c r="B1398" s="101">
        <v>44449</v>
      </c>
      <c r="C1398" s="3">
        <v>2753.0916814900002</v>
      </c>
      <c r="E1398" s="3">
        <v>-11.011994189999699</v>
      </c>
      <c r="F1398" s="3">
        <v>-0.39839295055713497</v>
      </c>
      <c r="G1398" s="3">
        <v>4615.9265318099997</v>
      </c>
      <c r="H1398" s="3">
        <v>172.30988306798201</v>
      </c>
      <c r="I1398" s="3"/>
      <c r="J1398" s="3">
        <v>2753.0916814900002</v>
      </c>
      <c r="K1398" s="3">
        <v>2753.0916814900002</v>
      </c>
      <c r="O1398" s="101">
        <v>44449</v>
      </c>
    </row>
    <row r="1399" spans="1:15" ht="15" customHeight="1" x14ac:dyDescent="0.25">
      <c r="A1399" s="101">
        <v>44455</v>
      </c>
      <c r="B1399" s="101">
        <v>44452</v>
      </c>
      <c r="C1399" s="3">
        <v>2742.1851010800001</v>
      </c>
      <c r="E1399" s="3">
        <v>-10.90658041</v>
      </c>
      <c r="F1399" s="3">
        <v>-0.39615754474609999</v>
      </c>
      <c r="G1399" s="3">
        <v>4598.0703524399996</v>
      </c>
      <c r="H1399" s="3">
        <v>171.25648369457801</v>
      </c>
      <c r="I1399" s="3"/>
      <c r="J1399" s="3">
        <v>2742.1851010800001</v>
      </c>
      <c r="K1399" s="3">
        <v>2742.1851010800001</v>
      </c>
      <c r="O1399" s="101">
        <v>44452</v>
      </c>
    </row>
    <row r="1400" spans="1:15" ht="15" customHeight="1" x14ac:dyDescent="0.25">
      <c r="A1400" s="101">
        <v>44456</v>
      </c>
      <c r="B1400" s="101">
        <v>44453</v>
      </c>
      <c r="C1400" s="3">
        <v>2744.1325713199999</v>
      </c>
      <c r="E1400" s="3">
        <v>1.9474702399998001</v>
      </c>
      <c r="F1400" s="3">
        <v>7.1018919883747395E-2</v>
      </c>
      <c r="G1400" s="3">
        <v>4601.3358523500001</v>
      </c>
      <c r="H1400" s="3">
        <v>171.44912712001499</v>
      </c>
      <c r="I1400" s="3"/>
      <c r="J1400" s="3">
        <v>2744.1325713199999</v>
      </c>
      <c r="K1400" s="3">
        <v>2744.1325713199999</v>
      </c>
      <c r="O1400" s="101">
        <v>44453</v>
      </c>
    </row>
    <row r="1401" spans="1:15" ht="15" customHeight="1" x14ac:dyDescent="0.25">
      <c r="A1401" s="101">
        <v>44459</v>
      </c>
      <c r="B1401" s="101">
        <v>44454</v>
      </c>
      <c r="C1401" s="3">
        <v>2704.5357835200002</v>
      </c>
      <c r="E1401" s="3">
        <v>-39.596787799999603</v>
      </c>
      <c r="F1401" s="3">
        <v>-1.4429619113100101</v>
      </c>
      <c r="G1401" s="3">
        <v>4534.9403285899998</v>
      </c>
      <c r="H1401" s="3">
        <v>167.53221960714001</v>
      </c>
      <c r="I1401" s="3"/>
      <c r="J1401" s="3">
        <v>2704.5357835200002</v>
      </c>
      <c r="K1401" s="3">
        <v>2704.5357835200002</v>
      </c>
      <c r="O1401" s="101">
        <v>44454</v>
      </c>
    </row>
    <row r="1402" spans="1:15" ht="15" customHeight="1" x14ac:dyDescent="0.25">
      <c r="A1402" s="101">
        <v>44460</v>
      </c>
      <c r="B1402" s="101">
        <v>44455</v>
      </c>
      <c r="C1402" s="3">
        <v>2730.2208222700001</v>
      </c>
      <c r="E1402" s="3">
        <v>25.685038749999801</v>
      </c>
      <c r="F1402" s="3">
        <v>0.94970230774948905</v>
      </c>
      <c r="G1402" s="3">
        <v>4578.0087615399998</v>
      </c>
      <c r="H1402" s="3">
        <v>170.07297927038701</v>
      </c>
      <c r="I1402" s="3"/>
      <c r="J1402" s="3">
        <v>2730.2208222700001</v>
      </c>
      <c r="K1402" s="3">
        <v>2730.2208222700001</v>
      </c>
      <c r="O1402" s="101">
        <v>44455</v>
      </c>
    </row>
    <row r="1403" spans="1:15" ht="15" customHeight="1" x14ac:dyDescent="0.25">
      <c r="A1403" s="101">
        <v>44461</v>
      </c>
      <c r="B1403" s="101">
        <v>44456</v>
      </c>
      <c r="C1403" s="3">
        <v>2717.5526916200001</v>
      </c>
      <c r="E1403" s="3">
        <v>-12.668130649999901</v>
      </c>
      <c r="F1403" s="3">
        <v>-0.46399655832480802</v>
      </c>
      <c r="G1403" s="3">
        <v>4556.7669584499999</v>
      </c>
      <c r="H1403" s="3">
        <v>168.81984994180499</v>
      </c>
      <c r="I1403" s="3"/>
      <c r="J1403" s="3">
        <v>2717.5526916200001</v>
      </c>
      <c r="K1403" s="3">
        <v>2717.5526916200001</v>
      </c>
      <c r="O1403" s="101">
        <v>44456</v>
      </c>
    </row>
    <row r="1404" spans="1:15" ht="15" customHeight="1" x14ac:dyDescent="0.25">
      <c r="A1404" s="101">
        <v>44462</v>
      </c>
      <c r="B1404" s="101">
        <v>44459</v>
      </c>
      <c r="C1404" s="3">
        <v>2616.6425955599998</v>
      </c>
      <c r="E1404" s="3">
        <v>-100.91009606</v>
      </c>
      <c r="F1404" s="3">
        <v>-3.71327100192656</v>
      </c>
      <c r="G1404" s="3">
        <v>4387.5618523599996</v>
      </c>
      <c r="H1404" s="3">
        <v>158.8378404067</v>
      </c>
      <c r="I1404" s="3"/>
      <c r="J1404" s="3">
        <v>2616.6425955599998</v>
      </c>
      <c r="K1404" s="3">
        <v>2616.6425955599998</v>
      </c>
      <c r="O1404" s="101">
        <v>44459</v>
      </c>
    </row>
    <row r="1405" spans="1:15" ht="15" customHeight="1" x14ac:dyDescent="0.25">
      <c r="A1405" s="101">
        <v>44463</v>
      </c>
      <c r="B1405" s="101">
        <v>44460</v>
      </c>
      <c r="C1405" s="3">
        <v>2611.2631555399998</v>
      </c>
      <c r="E1405" s="3">
        <v>-5.3794400199999401</v>
      </c>
      <c r="F1405" s="3">
        <v>-0.20558558624429399</v>
      </c>
      <c r="G1405" s="3">
        <v>4378.5416575999998</v>
      </c>
      <c r="H1405" s="3">
        <v>158.30570711484199</v>
      </c>
      <c r="I1405" s="3"/>
      <c r="J1405" s="3">
        <v>2611.2631555399998</v>
      </c>
      <c r="K1405" s="3">
        <v>2611.2631555399998</v>
      </c>
      <c r="O1405" s="101">
        <v>44460</v>
      </c>
    </row>
    <row r="1406" spans="1:15" ht="15" customHeight="1" x14ac:dyDescent="0.25">
      <c r="A1406" s="101">
        <v>44466</v>
      </c>
      <c r="B1406" s="101">
        <v>44461</v>
      </c>
      <c r="C1406" s="3">
        <v>2623.4881799300001</v>
      </c>
      <c r="E1406" s="3">
        <v>12.2250243900002</v>
      </c>
      <c r="F1406" s="3">
        <v>0.46816516229182198</v>
      </c>
      <c r="G1406" s="3">
        <v>4399.0404642499998</v>
      </c>
      <c r="H1406" s="3">
        <v>159.51500444733401</v>
      </c>
      <c r="I1406" s="3"/>
      <c r="J1406" s="3">
        <v>2623.4881799300001</v>
      </c>
      <c r="K1406" s="3">
        <v>2623.4881799300001</v>
      </c>
      <c r="O1406" s="101">
        <v>44461</v>
      </c>
    </row>
    <row r="1407" spans="1:15" ht="15" customHeight="1" x14ac:dyDescent="0.25">
      <c r="A1407" s="101">
        <v>44467</v>
      </c>
      <c r="B1407" s="101">
        <v>44462</v>
      </c>
      <c r="C1407" s="3">
        <v>2668.3878651099999</v>
      </c>
      <c r="E1407" s="3">
        <v>44.8996851799997</v>
      </c>
      <c r="F1407" s="3">
        <v>1.7114498751504801</v>
      </c>
      <c r="G1407" s="3">
        <v>4475.6675234100003</v>
      </c>
      <c r="H1407" s="3">
        <v>164.035506534164</v>
      </c>
      <c r="I1407" s="3"/>
      <c r="J1407" s="3">
        <v>2668.3878651099999</v>
      </c>
      <c r="K1407" s="3">
        <v>2668.3878651099999</v>
      </c>
      <c r="O1407" s="101">
        <v>44462</v>
      </c>
    </row>
    <row r="1408" spans="1:15" ht="15" customHeight="1" x14ac:dyDescent="0.25">
      <c r="A1408" s="101">
        <v>44468</v>
      </c>
      <c r="B1408" s="101">
        <v>44463</v>
      </c>
      <c r="C1408" s="3">
        <v>2634.7249786699999</v>
      </c>
      <c r="E1408" s="3">
        <v>-33.662886439999902</v>
      </c>
      <c r="F1408" s="3">
        <v>-1.2615439786753799</v>
      </c>
      <c r="G1408" s="3">
        <v>4419.2359071600004</v>
      </c>
      <c r="H1408" s="3">
        <v>160.70640527649101</v>
      </c>
      <c r="I1408" s="3"/>
      <c r="J1408" s="3">
        <v>2634.7249786699999</v>
      </c>
      <c r="K1408" s="3">
        <v>2634.7249786699999</v>
      </c>
      <c r="O1408" s="101">
        <v>44463</v>
      </c>
    </row>
    <row r="1409" spans="1:15" ht="15" customHeight="1" x14ac:dyDescent="0.25">
      <c r="A1409" s="101">
        <v>44469</v>
      </c>
      <c r="B1409" s="101">
        <v>44466</v>
      </c>
      <c r="C1409" s="3">
        <v>2596.2910193799999</v>
      </c>
      <c r="E1409" s="3">
        <v>-38.433959289999997</v>
      </c>
      <c r="F1409" s="3">
        <v>-1.45874653336308</v>
      </c>
      <c r="G1409" s="3">
        <v>4354.7704565599997</v>
      </c>
      <c r="H1409" s="3">
        <v>156.903359627078</v>
      </c>
      <c r="I1409" s="3"/>
      <c r="J1409" s="3">
        <v>2596.2910193799999</v>
      </c>
      <c r="K1409" s="3">
        <v>2596.2910193799999</v>
      </c>
      <c r="O1409" s="101">
        <v>44466</v>
      </c>
    </row>
    <row r="1410" spans="1:15" ht="15" customHeight="1" x14ac:dyDescent="0.25">
      <c r="A1410" s="101">
        <v>44470</v>
      </c>
      <c r="B1410" s="101">
        <v>44467</v>
      </c>
      <c r="C1410" s="3">
        <v>2522.6626939900002</v>
      </c>
      <c r="E1410" s="3">
        <v>-73.628325389999603</v>
      </c>
      <c r="F1410" s="3">
        <v>-2.8359041740853099</v>
      </c>
      <c r="G1410" s="3">
        <v>4232.7889900299997</v>
      </c>
      <c r="H1410" s="3">
        <v>149.707240135501</v>
      </c>
      <c r="I1410" s="3"/>
      <c r="J1410" s="3">
        <v>2522.6626939900002</v>
      </c>
      <c r="K1410" s="3">
        <v>2522.6626939900002</v>
      </c>
      <c r="O1410" s="101">
        <v>44467</v>
      </c>
    </row>
    <row r="1411" spans="1:15" ht="15" customHeight="1" x14ac:dyDescent="0.25">
      <c r="A1411" s="101">
        <v>44473</v>
      </c>
      <c r="B1411" s="101">
        <v>44468</v>
      </c>
      <c r="C1411" s="3">
        <v>2517.992929</v>
      </c>
      <c r="E1411" s="3">
        <v>-4.6697649900001998</v>
      </c>
      <c r="F1411" s="3">
        <v>-0.18511254006037201</v>
      </c>
      <c r="G1411" s="3">
        <v>4226.9782137599996</v>
      </c>
      <c r="H1411" s="3">
        <v>149.36444182714101</v>
      </c>
      <c r="I1411" s="3"/>
      <c r="J1411" s="3">
        <v>2517.992929</v>
      </c>
      <c r="K1411" s="3">
        <v>2517.992929</v>
      </c>
      <c r="O1411" s="101">
        <v>44468</v>
      </c>
    </row>
    <row r="1412" spans="1:15" ht="15" customHeight="1" x14ac:dyDescent="0.25">
      <c r="A1412" s="101">
        <v>44474</v>
      </c>
      <c r="B1412" s="101">
        <v>44469</v>
      </c>
      <c r="C1412" s="3">
        <v>2534.7296239000002</v>
      </c>
      <c r="E1412" s="3">
        <v>16.736694900000199</v>
      </c>
      <c r="F1412" s="3">
        <v>0.66468395154100002</v>
      </c>
      <c r="G1412" s="3">
        <v>4255.0742595700003</v>
      </c>
      <c r="H1412" s="3">
        <v>151.02192725210799</v>
      </c>
      <c r="I1412" s="3"/>
      <c r="J1412" s="3">
        <v>2534.7296239000002</v>
      </c>
      <c r="K1412" s="3">
        <v>2534.7296239000002</v>
      </c>
      <c r="O1412" s="101">
        <v>44469</v>
      </c>
    </row>
    <row r="1413" spans="1:15" ht="15" customHeight="1" x14ac:dyDescent="0.25">
      <c r="A1413" s="101">
        <v>44475</v>
      </c>
      <c r="B1413" s="101">
        <v>44470</v>
      </c>
      <c r="C1413" s="3">
        <v>2539.5103453800002</v>
      </c>
      <c r="E1413" s="3">
        <v>4.7807214800000102</v>
      </c>
      <c r="F1413" s="3">
        <v>0.18860873502730599</v>
      </c>
      <c r="G1413" s="3">
        <v>4264.9700434899996</v>
      </c>
      <c r="H1413" s="3">
        <v>151.60571465503801</v>
      </c>
      <c r="I1413" s="3"/>
      <c r="J1413" s="3">
        <v>2539.5103453800002</v>
      </c>
      <c r="K1413" s="3">
        <v>2539.5103453800002</v>
      </c>
      <c r="O1413" s="101">
        <v>44470</v>
      </c>
    </row>
    <row r="1414" spans="1:15" ht="15" customHeight="1" x14ac:dyDescent="0.25">
      <c r="A1414" s="101">
        <v>44476</v>
      </c>
      <c r="B1414" s="101">
        <v>44473</v>
      </c>
      <c r="C1414" s="3">
        <v>2499.03227474</v>
      </c>
      <c r="E1414" s="3">
        <v>-40.478070640000098</v>
      </c>
      <c r="F1414" s="3">
        <v>-1.59393210244801</v>
      </c>
      <c r="G1414" s="3">
        <v>4197.1768519500001</v>
      </c>
      <c r="H1414" s="3">
        <v>147.60635376100299</v>
      </c>
      <c r="I1414" s="3"/>
      <c r="J1414" s="3">
        <v>2499.03227474</v>
      </c>
      <c r="K1414" s="3">
        <v>2499.03227474</v>
      </c>
      <c r="O1414" s="101">
        <v>44473</v>
      </c>
    </row>
    <row r="1415" spans="1:15" ht="15" customHeight="1" x14ac:dyDescent="0.25">
      <c r="A1415" s="101">
        <v>44477</v>
      </c>
      <c r="B1415" s="101">
        <v>44474</v>
      </c>
      <c r="C1415" s="3">
        <v>2531.27998407</v>
      </c>
      <c r="E1415" s="3">
        <v>32.2477093299999</v>
      </c>
      <c r="F1415" s="3">
        <v>1.2904078773194201</v>
      </c>
      <c r="G1415" s="3">
        <v>4251.3375526700002</v>
      </c>
      <c r="H1415" s="3">
        <v>150.80148565452501</v>
      </c>
      <c r="I1415" s="3"/>
      <c r="J1415" s="3">
        <v>2531.27998407</v>
      </c>
      <c r="K1415" s="3">
        <v>2531.27998407</v>
      </c>
      <c r="O1415" s="101">
        <v>44474</v>
      </c>
    </row>
    <row r="1416" spans="1:15" ht="15" customHeight="1" x14ac:dyDescent="0.25">
      <c r="A1416" s="101">
        <v>44480</v>
      </c>
      <c r="B1416" s="101">
        <v>44475</v>
      </c>
      <c r="C1416" s="3">
        <v>2499.7785459400002</v>
      </c>
      <c r="E1416" s="3">
        <v>-31.501438129999698</v>
      </c>
      <c r="F1416" s="3">
        <v>-1.24448651781891</v>
      </c>
      <c r="G1416" s="3">
        <v>4198.4302300099998</v>
      </c>
      <c r="H1416" s="3">
        <v>147.68029497965199</v>
      </c>
      <c r="I1416" s="3"/>
      <c r="J1416" s="3">
        <v>2499.7785459400002</v>
      </c>
      <c r="K1416" s="3">
        <v>2499.7785459400002</v>
      </c>
      <c r="O1416" s="101">
        <v>44475</v>
      </c>
    </row>
    <row r="1417" spans="1:15" ht="15" customHeight="1" x14ac:dyDescent="0.25">
      <c r="A1417" s="101">
        <v>44481</v>
      </c>
      <c r="B1417" s="101">
        <v>44476</v>
      </c>
      <c r="C1417" s="3">
        <v>2539.83819361</v>
      </c>
      <c r="E1417" s="3">
        <v>40.059647669999698</v>
      </c>
      <c r="F1417" s="3">
        <v>1.6025278613204399</v>
      </c>
      <c r="G1417" s="3">
        <v>4265.71124418</v>
      </c>
      <c r="H1417" s="3">
        <v>151.649440713465</v>
      </c>
      <c r="I1417" s="3"/>
      <c r="J1417" s="3">
        <v>2539.83819361</v>
      </c>
      <c r="K1417" s="3">
        <v>2539.83819361</v>
      </c>
      <c r="O1417" s="101">
        <v>44476</v>
      </c>
    </row>
    <row r="1418" spans="1:15" ht="15" customHeight="1" x14ac:dyDescent="0.25">
      <c r="A1418" s="101">
        <v>44482</v>
      </c>
      <c r="B1418" s="101">
        <v>44477</v>
      </c>
      <c r="C1418" s="3">
        <v>2517.6886728700001</v>
      </c>
      <c r="E1418" s="3">
        <v>-22.149520739999801</v>
      </c>
      <c r="F1418" s="3">
        <v>-0.87208393021752595</v>
      </c>
      <c r="G1418" s="3">
        <v>4228.5106619099997</v>
      </c>
      <c r="H1418" s="3">
        <v>149.454846380519</v>
      </c>
      <c r="I1418" s="3"/>
      <c r="J1418" s="3">
        <v>2517.6886728700001</v>
      </c>
      <c r="K1418" s="3">
        <v>2517.6886728700001</v>
      </c>
      <c r="O1418" s="101">
        <v>44477</v>
      </c>
    </row>
    <row r="1419" spans="1:15" ht="15" customHeight="1" x14ac:dyDescent="0.25">
      <c r="A1419" s="101">
        <v>44483</v>
      </c>
      <c r="B1419" s="101">
        <v>44480</v>
      </c>
      <c r="C1419" s="3">
        <v>2497.2452034600001</v>
      </c>
      <c r="E1419" s="3">
        <v>-20.443469409999999</v>
      </c>
      <c r="F1419" s="3">
        <v>-0.81199354115121203</v>
      </c>
      <c r="G1419" s="3">
        <v>4194.1754284400004</v>
      </c>
      <c r="H1419" s="3">
        <v>147.42928913932499</v>
      </c>
      <c r="I1419" s="3"/>
      <c r="J1419" s="3">
        <v>2497.2452034600001</v>
      </c>
      <c r="K1419" s="3">
        <v>2497.2452034600001</v>
      </c>
      <c r="O1419" s="101">
        <v>44480</v>
      </c>
    </row>
    <row r="1420" spans="1:15" ht="15" customHeight="1" x14ac:dyDescent="0.25">
      <c r="A1420" s="101">
        <v>44484</v>
      </c>
      <c r="B1420" s="101">
        <v>44481</v>
      </c>
      <c r="C1420" s="3">
        <v>2534.80599751</v>
      </c>
      <c r="E1420" s="3">
        <v>37.560794049999899</v>
      </c>
      <c r="F1420" s="3">
        <v>1.5040891458299099</v>
      </c>
      <c r="G1420" s="3">
        <v>4257.2595658199998</v>
      </c>
      <c r="H1420" s="3">
        <v>151.150846221096</v>
      </c>
      <c r="I1420" s="3"/>
      <c r="J1420" s="3">
        <v>2534.80599751</v>
      </c>
      <c r="K1420" s="3">
        <v>2534.80599751</v>
      </c>
      <c r="O1420" s="101">
        <v>44481</v>
      </c>
    </row>
    <row r="1421" spans="1:15" ht="15" customHeight="1" x14ac:dyDescent="0.25">
      <c r="A1421" s="101">
        <v>44487</v>
      </c>
      <c r="B1421" s="101">
        <v>44482</v>
      </c>
      <c r="C1421" s="3">
        <v>2592.68806752</v>
      </c>
      <c r="E1421" s="3">
        <v>57.88207001</v>
      </c>
      <c r="F1421" s="3">
        <v>2.2834911258241699</v>
      </c>
      <c r="G1421" s="3">
        <v>4354.4737102099998</v>
      </c>
      <c r="H1421" s="3">
        <v>156.88585350705799</v>
      </c>
      <c r="I1421" s="3"/>
      <c r="J1421" s="3">
        <v>2592.68806752</v>
      </c>
      <c r="K1421" s="3">
        <v>2592.68806752</v>
      </c>
      <c r="O1421" s="101">
        <v>44482</v>
      </c>
    </row>
    <row r="1422" spans="1:15" ht="15" customHeight="1" x14ac:dyDescent="0.25">
      <c r="A1422" s="101">
        <v>44488</v>
      </c>
      <c r="B1422" s="101">
        <v>44483</v>
      </c>
      <c r="C1422" s="3">
        <v>2634.0162894700002</v>
      </c>
      <c r="E1422" s="3">
        <v>41.328221950000099</v>
      </c>
      <c r="F1422" s="3">
        <v>1.59402985911576</v>
      </c>
      <c r="G1422" s="3">
        <v>4423.8853213599996</v>
      </c>
      <c r="H1422" s="3">
        <v>160.98069071591701</v>
      </c>
      <c r="I1422" s="3"/>
      <c r="J1422" s="3">
        <v>2634.0162894700002</v>
      </c>
      <c r="K1422" s="3">
        <v>2634.0162894700002</v>
      </c>
      <c r="O1422" s="101">
        <v>44483</v>
      </c>
    </row>
    <row r="1423" spans="1:15" ht="15" customHeight="1" x14ac:dyDescent="0.25">
      <c r="A1423" s="101">
        <v>44489</v>
      </c>
      <c r="B1423" s="101">
        <v>44484</v>
      </c>
      <c r="C1423" s="3">
        <v>2655.8277950199999</v>
      </c>
      <c r="E1423" s="3">
        <v>21.811505549999701</v>
      </c>
      <c r="F1423" s="3">
        <v>0.82807026050657395</v>
      </c>
      <c r="G1423" s="3">
        <v>4460.5182000699997</v>
      </c>
      <c r="H1423" s="3">
        <v>163.14179420169</v>
      </c>
      <c r="I1423" s="3"/>
      <c r="J1423" s="3">
        <v>2655.8277950199999</v>
      </c>
      <c r="K1423" s="3">
        <v>2655.8277950199999</v>
      </c>
      <c r="O1423" s="101">
        <v>44484</v>
      </c>
    </row>
    <row r="1424" spans="1:15" ht="15" customHeight="1" x14ac:dyDescent="0.25">
      <c r="A1424" s="101">
        <v>44490</v>
      </c>
      <c r="B1424" s="101">
        <v>44487</v>
      </c>
      <c r="C1424" s="3">
        <v>2671.7547403899998</v>
      </c>
      <c r="E1424" s="3">
        <v>15.9269453699998</v>
      </c>
      <c r="F1424" s="3">
        <v>0.59969796987082702</v>
      </c>
      <c r="G1424" s="3">
        <v>4487.2678371600005</v>
      </c>
      <c r="H1424" s="3">
        <v>164.71985019930801</v>
      </c>
      <c r="I1424" s="3"/>
      <c r="J1424" s="3">
        <v>2671.7547403899998</v>
      </c>
      <c r="K1424" s="3">
        <v>2671.7547403899998</v>
      </c>
      <c r="O1424" s="101">
        <v>44487</v>
      </c>
    </row>
    <row r="1425" spans="1:15" ht="15" customHeight="1" x14ac:dyDescent="0.25">
      <c r="A1425" s="101">
        <v>44491</v>
      </c>
      <c r="B1425" s="101">
        <v>44488</v>
      </c>
      <c r="C1425" s="3">
        <v>2684.4007931900001</v>
      </c>
      <c r="E1425" s="3">
        <v>12.6460528000002</v>
      </c>
      <c r="F1425" s="3">
        <v>0.47332386498000201</v>
      </c>
      <c r="G1425" s="3">
        <v>4508.5071467099997</v>
      </c>
      <c r="H1425" s="3">
        <v>165.97283242511901</v>
      </c>
      <c r="I1425" s="3"/>
      <c r="J1425" s="3">
        <v>2684.4007931900001</v>
      </c>
      <c r="K1425" s="3">
        <v>2684.4007931900001</v>
      </c>
      <c r="O1425" s="101">
        <v>44488</v>
      </c>
    </row>
    <row r="1426" spans="1:15" ht="15" customHeight="1" x14ac:dyDescent="0.25">
      <c r="A1426" s="101">
        <v>44494</v>
      </c>
      <c r="B1426" s="101">
        <v>44489</v>
      </c>
      <c r="C1426" s="3">
        <v>2688.5640385400002</v>
      </c>
      <c r="E1426" s="3">
        <v>4.1632453500001203</v>
      </c>
      <c r="F1426" s="3">
        <v>0.15509030397255999</v>
      </c>
      <c r="G1426" s="3">
        <v>4515.4994041500004</v>
      </c>
      <c r="H1426" s="3">
        <v>166.385330499502</v>
      </c>
      <c r="I1426" s="3"/>
      <c r="J1426" s="3">
        <v>2688.5640385400002</v>
      </c>
      <c r="K1426" s="3">
        <v>2688.5640385400002</v>
      </c>
      <c r="O1426" s="101">
        <v>44489</v>
      </c>
    </row>
    <row r="1427" spans="1:15" ht="15" customHeight="1" x14ac:dyDescent="0.25">
      <c r="A1427" s="101">
        <v>44495</v>
      </c>
      <c r="B1427" s="101">
        <v>44490</v>
      </c>
      <c r="C1427" s="3">
        <v>2702.4483762300001</v>
      </c>
      <c r="E1427" s="3">
        <v>13.884337689999899</v>
      </c>
      <c r="F1427" s="3">
        <v>0.51642205619695203</v>
      </c>
      <c r="G1427" s="3">
        <v>4538.8184390200004</v>
      </c>
      <c r="H1427" s="3">
        <v>167.761003100647</v>
      </c>
      <c r="I1427" s="3"/>
      <c r="J1427" s="3">
        <v>2702.4483762300001</v>
      </c>
      <c r="K1427" s="3">
        <v>2702.4483762300001</v>
      </c>
      <c r="O1427" s="101">
        <v>44490</v>
      </c>
    </row>
    <row r="1428" spans="1:15" ht="15" customHeight="1" x14ac:dyDescent="0.25">
      <c r="A1428" s="101">
        <v>44496</v>
      </c>
      <c r="B1428" s="101">
        <v>44491</v>
      </c>
      <c r="C1428" s="3">
        <v>2728.6291016499999</v>
      </c>
      <c r="E1428" s="3">
        <v>26.180725419999799</v>
      </c>
      <c r="F1428" s="3">
        <v>0.96877800332018005</v>
      </c>
      <c r="G1428" s="3">
        <v>4582.7895136699999</v>
      </c>
      <c r="H1428" s="3">
        <v>170.355012800281</v>
      </c>
      <c r="I1428" s="3"/>
      <c r="J1428" s="3">
        <v>2728.6291016499999</v>
      </c>
      <c r="K1428" s="3">
        <v>2728.6291016499999</v>
      </c>
      <c r="O1428" s="101">
        <v>44491</v>
      </c>
    </row>
    <row r="1429" spans="1:15" ht="15" customHeight="1" x14ac:dyDescent="0.25">
      <c r="A1429" s="101">
        <v>44497</v>
      </c>
      <c r="B1429" s="101">
        <v>44494</v>
      </c>
      <c r="C1429" s="3">
        <v>2730.87281669</v>
      </c>
      <c r="E1429" s="3">
        <v>2.2437150400000898</v>
      </c>
      <c r="F1429" s="3">
        <v>8.2228656091198796E-2</v>
      </c>
      <c r="G1429" s="3">
        <v>4586.5578799000004</v>
      </c>
      <c r="H1429" s="3">
        <v>170.57732209406601</v>
      </c>
      <c r="I1429" s="3"/>
      <c r="J1429" s="3">
        <v>2730.87281669</v>
      </c>
      <c r="K1429" s="3">
        <v>2730.87281669</v>
      </c>
      <c r="O1429" s="101">
        <v>44494</v>
      </c>
    </row>
    <row r="1430" spans="1:15" ht="15" customHeight="1" x14ac:dyDescent="0.25">
      <c r="A1430" s="101">
        <v>44498</v>
      </c>
      <c r="B1430" s="101">
        <v>44495</v>
      </c>
      <c r="C1430" s="3">
        <v>2728.9997394900001</v>
      </c>
      <c r="E1430" s="3">
        <v>-1.8730771999998901</v>
      </c>
      <c r="F1430" s="3">
        <v>-6.8588957660442595E-2</v>
      </c>
      <c r="G1430" s="3">
        <v>4584.1865290799997</v>
      </c>
      <c r="H1430" s="3">
        <v>170.43742769582201</v>
      </c>
      <c r="I1430" s="3"/>
      <c r="J1430" s="3">
        <v>2728.9997394900001</v>
      </c>
      <c r="K1430" s="3">
        <v>2728.9997394900001</v>
      </c>
      <c r="O1430" s="101">
        <v>44495</v>
      </c>
    </row>
    <row r="1431" spans="1:15" ht="15" customHeight="1" x14ac:dyDescent="0.25">
      <c r="A1431" s="101">
        <v>44501</v>
      </c>
      <c r="B1431" s="101">
        <v>44496</v>
      </c>
      <c r="C1431" s="3">
        <v>2724.4172861000002</v>
      </c>
      <c r="E1431" s="3">
        <v>-4.5824533899999498</v>
      </c>
      <c r="F1431" s="3">
        <v>-0.167916959598402</v>
      </c>
      <c r="G1431" s="3">
        <v>4576.4889024499998</v>
      </c>
      <c r="H1431" s="3">
        <v>169.983317390324</v>
      </c>
      <c r="I1431" s="3"/>
      <c r="J1431" s="3">
        <v>2724.4172861000002</v>
      </c>
      <c r="K1431" s="3">
        <v>2724.4172861000002</v>
      </c>
      <c r="O1431" s="101">
        <v>44496</v>
      </c>
    </row>
    <row r="1432" spans="1:15" ht="15" customHeight="1" x14ac:dyDescent="0.25">
      <c r="A1432" s="101">
        <v>44502</v>
      </c>
      <c r="B1432" s="101">
        <v>44497</v>
      </c>
      <c r="C1432" s="3">
        <v>2755.0775644400001</v>
      </c>
      <c r="E1432" s="3">
        <v>30.660278339999799</v>
      </c>
      <c r="F1432" s="3">
        <v>1.12538848202252</v>
      </c>
      <c r="G1432" s="3">
        <v>4627.9921814500003</v>
      </c>
      <c r="H1432" s="3">
        <v>173.02167854825299</v>
      </c>
      <c r="I1432" s="3"/>
      <c r="J1432" s="3">
        <v>2755.0775644400001</v>
      </c>
      <c r="K1432" s="3">
        <v>2755.0775644400001</v>
      </c>
      <c r="O1432" s="101">
        <v>44497</v>
      </c>
    </row>
    <row r="1433" spans="1:15" ht="15" customHeight="1" x14ac:dyDescent="0.25">
      <c r="A1433" s="101">
        <v>44503</v>
      </c>
      <c r="B1433" s="101">
        <v>44498</v>
      </c>
      <c r="C1433" s="3">
        <v>2726.0645441400002</v>
      </c>
      <c r="E1433" s="3">
        <v>-29.013020299999798</v>
      </c>
      <c r="F1433" s="3">
        <v>-1.0530745367924701</v>
      </c>
      <c r="G1433" s="3">
        <v>4580.0505873800003</v>
      </c>
      <c r="H1433" s="3">
        <v>170.193433820932</v>
      </c>
      <c r="I1433" s="3"/>
      <c r="J1433" s="3">
        <v>2726.0645441400002</v>
      </c>
      <c r="K1433" s="3">
        <v>2726.0645441400002</v>
      </c>
      <c r="O1433" s="101">
        <v>44498</v>
      </c>
    </row>
    <row r="1434" spans="1:15" ht="15" customHeight="1" x14ac:dyDescent="0.25">
      <c r="A1434" s="101">
        <v>44504</v>
      </c>
      <c r="B1434" s="101">
        <v>44501</v>
      </c>
      <c r="C1434" s="3">
        <v>2739.83558369</v>
      </c>
      <c r="E1434" s="3">
        <v>13.7710395499998</v>
      </c>
      <c r="F1434" s="3">
        <v>0.50516190380018799</v>
      </c>
      <c r="G1434" s="3">
        <v>4603.1872581400003</v>
      </c>
      <c r="H1434" s="3">
        <v>171.55834811621401</v>
      </c>
      <c r="I1434" s="3"/>
      <c r="J1434" s="3">
        <v>2739.83558369</v>
      </c>
      <c r="K1434" s="3">
        <v>2739.83558369</v>
      </c>
      <c r="O1434" s="101">
        <v>44501</v>
      </c>
    </row>
    <row r="1435" spans="1:15" ht="15" customHeight="1" x14ac:dyDescent="0.25">
      <c r="A1435" s="101">
        <v>44505</v>
      </c>
      <c r="B1435" s="101">
        <v>44502</v>
      </c>
      <c r="C1435" s="3">
        <v>2753.2931776999999</v>
      </c>
      <c r="E1435" s="3">
        <v>13.4575940099998</v>
      </c>
      <c r="F1435" s="3">
        <v>0.49118253993458699</v>
      </c>
      <c r="G1435" s="3">
        <v>4626.1469490400004</v>
      </c>
      <c r="H1435" s="3">
        <v>172.912821741643</v>
      </c>
      <c r="I1435" s="3"/>
      <c r="J1435" s="3">
        <v>2753.2931776999999</v>
      </c>
      <c r="K1435" s="3">
        <v>2753.2931776999999</v>
      </c>
      <c r="O1435" s="101">
        <v>44502</v>
      </c>
    </row>
    <row r="1436" spans="1:15" ht="15" customHeight="1" x14ac:dyDescent="0.25">
      <c r="A1436" s="101">
        <v>44508</v>
      </c>
      <c r="B1436" s="101">
        <v>44503</v>
      </c>
      <c r="C1436" s="3">
        <v>2776.7081942700001</v>
      </c>
      <c r="E1436" s="3">
        <v>23.415016570000201</v>
      </c>
      <c r="F1436" s="3">
        <v>0.85043673371392103</v>
      </c>
      <c r="G1436" s="3">
        <v>4666.9340623500002</v>
      </c>
      <c r="H1436" s="3">
        <v>175.31899826537801</v>
      </c>
      <c r="I1436" s="3"/>
      <c r="J1436" s="3">
        <v>2776.7081942700001</v>
      </c>
      <c r="K1436" s="3">
        <v>2776.7081942700001</v>
      </c>
      <c r="O1436" s="101">
        <v>44503</v>
      </c>
    </row>
    <row r="1437" spans="1:15" ht="15" customHeight="1" x14ac:dyDescent="0.25">
      <c r="A1437" s="101">
        <v>44509</v>
      </c>
      <c r="B1437" s="101">
        <v>44504</v>
      </c>
      <c r="C1437" s="3">
        <v>2821.9752101300001</v>
      </c>
      <c r="E1437" s="3">
        <v>45.267015859999901</v>
      </c>
      <c r="F1437" s="3">
        <v>1.6302402950879999</v>
      </c>
      <c r="G1437" s="3">
        <v>4743.4140908099998</v>
      </c>
      <c r="H1437" s="3">
        <v>179.83082648956201</v>
      </c>
      <c r="I1437" s="3"/>
      <c r="J1437" s="3">
        <v>2821.9752101300001</v>
      </c>
      <c r="K1437" s="3">
        <v>2821.9752101300001</v>
      </c>
      <c r="O1437" s="101">
        <v>44504</v>
      </c>
    </row>
    <row r="1438" spans="1:15" ht="15" customHeight="1" x14ac:dyDescent="0.25">
      <c r="A1438" s="101">
        <v>44510</v>
      </c>
      <c r="B1438" s="101">
        <v>44505</v>
      </c>
      <c r="C1438" s="3">
        <v>2826.05430695</v>
      </c>
      <c r="E1438" s="3">
        <v>4.0790968199998998</v>
      </c>
      <c r="F1438" s="3">
        <v>0.14454757807074101</v>
      </c>
      <c r="G1438" s="3">
        <v>4750.2705810099997</v>
      </c>
      <c r="H1438" s="3">
        <v>180.23531517276601</v>
      </c>
      <c r="I1438" s="3"/>
      <c r="J1438" s="3">
        <v>2826.05430695</v>
      </c>
      <c r="K1438" s="3">
        <v>2826.05430695</v>
      </c>
      <c r="O1438" s="101">
        <v>44505</v>
      </c>
    </row>
    <row r="1439" spans="1:15" ht="15" customHeight="1" x14ac:dyDescent="0.25">
      <c r="A1439" s="101">
        <v>44511</v>
      </c>
      <c r="B1439" s="101">
        <v>44508</v>
      </c>
      <c r="C1439" s="3">
        <v>2817.0243083999999</v>
      </c>
      <c r="E1439" s="3">
        <v>-9.0299985500000695</v>
      </c>
      <c r="F1439" s="3">
        <v>-0.319526717083706</v>
      </c>
      <c r="G1439" s="3">
        <v>4735.9208864499997</v>
      </c>
      <c r="H1439" s="3">
        <v>179.388775779046</v>
      </c>
      <c r="I1439" s="3"/>
      <c r="J1439" s="3">
        <v>2817.0243083999999</v>
      </c>
      <c r="K1439" s="3">
        <v>2817.0243083999999</v>
      </c>
      <c r="O1439" s="101">
        <v>44508</v>
      </c>
    </row>
    <row r="1440" spans="1:15" ht="15" customHeight="1" x14ac:dyDescent="0.25">
      <c r="A1440" s="101">
        <v>44512</v>
      </c>
      <c r="B1440" s="101">
        <v>44509</v>
      </c>
      <c r="C1440" s="3">
        <v>2823.0074015700002</v>
      </c>
      <c r="E1440" s="3">
        <v>5.9830931700003003</v>
      </c>
      <c r="F1440" s="3">
        <v>0.212390541045714</v>
      </c>
      <c r="G1440" s="3">
        <v>4745.97953444</v>
      </c>
      <c r="H1440" s="3">
        <v>179.98217111129401</v>
      </c>
      <c r="I1440" s="3"/>
      <c r="J1440" s="3">
        <v>2823.0074015700002</v>
      </c>
      <c r="K1440" s="3">
        <v>2823.0074015700002</v>
      </c>
      <c r="O1440" s="101">
        <v>44509</v>
      </c>
    </row>
    <row r="1441" spans="1:15" ht="15" customHeight="1" x14ac:dyDescent="0.25">
      <c r="A1441" s="101">
        <v>44515</v>
      </c>
      <c r="B1441" s="101">
        <v>44510</v>
      </c>
      <c r="C1441" s="3">
        <v>2795.0011788299998</v>
      </c>
      <c r="E1441" s="3">
        <v>-28.0062227400003</v>
      </c>
      <c r="F1441" s="3">
        <v>-0.99207046798477305</v>
      </c>
      <c r="G1441" s="3">
        <v>4698.8960730600002</v>
      </c>
      <c r="H1441" s="3">
        <v>177.204550675946</v>
      </c>
      <c r="I1441" s="3"/>
      <c r="J1441" s="3">
        <v>2795.0011788299998</v>
      </c>
      <c r="K1441" s="3">
        <v>2795.0011788299998</v>
      </c>
      <c r="O1441" s="101">
        <v>44510</v>
      </c>
    </row>
    <row r="1442" spans="1:15" ht="15" customHeight="1" x14ac:dyDescent="0.25">
      <c r="A1442" s="101">
        <v>44516</v>
      </c>
      <c r="B1442" s="101">
        <v>44511</v>
      </c>
      <c r="C1442" s="3">
        <v>2819.1803855100002</v>
      </c>
      <c r="E1442" s="3">
        <v>24.179206680000298</v>
      </c>
      <c r="F1442" s="3">
        <v>0.86508753066507604</v>
      </c>
      <c r="G1442" s="3">
        <v>4739.8478118399998</v>
      </c>
      <c r="H1442" s="3">
        <v>179.620439040235</v>
      </c>
      <c r="I1442" s="3"/>
      <c r="J1442" s="3">
        <v>2819.1803855100002</v>
      </c>
      <c r="K1442" s="3">
        <v>2819.1803855100002</v>
      </c>
      <c r="O1442" s="101">
        <v>44511</v>
      </c>
    </row>
    <row r="1443" spans="1:15" ht="15" customHeight="1" x14ac:dyDescent="0.25">
      <c r="A1443" s="101">
        <v>44517</v>
      </c>
      <c r="B1443" s="101">
        <v>44512</v>
      </c>
      <c r="C1443" s="3">
        <v>2852.5616947600001</v>
      </c>
      <c r="E1443" s="3">
        <v>33.381309249999902</v>
      </c>
      <c r="F1443" s="3">
        <v>1.18407851521573</v>
      </c>
      <c r="G1443" s="3">
        <v>4795.9713314399996</v>
      </c>
      <c r="H1443" s="3">
        <v>182.93136458342099</v>
      </c>
      <c r="I1443" s="3"/>
      <c r="J1443" s="3">
        <v>2852.5616947600001</v>
      </c>
      <c r="K1443" s="3">
        <v>2852.5616947600001</v>
      </c>
      <c r="O1443" s="101">
        <v>44512</v>
      </c>
    </row>
    <row r="1444" spans="1:15" ht="15" customHeight="1" x14ac:dyDescent="0.25">
      <c r="A1444" s="101">
        <v>44518</v>
      </c>
      <c r="B1444" s="101">
        <v>44515</v>
      </c>
      <c r="C1444" s="3">
        <v>2865.58953561</v>
      </c>
      <c r="E1444" s="3">
        <v>13.0278408499998</v>
      </c>
      <c r="F1444" s="3">
        <v>0.45670671642024002</v>
      </c>
      <c r="G1444" s="3">
        <v>4817.8748546200004</v>
      </c>
      <c r="H1444" s="3">
        <v>184.22353112784401</v>
      </c>
      <c r="I1444" s="3"/>
      <c r="J1444" s="3">
        <v>2865.58953561</v>
      </c>
      <c r="K1444" s="3">
        <v>2865.58953561</v>
      </c>
      <c r="O1444" s="101">
        <v>44515</v>
      </c>
    </row>
    <row r="1445" spans="1:15" ht="15" customHeight="1" x14ac:dyDescent="0.25">
      <c r="A1445" s="101">
        <v>44519</v>
      </c>
      <c r="B1445" s="101">
        <v>44516</v>
      </c>
      <c r="C1445" s="3">
        <v>2885.8256185999999</v>
      </c>
      <c r="E1445" s="3">
        <v>20.236082989999801</v>
      </c>
      <c r="F1445" s="3">
        <v>0.70617521241373904</v>
      </c>
      <c r="G1445" s="3">
        <v>4851.8974926199999</v>
      </c>
      <c r="H1445" s="3">
        <v>186.23064725319799</v>
      </c>
      <c r="I1445" s="3"/>
      <c r="J1445" s="3">
        <v>2885.8256185999999</v>
      </c>
      <c r="K1445" s="3">
        <v>2885.8256185999999</v>
      </c>
      <c r="O1445" s="101">
        <v>44516</v>
      </c>
    </row>
    <row r="1446" spans="1:15" ht="15" customHeight="1" x14ac:dyDescent="0.25">
      <c r="A1446" s="101">
        <v>44522</v>
      </c>
      <c r="B1446" s="101">
        <v>44517</v>
      </c>
      <c r="C1446" s="3">
        <v>2891.04017484</v>
      </c>
      <c r="E1446" s="3">
        <v>5.21455624000009</v>
      </c>
      <c r="F1446" s="3">
        <v>0.18069547260204299</v>
      </c>
      <c r="G1446" s="3">
        <v>4861.91681995</v>
      </c>
      <c r="H1446" s="3">
        <v>186.82172292020701</v>
      </c>
      <c r="I1446" s="3"/>
      <c r="J1446" s="3">
        <v>2891.04017484</v>
      </c>
      <c r="K1446" s="3">
        <v>2891.04017484</v>
      </c>
      <c r="O1446" s="101">
        <v>44517</v>
      </c>
    </row>
    <row r="1447" spans="1:15" ht="15" customHeight="1" x14ac:dyDescent="0.25">
      <c r="A1447" s="101">
        <v>44523</v>
      </c>
      <c r="B1447" s="101">
        <v>44518</v>
      </c>
      <c r="C1447" s="3">
        <v>2902.3523264199998</v>
      </c>
      <c r="E1447" s="3">
        <v>11.312151579999799</v>
      </c>
      <c r="F1447" s="3">
        <v>0.39128309867315603</v>
      </c>
      <c r="G1447" s="3">
        <v>4880.9406787300004</v>
      </c>
      <c r="H1447" s="3">
        <v>187.94400784484401</v>
      </c>
      <c r="I1447" s="3"/>
      <c r="J1447" s="3">
        <v>2902.3523264199998</v>
      </c>
      <c r="K1447" s="3">
        <v>2902.3523264199998</v>
      </c>
      <c r="O1447" s="101">
        <v>44518</v>
      </c>
    </row>
    <row r="1448" spans="1:15" ht="15" customHeight="1" x14ac:dyDescent="0.25">
      <c r="A1448" s="101">
        <v>44524</v>
      </c>
      <c r="B1448" s="101">
        <v>44519</v>
      </c>
      <c r="C1448" s="3">
        <v>2918.8441338299999</v>
      </c>
      <c r="E1448" s="3">
        <v>16.49180741</v>
      </c>
      <c r="F1448" s="3">
        <v>0.56822210246067995</v>
      </c>
      <c r="G1448" s="3">
        <v>4908.6752624800001</v>
      </c>
      <c r="H1448" s="3">
        <v>189.58016934045199</v>
      </c>
      <c r="I1448" s="3"/>
      <c r="J1448" s="3">
        <v>2918.8441338299999</v>
      </c>
      <c r="K1448" s="3">
        <v>2918.8441338299999</v>
      </c>
      <c r="O1448" s="101">
        <v>44519</v>
      </c>
    </row>
    <row r="1449" spans="1:15" ht="15" customHeight="1" x14ac:dyDescent="0.25">
      <c r="A1449" s="101">
        <v>44525</v>
      </c>
      <c r="B1449" s="101">
        <v>44522</v>
      </c>
      <c r="C1449" s="3">
        <v>2891.0279435799998</v>
      </c>
      <c r="E1449" s="3">
        <v>-27.816190249999998</v>
      </c>
      <c r="F1449" s="3">
        <v>-0.95298648967256905</v>
      </c>
      <c r="G1449" s="3">
        <v>4861.8962504000001</v>
      </c>
      <c r="H1449" s="3">
        <v>186.82050944947301</v>
      </c>
      <c r="I1449" s="3"/>
      <c r="J1449" s="3">
        <v>2891.0279435799998</v>
      </c>
      <c r="K1449" s="3">
        <v>2891.0279435799998</v>
      </c>
      <c r="O1449" s="101">
        <v>44522</v>
      </c>
    </row>
    <row r="1450" spans="1:15" ht="15" customHeight="1" x14ac:dyDescent="0.25">
      <c r="A1450" s="101">
        <v>44526</v>
      </c>
      <c r="B1450" s="101">
        <v>44523</v>
      </c>
      <c r="C1450" s="3">
        <v>2803.4284351900001</v>
      </c>
      <c r="E1450" s="3">
        <v>-87.599508389999698</v>
      </c>
      <c r="F1450" s="3">
        <v>-3.03004710087734</v>
      </c>
      <c r="G1450" s="3">
        <v>4714.5785040299997</v>
      </c>
      <c r="H1450" s="3">
        <v>178.12971291893899</v>
      </c>
      <c r="I1450" s="3"/>
      <c r="J1450" s="3">
        <v>2803.4284351900001</v>
      </c>
      <c r="K1450" s="3">
        <v>2803.4284351900001</v>
      </c>
      <c r="O1450" s="101">
        <v>44523</v>
      </c>
    </row>
    <row r="1451" spans="1:15" ht="15" customHeight="1" x14ac:dyDescent="0.25">
      <c r="A1451" s="101">
        <v>44529</v>
      </c>
      <c r="B1451" s="101">
        <v>44524</v>
      </c>
      <c r="C1451" s="3">
        <v>2797.1424927100002</v>
      </c>
      <c r="E1451" s="3">
        <v>-6.2859424799998997</v>
      </c>
      <c r="F1451" s="3">
        <v>-0.22422339736216601</v>
      </c>
      <c r="G1451" s="3">
        <v>4704.00731593</v>
      </c>
      <c r="H1451" s="3">
        <v>177.50608102714801</v>
      </c>
      <c r="I1451" s="3"/>
      <c r="J1451" s="3">
        <v>2797.1424927100002</v>
      </c>
      <c r="K1451" s="3">
        <v>2797.1424927100002</v>
      </c>
      <c r="O1451" s="101">
        <v>44524</v>
      </c>
    </row>
    <row r="1452" spans="1:15" ht="15" customHeight="1" x14ac:dyDescent="0.25">
      <c r="A1452" s="101">
        <v>44530</v>
      </c>
      <c r="B1452" s="101">
        <v>44526</v>
      </c>
      <c r="C1452" s="3">
        <v>2766.9844068399998</v>
      </c>
      <c r="E1452" s="3">
        <v>-30.158085870000299</v>
      </c>
      <c r="F1452" s="3">
        <v>-1.0781748140682601</v>
      </c>
      <c r="G1452" s="3">
        <v>4653.2898937999998</v>
      </c>
      <c r="H1452" s="3">
        <v>174.51408035414099</v>
      </c>
      <c r="I1452" s="3"/>
      <c r="J1452" s="3">
        <v>2766.9844068399998</v>
      </c>
      <c r="K1452" s="3">
        <v>2766.9844068399998</v>
      </c>
      <c r="O1452" s="101">
        <v>44525</v>
      </c>
    </row>
    <row r="1453" spans="1:15" ht="15" customHeight="1" x14ac:dyDescent="0.25">
      <c r="A1453" s="101">
        <v>44531</v>
      </c>
      <c r="B1453" s="101">
        <v>44529</v>
      </c>
      <c r="C1453" s="3">
        <v>2793.7662023600001</v>
      </c>
      <c r="E1453" s="3">
        <v>26.781795520000198</v>
      </c>
      <c r="F1453" s="3">
        <v>0.96790554561114694</v>
      </c>
      <c r="G1453" s="3">
        <v>4698.3293447400001</v>
      </c>
      <c r="H1453" s="3">
        <v>177.17111736164</v>
      </c>
      <c r="I1453" s="3"/>
      <c r="J1453" s="3">
        <v>2793.7662023600001</v>
      </c>
      <c r="K1453" s="3">
        <v>2793.7662023600001</v>
      </c>
      <c r="O1453" s="101">
        <v>44526</v>
      </c>
    </row>
    <row r="1454" spans="1:15" ht="15" customHeight="1" x14ac:dyDescent="0.25">
      <c r="A1454" s="101">
        <v>44532</v>
      </c>
      <c r="B1454" s="101">
        <v>44530</v>
      </c>
      <c r="C1454" s="3">
        <v>2776.6124148499998</v>
      </c>
      <c r="E1454" s="3">
        <v>-17.1537875100002</v>
      </c>
      <c r="F1454" s="3">
        <v>-0.61400225600516301</v>
      </c>
      <c r="G1454" s="3">
        <v>4669.4814965599999</v>
      </c>
      <c r="H1454" s="3">
        <v>175.469280447529</v>
      </c>
      <c r="I1454" s="3"/>
      <c r="J1454" s="3">
        <v>2776.6124148499998</v>
      </c>
      <c r="K1454" s="3">
        <v>2776.6124148499998</v>
      </c>
      <c r="O1454" s="101">
        <v>44529</v>
      </c>
    </row>
    <row r="1455" spans="1:15" ht="15" customHeight="1" x14ac:dyDescent="0.25">
      <c r="A1455" s="101">
        <v>44533</v>
      </c>
      <c r="B1455" s="101">
        <v>44531</v>
      </c>
      <c r="C1455" s="3">
        <v>2811.2267096999999</v>
      </c>
      <c r="E1455" s="3">
        <v>34.61429485</v>
      </c>
      <c r="F1455" s="3">
        <v>1.2466376172948801</v>
      </c>
      <c r="G1455" s="3">
        <v>4727.6930094299996</v>
      </c>
      <c r="H1455" s="3">
        <v>178.90338412175399</v>
      </c>
      <c r="I1455" s="3"/>
      <c r="J1455" s="3">
        <v>2811.2267096999999</v>
      </c>
      <c r="K1455" s="3">
        <v>2811.2267096999999</v>
      </c>
      <c r="O1455" s="101">
        <v>44530</v>
      </c>
    </row>
    <row r="1456" spans="1:15" ht="15" customHeight="1" x14ac:dyDescent="0.25">
      <c r="A1456" s="101">
        <v>44536</v>
      </c>
      <c r="B1456" s="101">
        <v>44532</v>
      </c>
      <c r="C1456" s="3">
        <v>2764.0314285700001</v>
      </c>
      <c r="E1456" s="3">
        <v>-47.195281129999699</v>
      </c>
      <c r="F1456" s="3">
        <v>-1.6788144822029001</v>
      </c>
      <c r="G1456" s="3">
        <v>4648.3238145100004</v>
      </c>
      <c r="H1456" s="3">
        <v>174.22111371755199</v>
      </c>
      <c r="I1456" s="3"/>
      <c r="J1456" s="3">
        <v>2764.0314285700001</v>
      </c>
      <c r="K1456" s="3">
        <v>2764.0314285700001</v>
      </c>
      <c r="O1456" s="101">
        <v>44531</v>
      </c>
    </row>
    <row r="1457" spans="1:15" ht="15" customHeight="1" x14ac:dyDescent="0.25">
      <c r="A1457" s="101">
        <v>44537</v>
      </c>
      <c r="B1457" s="101">
        <v>44533</v>
      </c>
      <c r="C1457" s="3">
        <v>2709.9945749600001</v>
      </c>
      <c r="E1457" s="3">
        <v>-54.036853609999902</v>
      </c>
      <c r="F1457" s="3">
        <v>-1.95500141754743</v>
      </c>
      <c r="G1457" s="3">
        <v>4557.4490180499997</v>
      </c>
      <c r="H1457" s="3">
        <v>168.86008705750501</v>
      </c>
      <c r="I1457" s="3"/>
      <c r="J1457" s="3">
        <v>2709.9945749600001</v>
      </c>
      <c r="K1457" s="3">
        <v>2709.9945749600001</v>
      </c>
      <c r="O1457" s="101">
        <v>44532</v>
      </c>
    </row>
    <row r="1458" spans="1:15" ht="15" customHeight="1" x14ac:dyDescent="0.25">
      <c r="A1458" s="101">
        <v>44538</v>
      </c>
      <c r="B1458" s="101">
        <v>44536</v>
      </c>
      <c r="C1458" s="3">
        <v>2691.86087795</v>
      </c>
      <c r="E1458" s="3">
        <v>-18.133697010000098</v>
      </c>
      <c r="F1458" s="3">
        <v>-0.66914145059746499</v>
      </c>
      <c r="G1458" s="3">
        <v>4526.9532375700001</v>
      </c>
      <c r="H1458" s="3">
        <v>167.06103277027901</v>
      </c>
      <c r="I1458" s="3"/>
      <c r="J1458" s="3">
        <v>2691.86087795</v>
      </c>
      <c r="K1458" s="3">
        <v>2691.86087795</v>
      </c>
      <c r="O1458" s="101">
        <v>44533</v>
      </c>
    </row>
    <row r="1459" spans="1:15" ht="15" customHeight="1" x14ac:dyDescent="0.25">
      <c r="A1459" s="101">
        <v>44539</v>
      </c>
      <c r="B1459" s="101">
        <v>44537</v>
      </c>
      <c r="C1459" s="3">
        <v>2774.4222664899999</v>
      </c>
      <c r="E1459" s="3">
        <v>82.561388539999797</v>
      </c>
      <c r="F1459" s="3">
        <v>3.0670748706327999</v>
      </c>
      <c r="G1459" s="3">
        <v>4665.7982827400001</v>
      </c>
      <c r="H1459" s="3">
        <v>175.25199459652401</v>
      </c>
      <c r="I1459" s="3"/>
      <c r="J1459" s="3">
        <v>2774.4222664899999</v>
      </c>
      <c r="K1459" s="3">
        <v>2774.4222664899999</v>
      </c>
      <c r="O1459" s="101">
        <v>44536</v>
      </c>
    </row>
    <row r="1460" spans="1:15" ht="15" customHeight="1" x14ac:dyDescent="0.25">
      <c r="A1460" s="101">
        <v>44540</v>
      </c>
      <c r="B1460" s="101">
        <v>44538</v>
      </c>
      <c r="C1460" s="3">
        <v>2761.05550606</v>
      </c>
      <c r="E1460" s="3">
        <v>-13.3667604299998</v>
      </c>
      <c r="F1460" s="3">
        <v>-0.481785364522413</v>
      </c>
      <c r="G1460" s="3">
        <v>4643.3191494700004</v>
      </c>
      <c r="H1460" s="3">
        <v>173.925870770671</v>
      </c>
      <c r="I1460" s="3"/>
      <c r="J1460" s="3">
        <v>2761.05550606</v>
      </c>
      <c r="K1460" s="3">
        <v>2761.05550606</v>
      </c>
      <c r="O1460" s="101">
        <v>44537</v>
      </c>
    </row>
    <row r="1461" spans="1:15" ht="15" customHeight="1" x14ac:dyDescent="0.25">
      <c r="A1461" s="101">
        <v>44543</v>
      </c>
      <c r="B1461" s="101">
        <v>44539</v>
      </c>
      <c r="C1461" s="3">
        <v>2758.3470340700001</v>
      </c>
      <c r="E1461" s="3">
        <v>-2.7084719899999001</v>
      </c>
      <c r="F1461" s="3">
        <v>-9.8095528469288595E-2</v>
      </c>
      <c r="G1461" s="3">
        <v>4638.7642610100002</v>
      </c>
      <c r="H1461" s="3">
        <v>173.65716174001699</v>
      </c>
      <c r="I1461" s="3"/>
      <c r="J1461" s="3">
        <v>2758.3470340700001</v>
      </c>
      <c r="K1461" s="3">
        <v>2758.3470340700001</v>
      </c>
      <c r="O1461" s="101">
        <v>44538</v>
      </c>
    </row>
    <row r="1462" spans="1:15" ht="15" customHeight="1" x14ac:dyDescent="0.25">
      <c r="A1462" s="101">
        <v>44544</v>
      </c>
      <c r="B1462" s="101">
        <v>44540</v>
      </c>
      <c r="C1462" s="3">
        <v>2742.8652721200001</v>
      </c>
      <c r="E1462" s="3">
        <v>-15.4817619499999</v>
      </c>
      <c r="F1462" s="3">
        <v>-0.561269548710707</v>
      </c>
      <c r="G1462" s="3">
        <v>4612.7282897799996</v>
      </c>
      <c r="H1462" s="3">
        <v>172.121207423512</v>
      </c>
      <c r="I1462" s="3"/>
      <c r="J1462" s="3">
        <v>2742.8652721200001</v>
      </c>
      <c r="K1462" s="3">
        <v>2742.8652721200001</v>
      </c>
      <c r="O1462" s="101">
        <v>44539</v>
      </c>
    </row>
    <row r="1463" spans="1:15" ht="15" customHeight="1" x14ac:dyDescent="0.25">
      <c r="A1463" s="101">
        <v>44545</v>
      </c>
      <c r="B1463" s="101">
        <v>44543</v>
      </c>
      <c r="C1463" s="3">
        <v>2715.08675791</v>
      </c>
      <c r="E1463" s="3">
        <v>-27.7785142100001</v>
      </c>
      <c r="F1463" s="3">
        <v>-1.01275532897501</v>
      </c>
      <c r="G1463" s="3">
        <v>4566.2227304400003</v>
      </c>
      <c r="H1463" s="3">
        <v>169.377679479856</v>
      </c>
      <c r="I1463" s="3"/>
      <c r="J1463" s="3">
        <v>2715.08675791</v>
      </c>
      <c r="K1463" s="3">
        <v>2715.08675791</v>
      </c>
      <c r="O1463" s="101">
        <v>44540</v>
      </c>
    </row>
    <row r="1464" spans="1:15" ht="15" customHeight="1" x14ac:dyDescent="0.25">
      <c r="A1464" s="101">
        <v>44546</v>
      </c>
      <c r="B1464" s="101">
        <v>44544</v>
      </c>
      <c r="C1464" s="3">
        <v>2652.4405593400002</v>
      </c>
      <c r="E1464" s="3">
        <v>-62.646198569999797</v>
      </c>
      <c r="F1464" s="3">
        <v>-2.3073368977064601</v>
      </c>
      <c r="G1464" s="3">
        <v>4460.86458855</v>
      </c>
      <c r="H1464" s="3">
        <v>163.16222888708501</v>
      </c>
      <c r="I1464" s="3"/>
      <c r="J1464" s="3">
        <v>2652.4405593400002</v>
      </c>
      <c r="K1464" s="3">
        <v>2652.4405593400002</v>
      </c>
      <c r="O1464" s="101">
        <v>44543</v>
      </c>
    </row>
    <row r="1465" spans="1:15" ht="15" customHeight="1" x14ac:dyDescent="0.25">
      <c r="A1465" s="101">
        <v>44547</v>
      </c>
      <c r="B1465" s="101">
        <v>44545</v>
      </c>
      <c r="C1465" s="3">
        <v>2673.6605066900001</v>
      </c>
      <c r="E1465" s="3">
        <v>21.219947349999899</v>
      </c>
      <c r="F1465" s="3">
        <v>0.80001594287488698</v>
      </c>
      <c r="G1465" s="3">
        <v>4497.5977884000004</v>
      </c>
      <c r="H1465" s="3">
        <v>165.32925067283799</v>
      </c>
      <c r="I1465" s="3"/>
      <c r="J1465" s="3">
        <v>2673.6605066900001</v>
      </c>
      <c r="K1465" s="3">
        <v>2673.6605066900001</v>
      </c>
      <c r="O1465" s="101">
        <v>44544</v>
      </c>
    </row>
    <row r="1466" spans="1:15" ht="15" customHeight="1" x14ac:dyDescent="0.25">
      <c r="A1466" s="101">
        <v>44550</v>
      </c>
      <c r="B1466" s="101">
        <v>44546</v>
      </c>
      <c r="C1466" s="3">
        <v>2686.2448814499999</v>
      </c>
      <c r="E1466" s="3">
        <v>12.584374759999699</v>
      </c>
      <c r="F1466" s="3">
        <v>0.47067960679791898</v>
      </c>
      <c r="G1466" s="3">
        <v>4518.7670639799999</v>
      </c>
      <c r="H1466" s="3">
        <v>166.57810134628301</v>
      </c>
      <c r="I1466" s="3"/>
      <c r="J1466" s="3">
        <v>2686.2448814499999</v>
      </c>
      <c r="K1466" s="3">
        <v>2686.2448814499999</v>
      </c>
      <c r="O1466" s="101">
        <v>44545</v>
      </c>
    </row>
    <row r="1467" spans="1:15" ht="15" customHeight="1" x14ac:dyDescent="0.25">
      <c r="A1467" s="101">
        <v>44551</v>
      </c>
      <c r="B1467" s="101">
        <v>44547</v>
      </c>
      <c r="C1467" s="3">
        <v>2694.6935548900001</v>
      </c>
      <c r="E1467" s="3">
        <v>8.4486734400002206</v>
      </c>
      <c r="F1467" s="3">
        <v>0.31451612987121103</v>
      </c>
      <c r="G1467" s="3">
        <v>4532.9793152599996</v>
      </c>
      <c r="H1467" s="3">
        <v>167.41653247327699</v>
      </c>
      <c r="I1467" s="3"/>
      <c r="J1467" s="3">
        <v>2694.6935548900001</v>
      </c>
      <c r="K1467" s="3">
        <v>2694.6935548900001</v>
      </c>
      <c r="O1467" s="101">
        <v>44546</v>
      </c>
    </row>
    <row r="1468" spans="1:15" ht="15" customHeight="1" x14ac:dyDescent="0.25">
      <c r="A1468" s="101">
        <v>44552</v>
      </c>
      <c r="B1468" s="101">
        <v>44550</v>
      </c>
      <c r="C1468" s="3">
        <v>2670.5234033400002</v>
      </c>
      <c r="E1468" s="3">
        <v>-24.1701515499999</v>
      </c>
      <c r="F1468" s="3">
        <v>-0.89695362599353501</v>
      </c>
      <c r="G1468" s="3">
        <v>4492.3205929400001</v>
      </c>
      <c r="H1468" s="3">
        <v>165.017930189564</v>
      </c>
      <c r="I1468" s="3"/>
      <c r="J1468" s="3">
        <v>2670.5234033400002</v>
      </c>
      <c r="K1468" s="3">
        <v>2670.5234033400002</v>
      </c>
      <c r="O1468" s="101">
        <v>44547</v>
      </c>
    </row>
    <row r="1469" spans="1:15" ht="15" customHeight="1" x14ac:dyDescent="0.25">
      <c r="A1469" s="101">
        <v>44553</v>
      </c>
      <c r="B1469" s="101">
        <v>44551</v>
      </c>
      <c r="C1469" s="3">
        <v>2709.8117059800002</v>
      </c>
      <c r="E1469" s="3">
        <v>39.288302639999898</v>
      </c>
      <c r="F1469" s="3">
        <v>1.4711836110802201</v>
      </c>
      <c r="G1469" s="3">
        <v>4558.4108772500003</v>
      </c>
      <c r="H1469" s="3">
        <v>168.91683054431601</v>
      </c>
      <c r="I1469" s="3"/>
      <c r="J1469" s="3">
        <v>2709.8117059800002</v>
      </c>
      <c r="K1469" s="3">
        <v>2709.8117059800002</v>
      </c>
      <c r="O1469" s="101">
        <v>44550</v>
      </c>
    </row>
    <row r="1470" spans="1:15" ht="15" customHeight="1" x14ac:dyDescent="0.25">
      <c r="A1470" s="101">
        <v>44557</v>
      </c>
      <c r="B1470" s="101">
        <v>44552</v>
      </c>
      <c r="C1470" s="3">
        <v>2749.7478154</v>
      </c>
      <c r="E1470" s="3">
        <v>39.936109419999802</v>
      </c>
      <c r="F1470" s="3">
        <v>1.47375957273596</v>
      </c>
      <c r="G1470" s="3">
        <v>4625.5908939299998</v>
      </c>
      <c r="H1470" s="3">
        <v>172.88001807786301</v>
      </c>
      <c r="I1470" s="3"/>
      <c r="J1470" s="3">
        <v>2749.7478154</v>
      </c>
      <c r="K1470" s="3">
        <v>2749.7478154</v>
      </c>
      <c r="O1470" s="101">
        <v>44551</v>
      </c>
    </row>
    <row r="1471" spans="1:15" ht="15" customHeight="1" x14ac:dyDescent="0.25">
      <c r="A1471" s="101">
        <v>44558</v>
      </c>
      <c r="B1471" s="101">
        <v>44553</v>
      </c>
      <c r="C1471" s="3">
        <v>2783.4353660400002</v>
      </c>
      <c r="E1471" s="3">
        <v>33.687550640000097</v>
      </c>
      <c r="F1471" s="3">
        <v>1.22511418870241</v>
      </c>
      <c r="G1471" s="3">
        <v>4682.2935533</v>
      </c>
      <c r="H1471" s="3">
        <v>176.22510913082499</v>
      </c>
      <c r="I1471" s="3"/>
      <c r="J1471" s="3">
        <v>2783.4353660400002</v>
      </c>
      <c r="K1471" s="3">
        <v>2783.4353660400002</v>
      </c>
      <c r="O1471" s="101">
        <v>44552</v>
      </c>
    </row>
    <row r="1472" spans="1:15" ht="15" customHeight="1" x14ac:dyDescent="0.25">
      <c r="A1472" s="101">
        <v>44559</v>
      </c>
      <c r="B1472" s="101">
        <v>44557</v>
      </c>
      <c r="C1472" s="3">
        <v>2830.0598791500001</v>
      </c>
      <c r="E1472" s="3">
        <v>46.624513109999903</v>
      </c>
      <c r="F1472" s="3">
        <v>1.67507080203312</v>
      </c>
      <c r="G1472" s="3">
        <v>4760.7252854899998</v>
      </c>
      <c r="H1472" s="3">
        <v>180.85207528253801</v>
      </c>
      <c r="I1472" s="3"/>
      <c r="J1472" s="3">
        <v>2830.0598791500001</v>
      </c>
      <c r="K1472" s="3">
        <v>2830.0598791500001</v>
      </c>
      <c r="O1472" s="101">
        <v>44553</v>
      </c>
    </row>
    <row r="1473" spans="1:15" ht="15" customHeight="1" x14ac:dyDescent="0.25">
      <c r="A1473" s="101">
        <v>44560</v>
      </c>
      <c r="B1473" s="101">
        <v>44558</v>
      </c>
      <c r="C1473" s="3">
        <v>2850.6650226500001</v>
      </c>
      <c r="E1473" s="3">
        <v>20.605143499999901</v>
      </c>
      <c r="F1473" s="3">
        <v>0.72808153819658905</v>
      </c>
      <c r="G1473" s="3">
        <v>4795.3872473700003</v>
      </c>
      <c r="H1473" s="3">
        <v>182.89690739184601</v>
      </c>
      <c r="I1473" s="3"/>
      <c r="J1473" s="3">
        <v>2850.6650226500001</v>
      </c>
      <c r="K1473" s="3">
        <v>2850.6650226500001</v>
      </c>
      <c r="O1473" s="101">
        <v>44557</v>
      </c>
    </row>
    <row r="1474" spans="1:15" ht="15" customHeight="1" x14ac:dyDescent="0.25">
      <c r="A1474" s="101">
        <v>44564</v>
      </c>
      <c r="B1474" s="101">
        <v>44559</v>
      </c>
      <c r="C1474" s="3">
        <v>2857.9444661799998</v>
      </c>
      <c r="E1474" s="3">
        <v>7.2794435299997504</v>
      </c>
      <c r="F1474" s="3">
        <v>0.25535948531871799</v>
      </c>
      <c r="G1474" s="3">
        <v>4809.3059812299998</v>
      </c>
      <c r="H1474" s="3">
        <v>183.71802288485699</v>
      </c>
      <c r="I1474" s="3"/>
      <c r="J1474" s="3">
        <v>2857.9444661799998</v>
      </c>
      <c r="K1474" s="3">
        <v>2857.9444661799998</v>
      </c>
      <c r="O1474" s="101">
        <v>44558</v>
      </c>
    </row>
    <row r="1475" spans="1:15" ht="15" customHeight="1" x14ac:dyDescent="0.25">
      <c r="A1475" s="101">
        <v>44565</v>
      </c>
      <c r="B1475" s="101">
        <v>44560</v>
      </c>
      <c r="C1475" s="3">
        <v>2860.6876642500001</v>
      </c>
      <c r="E1475" s="3">
        <v>2.7431980700002798</v>
      </c>
      <c r="F1475" s="3">
        <v>9.5985002594089999E-2</v>
      </c>
      <c r="G1475" s="3">
        <v>4813.9221937000002</v>
      </c>
      <c r="H1475" s="3">
        <v>183.990349636433</v>
      </c>
      <c r="I1475" s="3"/>
      <c r="J1475" s="3">
        <v>2860.6876642500001</v>
      </c>
      <c r="K1475" s="3">
        <v>2860.6876642500001</v>
      </c>
      <c r="O1475" s="101">
        <v>44559</v>
      </c>
    </row>
    <row r="1476" spans="1:15" ht="15" customHeight="1" x14ac:dyDescent="0.25">
      <c r="A1476" s="101">
        <v>44566</v>
      </c>
      <c r="B1476" s="101">
        <v>44561</v>
      </c>
      <c r="C1476" s="3">
        <v>2860.6876642500001</v>
      </c>
      <c r="E1476" s="3"/>
      <c r="F1476" s="3"/>
      <c r="G1476" s="3">
        <v>4813.9221937000002</v>
      </c>
      <c r="H1476" s="3">
        <v>183.990349636433</v>
      </c>
      <c r="I1476" s="3"/>
      <c r="J1476" s="3">
        <v>2860.6876642500001</v>
      </c>
      <c r="K1476" s="3">
        <v>2860.6876642500001</v>
      </c>
      <c r="O1476" s="101">
        <v>44560</v>
      </c>
    </row>
    <row r="1477" spans="1:15" ht="15" customHeight="1" x14ac:dyDescent="0.25">
      <c r="A1477" s="101">
        <v>44568</v>
      </c>
      <c r="B1477" s="101">
        <v>44564</v>
      </c>
      <c r="C1477" s="3">
        <v>2863.31101253</v>
      </c>
      <c r="E1477" s="3">
        <v>2.6233482799998402</v>
      </c>
      <c r="F1477" s="3">
        <v>9.1703414978994105E-2</v>
      </c>
      <c r="G1477" s="3">
        <v>4818.33672475</v>
      </c>
      <c r="H1477" s="3">
        <v>184.25077848549299</v>
      </c>
      <c r="I1477" s="3"/>
      <c r="J1477" s="3">
        <v>2863.31101253</v>
      </c>
      <c r="K1477" s="3">
        <v>2863.31101253</v>
      </c>
      <c r="O1477" s="101">
        <v>44564</v>
      </c>
    </row>
    <row r="1478" spans="1:15" ht="15" customHeight="1" x14ac:dyDescent="0.25">
      <c r="A1478" s="101">
        <v>44571</v>
      </c>
      <c r="B1478" s="101">
        <v>44565</v>
      </c>
      <c r="C1478" s="3">
        <v>2834.6597538000001</v>
      </c>
      <c r="E1478" s="3">
        <v>-28.6512587299998</v>
      </c>
      <c r="F1478" s="3">
        <v>-1.0006338328117399</v>
      </c>
      <c r="G1478" s="3">
        <v>4770.1228173</v>
      </c>
      <c r="H1478" s="3">
        <v>181.40646902573801</v>
      </c>
      <c r="I1478" s="3"/>
      <c r="J1478" s="3">
        <v>2834.6597538000001</v>
      </c>
      <c r="K1478" s="3">
        <v>2834.6597538000001</v>
      </c>
      <c r="O1478" s="101">
        <v>44565</v>
      </c>
    </row>
    <row r="1479" spans="1:15" ht="15" customHeight="1" x14ac:dyDescent="0.25">
      <c r="A1479" s="101">
        <v>44572</v>
      </c>
      <c r="B1479" s="101">
        <v>44566</v>
      </c>
      <c r="C1479" s="3">
        <v>2831.32957511</v>
      </c>
      <c r="E1479" s="3">
        <v>-3.33017869000013</v>
      </c>
      <c r="F1479" s="3">
        <v>-0.11748072005947</v>
      </c>
      <c r="G1479" s="3">
        <v>4764.5188426599998</v>
      </c>
      <c r="H1479" s="3">
        <v>181.07587067924899</v>
      </c>
      <c r="I1479" s="3"/>
      <c r="J1479" s="3">
        <v>2831.32957511</v>
      </c>
      <c r="K1479" s="3">
        <v>2831.32957511</v>
      </c>
      <c r="O1479" s="101">
        <v>44566</v>
      </c>
    </row>
    <row r="1480" spans="1:15" ht="15" customHeight="1" x14ac:dyDescent="0.25">
      <c r="A1480" s="101">
        <v>44573</v>
      </c>
      <c r="B1480" s="101">
        <v>44567</v>
      </c>
      <c r="C1480" s="3">
        <v>2831.32957511</v>
      </c>
      <c r="E1480" s="3"/>
      <c r="F1480" s="3"/>
      <c r="G1480" s="3">
        <v>4764.5188426599998</v>
      </c>
      <c r="H1480" s="3">
        <v>181.07587067924899</v>
      </c>
      <c r="I1480" s="3"/>
      <c r="J1480" s="3">
        <v>2831.32957511</v>
      </c>
      <c r="K1480" s="3">
        <v>2831.32957511</v>
      </c>
      <c r="O1480" s="101">
        <v>44568</v>
      </c>
    </row>
    <row r="1481" spans="1:15" ht="15" customHeight="1" x14ac:dyDescent="0.25">
      <c r="A1481" s="101">
        <v>44574</v>
      </c>
      <c r="B1481" s="101">
        <v>44568</v>
      </c>
      <c r="C1481" s="3">
        <v>2723.3733324200002</v>
      </c>
      <c r="E1481" s="3">
        <v>-107.956242689999</v>
      </c>
      <c r="F1481" s="3">
        <v>-3.8129168585329798</v>
      </c>
      <c r="G1481" s="3">
        <v>4582.8517004799996</v>
      </c>
      <c r="H1481" s="3">
        <v>170.358681420837</v>
      </c>
      <c r="I1481" s="3"/>
      <c r="J1481" s="3">
        <v>2723.3733324200002</v>
      </c>
      <c r="K1481" s="3">
        <v>2723.3733324200002</v>
      </c>
      <c r="O1481" s="101">
        <v>44571</v>
      </c>
    </row>
    <row r="1482" spans="1:15" ht="15" customHeight="1" x14ac:dyDescent="0.25">
      <c r="A1482" s="101">
        <v>44575</v>
      </c>
      <c r="B1482" s="101">
        <v>44571</v>
      </c>
      <c r="C1482" s="3">
        <v>2602.3676654699998</v>
      </c>
      <c r="E1482" s="3">
        <v>-121.00566695000001</v>
      </c>
      <c r="F1482" s="3">
        <v>-4.4432272839535401</v>
      </c>
      <c r="G1482" s="3">
        <v>4379.6211275100004</v>
      </c>
      <c r="H1482" s="3">
        <v>158.36938887471001</v>
      </c>
      <c r="I1482" s="3"/>
      <c r="J1482" s="3">
        <v>2602.3676654699998</v>
      </c>
      <c r="K1482" s="3">
        <v>2602.3676654699998</v>
      </c>
      <c r="O1482" s="101">
        <v>44572</v>
      </c>
    </row>
    <row r="1483" spans="1:15" ht="15" customHeight="1" x14ac:dyDescent="0.25">
      <c r="A1483" s="101">
        <v>44578</v>
      </c>
      <c r="B1483" s="101">
        <v>44572</v>
      </c>
      <c r="C1483" s="3">
        <v>2623.7813704300002</v>
      </c>
      <c r="E1483" s="3">
        <v>21.413704960000299</v>
      </c>
      <c r="F1483" s="3">
        <v>0.82285471204288596</v>
      </c>
      <c r="G1483" s="3">
        <v>4415.6590463100001</v>
      </c>
      <c r="H1483" s="3">
        <v>160.49539356451899</v>
      </c>
      <c r="I1483" s="3"/>
      <c r="J1483" s="3">
        <v>2623.7813704300002</v>
      </c>
      <c r="K1483" s="3">
        <v>2623.7813704300002</v>
      </c>
      <c r="O1483" s="101">
        <v>44573</v>
      </c>
    </row>
    <row r="1484" spans="1:15" ht="15" customHeight="1" x14ac:dyDescent="0.25">
      <c r="A1484" s="101">
        <v>44579</v>
      </c>
      <c r="B1484" s="101">
        <v>44573</v>
      </c>
      <c r="C1484" s="3">
        <v>2657.2415790300001</v>
      </c>
      <c r="E1484" s="3">
        <v>33.460208599999902</v>
      </c>
      <c r="F1484" s="3">
        <v>1.27526664291073</v>
      </c>
      <c r="G1484" s="3">
        <v>4471.9704732</v>
      </c>
      <c r="H1484" s="3">
        <v>163.81740442542301</v>
      </c>
      <c r="I1484" s="3"/>
      <c r="J1484" s="3">
        <v>2657.2415790300001</v>
      </c>
      <c r="K1484" s="3">
        <v>2657.2415790300001</v>
      </c>
      <c r="O1484" s="101">
        <v>44574</v>
      </c>
    </row>
    <row r="1485" spans="1:15" ht="15" customHeight="1" x14ac:dyDescent="0.25">
      <c r="A1485" s="101">
        <v>44580</v>
      </c>
      <c r="B1485" s="101">
        <v>44574</v>
      </c>
      <c r="C1485" s="3">
        <v>2642.2228433499999</v>
      </c>
      <c r="E1485" s="3">
        <v>-15.0187356800001</v>
      </c>
      <c r="F1485" s="3">
        <v>-0.56520023615927995</v>
      </c>
      <c r="G1485" s="3">
        <v>4446.6948855199998</v>
      </c>
      <c r="H1485" s="3">
        <v>162.32630783231599</v>
      </c>
      <c r="I1485" s="3"/>
      <c r="J1485" s="3">
        <v>2642.2228433499999</v>
      </c>
      <c r="K1485" s="3">
        <v>2642.2228433499999</v>
      </c>
      <c r="O1485" s="101">
        <v>44575</v>
      </c>
    </row>
    <row r="1486" spans="1:15" ht="15" customHeight="1" x14ac:dyDescent="0.25">
      <c r="A1486" s="101">
        <v>44581</v>
      </c>
      <c r="B1486" s="101">
        <v>44575</v>
      </c>
      <c r="C1486" s="3">
        <v>2564.5748304200001</v>
      </c>
      <c r="E1486" s="3">
        <v>-77.648012929999794</v>
      </c>
      <c r="F1486" s="3">
        <v>-2.9387382341889001</v>
      </c>
      <c r="G1486" s="3">
        <v>4316.0181627700003</v>
      </c>
      <c r="H1486" s="3">
        <v>154.61722432621301</v>
      </c>
      <c r="I1486" s="3"/>
      <c r="J1486" s="3">
        <v>2564.5748304200001</v>
      </c>
      <c r="K1486" s="3">
        <v>2564.5748304200001</v>
      </c>
      <c r="O1486" s="101">
        <v>44578</v>
      </c>
    </row>
    <row r="1487" spans="1:15" ht="15" customHeight="1" x14ac:dyDescent="0.25">
      <c r="A1487" s="101">
        <v>44582</v>
      </c>
      <c r="B1487" s="101">
        <v>44579</v>
      </c>
      <c r="C1487" s="3">
        <v>2483.9517855399999</v>
      </c>
      <c r="E1487" s="3">
        <v>-80.623044880000094</v>
      </c>
      <c r="F1487" s="3">
        <v>-3.1437197278738198</v>
      </c>
      <c r="G1487" s="3">
        <v>4180.3346483300002</v>
      </c>
      <c r="H1487" s="3">
        <v>146.61277241459999</v>
      </c>
      <c r="I1487" s="3"/>
      <c r="J1487" s="3">
        <v>2483.9517855399999</v>
      </c>
      <c r="K1487" s="3">
        <v>2483.9517855399999</v>
      </c>
      <c r="O1487" s="101">
        <v>44579</v>
      </c>
    </row>
    <row r="1488" spans="1:15" ht="15" customHeight="1" x14ac:dyDescent="0.25">
      <c r="A1488" s="101">
        <v>44585</v>
      </c>
      <c r="B1488" s="101">
        <v>44580</v>
      </c>
      <c r="C1488" s="3">
        <v>2507.3999274600001</v>
      </c>
      <c r="E1488" s="3">
        <v>23.448141920000101</v>
      </c>
      <c r="F1488" s="3">
        <v>0.94398538878655003</v>
      </c>
      <c r="G1488" s="3">
        <v>4219.7963966200005</v>
      </c>
      <c r="H1488" s="3">
        <v>148.94076095351099</v>
      </c>
      <c r="I1488" s="3"/>
      <c r="J1488" s="3">
        <v>2507.3999274600001</v>
      </c>
      <c r="K1488" s="3">
        <v>2507.3999274600001</v>
      </c>
      <c r="O1488" s="101">
        <v>44580</v>
      </c>
    </row>
    <row r="1489" spans="1:15" ht="15" customHeight="1" x14ac:dyDescent="0.25">
      <c r="A1489" s="101">
        <v>44586</v>
      </c>
      <c r="B1489" s="101">
        <v>44581</v>
      </c>
      <c r="C1489" s="3">
        <v>2549.0075175799998</v>
      </c>
      <c r="E1489" s="3">
        <v>41.607590119999699</v>
      </c>
      <c r="F1489" s="3">
        <v>1.6593918530638201</v>
      </c>
      <c r="G1489" s="3">
        <v>4289.8193542400004</v>
      </c>
      <c r="H1489" s="3">
        <v>153.07166365964699</v>
      </c>
      <c r="I1489" s="3"/>
      <c r="J1489" s="3">
        <v>2549.0075175799998</v>
      </c>
      <c r="K1489" s="3">
        <v>2549.0075175799998</v>
      </c>
      <c r="O1489" s="101">
        <v>44581</v>
      </c>
    </row>
    <row r="1490" spans="1:15" ht="15" customHeight="1" x14ac:dyDescent="0.25">
      <c r="A1490" s="101">
        <v>44587</v>
      </c>
      <c r="B1490" s="101">
        <v>44582</v>
      </c>
      <c r="C1490" s="3">
        <v>2484.5110277200001</v>
      </c>
      <c r="E1490" s="3">
        <v>-64.496489859999599</v>
      </c>
      <c r="F1490" s="3">
        <v>-2.5302589111715101</v>
      </c>
      <c r="G1490" s="3">
        <v>4181.2758177400001</v>
      </c>
      <c r="H1490" s="3">
        <v>146.66829533729401</v>
      </c>
      <c r="I1490" s="3"/>
      <c r="J1490" s="3">
        <v>2484.5110277200001</v>
      </c>
      <c r="K1490" s="3">
        <v>2484.5110277200001</v>
      </c>
      <c r="O1490" s="101">
        <v>44582</v>
      </c>
    </row>
    <row r="1491" spans="1:15" ht="15" customHeight="1" x14ac:dyDescent="0.25">
      <c r="A1491" s="101">
        <v>44588</v>
      </c>
      <c r="B1491" s="101">
        <v>44585</v>
      </c>
      <c r="C1491" s="3">
        <v>2362.9085697999999</v>
      </c>
      <c r="E1491" s="3">
        <v>-121.60245792000001</v>
      </c>
      <c r="F1491" s="3">
        <v>-4.8944221443683</v>
      </c>
      <c r="G1491" s="3">
        <v>3976.6265282099998</v>
      </c>
      <c r="H1491" s="3">
        <v>134.595307667794</v>
      </c>
      <c r="I1491" s="3"/>
      <c r="J1491" s="3">
        <v>2362.9085697999999</v>
      </c>
      <c r="K1491" s="3">
        <v>2362.9085697999999</v>
      </c>
      <c r="O1491" s="101">
        <v>44585</v>
      </c>
    </row>
    <row r="1492" spans="1:15" ht="15" customHeight="1" x14ac:dyDescent="0.25">
      <c r="A1492" s="101">
        <v>44589</v>
      </c>
      <c r="B1492" s="101">
        <v>44586</v>
      </c>
      <c r="C1492" s="3">
        <v>2363.78293639</v>
      </c>
      <c r="E1492" s="3">
        <v>0.87436659000013595</v>
      </c>
      <c r="F1492" s="3">
        <v>3.7003826604853303E-2</v>
      </c>
      <c r="G1492" s="3">
        <v>3978.0980321900001</v>
      </c>
      <c r="H1492" s="3">
        <v>134.68211690835801</v>
      </c>
      <c r="I1492" s="3"/>
      <c r="J1492" s="3">
        <v>2363.78293639</v>
      </c>
      <c r="K1492" s="3">
        <v>2363.78293639</v>
      </c>
      <c r="O1492" s="101">
        <v>44586</v>
      </c>
    </row>
    <row r="1493" spans="1:15" ht="15" customHeight="1" x14ac:dyDescent="0.25">
      <c r="A1493" s="101">
        <v>44592</v>
      </c>
      <c r="B1493" s="101">
        <v>44587</v>
      </c>
      <c r="C1493" s="3">
        <v>2430.3681803899999</v>
      </c>
      <c r="E1493" s="3">
        <v>66.585243999999804</v>
      </c>
      <c r="F1493" s="3">
        <v>2.81689333546377</v>
      </c>
      <c r="G1493" s="3">
        <v>4090.1568105299998</v>
      </c>
      <c r="H1493" s="3">
        <v>141.29286181866399</v>
      </c>
      <c r="I1493" s="3"/>
      <c r="J1493" s="3">
        <v>2430.3681803899999</v>
      </c>
      <c r="K1493" s="3">
        <v>2430.3681803899999</v>
      </c>
      <c r="O1493" s="101">
        <v>44587</v>
      </c>
    </row>
    <row r="1494" spans="1:15" ht="15" customHeight="1" x14ac:dyDescent="0.25">
      <c r="A1494" s="101">
        <v>44593</v>
      </c>
      <c r="B1494" s="101">
        <v>44588</v>
      </c>
      <c r="C1494" s="3">
        <v>2424.50963336</v>
      </c>
      <c r="E1494" s="3">
        <v>-5.8585470299999498</v>
      </c>
      <c r="F1494" s="3">
        <v>-0.241055946883728</v>
      </c>
      <c r="G1494" s="3">
        <v>4080.2972443100002</v>
      </c>
      <c r="H1494" s="3">
        <v>140.71121102635399</v>
      </c>
      <c r="I1494" s="3"/>
      <c r="J1494" s="3">
        <v>2424.50963336</v>
      </c>
      <c r="K1494" s="3">
        <v>2424.50963336</v>
      </c>
      <c r="O1494" s="101">
        <v>44588</v>
      </c>
    </row>
    <row r="1495" spans="1:15" ht="15" customHeight="1" x14ac:dyDescent="0.25">
      <c r="A1495" s="101">
        <v>44594</v>
      </c>
      <c r="B1495" s="101">
        <v>44589</v>
      </c>
      <c r="C1495" s="3">
        <v>2424.9282131099999</v>
      </c>
      <c r="E1495" s="3">
        <v>0.41857974999993502</v>
      </c>
      <c r="F1495" s="3">
        <v>1.7264511728076699E-2</v>
      </c>
      <c r="G1495" s="3">
        <v>4081.0016876999998</v>
      </c>
      <c r="H1495" s="3">
        <v>140.752768641242</v>
      </c>
      <c r="I1495" s="3"/>
      <c r="J1495" s="3">
        <v>2424.9282131099999</v>
      </c>
      <c r="K1495" s="3">
        <v>2424.9282131099999</v>
      </c>
      <c r="O1495" s="101">
        <v>44589</v>
      </c>
    </row>
    <row r="1496" spans="1:15" ht="15" customHeight="1" x14ac:dyDescent="0.25">
      <c r="A1496" s="101">
        <v>44595</v>
      </c>
      <c r="B1496" s="101">
        <v>44592</v>
      </c>
      <c r="C1496" s="3">
        <v>2474.6167485699998</v>
      </c>
      <c r="E1496" s="3">
        <v>49.688535459999898</v>
      </c>
      <c r="F1496" s="3">
        <v>2.0490724299122101</v>
      </c>
      <c r="G1496" s="3">
        <v>4164.6243681599999</v>
      </c>
      <c r="H1496" s="3">
        <v>145.68596724849201</v>
      </c>
      <c r="I1496" s="3"/>
      <c r="J1496" s="3">
        <v>2474.6167485699998</v>
      </c>
      <c r="K1496" s="3">
        <v>2474.6167485699998</v>
      </c>
      <c r="O1496" s="101">
        <v>44592</v>
      </c>
    </row>
    <row r="1497" spans="1:15" ht="15" customHeight="1" x14ac:dyDescent="0.25">
      <c r="A1497" s="101">
        <v>44596</v>
      </c>
      <c r="B1497" s="101">
        <v>44593</v>
      </c>
      <c r="C1497" s="3">
        <v>2512.4261045799999</v>
      </c>
      <c r="E1497" s="3">
        <v>37.809356010000101</v>
      </c>
      <c r="F1497" s="3">
        <v>1.5278873398011501</v>
      </c>
      <c r="G1497" s="3">
        <v>4228.2551366199996</v>
      </c>
      <c r="H1497" s="3">
        <v>149.439772037078</v>
      </c>
      <c r="I1497" s="3"/>
      <c r="J1497" s="3">
        <v>2512.4261045799999</v>
      </c>
      <c r="K1497" s="3">
        <v>2512.4261045799999</v>
      </c>
      <c r="O1497" s="101">
        <v>44593</v>
      </c>
    </row>
    <row r="1498" spans="1:15" ht="15" customHeight="1" x14ac:dyDescent="0.25">
      <c r="A1498" s="101">
        <v>44599</v>
      </c>
      <c r="B1498" s="101">
        <v>44594</v>
      </c>
      <c r="C1498" s="3">
        <v>2539.8221059399998</v>
      </c>
      <c r="E1498" s="3">
        <v>27.3960013599999</v>
      </c>
      <c r="F1498" s="3">
        <v>1.09042018430147</v>
      </c>
      <c r="G1498" s="3">
        <v>4274.3608840799998</v>
      </c>
      <c r="H1498" s="3">
        <v>152.15971365943099</v>
      </c>
      <c r="I1498" s="3"/>
      <c r="J1498" s="3">
        <v>2539.8221059399998</v>
      </c>
      <c r="K1498" s="3">
        <v>2539.8221059399998</v>
      </c>
      <c r="O1498" s="101">
        <v>44594</v>
      </c>
    </row>
    <row r="1499" spans="1:15" ht="15" customHeight="1" x14ac:dyDescent="0.25">
      <c r="A1499" s="101">
        <v>44600</v>
      </c>
      <c r="B1499" s="101">
        <v>44595</v>
      </c>
      <c r="C1499" s="3">
        <v>2487.7985609900002</v>
      </c>
      <c r="E1499" s="3">
        <v>-52.023544949999597</v>
      </c>
      <c r="F1499" s="3">
        <v>-2.0483145188920799</v>
      </c>
      <c r="G1499" s="3">
        <v>4186.8085295000001</v>
      </c>
      <c r="H1499" s="3">
        <v>146.994689633657</v>
      </c>
      <c r="I1499" s="3"/>
      <c r="J1499" s="3">
        <v>2487.7985609900002</v>
      </c>
      <c r="K1499" s="3">
        <v>2487.7985609900002</v>
      </c>
      <c r="O1499" s="101">
        <v>44595</v>
      </c>
    </row>
    <row r="1500" spans="1:15" ht="15" customHeight="1" x14ac:dyDescent="0.25">
      <c r="A1500" s="101">
        <v>44601</v>
      </c>
      <c r="B1500" s="101">
        <v>44596</v>
      </c>
      <c r="C1500" s="3">
        <v>2428.4586880500001</v>
      </c>
      <c r="E1500" s="3">
        <v>-59.339872939999999</v>
      </c>
      <c r="F1500" s="3">
        <v>-2.3852362434194001</v>
      </c>
      <c r="G1500" s="3">
        <v>4086.94325501</v>
      </c>
      <c r="H1500" s="3">
        <v>141.103282777088</v>
      </c>
      <c r="I1500" s="3"/>
      <c r="J1500" s="3">
        <v>2428.4586880500001</v>
      </c>
      <c r="K1500" s="3">
        <v>2428.4586880500001</v>
      </c>
      <c r="O1500" s="101">
        <v>44596</v>
      </c>
    </row>
    <row r="1501" spans="1:15" ht="15" customHeight="1" x14ac:dyDescent="0.25">
      <c r="A1501" s="101">
        <v>44602</v>
      </c>
      <c r="B1501" s="101">
        <v>44599</v>
      </c>
      <c r="C1501" s="3">
        <v>2441.6784691900002</v>
      </c>
      <c r="E1501" s="3">
        <v>13.2197811400001</v>
      </c>
      <c r="F1501" s="3">
        <v>0.54436920031015701</v>
      </c>
      <c r="G1501" s="3">
        <v>4109.1913153200003</v>
      </c>
      <c r="H1501" s="3">
        <v>142.415774789202</v>
      </c>
      <c r="I1501" s="3"/>
      <c r="J1501" s="3">
        <v>2441.6784691900002</v>
      </c>
      <c r="K1501" s="3">
        <v>2441.6784691900002</v>
      </c>
      <c r="O1501" s="101">
        <v>44599</v>
      </c>
    </row>
    <row r="1502" spans="1:15" ht="15" customHeight="1" x14ac:dyDescent="0.25">
      <c r="A1502" s="101">
        <v>44603</v>
      </c>
      <c r="B1502" s="101">
        <v>44600</v>
      </c>
      <c r="C1502" s="3">
        <v>2410.7109992199998</v>
      </c>
      <c r="E1502" s="3">
        <v>-30.967469970000302</v>
      </c>
      <c r="F1502" s="3">
        <v>-1.2682861548217499</v>
      </c>
      <c r="G1502" s="3">
        <v>4057.0750108000002</v>
      </c>
      <c r="H1502" s="3">
        <v>139.34124908088</v>
      </c>
      <c r="I1502" s="3"/>
      <c r="J1502" s="3">
        <v>2410.7109992199998</v>
      </c>
      <c r="K1502" s="3">
        <v>2410.7109992199998</v>
      </c>
      <c r="O1502" s="101">
        <v>44600</v>
      </c>
    </row>
    <row r="1503" spans="1:15" ht="15" customHeight="1" x14ac:dyDescent="0.25">
      <c r="A1503" s="101">
        <v>44606</v>
      </c>
      <c r="B1503" s="101">
        <v>44601</v>
      </c>
      <c r="C1503" s="3">
        <v>2471.2441997000001</v>
      </c>
      <c r="E1503" s="3">
        <v>60.533200480000197</v>
      </c>
      <c r="F1503" s="3">
        <v>2.5110102579523699</v>
      </c>
      <c r="G1503" s="3">
        <v>4158.9485805000004</v>
      </c>
      <c r="H1503" s="3">
        <v>145.351132397165</v>
      </c>
      <c r="I1503" s="3"/>
      <c r="J1503" s="3">
        <v>2471.2441997000001</v>
      </c>
      <c r="K1503" s="3">
        <v>2471.2441997000001</v>
      </c>
      <c r="O1503" s="101">
        <v>44601</v>
      </c>
    </row>
    <row r="1504" spans="1:15" ht="15" customHeight="1" x14ac:dyDescent="0.25">
      <c r="A1504" s="101">
        <v>44607</v>
      </c>
      <c r="B1504" s="101">
        <v>44602</v>
      </c>
      <c r="C1504" s="3">
        <v>2447.3222635100001</v>
      </c>
      <c r="E1504" s="3">
        <v>-23.921936189999901</v>
      </c>
      <c r="F1504" s="3">
        <v>-0.96801182954335796</v>
      </c>
      <c r="G1504" s="3">
        <v>4118.68946624</v>
      </c>
      <c r="H1504" s="3">
        <v>142.97610441069</v>
      </c>
      <c r="I1504" s="3"/>
      <c r="J1504" s="3">
        <v>2447.3222635100001</v>
      </c>
      <c r="K1504" s="3">
        <v>2447.3222635100001</v>
      </c>
      <c r="O1504" s="101">
        <v>44602</v>
      </c>
    </row>
    <row r="1505" spans="1:15" ht="15" customHeight="1" x14ac:dyDescent="0.25">
      <c r="A1505" s="101">
        <v>44608</v>
      </c>
      <c r="B1505" s="101">
        <v>44603</v>
      </c>
      <c r="C1505" s="3">
        <v>2421.6761261299998</v>
      </c>
      <c r="E1505" s="3">
        <v>-25.646137380000201</v>
      </c>
      <c r="F1505" s="3">
        <v>-1.0479264526126499</v>
      </c>
      <c r="G1505" s="3">
        <v>4075.5286298299998</v>
      </c>
      <c r="H1505" s="3">
        <v>140.42989353949699</v>
      </c>
      <c r="I1505" s="3"/>
      <c r="J1505" s="3">
        <v>2421.6761261299998</v>
      </c>
      <c r="K1505" s="3">
        <v>2421.6761261299998</v>
      </c>
      <c r="O1505" s="101">
        <v>44603</v>
      </c>
    </row>
    <row r="1506" spans="1:15" ht="15" customHeight="1" x14ac:dyDescent="0.25">
      <c r="A1506" s="101">
        <v>44609</v>
      </c>
      <c r="B1506" s="101">
        <v>44606</v>
      </c>
      <c r="C1506" s="3">
        <v>2348.6836392800001</v>
      </c>
      <c r="E1506" s="3">
        <v>-72.992486849999693</v>
      </c>
      <c r="F1506" s="3">
        <v>-3.0141308353502398</v>
      </c>
      <c r="G1506" s="3">
        <v>3952.6868646900002</v>
      </c>
      <c r="H1506" s="3">
        <v>133.183021980642</v>
      </c>
      <c r="I1506" s="3"/>
      <c r="J1506" s="3">
        <v>2348.6836392800001</v>
      </c>
      <c r="K1506" s="3">
        <v>2348.6836392800001</v>
      </c>
      <c r="O1506" s="101">
        <v>44606</v>
      </c>
    </row>
    <row r="1507" spans="1:15" ht="15" customHeight="1" x14ac:dyDescent="0.25">
      <c r="A1507" s="101">
        <v>44610</v>
      </c>
      <c r="B1507" s="101">
        <v>44607</v>
      </c>
      <c r="C1507" s="3">
        <v>2410.9289429800001</v>
      </c>
      <c r="E1507" s="3">
        <v>62.245303700000001</v>
      </c>
      <c r="F1507" s="3">
        <v>2.6502208581433901</v>
      </c>
      <c r="G1507" s="3">
        <v>4057.44179644</v>
      </c>
      <c r="H1507" s="3">
        <v>139.36288706711099</v>
      </c>
      <c r="I1507" s="3"/>
      <c r="J1507" s="3">
        <v>2410.9289429800001</v>
      </c>
      <c r="K1507" s="3">
        <v>2410.9289429800001</v>
      </c>
      <c r="O1507" s="101">
        <v>44607</v>
      </c>
    </row>
    <row r="1508" spans="1:15" ht="15" customHeight="1" x14ac:dyDescent="0.25">
      <c r="A1508" s="101">
        <v>44613</v>
      </c>
      <c r="B1508" s="101">
        <v>44608</v>
      </c>
      <c r="C1508" s="3">
        <v>2390.9850826299999</v>
      </c>
      <c r="E1508" s="3">
        <v>-19.9438603500002</v>
      </c>
      <c r="F1508" s="3">
        <v>-0.82722721497336904</v>
      </c>
      <c r="G1508" s="3">
        <v>4023.8775336600002</v>
      </c>
      <c r="H1508" s="3">
        <v>137.38281212226499</v>
      </c>
      <c r="I1508" s="3"/>
      <c r="J1508" s="3">
        <v>2390.9850826299999</v>
      </c>
      <c r="K1508" s="3">
        <v>2390.9850826299999</v>
      </c>
      <c r="O1508" s="101">
        <v>44608</v>
      </c>
    </row>
    <row r="1509" spans="1:15" ht="15" customHeight="1" x14ac:dyDescent="0.25">
      <c r="A1509" s="101">
        <v>44614</v>
      </c>
      <c r="B1509" s="101">
        <v>44609</v>
      </c>
      <c r="C1509" s="3">
        <v>2334.11450354</v>
      </c>
      <c r="E1509" s="3">
        <v>-56.870579089999801</v>
      </c>
      <c r="F1509" s="3">
        <v>-2.3785417777447599</v>
      </c>
      <c r="G1509" s="3">
        <v>3928.1679254400001</v>
      </c>
      <c r="H1509" s="3">
        <v>131.73656276295199</v>
      </c>
      <c r="I1509" s="3"/>
      <c r="J1509" s="3">
        <v>2334.11450354</v>
      </c>
      <c r="K1509" s="3">
        <v>2334.11450354</v>
      </c>
      <c r="O1509" s="101">
        <v>44609</v>
      </c>
    </row>
    <row r="1510" spans="1:15" ht="15" customHeight="1" x14ac:dyDescent="0.25">
      <c r="A1510" s="101">
        <v>44615</v>
      </c>
      <c r="B1510" s="101">
        <v>44610</v>
      </c>
      <c r="C1510" s="3">
        <v>2276.8760512399999</v>
      </c>
      <c r="E1510" s="3">
        <v>-57.238452299999999</v>
      </c>
      <c r="F1510" s="3">
        <v>-2.4522555432987598</v>
      </c>
      <c r="G1510" s="3">
        <v>3831.8392097400001</v>
      </c>
      <c r="H1510" s="3">
        <v>126.05379005684701</v>
      </c>
      <c r="I1510" s="3"/>
      <c r="J1510" s="3">
        <v>2276.8760512399999</v>
      </c>
      <c r="K1510" s="3">
        <v>2276.8760512399999</v>
      </c>
      <c r="O1510" s="101">
        <v>44610</v>
      </c>
    </row>
    <row r="1511" spans="1:15" ht="15" customHeight="1" x14ac:dyDescent="0.25">
      <c r="A1511" s="101">
        <v>44616</v>
      </c>
      <c r="B1511" s="101">
        <v>44614</v>
      </c>
      <c r="C1511" s="3">
        <v>2255.2583896299998</v>
      </c>
      <c r="E1511" s="3">
        <v>-21.617661610000098</v>
      </c>
      <c r="F1511" s="3">
        <v>-0.94944393649478698</v>
      </c>
      <c r="G1511" s="3">
        <v>3795.4580447100002</v>
      </c>
      <c r="H1511" s="3">
        <v>123.90753605411901</v>
      </c>
      <c r="I1511" s="3"/>
      <c r="J1511" s="3">
        <v>2255.2583896299998</v>
      </c>
      <c r="K1511" s="3">
        <v>2255.2583896299998</v>
      </c>
      <c r="O1511" s="101">
        <v>44613</v>
      </c>
    </row>
    <row r="1512" spans="1:15" ht="15" customHeight="1" x14ac:dyDescent="0.25">
      <c r="A1512" s="101">
        <v>44617</v>
      </c>
      <c r="B1512" s="101">
        <v>44615</v>
      </c>
      <c r="C1512" s="3">
        <v>2218.1301769199999</v>
      </c>
      <c r="E1512" s="3">
        <v>-37.128212709999801</v>
      </c>
      <c r="F1512" s="3">
        <v>-1.6462952928462999</v>
      </c>
      <c r="G1512" s="3">
        <v>3732.9735975799999</v>
      </c>
      <c r="H1512" s="3">
        <v>120.221356827851</v>
      </c>
      <c r="I1512" s="3"/>
      <c r="J1512" s="3">
        <v>2218.1301769199999</v>
      </c>
      <c r="K1512" s="3">
        <v>2218.1301769199999</v>
      </c>
      <c r="O1512" s="101">
        <v>44614</v>
      </c>
    </row>
    <row r="1513" spans="1:15" ht="15" customHeight="1" x14ac:dyDescent="0.25">
      <c r="A1513" s="101">
        <v>44620</v>
      </c>
      <c r="B1513" s="101">
        <v>44616</v>
      </c>
      <c r="C1513" s="3">
        <v>2176.1683641700001</v>
      </c>
      <c r="E1513" s="3">
        <v>-41.961812749999801</v>
      </c>
      <c r="F1513" s="3">
        <v>-1.89176510858646</v>
      </c>
      <c r="G1513" s="3">
        <v>3662.35450554</v>
      </c>
      <c r="H1513" s="3">
        <v>116.05528603723999</v>
      </c>
      <c r="I1513" s="3"/>
      <c r="J1513" s="3">
        <v>2176.1683641700001</v>
      </c>
      <c r="K1513" s="3">
        <v>2176.1683641700001</v>
      </c>
      <c r="O1513" s="101">
        <v>44615</v>
      </c>
    </row>
    <row r="1514" spans="1:15" ht="15" customHeight="1" x14ac:dyDescent="0.25">
      <c r="A1514" s="101">
        <v>44621</v>
      </c>
      <c r="B1514" s="101">
        <v>44617</v>
      </c>
      <c r="C1514" s="3">
        <v>2233.5570538900001</v>
      </c>
      <c r="E1514" s="3">
        <v>57.388689720000002</v>
      </c>
      <c r="F1514" s="3">
        <v>2.6371438287996698</v>
      </c>
      <c r="G1514" s="3">
        <v>3758.93606138</v>
      </c>
      <c r="H1514" s="3">
        <v>121.752974680261</v>
      </c>
      <c r="I1514" s="3"/>
      <c r="J1514" s="3">
        <v>2233.5570538900001</v>
      </c>
      <c r="K1514" s="3">
        <v>2233.5570538900001</v>
      </c>
      <c r="O1514" s="101">
        <v>44616</v>
      </c>
    </row>
    <row r="1515" spans="1:15" ht="15" customHeight="1" x14ac:dyDescent="0.25">
      <c r="A1515" s="101">
        <v>44622</v>
      </c>
      <c r="B1515" s="101">
        <v>44620</v>
      </c>
      <c r="C1515" s="3">
        <v>2283.06218442</v>
      </c>
      <c r="E1515" s="3">
        <v>49.505130529999803</v>
      </c>
      <c r="F1515" s="3">
        <v>2.21642560881893</v>
      </c>
      <c r="G1515" s="3">
        <v>3842.25008286</v>
      </c>
      <c r="H1515" s="3">
        <v>126.667964399182</v>
      </c>
      <c r="I1515" s="3"/>
      <c r="J1515" s="3">
        <v>2283.06218442</v>
      </c>
      <c r="K1515" s="3">
        <v>2283.06218442</v>
      </c>
      <c r="O1515" s="101">
        <v>44617</v>
      </c>
    </row>
    <row r="1516" spans="1:15" ht="15" customHeight="1" x14ac:dyDescent="0.25">
      <c r="A1516" s="101">
        <v>44623</v>
      </c>
      <c r="B1516" s="101">
        <v>44621</v>
      </c>
      <c r="C1516" s="3">
        <v>2232.2637932299999</v>
      </c>
      <c r="E1516" s="3">
        <v>-50.798391189999997</v>
      </c>
      <c r="F1516" s="3">
        <v>-2.2250112825071802</v>
      </c>
      <c r="G1516" s="3">
        <v>3756.75958502</v>
      </c>
      <c r="H1516" s="3">
        <v>121.624576617812</v>
      </c>
      <c r="I1516" s="3"/>
      <c r="J1516" s="3">
        <v>2232.2637932299999</v>
      </c>
      <c r="K1516" s="3">
        <v>2232.2637932299999</v>
      </c>
      <c r="O1516" s="101">
        <v>44620</v>
      </c>
    </row>
    <row r="1517" spans="1:15" ht="15" customHeight="1" x14ac:dyDescent="0.25">
      <c r="A1517" s="101">
        <v>44624</v>
      </c>
      <c r="B1517" s="101">
        <v>44622</v>
      </c>
      <c r="C1517" s="3">
        <v>2241.7769813700002</v>
      </c>
      <c r="E1517" s="3">
        <v>9.5131881400002296</v>
      </c>
      <c r="F1517" s="3">
        <v>0.42616773917365502</v>
      </c>
      <c r="G1517" s="3">
        <v>3772.7696824099999</v>
      </c>
      <c r="H1517" s="3">
        <v>122.569069065457</v>
      </c>
      <c r="I1517" s="3"/>
      <c r="J1517" s="3">
        <v>2241.7769813700002</v>
      </c>
      <c r="K1517" s="3">
        <v>2241.7769813700002</v>
      </c>
      <c r="O1517" s="101">
        <v>44621</v>
      </c>
    </row>
    <row r="1518" spans="1:15" ht="15" customHeight="1" x14ac:dyDescent="0.25">
      <c r="A1518" s="101">
        <v>44627</v>
      </c>
      <c r="B1518" s="101">
        <v>44623</v>
      </c>
      <c r="C1518" s="3">
        <v>2189.3021835700001</v>
      </c>
      <c r="E1518" s="3">
        <v>-52.474797799999997</v>
      </c>
      <c r="F1518" s="3">
        <v>-2.3407679816540599</v>
      </c>
      <c r="G1518" s="3">
        <v>3684.4578976600001</v>
      </c>
      <c r="H1518" s="3">
        <v>117.359243559554</v>
      </c>
      <c r="I1518" s="3"/>
      <c r="J1518" s="3">
        <v>2189.3021835700001</v>
      </c>
      <c r="K1518" s="3">
        <v>2189.3021835700001</v>
      </c>
      <c r="O1518" s="101">
        <v>44622</v>
      </c>
    </row>
    <row r="1519" spans="1:15" ht="15" customHeight="1" x14ac:dyDescent="0.25">
      <c r="A1519" s="101">
        <v>44628</v>
      </c>
      <c r="B1519" s="101">
        <v>44624</v>
      </c>
      <c r="C1519" s="3">
        <v>2118.2197498999999</v>
      </c>
      <c r="E1519" s="3">
        <v>-71.082433670000199</v>
      </c>
      <c r="F1519" s="3">
        <v>-3.2468077821074899</v>
      </c>
      <c r="G1519" s="3">
        <v>3564.8306319100002</v>
      </c>
      <c r="H1519" s="3">
        <v>110.302006724514</v>
      </c>
      <c r="I1519" s="3"/>
      <c r="J1519" s="3">
        <v>2118.2197498999999</v>
      </c>
      <c r="K1519" s="3">
        <v>2118.2197498999999</v>
      </c>
      <c r="O1519" s="101">
        <v>44623</v>
      </c>
    </row>
    <row r="1520" spans="1:15" ht="15" customHeight="1" x14ac:dyDescent="0.25">
      <c r="A1520" s="101">
        <v>44629</v>
      </c>
      <c r="B1520" s="101">
        <v>44627</v>
      </c>
      <c r="C1520" s="3">
        <v>2092.5664556000002</v>
      </c>
      <c r="E1520" s="3">
        <v>-25.6532942999997</v>
      </c>
      <c r="F1520" s="3">
        <v>-1.2110780433055099</v>
      </c>
      <c r="G1520" s="3">
        <v>3521.6577508400001</v>
      </c>
      <c r="H1520" s="3">
        <v>107.75508529609399</v>
      </c>
      <c r="I1520" s="3"/>
      <c r="J1520" s="3">
        <v>2092.5664556000002</v>
      </c>
      <c r="K1520" s="3">
        <v>2092.5664556000002</v>
      </c>
      <c r="O1520" s="101">
        <v>44624</v>
      </c>
    </row>
    <row r="1521" spans="1:15" ht="15" customHeight="1" x14ac:dyDescent="0.25">
      <c r="A1521" s="101">
        <v>44630</v>
      </c>
      <c r="B1521" s="101">
        <v>44628</v>
      </c>
      <c r="C1521" s="3">
        <v>2086.4526337000002</v>
      </c>
      <c r="E1521" s="3">
        <v>-6.1138218999999401</v>
      </c>
      <c r="F1521" s="3">
        <v>-0.29216858961102998</v>
      </c>
      <c r="G1521" s="3">
        <v>3511.3685730699999</v>
      </c>
      <c r="H1521" s="3">
        <v>107.148090194221</v>
      </c>
      <c r="I1521" s="3"/>
      <c r="J1521" s="3">
        <v>2086.4526337000002</v>
      </c>
      <c r="K1521" s="3">
        <v>2086.4526337000002</v>
      </c>
      <c r="O1521" s="101">
        <v>44627</v>
      </c>
    </row>
    <row r="1522" spans="1:15" ht="15" customHeight="1" x14ac:dyDescent="0.25">
      <c r="A1522" s="101">
        <v>44631</v>
      </c>
      <c r="B1522" s="101">
        <v>44629</v>
      </c>
      <c r="C1522" s="3">
        <v>2183.6139642100002</v>
      </c>
      <c r="E1522" s="3">
        <v>97.1613305099999</v>
      </c>
      <c r="F1522" s="3">
        <v>4.6567714474159603</v>
      </c>
      <c r="G1522" s="3">
        <v>3674.88498218</v>
      </c>
      <c r="H1522" s="3">
        <v>116.794503311412</v>
      </c>
      <c r="I1522" s="3"/>
      <c r="J1522" s="3">
        <v>2183.6139642100002</v>
      </c>
      <c r="K1522" s="3">
        <v>2183.6139642100002</v>
      </c>
      <c r="O1522" s="101">
        <v>44628</v>
      </c>
    </row>
    <row r="1523" spans="1:15" ht="15" customHeight="1" x14ac:dyDescent="0.25">
      <c r="A1523" s="101">
        <v>44634</v>
      </c>
      <c r="B1523" s="101">
        <v>44630</v>
      </c>
      <c r="C1523" s="3">
        <v>2162.32631343</v>
      </c>
      <c r="E1523" s="3">
        <v>-21.287650780000099</v>
      </c>
      <c r="F1523" s="3">
        <v>-0.97488160127706602</v>
      </c>
      <c r="G1523" s="3">
        <v>3639.0592046299998</v>
      </c>
      <c r="H1523" s="3">
        <v>114.68101358660201</v>
      </c>
      <c r="I1523" s="3"/>
      <c r="J1523" s="3">
        <v>2162.32631343</v>
      </c>
      <c r="K1523" s="3">
        <v>2162.32631343</v>
      </c>
      <c r="O1523" s="101">
        <v>44629</v>
      </c>
    </row>
    <row r="1524" spans="1:15" ht="15" customHeight="1" x14ac:dyDescent="0.25">
      <c r="A1524" s="101">
        <v>44635</v>
      </c>
      <c r="B1524" s="101">
        <v>44631</v>
      </c>
      <c r="C1524" s="3">
        <v>2205.6642431</v>
      </c>
      <c r="E1524" s="3">
        <v>43.337929669999902</v>
      </c>
      <c r="F1524" s="3">
        <v>2.00422708639451</v>
      </c>
      <c r="G1524" s="3">
        <v>3711.9942148999999</v>
      </c>
      <c r="H1524" s="3">
        <v>118.983708610302</v>
      </c>
      <c r="I1524" s="3"/>
      <c r="J1524" s="3">
        <v>2205.6642431</v>
      </c>
      <c r="K1524" s="3">
        <v>2205.6642431</v>
      </c>
      <c r="O1524" s="101">
        <v>44630</v>
      </c>
    </row>
    <row r="1525" spans="1:15" ht="15" customHeight="1" x14ac:dyDescent="0.25">
      <c r="A1525" s="101">
        <v>44636</v>
      </c>
      <c r="B1525" s="101">
        <v>44634</v>
      </c>
      <c r="C1525" s="3">
        <v>2266.7470558199998</v>
      </c>
      <c r="E1525" s="3">
        <v>61.082812719999701</v>
      </c>
      <c r="F1525" s="3">
        <v>2.7693613346222401</v>
      </c>
      <c r="G1525" s="3">
        <v>3814.79274743</v>
      </c>
      <c r="H1525" s="3">
        <v>125.04815876562699</v>
      </c>
      <c r="I1525" s="3"/>
      <c r="J1525" s="3">
        <v>2266.7470558199998</v>
      </c>
      <c r="K1525" s="3">
        <v>2266.7470558199998</v>
      </c>
      <c r="O1525" s="101">
        <v>44631</v>
      </c>
    </row>
    <row r="1526" spans="1:15" ht="15" customHeight="1" x14ac:dyDescent="0.25">
      <c r="A1526" s="101">
        <v>44637</v>
      </c>
      <c r="B1526" s="101">
        <v>44635</v>
      </c>
      <c r="C1526" s="3">
        <v>2212.8880062600001</v>
      </c>
      <c r="E1526" s="3">
        <v>-53.859049559999598</v>
      </c>
      <c r="F1526" s="3">
        <v>-2.37605027088106</v>
      </c>
      <c r="G1526" s="3">
        <v>3724.1513540199999</v>
      </c>
      <c r="H1526" s="3">
        <v>119.700901379597</v>
      </c>
      <c r="I1526" s="3"/>
      <c r="J1526" s="3">
        <v>2212.8880062600001</v>
      </c>
      <c r="K1526" s="3">
        <v>2212.8880062600001</v>
      </c>
      <c r="O1526" s="101">
        <v>44634</v>
      </c>
    </row>
    <row r="1527" spans="1:15" ht="15" customHeight="1" x14ac:dyDescent="0.25">
      <c r="A1527" s="101">
        <v>44638</v>
      </c>
      <c r="B1527" s="101">
        <v>44636</v>
      </c>
      <c r="C1527" s="3">
        <v>2319.2809202100002</v>
      </c>
      <c r="E1527" s="3">
        <v>106.39291394999999</v>
      </c>
      <c r="F1527" s="3">
        <v>4.80787611704827</v>
      </c>
      <c r="G1527" s="3">
        <v>3903.2039375300001</v>
      </c>
      <c r="H1527" s="3">
        <v>130.263848545809</v>
      </c>
      <c r="I1527" s="3"/>
      <c r="J1527" s="3">
        <v>2319.2809202100002</v>
      </c>
      <c r="K1527" s="3">
        <v>2319.2809202100002</v>
      </c>
      <c r="O1527" s="101">
        <v>44635</v>
      </c>
    </row>
    <row r="1528" spans="1:15" ht="15" customHeight="1" x14ac:dyDescent="0.25">
      <c r="A1528" s="101">
        <v>44641</v>
      </c>
      <c r="B1528" s="101">
        <v>44637</v>
      </c>
      <c r="C1528" s="3">
        <v>2340.1350345400001</v>
      </c>
      <c r="E1528" s="3">
        <v>20.854114329999899</v>
      </c>
      <c r="F1528" s="3">
        <v>0.89916293228124999</v>
      </c>
      <c r="G1528" s="3">
        <v>3938.30010051</v>
      </c>
      <c r="H1528" s="3">
        <v>132.33429571851801</v>
      </c>
      <c r="I1528" s="3"/>
      <c r="J1528" s="3">
        <v>2340.1350345400001</v>
      </c>
      <c r="K1528" s="3">
        <v>2340.1350345400001</v>
      </c>
      <c r="O1528" s="101">
        <v>44636</v>
      </c>
    </row>
    <row r="1529" spans="1:15" ht="15" customHeight="1" x14ac:dyDescent="0.25">
      <c r="A1529" s="101">
        <v>44642</v>
      </c>
      <c r="B1529" s="101">
        <v>44638</v>
      </c>
      <c r="C1529" s="3">
        <v>2373.2354145700001</v>
      </c>
      <c r="E1529" s="3">
        <v>33.100380029999997</v>
      </c>
      <c r="F1529" s="3">
        <v>1.41446453052682</v>
      </c>
      <c r="G1529" s="3">
        <v>3994.0059585399999</v>
      </c>
      <c r="H1529" s="3">
        <v>135.620581923858</v>
      </c>
      <c r="I1529" s="3"/>
      <c r="J1529" s="3">
        <v>2373.2354145700001</v>
      </c>
      <c r="K1529" s="3">
        <v>2373.2354145700001</v>
      </c>
      <c r="O1529" s="101">
        <v>44637</v>
      </c>
    </row>
    <row r="1530" spans="1:15" ht="15" customHeight="1" x14ac:dyDescent="0.25">
      <c r="A1530" s="101">
        <v>44643</v>
      </c>
      <c r="B1530" s="101">
        <v>44641</v>
      </c>
      <c r="C1530" s="3">
        <v>2382.6565780300002</v>
      </c>
      <c r="E1530" s="3">
        <v>9.4211634600001108</v>
      </c>
      <c r="F1530" s="3">
        <v>0.39697551292892003</v>
      </c>
      <c r="G1530" s="3">
        <v>4009.8611841699999</v>
      </c>
      <c r="H1530" s="3">
        <v>136.55593793690801</v>
      </c>
      <c r="I1530" s="3"/>
      <c r="J1530" s="3">
        <v>2382.6565780300002</v>
      </c>
      <c r="K1530" s="3">
        <v>2382.6565780300002</v>
      </c>
      <c r="O1530" s="101">
        <v>44638</v>
      </c>
    </row>
    <row r="1531" spans="1:15" ht="15" customHeight="1" x14ac:dyDescent="0.25">
      <c r="A1531" s="101">
        <v>44644</v>
      </c>
      <c r="B1531" s="101">
        <v>44642</v>
      </c>
      <c r="C1531" s="3">
        <v>2379.5726426699998</v>
      </c>
      <c r="E1531" s="3">
        <v>-3.0839353600003898</v>
      </c>
      <c r="F1531" s="3">
        <v>-0.12943264205327301</v>
      </c>
      <c r="G1531" s="3">
        <v>4004.6711148899999</v>
      </c>
      <c r="H1531" s="3">
        <v>136.24975733610901</v>
      </c>
      <c r="I1531" s="3"/>
      <c r="J1531" s="3">
        <v>2379.5726426699998</v>
      </c>
      <c r="K1531" s="3">
        <v>2379.5726426699998</v>
      </c>
      <c r="O1531" s="101">
        <v>44641</v>
      </c>
    </row>
    <row r="1532" spans="1:15" ht="15" customHeight="1" x14ac:dyDescent="0.25">
      <c r="A1532" s="101">
        <v>44645</v>
      </c>
      <c r="B1532" s="101">
        <v>44643</v>
      </c>
      <c r="C1532" s="3">
        <v>2320.6492412699999</v>
      </c>
      <c r="E1532" s="3">
        <v>-58.923401399999797</v>
      </c>
      <c r="F1532" s="3">
        <v>-2.4762178024489598</v>
      </c>
      <c r="G1532" s="3">
        <v>3906.3997374099999</v>
      </c>
      <c r="H1532" s="3">
        <v>130.45238011918599</v>
      </c>
      <c r="I1532" s="3"/>
      <c r="J1532" s="3">
        <v>2320.6492412699999</v>
      </c>
      <c r="K1532" s="3">
        <v>2320.6492412699999</v>
      </c>
      <c r="O1532" s="101">
        <v>44642</v>
      </c>
    </row>
    <row r="1533" spans="1:15" ht="15" customHeight="1" x14ac:dyDescent="0.25">
      <c r="A1533" s="101">
        <v>44648</v>
      </c>
      <c r="B1533" s="101">
        <v>44644</v>
      </c>
      <c r="C1533" s="3">
        <v>2266.0519143900001</v>
      </c>
      <c r="E1533" s="3">
        <v>-54.597326879999798</v>
      </c>
      <c r="F1533" s="3">
        <v>-2.3526746700471102</v>
      </c>
      <c r="G1533" s="3">
        <v>3816.8437526500002</v>
      </c>
      <c r="H1533" s="3">
        <v>125.16915484036601</v>
      </c>
      <c r="I1533" s="3"/>
      <c r="J1533" s="3">
        <v>2266.0519143900001</v>
      </c>
      <c r="K1533" s="3">
        <v>2266.0519143900001</v>
      </c>
      <c r="O1533" s="101">
        <v>44643</v>
      </c>
    </row>
    <row r="1534" spans="1:15" ht="15" customHeight="1" x14ac:dyDescent="0.25">
      <c r="A1534" s="101">
        <v>44649</v>
      </c>
      <c r="B1534" s="101">
        <v>44645</v>
      </c>
      <c r="C1534" s="3">
        <v>2274.7515033599998</v>
      </c>
      <c r="E1534" s="3">
        <v>8.6995889699996898</v>
      </c>
      <c r="F1534" s="3">
        <v>0.38390951746316498</v>
      </c>
      <c r="G1534" s="3">
        <v>3832.43557852</v>
      </c>
      <c r="H1534" s="3">
        <v>126.08897196705</v>
      </c>
      <c r="I1534" s="3"/>
      <c r="J1534" s="3">
        <v>2274.7515033599998</v>
      </c>
      <c r="K1534" s="3">
        <v>2274.7515033599998</v>
      </c>
      <c r="O1534" s="101">
        <v>44644</v>
      </c>
    </row>
    <row r="1535" spans="1:15" ht="15" customHeight="1" x14ac:dyDescent="0.25">
      <c r="A1535" s="101">
        <v>44650</v>
      </c>
      <c r="B1535" s="101">
        <v>44648</v>
      </c>
      <c r="C1535" s="3">
        <v>2299.4012548199998</v>
      </c>
      <c r="E1535" s="3">
        <v>24.649751460000001</v>
      </c>
      <c r="F1535" s="3">
        <v>1.08362392215546</v>
      </c>
      <c r="G1535" s="3">
        <v>3873.9647672599999</v>
      </c>
      <c r="H1535" s="3">
        <v>128.538926153228</v>
      </c>
      <c r="I1535" s="3"/>
      <c r="J1535" s="3">
        <v>2299.4012548199998</v>
      </c>
      <c r="K1535" s="3">
        <v>2299.4012548199998</v>
      </c>
      <c r="O1535" s="101">
        <v>44645</v>
      </c>
    </row>
    <row r="1536" spans="1:15" ht="15" customHeight="1" x14ac:dyDescent="0.25">
      <c r="A1536" s="101">
        <v>44651</v>
      </c>
      <c r="B1536" s="101">
        <v>44649</v>
      </c>
      <c r="C1536" s="3">
        <v>2372.4884804399999</v>
      </c>
      <c r="E1536" s="3">
        <v>73.087225619999998</v>
      </c>
      <c r="F1536" s="3">
        <v>3.1785329101127799</v>
      </c>
      <c r="G1536" s="3">
        <v>3997.1000123099998</v>
      </c>
      <c r="H1536" s="3">
        <v>135.80311113321801</v>
      </c>
      <c r="I1536" s="3"/>
      <c r="J1536" s="3">
        <v>2372.4884804399999</v>
      </c>
      <c r="K1536" s="3">
        <v>2372.4884804399999</v>
      </c>
      <c r="O1536" s="101">
        <v>44648</v>
      </c>
    </row>
    <row r="1537" spans="1:15" ht="15" customHeight="1" x14ac:dyDescent="0.25">
      <c r="A1537" s="101">
        <v>44652</v>
      </c>
      <c r="B1537" s="101">
        <v>44650</v>
      </c>
      <c r="C1537" s="3">
        <v>2353.1360808499999</v>
      </c>
      <c r="E1537" s="3">
        <v>-19.352399590000001</v>
      </c>
      <c r="F1537" s="3">
        <v>-0.81570046596858203</v>
      </c>
      <c r="G1537" s="3">
        <v>3965.5501828299998</v>
      </c>
      <c r="H1537" s="3">
        <v>133.94187475579599</v>
      </c>
      <c r="I1537" s="3"/>
      <c r="J1537" s="3">
        <v>2353.1360808499999</v>
      </c>
      <c r="K1537" s="3">
        <v>2353.1360808499999</v>
      </c>
      <c r="O1537" s="101">
        <v>44649</v>
      </c>
    </row>
    <row r="1538" spans="1:15" ht="15" customHeight="1" x14ac:dyDescent="0.25">
      <c r="A1538" s="101">
        <v>44655</v>
      </c>
      <c r="B1538" s="101">
        <v>44651</v>
      </c>
      <c r="C1538" s="3">
        <v>2349.3104766699998</v>
      </c>
      <c r="E1538" s="3">
        <v>-3.82560418000002</v>
      </c>
      <c r="F1538" s="3">
        <v>-0.162574710877672</v>
      </c>
      <c r="G1538" s="3">
        <v>3959.6131806200001</v>
      </c>
      <c r="H1538" s="3">
        <v>133.591629931396</v>
      </c>
      <c r="I1538" s="3"/>
      <c r="J1538" s="3">
        <v>2349.3104766699998</v>
      </c>
      <c r="K1538" s="3">
        <v>2349.3104766699998</v>
      </c>
      <c r="O1538" s="101">
        <v>44650</v>
      </c>
    </row>
    <row r="1539" spans="1:15" ht="15" customHeight="1" x14ac:dyDescent="0.25">
      <c r="A1539" s="101">
        <v>44656</v>
      </c>
      <c r="B1539" s="101">
        <v>44652</v>
      </c>
      <c r="C1539" s="3">
        <v>2369.2944111199999</v>
      </c>
      <c r="E1539" s="3">
        <v>19.983934450000099</v>
      </c>
      <c r="F1539" s="3">
        <v>0.85062977620251601</v>
      </c>
      <c r="G1539" s="3">
        <v>4000.3371664000001</v>
      </c>
      <c r="H1539" s="3">
        <v>135.99408233816399</v>
      </c>
      <c r="I1539" s="3"/>
      <c r="J1539" s="3">
        <v>2369.2944111199999</v>
      </c>
      <c r="K1539" s="3">
        <v>2369.2944111199999</v>
      </c>
      <c r="O1539" s="101">
        <v>44651</v>
      </c>
    </row>
    <row r="1540" spans="1:15" ht="15" customHeight="1" x14ac:dyDescent="0.25">
      <c r="A1540" s="101">
        <v>44657</v>
      </c>
      <c r="B1540" s="101">
        <v>44655</v>
      </c>
      <c r="C1540" s="3">
        <v>2401.2273120700002</v>
      </c>
      <c r="E1540" s="3">
        <v>31.932900950000199</v>
      </c>
      <c r="F1540" s="3">
        <v>1.34778104401576</v>
      </c>
      <c r="G1540" s="3">
        <v>4054.75951257</v>
      </c>
      <c r="H1540" s="3">
        <v>139.20464962508001</v>
      </c>
      <c r="I1540" s="3"/>
      <c r="J1540" s="3">
        <v>2401.2273120700002</v>
      </c>
      <c r="K1540" s="3">
        <v>2401.2273120700002</v>
      </c>
      <c r="O1540" s="101">
        <v>44652</v>
      </c>
    </row>
    <row r="1541" spans="1:15" ht="15" customHeight="1" x14ac:dyDescent="0.25">
      <c r="A1541" s="101">
        <v>44658</v>
      </c>
      <c r="B1541" s="101">
        <v>44656</v>
      </c>
      <c r="C1541" s="3">
        <v>2371.81116548</v>
      </c>
      <c r="E1541" s="3">
        <v>-29.4161465900001</v>
      </c>
      <c r="F1541" s="3">
        <v>-1.2250463103654099</v>
      </c>
      <c r="G1541" s="3">
        <v>4005.0868307699998</v>
      </c>
      <c r="H1541" s="3">
        <v>136.27428189079899</v>
      </c>
      <c r="I1541" s="3"/>
      <c r="J1541" s="3">
        <v>2371.81116548</v>
      </c>
      <c r="K1541" s="3">
        <v>2371.81116548</v>
      </c>
      <c r="O1541" s="101">
        <v>44655</v>
      </c>
    </row>
    <row r="1542" spans="1:15" ht="15" customHeight="1" x14ac:dyDescent="0.25">
      <c r="A1542" s="101">
        <v>44659</v>
      </c>
      <c r="B1542" s="101">
        <v>44657</v>
      </c>
      <c r="C1542" s="3">
        <v>2311.9672062200002</v>
      </c>
      <c r="E1542" s="3">
        <v>-59.8439592599997</v>
      </c>
      <c r="F1542" s="3">
        <v>-2.52313338140006</v>
      </c>
      <c r="G1542" s="3">
        <v>3905.2581464199998</v>
      </c>
      <c r="H1542" s="3">
        <v>130.38503361640699</v>
      </c>
      <c r="I1542" s="3"/>
      <c r="J1542" s="3">
        <v>2311.9672062200002</v>
      </c>
      <c r="K1542" s="3">
        <v>2311.9672062200002</v>
      </c>
      <c r="O1542" s="101">
        <v>44656</v>
      </c>
    </row>
    <row r="1543" spans="1:15" ht="15" customHeight="1" x14ac:dyDescent="0.25">
      <c r="B1543" s="101">
        <v>44658</v>
      </c>
      <c r="C1543" s="3">
        <v>2303.4530475000001</v>
      </c>
      <c r="E1543" s="3">
        <v>-8.5141587200000597</v>
      </c>
      <c r="F1543" s="3">
        <v>-0.36826468373314303</v>
      </c>
      <c r="G1543" s="3">
        <v>3908.9504818</v>
      </c>
      <c r="H1543" s="3">
        <v>130.60285758059899</v>
      </c>
      <c r="I1543" s="3"/>
      <c r="J1543" s="3">
        <v>2303.4530475000001</v>
      </c>
      <c r="K1543" s="3">
        <v>2303.4530475000001</v>
      </c>
      <c r="O1543" s="101">
        <v>44657</v>
      </c>
    </row>
    <row r="1544" spans="1:15" ht="15" customHeight="1" x14ac:dyDescent="0.25">
      <c r="B1544" s="101">
        <v>44659</v>
      </c>
      <c r="C1544" s="3">
        <v>2305.9831153099999</v>
      </c>
      <c r="E1544" s="3">
        <v>2.53006780999976</v>
      </c>
      <c r="F1544" s="3">
        <v>0.10983804565696199</v>
      </c>
      <c r="G1544" s="3">
        <v>3913.7464230300002</v>
      </c>
      <c r="H1544" s="3">
        <v>130.88578716939199</v>
      </c>
      <c r="I1544" s="3"/>
      <c r="J1544" s="3">
        <v>2305.9831153099999</v>
      </c>
      <c r="K1544" s="3">
        <v>2305.9831153099999</v>
      </c>
      <c r="O1544" s="101">
        <v>44658</v>
      </c>
    </row>
    <row r="1545" spans="1:15" ht="15" customHeight="1" x14ac:dyDescent="0.25">
      <c r="O1545" s="101">
        <v>44659</v>
      </c>
    </row>
  </sheetData>
  <conditionalFormatting sqref="A1:B1048576">
    <cfRule type="uniqueValues" dxfId="11" priority="1"/>
  </conditionalFormatting>
  <pageMargins left="0.75" right="0.75" top="1" bottom="1" header="0.5" footer="0.5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" shapeId="12289" r:id="rId4">
          <objectPr defaultSize="0" autoPict="0" r:id="rId5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12</xdr:col>
                <xdr:colOff>495300</xdr:colOff>
                <xdr:row>14</xdr:row>
                <xdr:rowOff>0</xdr:rowOff>
              </to>
            </anchor>
          </objectPr>
        </oleObject>
      </mc:Choice>
      <mc:Fallback>
        <oleObject progId="Package" shapeId="12289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3B943-6DA4-4151-B902-BA925B77B89B}">
  <sheetPr>
    <outlinePr summaryBelow="0" summaryRight="0"/>
  </sheetPr>
  <dimension ref="A1:J1529"/>
  <sheetViews>
    <sheetView workbookViewId="0">
      <selection activeCell="C1" sqref="C1:C1048576"/>
    </sheetView>
  </sheetViews>
  <sheetFormatPr defaultColWidth="9.109375" defaultRowHeight="15" customHeight="1" x14ac:dyDescent="0.25"/>
  <cols>
    <col min="1" max="1" width="18.88671875" style="99" bestFit="1" customWidth="1"/>
    <col min="2" max="2" width="8.44140625" style="99" customWidth="1"/>
    <col min="3" max="3" width="5.109375" style="99" customWidth="1"/>
    <col min="4" max="4" width="7.5546875" style="99" customWidth="1"/>
    <col min="5" max="5" width="9.88671875" style="99" customWidth="1"/>
    <col min="6" max="6" width="27.44140625" style="99" customWidth="1"/>
    <col min="7" max="7" width="34.88671875" style="99" customWidth="1"/>
    <col min="8" max="10" width="8.44140625" style="99" customWidth="1"/>
    <col min="11" max="16384" width="9.109375" style="99"/>
  </cols>
  <sheetData>
    <row r="1" spans="1:10" ht="15" customHeight="1" x14ac:dyDescent="0.25">
      <c r="A1" s="99" t="s">
        <v>106</v>
      </c>
    </row>
    <row r="3" spans="1:10" ht="15" customHeight="1" x14ac:dyDescent="0.25">
      <c r="A3" s="99" t="s">
        <v>80</v>
      </c>
      <c r="B3" s="99" t="s">
        <v>97</v>
      </c>
      <c r="C3" s="100" t="s">
        <v>98</v>
      </c>
      <c r="D3" s="99" t="s">
        <v>99</v>
      </c>
      <c r="E3" s="99" t="s">
        <v>100</v>
      </c>
      <c r="F3" s="99" t="s">
        <v>101</v>
      </c>
      <c r="G3" s="99" t="s">
        <v>102</v>
      </c>
      <c r="H3" s="99" t="s">
        <v>103</v>
      </c>
      <c r="I3" s="99" t="s">
        <v>104</v>
      </c>
      <c r="J3" s="99" t="s">
        <v>105</v>
      </c>
    </row>
    <row r="4" spans="1:10" ht="15" customHeight="1" x14ac:dyDescent="0.25">
      <c r="A4" s="101">
        <v>42446</v>
      </c>
      <c r="B4" s="3">
        <v>1390.8555696712499</v>
      </c>
      <c r="D4" s="3"/>
      <c r="E4" s="3"/>
      <c r="F4" s="3">
        <v>204.97864488444</v>
      </c>
      <c r="G4" s="3"/>
      <c r="H4" s="3">
        <v>1393.0957000000001</v>
      </c>
      <c r="I4" s="3">
        <v>1404.0814</v>
      </c>
      <c r="J4" s="3">
        <v>1362.2902999999999</v>
      </c>
    </row>
    <row r="5" spans="1:10" ht="15" customHeight="1" x14ac:dyDescent="0.25">
      <c r="A5" s="101">
        <v>42447</v>
      </c>
      <c r="B5" s="3">
        <v>1391.3784941981701</v>
      </c>
      <c r="D5" s="3">
        <v>0.52292452692017799</v>
      </c>
      <c r="E5" s="3">
        <v>3.7597327740068701E-2</v>
      </c>
      <c r="F5" s="3">
        <v>206.47405154013001</v>
      </c>
      <c r="G5" s="3">
        <v>0.72954265871601598</v>
      </c>
      <c r="H5" s="3">
        <v>1391.2606000000001</v>
      </c>
      <c r="I5" s="3">
        <v>1393.2245</v>
      </c>
      <c r="J5" s="3">
        <v>1371.6563000000001</v>
      </c>
    </row>
    <row r="6" spans="1:10" ht="15" customHeight="1" x14ac:dyDescent="0.25">
      <c r="A6" s="101">
        <v>42450</v>
      </c>
      <c r="B6" s="3">
        <v>1377.5610423709099</v>
      </c>
      <c r="D6" s="3">
        <v>-13.817451827260101</v>
      </c>
      <c r="E6" s="3">
        <v>-0.99307642635535398</v>
      </c>
      <c r="F6" s="3">
        <v>204.42360640774001</v>
      </c>
      <c r="G6" s="3">
        <v>-0.27077868380528203</v>
      </c>
      <c r="H6" s="3">
        <v>1389.6849999999999</v>
      </c>
      <c r="I6" s="3">
        <v>1391.7731000000001</v>
      </c>
      <c r="J6" s="3">
        <v>1374.8217999999999</v>
      </c>
    </row>
    <row r="7" spans="1:10" ht="15" customHeight="1" x14ac:dyDescent="0.25">
      <c r="A7" s="101">
        <v>42451</v>
      </c>
      <c r="B7" s="3">
        <v>1382.4381868743801</v>
      </c>
      <c r="D7" s="3">
        <v>4.8771445034701602</v>
      </c>
      <c r="E7" s="3">
        <v>0.35404198822841498</v>
      </c>
      <c r="F7" s="3">
        <v>205.14735180827</v>
      </c>
      <c r="G7" s="3">
        <v>8.2304634185240297E-2</v>
      </c>
      <c r="H7" s="3">
        <v>1376.7822000000001</v>
      </c>
      <c r="I7" s="3">
        <v>1382.4382000000001</v>
      </c>
      <c r="J7" s="3">
        <v>1354.3879999999999</v>
      </c>
    </row>
    <row r="8" spans="1:10" ht="15" customHeight="1" x14ac:dyDescent="0.25">
      <c r="A8" s="101">
        <v>42452</v>
      </c>
      <c r="B8" s="3">
        <v>1368.2058474339799</v>
      </c>
      <c r="D8" s="3">
        <v>-14.232339440400199</v>
      </c>
      <c r="E8" s="3">
        <v>-1.02951000453617</v>
      </c>
      <c r="F8" s="3">
        <v>203.71276715936</v>
      </c>
      <c r="G8" s="3">
        <v>-0.61756566192232398</v>
      </c>
      <c r="H8" s="3">
        <v>1382.6270999999999</v>
      </c>
      <c r="I8" s="3">
        <v>1382.6270999999999</v>
      </c>
      <c r="J8" s="3">
        <v>1362.481</v>
      </c>
    </row>
    <row r="9" spans="1:10" ht="15" customHeight="1" x14ac:dyDescent="0.25">
      <c r="A9" s="101">
        <v>42453</v>
      </c>
      <c r="B9" s="3">
        <v>1345.3405200811001</v>
      </c>
      <c r="D9" s="3">
        <v>-22.865327352879799</v>
      </c>
      <c r="E9" s="3">
        <v>-1.6711905884456499</v>
      </c>
      <c r="F9" s="3">
        <v>200.30833856712999</v>
      </c>
      <c r="G9" s="3">
        <v>-2.2784355511487302</v>
      </c>
      <c r="H9" s="3">
        <v>1365.1683</v>
      </c>
      <c r="I9" s="3">
        <v>1365.1683</v>
      </c>
      <c r="J9" s="3">
        <v>1345.3405</v>
      </c>
    </row>
    <row r="10" spans="1:10" ht="15" customHeight="1" x14ac:dyDescent="0.25">
      <c r="A10" s="101">
        <v>42458</v>
      </c>
      <c r="B10" s="3">
        <v>1348.69978032994</v>
      </c>
      <c r="D10" s="3">
        <v>3.3592602488399699</v>
      </c>
      <c r="E10" s="3">
        <v>0.24969590960044399</v>
      </c>
      <c r="F10" s="3">
        <v>200.80850029512001</v>
      </c>
      <c r="G10" s="3">
        <v>-2.0344288019227399</v>
      </c>
      <c r="H10" s="3">
        <v>1346.4087</v>
      </c>
      <c r="I10" s="3">
        <v>1358.1296</v>
      </c>
      <c r="J10" s="3">
        <v>1339.8818000000001</v>
      </c>
    </row>
    <row r="11" spans="1:10" ht="15" customHeight="1" x14ac:dyDescent="0.25">
      <c r="A11" s="101">
        <v>42459</v>
      </c>
      <c r="B11" s="3">
        <v>1376.8245028568199</v>
      </c>
      <c r="D11" s="3">
        <v>28.1247225268798</v>
      </c>
      <c r="E11" s="3">
        <v>2.0853212061767699</v>
      </c>
      <c r="F11" s="3">
        <v>204.99600253558</v>
      </c>
      <c r="G11" s="3">
        <v>8.4680290231153206E-3</v>
      </c>
      <c r="H11" s="3">
        <v>1348.6998000000001</v>
      </c>
      <c r="I11" s="3">
        <v>1383.41</v>
      </c>
      <c r="J11" s="3">
        <v>1348.6998000000001</v>
      </c>
    </row>
    <row r="12" spans="1:10" ht="15" customHeight="1" x14ac:dyDescent="0.25">
      <c r="A12" s="101">
        <v>42460</v>
      </c>
      <c r="B12" s="3">
        <v>1365.7018498274199</v>
      </c>
      <c r="D12" s="3">
        <v>-11.122653029399901</v>
      </c>
      <c r="E12" s="3">
        <v>-0.80784827741816601</v>
      </c>
      <c r="F12" s="3">
        <v>203.37709485139001</v>
      </c>
      <c r="G12" s="3">
        <v>-0.78132531023067697</v>
      </c>
      <c r="H12" s="3">
        <v>1375.5377000000001</v>
      </c>
      <c r="I12" s="3">
        <v>1375.5378000000001</v>
      </c>
      <c r="J12" s="3">
        <v>1362.778</v>
      </c>
    </row>
    <row r="13" spans="1:10" ht="15" customHeight="1" x14ac:dyDescent="0.25">
      <c r="A13" s="101">
        <v>42461</v>
      </c>
      <c r="B13" s="3">
        <v>1358.2212371339201</v>
      </c>
      <c r="D13" s="3">
        <v>-7.4806126934997703</v>
      </c>
      <c r="E13" s="3">
        <v>-0.54774859494003403</v>
      </c>
      <c r="F13" s="3">
        <v>202.40062961590999</v>
      </c>
      <c r="G13" s="3">
        <v>-1.2576994398530601</v>
      </c>
      <c r="H13" s="3">
        <v>1360.7913000000001</v>
      </c>
      <c r="I13" s="3">
        <v>1360.7913000000001</v>
      </c>
      <c r="J13" s="3">
        <v>1343.2746999999999</v>
      </c>
    </row>
    <row r="14" spans="1:10" ht="15" customHeight="1" x14ac:dyDescent="0.25">
      <c r="A14" s="101">
        <v>42464</v>
      </c>
      <c r="B14" s="3">
        <v>1361.8571655599601</v>
      </c>
      <c r="D14" s="3">
        <v>3.63592842603998</v>
      </c>
      <c r="E14" s="3">
        <v>0.26769780405675397</v>
      </c>
      <c r="F14" s="3">
        <v>202.94245165679001</v>
      </c>
      <c r="G14" s="3">
        <v>-0.99336846957785496</v>
      </c>
      <c r="H14" s="3">
        <v>1358.2212</v>
      </c>
      <c r="I14" s="3">
        <v>1370.4286999999999</v>
      </c>
      <c r="J14" s="3">
        <v>1351.0672999999999</v>
      </c>
    </row>
    <row r="15" spans="1:10" ht="15" customHeight="1" x14ac:dyDescent="0.25">
      <c r="A15" s="101">
        <v>42465</v>
      </c>
      <c r="B15" s="3">
        <v>1333.8456856016101</v>
      </c>
      <c r="D15" s="3">
        <v>-28.011479958350002</v>
      </c>
      <c r="E15" s="3">
        <v>-2.05685887380359</v>
      </c>
      <c r="F15" s="3">
        <v>198.76821183116999</v>
      </c>
      <c r="G15" s="3">
        <v>-3.0297951558667102</v>
      </c>
      <c r="H15" s="3">
        <v>1361.8571999999999</v>
      </c>
      <c r="I15" s="3">
        <v>1361.8571999999999</v>
      </c>
      <c r="J15" s="3">
        <v>1327.4446</v>
      </c>
    </row>
    <row r="16" spans="1:10" ht="15" customHeight="1" x14ac:dyDescent="0.25">
      <c r="A16" s="101">
        <v>42466</v>
      </c>
      <c r="B16" s="3">
        <v>1349.0173660902999</v>
      </c>
      <c r="D16" s="3">
        <v>15.1716804886898</v>
      </c>
      <c r="E16" s="3">
        <v>1.1374389595785099</v>
      </c>
      <c r="F16" s="3">
        <v>201.75233767584001</v>
      </c>
      <c r="G16" s="3">
        <v>-1.5739723571784101</v>
      </c>
      <c r="H16" s="3">
        <v>1333.8457000000001</v>
      </c>
      <c r="I16" s="3">
        <v>1349.0174999999999</v>
      </c>
      <c r="J16" s="3">
        <v>1323.5491</v>
      </c>
    </row>
    <row r="17" spans="1:10" ht="15" customHeight="1" x14ac:dyDescent="0.25">
      <c r="A17" s="101">
        <v>42467</v>
      </c>
      <c r="B17" s="3">
        <v>1330.84182959539</v>
      </c>
      <c r="D17" s="3">
        <v>-18.175536494909899</v>
      </c>
      <c r="E17" s="3">
        <v>-1.3473167174701299</v>
      </c>
      <c r="F17" s="3">
        <v>199.62279663752</v>
      </c>
      <c r="G17" s="3">
        <v>-2.6128810881443001</v>
      </c>
      <c r="H17" s="3">
        <v>1348.8726999999999</v>
      </c>
      <c r="I17" s="3">
        <v>1349.0352</v>
      </c>
      <c r="J17" s="3">
        <v>1330.5135</v>
      </c>
    </row>
    <row r="18" spans="1:10" ht="15" customHeight="1" x14ac:dyDescent="0.25">
      <c r="A18" s="101">
        <v>42468</v>
      </c>
      <c r="B18" s="3">
        <v>1364.94488252667</v>
      </c>
      <c r="D18" s="3">
        <v>34.103052931279898</v>
      </c>
      <c r="E18" s="3">
        <v>2.5625173610336698</v>
      </c>
      <c r="F18" s="3">
        <v>204.73816545794</v>
      </c>
      <c r="G18" s="3">
        <v>-0.117319258616221</v>
      </c>
      <c r="H18" s="3">
        <v>1331.3777</v>
      </c>
      <c r="I18" s="3">
        <v>1364.9984999999999</v>
      </c>
      <c r="J18" s="3">
        <v>1331.3777</v>
      </c>
    </row>
    <row r="19" spans="1:10" ht="15" customHeight="1" x14ac:dyDescent="0.25">
      <c r="A19" s="101">
        <v>42471</v>
      </c>
      <c r="B19" s="3">
        <v>1368.61512974934</v>
      </c>
      <c r="D19" s="3">
        <v>3.6702472226700098</v>
      </c>
      <c r="E19" s="3">
        <v>0.26889343809077798</v>
      </c>
      <c r="F19" s="3">
        <v>205.28869295012001</v>
      </c>
      <c r="G19" s="3">
        <v>0.15125871568465099</v>
      </c>
      <c r="H19" s="3">
        <v>1364.4075</v>
      </c>
      <c r="I19" s="3">
        <v>1376.3696</v>
      </c>
      <c r="J19" s="3">
        <v>1353.5668000000001</v>
      </c>
    </row>
    <row r="20" spans="1:10" ht="15" customHeight="1" x14ac:dyDescent="0.25">
      <c r="A20" s="101">
        <v>42472</v>
      </c>
      <c r="B20" s="3">
        <v>1366.6005386803799</v>
      </c>
      <c r="D20" s="3">
        <v>-2.0145910689600401</v>
      </c>
      <c r="E20" s="3">
        <v>-0.14719923995937201</v>
      </c>
      <c r="F20" s="3">
        <v>204.98650955437</v>
      </c>
      <c r="G20" s="3">
        <v>3.83682404302884E-3</v>
      </c>
      <c r="H20" s="3">
        <v>1368.0419999999999</v>
      </c>
      <c r="I20" s="3">
        <v>1368.6355000000001</v>
      </c>
      <c r="J20" s="3">
        <v>1353.2257999999999</v>
      </c>
    </row>
    <row r="21" spans="1:10" ht="15" customHeight="1" x14ac:dyDescent="0.25">
      <c r="A21" s="101">
        <v>42473</v>
      </c>
      <c r="B21" s="3">
        <v>1392.59050014523</v>
      </c>
      <c r="D21" s="3">
        <v>25.989961464850001</v>
      </c>
      <c r="E21" s="3">
        <v>1.9017965183846901</v>
      </c>
      <c r="F21" s="3">
        <v>209.27531923128001</v>
      </c>
      <c r="G21" s="3">
        <v>2.0961570651724801</v>
      </c>
      <c r="H21" s="3">
        <v>1368.6533999999999</v>
      </c>
      <c r="I21" s="3">
        <v>1394.8209999999999</v>
      </c>
      <c r="J21" s="3">
        <v>1368.6533999999999</v>
      </c>
    </row>
    <row r="22" spans="1:10" ht="15" customHeight="1" x14ac:dyDescent="0.25">
      <c r="A22" s="101">
        <v>42474</v>
      </c>
      <c r="B22" s="3">
        <v>1384.1108189342301</v>
      </c>
      <c r="D22" s="3">
        <v>-8.4796812109998392</v>
      </c>
      <c r="E22" s="3">
        <v>-0.60891419337669705</v>
      </c>
      <c r="F22" s="3">
        <v>208.67906009705001</v>
      </c>
      <c r="G22" s="3">
        <v>1.8052686486907801</v>
      </c>
      <c r="H22" s="3">
        <v>1393.1016</v>
      </c>
      <c r="I22" s="3">
        <v>1396.4655</v>
      </c>
      <c r="J22" s="3">
        <v>1381.5206000000001</v>
      </c>
    </row>
    <row r="23" spans="1:10" ht="15" customHeight="1" x14ac:dyDescent="0.25">
      <c r="A23" s="101">
        <v>42475</v>
      </c>
      <c r="B23" s="3">
        <v>1381.3337027263101</v>
      </c>
      <c r="D23" s="3">
        <v>-2.77711620792001</v>
      </c>
      <c r="E23" s="3">
        <v>-0.20064261979098</v>
      </c>
      <c r="F23" s="3">
        <v>208.48186958501</v>
      </c>
      <c r="G23" s="3">
        <v>1.7090681336804601</v>
      </c>
      <c r="H23" s="3">
        <v>1383.9855</v>
      </c>
      <c r="I23" s="3">
        <v>1387.1090999999999</v>
      </c>
      <c r="J23" s="3">
        <v>1379.03</v>
      </c>
    </row>
    <row r="24" spans="1:10" ht="15" customHeight="1" x14ac:dyDescent="0.25">
      <c r="A24" s="101">
        <v>42478</v>
      </c>
      <c r="B24" s="3">
        <v>1381.88774028991</v>
      </c>
      <c r="D24" s="3">
        <v>0.55403756359987699</v>
      </c>
      <c r="E24" s="3">
        <v>4.0108886252920799E-2</v>
      </c>
      <c r="F24" s="3">
        <v>208.56548934093999</v>
      </c>
      <c r="G24" s="3">
        <v>1.7498625081271899</v>
      </c>
      <c r="H24" s="3">
        <v>1380.2634</v>
      </c>
      <c r="I24" s="3">
        <v>1386.4457</v>
      </c>
      <c r="J24" s="3">
        <v>1364.6576</v>
      </c>
    </row>
    <row r="25" spans="1:10" ht="15" customHeight="1" x14ac:dyDescent="0.25">
      <c r="A25" s="101">
        <v>42479</v>
      </c>
      <c r="B25" s="3">
        <v>1410.86647668961</v>
      </c>
      <c r="D25" s="3">
        <v>28.978736399699901</v>
      </c>
      <c r="E25" s="3">
        <v>2.0970398357843698</v>
      </c>
      <c r="F25" s="3">
        <v>212.93919073612</v>
      </c>
      <c r="G25" s="3">
        <v>3.8835976577793598</v>
      </c>
      <c r="H25" s="3">
        <v>1383.338</v>
      </c>
      <c r="I25" s="3">
        <v>1413.8314</v>
      </c>
      <c r="J25" s="3">
        <v>1383.338</v>
      </c>
    </row>
    <row r="26" spans="1:10" ht="15" customHeight="1" x14ac:dyDescent="0.25">
      <c r="A26" s="101">
        <v>42480</v>
      </c>
      <c r="B26" s="3">
        <v>1419.6709642088599</v>
      </c>
      <c r="D26" s="3">
        <v>8.8044875192499603</v>
      </c>
      <c r="E26" s="3">
        <v>0.62404824728052799</v>
      </c>
      <c r="F26" s="3">
        <v>214.26803402368</v>
      </c>
      <c r="G26" s="3">
        <v>4.5318814281736701</v>
      </c>
      <c r="H26" s="3">
        <v>1408.6033</v>
      </c>
      <c r="I26" s="3">
        <v>1419.7999</v>
      </c>
      <c r="J26" s="3">
        <v>1404.1293000000001</v>
      </c>
    </row>
    <row r="27" spans="1:10" ht="15" customHeight="1" x14ac:dyDescent="0.25">
      <c r="A27" s="101">
        <v>42481</v>
      </c>
      <c r="B27" s="3">
        <v>1409.4898201184999</v>
      </c>
      <c r="D27" s="3">
        <v>-10.18114409036</v>
      </c>
      <c r="E27" s="3">
        <v>-0.71714815242654995</v>
      </c>
      <c r="F27" s="3">
        <v>212.73141477644</v>
      </c>
      <c r="G27" s="3">
        <v>3.7822329718155498</v>
      </c>
      <c r="H27" s="3">
        <v>1419.8474000000001</v>
      </c>
      <c r="I27" s="3">
        <v>1422.7873999999999</v>
      </c>
      <c r="J27" s="3">
        <v>1401.9957999999999</v>
      </c>
    </row>
    <row r="28" spans="1:10" ht="15" customHeight="1" x14ac:dyDescent="0.25">
      <c r="A28" s="101">
        <v>42482</v>
      </c>
      <c r="B28" s="3">
        <v>1396.3730345634399</v>
      </c>
      <c r="D28" s="3">
        <v>-13.11678555506</v>
      </c>
      <c r="E28" s="3">
        <v>-0.93060519968546296</v>
      </c>
      <c r="F28" s="3">
        <v>210.75172516916999</v>
      </c>
      <c r="G28" s="3">
        <v>2.8164301154320901</v>
      </c>
      <c r="H28" s="3">
        <v>1408.5153</v>
      </c>
      <c r="I28" s="3">
        <v>1408.9283</v>
      </c>
      <c r="J28" s="3">
        <v>1392.57</v>
      </c>
    </row>
    <row r="29" spans="1:10" ht="15" customHeight="1" x14ac:dyDescent="0.25">
      <c r="A29" s="101">
        <v>42485</v>
      </c>
      <c r="B29" s="3">
        <v>1389.5714292509399</v>
      </c>
      <c r="D29" s="3">
        <v>-6.80160531249998</v>
      </c>
      <c r="E29" s="3">
        <v>-0.48709085209643899</v>
      </c>
      <c r="F29" s="3">
        <v>209.72517279524001</v>
      </c>
      <c r="G29" s="3">
        <v>2.3156206898898799</v>
      </c>
      <c r="H29" s="3">
        <v>1396.569</v>
      </c>
      <c r="I29" s="3">
        <v>1401.3444</v>
      </c>
      <c r="J29" s="3">
        <v>1384.9926</v>
      </c>
    </row>
    <row r="30" spans="1:10" ht="15" customHeight="1" x14ac:dyDescent="0.25">
      <c r="A30" s="101">
        <v>42486</v>
      </c>
      <c r="B30" s="3">
        <v>1389.79682852872</v>
      </c>
      <c r="D30" s="3">
        <v>0.22539927778006999</v>
      </c>
      <c r="E30" s="3">
        <v>1.6220776639141999E-2</v>
      </c>
      <c r="F30" s="3">
        <v>209.86700340325001</v>
      </c>
      <c r="G30" s="3">
        <v>2.3848135602447198</v>
      </c>
      <c r="H30" s="3">
        <v>1389.2357999999999</v>
      </c>
      <c r="I30" s="3">
        <v>1399.9529</v>
      </c>
      <c r="J30" s="3">
        <v>1386.7222999999999</v>
      </c>
    </row>
    <row r="31" spans="1:10" ht="15" customHeight="1" x14ac:dyDescent="0.25">
      <c r="A31" s="101">
        <v>42487</v>
      </c>
      <c r="B31" s="3">
        <v>1386.7781336671101</v>
      </c>
      <c r="D31" s="3">
        <v>-3.0186948616098999</v>
      </c>
      <c r="E31" s="3">
        <v>-0.217204040162155</v>
      </c>
      <c r="F31" s="3">
        <v>209.64552830167</v>
      </c>
      <c r="G31" s="3">
        <v>2.2767656698389298</v>
      </c>
      <c r="H31" s="3">
        <v>1388.9545000000001</v>
      </c>
      <c r="I31" s="3">
        <v>1395.7498000000001</v>
      </c>
      <c r="J31" s="3">
        <v>1382.1221</v>
      </c>
    </row>
    <row r="32" spans="1:10" ht="15" customHeight="1" x14ac:dyDescent="0.25">
      <c r="A32" s="101">
        <v>42488</v>
      </c>
      <c r="B32" s="3">
        <v>1389.61227189335</v>
      </c>
      <c r="D32" s="3">
        <v>2.83413822623992</v>
      </c>
      <c r="E32" s="3">
        <v>0.204368540102772</v>
      </c>
      <c r="F32" s="3">
        <v>210.24334045981001</v>
      </c>
      <c r="G32" s="3">
        <v>2.56841173788521</v>
      </c>
      <c r="H32" s="3">
        <v>1385.9165</v>
      </c>
      <c r="I32" s="3">
        <v>1391.2621999999999</v>
      </c>
      <c r="J32" s="3">
        <v>1364.413</v>
      </c>
    </row>
    <row r="33" spans="1:10" ht="15" customHeight="1" x14ac:dyDescent="0.25">
      <c r="A33" s="101">
        <v>42489</v>
      </c>
      <c r="B33" s="3">
        <v>1360.7105690006299</v>
      </c>
      <c r="D33" s="3">
        <v>-28.901702892719999</v>
      </c>
      <c r="E33" s="3">
        <v>-2.07983935355877</v>
      </c>
      <c r="F33" s="3">
        <v>206.15622920146001</v>
      </c>
      <c r="G33" s="3">
        <v>0.57449121965065597</v>
      </c>
      <c r="H33" s="3">
        <v>1389.6123</v>
      </c>
      <c r="I33" s="3">
        <v>1389.6123</v>
      </c>
      <c r="J33" s="3">
        <v>1357.8983000000001</v>
      </c>
    </row>
    <row r="34" spans="1:10" ht="15" customHeight="1" x14ac:dyDescent="0.25">
      <c r="A34" s="101">
        <v>42492</v>
      </c>
      <c r="B34" s="3">
        <v>1352.9144806910101</v>
      </c>
      <c r="D34" s="3">
        <v>-7.7960883096197904</v>
      </c>
      <c r="E34" s="3">
        <v>-0.57294243810758205</v>
      </c>
      <c r="F34" s="3">
        <v>204.97507267556</v>
      </c>
      <c r="G34" s="3">
        <v>-1.74272245872994E-3</v>
      </c>
      <c r="H34" s="3">
        <v>1360.7106000000001</v>
      </c>
      <c r="I34" s="3">
        <v>1365.0672999999999</v>
      </c>
      <c r="J34" s="3">
        <v>1350.6156000000001</v>
      </c>
    </row>
    <row r="35" spans="1:10" ht="15" customHeight="1" x14ac:dyDescent="0.25">
      <c r="A35" s="101">
        <v>42493</v>
      </c>
      <c r="B35" s="3">
        <v>1335.3897955724999</v>
      </c>
      <c r="D35" s="3">
        <v>-17.524685118510199</v>
      </c>
      <c r="E35" s="3">
        <v>-1.2953283720904001</v>
      </c>
      <c r="F35" s="3">
        <v>202.31997240347999</v>
      </c>
      <c r="G35" s="3">
        <v>-1.2970485205709401</v>
      </c>
      <c r="H35" s="3">
        <v>1352.9143999999999</v>
      </c>
      <c r="I35" s="3">
        <v>1353.4840999999999</v>
      </c>
      <c r="J35" s="3">
        <v>1326.3516</v>
      </c>
    </row>
    <row r="36" spans="1:10" ht="15" customHeight="1" x14ac:dyDescent="0.25">
      <c r="A36" s="101">
        <v>42494</v>
      </c>
      <c r="B36" s="3">
        <v>1319.1698424766</v>
      </c>
      <c r="D36" s="3">
        <v>-16.2199530958998</v>
      </c>
      <c r="E36" s="3">
        <v>-1.21462311226858</v>
      </c>
      <c r="F36" s="3">
        <v>200.78172243489999</v>
      </c>
      <c r="G36" s="3">
        <v>-2.0474925336276302</v>
      </c>
      <c r="H36" s="3">
        <v>1335.3897999999999</v>
      </c>
      <c r="I36" s="3">
        <v>1336.0035</v>
      </c>
      <c r="J36" s="3">
        <v>1318.0187000000001</v>
      </c>
    </row>
    <row r="37" spans="1:10" ht="15" customHeight="1" x14ac:dyDescent="0.25">
      <c r="A37" s="101">
        <v>42496</v>
      </c>
      <c r="B37" s="3">
        <v>1309.1714009884099</v>
      </c>
      <c r="D37" s="3">
        <v>-9.9984414881901102</v>
      </c>
      <c r="E37" s="3">
        <v>-0.75793435888582505</v>
      </c>
      <c r="F37" s="3">
        <v>199.33424465594001</v>
      </c>
      <c r="G37" s="3">
        <v>-2.7536528167029801</v>
      </c>
      <c r="H37" s="3">
        <v>1317.69</v>
      </c>
      <c r="I37" s="3">
        <v>1317.6878999999999</v>
      </c>
      <c r="J37" s="3">
        <v>1300.9000000000001</v>
      </c>
    </row>
    <row r="38" spans="1:10" ht="15" customHeight="1" x14ac:dyDescent="0.25">
      <c r="A38" s="101">
        <v>42499</v>
      </c>
      <c r="B38" s="3">
        <v>1328.19992032449</v>
      </c>
      <c r="D38" s="3">
        <v>19.028519336079999</v>
      </c>
      <c r="E38" s="3">
        <v>1.4534780794717801</v>
      </c>
      <c r="F38" s="3">
        <v>202.23152420688999</v>
      </c>
      <c r="G38" s="3">
        <v>-1.3401984773090601</v>
      </c>
      <c r="H38" s="3">
        <v>1309.52</v>
      </c>
      <c r="I38" s="3">
        <v>1336.6083000000001</v>
      </c>
      <c r="J38" s="3">
        <v>1309.5236</v>
      </c>
    </row>
    <row r="39" spans="1:10" ht="15" customHeight="1" x14ac:dyDescent="0.25">
      <c r="A39" s="101">
        <v>42500</v>
      </c>
      <c r="B39" s="3">
        <v>1332.57877687737</v>
      </c>
      <c r="D39" s="3">
        <v>4.37885655288005</v>
      </c>
      <c r="E39" s="3">
        <v>0.32968354280658002</v>
      </c>
      <c r="F39" s="3">
        <v>202.89824826057</v>
      </c>
      <c r="G39" s="3">
        <v>-1.0149333483216501</v>
      </c>
      <c r="H39" s="3">
        <v>1328.68</v>
      </c>
      <c r="I39" s="3">
        <v>1342.26</v>
      </c>
      <c r="J39" s="3">
        <v>1328.6769999999999</v>
      </c>
    </row>
    <row r="40" spans="1:10" ht="15" customHeight="1" x14ac:dyDescent="0.25">
      <c r="A40" s="101">
        <v>42501</v>
      </c>
      <c r="B40" s="3">
        <v>1326.13200710817</v>
      </c>
      <c r="D40" s="3">
        <v>-6.4467697692000403</v>
      </c>
      <c r="E40" s="3">
        <v>-0.48378151303796102</v>
      </c>
      <c r="F40" s="3">
        <v>202.19474680546</v>
      </c>
      <c r="G40" s="3">
        <v>-1.3581405421767001</v>
      </c>
      <c r="H40" s="3">
        <v>1331</v>
      </c>
      <c r="I40" s="3">
        <v>1338.5217</v>
      </c>
      <c r="J40" s="3">
        <v>1321.7885000000001</v>
      </c>
    </row>
    <row r="41" spans="1:10" ht="15" customHeight="1" x14ac:dyDescent="0.25">
      <c r="A41" s="101">
        <v>42502</v>
      </c>
      <c r="B41" s="3">
        <v>1312.2789895441899</v>
      </c>
      <c r="D41" s="3">
        <v>-13.85301756398</v>
      </c>
      <c r="E41" s="3">
        <v>-1.0446182951415699</v>
      </c>
      <c r="F41" s="3">
        <v>200.08258348851001</v>
      </c>
      <c r="G41" s="3">
        <v>-2.3885714527433901</v>
      </c>
      <c r="H41" s="3">
        <v>1325.9657999999999</v>
      </c>
      <c r="I41" s="3">
        <v>1332.7021</v>
      </c>
      <c r="J41" s="3">
        <v>1311.3032000000001</v>
      </c>
    </row>
    <row r="42" spans="1:10" ht="15" customHeight="1" x14ac:dyDescent="0.25">
      <c r="A42" s="101">
        <v>42503</v>
      </c>
      <c r="B42" s="3">
        <v>1323.1805536527199</v>
      </c>
      <c r="D42" s="3">
        <v>10.90156410853</v>
      </c>
      <c r="E42" s="3">
        <v>0.83073524725991699</v>
      </c>
      <c r="F42" s="3">
        <v>201.74474003317999</v>
      </c>
      <c r="G42" s="3">
        <v>-1.57767891044609</v>
      </c>
      <c r="H42" s="3">
        <v>1311.9331999999999</v>
      </c>
      <c r="I42" s="3">
        <v>1325.8479</v>
      </c>
      <c r="J42" s="3">
        <v>1304.8646000000001</v>
      </c>
    </row>
    <row r="43" spans="1:10" ht="15" customHeight="1" x14ac:dyDescent="0.25">
      <c r="A43" s="101">
        <v>42506</v>
      </c>
      <c r="B43" s="3">
        <v>1336.1444043669401</v>
      </c>
      <c r="D43" s="3">
        <v>12.963850714220101</v>
      </c>
      <c r="E43" s="3">
        <v>0.97974918679333201</v>
      </c>
      <c r="F43" s="3">
        <v>203.72133248304999</v>
      </c>
      <c r="G43" s="3">
        <v>-0.61338701994973099</v>
      </c>
      <c r="H43" s="3">
        <v>1323.2479000000001</v>
      </c>
      <c r="I43" s="3">
        <v>1336.6302000000001</v>
      </c>
      <c r="J43" s="3">
        <v>1311.6144999999999</v>
      </c>
    </row>
    <row r="44" spans="1:10" ht="15" customHeight="1" x14ac:dyDescent="0.25">
      <c r="A44" s="101">
        <v>42507</v>
      </c>
      <c r="B44" s="3">
        <v>1331.7053260472001</v>
      </c>
      <c r="D44" s="3">
        <v>-4.4390783197400197</v>
      </c>
      <c r="E44" s="3">
        <v>-0.33223043147370102</v>
      </c>
      <c r="F44" s="3">
        <v>203.04450822114001</v>
      </c>
      <c r="G44" s="3">
        <v>-0.94357959307926698</v>
      </c>
      <c r="H44" s="3">
        <v>1336.1443999999999</v>
      </c>
      <c r="I44" s="3">
        <v>1348.4585</v>
      </c>
      <c r="J44" s="3">
        <v>1327.55</v>
      </c>
    </row>
    <row r="45" spans="1:10" ht="15" customHeight="1" x14ac:dyDescent="0.25">
      <c r="A45" s="101">
        <v>42508</v>
      </c>
      <c r="B45" s="3">
        <v>1340.9253670773601</v>
      </c>
      <c r="D45" s="3">
        <v>9.2200410301600098</v>
      </c>
      <c r="E45" s="3">
        <v>0.69234843848879901</v>
      </c>
      <c r="F45" s="3">
        <v>204.45028370324999</v>
      </c>
      <c r="G45" s="3">
        <v>-0.25776401316726399</v>
      </c>
      <c r="H45" s="3">
        <v>1331.4988000000001</v>
      </c>
      <c r="I45" s="3">
        <v>1340.9581000000001</v>
      </c>
      <c r="J45" s="3">
        <v>1322.2574</v>
      </c>
    </row>
    <row r="46" spans="1:10" ht="15" customHeight="1" x14ac:dyDescent="0.25">
      <c r="A46" s="101">
        <v>42509</v>
      </c>
      <c r="B46" s="3">
        <v>1321.7980739693601</v>
      </c>
      <c r="D46" s="3">
        <v>-19.127293108</v>
      </c>
      <c r="E46" s="3">
        <v>-1.42642488371215</v>
      </c>
      <c r="F46" s="3">
        <v>201.53395398168999</v>
      </c>
      <c r="G46" s="3">
        <v>-1.6805120868527601</v>
      </c>
      <c r="H46" s="3">
        <v>1340.7455</v>
      </c>
      <c r="I46" s="3">
        <v>1340.7455</v>
      </c>
      <c r="J46" s="3">
        <v>1321.7981</v>
      </c>
    </row>
    <row r="47" spans="1:10" ht="15" customHeight="1" x14ac:dyDescent="0.25">
      <c r="A47" s="101">
        <v>42510</v>
      </c>
      <c r="B47" s="3">
        <v>1342.6809752274701</v>
      </c>
      <c r="D47" s="3">
        <v>20.8829012581099</v>
      </c>
      <c r="E47" s="3">
        <v>1.57988588948376</v>
      </c>
      <c r="F47" s="3">
        <v>204.71796048317</v>
      </c>
      <c r="G47" s="3">
        <v>-0.12717637069801199</v>
      </c>
      <c r="H47" s="3">
        <v>1322.2257999999999</v>
      </c>
      <c r="I47" s="3">
        <v>1342.9948999999999</v>
      </c>
      <c r="J47" s="3">
        <v>1322.2257999999999</v>
      </c>
    </row>
    <row r="48" spans="1:10" ht="15" customHeight="1" x14ac:dyDescent="0.25">
      <c r="A48" s="101">
        <v>42513</v>
      </c>
      <c r="B48" s="3">
        <v>1338.96818231477</v>
      </c>
      <c r="D48" s="3">
        <v>-3.7127929127000199</v>
      </c>
      <c r="E48" s="3">
        <v>-0.27652085500585699</v>
      </c>
      <c r="F48" s="3">
        <v>204.15187262849</v>
      </c>
      <c r="G48" s="3">
        <v>-0.40334555651692899</v>
      </c>
      <c r="H48" s="3">
        <v>1342.5823</v>
      </c>
      <c r="I48" s="3">
        <v>1345.5211999999999</v>
      </c>
      <c r="J48" s="3">
        <v>1332.0262</v>
      </c>
    </row>
    <row r="49" spans="1:10" ht="15" customHeight="1" x14ac:dyDescent="0.25">
      <c r="A49" s="101">
        <v>42514</v>
      </c>
      <c r="B49" s="3">
        <v>1357.09779951461</v>
      </c>
      <c r="D49" s="3">
        <v>18.129617199839899</v>
      </c>
      <c r="E49" s="3">
        <v>1.35399910463129</v>
      </c>
      <c r="F49" s="3">
        <v>206.91608715596999</v>
      </c>
      <c r="G49" s="3">
        <v>0.945192252891637</v>
      </c>
      <c r="H49" s="3">
        <v>1337.8454999999999</v>
      </c>
      <c r="I49" s="3">
        <v>1358.6815999999999</v>
      </c>
      <c r="J49" s="3">
        <v>1327.5613000000001</v>
      </c>
    </row>
    <row r="50" spans="1:10" ht="15" customHeight="1" x14ac:dyDescent="0.25">
      <c r="A50" s="101">
        <v>42515</v>
      </c>
      <c r="B50" s="3">
        <v>1367.0671831229999</v>
      </c>
      <c r="D50" s="3">
        <v>9.9693836083899896</v>
      </c>
      <c r="E50" s="3">
        <v>0.734610549951209</v>
      </c>
      <c r="F50" s="3">
        <v>208.57585024135</v>
      </c>
      <c r="G50" s="3">
        <v>1.75491713243493</v>
      </c>
      <c r="H50" s="3">
        <v>1358.2363</v>
      </c>
      <c r="I50" s="3">
        <v>1370.4531999999999</v>
      </c>
      <c r="J50" s="3">
        <v>1358.2365</v>
      </c>
    </row>
    <row r="51" spans="1:10" ht="15" customHeight="1" x14ac:dyDescent="0.25">
      <c r="A51" s="101">
        <v>42516</v>
      </c>
      <c r="B51" s="3">
        <v>1376.1473530266201</v>
      </c>
      <c r="D51" s="3">
        <v>9.08016990362011</v>
      </c>
      <c r="E51" s="3">
        <v>0.66420802252578004</v>
      </c>
      <c r="F51" s="3">
        <v>210.07283584544001</v>
      </c>
      <c r="G51" s="3">
        <v>2.4852300901256998</v>
      </c>
      <c r="H51" s="3">
        <v>1365.7877000000001</v>
      </c>
      <c r="I51" s="3">
        <v>1376.4409000000001</v>
      </c>
      <c r="J51" s="3">
        <v>1364.1695999999999</v>
      </c>
    </row>
    <row r="52" spans="1:10" ht="15" customHeight="1" x14ac:dyDescent="0.25">
      <c r="A52" s="101">
        <v>42517</v>
      </c>
      <c r="B52" s="3">
        <v>1376.4985452343899</v>
      </c>
      <c r="D52" s="3">
        <v>0.35119220776982701</v>
      </c>
      <c r="E52" s="3">
        <v>2.55199566381758E-2</v>
      </c>
      <c r="F52" s="3">
        <v>210.12644634206001</v>
      </c>
      <c r="G52" s="3">
        <v>2.5113842764070098</v>
      </c>
      <c r="H52" s="3">
        <v>1375.7344000000001</v>
      </c>
      <c r="I52" s="3">
        <v>1379.1975</v>
      </c>
      <c r="J52" s="3">
        <v>1370.3861999999999</v>
      </c>
    </row>
    <row r="53" spans="1:10" ht="15" customHeight="1" x14ac:dyDescent="0.25">
      <c r="A53" s="101">
        <v>42520</v>
      </c>
      <c r="B53" s="3">
        <v>1379.80495507097</v>
      </c>
      <c r="D53" s="3">
        <v>3.3064098365800798</v>
      </c>
      <c r="E53" s="3">
        <v>0.24020438292704499</v>
      </c>
      <c r="F53" s="3">
        <v>210.63117927586001</v>
      </c>
      <c r="G53" s="3">
        <v>2.7576211144369198</v>
      </c>
      <c r="H53" s="3">
        <v>1376.5359000000001</v>
      </c>
      <c r="I53" s="3">
        <v>1380.4419</v>
      </c>
      <c r="J53" s="3">
        <v>1371.6918000000001</v>
      </c>
    </row>
    <row r="54" spans="1:10" ht="15" customHeight="1" x14ac:dyDescent="0.25">
      <c r="A54" s="101">
        <v>42521</v>
      </c>
      <c r="B54" s="3">
        <v>1369.47854859633</v>
      </c>
      <c r="D54" s="3">
        <v>-10.326406474639899</v>
      </c>
      <c r="E54" s="3">
        <v>-0.74839610023786896</v>
      </c>
      <c r="F54" s="3">
        <v>209.05482374427001</v>
      </c>
      <c r="G54" s="3">
        <v>1.9885870853171099</v>
      </c>
      <c r="H54" s="3">
        <v>1380.1371999999999</v>
      </c>
      <c r="I54" s="3">
        <v>1383.3751999999999</v>
      </c>
      <c r="J54" s="3">
        <v>1368.5281</v>
      </c>
    </row>
    <row r="55" spans="1:10" ht="15" customHeight="1" x14ac:dyDescent="0.25">
      <c r="A55" s="101">
        <v>42522</v>
      </c>
      <c r="B55" s="3">
        <v>1356.75356174282</v>
      </c>
      <c r="D55" s="3">
        <v>-12.72498685351</v>
      </c>
      <c r="E55" s="3">
        <v>-0.92918482487751497</v>
      </c>
      <c r="F55" s="3">
        <v>207.11231804636</v>
      </c>
      <c r="G55" s="3">
        <v>1.0409246110115</v>
      </c>
      <c r="H55" s="3">
        <v>1369.5793000000001</v>
      </c>
      <c r="I55" s="3">
        <v>1369.5793000000001</v>
      </c>
      <c r="J55" s="3">
        <v>1351.9037000000001</v>
      </c>
    </row>
    <row r="56" spans="1:10" ht="15" customHeight="1" x14ac:dyDescent="0.25">
      <c r="A56" s="101">
        <v>42523</v>
      </c>
      <c r="B56" s="3">
        <v>1359.1369799051799</v>
      </c>
      <c r="D56" s="3">
        <v>2.3834181623599302</v>
      </c>
      <c r="E56" s="3">
        <v>0.17567067664803199</v>
      </c>
      <c r="F56" s="3">
        <v>207.47615365689001</v>
      </c>
      <c r="G56" s="3">
        <v>1.2184238869654</v>
      </c>
      <c r="H56" s="3">
        <v>1357.0995</v>
      </c>
      <c r="I56" s="3">
        <v>1364.1157000000001</v>
      </c>
      <c r="J56" s="3">
        <v>1354.9431999999999</v>
      </c>
    </row>
    <row r="57" spans="1:10" ht="15" customHeight="1" x14ac:dyDescent="0.25">
      <c r="A57" s="101">
        <v>42524</v>
      </c>
      <c r="B57" s="3">
        <v>1345.4383553759101</v>
      </c>
      <c r="D57" s="3">
        <v>-13.6986245292698</v>
      </c>
      <c r="E57" s="3">
        <v>-1.0078913848864199</v>
      </c>
      <c r="F57" s="3">
        <v>205.38501937849</v>
      </c>
      <c r="G57" s="3">
        <v>0.19825211269159199</v>
      </c>
      <c r="H57" s="3">
        <v>1360.4012</v>
      </c>
      <c r="I57" s="3">
        <v>1369.6790000000001</v>
      </c>
      <c r="J57" s="3">
        <v>1338.9445000000001</v>
      </c>
    </row>
    <row r="58" spans="1:10" ht="15" customHeight="1" x14ac:dyDescent="0.25">
      <c r="A58" s="101">
        <v>42528</v>
      </c>
      <c r="B58" s="3">
        <v>1367.1545975940201</v>
      </c>
      <c r="D58" s="3">
        <v>21.716242218109901</v>
      </c>
      <c r="E58" s="3">
        <v>1.6140644520307601</v>
      </c>
      <c r="F58" s="3">
        <v>208.70006596607001</v>
      </c>
      <c r="G58" s="3">
        <v>1.81551648159642</v>
      </c>
      <c r="H58" s="3">
        <v>1346.9924000000001</v>
      </c>
      <c r="I58" s="3">
        <v>1369.0260000000001</v>
      </c>
      <c r="J58" s="3">
        <v>1346.9924000000001</v>
      </c>
    </row>
    <row r="59" spans="1:10" ht="15" customHeight="1" x14ac:dyDescent="0.25">
      <c r="A59" s="101">
        <v>42529</v>
      </c>
      <c r="B59" s="3">
        <v>1361.48508492515</v>
      </c>
      <c r="D59" s="3">
        <v>-5.6695126688700803</v>
      </c>
      <c r="E59" s="3">
        <v>-0.41469433514303899</v>
      </c>
      <c r="F59" s="3">
        <v>207.83459861507001</v>
      </c>
      <c r="G59" s="3">
        <v>1.39329330245113</v>
      </c>
      <c r="H59" s="3">
        <v>1366.5582999999999</v>
      </c>
      <c r="I59" s="3">
        <v>1366.5582999999999</v>
      </c>
      <c r="J59" s="3">
        <v>1359.1113</v>
      </c>
    </row>
    <row r="60" spans="1:10" ht="15" customHeight="1" x14ac:dyDescent="0.25">
      <c r="A60" s="101">
        <v>42530</v>
      </c>
      <c r="B60" s="3">
        <v>1343.9994294768601</v>
      </c>
      <c r="D60" s="3">
        <v>-17.485655448289801</v>
      </c>
      <c r="E60" s="3">
        <v>-1.2843075287344099</v>
      </c>
      <c r="F60" s="3">
        <v>205.16536321774001</v>
      </c>
      <c r="G60" s="3">
        <v>9.1091602935160595E-2</v>
      </c>
      <c r="H60" s="3">
        <v>1361.5839000000001</v>
      </c>
      <c r="I60" s="3">
        <v>1362.4503999999999</v>
      </c>
      <c r="J60" s="3">
        <v>1343.2202</v>
      </c>
    </row>
    <row r="61" spans="1:10" ht="15" customHeight="1" x14ac:dyDescent="0.25">
      <c r="A61" s="101">
        <v>42531</v>
      </c>
      <c r="B61" s="3">
        <v>1315.0593615359601</v>
      </c>
      <c r="D61" s="3">
        <v>-28.940067940900001</v>
      </c>
      <c r="E61" s="3">
        <v>-2.1532797787097802</v>
      </c>
      <c r="F61" s="3">
        <v>200.74757893866001</v>
      </c>
      <c r="G61" s="3">
        <v>-2.0641496328387299</v>
      </c>
      <c r="H61" s="3">
        <v>1343.153</v>
      </c>
      <c r="I61" s="3">
        <v>1343.153</v>
      </c>
      <c r="J61" s="3">
        <v>1313.3605</v>
      </c>
    </row>
    <row r="62" spans="1:10" ht="15" customHeight="1" x14ac:dyDescent="0.25">
      <c r="A62" s="101">
        <v>42534</v>
      </c>
      <c r="B62" s="3">
        <v>1294.5061125043401</v>
      </c>
      <c r="D62" s="3">
        <v>-20.553249031619998</v>
      </c>
      <c r="E62" s="3">
        <v>-1.5629141643928699</v>
      </c>
      <c r="F62" s="3">
        <v>197.61006659275</v>
      </c>
      <c r="G62" s="3">
        <v>-3.5948029102466501</v>
      </c>
      <c r="H62" s="3">
        <v>1312.7867000000001</v>
      </c>
      <c r="I62" s="3">
        <v>1312.7867000000001</v>
      </c>
      <c r="J62" s="3">
        <v>1290.365</v>
      </c>
    </row>
    <row r="63" spans="1:10" ht="15" customHeight="1" x14ac:dyDescent="0.25">
      <c r="A63" s="101">
        <v>42535</v>
      </c>
      <c r="B63" s="3">
        <v>1273.9697239480899</v>
      </c>
      <c r="D63" s="3">
        <v>-20.536388556250099</v>
      </c>
      <c r="E63" s="3">
        <v>-1.5864265419744099</v>
      </c>
      <c r="F63" s="3">
        <v>194.47512804671001</v>
      </c>
      <c r="G63" s="3">
        <v>-5.1242005447208898</v>
      </c>
      <c r="H63" s="3">
        <v>1294.3208999999999</v>
      </c>
      <c r="I63" s="3">
        <v>1294.3208999999999</v>
      </c>
      <c r="J63" s="3">
        <v>1270.1635000000001</v>
      </c>
    </row>
    <row r="64" spans="1:10" ht="15" customHeight="1" x14ac:dyDescent="0.25">
      <c r="A64" s="101">
        <v>42536</v>
      </c>
      <c r="B64" s="3">
        <v>1304.0864319811501</v>
      </c>
      <c r="D64" s="3">
        <v>30.1167080330601</v>
      </c>
      <c r="E64" s="3">
        <v>2.36400500474431</v>
      </c>
      <c r="F64" s="3">
        <v>199.07252980672001</v>
      </c>
      <c r="G64" s="3">
        <v>-2.88133189730552</v>
      </c>
      <c r="H64" s="3">
        <v>1275.8857</v>
      </c>
      <c r="I64" s="3">
        <v>1306.8947000000001</v>
      </c>
      <c r="J64" s="3">
        <v>1275.8857</v>
      </c>
    </row>
    <row r="65" spans="1:10" ht="15" customHeight="1" x14ac:dyDescent="0.25">
      <c r="A65" s="101">
        <v>42537</v>
      </c>
      <c r="B65" s="3">
        <v>1278.7124017267499</v>
      </c>
      <c r="D65" s="3">
        <v>-25.3740302544001</v>
      </c>
      <c r="E65" s="3">
        <v>-1.9457322484256101</v>
      </c>
      <c r="F65" s="3">
        <v>195.19911139651001</v>
      </c>
      <c r="G65" s="3">
        <v>-4.77100114182302</v>
      </c>
      <c r="H65" s="3">
        <v>1301.2706000000001</v>
      </c>
      <c r="I65" s="3">
        <v>1301.2708</v>
      </c>
      <c r="J65" s="3">
        <v>1270.7114999999999</v>
      </c>
    </row>
    <row r="66" spans="1:10" ht="15" customHeight="1" x14ac:dyDescent="0.25">
      <c r="A66" s="101">
        <v>42538</v>
      </c>
      <c r="B66" s="3">
        <v>1298.37970751834</v>
      </c>
      <c r="D66" s="3">
        <v>19.66730579159</v>
      </c>
      <c r="E66" s="3">
        <v>1.5380554505478801</v>
      </c>
      <c r="F66" s="3">
        <v>198.20822756979999</v>
      </c>
      <c r="G66" s="3">
        <v>-3.3029866689073599</v>
      </c>
      <c r="H66" s="3">
        <v>1280.5767000000001</v>
      </c>
      <c r="I66" s="3">
        <v>1300.2674999999999</v>
      </c>
      <c r="J66" s="3">
        <v>1280.5767000000001</v>
      </c>
    </row>
    <row r="67" spans="1:10" ht="15" customHeight="1" x14ac:dyDescent="0.25">
      <c r="A67" s="101">
        <v>42541</v>
      </c>
      <c r="B67" s="3">
        <v>1340.28842425425</v>
      </c>
      <c r="D67" s="3">
        <v>41.908716735909998</v>
      </c>
      <c r="E67" s="3">
        <v>3.22777046600739</v>
      </c>
      <c r="F67" s="3">
        <v>204.60593420049</v>
      </c>
      <c r="G67" s="3">
        <v>-0.18182903109742199</v>
      </c>
      <c r="H67" s="3">
        <v>1301.3922</v>
      </c>
      <c r="I67" s="3">
        <v>1340.3633</v>
      </c>
      <c r="J67" s="3">
        <v>1301.3922</v>
      </c>
    </row>
    <row r="68" spans="1:10" ht="15" customHeight="1" x14ac:dyDescent="0.25">
      <c r="A68" s="101">
        <v>42542</v>
      </c>
      <c r="B68" s="3">
        <v>1344.58960831434</v>
      </c>
      <c r="D68" s="3">
        <v>4.3011840600899998</v>
      </c>
      <c r="E68" s="3">
        <v>0.320914810741812</v>
      </c>
      <c r="F68" s="3">
        <v>205.26254494700001</v>
      </c>
      <c r="G68" s="3">
        <v>0.13850226335531701</v>
      </c>
      <c r="H68" s="3">
        <v>1339.9975999999999</v>
      </c>
      <c r="I68" s="3">
        <v>1346.9223999999999</v>
      </c>
      <c r="J68" s="3">
        <v>1331.5024000000001</v>
      </c>
    </row>
    <row r="69" spans="1:10" ht="15" customHeight="1" x14ac:dyDescent="0.25">
      <c r="A69" s="101">
        <v>42543</v>
      </c>
      <c r="B69" s="3">
        <v>1354.5988402246201</v>
      </c>
      <c r="D69" s="3">
        <v>10.00923191028</v>
      </c>
      <c r="E69" s="3">
        <v>0.74440794785171005</v>
      </c>
      <c r="F69" s="3">
        <v>206.79053564554999</v>
      </c>
      <c r="G69" s="3">
        <v>0.88394123306428996</v>
      </c>
      <c r="H69" s="3">
        <v>1345.08</v>
      </c>
      <c r="I69" s="3">
        <v>1357.9146000000001</v>
      </c>
      <c r="J69" s="3">
        <v>1338.6460999999999</v>
      </c>
    </row>
    <row r="70" spans="1:10" ht="15" customHeight="1" x14ac:dyDescent="0.25">
      <c r="A70" s="101">
        <v>42544</v>
      </c>
      <c r="B70" s="3">
        <v>1360.7298414898701</v>
      </c>
      <c r="D70" s="3">
        <v>6.1310012652500001</v>
      </c>
      <c r="E70" s="3">
        <v>0.45260641624595899</v>
      </c>
      <c r="F70" s="3">
        <v>207.72648287806999</v>
      </c>
      <c r="G70" s="3">
        <v>1.3405484240463701</v>
      </c>
      <c r="H70" s="3">
        <v>1354.5768</v>
      </c>
      <c r="I70" s="3">
        <v>1366.9833000000001</v>
      </c>
      <c r="J70" s="3">
        <v>1347.4331999999999</v>
      </c>
    </row>
    <row r="71" spans="1:10" ht="15" customHeight="1" x14ac:dyDescent="0.25">
      <c r="A71" s="101">
        <v>42548</v>
      </c>
      <c r="B71" s="3">
        <v>1246.09848364705</v>
      </c>
      <c r="D71" s="3">
        <v>-114.63135784281999</v>
      </c>
      <c r="E71" s="3">
        <v>-8.4242554508328809</v>
      </c>
      <c r="F71" s="3">
        <v>190.22707332139001</v>
      </c>
      <c r="G71" s="3">
        <v>-7.1966382504706399</v>
      </c>
      <c r="H71" s="3">
        <v>1353.2318</v>
      </c>
      <c r="I71" s="3">
        <v>1353.2319</v>
      </c>
      <c r="J71" s="3">
        <v>1240.6818000000001</v>
      </c>
    </row>
    <row r="72" spans="1:10" ht="15" customHeight="1" x14ac:dyDescent="0.25">
      <c r="A72" s="101">
        <v>42549</v>
      </c>
      <c r="B72" s="3">
        <v>1278.5201804040701</v>
      </c>
      <c r="D72" s="3">
        <v>32.421696757020001</v>
      </c>
      <c r="E72" s="3">
        <v>2.60185668969992</v>
      </c>
      <c r="F72" s="3">
        <v>195.17650915422001</v>
      </c>
      <c r="G72" s="3">
        <v>-4.7820277745255302</v>
      </c>
      <c r="H72" s="3">
        <v>1246.998</v>
      </c>
      <c r="I72" s="3">
        <v>1290.3562999999999</v>
      </c>
      <c r="J72" s="3">
        <v>1246.998</v>
      </c>
    </row>
    <row r="73" spans="1:10" ht="15" customHeight="1" x14ac:dyDescent="0.25">
      <c r="A73" s="101">
        <v>42550</v>
      </c>
      <c r="B73" s="3">
        <v>1309.5684996079999</v>
      </c>
      <c r="D73" s="3">
        <v>31.0483192039298</v>
      </c>
      <c r="E73" s="3">
        <v>2.4284574995223802</v>
      </c>
      <c r="F73" s="3">
        <v>199.91628772807999</v>
      </c>
      <c r="G73" s="3">
        <v>-2.4696997871236701</v>
      </c>
      <c r="H73" s="3">
        <v>1280.6919</v>
      </c>
      <c r="I73" s="3">
        <v>1309.6225999999999</v>
      </c>
      <c r="J73" s="3">
        <v>1280.6919</v>
      </c>
    </row>
    <row r="74" spans="1:10" ht="15" customHeight="1" x14ac:dyDescent="0.25">
      <c r="A74" s="101">
        <v>42551</v>
      </c>
      <c r="B74" s="3">
        <v>1323.57498244003</v>
      </c>
      <c r="D74" s="3">
        <v>14.006482832030001</v>
      </c>
      <c r="E74" s="3">
        <v>1.0695494612326699</v>
      </c>
      <c r="F74" s="3">
        <v>202.05449130638999</v>
      </c>
      <c r="G74" s="3">
        <v>-1.42656498665924</v>
      </c>
      <c r="H74" s="3">
        <v>1309.5795000000001</v>
      </c>
      <c r="I74" s="3">
        <v>1324.3771999999999</v>
      </c>
      <c r="J74" s="3">
        <v>1300.6871000000001</v>
      </c>
    </row>
    <row r="75" spans="1:10" ht="15" customHeight="1" x14ac:dyDescent="0.25">
      <c r="A75" s="101">
        <v>42552</v>
      </c>
      <c r="B75" s="3">
        <v>1340.2637624726899</v>
      </c>
      <c r="D75" s="3">
        <v>16.688780032659899</v>
      </c>
      <c r="E75" s="3">
        <v>1.26088663310135</v>
      </c>
      <c r="F75" s="3">
        <v>204.60216937884999</v>
      </c>
      <c r="G75" s="3">
        <v>-0.18366572078874399</v>
      </c>
      <c r="H75" s="3">
        <v>1325.1690000000001</v>
      </c>
      <c r="I75" s="3">
        <v>1342.1768999999999</v>
      </c>
      <c r="J75" s="3">
        <v>1325.1690000000001</v>
      </c>
    </row>
    <row r="76" spans="1:10" ht="15" customHeight="1" x14ac:dyDescent="0.25">
      <c r="A76" s="101">
        <v>42555</v>
      </c>
      <c r="B76" s="3">
        <v>1325.5361324436601</v>
      </c>
      <c r="D76" s="3">
        <v>-14.727630029029701</v>
      </c>
      <c r="E76" s="3">
        <v>-1.09886057068784</v>
      </c>
      <c r="F76" s="3">
        <v>202.35387681277001</v>
      </c>
      <c r="G76" s="3">
        <v>-1.2805080612908399</v>
      </c>
      <c r="H76" s="3">
        <v>1340.5764999999999</v>
      </c>
      <c r="I76" s="3">
        <v>1345.7264</v>
      </c>
      <c r="J76" s="3">
        <v>1324.8556000000001</v>
      </c>
    </row>
    <row r="77" spans="1:10" ht="15" customHeight="1" x14ac:dyDescent="0.25">
      <c r="A77" s="101">
        <v>42556</v>
      </c>
      <c r="B77" s="3">
        <v>1303.00767266398</v>
      </c>
      <c r="D77" s="3">
        <v>-22.528459779680102</v>
      </c>
      <c r="E77" s="3">
        <v>-1.69957342001295</v>
      </c>
      <c r="F77" s="3">
        <v>198.91472410809001</v>
      </c>
      <c r="G77" s="3">
        <v>-2.9583183066551202</v>
      </c>
      <c r="H77" s="3">
        <v>1324.9264000000001</v>
      </c>
      <c r="I77" s="3">
        <v>1324.9264000000001</v>
      </c>
      <c r="J77" s="3">
        <v>1300.4648</v>
      </c>
    </row>
    <row r="78" spans="1:10" ht="15" customHeight="1" x14ac:dyDescent="0.25">
      <c r="A78" s="101">
        <v>42557</v>
      </c>
      <c r="B78" s="3">
        <v>1284.5809878422201</v>
      </c>
      <c r="D78" s="3">
        <v>-18.4266848217598</v>
      </c>
      <c r="E78" s="3">
        <v>-1.41416548868716</v>
      </c>
      <c r="F78" s="3">
        <v>196.10174072784</v>
      </c>
      <c r="G78" s="3">
        <v>-4.3306482788021601</v>
      </c>
      <c r="H78" s="3">
        <v>1300.7122999999999</v>
      </c>
      <c r="I78" s="3">
        <v>1303.6806999999999</v>
      </c>
      <c r="J78" s="3">
        <v>1275.2292</v>
      </c>
    </row>
    <row r="79" spans="1:10" ht="15" customHeight="1" x14ac:dyDescent="0.25">
      <c r="A79" s="101">
        <v>42558</v>
      </c>
      <c r="B79" s="3">
        <v>1305.3324452285699</v>
      </c>
      <c r="D79" s="3">
        <v>20.751457386349699</v>
      </c>
      <c r="E79" s="3">
        <v>1.6154261648545001</v>
      </c>
      <c r="F79" s="3">
        <v>199.26961955729001</v>
      </c>
      <c r="G79" s="3">
        <v>-2.78518053935254</v>
      </c>
      <c r="H79" s="3">
        <v>1285.0612000000001</v>
      </c>
      <c r="I79" s="3">
        <v>1313.4471000000001</v>
      </c>
      <c r="J79" s="3">
        <v>1285.0612000000001</v>
      </c>
    </row>
    <row r="80" spans="1:10" ht="15" customHeight="1" x14ac:dyDescent="0.25">
      <c r="A80" s="101">
        <v>42559</v>
      </c>
      <c r="B80" s="3">
        <v>1326.2136397658901</v>
      </c>
      <c r="D80" s="3">
        <v>20.881194537320098</v>
      </c>
      <c r="E80" s="3">
        <v>1.5996840202392799</v>
      </c>
      <c r="F80" s="3">
        <v>202.45730381854</v>
      </c>
      <c r="G80" s="3">
        <v>-1.2300506071359001</v>
      </c>
      <c r="H80" s="3">
        <v>1304.6473000000001</v>
      </c>
      <c r="I80" s="3">
        <v>1326.7556</v>
      </c>
      <c r="J80" s="3">
        <v>1300.2688000000001</v>
      </c>
    </row>
    <row r="81" spans="1:10" ht="15" customHeight="1" x14ac:dyDescent="0.25">
      <c r="A81" s="101">
        <v>42562</v>
      </c>
      <c r="B81" s="3">
        <v>1350.0854201259699</v>
      </c>
      <c r="D81" s="3">
        <v>23.8717803600798</v>
      </c>
      <c r="E81" s="3">
        <v>1.79999508708821</v>
      </c>
      <c r="F81" s="3">
        <v>206.28922207039</v>
      </c>
      <c r="G81" s="3">
        <v>0.63937254863249404</v>
      </c>
      <c r="H81" s="3">
        <v>1328.7272</v>
      </c>
      <c r="I81" s="3">
        <v>1351.3569</v>
      </c>
      <c r="J81" s="3">
        <v>1328.7272</v>
      </c>
    </row>
    <row r="82" spans="1:10" ht="15" customHeight="1" x14ac:dyDescent="0.25">
      <c r="A82" s="101">
        <v>42563</v>
      </c>
      <c r="B82" s="3">
        <v>1354.51141529084</v>
      </c>
      <c r="D82" s="3">
        <v>4.4259951648700699</v>
      </c>
      <c r="E82" s="3">
        <v>0.32783075047631</v>
      </c>
      <c r="F82" s="3">
        <v>206.96550157525999</v>
      </c>
      <c r="G82" s="3">
        <v>0.96929935893571395</v>
      </c>
      <c r="H82" s="3">
        <v>1350.1940999999999</v>
      </c>
      <c r="I82" s="3">
        <v>1358.7609</v>
      </c>
      <c r="J82" s="3">
        <v>1346.3947000000001</v>
      </c>
    </row>
    <row r="83" spans="1:10" ht="15" customHeight="1" x14ac:dyDescent="0.25">
      <c r="A83" s="101">
        <v>42564</v>
      </c>
      <c r="B83" s="3">
        <v>1356.34731835246</v>
      </c>
      <c r="D83" s="3">
        <v>1.8359030616200001</v>
      </c>
      <c r="E83" s="3">
        <v>0.13553987370611401</v>
      </c>
      <c r="F83" s="3">
        <v>207.24602235470999</v>
      </c>
      <c r="G83" s="3">
        <v>1.1061530197686</v>
      </c>
      <c r="H83" s="3">
        <v>1354.4706000000001</v>
      </c>
      <c r="I83" s="3">
        <v>1363.4049</v>
      </c>
      <c r="J83" s="3">
        <v>1351.7646</v>
      </c>
    </row>
    <row r="84" spans="1:10" ht="15" customHeight="1" x14ac:dyDescent="0.25">
      <c r="A84" s="101">
        <v>42565</v>
      </c>
      <c r="B84" s="3">
        <v>1364.92180381759</v>
      </c>
      <c r="D84" s="3">
        <v>8.5744854651300102</v>
      </c>
      <c r="E84" s="3">
        <v>0.63217476446559795</v>
      </c>
      <c r="F84" s="3">
        <v>208.5561794084</v>
      </c>
      <c r="G84" s="3">
        <v>1.74532060448389</v>
      </c>
      <c r="H84" s="3">
        <v>1356.7855999999999</v>
      </c>
      <c r="I84" s="3">
        <v>1369.7194999999999</v>
      </c>
      <c r="J84" s="3">
        <v>1356.7855999999999</v>
      </c>
    </row>
    <row r="85" spans="1:10" ht="15" customHeight="1" x14ac:dyDescent="0.25">
      <c r="A85" s="101">
        <v>42566</v>
      </c>
      <c r="B85" s="3">
        <v>1372.79726231989</v>
      </c>
      <c r="D85" s="3">
        <v>7.8754585023000301</v>
      </c>
      <c r="E85" s="3">
        <v>0.57698972060324905</v>
      </c>
      <c r="F85" s="3">
        <v>209.75952712527001</v>
      </c>
      <c r="G85" s="3">
        <v>2.3323806455669098</v>
      </c>
      <c r="H85" s="3">
        <v>1365.0851</v>
      </c>
      <c r="I85" s="3">
        <v>1377.3979999999999</v>
      </c>
      <c r="J85" s="3">
        <v>1361.1063999999999</v>
      </c>
    </row>
    <row r="86" spans="1:10" ht="15" customHeight="1" x14ac:dyDescent="0.25">
      <c r="A86" s="101">
        <v>42569</v>
      </c>
      <c r="B86" s="3">
        <v>1368.2469501018199</v>
      </c>
      <c r="D86" s="3">
        <v>-4.5503122180700704</v>
      </c>
      <c r="E86" s="3">
        <v>-0.33146279811051499</v>
      </c>
      <c r="F86" s="3">
        <v>209.06425232736001</v>
      </c>
      <c r="G86" s="3">
        <v>1.9931868733073801</v>
      </c>
      <c r="H86" s="3">
        <v>1372.5301999999999</v>
      </c>
      <c r="I86" s="3">
        <v>1380.0601999999999</v>
      </c>
      <c r="J86" s="3">
        <v>1360.1246000000001</v>
      </c>
    </row>
    <row r="87" spans="1:10" ht="15" customHeight="1" x14ac:dyDescent="0.25">
      <c r="A87" s="101">
        <v>42570</v>
      </c>
      <c r="B87" s="3">
        <v>1371.90068074177</v>
      </c>
      <c r="D87" s="3">
        <v>3.65373063995002</v>
      </c>
      <c r="E87" s="3">
        <v>0.267037367755729</v>
      </c>
      <c r="F87" s="3">
        <v>209.62253200369</v>
      </c>
      <c r="G87" s="3">
        <v>2.2655467948224799</v>
      </c>
      <c r="H87" s="3">
        <v>1367.4556</v>
      </c>
      <c r="I87" s="3">
        <v>1378.721</v>
      </c>
      <c r="J87" s="3">
        <v>1360.7945999999999</v>
      </c>
    </row>
    <row r="88" spans="1:10" ht="15" customHeight="1" x14ac:dyDescent="0.25">
      <c r="A88" s="101">
        <v>42571</v>
      </c>
      <c r="B88" s="3">
        <v>1386.5865284224501</v>
      </c>
      <c r="D88" s="3">
        <v>14.6858476806801</v>
      </c>
      <c r="E88" s="3">
        <v>1.07047455306601</v>
      </c>
      <c r="F88" s="3">
        <v>211.86648786628001</v>
      </c>
      <c r="G88" s="3">
        <v>3.3602734498138198</v>
      </c>
      <c r="H88" s="3">
        <v>1373.6501000000001</v>
      </c>
      <c r="I88" s="3">
        <v>1386.7150999999999</v>
      </c>
      <c r="J88" s="3">
        <v>1373.6501000000001</v>
      </c>
    </row>
    <row r="89" spans="1:10" ht="15" customHeight="1" x14ac:dyDescent="0.25">
      <c r="A89" s="101">
        <v>42572</v>
      </c>
      <c r="B89" s="3">
        <v>1381.70458872175</v>
      </c>
      <c r="D89" s="3">
        <v>-4.88193970070005</v>
      </c>
      <c r="E89" s="3">
        <v>-0.35208330678463401</v>
      </c>
      <c r="F89" s="3">
        <v>211.12054132982999</v>
      </c>
      <c r="G89" s="3">
        <v>2.9963591811491299</v>
      </c>
      <c r="H89" s="3">
        <v>1386.3047999999999</v>
      </c>
      <c r="I89" s="3">
        <v>1390.4640999999999</v>
      </c>
      <c r="J89" s="3">
        <v>1373.4218000000001</v>
      </c>
    </row>
    <row r="90" spans="1:10" ht="15" customHeight="1" x14ac:dyDescent="0.25">
      <c r="A90" s="101">
        <v>42573</v>
      </c>
      <c r="B90" s="3">
        <v>1377.4688904663201</v>
      </c>
      <c r="D90" s="3">
        <v>-4.2356982554299503</v>
      </c>
      <c r="E90" s="3">
        <v>-0.306555995399027</v>
      </c>
      <c r="F90" s="3">
        <v>210.47333865286001</v>
      </c>
      <c r="G90" s="3">
        <v>2.6806176670344</v>
      </c>
      <c r="H90" s="3">
        <v>1381.3036</v>
      </c>
      <c r="I90" s="3">
        <v>1382.0822000000001</v>
      </c>
      <c r="J90" s="3">
        <v>1372.1617000000001</v>
      </c>
    </row>
    <row r="91" spans="1:10" ht="15" customHeight="1" x14ac:dyDescent="0.25">
      <c r="A91" s="101">
        <v>42576</v>
      </c>
      <c r="B91" s="3">
        <v>1385.9710840762</v>
      </c>
      <c r="D91" s="3">
        <v>8.5021936098798907</v>
      </c>
      <c r="E91" s="3">
        <v>0.61723307645820102</v>
      </c>
      <c r="F91" s="3">
        <v>211.77244971614999</v>
      </c>
      <c r="G91" s="3">
        <v>3.3143964023862602</v>
      </c>
      <c r="H91" s="3">
        <v>1381.2589</v>
      </c>
      <c r="I91" s="3">
        <v>1397.0326</v>
      </c>
      <c r="J91" s="3">
        <v>1381.2589</v>
      </c>
    </row>
    <row r="92" spans="1:10" ht="15" customHeight="1" x14ac:dyDescent="0.25">
      <c r="A92" s="101">
        <v>42577</v>
      </c>
      <c r="B92" s="3">
        <v>1382.7319817539501</v>
      </c>
      <c r="D92" s="3">
        <v>-3.2391023222498898</v>
      </c>
      <c r="E92" s="3">
        <v>-0.233706342034467</v>
      </c>
      <c r="F92" s="3">
        <v>211.27752407048001</v>
      </c>
      <c r="G92" s="3">
        <v>3.0729441057584799</v>
      </c>
      <c r="H92" s="3">
        <v>1385.9711</v>
      </c>
      <c r="I92" s="3">
        <v>1389.9505999999999</v>
      </c>
      <c r="J92" s="3">
        <v>1375.7501999999999</v>
      </c>
    </row>
    <row r="93" spans="1:10" ht="15" customHeight="1" x14ac:dyDescent="0.25">
      <c r="A93" s="101">
        <v>42578</v>
      </c>
      <c r="B93" s="3">
        <v>1387.50909169231</v>
      </c>
      <c r="D93" s="3">
        <v>4.7771099383598896</v>
      </c>
      <c r="E93" s="3">
        <v>0.345483434345705</v>
      </c>
      <c r="F93" s="3">
        <v>212.00745291664001</v>
      </c>
      <c r="G93" s="3">
        <v>3.4290440529366402</v>
      </c>
      <c r="H93" s="3">
        <v>1383.6923999999999</v>
      </c>
      <c r="I93" s="3">
        <v>1395.8684000000001</v>
      </c>
      <c r="J93" s="3">
        <v>1383.6922999999999</v>
      </c>
    </row>
    <row r="94" spans="1:10" ht="15" customHeight="1" x14ac:dyDescent="0.25">
      <c r="A94" s="101">
        <v>42579</v>
      </c>
      <c r="B94" s="3">
        <v>1382.08068050048</v>
      </c>
      <c r="D94" s="3">
        <v>-5.4284111918300297</v>
      </c>
      <c r="E94" s="3">
        <v>-0.39123427906401198</v>
      </c>
      <c r="F94" s="3">
        <v>211.17800708665999</v>
      </c>
      <c r="G94" s="3">
        <v>3.0243941780935102</v>
      </c>
      <c r="H94" s="3">
        <v>1387.0862999999999</v>
      </c>
      <c r="I94" s="3">
        <v>1393.0740000000001</v>
      </c>
      <c r="J94" s="3">
        <v>1379.7782</v>
      </c>
    </row>
    <row r="95" spans="1:10" ht="15" customHeight="1" x14ac:dyDescent="0.25">
      <c r="A95" s="101">
        <v>42580</v>
      </c>
      <c r="B95" s="3">
        <v>1386.6560402943001</v>
      </c>
      <c r="D95" s="3">
        <v>4.5753597938200903</v>
      </c>
      <c r="E95" s="3">
        <v>0.331048675983458</v>
      </c>
      <c r="F95" s="3">
        <v>211.87710908309001</v>
      </c>
      <c r="G95" s="3">
        <v>3.3654550709607398</v>
      </c>
      <c r="H95" s="3">
        <v>1383.0118</v>
      </c>
      <c r="I95" s="3">
        <v>1389.8309999999999</v>
      </c>
      <c r="J95" s="3">
        <v>1382.0933</v>
      </c>
    </row>
    <row r="96" spans="1:10" ht="15" customHeight="1" x14ac:dyDescent="0.25">
      <c r="A96" s="101">
        <v>42583</v>
      </c>
      <c r="B96" s="3">
        <v>1379.4610128709901</v>
      </c>
      <c r="D96" s="3">
        <v>-7.19502742330996</v>
      </c>
      <c r="E96" s="3">
        <v>-0.51887614622750899</v>
      </c>
      <c r="F96" s="3">
        <v>210.77772930474001</v>
      </c>
      <c r="G96" s="3">
        <v>2.8291163811573301</v>
      </c>
      <c r="H96" s="3">
        <v>1388.8273999999999</v>
      </c>
      <c r="I96" s="3">
        <v>1395.7370000000001</v>
      </c>
      <c r="J96" s="3">
        <v>1374.8136999999999</v>
      </c>
    </row>
    <row r="97" spans="1:10" ht="15" customHeight="1" x14ac:dyDescent="0.25">
      <c r="A97" s="101">
        <v>42584</v>
      </c>
      <c r="B97" s="3">
        <v>1358.61694297858</v>
      </c>
      <c r="D97" s="3">
        <v>-20.844069892410001</v>
      </c>
      <c r="E97" s="3">
        <v>-1.5110300108466701</v>
      </c>
      <c r="F97" s="3">
        <v>207.59281455876001</v>
      </c>
      <c r="G97" s="3">
        <v>1.27533757274753</v>
      </c>
      <c r="H97" s="3">
        <v>1379.5577000000001</v>
      </c>
      <c r="I97" s="3">
        <v>1380.3668</v>
      </c>
      <c r="J97" s="3">
        <v>1357.4304999999999</v>
      </c>
    </row>
    <row r="98" spans="1:10" ht="15" customHeight="1" x14ac:dyDescent="0.25">
      <c r="A98" s="101">
        <v>42585</v>
      </c>
      <c r="B98" s="3">
        <v>1352.3352042174499</v>
      </c>
      <c r="D98" s="3">
        <v>-6.2817387611301001</v>
      </c>
      <c r="E98" s="3">
        <v>-0.46236275747880601</v>
      </c>
      <c r="F98" s="3">
        <v>206.63298269704001</v>
      </c>
      <c r="G98" s="3">
        <v>0.80707812930106104</v>
      </c>
      <c r="H98" s="3">
        <v>1359.0503000000001</v>
      </c>
      <c r="I98" s="3">
        <v>1362.2764</v>
      </c>
      <c r="J98" s="3">
        <v>1347.0926999999999</v>
      </c>
    </row>
    <row r="99" spans="1:10" ht="15" customHeight="1" x14ac:dyDescent="0.25">
      <c r="A99" s="101">
        <v>42586</v>
      </c>
      <c r="B99" s="3">
        <v>1365.8516287129401</v>
      </c>
      <c r="D99" s="3">
        <v>13.516424495490099</v>
      </c>
      <c r="E99" s="3">
        <v>0.99948773450082495</v>
      </c>
      <c r="F99" s="3">
        <v>208.69825401452999</v>
      </c>
      <c r="G99" s="3">
        <v>1.81463251071202</v>
      </c>
      <c r="H99" s="3">
        <v>1354.0292999999999</v>
      </c>
      <c r="I99" s="3">
        <v>1366.3454999999999</v>
      </c>
      <c r="J99" s="3">
        <v>1354.0293999999999</v>
      </c>
    </row>
    <row r="100" spans="1:10" ht="15" customHeight="1" x14ac:dyDescent="0.25">
      <c r="A100" s="101">
        <v>42587</v>
      </c>
      <c r="B100" s="3">
        <v>1378.8300158720499</v>
      </c>
      <c r="D100" s="3">
        <v>12.978387159109801</v>
      </c>
      <c r="E100" s="3">
        <v>0.950204757696826</v>
      </c>
      <c r="F100" s="3">
        <v>210.68131475340999</v>
      </c>
      <c r="G100" s="3">
        <v>2.78207999286216</v>
      </c>
      <c r="H100" s="3">
        <v>1366.1857</v>
      </c>
      <c r="I100" s="3">
        <v>1381.1599000000001</v>
      </c>
      <c r="J100" s="3">
        <v>1366.143</v>
      </c>
    </row>
    <row r="101" spans="1:10" ht="15" customHeight="1" x14ac:dyDescent="0.25">
      <c r="A101" s="101">
        <v>42590</v>
      </c>
      <c r="B101" s="3">
        <v>1385.67804891076</v>
      </c>
      <c r="D101" s="3">
        <v>6.8480330387101196</v>
      </c>
      <c r="E101" s="3">
        <v>0.49665534981693199</v>
      </c>
      <c r="F101" s="3">
        <v>211.72767477420001</v>
      </c>
      <c r="G101" s="3">
        <v>3.2925526918010801</v>
      </c>
      <c r="H101" s="3">
        <v>1379.7865999999999</v>
      </c>
      <c r="I101" s="3">
        <v>1388.4384</v>
      </c>
      <c r="J101" s="3">
        <v>1379.7867000000001</v>
      </c>
    </row>
    <row r="102" spans="1:10" ht="15" customHeight="1" x14ac:dyDescent="0.25">
      <c r="A102" s="101">
        <v>42591</v>
      </c>
      <c r="B102" s="3">
        <v>1411.34960165709</v>
      </c>
      <c r="D102" s="3">
        <v>25.671552746330001</v>
      </c>
      <c r="E102" s="3">
        <v>1.8526347275624</v>
      </c>
      <c r="F102" s="3">
        <v>215.65021520492999</v>
      </c>
      <c r="G102" s="3">
        <v>5.2061863939564299</v>
      </c>
      <c r="H102" s="3">
        <v>1385.5508</v>
      </c>
      <c r="I102" s="3">
        <v>1411.3496</v>
      </c>
      <c r="J102" s="3">
        <v>1382.8679999999999</v>
      </c>
    </row>
    <row r="103" spans="1:10" ht="15" customHeight="1" x14ac:dyDescent="0.25">
      <c r="A103" s="101">
        <v>42592</v>
      </c>
      <c r="B103" s="3">
        <v>1405.9859871436599</v>
      </c>
      <c r="D103" s="3">
        <v>-5.3636145134300897</v>
      </c>
      <c r="E103" s="3">
        <v>-0.38003443704752699</v>
      </c>
      <c r="F103" s="3">
        <v>214.83067012358001</v>
      </c>
      <c r="G103" s="3">
        <v>4.8063666557529601</v>
      </c>
      <c r="H103" s="3">
        <v>1410.4268999999999</v>
      </c>
      <c r="I103" s="3">
        <v>1410.4268</v>
      </c>
      <c r="J103" s="3">
        <v>1403.9644000000001</v>
      </c>
    </row>
    <row r="104" spans="1:10" ht="15" customHeight="1" x14ac:dyDescent="0.25">
      <c r="A104" s="101">
        <v>42593</v>
      </c>
      <c r="B104" s="3">
        <v>1416.9002651988601</v>
      </c>
      <c r="D104" s="3">
        <v>10.9142780552001</v>
      </c>
      <c r="E104" s="3">
        <v>0.77627217874149901</v>
      </c>
      <c r="F104" s="3">
        <v>216.56182790848001</v>
      </c>
      <c r="G104" s="3">
        <v>5.6509218463075497</v>
      </c>
      <c r="H104" s="3">
        <v>1406.3478</v>
      </c>
      <c r="I104" s="3">
        <v>1416.9003</v>
      </c>
      <c r="J104" s="3">
        <v>1401.1424999999999</v>
      </c>
    </row>
    <row r="105" spans="1:10" ht="15" customHeight="1" x14ac:dyDescent="0.25">
      <c r="A105" s="101">
        <v>42594</v>
      </c>
      <c r="B105" s="3">
        <v>1414.2059758278799</v>
      </c>
      <c r="D105" s="3">
        <v>-2.6942893709801798</v>
      </c>
      <c r="E105" s="3">
        <v>-0.19015377702692399</v>
      </c>
      <c r="F105" s="3">
        <v>216.15002741311</v>
      </c>
      <c r="G105" s="3">
        <v>5.4500226279513297</v>
      </c>
      <c r="H105" s="3">
        <v>1416.9554000000001</v>
      </c>
      <c r="I105" s="3">
        <v>1419.809</v>
      </c>
      <c r="J105" s="3">
        <v>1410.8424</v>
      </c>
    </row>
    <row r="106" spans="1:10" ht="15" customHeight="1" x14ac:dyDescent="0.25">
      <c r="A106" s="101">
        <v>42597</v>
      </c>
      <c r="B106" s="3">
        <v>1421.5839662712599</v>
      </c>
      <c r="D106" s="3">
        <v>7.3779904433799803</v>
      </c>
      <c r="E106" s="3">
        <v>0.52170550609227295</v>
      </c>
      <c r="F106" s="3">
        <v>217.27769400753999</v>
      </c>
      <c r="G106" s="3">
        <v>6.00016120217487</v>
      </c>
      <c r="H106" s="3">
        <v>1413.9534000000001</v>
      </c>
      <c r="I106" s="3">
        <v>1424.6974</v>
      </c>
      <c r="J106" s="3">
        <v>1413.8153</v>
      </c>
    </row>
    <row r="107" spans="1:10" ht="15" customHeight="1" x14ac:dyDescent="0.25">
      <c r="A107" s="101">
        <v>42598</v>
      </c>
      <c r="B107" s="3">
        <v>1406.2598439557701</v>
      </c>
      <c r="D107" s="3">
        <v>-15.324122315489801</v>
      </c>
      <c r="E107" s="3">
        <v>-1.07796111092081</v>
      </c>
      <c r="F107" s="3">
        <v>214.93552496343</v>
      </c>
      <c r="G107" s="3">
        <v>4.8575206869005001</v>
      </c>
      <c r="H107" s="3">
        <v>1419.6579999999999</v>
      </c>
      <c r="I107" s="3">
        <v>1419.6579999999999</v>
      </c>
      <c r="J107" s="3">
        <v>1405.1322</v>
      </c>
    </row>
    <row r="108" spans="1:10" ht="15" customHeight="1" x14ac:dyDescent="0.25">
      <c r="A108" s="101">
        <v>42599</v>
      </c>
      <c r="B108" s="3">
        <v>1392.04675027964</v>
      </c>
      <c r="D108" s="3">
        <v>-14.213093676130001</v>
      </c>
      <c r="E108" s="3">
        <v>-1.0107018085753601</v>
      </c>
      <c r="F108" s="3">
        <v>212.76316772535</v>
      </c>
      <c r="G108" s="3">
        <v>3.7977238288889299</v>
      </c>
      <c r="H108" s="3">
        <v>1406.4916000000001</v>
      </c>
      <c r="I108" s="3">
        <v>1411.3289</v>
      </c>
      <c r="J108" s="3">
        <v>1389.7455</v>
      </c>
    </row>
    <row r="109" spans="1:10" ht="15" customHeight="1" x14ac:dyDescent="0.25">
      <c r="A109" s="101">
        <v>42600</v>
      </c>
      <c r="B109" s="3">
        <v>1403.0194875026</v>
      </c>
      <c r="D109" s="3">
        <v>10.9727372229599</v>
      </c>
      <c r="E109" s="3">
        <v>0.788244879042721</v>
      </c>
      <c r="F109" s="3">
        <v>214.44026249942999</v>
      </c>
      <c r="G109" s="3">
        <v>4.6159040715310198</v>
      </c>
      <c r="H109" s="3">
        <v>1392.7372</v>
      </c>
      <c r="I109" s="3">
        <v>1405.3119999999999</v>
      </c>
      <c r="J109" s="3">
        <v>1392.7372</v>
      </c>
    </row>
    <row r="110" spans="1:10" ht="15" customHeight="1" x14ac:dyDescent="0.25">
      <c r="A110" s="101">
        <v>42601</v>
      </c>
      <c r="B110" s="3">
        <v>1393.61425861619</v>
      </c>
      <c r="D110" s="3">
        <v>-9.4052288864099793</v>
      </c>
      <c r="E110" s="3">
        <v>-0.67035625450587699</v>
      </c>
      <c r="F110" s="3">
        <v>213.00274878759001</v>
      </c>
      <c r="G110" s="3">
        <v>3.9146048153814799</v>
      </c>
      <c r="H110" s="3">
        <v>1403.3159000000001</v>
      </c>
      <c r="I110" s="3">
        <v>1405.7736</v>
      </c>
      <c r="J110" s="3">
        <v>1386.7012</v>
      </c>
    </row>
    <row r="111" spans="1:10" ht="15" customHeight="1" x14ac:dyDescent="0.25">
      <c r="A111" s="101">
        <v>42604</v>
      </c>
      <c r="B111" s="3">
        <v>1391.47143109845</v>
      </c>
      <c r="D111" s="3">
        <v>-2.1428275177399798</v>
      </c>
      <c r="E111" s="3">
        <v>-0.153760447303952</v>
      </c>
      <c r="F111" s="3">
        <v>212.67523480828001</v>
      </c>
      <c r="G111" s="3">
        <v>3.7548252542010299</v>
      </c>
      <c r="H111" s="3">
        <v>1393.3114</v>
      </c>
      <c r="I111" s="3">
        <v>1403.6573000000001</v>
      </c>
      <c r="J111" s="3">
        <v>1387.9915000000001</v>
      </c>
    </row>
    <row r="112" spans="1:10" ht="15" customHeight="1" x14ac:dyDescent="0.25">
      <c r="A112" s="101">
        <v>42605</v>
      </c>
      <c r="B112" s="3">
        <v>1406.5531468271899</v>
      </c>
      <c r="D112" s="3">
        <v>15.0817157287399</v>
      </c>
      <c r="E112" s="3">
        <v>1.08386815508201</v>
      </c>
      <c r="F112" s="3">
        <v>214.98035395210999</v>
      </c>
      <c r="G112" s="3">
        <v>4.8793907644909096</v>
      </c>
      <c r="H112" s="3">
        <v>1392.4838</v>
      </c>
      <c r="I112" s="3">
        <v>1408.9235000000001</v>
      </c>
      <c r="J112" s="3">
        <v>1392.4836</v>
      </c>
    </row>
    <row r="113" spans="1:10" ht="15" customHeight="1" x14ac:dyDescent="0.25">
      <c r="A113" s="101">
        <v>42606</v>
      </c>
      <c r="B113" s="3">
        <v>1412.94410177537</v>
      </c>
      <c r="D113" s="3">
        <v>6.3909549481800196</v>
      </c>
      <c r="E113" s="3">
        <v>0.45436995840479799</v>
      </c>
      <c r="F113" s="3">
        <v>215.95716009693999</v>
      </c>
      <c r="G113" s="3">
        <v>5.3559312086823896</v>
      </c>
      <c r="H113" s="3">
        <v>1406.2101</v>
      </c>
      <c r="I113" s="3">
        <v>1419.2365</v>
      </c>
      <c r="J113" s="3">
        <v>1396.5344</v>
      </c>
    </row>
    <row r="114" spans="1:10" ht="15" customHeight="1" x14ac:dyDescent="0.25">
      <c r="A114" s="101">
        <v>42607</v>
      </c>
      <c r="B114" s="3">
        <v>1405.0812720526999</v>
      </c>
      <c r="D114" s="3">
        <v>-7.8628297226700798</v>
      </c>
      <c r="E114" s="3">
        <v>-0.55648554764412494</v>
      </c>
      <c r="F114" s="3">
        <v>214.75538971189999</v>
      </c>
      <c r="G114" s="3">
        <v>4.7696406779212399</v>
      </c>
      <c r="H114" s="3">
        <v>1411.9148</v>
      </c>
      <c r="I114" s="3">
        <v>1411.9148</v>
      </c>
      <c r="J114" s="3">
        <v>1401.1339</v>
      </c>
    </row>
    <row r="115" spans="1:10" ht="15" customHeight="1" x14ac:dyDescent="0.25">
      <c r="A115" s="101">
        <v>42608</v>
      </c>
      <c r="B115" s="3">
        <v>1411.65200359558</v>
      </c>
      <c r="D115" s="3">
        <v>6.5707315428801296</v>
      </c>
      <c r="E115" s="3">
        <v>0.46764067485440802</v>
      </c>
      <c r="F115" s="3">
        <v>215.75967326563</v>
      </c>
      <c r="G115" s="3">
        <v>5.2595861326276001</v>
      </c>
      <c r="H115" s="3">
        <v>1403.1356000000001</v>
      </c>
      <c r="I115" s="3">
        <v>1414.5102999999999</v>
      </c>
      <c r="J115" s="3">
        <v>1397.9740999999999</v>
      </c>
    </row>
    <row r="116" spans="1:10" ht="15" customHeight="1" x14ac:dyDescent="0.25">
      <c r="A116" s="101">
        <v>42611</v>
      </c>
      <c r="B116" s="3">
        <v>1411.9828951598399</v>
      </c>
      <c r="D116" s="3">
        <v>0.33089156425990002</v>
      </c>
      <c r="E116" s="3">
        <v>2.3440023703935602E-2</v>
      </c>
      <c r="F116" s="3">
        <v>215.81024738419001</v>
      </c>
      <c r="G116" s="3">
        <v>5.2842590045692299</v>
      </c>
      <c r="H116" s="3">
        <v>1410.1581000000001</v>
      </c>
      <c r="I116" s="3">
        <v>1411.9829</v>
      </c>
      <c r="J116" s="3">
        <v>1400.4712999999999</v>
      </c>
    </row>
    <row r="117" spans="1:10" ht="15" customHeight="1" x14ac:dyDescent="0.25">
      <c r="A117" s="101">
        <v>42612</v>
      </c>
      <c r="B117" s="3">
        <v>1418.43166192684</v>
      </c>
      <c r="D117" s="3">
        <v>6.4487667670000501</v>
      </c>
      <c r="E117" s="3">
        <v>0.45671706003704798</v>
      </c>
      <c r="F117" s="3">
        <v>216.79588960129999</v>
      </c>
      <c r="G117" s="3">
        <v>5.7651101769758197</v>
      </c>
      <c r="H117" s="3">
        <v>1411.9829</v>
      </c>
      <c r="I117" s="3">
        <v>1423.5028</v>
      </c>
      <c r="J117" s="3">
        <v>1411.9829</v>
      </c>
    </row>
    <row r="118" spans="1:10" ht="15" customHeight="1" x14ac:dyDescent="0.25">
      <c r="A118" s="101">
        <v>42613</v>
      </c>
      <c r="B118" s="3">
        <v>1418.14321798282</v>
      </c>
      <c r="D118" s="3">
        <v>-0.288443944019945</v>
      </c>
      <c r="E118" s="3">
        <v>-2.03354135248301E-2</v>
      </c>
      <c r="F118" s="3">
        <v>216.75180326064</v>
      </c>
      <c r="G118" s="3">
        <v>5.7436024044540304</v>
      </c>
      <c r="H118" s="3">
        <v>1417.9908</v>
      </c>
      <c r="I118" s="3">
        <v>1429.1111000000001</v>
      </c>
      <c r="J118" s="3">
        <v>1415.9987000000001</v>
      </c>
    </row>
    <row r="119" spans="1:10" ht="15" customHeight="1" x14ac:dyDescent="0.25">
      <c r="A119" s="101">
        <v>42614</v>
      </c>
      <c r="B119" s="3">
        <v>1417.58508613502</v>
      </c>
      <c r="D119" s="3">
        <v>-0.55813184780004099</v>
      </c>
      <c r="E119" s="3">
        <v>-3.9356522015732101E-2</v>
      </c>
      <c r="F119" s="3">
        <v>216.66649728946999</v>
      </c>
      <c r="G119" s="3">
        <v>5.7019854002933803</v>
      </c>
      <c r="H119" s="3">
        <v>1419.8798999999999</v>
      </c>
      <c r="I119" s="3">
        <v>1430.6012000000001</v>
      </c>
      <c r="J119" s="3">
        <v>1416.5096000000001</v>
      </c>
    </row>
    <row r="120" spans="1:10" ht="15" customHeight="1" x14ac:dyDescent="0.25">
      <c r="A120" s="101">
        <v>42615</v>
      </c>
      <c r="B120" s="3">
        <v>1437.23876593151</v>
      </c>
      <c r="D120" s="3">
        <v>19.6536797964899</v>
      </c>
      <c r="E120" s="3">
        <v>1.3864197633508499</v>
      </c>
      <c r="F120" s="3">
        <v>219.67040442845001</v>
      </c>
      <c r="G120" s="3">
        <v>7.1674586161366802</v>
      </c>
      <c r="H120" s="3">
        <v>1418.2505000000001</v>
      </c>
      <c r="I120" s="3">
        <v>1437.2388000000001</v>
      </c>
      <c r="J120" s="3">
        <v>1418.2505000000001</v>
      </c>
    </row>
    <row r="121" spans="1:10" ht="15" customHeight="1" x14ac:dyDescent="0.25">
      <c r="A121" s="101">
        <v>42618</v>
      </c>
      <c r="B121" s="3">
        <v>1440.76436977093</v>
      </c>
      <c r="D121" s="3">
        <v>3.52560383942</v>
      </c>
      <c r="E121" s="3">
        <v>0.24530397613753399</v>
      </c>
      <c r="F121" s="3">
        <v>220.20926466490999</v>
      </c>
      <c r="G121" s="3">
        <v>7.4303446532474098</v>
      </c>
      <c r="H121" s="3">
        <v>1437.4742000000001</v>
      </c>
      <c r="I121" s="3">
        <v>1443.2164</v>
      </c>
      <c r="J121" s="3">
        <v>1437.4742000000001</v>
      </c>
    </row>
    <row r="122" spans="1:10" ht="15" customHeight="1" x14ac:dyDescent="0.25">
      <c r="A122" s="101">
        <v>42619</v>
      </c>
      <c r="B122" s="3">
        <v>1435.19433371683</v>
      </c>
      <c r="D122" s="3">
        <v>-5.5700360541</v>
      </c>
      <c r="E122" s="3">
        <v>-0.38660284575093801</v>
      </c>
      <c r="F122" s="3">
        <v>219.35792938111001</v>
      </c>
      <c r="G122" s="3">
        <v>7.0150158836187799</v>
      </c>
      <c r="H122" s="3">
        <v>1439.3793000000001</v>
      </c>
      <c r="I122" s="3">
        <v>1444.7198000000001</v>
      </c>
      <c r="J122" s="3">
        <v>1434.1741999999999</v>
      </c>
    </row>
    <row r="123" spans="1:10" ht="15" customHeight="1" x14ac:dyDescent="0.25">
      <c r="A123" s="101">
        <v>42620</v>
      </c>
      <c r="B123" s="3">
        <v>1441.5209751910199</v>
      </c>
      <c r="D123" s="3">
        <v>6.3266414741899499</v>
      </c>
      <c r="E123" s="3">
        <v>0.440821241107136</v>
      </c>
      <c r="F123" s="3">
        <v>220.32490572787</v>
      </c>
      <c r="G123" s="3">
        <v>7.4867608048056402</v>
      </c>
      <c r="H123" s="3">
        <v>1437.9244000000001</v>
      </c>
      <c r="I123" s="3">
        <v>1443.4572000000001</v>
      </c>
      <c r="J123" s="3">
        <v>1435.7388000000001</v>
      </c>
    </row>
    <row r="124" spans="1:10" ht="15" customHeight="1" x14ac:dyDescent="0.25">
      <c r="A124" s="101">
        <v>42621</v>
      </c>
      <c r="B124" s="3">
        <v>1440.0287301062399</v>
      </c>
      <c r="D124" s="3">
        <v>-1.4922450847800499</v>
      </c>
      <c r="E124" s="3">
        <v>-0.103518790948031</v>
      </c>
      <c r="F124" s="3">
        <v>220.0968280493</v>
      </c>
      <c r="G124" s="3">
        <v>7.3754918095897803</v>
      </c>
      <c r="H124" s="3">
        <v>1441.1352999999999</v>
      </c>
      <c r="I124" s="3">
        <v>1443.2076</v>
      </c>
      <c r="J124" s="3">
        <v>1430.5323000000001</v>
      </c>
    </row>
    <row r="125" spans="1:10" ht="15" customHeight="1" x14ac:dyDescent="0.25">
      <c r="A125" s="101">
        <v>42622</v>
      </c>
      <c r="B125" s="3">
        <v>1426.5633942111101</v>
      </c>
      <c r="D125" s="3">
        <v>-13.4653358951297</v>
      </c>
      <c r="E125" s="3">
        <v>-0.93507411439883703</v>
      </c>
      <c r="F125" s="3">
        <v>218.03875958360001</v>
      </c>
      <c r="G125" s="3">
        <v>6.3714513804708002</v>
      </c>
      <c r="H125" s="3">
        <v>1439.7666999999999</v>
      </c>
      <c r="I125" s="3">
        <v>1440.8833</v>
      </c>
      <c r="J125" s="3">
        <v>1424.9121</v>
      </c>
    </row>
    <row r="126" spans="1:10" ht="15" customHeight="1" x14ac:dyDescent="0.25">
      <c r="A126" s="101">
        <v>42625</v>
      </c>
      <c r="B126" s="3">
        <v>1417.3590786842401</v>
      </c>
      <c r="D126" s="3">
        <v>-9.2043155268699994</v>
      </c>
      <c r="E126" s="3">
        <v>-0.64520900818151306</v>
      </c>
      <c r="F126" s="3">
        <v>216.63195386544001</v>
      </c>
      <c r="G126" s="3">
        <v>5.6851331940308896</v>
      </c>
      <c r="H126" s="3">
        <v>1426.5007000000001</v>
      </c>
      <c r="I126" s="3">
        <v>1426.5007000000001</v>
      </c>
      <c r="J126" s="3">
        <v>1400.2019</v>
      </c>
    </row>
    <row r="127" spans="1:10" ht="15" customHeight="1" x14ac:dyDescent="0.25">
      <c r="A127" s="101">
        <v>42626</v>
      </c>
      <c r="B127" s="3">
        <v>1410.7857543043001</v>
      </c>
      <c r="D127" s="3">
        <v>-6.5733243799399999</v>
      </c>
      <c r="E127" s="3">
        <v>-0.46377269379345099</v>
      </c>
      <c r="F127" s="3">
        <v>215.62727401737999</v>
      </c>
      <c r="G127" s="3">
        <v>5.1949944048773</v>
      </c>
      <c r="H127" s="3">
        <v>1418.1187</v>
      </c>
      <c r="I127" s="3">
        <v>1427.1202000000001</v>
      </c>
      <c r="J127" s="3">
        <v>1410.7858000000001</v>
      </c>
    </row>
    <row r="128" spans="1:10" ht="15" customHeight="1" x14ac:dyDescent="0.25">
      <c r="A128" s="101">
        <v>42627</v>
      </c>
      <c r="B128" s="3">
        <v>1409.89100370335</v>
      </c>
      <c r="D128" s="3">
        <v>-0.89475060095014602</v>
      </c>
      <c r="E128" s="3">
        <v>-6.3422146007663299E-2</v>
      </c>
      <c r="F128" s="3">
        <v>215.49051857282001</v>
      </c>
      <c r="G128" s="3">
        <v>5.1282774819329298</v>
      </c>
      <c r="H128" s="3">
        <v>1412.1279999999999</v>
      </c>
      <c r="I128" s="3">
        <v>1418.1320000000001</v>
      </c>
      <c r="J128" s="3">
        <v>1407.0171</v>
      </c>
    </row>
    <row r="129" spans="1:10" ht="15" customHeight="1" x14ac:dyDescent="0.25">
      <c r="A129" s="101">
        <v>42628</v>
      </c>
      <c r="B129" s="3">
        <v>1416.8262296692501</v>
      </c>
      <c r="D129" s="3">
        <v>6.9352259659001403</v>
      </c>
      <c r="E129" s="3">
        <v>0.49189802244877701</v>
      </c>
      <c r="F129" s="3">
        <v>216.55051217223999</v>
      </c>
      <c r="G129" s="3">
        <v>5.6454013998989003</v>
      </c>
      <c r="H129" s="3">
        <v>1409.8949</v>
      </c>
      <c r="I129" s="3">
        <v>1417.6443999999999</v>
      </c>
      <c r="J129" s="3">
        <v>1401.4952000000001</v>
      </c>
    </row>
    <row r="130" spans="1:10" ht="15" customHeight="1" x14ac:dyDescent="0.25">
      <c r="A130" s="101">
        <v>42629</v>
      </c>
      <c r="B130" s="3">
        <v>1405.3120038402801</v>
      </c>
      <c r="D130" s="3">
        <v>-11.5142258289699</v>
      </c>
      <c r="E130" s="3">
        <v>-0.81267734799473901</v>
      </c>
      <c r="F130" s="3">
        <v>214.79065521285</v>
      </c>
      <c r="G130" s="3">
        <v>4.7868451535240002</v>
      </c>
      <c r="H130" s="3">
        <v>1415.5037</v>
      </c>
      <c r="I130" s="3">
        <v>1415.5035</v>
      </c>
      <c r="J130" s="3">
        <v>1404.0186000000001</v>
      </c>
    </row>
    <row r="131" spans="1:10" ht="15" customHeight="1" x14ac:dyDescent="0.25">
      <c r="A131" s="101">
        <v>42632</v>
      </c>
      <c r="B131" s="3">
        <v>1419.0091411370699</v>
      </c>
      <c r="D131" s="3">
        <v>13.6971372967898</v>
      </c>
      <c r="E131" s="3">
        <v>0.974668775286891</v>
      </c>
      <c r="F131" s="3">
        <v>216.88415266144</v>
      </c>
      <c r="G131" s="3">
        <v>5.8081698138417801</v>
      </c>
      <c r="H131" s="3">
        <v>1407.0173</v>
      </c>
      <c r="I131" s="3">
        <v>1421.4753000000001</v>
      </c>
      <c r="J131" s="3">
        <v>1407.0173</v>
      </c>
    </row>
    <row r="132" spans="1:10" ht="15" customHeight="1" x14ac:dyDescent="0.25">
      <c r="A132" s="101">
        <v>42633</v>
      </c>
      <c r="B132" s="3">
        <v>1418.4416285438101</v>
      </c>
      <c r="D132" s="3">
        <v>-0.56751259325983405</v>
      </c>
      <c r="E132" s="3">
        <v>-3.9993582620978498E-2</v>
      </c>
      <c r="F132" s="3">
        <v>216.79741291865</v>
      </c>
      <c r="G132" s="3">
        <v>5.7658533360258097</v>
      </c>
      <c r="H132" s="3">
        <v>1418.7484999999999</v>
      </c>
      <c r="I132" s="3">
        <v>1424.8972000000001</v>
      </c>
      <c r="J132" s="3">
        <v>1415.1204</v>
      </c>
    </row>
    <row r="133" spans="1:10" ht="15" customHeight="1" x14ac:dyDescent="0.25">
      <c r="A133" s="101">
        <v>42634</v>
      </c>
      <c r="B133" s="3">
        <v>1422.6555694395499</v>
      </c>
      <c r="D133" s="3">
        <v>4.2139408957398201</v>
      </c>
      <c r="E133" s="3">
        <v>0.29708243264587803</v>
      </c>
      <c r="F133" s="3">
        <v>217.44147994686</v>
      </c>
      <c r="G133" s="3">
        <v>6.0800651060241497</v>
      </c>
      <c r="H133" s="3">
        <v>1420.2317</v>
      </c>
      <c r="I133" s="3">
        <v>1434.7122999999999</v>
      </c>
      <c r="J133" s="3">
        <v>1420.1366</v>
      </c>
    </row>
    <row r="134" spans="1:10" ht="15" customHeight="1" x14ac:dyDescent="0.25">
      <c r="A134" s="101">
        <v>42635</v>
      </c>
      <c r="B134" s="3">
        <v>1446.00853410173</v>
      </c>
      <c r="D134" s="3">
        <v>23.35296466218</v>
      </c>
      <c r="E134" s="3">
        <v>1.64150516567969</v>
      </c>
      <c r="F134" s="3">
        <v>221.01079307251999</v>
      </c>
      <c r="G134" s="3">
        <v>7.8213748544968498</v>
      </c>
      <c r="H134" s="3">
        <v>1423.3472999999999</v>
      </c>
      <c r="I134" s="3">
        <v>1448.0472</v>
      </c>
      <c r="J134" s="3">
        <v>1423.3472999999999</v>
      </c>
    </row>
    <row r="135" spans="1:10" ht="15" customHeight="1" x14ac:dyDescent="0.25">
      <c r="A135" s="101">
        <v>42636</v>
      </c>
      <c r="B135" s="3">
        <v>1437.5184592144401</v>
      </c>
      <c r="D135" s="3">
        <v>-8.4900748872898895</v>
      </c>
      <c r="E135" s="3">
        <v>-0.58713864317294595</v>
      </c>
      <c r="F135" s="3">
        <v>219.71315330081001</v>
      </c>
      <c r="G135" s="3">
        <v>7.1883138971266103</v>
      </c>
      <c r="H135" s="3">
        <v>1446.0655999999999</v>
      </c>
      <c r="I135" s="3">
        <v>1446.0655999999999</v>
      </c>
      <c r="J135" s="3">
        <v>1432.306</v>
      </c>
    </row>
    <row r="136" spans="1:10" ht="15" customHeight="1" x14ac:dyDescent="0.25">
      <c r="A136" s="101">
        <v>42639</v>
      </c>
      <c r="B136" s="3">
        <v>1418.19098710655</v>
      </c>
      <c r="D136" s="3">
        <v>-19.327472107890099</v>
      </c>
      <c r="E136" s="3">
        <v>-1.34450253379369</v>
      </c>
      <c r="F136" s="3">
        <v>216.75910438759999</v>
      </c>
      <c r="G136" s="3">
        <v>5.7471643008477304</v>
      </c>
      <c r="H136" s="3">
        <v>1436.5572999999999</v>
      </c>
      <c r="I136" s="3">
        <v>1436.5572999999999</v>
      </c>
      <c r="J136" s="3">
        <v>1415.2003999999999</v>
      </c>
    </row>
    <row r="137" spans="1:10" ht="15" customHeight="1" x14ac:dyDescent="0.25">
      <c r="A137" s="101">
        <v>42640</v>
      </c>
      <c r="B137" s="3">
        <v>1421.1957116435401</v>
      </c>
      <c r="D137" s="3">
        <v>3.0047245369901199</v>
      </c>
      <c r="E137" s="3">
        <v>0.21187023216952999</v>
      </c>
      <c r="F137" s="3">
        <v>217.21835240530999</v>
      </c>
      <c r="G137" s="3">
        <v>5.9712110633623796</v>
      </c>
      <c r="H137" s="3">
        <v>1419.0332000000001</v>
      </c>
      <c r="I137" s="3">
        <v>1428.6980000000001</v>
      </c>
      <c r="J137" s="3">
        <v>1403.9232999999999</v>
      </c>
    </row>
    <row r="138" spans="1:10" ht="15" customHeight="1" x14ac:dyDescent="0.25">
      <c r="A138" s="101">
        <v>42641</v>
      </c>
      <c r="B138" s="3">
        <v>1425.2430600161699</v>
      </c>
      <c r="D138" s="3">
        <v>4.0473483726298101</v>
      </c>
      <c r="E138" s="3">
        <v>0.28478473017268202</v>
      </c>
      <c r="F138" s="3">
        <v>217.83695710409</v>
      </c>
      <c r="G138" s="3">
        <v>6.2730008908484498</v>
      </c>
      <c r="H138" s="3">
        <v>1422.5913</v>
      </c>
      <c r="I138" s="3">
        <v>1436.0378000000001</v>
      </c>
      <c r="J138" s="3">
        <v>1422.5913</v>
      </c>
    </row>
    <row r="139" spans="1:10" ht="15" customHeight="1" x14ac:dyDescent="0.25">
      <c r="A139" s="101">
        <v>42642</v>
      </c>
      <c r="B139" s="3">
        <v>1434.8051267700801</v>
      </c>
      <c r="D139" s="3">
        <v>9.5620667539101305</v>
      </c>
      <c r="E139" s="3">
        <v>0.67090779265408496</v>
      </c>
      <c r="F139" s="3">
        <v>219.29844222457999</v>
      </c>
      <c r="G139" s="3">
        <v>6.9859947353115697</v>
      </c>
      <c r="H139" s="3">
        <v>1425.3779999999999</v>
      </c>
      <c r="I139" s="3">
        <v>1442.8882000000001</v>
      </c>
      <c r="J139" s="3">
        <v>1425.3779999999999</v>
      </c>
    </row>
    <row r="140" spans="1:10" ht="15" customHeight="1" x14ac:dyDescent="0.25">
      <c r="A140" s="101">
        <v>42643</v>
      </c>
      <c r="B140" s="3">
        <v>1439.0833963642001</v>
      </c>
      <c r="D140" s="3">
        <v>4.2782695941200402</v>
      </c>
      <c r="E140" s="3">
        <v>0.298177746531402</v>
      </c>
      <c r="F140" s="3">
        <v>219.95234137777999</v>
      </c>
      <c r="G140" s="3">
        <v>7.3050031635157104</v>
      </c>
      <c r="H140" s="3">
        <v>1434.6549</v>
      </c>
      <c r="I140" s="3">
        <v>1439.0834</v>
      </c>
      <c r="J140" s="3">
        <v>1407.9857999999999</v>
      </c>
    </row>
    <row r="141" spans="1:10" ht="15" customHeight="1" x14ac:dyDescent="0.25">
      <c r="A141" s="101">
        <v>42646</v>
      </c>
      <c r="B141" s="3">
        <v>1443.46437375245</v>
      </c>
      <c r="D141" s="3">
        <v>4.3809773882499004</v>
      </c>
      <c r="E141" s="3">
        <v>0.304428318700522</v>
      </c>
      <c r="F141" s="3">
        <v>220.62193859257999</v>
      </c>
      <c r="G141" s="3">
        <v>7.63166998052853</v>
      </c>
      <c r="H141" s="3">
        <v>1439.8291999999999</v>
      </c>
      <c r="I141" s="3">
        <v>1450.7022999999999</v>
      </c>
      <c r="J141" s="3">
        <v>1437.6711</v>
      </c>
    </row>
    <row r="142" spans="1:10" ht="15" customHeight="1" x14ac:dyDescent="0.25">
      <c r="A142" s="101">
        <v>42647</v>
      </c>
      <c r="B142" s="3">
        <v>1456.2202309634399</v>
      </c>
      <c r="D142" s="3">
        <v>12.7558572109899</v>
      </c>
      <c r="E142" s="3">
        <v>0.88369740486422499</v>
      </c>
      <c r="F142" s="3">
        <v>222.57156893848</v>
      </c>
      <c r="G142" s="3">
        <v>8.5828082549566496</v>
      </c>
      <c r="H142" s="3">
        <v>1443.2808</v>
      </c>
      <c r="I142" s="3">
        <v>1456.3525</v>
      </c>
      <c r="J142" s="3">
        <v>1442.6320000000001</v>
      </c>
    </row>
    <row r="143" spans="1:10" ht="15" customHeight="1" x14ac:dyDescent="0.25">
      <c r="A143" s="101">
        <v>42648</v>
      </c>
      <c r="B143" s="3">
        <v>1452.4974261269399</v>
      </c>
      <c r="D143" s="3">
        <v>-3.7228048365000102</v>
      </c>
      <c r="E143" s="3">
        <v>-0.25564847660694001</v>
      </c>
      <c r="F143" s="3">
        <v>222.00256811313</v>
      </c>
      <c r="G143" s="3">
        <v>8.3052179597964901</v>
      </c>
      <c r="H143" s="3">
        <v>1453.2153000000001</v>
      </c>
      <c r="I143" s="3">
        <v>1455.221</v>
      </c>
      <c r="J143" s="3">
        <v>1445.962</v>
      </c>
    </row>
    <row r="144" spans="1:10" ht="15" customHeight="1" x14ac:dyDescent="0.25">
      <c r="A144" s="101">
        <v>42649</v>
      </c>
      <c r="B144" s="3">
        <v>1458.3807203307899</v>
      </c>
      <c r="D144" s="3">
        <v>5.8832942038500198</v>
      </c>
      <c r="E144" s="3">
        <v>0.40504679030914897</v>
      </c>
      <c r="F144" s="3">
        <v>222.90178238967999</v>
      </c>
      <c r="G144" s="3">
        <v>8.7439047688818707</v>
      </c>
      <c r="H144" s="3">
        <v>1453.165</v>
      </c>
      <c r="I144" s="3">
        <v>1461.5119999999999</v>
      </c>
      <c r="J144" s="3">
        <v>1452.8172999999999</v>
      </c>
    </row>
    <row r="145" spans="1:10" ht="15" customHeight="1" x14ac:dyDescent="0.25">
      <c r="A145" s="101">
        <v>42650</v>
      </c>
      <c r="B145" s="3">
        <v>1451.6531414052299</v>
      </c>
      <c r="D145" s="3">
        <v>-6.7275789255600102</v>
      </c>
      <c r="E145" s="3">
        <v>-0.46130470814466001</v>
      </c>
      <c r="F145" s="3">
        <v>221.87352597297999</v>
      </c>
      <c r="G145" s="3">
        <v>8.2422640163636292</v>
      </c>
      <c r="H145" s="3">
        <v>1458.0532000000001</v>
      </c>
      <c r="I145" s="3">
        <v>1458.0532000000001</v>
      </c>
      <c r="J145" s="3">
        <v>1444.9028000000001</v>
      </c>
    </row>
    <row r="146" spans="1:10" ht="15" customHeight="1" x14ac:dyDescent="0.25">
      <c r="A146" s="101">
        <v>42653</v>
      </c>
      <c r="B146" s="3">
        <v>1467.4457644194199</v>
      </c>
      <c r="D146" s="3">
        <v>15.7926230141899</v>
      </c>
      <c r="E146" s="3">
        <v>1.0879060957290601</v>
      </c>
      <c r="F146" s="3">
        <v>224.28730158684999</v>
      </c>
      <c r="G146" s="3">
        <v>9.4198382047532494</v>
      </c>
      <c r="H146" s="3">
        <v>1451.731</v>
      </c>
      <c r="I146" s="3">
        <v>1467.7751000000001</v>
      </c>
      <c r="J146" s="3">
        <v>1449.086</v>
      </c>
    </row>
    <row r="147" spans="1:10" ht="15" customHeight="1" x14ac:dyDescent="0.25">
      <c r="A147" s="101">
        <v>42654</v>
      </c>
      <c r="B147" s="3">
        <v>1455.40525717882</v>
      </c>
      <c r="D147" s="3">
        <v>-12.040507240599901</v>
      </c>
      <c r="E147" s="3">
        <v>-0.82050781926946703</v>
      </c>
      <c r="F147" s="3">
        <v>222.44700673969999</v>
      </c>
      <c r="G147" s="3">
        <v>8.5220398764505703</v>
      </c>
      <c r="H147" s="3">
        <v>1467.0624</v>
      </c>
      <c r="I147" s="3">
        <v>1468.1603</v>
      </c>
      <c r="J147" s="3">
        <v>1454.7012999999999</v>
      </c>
    </row>
    <row r="148" spans="1:10" ht="15" customHeight="1" x14ac:dyDescent="0.25">
      <c r="A148" s="101">
        <v>42655</v>
      </c>
      <c r="B148" s="3">
        <v>1442.4977490152</v>
      </c>
      <c r="D148" s="3">
        <v>-12.9075081636199</v>
      </c>
      <c r="E148" s="3">
        <v>-0.88686694650533804</v>
      </c>
      <c r="F148" s="3">
        <v>220.47419776344</v>
      </c>
      <c r="G148" s="3">
        <v>7.5595937751153803</v>
      </c>
      <c r="H148" s="3">
        <v>1454.5587</v>
      </c>
      <c r="I148" s="3">
        <v>1459.6958</v>
      </c>
      <c r="J148" s="3">
        <v>1442.4976999999999</v>
      </c>
    </row>
    <row r="149" spans="1:10" ht="15" customHeight="1" x14ac:dyDescent="0.25">
      <c r="A149" s="101">
        <v>42656</v>
      </c>
      <c r="B149" s="3">
        <v>1426.69280612324</v>
      </c>
      <c r="D149" s="3">
        <v>-15.80494289196</v>
      </c>
      <c r="E149" s="3">
        <v>-1.0956649951620401</v>
      </c>
      <c r="F149" s="3">
        <v>218.05853915518</v>
      </c>
      <c r="G149" s="3">
        <v>6.3811009571821398</v>
      </c>
      <c r="H149" s="3">
        <v>1442.4978000000001</v>
      </c>
      <c r="I149" s="3">
        <v>1442.4976999999999</v>
      </c>
      <c r="J149" s="3">
        <v>1422.0903000000001</v>
      </c>
    </row>
    <row r="150" spans="1:10" ht="15" customHeight="1" x14ac:dyDescent="0.25">
      <c r="A150" s="101">
        <v>42657</v>
      </c>
      <c r="B150" s="3">
        <v>1446.0016271433501</v>
      </c>
      <c r="D150" s="3">
        <v>19.308821020110098</v>
      </c>
      <c r="E150" s="3">
        <v>1.3533972371093601</v>
      </c>
      <c r="F150" s="3">
        <v>221.00973739938999</v>
      </c>
      <c r="G150" s="3">
        <v>7.8208598383445098</v>
      </c>
      <c r="H150" s="3">
        <v>1430.3087</v>
      </c>
      <c r="I150" s="3">
        <v>1447.58</v>
      </c>
      <c r="J150" s="3">
        <v>1430.0165999999999</v>
      </c>
    </row>
    <row r="151" spans="1:10" ht="15" customHeight="1" x14ac:dyDescent="0.25">
      <c r="A151" s="101">
        <v>42660</v>
      </c>
      <c r="B151" s="3">
        <v>1438.28067235447</v>
      </c>
      <c r="D151" s="3">
        <v>-7.72095478888013</v>
      </c>
      <c r="E151" s="3">
        <v>-0.53395201249760704</v>
      </c>
      <c r="F151" s="3">
        <v>219.82965145873001</v>
      </c>
      <c r="G151" s="3">
        <v>7.2451481873453201</v>
      </c>
      <c r="H151" s="3">
        <v>1445.5787</v>
      </c>
      <c r="I151" s="3">
        <v>1447.2362000000001</v>
      </c>
      <c r="J151" s="3">
        <v>1436.6638</v>
      </c>
    </row>
    <row r="152" spans="1:10" ht="15" customHeight="1" x14ac:dyDescent="0.25">
      <c r="A152" s="101">
        <v>42661</v>
      </c>
      <c r="B152" s="3">
        <v>1458.62843063324</v>
      </c>
      <c r="D152" s="3">
        <v>20.347758278770002</v>
      </c>
      <c r="E152" s="3">
        <v>1.4147279227120799</v>
      </c>
      <c r="F152" s="3">
        <v>222.93964292032001</v>
      </c>
      <c r="G152" s="3">
        <v>8.7623752445069591</v>
      </c>
      <c r="H152" s="3">
        <v>1441.4297999999999</v>
      </c>
      <c r="I152" s="3">
        <v>1459.9418000000001</v>
      </c>
      <c r="J152" s="3">
        <v>1441.4297999999999</v>
      </c>
    </row>
    <row r="153" spans="1:10" ht="15" customHeight="1" x14ac:dyDescent="0.25">
      <c r="A153" s="101">
        <v>42662</v>
      </c>
      <c r="B153" s="3">
        <v>1455.26755098166</v>
      </c>
      <c r="D153" s="3">
        <v>-3.3608796515800301</v>
      </c>
      <c r="E153" s="3">
        <v>-0.23041369419358701</v>
      </c>
      <c r="F153" s="3">
        <v>222.42595945324999</v>
      </c>
      <c r="G153" s="3">
        <v>8.5117718378156795</v>
      </c>
      <c r="H153" s="3">
        <v>1459.1538</v>
      </c>
      <c r="I153" s="3">
        <v>1462.6704999999999</v>
      </c>
      <c r="J153" s="3">
        <v>1448.0454999999999</v>
      </c>
    </row>
    <row r="154" spans="1:10" ht="15" customHeight="1" x14ac:dyDescent="0.25">
      <c r="A154" s="101">
        <v>42663</v>
      </c>
      <c r="B154" s="3">
        <v>1465.84243361616</v>
      </c>
      <c r="D154" s="3">
        <v>10.5748826345</v>
      </c>
      <c r="E154" s="3">
        <v>0.72666243587762303</v>
      </c>
      <c r="F154" s="3">
        <v>224.04224534823999</v>
      </c>
      <c r="G154" s="3">
        <v>9.3002861222677105</v>
      </c>
      <c r="H154" s="3">
        <v>1456.1188999999999</v>
      </c>
      <c r="I154" s="3">
        <v>1467.8533</v>
      </c>
      <c r="J154" s="3">
        <v>1449.3828000000001</v>
      </c>
    </row>
    <row r="155" spans="1:10" ht="15" customHeight="1" x14ac:dyDescent="0.25">
      <c r="A155" s="101">
        <v>42664</v>
      </c>
      <c r="B155" s="3">
        <v>1464.84769963388</v>
      </c>
      <c r="D155" s="3">
        <v>-0.99473398227996701</v>
      </c>
      <c r="E155" s="3">
        <v>-6.7860907793892894E-2</v>
      </c>
      <c r="F155" s="3">
        <v>223.89020824670001</v>
      </c>
      <c r="G155" s="3">
        <v>9.2261139558814502</v>
      </c>
      <c r="H155" s="3">
        <v>1464.2538</v>
      </c>
      <c r="I155" s="3">
        <v>1472.0650000000001</v>
      </c>
      <c r="J155" s="3">
        <v>1458.6337000000001</v>
      </c>
    </row>
    <row r="156" spans="1:10" ht="15" customHeight="1" x14ac:dyDescent="0.25">
      <c r="A156" s="101">
        <v>42667</v>
      </c>
      <c r="B156" s="3">
        <v>1456.7891553474601</v>
      </c>
      <c r="D156" s="3">
        <v>-8.0585442864198704</v>
      </c>
      <c r="E156" s="3">
        <v>-0.55012847331732395</v>
      </c>
      <c r="F156" s="3">
        <v>223.05812044756999</v>
      </c>
      <c r="G156" s="3">
        <v>8.8201751813329494</v>
      </c>
      <c r="H156" s="3">
        <v>1464.9630999999999</v>
      </c>
      <c r="I156" s="3">
        <v>1473.4802999999999</v>
      </c>
      <c r="J156" s="3">
        <v>1454.9867999999999</v>
      </c>
    </row>
    <row r="157" spans="1:10" ht="15" customHeight="1" x14ac:dyDescent="0.25">
      <c r="A157" s="101">
        <v>42668</v>
      </c>
      <c r="B157" s="3">
        <v>1451.2711852226701</v>
      </c>
      <c r="D157" s="3">
        <v>-5.5179701247900503</v>
      </c>
      <c r="E157" s="3">
        <v>-0.37877616706131201</v>
      </c>
      <c r="F157" s="3">
        <v>222.21322944862001</v>
      </c>
      <c r="G157" s="3">
        <v>8.4079902927918493</v>
      </c>
      <c r="H157" s="3">
        <v>1456.9865</v>
      </c>
      <c r="I157" s="3">
        <v>1461.1043999999999</v>
      </c>
      <c r="J157" s="3">
        <v>1449.8914</v>
      </c>
    </row>
    <row r="158" spans="1:10" ht="15" customHeight="1" x14ac:dyDescent="0.25">
      <c r="A158" s="101">
        <v>42669</v>
      </c>
      <c r="B158" s="3">
        <v>1454.21481759325</v>
      </c>
      <c r="D158" s="3">
        <v>2.9436323705799601</v>
      </c>
      <c r="E158" s="3">
        <v>0.20283131096054899</v>
      </c>
      <c r="F158" s="3">
        <v>222.66394745503999</v>
      </c>
      <c r="G158" s="3">
        <v>8.6278756406894708</v>
      </c>
      <c r="H158" s="3">
        <v>1454.8065999999999</v>
      </c>
      <c r="I158" s="3">
        <v>1458.8036999999999</v>
      </c>
      <c r="J158" s="3">
        <v>1440.6931999999999</v>
      </c>
    </row>
    <row r="159" spans="1:10" ht="15" customHeight="1" x14ac:dyDescent="0.25">
      <c r="A159" s="101">
        <v>42670</v>
      </c>
      <c r="B159" s="3">
        <v>1456.5481309696399</v>
      </c>
      <c r="D159" s="3">
        <v>2.3333133763899201</v>
      </c>
      <c r="E159" s="3">
        <v>0.16045176738410599</v>
      </c>
      <c r="F159" s="3">
        <v>223.02121569406</v>
      </c>
      <c r="G159" s="3">
        <v>8.8021709870273508</v>
      </c>
      <c r="H159" s="3">
        <v>1455.7062000000001</v>
      </c>
      <c r="I159" s="3">
        <v>1459.61</v>
      </c>
      <c r="J159" s="3">
        <v>1445.5671</v>
      </c>
    </row>
    <row r="160" spans="1:10" ht="15" customHeight="1" x14ac:dyDescent="0.25">
      <c r="A160" s="101">
        <v>42671</v>
      </c>
      <c r="B160" s="3">
        <v>1459.3578144328501</v>
      </c>
      <c r="D160" s="3">
        <v>2.8096834632101402</v>
      </c>
      <c r="E160" s="3">
        <v>0.19290014545141301</v>
      </c>
      <c r="F160" s="3">
        <v>223.68995794374999</v>
      </c>
      <c r="G160" s="3">
        <v>9.1284207044391295</v>
      </c>
      <c r="H160" s="3">
        <v>1454.9952000000001</v>
      </c>
      <c r="I160" s="3">
        <v>1461.1873000000001</v>
      </c>
      <c r="J160" s="3">
        <v>1443.0675000000001</v>
      </c>
    </row>
    <row r="161" spans="1:10" ht="15" customHeight="1" x14ac:dyDescent="0.25">
      <c r="A161" s="101">
        <v>42674</v>
      </c>
      <c r="B161" s="3">
        <v>1446.35023504931</v>
      </c>
      <c r="D161" s="3">
        <v>-13.007579383540101</v>
      </c>
      <c r="E161" s="3">
        <v>-0.89132214559698397</v>
      </c>
      <c r="F161" s="3">
        <v>221.69615981112</v>
      </c>
      <c r="G161" s="3">
        <v>8.1557349235598409</v>
      </c>
      <c r="H161" s="3">
        <v>1458.9646</v>
      </c>
      <c r="I161" s="3">
        <v>1458.9645</v>
      </c>
      <c r="J161" s="3">
        <v>1444.7460000000001</v>
      </c>
    </row>
    <row r="162" spans="1:10" ht="15" customHeight="1" x14ac:dyDescent="0.25">
      <c r="A162" s="101">
        <v>42675</v>
      </c>
      <c r="B162" s="3">
        <v>1431.87236130983</v>
      </c>
      <c r="D162" s="3">
        <v>-14.4778737394799</v>
      </c>
      <c r="E162" s="3">
        <v>-1.00099363132376</v>
      </c>
      <c r="F162" s="3">
        <v>219.47699537052</v>
      </c>
      <c r="G162" s="3">
        <v>7.0731029050629504</v>
      </c>
      <c r="H162" s="3">
        <v>1447.1323</v>
      </c>
      <c r="I162" s="3">
        <v>1457.0060000000001</v>
      </c>
      <c r="J162" s="3">
        <v>1431.8724</v>
      </c>
    </row>
    <row r="163" spans="1:10" ht="15" customHeight="1" x14ac:dyDescent="0.25">
      <c r="A163" s="101">
        <v>42676</v>
      </c>
      <c r="B163" s="3">
        <v>1417.3735554047</v>
      </c>
      <c r="D163" s="3">
        <v>-14.498805905129901</v>
      </c>
      <c r="E163" s="3">
        <v>-1.0125767000535499</v>
      </c>
      <c r="F163" s="3">
        <v>217.25462245342001</v>
      </c>
      <c r="G163" s="3">
        <v>5.9889056130216796</v>
      </c>
      <c r="H163" s="3">
        <v>1431.3723</v>
      </c>
      <c r="I163" s="3">
        <v>1431.3723</v>
      </c>
      <c r="J163" s="3">
        <v>1416.5045</v>
      </c>
    </row>
    <row r="164" spans="1:10" ht="15" customHeight="1" x14ac:dyDescent="0.25">
      <c r="A164" s="101">
        <v>42677</v>
      </c>
      <c r="B164" s="3">
        <v>1421.0108596442101</v>
      </c>
      <c r="D164" s="3">
        <v>3.6373042395100499</v>
      </c>
      <c r="E164" s="3">
        <v>0.25662283775793598</v>
      </c>
      <c r="F164" s="3">
        <v>217.81214743071999</v>
      </c>
      <c r="G164" s="3">
        <v>6.2608973503142602</v>
      </c>
      <c r="H164" s="3">
        <v>1417.3424</v>
      </c>
      <c r="I164" s="3">
        <v>1429.7565</v>
      </c>
      <c r="J164" s="3">
        <v>1413.9109000000001</v>
      </c>
    </row>
    <row r="165" spans="1:10" ht="15" customHeight="1" x14ac:dyDescent="0.25">
      <c r="A165" s="101">
        <v>42678</v>
      </c>
      <c r="B165" s="3">
        <v>1406.09969603016</v>
      </c>
      <c r="D165" s="3">
        <v>-14.9111636140501</v>
      </c>
      <c r="E165" s="3">
        <v>-1.04933495144319</v>
      </c>
      <c r="F165" s="3">
        <v>215.52656843924001</v>
      </c>
      <c r="G165" s="3">
        <v>5.1458646147000104</v>
      </c>
      <c r="H165" s="3">
        <v>1420.2537</v>
      </c>
      <c r="I165" s="3">
        <v>1420.2537</v>
      </c>
      <c r="J165" s="3">
        <v>1404.5839000000001</v>
      </c>
    </row>
    <row r="166" spans="1:10" ht="15" customHeight="1" x14ac:dyDescent="0.25">
      <c r="A166" s="101">
        <v>42681</v>
      </c>
      <c r="B166" s="3">
        <v>1431.7725097693899</v>
      </c>
      <c r="D166" s="3">
        <v>25.672813739229898</v>
      </c>
      <c r="E166" s="3">
        <v>1.82581745886951</v>
      </c>
      <c r="F166" s="3">
        <v>219.46169015430999</v>
      </c>
      <c r="G166" s="3">
        <v>7.0656361681164501</v>
      </c>
      <c r="H166" s="3">
        <v>1407.8805</v>
      </c>
      <c r="I166" s="3">
        <v>1434.1718000000001</v>
      </c>
      <c r="J166" s="3">
        <v>1407.8805</v>
      </c>
    </row>
    <row r="167" spans="1:10" ht="15" customHeight="1" x14ac:dyDescent="0.25">
      <c r="A167" s="101">
        <v>42682</v>
      </c>
      <c r="B167" s="3">
        <v>1439.4343099350999</v>
      </c>
      <c r="D167" s="3">
        <v>7.6618001657100097</v>
      </c>
      <c r="E167" s="3">
        <v>0.53512692228907499</v>
      </c>
      <c r="F167" s="3">
        <v>220.63608874243999</v>
      </c>
      <c r="G167" s="3">
        <v>7.6385732117738998</v>
      </c>
      <c r="H167" s="3">
        <v>1432.3875</v>
      </c>
      <c r="I167" s="3">
        <v>1441.3678</v>
      </c>
      <c r="J167" s="3">
        <v>1427.1975</v>
      </c>
    </row>
    <row r="168" spans="1:10" ht="15" customHeight="1" x14ac:dyDescent="0.25">
      <c r="A168" s="101">
        <v>42683</v>
      </c>
      <c r="B168" s="3">
        <v>1456.7116332477101</v>
      </c>
      <c r="D168" s="3">
        <v>17.2773233126101</v>
      </c>
      <c r="E168" s="3">
        <v>1.2002856395293999</v>
      </c>
      <c r="F168" s="3">
        <v>223.28435203122999</v>
      </c>
      <c r="G168" s="3">
        <v>8.9305435486267903</v>
      </c>
      <c r="H168" s="3">
        <v>1430.9128000000001</v>
      </c>
      <c r="I168" s="3">
        <v>1458.9628</v>
      </c>
      <c r="J168" s="3">
        <v>1391.8059000000001</v>
      </c>
    </row>
    <row r="169" spans="1:10" ht="15" customHeight="1" x14ac:dyDescent="0.25">
      <c r="A169" s="101">
        <v>42684</v>
      </c>
      <c r="B169" s="3">
        <v>1460.51901635019</v>
      </c>
      <c r="D169" s="3">
        <v>3.8073831024798799</v>
      </c>
      <c r="E169" s="3">
        <v>0.26136834604604198</v>
      </c>
      <c r="F169" s="3">
        <v>223.86794664911</v>
      </c>
      <c r="G169" s="3">
        <v>9.21525350863703</v>
      </c>
      <c r="H169" s="3">
        <v>1457.4562000000001</v>
      </c>
      <c r="I169" s="3">
        <v>1479.3123000000001</v>
      </c>
      <c r="J169" s="3">
        <v>1453.6803</v>
      </c>
    </row>
    <row r="170" spans="1:10" ht="15" customHeight="1" x14ac:dyDescent="0.25">
      <c r="A170" s="101">
        <v>42685</v>
      </c>
      <c r="B170" s="3">
        <v>1451.5300242973101</v>
      </c>
      <c r="D170" s="3">
        <v>-8.9889920528798903</v>
      </c>
      <c r="E170" s="3">
        <v>-0.61546559491866204</v>
      </c>
      <c r="F170" s="3">
        <v>222.49011645943</v>
      </c>
      <c r="G170" s="3">
        <v>8.5430711988862793</v>
      </c>
      <c r="H170" s="3">
        <v>1461.7361000000001</v>
      </c>
      <c r="I170" s="3">
        <v>1470.5155</v>
      </c>
      <c r="J170" s="3">
        <v>1449.6579999999999</v>
      </c>
    </row>
    <row r="171" spans="1:10" ht="15" customHeight="1" x14ac:dyDescent="0.25">
      <c r="A171" s="101">
        <v>42688</v>
      </c>
      <c r="B171" s="3">
        <v>1443.0849770151799</v>
      </c>
      <c r="D171" s="3">
        <v>-8.4450472821301901</v>
      </c>
      <c r="E171" s="3">
        <v>-0.58180314156563995</v>
      </c>
      <c r="F171" s="3">
        <v>221.19566197220001</v>
      </c>
      <c r="G171" s="3">
        <v>7.9115642007013003</v>
      </c>
      <c r="H171" s="3">
        <v>1454.3027</v>
      </c>
      <c r="I171" s="3">
        <v>1469.5948000000001</v>
      </c>
      <c r="J171" s="3">
        <v>1438.4084</v>
      </c>
    </row>
    <row r="172" spans="1:10" ht="15" customHeight="1" x14ac:dyDescent="0.25">
      <c r="A172" s="101">
        <v>42689</v>
      </c>
      <c r="B172" s="3">
        <v>1466.46326314111</v>
      </c>
      <c r="D172" s="3">
        <v>23.378286125930099</v>
      </c>
      <c r="E172" s="3">
        <v>1.62002144698953</v>
      </c>
      <c r="F172" s="3">
        <v>224.77907913595999</v>
      </c>
      <c r="G172" s="3">
        <v>9.6597546845344695</v>
      </c>
      <c r="H172" s="3">
        <v>1445.5016000000001</v>
      </c>
      <c r="I172" s="3">
        <v>1467.2791999999999</v>
      </c>
      <c r="J172" s="3">
        <v>1445.5016000000001</v>
      </c>
    </row>
    <row r="173" spans="1:10" ht="15" customHeight="1" x14ac:dyDescent="0.25">
      <c r="A173" s="101">
        <v>42690</v>
      </c>
      <c r="B173" s="3">
        <v>1458.2462232844</v>
      </c>
      <c r="D173" s="3">
        <v>-8.2170398567100094</v>
      </c>
      <c r="E173" s="3">
        <v>-0.560330426492194</v>
      </c>
      <c r="F173" s="3">
        <v>223.51957356317001</v>
      </c>
      <c r="G173" s="3">
        <v>9.0452977134192398</v>
      </c>
      <c r="H173" s="3">
        <v>1466.8191999999999</v>
      </c>
      <c r="I173" s="3">
        <v>1473.8315</v>
      </c>
      <c r="J173" s="3">
        <v>1454.4567999999999</v>
      </c>
    </row>
    <row r="174" spans="1:10" ht="15" customHeight="1" x14ac:dyDescent="0.25">
      <c r="A174" s="101">
        <v>42691</v>
      </c>
      <c r="B174" s="3">
        <v>1472.04923464888</v>
      </c>
      <c r="D174" s="3">
        <v>13.8030113644799</v>
      </c>
      <c r="E174" s="3">
        <v>0.94654874767250397</v>
      </c>
      <c r="F174" s="3">
        <v>225.63529528754</v>
      </c>
      <c r="G174" s="3">
        <v>10.0774646133237</v>
      </c>
      <c r="H174" s="3">
        <v>1457.3596</v>
      </c>
      <c r="I174" s="3">
        <v>1472.6234999999999</v>
      </c>
      <c r="J174" s="3">
        <v>1454.1524999999999</v>
      </c>
    </row>
    <row r="175" spans="1:10" ht="15" customHeight="1" x14ac:dyDescent="0.25">
      <c r="A175" s="101">
        <v>42692</v>
      </c>
      <c r="B175" s="3">
        <v>1476.4736552757399</v>
      </c>
      <c r="D175" s="3">
        <v>4.4244206268599502</v>
      </c>
      <c r="E175" s="3">
        <v>0.30056200042216602</v>
      </c>
      <c r="F175" s="3">
        <v>226.31346924471001</v>
      </c>
      <c r="G175" s="3">
        <v>10.4083156429772</v>
      </c>
      <c r="H175" s="3">
        <v>1473.2483999999999</v>
      </c>
      <c r="I175" s="3">
        <v>1478.7534000000001</v>
      </c>
      <c r="J175" s="3">
        <v>1467.7037</v>
      </c>
    </row>
    <row r="176" spans="1:10" ht="15" customHeight="1" x14ac:dyDescent="0.25">
      <c r="A176" s="101">
        <v>42695</v>
      </c>
      <c r="B176" s="3">
        <v>1478.5820081460299</v>
      </c>
      <c r="D176" s="3">
        <v>2.1083528702899899</v>
      </c>
      <c r="E176" s="3">
        <v>0.14279651131983101</v>
      </c>
      <c r="F176" s="3">
        <v>226.63663698344001</v>
      </c>
      <c r="G176" s="3">
        <v>10.5659748659232</v>
      </c>
      <c r="H176" s="3">
        <v>1477.1755000000001</v>
      </c>
      <c r="I176" s="3">
        <v>1482.1239</v>
      </c>
      <c r="J176" s="3">
        <v>1466.0228</v>
      </c>
    </row>
    <row r="177" spans="1:10" ht="15" customHeight="1" x14ac:dyDescent="0.25">
      <c r="A177" s="101">
        <v>42696</v>
      </c>
      <c r="B177" s="3">
        <v>1485.04839086944</v>
      </c>
      <c r="D177" s="3">
        <v>6.4663827234101001</v>
      </c>
      <c r="E177" s="3">
        <v>0.43733676507522401</v>
      </c>
      <c r="F177" s="3">
        <v>227.62780232009999</v>
      </c>
      <c r="G177" s="3">
        <v>11.049520523676399</v>
      </c>
      <c r="H177" s="3">
        <v>1479.1397999999999</v>
      </c>
      <c r="I177" s="3">
        <v>1490.2867000000001</v>
      </c>
      <c r="J177" s="3">
        <v>1478.6158</v>
      </c>
    </row>
    <row r="178" spans="1:10" ht="15" customHeight="1" x14ac:dyDescent="0.25">
      <c r="A178" s="101">
        <v>42697</v>
      </c>
      <c r="B178" s="3">
        <v>1482.6348623992701</v>
      </c>
      <c r="D178" s="3">
        <v>-2.4135284701699198</v>
      </c>
      <c r="E178" s="3">
        <v>-0.16252187369846199</v>
      </c>
      <c r="F178" s="3">
        <v>227.25785735071</v>
      </c>
      <c r="G178" s="3">
        <v>10.869040762187799</v>
      </c>
      <c r="H178" s="3">
        <v>1485.7118</v>
      </c>
      <c r="I178" s="3">
        <v>1488.6835000000001</v>
      </c>
      <c r="J178" s="3">
        <v>1476.3616</v>
      </c>
    </row>
    <row r="179" spans="1:10" ht="15" customHeight="1" x14ac:dyDescent="0.25">
      <c r="A179" s="101">
        <v>42698</v>
      </c>
      <c r="B179" s="3">
        <v>1484.32989803546</v>
      </c>
      <c r="D179" s="3">
        <v>1.6950356361899099</v>
      </c>
      <c r="E179" s="3">
        <v>0.11432589905830901</v>
      </c>
      <c r="F179" s="3">
        <v>227.51767193930999</v>
      </c>
      <c r="G179" s="3">
        <v>10.995792789817999</v>
      </c>
      <c r="H179" s="3">
        <v>1483.3335</v>
      </c>
      <c r="I179" s="3">
        <v>1487.7156</v>
      </c>
      <c r="J179" s="3">
        <v>1479.1781000000001</v>
      </c>
    </row>
    <row r="180" spans="1:10" ht="15" customHeight="1" x14ac:dyDescent="0.25">
      <c r="A180" s="101">
        <v>42699</v>
      </c>
      <c r="B180" s="3">
        <v>1491.2286358742699</v>
      </c>
      <c r="D180" s="3">
        <v>6.8987378388098897</v>
      </c>
      <c r="E180" s="3">
        <v>0.46477119728844901</v>
      </c>
      <c r="F180" s="3">
        <v>228.57510854723</v>
      </c>
      <c r="G180" s="3">
        <v>11.511669264909401</v>
      </c>
      <c r="H180" s="3">
        <v>1484.3376000000001</v>
      </c>
      <c r="I180" s="3">
        <v>1491.2285999999999</v>
      </c>
      <c r="J180" s="3">
        <v>1478.3303000000001</v>
      </c>
    </row>
    <row r="181" spans="1:10" ht="15" customHeight="1" x14ac:dyDescent="0.25">
      <c r="A181" s="101">
        <v>42702</v>
      </c>
      <c r="B181" s="3">
        <v>1472.6814939498499</v>
      </c>
      <c r="D181" s="3">
        <v>-18.547141924419901</v>
      </c>
      <c r="E181" s="3">
        <v>-1.24374904546721</v>
      </c>
      <c r="F181" s="3">
        <v>225.73220781649999</v>
      </c>
      <c r="G181" s="3">
        <v>10.1247439428434</v>
      </c>
      <c r="H181" s="3">
        <v>1491.0643</v>
      </c>
      <c r="I181" s="3">
        <v>1491.0643</v>
      </c>
      <c r="J181" s="3">
        <v>1469.8785</v>
      </c>
    </row>
    <row r="182" spans="1:10" ht="15" customHeight="1" x14ac:dyDescent="0.25">
      <c r="A182" s="101">
        <v>42703</v>
      </c>
      <c r="B182" s="3">
        <v>1467.1781018122499</v>
      </c>
      <c r="D182" s="3">
        <v>-5.5033921376000299</v>
      </c>
      <c r="E182" s="3">
        <v>-0.37369873663852798</v>
      </c>
      <c r="F182" s="3">
        <v>224.8886494077</v>
      </c>
      <c r="G182" s="3">
        <v>9.7132091660009596</v>
      </c>
      <c r="H182" s="3">
        <v>1472.6447000000001</v>
      </c>
      <c r="I182" s="3">
        <v>1479.0739000000001</v>
      </c>
      <c r="J182" s="3">
        <v>1462.2976000000001</v>
      </c>
    </row>
    <row r="183" spans="1:10" ht="15" customHeight="1" x14ac:dyDescent="0.25">
      <c r="A183" s="101">
        <v>42704</v>
      </c>
      <c r="B183" s="3">
        <v>1481.1408490373401</v>
      </c>
      <c r="D183" s="3">
        <v>13.9627472250901</v>
      </c>
      <c r="E183" s="3">
        <v>0.95167363852033304</v>
      </c>
      <c r="F183" s="3">
        <v>227.02885540014</v>
      </c>
      <c r="G183" s="3">
        <v>10.757320855609599</v>
      </c>
      <c r="H183" s="3">
        <v>1467.0334</v>
      </c>
      <c r="I183" s="3">
        <v>1484.0239999999999</v>
      </c>
      <c r="J183" s="3">
        <v>1466.7935</v>
      </c>
    </row>
    <row r="184" spans="1:10" ht="15" customHeight="1" x14ac:dyDescent="0.25">
      <c r="A184" s="101">
        <v>42705</v>
      </c>
      <c r="B184" s="3">
        <v>1477.9511306014799</v>
      </c>
      <c r="D184" s="3">
        <v>-3.18971843586018</v>
      </c>
      <c r="E184" s="3">
        <v>-0.21535551044543599</v>
      </c>
      <c r="F184" s="3">
        <v>226.53993624973</v>
      </c>
      <c r="G184" s="3">
        <v>10.5187988619231</v>
      </c>
      <c r="H184" s="3">
        <v>1480.5342000000001</v>
      </c>
      <c r="I184" s="3">
        <v>1482.5582999999999</v>
      </c>
      <c r="J184" s="3">
        <v>1473.3526999999999</v>
      </c>
    </row>
    <row r="185" spans="1:10" ht="15" customHeight="1" x14ac:dyDescent="0.25">
      <c r="A185" s="101">
        <v>42706</v>
      </c>
      <c r="B185" s="3">
        <v>1470.08278175541</v>
      </c>
      <c r="D185" s="3">
        <v>-7.86834884606992</v>
      </c>
      <c r="E185" s="3">
        <v>-0.53238220690475702</v>
      </c>
      <c r="F185" s="3">
        <v>225.33387793759999</v>
      </c>
      <c r="G185" s="3">
        <v>9.9304164414959306</v>
      </c>
      <c r="H185" s="3">
        <v>1477.9242999999999</v>
      </c>
      <c r="I185" s="3">
        <v>1477.9242999999999</v>
      </c>
      <c r="J185" s="3">
        <v>1461.6596999999999</v>
      </c>
    </row>
    <row r="186" spans="1:10" ht="15" customHeight="1" x14ac:dyDescent="0.25">
      <c r="A186" s="101">
        <v>42709</v>
      </c>
      <c r="B186" s="3">
        <v>1483.2861685601899</v>
      </c>
      <c r="D186" s="3">
        <v>13.2033868047799</v>
      </c>
      <c r="E186" s="3">
        <v>0.89813900064961105</v>
      </c>
      <c r="F186" s="3">
        <v>227.35768937703</v>
      </c>
      <c r="G186" s="3">
        <v>10.9177443851317</v>
      </c>
      <c r="H186" s="3">
        <v>1469.8445999999999</v>
      </c>
      <c r="I186" s="3">
        <v>1490.6277</v>
      </c>
      <c r="J186" s="3">
        <v>1462.9202</v>
      </c>
    </row>
    <row r="187" spans="1:10" ht="15" customHeight="1" x14ac:dyDescent="0.25">
      <c r="A187" s="101">
        <v>42710</v>
      </c>
      <c r="B187" s="3">
        <v>1492.1706989347699</v>
      </c>
      <c r="D187" s="3">
        <v>8.8845303745799793</v>
      </c>
      <c r="E187" s="3">
        <v>0.59897614923518605</v>
      </c>
      <c r="F187" s="3">
        <v>228.71950770985001</v>
      </c>
      <c r="G187" s="3">
        <v>11.5821152192679</v>
      </c>
      <c r="H187" s="3">
        <v>1483.7460000000001</v>
      </c>
      <c r="I187" s="3">
        <v>1492.1706999999999</v>
      </c>
      <c r="J187" s="3">
        <v>1479.6854000000001</v>
      </c>
    </row>
    <row r="188" spans="1:10" ht="15" customHeight="1" x14ac:dyDescent="0.25">
      <c r="A188" s="101">
        <v>42711</v>
      </c>
      <c r="B188" s="3">
        <v>1503.9538125858101</v>
      </c>
      <c r="D188" s="3">
        <v>11.7831136510401</v>
      </c>
      <c r="E188" s="3">
        <v>0.78966258079264895</v>
      </c>
      <c r="F188" s="3">
        <v>230.52562007720999</v>
      </c>
      <c r="G188" s="3">
        <v>12.4632374300125</v>
      </c>
      <c r="H188" s="3">
        <v>1493.1838</v>
      </c>
      <c r="I188" s="3">
        <v>1503.9792</v>
      </c>
      <c r="J188" s="3">
        <v>1493.1838</v>
      </c>
    </row>
    <row r="189" spans="1:10" ht="15" customHeight="1" x14ac:dyDescent="0.25">
      <c r="A189" s="101">
        <v>42712</v>
      </c>
      <c r="B189" s="3">
        <v>1520.1480362157399</v>
      </c>
      <c r="D189" s="3">
        <v>16.194223629929802</v>
      </c>
      <c r="E189" s="3">
        <v>1.07677665992191</v>
      </c>
      <c r="F189" s="3">
        <v>233.00786614934</v>
      </c>
      <c r="G189" s="3">
        <v>13.6742153216506</v>
      </c>
      <c r="H189" s="3">
        <v>1505.1031</v>
      </c>
      <c r="I189" s="3">
        <v>1520.1479999999999</v>
      </c>
      <c r="J189" s="3">
        <v>1503.3849</v>
      </c>
    </row>
    <row r="190" spans="1:10" ht="15" customHeight="1" x14ac:dyDescent="0.25">
      <c r="A190" s="101">
        <v>42713</v>
      </c>
      <c r="B190" s="3">
        <v>1534.2729488546499</v>
      </c>
      <c r="D190" s="3">
        <v>14.124912638910001</v>
      </c>
      <c r="E190" s="3">
        <v>0.92918007341393705</v>
      </c>
      <c r="F190" s="3">
        <v>235.17292881109</v>
      </c>
      <c r="G190" s="3">
        <v>14.7304534790307</v>
      </c>
      <c r="H190" s="3">
        <v>1519.1619000000001</v>
      </c>
      <c r="I190" s="3">
        <v>1538.3834999999999</v>
      </c>
      <c r="J190" s="3">
        <v>1514.1556</v>
      </c>
    </row>
    <row r="191" spans="1:10" ht="15" customHeight="1" x14ac:dyDescent="0.25">
      <c r="A191" s="101">
        <v>42716</v>
      </c>
      <c r="B191" s="3">
        <v>1537.92540271028</v>
      </c>
      <c r="D191" s="3">
        <v>3.6524538556300201</v>
      </c>
      <c r="E191" s="3">
        <v>0.238057632336974</v>
      </c>
      <c r="F191" s="3">
        <v>235.73277591732</v>
      </c>
      <c r="G191" s="3">
        <v>15.0035780801547</v>
      </c>
      <c r="H191" s="3">
        <v>1534.1005</v>
      </c>
      <c r="I191" s="3">
        <v>1540.9982</v>
      </c>
      <c r="J191" s="3">
        <v>1529.2881</v>
      </c>
    </row>
    <row r="192" spans="1:10" ht="15" customHeight="1" x14ac:dyDescent="0.25">
      <c r="A192" s="101">
        <v>42717</v>
      </c>
      <c r="B192" s="3">
        <v>1550.99848301163</v>
      </c>
      <c r="D192" s="3">
        <v>13.07308030135</v>
      </c>
      <c r="E192" s="3">
        <v>0.85004645077786301</v>
      </c>
      <c r="F192" s="3">
        <v>237.73661401232999</v>
      </c>
      <c r="G192" s="3">
        <v>15.9811619138948</v>
      </c>
      <c r="H192" s="3">
        <v>1537.5367000000001</v>
      </c>
      <c r="I192" s="3">
        <v>1551.9554000000001</v>
      </c>
      <c r="J192" s="3">
        <v>1535.4811</v>
      </c>
    </row>
    <row r="193" spans="1:10" ht="15" customHeight="1" x14ac:dyDescent="0.25">
      <c r="A193" s="101">
        <v>42718</v>
      </c>
      <c r="B193" s="3">
        <v>1541.38807128439</v>
      </c>
      <c r="D193" s="3">
        <v>-9.6104117272400291</v>
      </c>
      <c r="E193" s="3">
        <v>-0.61962740985916898</v>
      </c>
      <c r="F193" s="3">
        <v>236.26353278863999</v>
      </c>
      <c r="G193" s="3">
        <v>15.2625108444039</v>
      </c>
      <c r="H193" s="3">
        <v>1551.0857000000001</v>
      </c>
      <c r="I193" s="3">
        <v>1551.0857000000001</v>
      </c>
      <c r="J193" s="3">
        <v>1538.6343999999999</v>
      </c>
    </row>
    <row r="194" spans="1:10" ht="15" customHeight="1" x14ac:dyDescent="0.25">
      <c r="A194" s="101">
        <v>42719</v>
      </c>
      <c r="B194" s="3">
        <v>1550.51630921426</v>
      </c>
      <c r="D194" s="3">
        <v>9.1282379298700107</v>
      </c>
      <c r="E194" s="3">
        <v>0.59220893815947695</v>
      </c>
      <c r="F194" s="3">
        <v>237.66270654742999</v>
      </c>
      <c r="G194" s="3">
        <v>15.9451057359736</v>
      </c>
      <c r="H194" s="3">
        <v>1541.3880999999999</v>
      </c>
      <c r="I194" s="3">
        <v>1551.1436000000001</v>
      </c>
      <c r="J194" s="3">
        <v>1532.1002000000001</v>
      </c>
    </row>
    <row r="195" spans="1:10" ht="15" customHeight="1" x14ac:dyDescent="0.25">
      <c r="A195" s="101">
        <v>42720</v>
      </c>
      <c r="B195" s="3">
        <v>1548.1952296351401</v>
      </c>
      <c r="D195" s="3">
        <v>-2.3210795791198899</v>
      </c>
      <c r="E195" s="3">
        <v>-0.14969720507461701</v>
      </c>
      <c r="F195" s="3">
        <v>237.30693211822</v>
      </c>
      <c r="G195" s="3">
        <v>15.7715391532642</v>
      </c>
      <c r="H195" s="3">
        <v>1550.2117000000001</v>
      </c>
      <c r="I195" s="3">
        <v>1553.5967000000001</v>
      </c>
      <c r="J195" s="3">
        <v>1544.3828000000001</v>
      </c>
    </row>
    <row r="196" spans="1:10" ht="15" customHeight="1" x14ac:dyDescent="0.25">
      <c r="A196" s="101">
        <v>42723</v>
      </c>
      <c r="B196" s="3">
        <v>1542.7091390836599</v>
      </c>
      <c r="D196" s="3">
        <v>-5.4860905514801699</v>
      </c>
      <c r="E196" s="3">
        <v>-0.35435392426400503</v>
      </c>
      <c r="F196" s="3">
        <v>236.46602569171</v>
      </c>
      <c r="G196" s="3">
        <v>15.361298161094499</v>
      </c>
      <c r="H196" s="3">
        <v>1548.0419999999999</v>
      </c>
      <c r="I196" s="3">
        <v>1552.5461</v>
      </c>
      <c r="J196" s="3">
        <v>1542.0273</v>
      </c>
    </row>
    <row r="197" spans="1:10" ht="15" customHeight="1" x14ac:dyDescent="0.25">
      <c r="A197" s="101">
        <v>42724</v>
      </c>
      <c r="B197" s="3">
        <v>1536.72487564366</v>
      </c>
      <c r="D197" s="3">
        <v>-5.9842634399999497</v>
      </c>
      <c r="E197" s="3">
        <v>-0.38790613787084099</v>
      </c>
      <c r="F197" s="3">
        <v>235.54875946407</v>
      </c>
      <c r="G197" s="3">
        <v>14.9138046047989</v>
      </c>
      <c r="H197" s="3">
        <v>1542.1812</v>
      </c>
      <c r="I197" s="3">
        <v>1547.8552999999999</v>
      </c>
      <c r="J197" s="3">
        <v>1535.1228000000001</v>
      </c>
    </row>
    <row r="198" spans="1:10" ht="15" customHeight="1" x14ac:dyDescent="0.25">
      <c r="A198" s="101">
        <v>42725</v>
      </c>
      <c r="B198" s="3">
        <v>1525.4671831473299</v>
      </c>
      <c r="D198" s="3">
        <v>-11.25769249633</v>
      </c>
      <c r="E198" s="3">
        <v>-0.73257696772915903</v>
      </c>
      <c r="F198" s="3">
        <v>233.82318350445999</v>
      </c>
      <c r="G198" s="3">
        <v>14.071972539520599</v>
      </c>
      <c r="H198" s="3">
        <v>1535.5623000000001</v>
      </c>
      <c r="I198" s="3">
        <v>1537.3510000000001</v>
      </c>
      <c r="J198" s="3">
        <v>1521.6389999999999</v>
      </c>
    </row>
    <row r="199" spans="1:10" ht="15" customHeight="1" x14ac:dyDescent="0.25">
      <c r="A199" s="101">
        <v>42726</v>
      </c>
      <c r="B199" s="3">
        <v>1519.5388387811699</v>
      </c>
      <c r="D199" s="3">
        <v>-5.9283443661599904</v>
      </c>
      <c r="E199" s="3">
        <v>-0.38862483779746798</v>
      </c>
      <c r="F199" s="3">
        <v>232.91448853682999</v>
      </c>
      <c r="G199" s="3">
        <v>13.6286605212651</v>
      </c>
      <c r="H199" s="3">
        <v>1525.2683</v>
      </c>
      <c r="I199" s="3">
        <v>1525.2683</v>
      </c>
      <c r="J199" s="3">
        <v>1515.6083000000001</v>
      </c>
    </row>
    <row r="200" spans="1:10" ht="15" customHeight="1" x14ac:dyDescent="0.25">
      <c r="A200" s="101">
        <v>42727</v>
      </c>
      <c r="B200" s="3">
        <v>1525.8013640245499</v>
      </c>
      <c r="D200" s="3">
        <v>6.2625252433799599</v>
      </c>
      <c r="E200" s="3">
        <v>0.41213327909428399</v>
      </c>
      <c r="F200" s="3">
        <v>233.87440665592001</v>
      </c>
      <c r="G200" s="3">
        <v>14.096962045861099</v>
      </c>
      <c r="H200" s="3">
        <v>1519.3463999999999</v>
      </c>
      <c r="I200" s="3">
        <v>1528.4244000000001</v>
      </c>
      <c r="J200" s="3">
        <v>1519.2753</v>
      </c>
    </row>
    <row r="201" spans="1:10" ht="15" customHeight="1" x14ac:dyDescent="0.25">
      <c r="A201" s="101">
        <v>42731</v>
      </c>
      <c r="B201" s="3">
        <v>1533.31070328142</v>
      </c>
      <c r="D201" s="3">
        <v>7.5093392568701303</v>
      </c>
      <c r="E201" s="3">
        <v>0.49215706801197801</v>
      </c>
      <c r="F201" s="3">
        <v>235.02543607855</v>
      </c>
      <c r="G201" s="3">
        <v>14.658498308957601</v>
      </c>
      <c r="H201" s="3">
        <v>1525.7126000000001</v>
      </c>
      <c r="I201" s="3">
        <v>1536.0061000000001</v>
      </c>
      <c r="J201" s="3">
        <v>1525.4775</v>
      </c>
    </row>
    <row r="202" spans="1:10" ht="15" customHeight="1" x14ac:dyDescent="0.25">
      <c r="A202" s="101">
        <v>42732</v>
      </c>
      <c r="B202" s="3">
        <v>1527.3040214437401</v>
      </c>
      <c r="D202" s="3">
        <v>-6.0066818376799302</v>
      </c>
      <c r="E202" s="3">
        <v>-0.39174590152048999</v>
      </c>
      <c r="F202" s="3">
        <v>234.10473356518</v>
      </c>
      <c r="G202" s="3">
        <v>14.2093283410866</v>
      </c>
      <c r="H202" s="3">
        <v>1532.865</v>
      </c>
      <c r="I202" s="3">
        <v>1532.8649</v>
      </c>
      <c r="J202" s="3">
        <v>1526.2885000000001</v>
      </c>
    </row>
    <row r="203" spans="1:10" ht="15" customHeight="1" x14ac:dyDescent="0.25">
      <c r="A203" s="101">
        <v>42733</v>
      </c>
      <c r="B203" s="3">
        <v>1518.3653212244001</v>
      </c>
      <c r="D203" s="3">
        <v>-8.9387002193400296</v>
      </c>
      <c r="E203" s="3">
        <v>-0.58526004605752302</v>
      </c>
      <c r="F203" s="3">
        <v>232.73461209369</v>
      </c>
      <c r="G203" s="3">
        <v>13.5409067734338</v>
      </c>
      <c r="H203" s="3">
        <v>1526.7037</v>
      </c>
      <c r="I203" s="3">
        <v>1526.7039</v>
      </c>
      <c r="J203" s="3">
        <v>1516.9222</v>
      </c>
    </row>
    <row r="204" spans="1:10" ht="15" customHeight="1" x14ac:dyDescent="0.25">
      <c r="A204" s="101">
        <v>42734</v>
      </c>
      <c r="B204" s="3">
        <v>1517.19708986607</v>
      </c>
      <c r="D204" s="3">
        <v>-1.1682313583301001</v>
      </c>
      <c r="E204" s="3">
        <v>-7.6940071140985097E-2</v>
      </c>
      <c r="F204" s="3">
        <v>232.55554591757999</v>
      </c>
      <c r="G204" s="3">
        <v>13.4535483189904</v>
      </c>
      <c r="H204" s="3">
        <v>1518.3431</v>
      </c>
      <c r="I204" s="3">
        <v>1522.0581999999999</v>
      </c>
      <c r="J204" s="3">
        <v>1511.2771</v>
      </c>
    </row>
    <row r="205" spans="1:10" ht="15" customHeight="1" x14ac:dyDescent="0.25">
      <c r="A205" s="101">
        <v>42737</v>
      </c>
      <c r="B205" s="3">
        <v>1526.8265818622899</v>
      </c>
      <c r="D205" s="3">
        <v>9.6294919962199401</v>
      </c>
      <c r="E205" s="3">
        <v>0.63468959046513096</v>
      </c>
      <c r="F205" s="3">
        <v>234.03155175956999</v>
      </c>
      <c r="G205" s="3">
        <v>14.173626180185201</v>
      </c>
      <c r="H205" s="3">
        <v>1516.4322999999999</v>
      </c>
      <c r="I205" s="3">
        <v>1530.6141</v>
      </c>
      <c r="J205" s="3">
        <v>1510.6654000000001</v>
      </c>
    </row>
    <row r="206" spans="1:10" ht="15" customHeight="1" x14ac:dyDescent="0.25">
      <c r="A206" s="101">
        <v>42738</v>
      </c>
      <c r="B206" s="3">
        <v>1534.69689963887</v>
      </c>
      <c r="D206" s="3">
        <v>7.8703177765801202</v>
      </c>
      <c r="E206" s="3">
        <v>0.515469004147184</v>
      </c>
      <c r="F206" s="3">
        <v>235.23791186881999</v>
      </c>
      <c r="G206" s="3">
        <v>14.7621558340573</v>
      </c>
      <c r="H206" s="3">
        <v>1527.2503999999999</v>
      </c>
      <c r="I206" s="3">
        <v>1541.2028</v>
      </c>
      <c r="J206" s="3">
        <v>1526.2589</v>
      </c>
    </row>
    <row r="207" spans="1:10" ht="15" customHeight="1" x14ac:dyDescent="0.25">
      <c r="A207" s="101">
        <v>42739</v>
      </c>
      <c r="B207" s="3">
        <v>1530.92556801771</v>
      </c>
      <c r="D207" s="3">
        <v>-3.7713316211600101</v>
      </c>
      <c r="E207" s="3">
        <v>-0.24573787971080499</v>
      </c>
      <c r="F207" s="3">
        <v>234.65984321191999</v>
      </c>
      <c r="G207" s="3">
        <v>14.480141745601401</v>
      </c>
      <c r="H207" s="3">
        <v>1535.1587999999999</v>
      </c>
      <c r="I207" s="3">
        <v>1538.7744</v>
      </c>
      <c r="J207" s="3">
        <v>1527.5887</v>
      </c>
    </row>
    <row r="208" spans="1:10" ht="15" customHeight="1" x14ac:dyDescent="0.25">
      <c r="A208" s="101">
        <v>42740</v>
      </c>
      <c r="B208" s="3">
        <v>1522.10278065845</v>
      </c>
      <c r="D208" s="3">
        <v>-8.8227873592600101</v>
      </c>
      <c r="E208" s="3">
        <v>-0.57630413545735004</v>
      </c>
      <c r="F208" s="3">
        <v>233.30748883122999</v>
      </c>
      <c r="G208" s="3">
        <v>13.820387954443101</v>
      </c>
      <c r="H208" s="3">
        <v>1530.9255000000001</v>
      </c>
      <c r="I208" s="3">
        <v>1530.9257</v>
      </c>
      <c r="J208" s="3">
        <v>1521.8844999999999</v>
      </c>
    </row>
    <row r="209" spans="1:10" ht="15" customHeight="1" x14ac:dyDescent="0.25">
      <c r="A209" s="101">
        <v>42744</v>
      </c>
      <c r="B209" s="3">
        <v>1509.8206435987699</v>
      </c>
      <c r="D209" s="3">
        <v>-12.28213705968</v>
      </c>
      <c r="E209" s="3">
        <v>-0.80691903436158596</v>
      </c>
      <c r="F209" s="3">
        <v>231.42488629525999</v>
      </c>
      <c r="G209" s="3">
        <v>12.9019495790546</v>
      </c>
      <c r="H209" s="3">
        <v>1522.2292</v>
      </c>
      <c r="I209" s="3">
        <v>1525.3759</v>
      </c>
      <c r="J209" s="3">
        <v>1504.0717</v>
      </c>
    </row>
    <row r="210" spans="1:10" ht="15" customHeight="1" x14ac:dyDescent="0.25">
      <c r="A210" s="101">
        <v>42745</v>
      </c>
      <c r="B210" s="3">
        <v>1510.0917475742699</v>
      </c>
      <c r="D210" s="3">
        <v>0.27110397549995402</v>
      </c>
      <c r="E210" s="3">
        <v>1.7956038463862099E-2</v>
      </c>
      <c r="F210" s="3">
        <v>231.46644103686</v>
      </c>
      <c r="G210" s="3">
        <v>12.9222222965484</v>
      </c>
      <c r="H210" s="3">
        <v>1509.8485000000001</v>
      </c>
      <c r="I210" s="3">
        <v>1516.5735999999999</v>
      </c>
      <c r="J210" s="3">
        <v>1506.2969000000001</v>
      </c>
    </row>
    <row r="211" spans="1:10" ht="15" customHeight="1" x14ac:dyDescent="0.25">
      <c r="A211" s="101">
        <v>42746</v>
      </c>
      <c r="B211" s="3">
        <v>1511.8761518992201</v>
      </c>
      <c r="D211" s="3">
        <v>1.78440432495017</v>
      </c>
      <c r="E211" s="3">
        <v>0.118165292129868</v>
      </c>
      <c r="F211" s="3">
        <v>231.73995403308999</v>
      </c>
      <c r="G211" s="3">
        <v>13.055657170402799</v>
      </c>
      <c r="H211" s="3">
        <v>1508.7114999999999</v>
      </c>
      <c r="I211" s="3">
        <v>1517.752</v>
      </c>
      <c r="J211" s="3">
        <v>1501.0308</v>
      </c>
    </row>
    <row r="212" spans="1:10" ht="15" customHeight="1" x14ac:dyDescent="0.25">
      <c r="A212" s="101">
        <v>42747</v>
      </c>
      <c r="B212" s="3">
        <v>1503.30747845734</v>
      </c>
      <c r="D212" s="3">
        <v>-8.5686734418800299</v>
      </c>
      <c r="E212" s="3">
        <v>-0.56675762965875398</v>
      </c>
      <c r="F212" s="3">
        <v>230.42655016264001</v>
      </c>
      <c r="G212" s="3">
        <v>12.4149056076288</v>
      </c>
      <c r="H212" s="3">
        <v>1511.9060999999999</v>
      </c>
      <c r="I212" s="3">
        <v>1513.2369000000001</v>
      </c>
      <c r="J212" s="3">
        <v>1499.5791999999999</v>
      </c>
    </row>
    <row r="213" spans="1:10" ht="15" customHeight="1" x14ac:dyDescent="0.25">
      <c r="A213" s="101">
        <v>42748</v>
      </c>
      <c r="B213" s="3">
        <v>1522.4901316667799</v>
      </c>
      <c r="D213" s="3">
        <v>19.182653209439799</v>
      </c>
      <c r="E213" s="3">
        <v>1.27602991964921</v>
      </c>
      <c r="F213" s="3">
        <v>233.36686188553</v>
      </c>
      <c r="G213" s="3">
        <v>13.849353437327199</v>
      </c>
      <c r="H213" s="3">
        <v>1504.2229</v>
      </c>
      <c r="I213" s="3">
        <v>1522.4901</v>
      </c>
      <c r="J213" s="3">
        <v>1504.223</v>
      </c>
    </row>
    <row r="214" spans="1:10" ht="15" customHeight="1" x14ac:dyDescent="0.25">
      <c r="A214" s="101">
        <v>42751</v>
      </c>
      <c r="B214" s="3">
        <v>1512.96890861372</v>
      </c>
      <c r="D214" s="3">
        <v>-9.5212230530598791</v>
      </c>
      <c r="E214" s="3">
        <v>-0.62537174166352705</v>
      </c>
      <c r="F214" s="3">
        <v>231.90745147689</v>
      </c>
      <c r="G214" s="3">
        <v>13.1373717528631</v>
      </c>
      <c r="H214" s="3">
        <v>1518.2683</v>
      </c>
      <c r="I214" s="3">
        <v>1518.2683</v>
      </c>
      <c r="J214" s="3">
        <v>1511.0718999999999</v>
      </c>
    </row>
    <row r="215" spans="1:10" ht="15" customHeight="1" x14ac:dyDescent="0.25">
      <c r="A215" s="101">
        <v>42752</v>
      </c>
      <c r="B215" s="3">
        <v>1507.3201400688299</v>
      </c>
      <c r="D215" s="3">
        <v>-5.6487685448901104</v>
      </c>
      <c r="E215" s="3">
        <v>-0.37335655166013099</v>
      </c>
      <c r="F215" s="3">
        <v>231.04160981301001</v>
      </c>
      <c r="G215" s="3">
        <v>12.7149659630462</v>
      </c>
      <c r="H215" s="3">
        <v>1512.8607999999999</v>
      </c>
      <c r="I215" s="3">
        <v>1514.5808999999999</v>
      </c>
      <c r="J215" s="3">
        <v>1498.7399</v>
      </c>
    </row>
    <row r="216" spans="1:10" ht="15" customHeight="1" x14ac:dyDescent="0.25">
      <c r="A216" s="101">
        <v>42753</v>
      </c>
      <c r="B216" s="3">
        <v>1515.99220958619</v>
      </c>
      <c r="D216" s="3">
        <v>8.6720695173601108</v>
      </c>
      <c r="E216" s="3">
        <v>0.57533030222525205</v>
      </c>
      <c r="F216" s="3">
        <v>232.37086220501001</v>
      </c>
      <c r="G216" s="3">
        <v>13.363449317372901</v>
      </c>
      <c r="H216" s="3">
        <v>1508.0530000000001</v>
      </c>
      <c r="I216" s="3">
        <v>1515.9921999999999</v>
      </c>
      <c r="J216" s="3">
        <v>1503.1077</v>
      </c>
    </row>
    <row r="217" spans="1:10" ht="15" customHeight="1" x14ac:dyDescent="0.25">
      <c r="A217" s="101">
        <v>42754</v>
      </c>
      <c r="B217" s="3">
        <v>1513.9167073256799</v>
      </c>
      <c r="D217" s="3">
        <v>-2.0755022605101199</v>
      </c>
      <c r="E217" s="3">
        <v>-0.136907185102008</v>
      </c>
      <c r="F217" s="3">
        <v>232.05272979857</v>
      </c>
      <c r="G217" s="3">
        <v>13.208246609979</v>
      </c>
      <c r="H217" s="3">
        <v>1516.0029999999999</v>
      </c>
      <c r="I217" s="3">
        <v>1521.9237000000001</v>
      </c>
      <c r="J217" s="3">
        <v>1508.4781</v>
      </c>
    </row>
    <row r="218" spans="1:10" ht="15" customHeight="1" x14ac:dyDescent="0.25">
      <c r="A218" s="101">
        <v>42755</v>
      </c>
      <c r="B218" s="3">
        <v>1525.4887360831699</v>
      </c>
      <c r="D218" s="3">
        <v>11.5720287574899</v>
      </c>
      <c r="E218" s="3">
        <v>0.76437684461068101</v>
      </c>
      <c r="F218" s="3">
        <v>233.82648713244001</v>
      </c>
      <c r="G218" s="3">
        <v>14.073584233256801</v>
      </c>
      <c r="H218" s="3">
        <v>1513.7728</v>
      </c>
      <c r="I218" s="3">
        <v>1527.3820000000001</v>
      </c>
      <c r="J218" s="3">
        <v>1507.7798</v>
      </c>
    </row>
    <row r="219" spans="1:10" ht="15" customHeight="1" x14ac:dyDescent="0.25">
      <c r="A219" s="101">
        <v>42758</v>
      </c>
      <c r="B219" s="3">
        <v>1504.6879669436901</v>
      </c>
      <c r="D219" s="3">
        <v>-20.800769139479801</v>
      </c>
      <c r="E219" s="3">
        <v>-1.36354786813357</v>
      </c>
      <c r="F219" s="3">
        <v>230.63815105200999</v>
      </c>
      <c r="G219" s="3">
        <v>12.5181363073387</v>
      </c>
      <c r="H219" s="3">
        <v>1524.3695</v>
      </c>
      <c r="I219" s="3">
        <v>1524.3695</v>
      </c>
      <c r="J219" s="3">
        <v>1503.0547999999999</v>
      </c>
    </row>
    <row r="220" spans="1:10" ht="15" customHeight="1" x14ac:dyDescent="0.25">
      <c r="A220" s="101">
        <v>42759</v>
      </c>
      <c r="B220" s="3">
        <v>1522.8524853203801</v>
      </c>
      <c r="D220" s="3">
        <v>18.164518376690001</v>
      </c>
      <c r="E220" s="3">
        <v>1.20719503151112</v>
      </c>
      <c r="F220" s="3">
        <v>233.42240335228001</v>
      </c>
      <c r="G220" s="3">
        <v>13.8764496583903</v>
      </c>
      <c r="H220" s="3">
        <v>1504.9067</v>
      </c>
      <c r="I220" s="3">
        <v>1522.8661999999999</v>
      </c>
      <c r="J220" s="3">
        <v>1504.9067</v>
      </c>
    </row>
    <row r="221" spans="1:10" ht="15" customHeight="1" x14ac:dyDescent="0.25">
      <c r="A221" s="101">
        <v>42760</v>
      </c>
      <c r="B221" s="3">
        <v>1545.98668952855</v>
      </c>
      <c r="D221" s="3">
        <v>23.134204208169798</v>
      </c>
      <c r="E221" s="3">
        <v>1.51913625457313</v>
      </c>
      <c r="F221" s="3">
        <v>236.96840770790001</v>
      </c>
      <c r="G221" s="3">
        <v>15.6063880905714</v>
      </c>
      <c r="H221" s="3">
        <v>1523.9872</v>
      </c>
      <c r="I221" s="3">
        <v>1545.9866999999999</v>
      </c>
      <c r="J221" s="3">
        <v>1523.9872</v>
      </c>
    </row>
    <row r="222" spans="1:10" ht="15" customHeight="1" x14ac:dyDescent="0.25">
      <c r="A222" s="101">
        <v>42761</v>
      </c>
      <c r="B222" s="3">
        <v>1553.8896012391599</v>
      </c>
      <c r="D222" s="3">
        <v>7.9029117106099402</v>
      </c>
      <c r="E222" s="3">
        <v>0.51118885849010798</v>
      </c>
      <c r="F222" s="3">
        <v>238.17976380624</v>
      </c>
      <c r="G222" s="3">
        <v>16.1973550661912</v>
      </c>
      <c r="H222" s="3">
        <v>1551.9598000000001</v>
      </c>
      <c r="I222" s="3">
        <v>1563.5156999999999</v>
      </c>
      <c r="J222" s="3">
        <v>1551.2219</v>
      </c>
    </row>
    <row r="223" spans="1:10" ht="15" customHeight="1" x14ac:dyDescent="0.25">
      <c r="A223" s="101">
        <v>42762</v>
      </c>
      <c r="B223" s="3">
        <v>1538.7613923813401</v>
      </c>
      <c r="D223" s="3">
        <v>-15.1282088578198</v>
      </c>
      <c r="E223" s="3">
        <v>-0.97357037757095299</v>
      </c>
      <c r="F223" s="3">
        <v>235.86091618045</v>
      </c>
      <c r="G223" s="3">
        <v>15.0660920377439</v>
      </c>
      <c r="H223" s="3">
        <v>1553.7877000000001</v>
      </c>
      <c r="I223" s="3">
        <v>1553.7877000000001</v>
      </c>
      <c r="J223" s="3">
        <v>1536.7688000000001</v>
      </c>
    </row>
    <row r="224" spans="1:10" ht="15" customHeight="1" x14ac:dyDescent="0.25">
      <c r="A224" s="101">
        <v>42765</v>
      </c>
      <c r="B224" s="3">
        <v>1528.88986015867</v>
      </c>
      <c r="D224" s="3">
        <v>-9.8715322226701101</v>
      </c>
      <c r="E224" s="3">
        <v>-0.64152455809884901</v>
      </c>
      <c r="F224" s="3">
        <v>234.3478104802</v>
      </c>
      <c r="G224" s="3">
        <v>14.3279147992793</v>
      </c>
      <c r="H224" s="3">
        <v>1538.5037</v>
      </c>
      <c r="I224" s="3">
        <v>1538.5037</v>
      </c>
      <c r="J224" s="3">
        <v>1526.4712999999999</v>
      </c>
    </row>
    <row r="225" spans="1:10" ht="15" customHeight="1" x14ac:dyDescent="0.25">
      <c r="A225" s="101">
        <v>42766</v>
      </c>
      <c r="B225" s="3">
        <v>1536.75141048043</v>
      </c>
      <c r="D225" s="3">
        <v>7.86155032175997</v>
      </c>
      <c r="E225" s="3">
        <v>0.51419991240861895</v>
      </c>
      <c r="F225" s="3">
        <v>235.55282671641999</v>
      </c>
      <c r="G225" s="3">
        <v>14.9157888370355</v>
      </c>
      <c r="H225" s="3">
        <v>1528.6344999999999</v>
      </c>
      <c r="I225" s="3">
        <v>1548.144</v>
      </c>
      <c r="J225" s="3">
        <v>1528.6344999999999</v>
      </c>
    </row>
    <row r="226" spans="1:10" ht="15" customHeight="1" x14ac:dyDescent="0.25">
      <c r="A226" s="101">
        <v>42767</v>
      </c>
      <c r="B226" s="3">
        <v>1547.31011214045</v>
      </c>
      <c r="D226" s="3">
        <v>10.558701660020001</v>
      </c>
      <c r="E226" s="3">
        <v>0.68707935375957796</v>
      </c>
      <c r="F226" s="3">
        <v>237.17126155598999</v>
      </c>
      <c r="G226" s="3">
        <v>15.7053514963468</v>
      </c>
      <c r="H226" s="3">
        <v>1537.4697000000001</v>
      </c>
      <c r="I226" s="3">
        <v>1554.1451</v>
      </c>
      <c r="J226" s="3">
        <v>1537.4697000000001</v>
      </c>
    </row>
    <row r="227" spans="1:10" ht="15" customHeight="1" x14ac:dyDescent="0.25">
      <c r="A227" s="101">
        <v>42768</v>
      </c>
      <c r="B227" s="3">
        <v>1551.8502140005701</v>
      </c>
      <c r="D227" s="3">
        <v>4.5401018601201004</v>
      </c>
      <c r="E227" s="3">
        <v>0.29341900014081501</v>
      </c>
      <c r="F227" s="3">
        <v>237.86716710027</v>
      </c>
      <c r="G227" s="3">
        <v>16.044852981817399</v>
      </c>
      <c r="H227" s="3">
        <v>1547.3466000000001</v>
      </c>
      <c r="I227" s="3">
        <v>1554.576</v>
      </c>
      <c r="J227" s="3">
        <v>1544.6018999999999</v>
      </c>
    </row>
    <row r="228" spans="1:10" ht="15" customHeight="1" x14ac:dyDescent="0.25">
      <c r="A228" s="101">
        <v>42769</v>
      </c>
      <c r="B228" s="3">
        <v>1557.3131673145999</v>
      </c>
      <c r="D228" s="3">
        <v>5.4629533140298401</v>
      </c>
      <c r="E228" s="3">
        <v>0.35202838938603798</v>
      </c>
      <c r="F228" s="3">
        <v>238.70452705749</v>
      </c>
      <c r="G228" s="3">
        <v>16.453363808734</v>
      </c>
      <c r="H228" s="3">
        <v>1552.1044999999999</v>
      </c>
      <c r="I228" s="3">
        <v>1559.1333</v>
      </c>
      <c r="J228" s="3">
        <v>1550.1068</v>
      </c>
    </row>
    <row r="229" spans="1:10" ht="15" customHeight="1" x14ac:dyDescent="0.25">
      <c r="A229" s="101">
        <v>42772</v>
      </c>
      <c r="B229" s="3">
        <v>1548.8989746938801</v>
      </c>
      <c r="D229" s="3">
        <v>-8.4141926207198594</v>
      </c>
      <c r="E229" s="3">
        <v>-0.540301899278816</v>
      </c>
      <c r="F229" s="3">
        <v>237.41480196412999</v>
      </c>
      <c r="G229" s="3">
        <v>15.824164072299499</v>
      </c>
      <c r="H229" s="3">
        <v>1557.3844999999999</v>
      </c>
      <c r="I229" s="3">
        <v>1558.9176</v>
      </c>
      <c r="J229" s="3">
        <v>1547.3939</v>
      </c>
    </row>
    <row r="230" spans="1:10" ht="15" customHeight="1" x14ac:dyDescent="0.25">
      <c r="A230" s="101">
        <v>42773</v>
      </c>
      <c r="B230" s="3">
        <v>1550.94165553569</v>
      </c>
      <c r="D230" s="3">
        <v>2.0426808418098901</v>
      </c>
      <c r="E230" s="3">
        <v>0.13187953993019</v>
      </c>
      <c r="F230" s="3">
        <v>237.72790351269001</v>
      </c>
      <c r="G230" s="3">
        <v>15.976912447007701</v>
      </c>
      <c r="H230" s="3">
        <v>1549.2610999999999</v>
      </c>
      <c r="I230" s="3">
        <v>1560.7058</v>
      </c>
      <c r="J230" s="3">
        <v>1545.7339999999999</v>
      </c>
    </row>
    <row r="231" spans="1:10" ht="15" customHeight="1" x14ac:dyDescent="0.25">
      <c r="A231" s="101">
        <v>42774</v>
      </c>
      <c r="B231" s="3">
        <v>1549.2390173584099</v>
      </c>
      <c r="D231" s="3">
        <v>-1.7026381772800501</v>
      </c>
      <c r="E231" s="3">
        <v>-0.109780930262781</v>
      </c>
      <c r="F231" s="3">
        <v>237.46692360872001</v>
      </c>
      <c r="G231" s="3">
        <v>15.849591913633599</v>
      </c>
      <c r="H231" s="3">
        <v>1550.2159999999999</v>
      </c>
      <c r="I231" s="3">
        <v>1552.2498000000001</v>
      </c>
      <c r="J231" s="3">
        <v>1540.0322000000001</v>
      </c>
    </row>
    <row r="232" spans="1:10" ht="15" customHeight="1" x14ac:dyDescent="0.25">
      <c r="A232" s="101">
        <v>42775</v>
      </c>
      <c r="B232" s="3">
        <v>1557.4969916488501</v>
      </c>
      <c r="D232" s="3">
        <v>8.2579742904401794</v>
      </c>
      <c r="E232" s="3">
        <v>0.53303423151069795</v>
      </c>
      <c r="F232" s="3">
        <v>238.73270360007001</v>
      </c>
      <c r="G232" s="3">
        <v>16.467109895598799</v>
      </c>
      <c r="H232" s="3">
        <v>1549.4037000000001</v>
      </c>
      <c r="I232" s="3">
        <v>1557.4970000000001</v>
      </c>
      <c r="J232" s="3">
        <v>1545.694</v>
      </c>
    </row>
    <row r="233" spans="1:10" ht="15" customHeight="1" x14ac:dyDescent="0.25">
      <c r="A233" s="101">
        <v>42776</v>
      </c>
      <c r="B233" s="3">
        <v>1562.72731741443</v>
      </c>
      <c r="D233" s="3">
        <v>5.2303257655798898</v>
      </c>
      <c r="E233" s="3">
        <v>0.33581610710160498</v>
      </c>
      <c r="F233" s="3">
        <v>239.53440647168</v>
      </c>
      <c r="G233" s="3">
        <v>16.858225210104798</v>
      </c>
      <c r="H233" s="3">
        <v>1559.2195999999999</v>
      </c>
      <c r="I233" s="3">
        <v>1568.2086999999999</v>
      </c>
      <c r="J233" s="3">
        <v>1556.6560999999999</v>
      </c>
    </row>
    <row r="234" spans="1:10" ht="15" customHeight="1" x14ac:dyDescent="0.25">
      <c r="A234" s="101">
        <v>42779</v>
      </c>
      <c r="B234" s="3">
        <v>1572.1805154501301</v>
      </c>
      <c r="D234" s="3">
        <v>9.4531980357000904</v>
      </c>
      <c r="E234" s="3">
        <v>0.60491666910518205</v>
      </c>
      <c r="F234" s="3">
        <v>240.98339002467</v>
      </c>
      <c r="G234" s="3">
        <v>17.565120093621498</v>
      </c>
      <c r="H234" s="3">
        <v>1563.0800999999999</v>
      </c>
      <c r="I234" s="3">
        <v>1572.5272</v>
      </c>
      <c r="J234" s="3">
        <v>1563.0800999999999</v>
      </c>
    </row>
    <row r="235" spans="1:10" ht="15" customHeight="1" x14ac:dyDescent="0.25">
      <c r="A235" s="101">
        <v>42780</v>
      </c>
      <c r="B235" s="3">
        <v>1569.75453119332</v>
      </c>
      <c r="D235" s="3">
        <v>-2.42598425681012</v>
      </c>
      <c r="E235" s="3">
        <v>-0.154306978935914</v>
      </c>
      <c r="F235" s="3">
        <v>240.63342161867001</v>
      </c>
      <c r="G235" s="3">
        <v>17.3943860124214</v>
      </c>
      <c r="H235" s="3">
        <v>1572.3622</v>
      </c>
      <c r="I235" s="3">
        <v>1573.1126999999999</v>
      </c>
      <c r="J235" s="3">
        <v>1563.7411999999999</v>
      </c>
    </row>
    <row r="236" spans="1:10" ht="15" customHeight="1" x14ac:dyDescent="0.25">
      <c r="A236" s="101">
        <v>42781</v>
      </c>
      <c r="B236" s="3">
        <v>1574.0226286346399</v>
      </c>
      <c r="D236" s="3">
        <v>4.2680974413199202</v>
      </c>
      <c r="E236" s="3">
        <v>0.27189585100768598</v>
      </c>
      <c r="F236" s="3">
        <v>241.28769390818999</v>
      </c>
      <c r="G236" s="3">
        <v>17.713576477305601</v>
      </c>
      <c r="H236" s="3">
        <v>1570.7606000000001</v>
      </c>
      <c r="I236" s="3">
        <v>1577.7266</v>
      </c>
      <c r="J236" s="3">
        <v>1568.1722</v>
      </c>
    </row>
    <row r="237" spans="1:10" ht="15" customHeight="1" x14ac:dyDescent="0.25">
      <c r="A237" s="101">
        <v>42782</v>
      </c>
      <c r="B237" s="3">
        <v>1576.32737521023</v>
      </c>
      <c r="D237" s="3">
        <v>2.30474657559011</v>
      </c>
      <c r="E237" s="3">
        <v>0.14642397978670199</v>
      </c>
      <c r="F237" s="3">
        <v>241.77121526965999</v>
      </c>
      <c r="G237" s="3">
        <v>17.949465128897799</v>
      </c>
      <c r="H237" s="3">
        <v>1574.1498999999999</v>
      </c>
      <c r="I237" s="3">
        <v>1580.9882</v>
      </c>
      <c r="J237" s="3">
        <v>1572.2709</v>
      </c>
    </row>
    <row r="238" spans="1:10" ht="15" customHeight="1" x14ac:dyDescent="0.25">
      <c r="A238" s="101">
        <v>42783</v>
      </c>
      <c r="B238" s="3">
        <v>1570.58752499517</v>
      </c>
      <c r="D238" s="3">
        <v>-5.7398502150599597</v>
      </c>
      <c r="E238" s="3">
        <v>-0.36412805520772401</v>
      </c>
      <c r="F238" s="3">
        <v>240.89085844544999</v>
      </c>
      <c r="G238" s="3">
        <v>17.519978035397799</v>
      </c>
      <c r="H238" s="3">
        <v>1576.0556999999999</v>
      </c>
      <c r="I238" s="3">
        <v>1578.9131</v>
      </c>
      <c r="J238" s="3">
        <v>1566.4685999999999</v>
      </c>
    </row>
    <row r="239" spans="1:10" ht="15" customHeight="1" x14ac:dyDescent="0.25">
      <c r="A239" s="101">
        <v>42786</v>
      </c>
      <c r="B239" s="3">
        <v>1576.3274525778099</v>
      </c>
      <c r="D239" s="3">
        <v>5.7399275826398899</v>
      </c>
      <c r="E239" s="3">
        <v>0.36546371923191701</v>
      </c>
      <c r="F239" s="3">
        <v>241.77122713601</v>
      </c>
      <c r="G239" s="3">
        <v>17.949470917964302</v>
      </c>
      <c r="H239" s="3">
        <v>1572.5825</v>
      </c>
      <c r="I239" s="3">
        <v>1582.7819</v>
      </c>
      <c r="J239" s="3">
        <v>1572.5825</v>
      </c>
    </row>
    <row r="240" spans="1:10" ht="15" customHeight="1" x14ac:dyDescent="0.25">
      <c r="A240" s="101">
        <v>42787</v>
      </c>
      <c r="B240" s="3">
        <v>1590.0864200296101</v>
      </c>
      <c r="D240" s="3">
        <v>13.7589674518001</v>
      </c>
      <c r="E240" s="3">
        <v>0.87284957381790196</v>
      </c>
      <c r="F240" s="3">
        <v>243.88152626167999</v>
      </c>
      <c r="G240" s="3">
        <v>18.978992372191801</v>
      </c>
      <c r="H240" s="3">
        <v>1576.5621000000001</v>
      </c>
      <c r="I240" s="3">
        <v>1592.7545</v>
      </c>
      <c r="J240" s="3">
        <v>1570.0072</v>
      </c>
    </row>
    <row r="241" spans="1:10" ht="15" customHeight="1" x14ac:dyDescent="0.25">
      <c r="A241" s="101">
        <v>42788</v>
      </c>
      <c r="B241" s="3">
        <v>1582.1321802882001</v>
      </c>
      <c r="D241" s="3">
        <v>-7.9542397414099897</v>
      </c>
      <c r="E241" s="3">
        <v>-0.50023946127795105</v>
      </c>
      <c r="F241" s="3">
        <v>242.66153462854999</v>
      </c>
      <c r="G241" s="3">
        <v>18.3838125017141</v>
      </c>
      <c r="H241" s="3">
        <v>1589.1968999999999</v>
      </c>
      <c r="I241" s="3">
        <v>1593.8827000000001</v>
      </c>
      <c r="J241" s="3">
        <v>1578.5526</v>
      </c>
    </row>
    <row r="242" spans="1:10" ht="15" customHeight="1" x14ac:dyDescent="0.25">
      <c r="A242" s="101">
        <v>42789</v>
      </c>
      <c r="B242" s="3">
        <v>1588.3035062256699</v>
      </c>
      <c r="D242" s="3">
        <v>6.1713259374698701</v>
      </c>
      <c r="E242" s="3">
        <v>0.39006386535578302</v>
      </c>
      <c r="F242" s="3">
        <v>243.60806959025001</v>
      </c>
      <c r="G242" s="3">
        <v>18.845584976712001</v>
      </c>
      <c r="H242" s="3">
        <v>1582.1605999999999</v>
      </c>
      <c r="I242" s="3">
        <v>1593.6112000000001</v>
      </c>
      <c r="J242" s="3">
        <v>1582.1605999999999</v>
      </c>
    </row>
    <row r="243" spans="1:10" ht="15" customHeight="1" x14ac:dyDescent="0.25">
      <c r="A243" s="101">
        <v>42790</v>
      </c>
      <c r="B243" s="3">
        <v>1569.8586772272899</v>
      </c>
      <c r="D243" s="3">
        <v>-18.444828998379901</v>
      </c>
      <c r="E243" s="3">
        <v>-1.1612912095252499</v>
      </c>
      <c r="F243" s="3">
        <v>240.7790704924</v>
      </c>
      <c r="G243" s="3">
        <v>17.465441645466498</v>
      </c>
      <c r="H243" s="3">
        <v>1587.8088</v>
      </c>
      <c r="I243" s="3">
        <v>1589.5126</v>
      </c>
      <c r="J243" s="3">
        <v>1563.0443</v>
      </c>
    </row>
    <row r="244" spans="1:10" ht="15" customHeight="1" x14ac:dyDescent="0.25">
      <c r="A244" s="101">
        <v>42793</v>
      </c>
      <c r="B244" s="3">
        <v>1564.63204183327</v>
      </c>
      <c r="D244" s="3">
        <v>-5.2266353940199197</v>
      </c>
      <c r="E244" s="3">
        <v>-0.33293668212550598</v>
      </c>
      <c r="F244" s="3">
        <v>239.97742864385</v>
      </c>
      <c r="G244" s="3">
        <v>17.074356101408</v>
      </c>
      <c r="H244" s="3">
        <v>1571.4484</v>
      </c>
      <c r="I244" s="3">
        <v>1577.0625</v>
      </c>
      <c r="J244" s="3">
        <v>1561.6420000000001</v>
      </c>
    </row>
    <row r="245" spans="1:10" ht="15" customHeight="1" x14ac:dyDescent="0.25">
      <c r="A245" s="101">
        <v>42794</v>
      </c>
      <c r="B245" s="3">
        <v>1570.1723854353299</v>
      </c>
      <c r="D245" s="3">
        <v>5.5403436020599202</v>
      </c>
      <c r="E245" s="3">
        <v>0.354098820293136</v>
      </c>
      <c r="F245" s="3">
        <v>240.82718588764999</v>
      </c>
      <c r="G245" s="3">
        <v>17.488915015229999</v>
      </c>
      <c r="H245" s="3">
        <v>1564.8569</v>
      </c>
      <c r="I245" s="3">
        <v>1572.7329999999999</v>
      </c>
      <c r="J245" s="3">
        <v>1561.5916</v>
      </c>
    </row>
    <row r="246" spans="1:10" ht="15" customHeight="1" x14ac:dyDescent="0.25">
      <c r="A246" s="101">
        <v>42795</v>
      </c>
      <c r="B246" s="3">
        <v>1591.3727921077</v>
      </c>
      <c r="D246" s="3">
        <v>21.200406672370001</v>
      </c>
      <c r="E246" s="3">
        <v>1.35019612298761</v>
      </c>
      <c r="F246" s="3">
        <v>244.07882521460999</v>
      </c>
      <c r="G246" s="3">
        <v>19.075245790708198</v>
      </c>
      <c r="H246" s="3">
        <v>1570.9617000000001</v>
      </c>
      <c r="I246" s="3">
        <v>1594.5594000000001</v>
      </c>
      <c r="J246" s="3">
        <v>1570.9617000000001</v>
      </c>
    </row>
    <row r="247" spans="1:10" ht="15" customHeight="1" x14ac:dyDescent="0.25">
      <c r="A247" s="101">
        <v>42796</v>
      </c>
      <c r="B247" s="3">
        <v>1580.53305490767</v>
      </c>
      <c r="D247" s="3">
        <v>-10.8397372000299</v>
      </c>
      <c r="E247" s="3">
        <v>-0.68115637352786895</v>
      </c>
      <c r="F247" s="3">
        <v>242.41626674022999</v>
      </c>
      <c r="G247" s="3">
        <v>18.264157164711499</v>
      </c>
      <c r="H247" s="3">
        <v>1591.3230000000001</v>
      </c>
      <c r="I247" s="3">
        <v>1594.462</v>
      </c>
      <c r="J247" s="3">
        <v>1578.2664</v>
      </c>
    </row>
    <row r="248" spans="1:10" ht="15" customHeight="1" x14ac:dyDescent="0.25">
      <c r="A248" s="101">
        <v>42797</v>
      </c>
      <c r="B248" s="3">
        <v>1581.31590167998</v>
      </c>
      <c r="D248" s="3">
        <v>0.782846772309994</v>
      </c>
      <c r="E248" s="3">
        <v>4.9530553624244002E-2</v>
      </c>
      <c r="F248" s="3">
        <v>242.53633685922</v>
      </c>
      <c r="G248" s="3">
        <v>18.322734056493399</v>
      </c>
      <c r="H248" s="3">
        <v>1579.5727999999999</v>
      </c>
      <c r="I248" s="3">
        <v>1585.607</v>
      </c>
      <c r="J248" s="3">
        <v>1573.9929999999999</v>
      </c>
    </row>
    <row r="249" spans="1:10" ht="15" customHeight="1" x14ac:dyDescent="0.25">
      <c r="A249" s="101">
        <v>42800</v>
      </c>
      <c r="B249" s="3">
        <v>1575.52257830454</v>
      </c>
      <c r="D249" s="3">
        <v>-5.79332337543996</v>
      </c>
      <c r="E249" s="3">
        <v>-0.36636091303990898</v>
      </c>
      <c r="F249" s="3">
        <v>241.64777852104999</v>
      </c>
      <c r="G249" s="3">
        <v>17.889245807670701</v>
      </c>
      <c r="H249" s="3">
        <v>1581.2850000000001</v>
      </c>
      <c r="I249" s="3">
        <v>1581.2850000000001</v>
      </c>
      <c r="J249" s="3">
        <v>1571.0605</v>
      </c>
    </row>
    <row r="250" spans="1:10" ht="15" customHeight="1" x14ac:dyDescent="0.25">
      <c r="A250" s="101">
        <v>42801</v>
      </c>
      <c r="B250" s="3">
        <v>1575.76844099039</v>
      </c>
      <c r="D250" s="3">
        <v>0.245862685849942</v>
      </c>
      <c r="E250" s="3">
        <v>1.5605151537378899E-2</v>
      </c>
      <c r="F250" s="3">
        <v>241.68548802307001</v>
      </c>
      <c r="G250" s="3">
        <v>17.907642603122898</v>
      </c>
      <c r="H250" s="3">
        <v>1575.5429999999999</v>
      </c>
      <c r="I250" s="3">
        <v>1578.2548999999999</v>
      </c>
      <c r="J250" s="3">
        <v>1567.5927999999999</v>
      </c>
    </row>
    <row r="251" spans="1:10" ht="15" customHeight="1" x14ac:dyDescent="0.25">
      <c r="A251" s="101">
        <v>42802</v>
      </c>
      <c r="B251" s="3">
        <v>1578.2288570169801</v>
      </c>
      <c r="D251" s="3">
        <v>2.4604160265901101</v>
      </c>
      <c r="E251" s="3">
        <v>0.15614070967455701</v>
      </c>
      <c r="F251" s="3">
        <v>242.06285745925001</v>
      </c>
      <c r="G251" s="3">
        <v>18.091744433044099</v>
      </c>
      <c r="H251" s="3">
        <v>1575.7792999999999</v>
      </c>
      <c r="I251" s="3">
        <v>1583.2236</v>
      </c>
      <c r="J251" s="3">
        <v>1574.2085999999999</v>
      </c>
    </row>
    <row r="252" spans="1:10" ht="15" customHeight="1" x14ac:dyDescent="0.25">
      <c r="A252" s="101">
        <v>42803</v>
      </c>
      <c r="B252" s="3">
        <v>1583.72972368251</v>
      </c>
      <c r="D252" s="3">
        <v>5.5008666655298804</v>
      </c>
      <c r="E252" s="3">
        <v>0.34854683090304001</v>
      </c>
      <c r="F252" s="3">
        <v>242.90655987772001</v>
      </c>
      <c r="G252" s="3">
        <v>18.503349465824801</v>
      </c>
      <c r="H252" s="3">
        <v>1577.7539999999999</v>
      </c>
      <c r="I252" s="3">
        <v>1585.4380000000001</v>
      </c>
      <c r="J252" s="3">
        <v>1572.595</v>
      </c>
    </row>
    <row r="253" spans="1:10" ht="15" customHeight="1" x14ac:dyDescent="0.25">
      <c r="A253" s="101">
        <v>42804</v>
      </c>
      <c r="B253" s="3">
        <v>1587.927557278</v>
      </c>
      <c r="D253" s="3">
        <v>4.1978335954900103</v>
      </c>
      <c r="E253" s="3">
        <v>0.26505997410524101</v>
      </c>
      <c r="F253" s="3">
        <v>243.55040794243001</v>
      </c>
      <c r="G253" s="3">
        <v>18.8174544132319</v>
      </c>
      <c r="H253" s="3">
        <v>1584.0884000000001</v>
      </c>
      <c r="I253" s="3">
        <v>1594.9975999999999</v>
      </c>
      <c r="J253" s="3">
        <v>1584.0884000000001</v>
      </c>
    </row>
    <row r="254" spans="1:10" ht="15" customHeight="1" x14ac:dyDescent="0.25">
      <c r="A254" s="101">
        <v>42807</v>
      </c>
      <c r="B254" s="3">
        <v>1594.7099639112801</v>
      </c>
      <c r="D254" s="3">
        <v>6.7824066332800603</v>
      </c>
      <c r="E254" s="3">
        <v>0.42712317713702302</v>
      </c>
      <c r="F254" s="3">
        <v>244.59066818276</v>
      </c>
      <c r="G254" s="3">
        <v>19.324951299513099</v>
      </c>
      <c r="H254" s="3">
        <v>1587.8834999999999</v>
      </c>
      <c r="I254" s="3">
        <v>1599.8344999999999</v>
      </c>
      <c r="J254" s="3">
        <v>1586.0084999999999</v>
      </c>
    </row>
    <row r="255" spans="1:10" ht="15" customHeight="1" x14ac:dyDescent="0.25">
      <c r="A255" s="101">
        <v>42808</v>
      </c>
      <c r="B255" s="3">
        <v>1586.0002018303101</v>
      </c>
      <c r="D255" s="3">
        <v>-8.7097620809699894</v>
      </c>
      <c r="E255" s="3">
        <v>-0.54616590339775495</v>
      </c>
      <c r="F255" s="3">
        <v>243.25479735024999</v>
      </c>
      <c r="G255" s="3">
        <v>18.673239101267701</v>
      </c>
      <c r="H255" s="3">
        <v>1594.7846999999999</v>
      </c>
      <c r="I255" s="3">
        <v>1595.1635000000001</v>
      </c>
      <c r="J255" s="3">
        <v>1576.5123000000001</v>
      </c>
    </row>
    <row r="256" spans="1:10" ht="15" customHeight="1" x14ac:dyDescent="0.25">
      <c r="A256" s="101">
        <v>42809</v>
      </c>
      <c r="B256" s="3">
        <v>1588.88872946725</v>
      </c>
      <c r="D256" s="3">
        <v>2.88852763693989</v>
      </c>
      <c r="E256" s="3">
        <v>0.182126561749895</v>
      </c>
      <c r="F256" s="3">
        <v>243.69782894895999</v>
      </c>
      <c r="G256" s="3">
        <v>18.889374591362198</v>
      </c>
      <c r="H256" s="3">
        <v>1586.5900999999999</v>
      </c>
      <c r="I256" s="3">
        <v>1590.2255</v>
      </c>
      <c r="J256" s="3">
        <v>1581.2218</v>
      </c>
    </row>
    <row r="257" spans="1:10" ht="15" customHeight="1" x14ac:dyDescent="0.25">
      <c r="A257" s="101">
        <v>42810</v>
      </c>
      <c r="B257" s="3">
        <v>1593.25362060558</v>
      </c>
      <c r="D257" s="3">
        <v>4.3648911383299902</v>
      </c>
      <c r="E257" s="3">
        <v>0.27471345584994999</v>
      </c>
      <c r="F257" s="3">
        <v>244.36729967669999</v>
      </c>
      <c r="G257" s="3">
        <v>19.215979700942</v>
      </c>
      <c r="H257" s="3">
        <v>1591.1271999999999</v>
      </c>
      <c r="I257" s="3">
        <v>1603.0554999999999</v>
      </c>
      <c r="J257" s="3">
        <v>1585.5983000000001</v>
      </c>
    </row>
    <row r="258" spans="1:10" ht="15" customHeight="1" x14ac:dyDescent="0.25">
      <c r="A258" s="101">
        <v>42811</v>
      </c>
      <c r="B258" s="3">
        <v>1584.9697659332401</v>
      </c>
      <c r="D258" s="3">
        <v>-8.2838546723398796</v>
      </c>
      <c r="E258" s="3">
        <v>-0.519933208699774</v>
      </c>
      <c r="F258" s="3">
        <v>244.60967764268</v>
      </c>
      <c r="G258" s="3">
        <v>19.334225172862499</v>
      </c>
      <c r="H258" s="3">
        <v>1593.9426000000001</v>
      </c>
      <c r="I258" s="3">
        <v>1593.9426000000001</v>
      </c>
      <c r="J258" s="3">
        <v>1578.4748999999999</v>
      </c>
    </row>
    <row r="259" spans="1:10" ht="15" customHeight="1" x14ac:dyDescent="0.25">
      <c r="A259" s="101">
        <v>42814</v>
      </c>
      <c r="B259" s="3">
        <v>1583.2538982036001</v>
      </c>
      <c r="D259" s="3">
        <v>-1.71586772963996</v>
      </c>
      <c r="E259" s="3">
        <v>-0.108258704141883</v>
      </c>
      <c r="F259" s="3">
        <v>244.34486637545999</v>
      </c>
      <c r="G259" s="3">
        <v>19.205035487093401</v>
      </c>
      <c r="H259" s="3">
        <v>1583.5259000000001</v>
      </c>
      <c r="I259" s="3">
        <v>1587.7867000000001</v>
      </c>
      <c r="J259" s="3">
        <v>1581.4019000000001</v>
      </c>
    </row>
    <row r="260" spans="1:10" ht="15" customHeight="1" x14ac:dyDescent="0.25">
      <c r="A260" s="101">
        <v>42815</v>
      </c>
      <c r="B260" s="3">
        <v>1570.87696451805</v>
      </c>
      <c r="D260" s="3">
        <v>-12.37693368555</v>
      </c>
      <c r="E260" s="3">
        <v>-0.78174029444002502</v>
      </c>
      <c r="F260" s="3">
        <v>242.43472409761</v>
      </c>
      <c r="G260" s="3">
        <v>18.2731616916906</v>
      </c>
      <c r="H260" s="3">
        <v>1583.8105</v>
      </c>
      <c r="I260" s="3">
        <v>1588.6279999999999</v>
      </c>
      <c r="J260" s="3">
        <v>1568.9998000000001</v>
      </c>
    </row>
    <row r="261" spans="1:10" ht="15" customHeight="1" x14ac:dyDescent="0.25">
      <c r="A261" s="101">
        <v>42816</v>
      </c>
      <c r="B261" s="3">
        <v>1562.9613048302899</v>
      </c>
      <c r="D261" s="3">
        <v>-7.9156596877601197</v>
      </c>
      <c r="E261" s="3">
        <v>-0.503900678828062</v>
      </c>
      <c r="F261" s="3">
        <v>241.21309387717</v>
      </c>
      <c r="G261" s="3">
        <v>17.677182427056099</v>
      </c>
      <c r="H261" s="3">
        <v>1569.942</v>
      </c>
      <c r="I261" s="3">
        <v>1569.942</v>
      </c>
      <c r="J261" s="3">
        <v>1551.239</v>
      </c>
    </row>
    <row r="262" spans="1:10" ht="15" customHeight="1" x14ac:dyDescent="0.25">
      <c r="A262" s="101">
        <v>42817</v>
      </c>
      <c r="B262" s="3">
        <v>1581.2849363278599</v>
      </c>
      <c r="D262" s="3">
        <v>18.323631497569899</v>
      </c>
      <c r="E262" s="3">
        <v>1.1723662921750699</v>
      </c>
      <c r="F262" s="3">
        <v>244.04099488209999</v>
      </c>
      <c r="G262" s="3">
        <v>19.056790047412999</v>
      </c>
      <c r="H262" s="3">
        <v>1563.6353999999999</v>
      </c>
      <c r="I262" s="3">
        <v>1581.566</v>
      </c>
      <c r="J262" s="3">
        <v>1560.8353999999999</v>
      </c>
    </row>
    <row r="263" spans="1:10" ht="15" customHeight="1" x14ac:dyDescent="0.25">
      <c r="A263" s="101">
        <v>42818</v>
      </c>
      <c r="B263" s="3">
        <v>1579.6984726701501</v>
      </c>
      <c r="D263" s="3">
        <v>-1.5864636577098199</v>
      </c>
      <c r="E263" s="3">
        <v>-0.10032750083573901</v>
      </c>
      <c r="F263" s="3">
        <v>243.86497136713001</v>
      </c>
      <c r="G263" s="3">
        <v>18.970915972545701</v>
      </c>
      <c r="H263" s="3">
        <v>1580.9131</v>
      </c>
      <c r="I263" s="3">
        <v>1582.0376000000001</v>
      </c>
      <c r="J263" s="3">
        <v>1573.069</v>
      </c>
    </row>
    <row r="264" spans="1:10" ht="15" customHeight="1" x14ac:dyDescent="0.25">
      <c r="A264" s="101">
        <v>42821</v>
      </c>
      <c r="B264" s="3">
        <v>1574.51084497791</v>
      </c>
      <c r="D264" s="3">
        <v>-5.1876276922400804</v>
      </c>
      <c r="E264" s="3">
        <v>-0.32839353724710602</v>
      </c>
      <c r="F264" s="3">
        <v>243.06413456154999</v>
      </c>
      <c r="G264" s="3">
        <v>18.580223173287699</v>
      </c>
      <c r="H264" s="3">
        <v>1578.3071</v>
      </c>
      <c r="I264" s="3">
        <v>1578.3071</v>
      </c>
      <c r="J264" s="3">
        <v>1556.4450999999999</v>
      </c>
    </row>
    <row r="265" spans="1:10" ht="15" customHeight="1" x14ac:dyDescent="0.25">
      <c r="A265" s="101">
        <v>42822</v>
      </c>
      <c r="B265" s="3">
        <v>1580.08856826432</v>
      </c>
      <c r="D265" s="3">
        <v>5.5777232864099897</v>
      </c>
      <c r="E265" s="3">
        <v>0.35425118246730197</v>
      </c>
      <c r="F265" s="3">
        <v>243.92519213239001</v>
      </c>
      <c r="G265" s="3">
        <v>19.000295016052402</v>
      </c>
      <c r="H265" s="3">
        <v>1575.0826</v>
      </c>
      <c r="I265" s="3">
        <v>1581.2976000000001</v>
      </c>
      <c r="J265" s="3">
        <v>1567.8472999999999</v>
      </c>
    </row>
    <row r="266" spans="1:10" ht="15" customHeight="1" x14ac:dyDescent="0.25">
      <c r="A266" s="101">
        <v>42823</v>
      </c>
      <c r="B266" s="3">
        <v>1584.4303123438699</v>
      </c>
      <c r="D266" s="3">
        <v>4.3417440795499198</v>
      </c>
      <c r="E266" s="3">
        <v>0.274778526137886</v>
      </c>
      <c r="F266" s="3">
        <v>245.32396034684001</v>
      </c>
      <c r="G266" s="3">
        <v>19.682692060504799</v>
      </c>
      <c r="H266" s="3">
        <v>1580.527</v>
      </c>
      <c r="I266" s="3">
        <v>1587.0841</v>
      </c>
      <c r="J266" s="3">
        <v>1576.3931</v>
      </c>
    </row>
    <row r="267" spans="1:10" ht="15" customHeight="1" x14ac:dyDescent="0.25">
      <c r="A267" s="101">
        <v>42824</v>
      </c>
      <c r="B267" s="3">
        <v>1583.88218338252</v>
      </c>
      <c r="D267" s="3">
        <v>-0.54812896134990297</v>
      </c>
      <c r="E267" s="3">
        <v>-3.4594703034873601E-2</v>
      </c>
      <c r="F267" s="3">
        <v>246.17964901529001</v>
      </c>
      <c r="G267" s="3">
        <v>20.100144653643099</v>
      </c>
      <c r="H267" s="3">
        <v>1585.1663000000001</v>
      </c>
      <c r="I267" s="3">
        <v>1585.1663000000001</v>
      </c>
      <c r="J267" s="3">
        <v>1572.1578</v>
      </c>
    </row>
    <row r="268" spans="1:10" ht="15" customHeight="1" x14ac:dyDescent="0.25">
      <c r="A268" s="101">
        <v>42825</v>
      </c>
      <c r="B268" s="3">
        <v>1587.6263670813901</v>
      </c>
      <c r="D268" s="3">
        <v>3.7441836988700699</v>
      </c>
      <c r="E268" s="3">
        <v>0.236392816217811</v>
      </c>
      <c r="F268" s="3">
        <v>247.67990791929</v>
      </c>
      <c r="G268" s="3">
        <v>20.8320545093482</v>
      </c>
      <c r="H268" s="3">
        <v>1583.6564000000001</v>
      </c>
      <c r="I268" s="3">
        <v>1590.5239999999999</v>
      </c>
      <c r="J268" s="3">
        <v>1570.2181</v>
      </c>
    </row>
    <row r="269" spans="1:10" ht="15" customHeight="1" x14ac:dyDescent="0.25">
      <c r="A269" s="101">
        <v>42828</v>
      </c>
      <c r="B269" s="3">
        <v>1571.40885905339</v>
      </c>
      <c r="D269" s="3">
        <v>-16.2175080280001</v>
      </c>
      <c r="E269" s="3">
        <v>-1.02149399658898</v>
      </c>
      <c r="F269" s="3">
        <v>245.14987252914</v>
      </c>
      <c r="G269" s="3">
        <v>19.5977623265814</v>
      </c>
      <c r="H269" s="3">
        <v>1587.8737000000001</v>
      </c>
      <c r="I269" s="3">
        <v>1591.1284000000001</v>
      </c>
      <c r="J269" s="3">
        <v>1570.5657000000001</v>
      </c>
    </row>
    <row r="270" spans="1:10" ht="15" customHeight="1" x14ac:dyDescent="0.25">
      <c r="A270" s="101">
        <v>42829</v>
      </c>
      <c r="B270" s="3">
        <v>1567.3035461556201</v>
      </c>
      <c r="D270" s="3">
        <v>-4.1053128977698599</v>
      </c>
      <c r="E270" s="3">
        <v>-0.26125046159169901</v>
      </c>
      <c r="F270" s="3">
        <v>244.50941735557001</v>
      </c>
      <c r="G270" s="3">
        <v>19.285312620451801</v>
      </c>
      <c r="H270" s="3">
        <v>1571.2986000000001</v>
      </c>
      <c r="I270" s="3">
        <v>1578.6171999999999</v>
      </c>
      <c r="J270" s="3">
        <v>1564.2783999999999</v>
      </c>
    </row>
    <row r="271" spans="1:10" ht="15" customHeight="1" x14ac:dyDescent="0.25">
      <c r="A271" s="101">
        <v>42830</v>
      </c>
      <c r="B271" s="3">
        <v>1558.5561319061801</v>
      </c>
      <c r="D271" s="3">
        <v>-8.7474142494399896</v>
      </c>
      <c r="E271" s="3">
        <v>-0.55811870463103797</v>
      </c>
      <c r="F271" s="3">
        <v>243.67502609160999</v>
      </c>
      <c r="G271" s="3">
        <v>18.878250087459399</v>
      </c>
      <c r="H271" s="3">
        <v>1567.5121999999999</v>
      </c>
      <c r="I271" s="3">
        <v>1568.4195999999999</v>
      </c>
      <c r="J271" s="3">
        <v>1557.0927999999999</v>
      </c>
    </row>
    <row r="272" spans="1:10" ht="15" customHeight="1" x14ac:dyDescent="0.25">
      <c r="A272" s="101">
        <v>42831</v>
      </c>
      <c r="B272" s="3">
        <v>1564.05195556434</v>
      </c>
      <c r="D272" s="3">
        <v>5.4958236581598996</v>
      </c>
      <c r="E272" s="3">
        <v>0.35262276062129</v>
      </c>
      <c r="F272" s="3">
        <v>245.03954097535001</v>
      </c>
      <c r="G272" s="3">
        <v>19.543936449328601</v>
      </c>
      <c r="H272" s="3">
        <v>1558.4269999999999</v>
      </c>
      <c r="I272" s="3">
        <v>1564.0698</v>
      </c>
      <c r="J272" s="3">
        <v>1543.7034000000001</v>
      </c>
    </row>
    <row r="273" spans="1:10" ht="15" customHeight="1" x14ac:dyDescent="0.25">
      <c r="A273" s="101">
        <v>42832</v>
      </c>
      <c r="B273" s="3">
        <v>1569.67089681109</v>
      </c>
      <c r="D273" s="3">
        <v>5.6189412467499498</v>
      </c>
      <c r="E273" s="3">
        <v>0.35925540879635498</v>
      </c>
      <c r="F273" s="3">
        <v>245.91985877998999</v>
      </c>
      <c r="G273" s="3">
        <v>19.973404506909102</v>
      </c>
      <c r="H273" s="3">
        <v>1562.8232</v>
      </c>
      <c r="I273" s="3">
        <v>1569.7327</v>
      </c>
      <c r="J273" s="3">
        <v>1553.4260999999999</v>
      </c>
    </row>
    <row r="274" spans="1:10" ht="15" customHeight="1" x14ac:dyDescent="0.25">
      <c r="A274" s="101">
        <v>42835</v>
      </c>
      <c r="B274" s="3">
        <v>1572.4680628472099</v>
      </c>
      <c r="D274" s="3">
        <v>2.7971660361199602</v>
      </c>
      <c r="E274" s="3">
        <v>0.17820079621801899</v>
      </c>
      <c r="F274" s="3">
        <v>246.35808992638999</v>
      </c>
      <c r="G274" s="3">
        <v>20.187198068988199</v>
      </c>
      <c r="H274" s="3">
        <v>1569.7974999999999</v>
      </c>
      <c r="I274" s="3">
        <v>1572.6089999999999</v>
      </c>
      <c r="J274" s="3">
        <v>1566.0473999999999</v>
      </c>
    </row>
    <row r="275" spans="1:10" ht="15" customHeight="1" x14ac:dyDescent="0.25">
      <c r="A275" s="101">
        <v>42836</v>
      </c>
      <c r="B275" s="3">
        <v>1570.9125747288199</v>
      </c>
      <c r="D275" s="3">
        <v>-1.55548811839003</v>
      </c>
      <c r="E275" s="3">
        <v>-9.8920172380068103E-2</v>
      </c>
      <c r="F275" s="3">
        <v>246.11439207916001</v>
      </c>
      <c r="G275" s="3">
        <v>20.068308685478399</v>
      </c>
      <c r="H275" s="3">
        <v>1572.1012000000001</v>
      </c>
      <c r="I275" s="3">
        <v>1577.6284000000001</v>
      </c>
      <c r="J275" s="3">
        <v>1564.8804</v>
      </c>
    </row>
    <row r="276" spans="1:10" ht="15" customHeight="1" x14ac:dyDescent="0.25">
      <c r="A276" s="101">
        <v>42837</v>
      </c>
      <c r="B276" s="3">
        <v>1575.0176931988599</v>
      </c>
      <c r="D276" s="3">
        <v>4.1051184700399901</v>
      </c>
      <c r="E276" s="3">
        <v>0.26132061936983098</v>
      </c>
      <c r="F276" s="3">
        <v>246.7575397329</v>
      </c>
      <c r="G276" s="3">
        <v>20.382071933402301</v>
      </c>
      <c r="H276" s="3">
        <v>1571.0165999999999</v>
      </c>
      <c r="I276" s="3">
        <v>1585.4521</v>
      </c>
      <c r="J276" s="3">
        <v>1571.0166999999999</v>
      </c>
    </row>
    <row r="277" spans="1:10" ht="15" customHeight="1" x14ac:dyDescent="0.25">
      <c r="A277" s="101">
        <v>42838</v>
      </c>
      <c r="B277" s="3">
        <v>1572.8122075394499</v>
      </c>
      <c r="D277" s="3">
        <v>-2.2054856594099799</v>
      </c>
      <c r="E277" s="3">
        <v>-0.140029262460583</v>
      </c>
      <c r="F277" s="3">
        <v>246.41200696995</v>
      </c>
      <c r="G277" s="3">
        <v>20.2135018059411</v>
      </c>
      <c r="H277" s="3">
        <v>1573.7750000000001</v>
      </c>
      <c r="I277" s="3">
        <v>1575.848</v>
      </c>
      <c r="J277" s="3">
        <v>1567.4090000000001</v>
      </c>
    </row>
    <row r="278" spans="1:10" ht="15" customHeight="1" x14ac:dyDescent="0.25">
      <c r="A278" s="101">
        <v>42843</v>
      </c>
      <c r="B278" s="3">
        <v>1557.2082467525399</v>
      </c>
      <c r="D278" s="3">
        <v>-15.6039607869099</v>
      </c>
      <c r="E278" s="3">
        <v>-0.99210577792508903</v>
      </c>
      <c r="F278" s="3">
        <v>243.96733921129999</v>
      </c>
      <c r="G278" s="3">
        <v>19.020856708678298</v>
      </c>
      <c r="H278" s="3">
        <v>1574.3542</v>
      </c>
      <c r="I278" s="3">
        <v>1576.7067999999999</v>
      </c>
      <c r="J278" s="3">
        <v>1553.0668000000001</v>
      </c>
    </row>
    <row r="279" spans="1:10" ht="15" customHeight="1" x14ac:dyDescent="0.25">
      <c r="A279" s="101">
        <v>42844</v>
      </c>
      <c r="B279" s="3">
        <v>1565.7305564134799</v>
      </c>
      <c r="D279" s="3">
        <v>8.52230966093998</v>
      </c>
      <c r="E279" s="3">
        <v>0.54728130798899999</v>
      </c>
      <c r="F279" s="3">
        <v>245.48186699113</v>
      </c>
      <c r="G279" s="3">
        <v>19.759727716769799</v>
      </c>
      <c r="H279" s="3">
        <v>1557.0989999999999</v>
      </c>
      <c r="I279" s="3">
        <v>1571.2157</v>
      </c>
      <c r="J279" s="3">
        <v>1552.4577999999999</v>
      </c>
    </row>
    <row r="280" spans="1:10" ht="15" customHeight="1" x14ac:dyDescent="0.25">
      <c r="A280" s="101">
        <v>42845</v>
      </c>
      <c r="B280" s="3">
        <v>1568.73899664846</v>
      </c>
      <c r="D280" s="3">
        <v>3.0084402349800698</v>
      </c>
      <c r="E280" s="3">
        <v>0.19214290879467899</v>
      </c>
      <c r="F280" s="3">
        <v>245.95354299093</v>
      </c>
      <c r="G280" s="3">
        <v>19.989837541169301</v>
      </c>
      <c r="H280" s="3">
        <v>1565.7167999999999</v>
      </c>
      <c r="I280" s="3">
        <v>1571.6682000000001</v>
      </c>
      <c r="J280" s="3">
        <v>1560.9331999999999</v>
      </c>
    </row>
    <row r="281" spans="1:10" ht="15" customHeight="1" x14ac:dyDescent="0.25">
      <c r="A281" s="101">
        <v>42846</v>
      </c>
      <c r="B281" s="3">
        <v>1573.2453084354099</v>
      </c>
      <c r="D281" s="3">
        <v>4.5063117869499303</v>
      </c>
      <c r="E281" s="3">
        <v>0.28725694947200298</v>
      </c>
      <c r="F281" s="3">
        <v>246.66006163564001</v>
      </c>
      <c r="G281" s="3">
        <v>20.334516688164499</v>
      </c>
      <c r="H281" s="3">
        <v>1568.4943000000001</v>
      </c>
      <c r="I281" s="3">
        <v>1578.2607</v>
      </c>
      <c r="J281" s="3">
        <v>1567.4763</v>
      </c>
    </row>
    <row r="282" spans="1:10" ht="15" customHeight="1" x14ac:dyDescent="0.25">
      <c r="A282" s="101">
        <v>42849</v>
      </c>
      <c r="B282" s="3">
        <v>1609.26783476481</v>
      </c>
      <c r="D282" s="3">
        <v>36.022526329400002</v>
      </c>
      <c r="E282" s="3">
        <v>2.2896954553911399</v>
      </c>
      <c r="F282" s="3">
        <v>252.30782585718001</v>
      </c>
      <c r="G282" s="3">
        <v>23.0898106480421</v>
      </c>
      <c r="H282" s="3">
        <v>1574.0996</v>
      </c>
      <c r="I282" s="3">
        <v>1609.2678000000001</v>
      </c>
      <c r="J282" s="3">
        <v>1574.0996</v>
      </c>
    </row>
    <row r="283" spans="1:10" ht="15" customHeight="1" x14ac:dyDescent="0.25">
      <c r="A283" s="101">
        <v>42850</v>
      </c>
      <c r="B283" s="3">
        <v>1617.04752218932</v>
      </c>
      <c r="D283" s="3">
        <v>7.7796874245100298</v>
      </c>
      <c r="E283" s="3">
        <v>0.48343024426675801</v>
      </c>
      <c r="F283" s="3">
        <v>253.52755819602999</v>
      </c>
      <c r="G283" s="3">
        <v>23.684864020327598</v>
      </c>
      <c r="H283" s="3">
        <v>1609.5930000000001</v>
      </c>
      <c r="I283" s="3">
        <v>1620.6356000000001</v>
      </c>
      <c r="J283" s="3">
        <v>1606.8880999999999</v>
      </c>
    </row>
    <row r="284" spans="1:10" ht="15" customHeight="1" x14ac:dyDescent="0.25">
      <c r="A284" s="101">
        <v>42851</v>
      </c>
      <c r="B284" s="3">
        <v>1620.2801194512899</v>
      </c>
      <c r="D284" s="3">
        <v>3.2325972619698802</v>
      </c>
      <c r="E284" s="3">
        <v>0.199907375485985</v>
      </c>
      <c r="F284" s="3">
        <v>254.12344054019999</v>
      </c>
      <c r="G284" s="3">
        <v>23.975568617631399</v>
      </c>
      <c r="H284" s="3">
        <v>1617.0773999999999</v>
      </c>
      <c r="I284" s="3">
        <v>1621.9369999999999</v>
      </c>
      <c r="J284" s="3">
        <v>1608.9938</v>
      </c>
    </row>
    <row r="285" spans="1:10" ht="15" customHeight="1" x14ac:dyDescent="0.25">
      <c r="A285" s="101">
        <v>42852</v>
      </c>
      <c r="B285" s="3">
        <v>1616.5803265299101</v>
      </c>
      <c r="D285" s="3">
        <v>-3.6997929213798599</v>
      </c>
      <c r="E285" s="3">
        <v>-0.22834279560455201</v>
      </c>
      <c r="F285" s="3">
        <v>254.10955225207999</v>
      </c>
      <c r="G285" s="3">
        <v>23.968793137128099</v>
      </c>
      <c r="H285" s="3">
        <v>1617.3516</v>
      </c>
      <c r="I285" s="3">
        <v>1620.74</v>
      </c>
      <c r="J285" s="3">
        <v>1614.5721000000001</v>
      </c>
    </row>
    <row r="286" spans="1:10" ht="15" customHeight="1" x14ac:dyDescent="0.25">
      <c r="A286" s="101">
        <v>42853</v>
      </c>
      <c r="B286" s="3">
        <v>1626.99431617504</v>
      </c>
      <c r="D286" s="3">
        <v>10.413989645129901</v>
      </c>
      <c r="E286" s="3">
        <v>0.64419871219665303</v>
      </c>
      <c r="F286" s="3">
        <v>255.96103073146</v>
      </c>
      <c r="G286" s="3">
        <v>24.8720474641454</v>
      </c>
      <c r="H286" s="3">
        <v>1616.6957</v>
      </c>
      <c r="I286" s="3">
        <v>1627.7343000000001</v>
      </c>
      <c r="J286" s="3">
        <v>1616.3300999999999</v>
      </c>
    </row>
    <row r="287" spans="1:10" ht="15" customHeight="1" x14ac:dyDescent="0.25">
      <c r="A287" s="101">
        <v>42857</v>
      </c>
      <c r="B287" s="3">
        <v>1636.5078961233701</v>
      </c>
      <c r="D287" s="3">
        <v>9.5135799483300598</v>
      </c>
      <c r="E287" s="3">
        <v>0.58473344705320895</v>
      </c>
      <c r="F287" s="3">
        <v>257.45772048957002</v>
      </c>
      <c r="G287" s="3">
        <v>25.602216091688899</v>
      </c>
      <c r="H287" s="3">
        <v>1626.9943000000001</v>
      </c>
      <c r="I287" s="3">
        <v>1636.5079000000001</v>
      </c>
      <c r="J287" s="3">
        <v>1626.0345</v>
      </c>
    </row>
    <row r="288" spans="1:10" ht="15" customHeight="1" x14ac:dyDescent="0.25">
      <c r="A288" s="101">
        <v>42858</v>
      </c>
      <c r="B288" s="3">
        <v>1633.98682613501</v>
      </c>
      <c r="D288" s="3">
        <v>-2.5210699883600598</v>
      </c>
      <c r="E288" s="3">
        <v>-0.154051807164024</v>
      </c>
      <c r="F288" s="3">
        <v>257.06110221847001</v>
      </c>
      <c r="G288" s="3">
        <v>25.408723607960301</v>
      </c>
      <c r="H288" s="3">
        <v>1636.4991</v>
      </c>
      <c r="I288" s="3">
        <v>1636.4991</v>
      </c>
      <c r="J288" s="3">
        <v>1626.4326000000001</v>
      </c>
    </row>
    <row r="289" spans="1:10" ht="15" customHeight="1" x14ac:dyDescent="0.25">
      <c r="A289" s="101">
        <v>42859</v>
      </c>
      <c r="B289" s="3">
        <v>1638.3311589273101</v>
      </c>
      <c r="D289" s="3">
        <v>4.3443327923000599</v>
      </c>
      <c r="E289" s="3">
        <v>0.26587318348068001</v>
      </c>
      <c r="F289" s="3">
        <v>258.13758175325</v>
      </c>
      <c r="G289" s="3">
        <v>25.9338902834386</v>
      </c>
      <c r="H289" s="3">
        <v>1635.6890000000001</v>
      </c>
      <c r="I289" s="3">
        <v>1640.7076</v>
      </c>
      <c r="J289" s="3">
        <v>1632.9069</v>
      </c>
    </row>
    <row r="290" spans="1:10" ht="15" customHeight="1" x14ac:dyDescent="0.25">
      <c r="A290" s="101">
        <v>42860</v>
      </c>
      <c r="B290" s="3">
        <v>1642.0385856877599</v>
      </c>
      <c r="D290" s="3">
        <v>3.7074267604498301</v>
      </c>
      <c r="E290" s="3">
        <v>0.22629287981541499</v>
      </c>
      <c r="F290" s="3">
        <v>258.82176553889002</v>
      </c>
      <c r="G290" s="3">
        <v>26.267673242158899</v>
      </c>
      <c r="H290" s="3">
        <v>1638.3312000000001</v>
      </c>
      <c r="I290" s="3">
        <v>1642.0386000000001</v>
      </c>
      <c r="J290" s="3">
        <v>1632.3315</v>
      </c>
    </row>
    <row r="291" spans="1:10" ht="15" customHeight="1" x14ac:dyDescent="0.25">
      <c r="A291" s="101">
        <v>42863</v>
      </c>
      <c r="B291" s="3">
        <v>1639.4937688843099</v>
      </c>
      <c r="D291" s="3">
        <v>-2.5448168034499701</v>
      </c>
      <c r="E291" s="3">
        <v>-0.15497911106541101</v>
      </c>
      <c r="F291" s="3">
        <v>258.42064586740997</v>
      </c>
      <c r="G291" s="3">
        <v>26.071984724603201</v>
      </c>
      <c r="H291" s="3">
        <v>1642.0577000000001</v>
      </c>
      <c r="I291" s="3">
        <v>1645.8010999999999</v>
      </c>
      <c r="J291" s="3">
        <v>1629.6876</v>
      </c>
    </row>
    <row r="292" spans="1:10" ht="15" customHeight="1" x14ac:dyDescent="0.25">
      <c r="A292" s="101">
        <v>42864</v>
      </c>
      <c r="B292" s="3">
        <v>1653.10805478623</v>
      </c>
      <c r="D292" s="3">
        <v>13.614285901920001</v>
      </c>
      <c r="E292" s="3">
        <v>0.83039570874274804</v>
      </c>
      <c r="F292" s="3">
        <v>260.56655982119997</v>
      </c>
      <c r="G292" s="3">
        <v>27.118881075684001</v>
      </c>
      <c r="H292" s="3">
        <v>1640.0681999999999</v>
      </c>
      <c r="I292" s="3">
        <v>1654.5431000000001</v>
      </c>
      <c r="J292" s="3">
        <v>1640.0681999999999</v>
      </c>
    </row>
    <row r="293" spans="1:10" ht="15" customHeight="1" x14ac:dyDescent="0.25">
      <c r="A293" s="101">
        <v>42865</v>
      </c>
      <c r="B293" s="3">
        <v>1649.64687603877</v>
      </c>
      <c r="D293" s="3">
        <v>-3.4611787474600502</v>
      </c>
      <c r="E293" s="3">
        <v>-0.209374017472052</v>
      </c>
      <c r="F293" s="3">
        <v>260.17841967761001</v>
      </c>
      <c r="G293" s="3">
        <v>26.929524694774798</v>
      </c>
      <c r="H293" s="3">
        <v>1652.1437000000001</v>
      </c>
      <c r="I293" s="3">
        <v>1652.1437000000001</v>
      </c>
      <c r="J293" s="3">
        <v>1642.08</v>
      </c>
    </row>
    <row r="294" spans="1:10" ht="15" customHeight="1" x14ac:dyDescent="0.25">
      <c r="A294" s="101">
        <v>42866</v>
      </c>
      <c r="B294" s="3">
        <v>1642.0184555766</v>
      </c>
      <c r="D294" s="3">
        <v>-7.6284204621699701</v>
      </c>
      <c r="E294" s="3">
        <v>-0.46242747905466097</v>
      </c>
      <c r="F294" s="3">
        <v>259.53899549361</v>
      </c>
      <c r="G294" s="3">
        <v>26.617577962782001</v>
      </c>
      <c r="H294" s="3">
        <v>1649.0416</v>
      </c>
      <c r="I294" s="3">
        <v>1649.1715999999999</v>
      </c>
      <c r="J294" s="3">
        <v>1637.8810000000001</v>
      </c>
    </row>
    <row r="295" spans="1:10" ht="15" customHeight="1" x14ac:dyDescent="0.25">
      <c r="A295" s="101">
        <v>42867</v>
      </c>
      <c r="B295" s="3">
        <v>1646.45304421387</v>
      </c>
      <c r="D295" s="3">
        <v>4.4345886372700498</v>
      </c>
      <c r="E295" s="3">
        <v>0.27006935410558403</v>
      </c>
      <c r="F295" s="3">
        <v>260.23993078238999</v>
      </c>
      <c r="G295" s="3">
        <v>26.959533237769399</v>
      </c>
      <c r="H295" s="3">
        <v>1643.8268</v>
      </c>
      <c r="I295" s="3">
        <v>1647.2820999999999</v>
      </c>
      <c r="J295" s="3">
        <v>1640.7920999999999</v>
      </c>
    </row>
    <row r="296" spans="1:10" ht="15" customHeight="1" x14ac:dyDescent="0.25">
      <c r="A296" s="101">
        <v>42870</v>
      </c>
      <c r="B296" s="3">
        <v>1649.8437828698</v>
      </c>
      <c r="D296" s="3">
        <v>3.3907386559299</v>
      </c>
      <c r="E296" s="3">
        <v>0.20594201989822999</v>
      </c>
      <c r="F296" s="3">
        <v>260.77587415242999</v>
      </c>
      <c r="G296" s="3">
        <v>27.220996264975099</v>
      </c>
      <c r="H296" s="3">
        <v>1647.2548999999999</v>
      </c>
      <c r="I296" s="3">
        <v>1650.7283</v>
      </c>
      <c r="J296" s="3">
        <v>1644.739</v>
      </c>
    </row>
    <row r="297" spans="1:10" ht="15" customHeight="1" x14ac:dyDescent="0.25">
      <c r="A297" s="101">
        <v>42871</v>
      </c>
      <c r="B297" s="3">
        <v>1653.05556415664</v>
      </c>
      <c r="D297" s="3">
        <v>3.2117812868400502</v>
      </c>
      <c r="E297" s="3">
        <v>0.194671842279103</v>
      </c>
      <c r="F297" s="3">
        <v>261.30660533801</v>
      </c>
      <c r="G297" s="3">
        <v>27.4799164982897</v>
      </c>
      <c r="H297" s="3">
        <v>1649.8438000000001</v>
      </c>
      <c r="I297" s="3">
        <v>1657.1301000000001</v>
      </c>
      <c r="J297" s="3">
        <v>1646.7719999999999</v>
      </c>
    </row>
    <row r="298" spans="1:10" ht="15" customHeight="1" x14ac:dyDescent="0.25">
      <c r="A298" s="101">
        <v>42872</v>
      </c>
      <c r="B298" s="3">
        <v>1628.36602119636</v>
      </c>
      <c r="D298" s="3">
        <v>-24.689542960280001</v>
      </c>
      <c r="E298" s="3">
        <v>-1.4935700587219001</v>
      </c>
      <c r="F298" s="3">
        <v>257.40380811922</v>
      </c>
      <c r="G298" s="3">
        <v>25.575914634588099</v>
      </c>
      <c r="H298" s="3">
        <v>1653.0554999999999</v>
      </c>
      <c r="I298" s="3">
        <v>1653.0554999999999</v>
      </c>
      <c r="J298" s="3">
        <v>1624.546</v>
      </c>
    </row>
    <row r="299" spans="1:10" ht="15" customHeight="1" x14ac:dyDescent="0.25">
      <c r="A299" s="101">
        <v>42873</v>
      </c>
      <c r="B299" s="3">
        <v>1615.2691365763801</v>
      </c>
      <c r="D299" s="3">
        <v>-13.0968846199798</v>
      </c>
      <c r="E299" s="3">
        <v>-0.80429611337367002</v>
      </c>
      <c r="F299" s="3">
        <v>255.33351929483999</v>
      </c>
      <c r="G299" s="3">
        <v>24.565912433848101</v>
      </c>
      <c r="H299" s="3">
        <v>1627.1093000000001</v>
      </c>
      <c r="I299" s="3">
        <v>1628.5174999999999</v>
      </c>
      <c r="J299" s="3">
        <v>1604.2933</v>
      </c>
    </row>
    <row r="300" spans="1:10" ht="15" customHeight="1" x14ac:dyDescent="0.25">
      <c r="A300" s="101">
        <v>42874</v>
      </c>
      <c r="B300" s="3">
        <v>1629.2063925176701</v>
      </c>
      <c r="D300" s="3">
        <v>13.937255941289999</v>
      </c>
      <c r="E300" s="3">
        <v>0.86284419269166901</v>
      </c>
      <c r="F300" s="3">
        <v>257.53664973807003</v>
      </c>
      <c r="G300" s="3">
        <v>25.640722175356501</v>
      </c>
      <c r="H300" s="3">
        <v>1616.1377</v>
      </c>
      <c r="I300" s="3">
        <v>1631.8136999999999</v>
      </c>
      <c r="J300" s="3">
        <v>1616.1377</v>
      </c>
    </row>
    <row r="301" spans="1:10" ht="15" customHeight="1" x14ac:dyDescent="0.25">
      <c r="A301" s="101">
        <v>42877</v>
      </c>
      <c r="B301" s="3">
        <v>1629.2120095929299</v>
      </c>
      <c r="D301" s="3">
        <v>5.61707525980637E-3</v>
      </c>
      <c r="E301" s="3">
        <v>3.4477370611796199E-4</v>
      </c>
      <c r="F301" s="3">
        <v>257.53753765672002</v>
      </c>
      <c r="G301" s="3">
        <v>25.6411553515298</v>
      </c>
      <c r="H301" s="3">
        <v>1630.2954</v>
      </c>
      <c r="I301" s="3">
        <v>1635.6079</v>
      </c>
      <c r="J301" s="3">
        <v>1626.0246999999999</v>
      </c>
    </row>
    <row r="302" spans="1:10" ht="15" customHeight="1" x14ac:dyDescent="0.25">
      <c r="A302" s="101">
        <v>42878</v>
      </c>
      <c r="B302" s="3">
        <v>1641.7053914559699</v>
      </c>
      <c r="D302" s="3">
        <v>12.4933818630399</v>
      </c>
      <c r="E302" s="3">
        <v>0.76683585619783301</v>
      </c>
      <c r="F302" s="3">
        <v>259.51242783864001</v>
      </c>
      <c r="G302" s="3">
        <v>26.604616780906198</v>
      </c>
      <c r="H302" s="3">
        <v>1629.1806999999999</v>
      </c>
      <c r="I302" s="3">
        <v>1641.7719</v>
      </c>
      <c r="J302" s="3">
        <v>1628.7873999999999</v>
      </c>
    </row>
    <row r="303" spans="1:10" ht="15" customHeight="1" x14ac:dyDescent="0.25">
      <c r="A303" s="101">
        <v>42879</v>
      </c>
      <c r="B303" s="3">
        <v>1638.8899307962799</v>
      </c>
      <c r="D303" s="3">
        <v>-2.8154606596899598</v>
      </c>
      <c r="E303" s="3">
        <v>-0.17149609633632101</v>
      </c>
      <c r="F303" s="3">
        <v>259.06737415538998</v>
      </c>
      <c r="G303" s="3">
        <v>26.387494805345799</v>
      </c>
      <c r="H303" s="3">
        <v>1641.7054000000001</v>
      </c>
      <c r="I303" s="3">
        <v>1641.7054000000001</v>
      </c>
      <c r="J303" s="3">
        <v>1634.2488000000001</v>
      </c>
    </row>
    <row r="304" spans="1:10" ht="15" customHeight="1" x14ac:dyDescent="0.25">
      <c r="A304" s="101">
        <v>42881</v>
      </c>
      <c r="B304" s="3">
        <v>1635.7729271943299</v>
      </c>
      <c r="D304" s="3">
        <v>-3.11700360195004</v>
      </c>
      <c r="E304" s="3">
        <v>-0.19018992937711501</v>
      </c>
      <c r="F304" s="3">
        <v>258.57465409944001</v>
      </c>
      <c r="G304" s="3">
        <v>26.1471185182318</v>
      </c>
      <c r="H304" s="3">
        <v>1638.9866999999999</v>
      </c>
      <c r="I304" s="3">
        <v>1640.123</v>
      </c>
      <c r="J304" s="3">
        <v>1626.4391000000001</v>
      </c>
    </row>
    <row r="305" spans="1:10" ht="15" customHeight="1" x14ac:dyDescent="0.25">
      <c r="A305" s="101">
        <v>42884</v>
      </c>
      <c r="B305" s="3">
        <v>1631.9144978317599</v>
      </c>
      <c r="D305" s="3">
        <v>-3.8584293625699502</v>
      </c>
      <c r="E305" s="3">
        <v>-0.23587805485861801</v>
      </c>
      <c r="F305" s="3">
        <v>257.96473323498998</v>
      </c>
      <c r="G305" s="3">
        <v>25.849565148809301</v>
      </c>
      <c r="H305" s="3">
        <v>1635.7729999999999</v>
      </c>
      <c r="I305" s="3">
        <v>1636.0174999999999</v>
      </c>
      <c r="J305" s="3">
        <v>1629.8275000000001</v>
      </c>
    </row>
    <row r="306" spans="1:10" ht="15" customHeight="1" x14ac:dyDescent="0.25">
      <c r="A306" s="101">
        <v>42885</v>
      </c>
      <c r="B306" s="3">
        <v>1639.73637930973</v>
      </c>
      <c r="D306" s="3">
        <v>7.8218814779700097</v>
      </c>
      <c r="E306" s="3">
        <v>0.47930706469994</v>
      </c>
      <c r="F306" s="3">
        <v>259.20117642581999</v>
      </c>
      <c r="G306" s="3">
        <v>26.452771005461901</v>
      </c>
      <c r="H306" s="3">
        <v>1631.8036999999999</v>
      </c>
      <c r="I306" s="3">
        <v>1640.0758000000001</v>
      </c>
      <c r="J306" s="3">
        <v>1623.8634</v>
      </c>
    </row>
    <row r="307" spans="1:10" ht="15" customHeight="1" x14ac:dyDescent="0.25">
      <c r="A307" s="101">
        <v>42886</v>
      </c>
      <c r="B307" s="3">
        <v>1639.1091606513701</v>
      </c>
      <c r="D307" s="3">
        <v>-0.627218658359879</v>
      </c>
      <c r="E307" s="3">
        <v>-3.8251188805360402E-2</v>
      </c>
      <c r="F307" s="3">
        <v>259.10202889444002</v>
      </c>
      <c r="G307" s="3">
        <v>26.404401317275202</v>
      </c>
      <c r="H307" s="3">
        <v>1639.7363</v>
      </c>
      <c r="I307" s="3">
        <v>1650.2565999999999</v>
      </c>
      <c r="J307" s="3">
        <v>1635.2943</v>
      </c>
    </row>
    <row r="308" spans="1:10" ht="15" customHeight="1" x14ac:dyDescent="0.25">
      <c r="A308" s="101">
        <v>42887</v>
      </c>
      <c r="B308" s="3">
        <v>1641.3222854513499</v>
      </c>
      <c r="D308" s="3">
        <v>2.2131247999798198</v>
      </c>
      <c r="E308" s="3">
        <v>0.13501997628397799</v>
      </c>
      <c r="F308" s="3">
        <v>259.4518683924</v>
      </c>
      <c r="G308" s="3">
        <v>26.575072509953401</v>
      </c>
      <c r="H308" s="3">
        <v>1639.3026</v>
      </c>
      <c r="I308" s="3">
        <v>1646.8090999999999</v>
      </c>
      <c r="J308" s="3">
        <v>1636.0120999999999</v>
      </c>
    </row>
    <row r="309" spans="1:10" ht="15" customHeight="1" x14ac:dyDescent="0.25">
      <c r="A309" s="101">
        <v>42888</v>
      </c>
      <c r="B309" s="3">
        <v>1646.6653019897601</v>
      </c>
      <c r="D309" s="3">
        <v>5.3430165384102102</v>
      </c>
      <c r="E309" s="3">
        <v>0.32553122477958402</v>
      </c>
      <c r="F309" s="3">
        <v>260.29646523729002</v>
      </c>
      <c r="G309" s="3">
        <v>26.9871138937601</v>
      </c>
      <c r="H309" s="3">
        <v>1644.2119</v>
      </c>
      <c r="I309" s="3">
        <v>1656.0204000000001</v>
      </c>
      <c r="J309" s="3">
        <v>1644.2119</v>
      </c>
    </row>
    <row r="310" spans="1:10" ht="15" customHeight="1" x14ac:dyDescent="0.25">
      <c r="A310" s="101">
        <v>42891</v>
      </c>
      <c r="B310" s="3">
        <v>1637.89663095584</v>
      </c>
      <c r="D310" s="3">
        <v>-8.7686710339200999</v>
      </c>
      <c r="E310" s="3">
        <v>-0.53251082799426996</v>
      </c>
      <c r="F310" s="3">
        <v>258.91035837502</v>
      </c>
      <c r="G310" s="3">
        <v>26.310893762120799</v>
      </c>
      <c r="H310" s="3">
        <v>1647.5337999999999</v>
      </c>
      <c r="I310" s="3">
        <v>1649.2996000000001</v>
      </c>
      <c r="J310" s="3">
        <v>1637.8514</v>
      </c>
    </row>
    <row r="311" spans="1:10" ht="15" customHeight="1" x14ac:dyDescent="0.25">
      <c r="A311" s="101">
        <v>42893</v>
      </c>
      <c r="B311" s="3">
        <v>1640.54217467475</v>
      </c>
      <c r="D311" s="3">
        <v>2.64554371890994</v>
      </c>
      <c r="E311" s="3">
        <v>0.16152079862121699</v>
      </c>
      <c r="F311" s="3">
        <v>259.32855245358002</v>
      </c>
      <c r="G311" s="3">
        <v>26.514912126470801</v>
      </c>
      <c r="H311" s="3">
        <v>1637.4485999999999</v>
      </c>
      <c r="I311" s="3">
        <v>1648.4672</v>
      </c>
      <c r="J311" s="3">
        <v>1630.6769999999999</v>
      </c>
    </row>
    <row r="312" spans="1:10" ht="15" customHeight="1" x14ac:dyDescent="0.25">
      <c r="A312" s="101">
        <v>42894</v>
      </c>
      <c r="B312" s="3">
        <v>1643.7690368087799</v>
      </c>
      <c r="D312" s="3">
        <v>3.2268621340299402</v>
      </c>
      <c r="E312" s="3">
        <v>0.19669486001905301</v>
      </c>
      <c r="F312" s="3">
        <v>259.83863838681998</v>
      </c>
      <c r="G312" s="3">
        <v>26.763760455782201</v>
      </c>
      <c r="H312" s="3">
        <v>1640.5433</v>
      </c>
      <c r="I312" s="3">
        <v>1651.7192</v>
      </c>
      <c r="J312" s="3">
        <v>1640.1536000000001</v>
      </c>
    </row>
    <row r="313" spans="1:10" ht="15" customHeight="1" x14ac:dyDescent="0.25">
      <c r="A313" s="101">
        <v>42895</v>
      </c>
      <c r="B313" s="3">
        <v>1654.7989153103199</v>
      </c>
      <c r="D313" s="3">
        <v>11.029878501539899</v>
      </c>
      <c r="E313" s="3">
        <v>0.67101145322418998</v>
      </c>
      <c r="F313" s="3">
        <v>261.58218541029999</v>
      </c>
      <c r="G313" s="3">
        <v>27.614359806979401</v>
      </c>
      <c r="H313" s="3">
        <v>1643.769</v>
      </c>
      <c r="I313" s="3">
        <v>1656.0873999999999</v>
      </c>
      <c r="J313" s="3">
        <v>1642.2034000000001</v>
      </c>
    </row>
    <row r="314" spans="1:10" ht="15" customHeight="1" x14ac:dyDescent="0.25">
      <c r="A314" s="101">
        <v>42898</v>
      </c>
      <c r="B314" s="3">
        <v>1638.7978273910601</v>
      </c>
      <c r="D314" s="3">
        <v>-16.001087919259799</v>
      </c>
      <c r="E314" s="3">
        <v>-0.96695059268027095</v>
      </c>
      <c r="F314" s="3">
        <v>259.05281491813003</v>
      </c>
      <c r="G314" s="3">
        <v>26.380391998481201</v>
      </c>
      <c r="H314" s="3">
        <v>1654.6478</v>
      </c>
      <c r="I314" s="3">
        <v>1654.6478</v>
      </c>
      <c r="J314" s="3">
        <v>1584.3679999999999</v>
      </c>
    </row>
    <row r="315" spans="1:10" ht="15" customHeight="1" x14ac:dyDescent="0.25">
      <c r="A315" s="101">
        <v>42899</v>
      </c>
      <c r="B315" s="3">
        <v>1648.6094151837599</v>
      </c>
      <c r="D315" s="3">
        <v>9.8115877926998092</v>
      </c>
      <c r="E315" s="3">
        <v>0.598706419346406</v>
      </c>
      <c r="F315" s="3">
        <v>260.60378075054001</v>
      </c>
      <c r="G315" s="3">
        <v>27.137039518169999</v>
      </c>
      <c r="H315" s="3">
        <v>1638.7979</v>
      </c>
      <c r="I315" s="3">
        <v>1653.5233000000001</v>
      </c>
      <c r="J315" s="3">
        <v>1638.7979</v>
      </c>
    </row>
    <row r="316" spans="1:10" ht="15" customHeight="1" x14ac:dyDescent="0.25">
      <c r="A316" s="101">
        <v>42900</v>
      </c>
      <c r="B316" s="3">
        <v>1639.5948282039401</v>
      </c>
      <c r="D316" s="3">
        <v>-9.0145869798197893</v>
      </c>
      <c r="E316" s="3">
        <v>-0.54679943574232803</v>
      </c>
      <c r="F316" s="3">
        <v>259.17880074787001</v>
      </c>
      <c r="G316" s="3">
        <v>26.441854903463799</v>
      </c>
      <c r="H316" s="3">
        <v>1649.0581</v>
      </c>
      <c r="I316" s="3">
        <v>1657.1989000000001</v>
      </c>
      <c r="J316" s="3">
        <v>1638.3774000000001</v>
      </c>
    </row>
    <row r="317" spans="1:10" ht="15" customHeight="1" x14ac:dyDescent="0.25">
      <c r="A317" s="101">
        <v>42901</v>
      </c>
      <c r="B317" s="3">
        <v>1624.97155351117</v>
      </c>
      <c r="D317" s="3">
        <v>-14.623274692770099</v>
      </c>
      <c r="E317" s="3">
        <v>-0.89188343615287302</v>
      </c>
      <c r="F317" s="3">
        <v>256.86722795397998</v>
      </c>
      <c r="G317" s="3">
        <v>25.3141409432153</v>
      </c>
      <c r="H317" s="3">
        <v>1641.5181</v>
      </c>
      <c r="I317" s="3">
        <v>1641.518</v>
      </c>
      <c r="J317" s="3">
        <v>1616.222</v>
      </c>
    </row>
    <row r="318" spans="1:10" ht="15" customHeight="1" x14ac:dyDescent="0.25">
      <c r="A318" s="101">
        <v>42902</v>
      </c>
      <c r="B318" s="3">
        <v>1635.93484206163</v>
      </c>
      <c r="D318" s="3">
        <v>10.9632885504599</v>
      </c>
      <c r="E318" s="3">
        <v>0.67467572135468901</v>
      </c>
      <c r="F318" s="3">
        <v>258.60024877709998</v>
      </c>
      <c r="G318" s="3">
        <v>26.159605027582199</v>
      </c>
      <c r="H318" s="3">
        <v>1625.8150000000001</v>
      </c>
      <c r="I318" s="3">
        <v>1638.4241999999999</v>
      </c>
      <c r="J318" s="3">
        <v>1625.8150000000001</v>
      </c>
    </row>
    <row r="319" spans="1:10" ht="15" customHeight="1" x14ac:dyDescent="0.25">
      <c r="A319" s="101">
        <v>42905</v>
      </c>
      <c r="B319" s="3">
        <v>1653.3953585373899</v>
      </c>
      <c r="D319" s="3">
        <v>17.460516475759899</v>
      </c>
      <c r="E319" s="3">
        <v>1.06731124167243</v>
      </c>
      <c r="F319" s="3">
        <v>261.36031830329</v>
      </c>
      <c r="G319" s="3">
        <v>27.506120674490699</v>
      </c>
      <c r="H319" s="3">
        <v>1636.7833000000001</v>
      </c>
      <c r="I319" s="3">
        <v>1655.0820000000001</v>
      </c>
      <c r="J319" s="3">
        <v>1636.7834</v>
      </c>
    </row>
    <row r="320" spans="1:10" ht="15" customHeight="1" x14ac:dyDescent="0.25">
      <c r="A320" s="101">
        <v>42906</v>
      </c>
      <c r="B320" s="3">
        <v>1647.66775543369</v>
      </c>
      <c r="D320" s="3">
        <v>-5.7276031036999404</v>
      </c>
      <c r="E320" s="3">
        <v>-0.34641461124982298</v>
      </c>
      <c r="F320" s="3">
        <v>260.45492797268003</v>
      </c>
      <c r="G320" s="3">
        <v>27.0644208422373</v>
      </c>
      <c r="H320" s="3">
        <v>1653.7248999999999</v>
      </c>
      <c r="I320" s="3">
        <v>1658.8726999999999</v>
      </c>
      <c r="J320" s="3">
        <v>1647.6677999999999</v>
      </c>
    </row>
    <row r="321" spans="1:10" ht="15" customHeight="1" x14ac:dyDescent="0.25">
      <c r="A321" s="101">
        <v>42907</v>
      </c>
      <c r="B321" s="3">
        <v>1641.70810018876</v>
      </c>
      <c r="D321" s="3">
        <v>-5.9596552449299898</v>
      </c>
      <c r="E321" s="3">
        <v>-0.36170248675900701</v>
      </c>
      <c r="F321" s="3">
        <v>259.51285602131998</v>
      </c>
      <c r="G321" s="3">
        <v>26.604825672266699</v>
      </c>
      <c r="H321" s="3">
        <v>1647.6677</v>
      </c>
      <c r="I321" s="3">
        <v>1647.6677999999999</v>
      </c>
      <c r="J321" s="3">
        <v>1631.3382999999999</v>
      </c>
    </row>
    <row r="322" spans="1:10" ht="15" customHeight="1" x14ac:dyDescent="0.25">
      <c r="A322" s="101">
        <v>42908</v>
      </c>
      <c r="B322" s="3">
        <v>1645.3582748789299</v>
      </c>
      <c r="D322" s="3">
        <v>3.6501746901699299</v>
      </c>
      <c r="E322" s="3">
        <v>0.222340054833747</v>
      </c>
      <c r="F322" s="3">
        <v>260.08985704769998</v>
      </c>
      <c r="G322" s="3">
        <v>26.886318911089401</v>
      </c>
      <c r="H322" s="3">
        <v>1641.6931</v>
      </c>
      <c r="I322" s="3">
        <v>1645.3583000000001</v>
      </c>
      <c r="J322" s="3">
        <v>1634.1884</v>
      </c>
    </row>
    <row r="323" spans="1:10" ht="15" customHeight="1" x14ac:dyDescent="0.25">
      <c r="A323" s="101">
        <v>42912</v>
      </c>
      <c r="B323" s="3">
        <v>1643.52252133204</v>
      </c>
      <c r="D323" s="3">
        <v>-1.83575354688991</v>
      </c>
      <c r="E323" s="3">
        <v>-0.111571660404785</v>
      </c>
      <c r="F323" s="3">
        <v>259.79967047564998</v>
      </c>
      <c r="G323" s="3">
        <v>26.744749738254999</v>
      </c>
      <c r="H323" s="3">
        <v>1645.4589000000001</v>
      </c>
      <c r="I323" s="3">
        <v>1654.8842999999999</v>
      </c>
      <c r="J323" s="3">
        <v>1641.2257</v>
      </c>
    </row>
    <row r="324" spans="1:10" ht="15" customHeight="1" x14ac:dyDescent="0.25">
      <c r="A324" s="101">
        <v>42913</v>
      </c>
      <c r="B324" s="3">
        <v>1628.54361158713</v>
      </c>
      <c r="D324" s="3">
        <v>-14.978909744909901</v>
      </c>
      <c r="E324" s="3">
        <v>-0.91139059857664395</v>
      </c>
      <c r="F324" s="3">
        <v>257.4318807038</v>
      </c>
      <c r="G324" s="3">
        <v>25.589610004950199</v>
      </c>
      <c r="H324" s="3">
        <v>1643.5225</v>
      </c>
      <c r="I324" s="3">
        <v>1643.5225</v>
      </c>
      <c r="J324" s="3">
        <v>1628.5436</v>
      </c>
    </row>
    <row r="325" spans="1:10" ht="15" customHeight="1" x14ac:dyDescent="0.25">
      <c r="A325" s="101">
        <v>42914</v>
      </c>
      <c r="B325" s="3">
        <v>1630.9845854539401</v>
      </c>
      <c r="D325" s="3">
        <v>2.44097386681005</v>
      </c>
      <c r="E325" s="3">
        <v>0.14988692040192</v>
      </c>
      <c r="F325" s="3">
        <v>257.81773742192001</v>
      </c>
      <c r="G325" s="3">
        <v>25.777852403731501</v>
      </c>
      <c r="H325" s="3">
        <v>1628.5436</v>
      </c>
      <c r="I325" s="3">
        <v>1630.9846</v>
      </c>
      <c r="J325" s="3">
        <v>1611.8033</v>
      </c>
    </row>
    <row r="326" spans="1:10" ht="15" customHeight="1" x14ac:dyDescent="0.25">
      <c r="A326" s="101">
        <v>42915</v>
      </c>
      <c r="B326" s="3">
        <v>1613.2180250337699</v>
      </c>
      <c r="D326" s="3">
        <v>-17.766560420170201</v>
      </c>
      <c r="E326" s="3">
        <v>-1.08931504188467</v>
      </c>
      <c r="F326" s="3">
        <v>255.00929002754</v>
      </c>
      <c r="G326" s="3">
        <v>24.40773533814</v>
      </c>
      <c r="H326" s="3">
        <v>1630.9846</v>
      </c>
      <c r="I326" s="3">
        <v>1643.7162000000001</v>
      </c>
      <c r="J326" s="3">
        <v>1612.3931</v>
      </c>
    </row>
    <row r="327" spans="1:10" ht="15" customHeight="1" x14ac:dyDescent="0.25">
      <c r="A327" s="101">
        <v>42916</v>
      </c>
      <c r="B327" s="3">
        <v>1602.5311072838099</v>
      </c>
      <c r="D327" s="3">
        <v>-10.686917749959999</v>
      </c>
      <c r="E327" s="3">
        <v>-0.66245960459909703</v>
      </c>
      <c r="F327" s="3">
        <v>253.31995649313001</v>
      </c>
      <c r="G327" s="3">
        <v>23.583584346527001</v>
      </c>
      <c r="H327" s="3">
        <v>1613.2180000000001</v>
      </c>
      <c r="I327" s="3">
        <v>1620.4792</v>
      </c>
      <c r="J327" s="3">
        <v>1602.5310999999999</v>
      </c>
    </row>
    <row r="328" spans="1:10" ht="15" customHeight="1" x14ac:dyDescent="0.25">
      <c r="A328" s="101">
        <v>42919</v>
      </c>
      <c r="B328" s="3">
        <v>1627.4103351561901</v>
      </c>
      <c r="D328" s="3">
        <v>24.879227872380099</v>
      </c>
      <c r="E328" s="3">
        <v>1.55249578365745</v>
      </c>
      <c r="F328" s="3">
        <v>257.25273813684998</v>
      </c>
      <c r="G328" s="3">
        <v>25.5022142828002</v>
      </c>
      <c r="H328" s="3">
        <v>1602.6962000000001</v>
      </c>
      <c r="I328" s="3">
        <v>1628.5518999999999</v>
      </c>
      <c r="J328" s="3">
        <v>1602.6962000000001</v>
      </c>
    </row>
    <row r="329" spans="1:10" ht="15" customHeight="1" x14ac:dyDescent="0.25">
      <c r="A329" s="101">
        <v>42920</v>
      </c>
      <c r="B329" s="3">
        <v>1621.6721403982001</v>
      </c>
      <c r="D329" s="3">
        <v>-5.7381947579899499</v>
      </c>
      <c r="E329" s="3">
        <v>-0.35259667669734701</v>
      </c>
      <c r="F329" s="3">
        <v>256.34567353147003</v>
      </c>
      <c r="G329" s="3">
        <v>25.059697646059099</v>
      </c>
      <c r="H329" s="3">
        <v>1627.0098</v>
      </c>
      <c r="I329" s="3">
        <v>1627.2906</v>
      </c>
      <c r="J329" s="3">
        <v>1617.4764</v>
      </c>
    </row>
    <row r="330" spans="1:10" ht="15" customHeight="1" x14ac:dyDescent="0.25">
      <c r="A330" s="101">
        <v>42921</v>
      </c>
      <c r="B330" s="3">
        <v>1627.20727865973</v>
      </c>
      <c r="D330" s="3">
        <v>5.53513826152993</v>
      </c>
      <c r="E330" s="3">
        <v>0.34132289281179001</v>
      </c>
      <c r="F330" s="3">
        <v>257.22063999996999</v>
      </c>
      <c r="G330" s="3">
        <v>25.486555023808499</v>
      </c>
      <c r="H330" s="3">
        <v>1621.7137</v>
      </c>
      <c r="I330" s="3">
        <v>1629.2711999999999</v>
      </c>
      <c r="J330" s="3">
        <v>1614.2228</v>
      </c>
    </row>
    <row r="331" spans="1:10" ht="15" customHeight="1" x14ac:dyDescent="0.25">
      <c r="A331" s="101">
        <v>42922</v>
      </c>
      <c r="B331" s="3">
        <v>1620.9915484779599</v>
      </c>
      <c r="D331" s="3">
        <v>-6.21573018177014</v>
      </c>
      <c r="E331" s="3">
        <v>-0.38198760927924402</v>
      </c>
      <c r="F331" s="3">
        <v>256.23808902666002</v>
      </c>
      <c r="G331" s="3">
        <v>25.007211932305601</v>
      </c>
      <c r="H331" s="3">
        <v>1627.2073</v>
      </c>
      <c r="I331" s="3">
        <v>1627.2073</v>
      </c>
      <c r="J331" s="3">
        <v>1609.9802</v>
      </c>
    </row>
    <row r="332" spans="1:10" ht="15" customHeight="1" x14ac:dyDescent="0.25">
      <c r="A332" s="101">
        <v>42923</v>
      </c>
      <c r="B332" s="3">
        <v>1616.9985539694401</v>
      </c>
      <c r="D332" s="3">
        <v>-3.9929945085198102</v>
      </c>
      <c r="E332" s="3">
        <v>-0.24633037181897</v>
      </c>
      <c r="F332" s="3">
        <v>255.60689678922</v>
      </c>
      <c r="G332" s="3">
        <v>24.6992812023528</v>
      </c>
      <c r="H332" s="3">
        <v>1620.9559999999999</v>
      </c>
      <c r="I332" s="3">
        <v>1623.1708000000001</v>
      </c>
      <c r="J332" s="3">
        <v>1614.6388999999999</v>
      </c>
    </row>
    <row r="333" spans="1:10" ht="15" customHeight="1" x14ac:dyDescent="0.25">
      <c r="A333" s="101">
        <v>42926</v>
      </c>
      <c r="B333" s="3">
        <v>1624.80622556648</v>
      </c>
      <c r="D333" s="3">
        <v>7.80767159703987</v>
      </c>
      <c r="E333" s="3">
        <v>0.482849633840021</v>
      </c>
      <c r="F333" s="3">
        <v>256.84109375444001</v>
      </c>
      <c r="G333" s="3">
        <v>25.301391225041101</v>
      </c>
      <c r="H333" s="3">
        <v>1616.9984999999999</v>
      </c>
      <c r="I333" s="3">
        <v>1627.8058000000001</v>
      </c>
      <c r="J333" s="3">
        <v>1616.9987000000001</v>
      </c>
    </row>
    <row r="334" spans="1:10" ht="15" customHeight="1" x14ac:dyDescent="0.25">
      <c r="A334" s="101">
        <v>42927</v>
      </c>
      <c r="B334" s="3">
        <v>1621.56977044001</v>
      </c>
      <c r="D334" s="3">
        <v>-3.2364551264699899</v>
      </c>
      <c r="E334" s="3">
        <v>-0.199190221919642</v>
      </c>
      <c r="F334" s="3">
        <v>256.32949140980998</v>
      </c>
      <c r="G334" s="3">
        <v>25.051803105791699</v>
      </c>
      <c r="H334" s="3">
        <v>1624.8063</v>
      </c>
      <c r="I334" s="3">
        <v>1631.288</v>
      </c>
      <c r="J334" s="3">
        <v>1620.6893</v>
      </c>
    </row>
    <row r="335" spans="1:10" ht="15" customHeight="1" x14ac:dyDescent="0.25">
      <c r="A335" s="101">
        <v>42928</v>
      </c>
      <c r="B335" s="3">
        <v>1650.59249471252</v>
      </c>
      <c r="D335" s="3">
        <v>29.022724272510001</v>
      </c>
      <c r="E335" s="3">
        <v>1.7897918918798399</v>
      </c>
      <c r="F335" s="3">
        <v>260.91725586356</v>
      </c>
      <c r="G335" s="3">
        <v>27.289970138428899</v>
      </c>
      <c r="H335" s="3">
        <v>1621.5698</v>
      </c>
      <c r="I335" s="3">
        <v>1650.7018</v>
      </c>
      <c r="J335" s="3">
        <v>1621.5698</v>
      </c>
    </row>
    <row r="336" spans="1:10" ht="15" customHeight="1" x14ac:dyDescent="0.25">
      <c r="A336" s="101">
        <v>42929</v>
      </c>
      <c r="B336" s="3">
        <v>1642.4853482794099</v>
      </c>
      <c r="D336" s="3">
        <v>-8.1071464331100707</v>
      </c>
      <c r="E336" s="3">
        <v>-0.49116583645451001</v>
      </c>
      <c r="F336" s="3">
        <v>259.63571944133997</v>
      </c>
      <c r="G336" s="3">
        <v>26.664765291874001</v>
      </c>
      <c r="H336" s="3">
        <v>1650.6328000000001</v>
      </c>
      <c r="I336" s="3">
        <v>1651.1523</v>
      </c>
      <c r="J336" s="3">
        <v>1640.4508000000001</v>
      </c>
    </row>
    <row r="337" spans="1:10" ht="15" customHeight="1" x14ac:dyDescent="0.25">
      <c r="A337" s="101">
        <v>42930</v>
      </c>
      <c r="B337" s="3">
        <v>1646.82660821282</v>
      </c>
      <c r="D337" s="3">
        <v>4.3412599334101198</v>
      </c>
      <c r="E337" s="3">
        <v>0.26431042066572502</v>
      </c>
      <c r="F337" s="3">
        <v>260.32196370358997</v>
      </c>
      <c r="G337" s="3">
        <v>26.999553465850301</v>
      </c>
      <c r="H337" s="3">
        <v>1643.0730000000001</v>
      </c>
      <c r="I337" s="3">
        <v>1649.8267000000001</v>
      </c>
      <c r="J337" s="3">
        <v>1641.4113</v>
      </c>
    </row>
    <row r="338" spans="1:10" ht="15" customHeight="1" x14ac:dyDescent="0.25">
      <c r="A338" s="101">
        <v>42933</v>
      </c>
      <c r="B338" s="3">
        <v>1639.32572184574</v>
      </c>
      <c r="D338" s="3">
        <v>-7.5008863670800503</v>
      </c>
      <c r="E338" s="3">
        <v>-0.45547517447633801</v>
      </c>
      <c r="F338" s="3">
        <v>259.13626178521002</v>
      </c>
      <c r="G338" s="3">
        <v>26.4211020281172</v>
      </c>
      <c r="H338" s="3">
        <v>1646.8713</v>
      </c>
      <c r="I338" s="3">
        <v>1651.6288</v>
      </c>
      <c r="J338" s="3">
        <v>1629.1033</v>
      </c>
    </row>
    <row r="339" spans="1:10" ht="15" customHeight="1" x14ac:dyDescent="0.25">
      <c r="A339" s="101">
        <v>42934</v>
      </c>
      <c r="B339" s="3">
        <v>1607.3554827452899</v>
      </c>
      <c r="D339" s="3">
        <v>-31.970239100450002</v>
      </c>
      <c r="E339" s="3">
        <v>-1.95020664132898</v>
      </c>
      <c r="F339" s="3">
        <v>254.08256919778</v>
      </c>
      <c r="G339" s="3">
        <v>23.955629300321998</v>
      </c>
      <c r="H339" s="3">
        <v>1639.3257000000001</v>
      </c>
      <c r="I339" s="3">
        <v>1639.3520000000001</v>
      </c>
      <c r="J339" s="3">
        <v>1605.3672999999999</v>
      </c>
    </row>
    <row r="340" spans="1:10" ht="15" customHeight="1" x14ac:dyDescent="0.25">
      <c r="A340" s="101">
        <v>42935</v>
      </c>
      <c r="B340" s="3">
        <v>1609.96400004153</v>
      </c>
      <c r="D340" s="3">
        <v>2.6085172962400498</v>
      </c>
      <c r="E340" s="3">
        <v>0.16228627234249299</v>
      </c>
      <c r="F340" s="3">
        <v>254.494910328</v>
      </c>
      <c r="G340" s="3">
        <v>24.156792270470699</v>
      </c>
      <c r="H340" s="3">
        <v>1607.3554999999999</v>
      </c>
      <c r="I340" s="3">
        <v>1618.5706</v>
      </c>
      <c r="J340" s="3">
        <v>1592.5114000000001</v>
      </c>
    </row>
    <row r="341" spans="1:10" ht="15" customHeight="1" x14ac:dyDescent="0.25">
      <c r="A341" s="101">
        <v>42936</v>
      </c>
      <c r="B341" s="3">
        <v>1597.8353437657099</v>
      </c>
      <c r="D341" s="3">
        <v>-12.128656275819999</v>
      </c>
      <c r="E341" s="3">
        <v>-0.75334953300242302</v>
      </c>
      <c r="F341" s="3">
        <v>252.57767410952999</v>
      </c>
      <c r="G341" s="3">
        <v>23.221457655710701</v>
      </c>
      <c r="H341" s="3">
        <v>1601.3163</v>
      </c>
      <c r="I341" s="3">
        <v>1612.5246999999999</v>
      </c>
      <c r="J341" s="3">
        <v>1593.1494</v>
      </c>
    </row>
    <row r="342" spans="1:10" ht="15" customHeight="1" x14ac:dyDescent="0.25">
      <c r="A342" s="101">
        <v>42937</v>
      </c>
      <c r="B342" s="3">
        <v>1581.37189201567</v>
      </c>
      <c r="D342" s="3">
        <v>-16.463451750039798</v>
      </c>
      <c r="E342" s="3">
        <v>-1.0303597184951201</v>
      </c>
      <c r="F342" s="3">
        <v>249.97521549759</v>
      </c>
      <c r="G342" s="3">
        <v>21.951833391482001</v>
      </c>
      <c r="H342" s="3">
        <v>1597.4507000000001</v>
      </c>
      <c r="I342" s="3">
        <v>1597.4507000000001</v>
      </c>
      <c r="J342" s="3">
        <v>1574.7</v>
      </c>
    </row>
    <row r="343" spans="1:10" ht="15" customHeight="1" x14ac:dyDescent="0.25">
      <c r="A343" s="101">
        <v>42940</v>
      </c>
      <c r="B343" s="3">
        <v>1566.8785024410899</v>
      </c>
      <c r="D343" s="3">
        <v>-14.49338957458</v>
      </c>
      <c r="E343" s="3">
        <v>-0.91650734705460701</v>
      </c>
      <c r="F343" s="3">
        <v>247.68417428174001</v>
      </c>
      <c r="G343" s="3">
        <v>20.834135878581801</v>
      </c>
      <c r="H343" s="3">
        <v>1581.3720000000001</v>
      </c>
      <c r="I343" s="3">
        <v>1583.61</v>
      </c>
      <c r="J343" s="3">
        <v>1566.8785</v>
      </c>
    </row>
    <row r="344" spans="1:10" ht="15" customHeight="1" x14ac:dyDescent="0.25">
      <c r="A344" s="101">
        <v>42941</v>
      </c>
      <c r="B344" s="3">
        <v>1568.9090117760099</v>
      </c>
      <c r="D344" s="3">
        <v>2.0305093349199899</v>
      </c>
      <c r="E344" s="3">
        <v>0.12958945647392101</v>
      </c>
      <c r="F344" s="3">
        <v>248.00514685696001</v>
      </c>
      <c r="G344" s="3">
        <v>20.990724178500098</v>
      </c>
      <c r="H344" s="3">
        <v>1567.3624</v>
      </c>
      <c r="I344" s="3">
        <v>1575.3209999999999</v>
      </c>
      <c r="J344" s="3">
        <v>1567.3624</v>
      </c>
    </row>
    <row r="345" spans="1:10" ht="15" customHeight="1" x14ac:dyDescent="0.25">
      <c r="A345" s="101">
        <v>42942</v>
      </c>
      <c r="B345" s="3">
        <v>1580.22030211729</v>
      </c>
      <c r="D345" s="3">
        <v>11.311290341279999</v>
      </c>
      <c r="E345" s="3">
        <v>0.72096534957597402</v>
      </c>
      <c r="F345" s="3">
        <v>249.79317803096001</v>
      </c>
      <c r="G345" s="3">
        <v>21.8630253760263</v>
      </c>
      <c r="H345" s="3">
        <v>1568.807</v>
      </c>
      <c r="I345" s="3">
        <v>1581.5161000000001</v>
      </c>
      <c r="J345" s="3">
        <v>1565.0198</v>
      </c>
    </row>
    <row r="346" spans="1:10" ht="15" customHeight="1" x14ac:dyDescent="0.25">
      <c r="A346" s="101">
        <v>42943</v>
      </c>
      <c r="B346" s="3">
        <v>1570.4758334913699</v>
      </c>
      <c r="D346" s="3">
        <v>-9.7444686259200299</v>
      </c>
      <c r="E346" s="3">
        <v>-0.61665253970372103</v>
      </c>
      <c r="F346" s="3">
        <v>248.25282205463</v>
      </c>
      <c r="G346" s="3">
        <v>21.1115539350874</v>
      </c>
      <c r="H346" s="3">
        <v>1579.8136</v>
      </c>
      <c r="I346" s="3">
        <v>1581.1083000000001</v>
      </c>
      <c r="J346" s="3">
        <v>1570.2354</v>
      </c>
    </row>
    <row r="347" spans="1:10" ht="15" customHeight="1" x14ac:dyDescent="0.25">
      <c r="A347" s="101">
        <v>42944</v>
      </c>
      <c r="B347" s="3">
        <v>1557.5607087512501</v>
      </c>
      <c r="D347" s="3">
        <v>-12.915124740119801</v>
      </c>
      <c r="E347" s="3">
        <v>-0.82237016735290303</v>
      </c>
      <c r="F347" s="3">
        <v>246.21126490643999</v>
      </c>
      <c r="G347" s="3">
        <v>20.115568646307299</v>
      </c>
      <c r="H347" s="3">
        <v>1570.4757999999999</v>
      </c>
      <c r="I347" s="3">
        <v>1570.7873999999999</v>
      </c>
      <c r="J347" s="3">
        <v>1550.6475</v>
      </c>
    </row>
    <row r="348" spans="1:10" ht="15" customHeight="1" x14ac:dyDescent="0.25">
      <c r="A348" s="101">
        <v>42947</v>
      </c>
      <c r="B348" s="3">
        <v>1548.1894895732801</v>
      </c>
      <c r="D348" s="3">
        <v>-9.3712191779700298</v>
      </c>
      <c r="E348" s="3">
        <v>-0.60165996261444199</v>
      </c>
      <c r="F348" s="3">
        <v>244.72991030205</v>
      </c>
      <c r="G348" s="3">
        <v>19.3928813608951</v>
      </c>
      <c r="H348" s="3">
        <v>1557.1702</v>
      </c>
      <c r="I348" s="3">
        <v>1561.9591</v>
      </c>
      <c r="J348" s="3">
        <v>1548.0572999999999</v>
      </c>
    </row>
    <row r="349" spans="1:10" ht="15" customHeight="1" x14ac:dyDescent="0.25">
      <c r="A349" s="101">
        <v>42948</v>
      </c>
      <c r="B349" s="3">
        <v>1566.31303825596</v>
      </c>
      <c r="D349" s="3">
        <v>18.1235486826799</v>
      </c>
      <c r="E349" s="3">
        <v>1.1706285829181799</v>
      </c>
      <c r="F349" s="3">
        <v>247.594788583</v>
      </c>
      <c r="G349" s="3">
        <v>20.790528556077401</v>
      </c>
      <c r="H349" s="3">
        <v>1548.1895</v>
      </c>
      <c r="I349" s="3">
        <v>1569.5592999999999</v>
      </c>
      <c r="J349" s="3">
        <v>1548.1895</v>
      </c>
    </row>
    <row r="350" spans="1:10" ht="15" customHeight="1" x14ac:dyDescent="0.25">
      <c r="A350" s="101">
        <v>42949</v>
      </c>
      <c r="B350" s="3">
        <v>1563.20455027457</v>
      </c>
      <c r="D350" s="3">
        <v>-3.1084879813899899</v>
      </c>
      <c r="E350" s="3">
        <v>-0.198458922671751</v>
      </c>
      <c r="F350" s="3">
        <v>247.10341463299</v>
      </c>
      <c r="G350" s="3">
        <v>20.550808974416999</v>
      </c>
      <c r="H350" s="3">
        <v>1566.3130000000001</v>
      </c>
      <c r="I350" s="3">
        <v>1573.4549999999999</v>
      </c>
      <c r="J350" s="3">
        <v>1558.9514999999999</v>
      </c>
    </row>
    <row r="351" spans="1:10" ht="15" customHeight="1" x14ac:dyDescent="0.25">
      <c r="A351" s="101">
        <v>42950</v>
      </c>
      <c r="B351" s="3">
        <v>1559.6557540347901</v>
      </c>
      <c r="D351" s="3">
        <v>-3.5487962397799002</v>
      </c>
      <c r="E351" s="3">
        <v>-0.22702059299639599</v>
      </c>
      <c r="F351" s="3">
        <v>246.54243899578</v>
      </c>
      <c r="G351" s="3">
        <v>20.277133813023401</v>
      </c>
      <c r="H351" s="3">
        <v>1563.1704</v>
      </c>
      <c r="I351" s="3">
        <v>1567.0479</v>
      </c>
      <c r="J351" s="3">
        <v>1554.4489000000001</v>
      </c>
    </row>
    <row r="352" spans="1:10" ht="15" customHeight="1" x14ac:dyDescent="0.25">
      <c r="A352" s="101">
        <v>42951</v>
      </c>
      <c r="B352" s="3">
        <v>1573.46702250669</v>
      </c>
      <c r="D352" s="3">
        <v>13.811268471899799</v>
      </c>
      <c r="E352" s="3">
        <v>0.88553313358865604</v>
      </c>
      <c r="F352" s="3">
        <v>248.72565398144999</v>
      </c>
      <c r="G352" s="3">
        <v>21.342227685070799</v>
      </c>
      <c r="H352" s="3">
        <v>1559.4746</v>
      </c>
      <c r="I352" s="3">
        <v>1577.6061</v>
      </c>
      <c r="J352" s="3">
        <v>1556.6842999999999</v>
      </c>
    </row>
    <row r="353" spans="1:10" ht="15" customHeight="1" x14ac:dyDescent="0.25">
      <c r="A353" s="101">
        <v>42954</v>
      </c>
      <c r="B353" s="3">
        <v>1575.4721299943201</v>
      </c>
      <c r="D353" s="3">
        <v>2.0051074876300801</v>
      </c>
      <c r="E353" s="3">
        <v>0.12743244433783801</v>
      </c>
      <c r="F353" s="3">
        <v>249.04261116200999</v>
      </c>
      <c r="G353" s="3">
        <v>21.496857051822001</v>
      </c>
      <c r="H353" s="3">
        <v>1573.4670000000001</v>
      </c>
      <c r="I353" s="3">
        <v>1578.8806</v>
      </c>
      <c r="J353" s="3">
        <v>1569.4283</v>
      </c>
    </row>
    <row r="354" spans="1:10" ht="15" customHeight="1" x14ac:dyDescent="0.25">
      <c r="A354" s="101">
        <v>42955</v>
      </c>
      <c r="B354" s="3">
        <v>1581.3188775579599</v>
      </c>
      <c r="D354" s="3">
        <v>5.8467475636398296</v>
      </c>
      <c r="E354" s="3">
        <v>0.37111082146916702</v>
      </c>
      <c r="F354" s="3">
        <v>249.96683524209999</v>
      </c>
      <c r="G354" s="3">
        <v>21.947745036085401</v>
      </c>
      <c r="H354" s="3">
        <v>1575.4721999999999</v>
      </c>
      <c r="I354" s="3">
        <v>1583.1365000000001</v>
      </c>
      <c r="J354" s="3">
        <v>1571.3612000000001</v>
      </c>
    </row>
    <row r="355" spans="1:10" ht="15" customHeight="1" x14ac:dyDescent="0.25">
      <c r="A355" s="101">
        <v>42956</v>
      </c>
      <c r="B355" s="3">
        <v>1571.2007783030001</v>
      </c>
      <c r="D355" s="3">
        <v>-10.1180992549598</v>
      </c>
      <c r="E355" s="3">
        <v>-0.639851923514966</v>
      </c>
      <c r="F355" s="3">
        <v>248.36741763865001</v>
      </c>
      <c r="G355" s="3">
        <v>21.167460043786999</v>
      </c>
      <c r="H355" s="3">
        <v>1581.3188</v>
      </c>
      <c r="I355" s="3">
        <v>1581.3188</v>
      </c>
      <c r="J355" s="3">
        <v>1562.7664</v>
      </c>
    </row>
    <row r="356" spans="1:10" ht="15" customHeight="1" x14ac:dyDescent="0.25">
      <c r="A356" s="101">
        <v>42957</v>
      </c>
      <c r="B356" s="3">
        <v>1554.75266493396</v>
      </c>
      <c r="D356" s="3">
        <v>-16.448113369040101</v>
      </c>
      <c r="E356" s="3">
        <v>-1.04684987406925</v>
      </c>
      <c r="F356" s="3">
        <v>245.82786730541</v>
      </c>
      <c r="G356" s="3">
        <v>19.928525941811799</v>
      </c>
      <c r="H356" s="3">
        <v>1571.1239</v>
      </c>
      <c r="I356" s="3">
        <v>1571.1239</v>
      </c>
      <c r="J356" s="3">
        <v>1554.7527</v>
      </c>
    </row>
    <row r="357" spans="1:10" ht="15" customHeight="1" x14ac:dyDescent="0.25">
      <c r="A357" s="101">
        <v>42958</v>
      </c>
      <c r="B357" s="3">
        <v>1538.95558577934</v>
      </c>
      <c r="D357" s="3">
        <v>-15.797079154619899</v>
      </c>
      <c r="E357" s="3">
        <v>-1.0160509456525599</v>
      </c>
      <c r="F357" s="3">
        <v>243.33013093497999</v>
      </c>
      <c r="G357" s="3">
        <v>18.709991019874899</v>
      </c>
      <c r="H357" s="3">
        <v>1554.7527</v>
      </c>
      <c r="I357" s="3">
        <v>1554.7527</v>
      </c>
      <c r="J357" s="3">
        <v>1535.6536000000001</v>
      </c>
    </row>
    <row r="358" spans="1:10" ht="15" customHeight="1" x14ac:dyDescent="0.25">
      <c r="A358" s="101">
        <v>42961</v>
      </c>
      <c r="B358" s="3">
        <v>1554.5776211596401</v>
      </c>
      <c r="D358" s="3">
        <v>15.6220353803</v>
      </c>
      <c r="E358" s="3">
        <v>1.01510631785965</v>
      </c>
      <c r="F358" s="3">
        <v>245.80019046736001</v>
      </c>
      <c r="G358" s="3">
        <v>19.9150236386496</v>
      </c>
      <c r="H358" s="3">
        <v>1538.9556</v>
      </c>
      <c r="I358" s="3">
        <v>1556.3538000000001</v>
      </c>
      <c r="J358" s="3">
        <v>1538.9556</v>
      </c>
    </row>
    <row r="359" spans="1:10" ht="15" customHeight="1" x14ac:dyDescent="0.25">
      <c r="A359" s="101">
        <v>42962</v>
      </c>
      <c r="B359" s="3">
        <v>1543.3747166712501</v>
      </c>
      <c r="D359" s="3">
        <v>-11.202904488390001</v>
      </c>
      <c r="E359" s="3">
        <v>-0.72063976323247703</v>
      </c>
      <c r="F359" s="3">
        <v>244.02885655674999</v>
      </c>
      <c r="G359" s="3">
        <v>19.050868296219399</v>
      </c>
      <c r="H359" s="3">
        <v>1554.5776000000001</v>
      </c>
      <c r="I359" s="3">
        <v>1560.4991</v>
      </c>
      <c r="J359" s="3">
        <v>1542.4944</v>
      </c>
    </row>
    <row r="360" spans="1:10" ht="15" customHeight="1" x14ac:dyDescent="0.25">
      <c r="A360" s="101">
        <v>42963</v>
      </c>
      <c r="B360" s="3">
        <v>1552.1629659781499</v>
      </c>
      <c r="D360" s="3">
        <v>8.7882493068998393</v>
      </c>
      <c r="E360" s="3">
        <v>0.569417731933197</v>
      </c>
      <c r="F360" s="3">
        <v>245.41840013702</v>
      </c>
      <c r="G360" s="3">
        <v>19.728765050319499</v>
      </c>
      <c r="H360" s="3">
        <v>1543.3748000000001</v>
      </c>
      <c r="I360" s="3">
        <v>1556.5522000000001</v>
      </c>
      <c r="J360" s="3">
        <v>1543.3748000000001</v>
      </c>
    </row>
    <row r="361" spans="1:10" ht="15" customHeight="1" x14ac:dyDescent="0.25">
      <c r="A361" s="101">
        <v>42964</v>
      </c>
      <c r="B361" s="3">
        <v>1540.0853264488501</v>
      </c>
      <c r="D361" s="3">
        <v>-12.0776395292998</v>
      </c>
      <c r="E361" s="3">
        <v>-0.77811671802701099</v>
      </c>
      <c r="F361" s="3">
        <v>243.50875853644001</v>
      </c>
      <c r="G361" s="3">
        <v>18.797135513175999</v>
      </c>
      <c r="H361" s="3">
        <v>1552.163</v>
      </c>
      <c r="I361" s="3">
        <v>1552.5046</v>
      </c>
      <c r="J361" s="3">
        <v>1538.7163</v>
      </c>
    </row>
    <row r="362" spans="1:10" ht="15" customHeight="1" x14ac:dyDescent="0.25">
      <c r="A362" s="101">
        <v>42965</v>
      </c>
      <c r="B362" s="3">
        <v>1532.1169685800801</v>
      </c>
      <c r="D362" s="3">
        <v>-7.9683578687699903</v>
      </c>
      <c r="E362" s="3">
        <v>-0.51739716832076499</v>
      </c>
      <c r="F362" s="3">
        <v>242.24885111515999</v>
      </c>
      <c r="G362" s="3">
        <v>18.1824824979849</v>
      </c>
      <c r="H362" s="3">
        <v>1540.0853</v>
      </c>
      <c r="I362" s="3">
        <v>1540.0853</v>
      </c>
      <c r="J362" s="3">
        <v>1524.3615</v>
      </c>
    </row>
    <row r="363" spans="1:10" ht="15" customHeight="1" x14ac:dyDescent="0.25">
      <c r="A363" s="101">
        <v>42968</v>
      </c>
      <c r="B363" s="3">
        <v>1524.2497791657099</v>
      </c>
      <c r="D363" s="3">
        <v>-7.8671894143701504</v>
      </c>
      <c r="E363" s="3">
        <v>-0.51348490850938699</v>
      </c>
      <c r="F363" s="3">
        <v>241.00493982365001</v>
      </c>
      <c r="G363" s="3">
        <v>17.575633285857801</v>
      </c>
      <c r="H363" s="3">
        <v>1532.117</v>
      </c>
      <c r="I363" s="3">
        <v>1532.117</v>
      </c>
      <c r="J363" s="3">
        <v>1519.2230999999999</v>
      </c>
    </row>
    <row r="364" spans="1:10" ht="15" customHeight="1" x14ac:dyDescent="0.25">
      <c r="A364" s="101">
        <v>42969</v>
      </c>
      <c r="B364" s="3">
        <v>1543.75956532501</v>
      </c>
      <c r="D364" s="3">
        <v>19.509786159300099</v>
      </c>
      <c r="E364" s="3">
        <v>1.2799599137864801</v>
      </c>
      <c r="F364" s="3">
        <v>244.11166078698</v>
      </c>
      <c r="G364" s="3">
        <v>19.091264811805999</v>
      </c>
      <c r="H364" s="3">
        <v>1524.2498000000001</v>
      </c>
      <c r="I364" s="3">
        <v>1543.9912999999999</v>
      </c>
      <c r="J364" s="3">
        <v>1524.2498000000001</v>
      </c>
    </row>
    <row r="365" spans="1:10" ht="15" customHeight="1" x14ac:dyDescent="0.25">
      <c r="A365" s="101">
        <v>42970</v>
      </c>
      <c r="B365" s="3">
        <v>1542.1361281771301</v>
      </c>
      <c r="D365" s="3">
        <v>-1.6234371478799401</v>
      </c>
      <c r="E365" s="3">
        <v>-0.10516126891418801</v>
      </c>
      <c r="F365" s="3">
        <v>243.85494986693001</v>
      </c>
      <c r="G365" s="3">
        <v>18.966026926564499</v>
      </c>
      <c r="H365" s="3">
        <v>1543.7594999999999</v>
      </c>
      <c r="I365" s="3">
        <v>1546.8217999999999</v>
      </c>
      <c r="J365" s="3">
        <v>1538.7285999999999</v>
      </c>
    </row>
    <row r="366" spans="1:10" ht="15" customHeight="1" x14ac:dyDescent="0.25">
      <c r="A366" s="101">
        <v>42971</v>
      </c>
      <c r="B366" s="3">
        <v>1537.9889072460601</v>
      </c>
      <c r="D366" s="3">
        <v>-4.1472209310700201</v>
      </c>
      <c r="E366" s="3">
        <v>-0.26892703278874602</v>
      </c>
      <c r="F366" s="3">
        <v>243.19915798593999</v>
      </c>
      <c r="G366" s="3">
        <v>18.646095120322101</v>
      </c>
      <c r="H366" s="3">
        <v>1542.1360999999999</v>
      </c>
      <c r="I366" s="3">
        <v>1546.8597</v>
      </c>
      <c r="J366" s="3">
        <v>1537.9889000000001</v>
      </c>
    </row>
    <row r="367" spans="1:10" ht="15" customHeight="1" x14ac:dyDescent="0.25">
      <c r="A367" s="101">
        <v>42972</v>
      </c>
      <c r="B367" s="3">
        <v>1540.8199254010799</v>
      </c>
      <c r="D367" s="3">
        <v>2.8310181550198101</v>
      </c>
      <c r="E367" s="3">
        <v>0.184072729112783</v>
      </c>
      <c r="F367" s="3">
        <v>243.64682131321999</v>
      </c>
      <c r="G367" s="3">
        <v>18.864490225593801</v>
      </c>
      <c r="H367" s="3">
        <v>1537.9889000000001</v>
      </c>
      <c r="I367" s="3">
        <v>1551.6223</v>
      </c>
      <c r="J367" s="3">
        <v>1537.9653000000001</v>
      </c>
    </row>
    <row r="368" spans="1:10" ht="15" customHeight="1" x14ac:dyDescent="0.25">
      <c r="A368" s="101">
        <v>42975</v>
      </c>
      <c r="B368" s="3">
        <v>1536.8824364366999</v>
      </c>
      <c r="D368" s="3">
        <v>-3.93748896438</v>
      </c>
      <c r="E368" s="3">
        <v>-0.25554504452264198</v>
      </c>
      <c r="F368" s="3">
        <v>243.02419393522001</v>
      </c>
      <c r="G368" s="3">
        <v>18.560737911126601</v>
      </c>
      <c r="H368" s="3">
        <v>1540.82</v>
      </c>
      <c r="I368" s="3">
        <v>1543.7997</v>
      </c>
      <c r="J368" s="3">
        <v>1532.4294</v>
      </c>
    </row>
    <row r="369" spans="1:10" ht="15" customHeight="1" x14ac:dyDescent="0.25">
      <c r="A369" s="101">
        <v>42976</v>
      </c>
      <c r="B369" s="3">
        <v>1520.90433778998</v>
      </c>
      <c r="D369" s="3">
        <v>-15.9780986467199</v>
      </c>
      <c r="E369" s="3">
        <v>-1.03964351910778</v>
      </c>
      <c r="F369" s="3">
        <v>240.49760865311001</v>
      </c>
      <c r="G369" s="3">
        <v>17.328128883228</v>
      </c>
      <c r="H369" s="3">
        <v>1536.8824</v>
      </c>
      <c r="I369" s="3">
        <v>1536.8824</v>
      </c>
      <c r="J369" s="3">
        <v>1517.7661000000001</v>
      </c>
    </row>
    <row r="370" spans="1:10" ht="15" customHeight="1" x14ac:dyDescent="0.25">
      <c r="A370" s="101">
        <v>42977</v>
      </c>
      <c r="B370" s="3">
        <v>1535.9639628857799</v>
      </c>
      <c r="D370" s="3">
        <v>15.0596250957999</v>
      </c>
      <c r="E370" s="3">
        <v>0.99017569492127999</v>
      </c>
      <c r="F370" s="3">
        <v>242.87895752086001</v>
      </c>
      <c r="G370" s="3">
        <v>18.489883498735601</v>
      </c>
      <c r="H370" s="3">
        <v>1520.9042999999999</v>
      </c>
      <c r="I370" s="3">
        <v>1537.8792000000001</v>
      </c>
      <c r="J370" s="3">
        <v>1520.9042999999999</v>
      </c>
    </row>
    <row r="371" spans="1:10" ht="15" customHeight="1" x14ac:dyDescent="0.25">
      <c r="A371" s="101">
        <v>42978</v>
      </c>
      <c r="B371" s="3">
        <v>1546.8595731106</v>
      </c>
      <c r="D371" s="3">
        <v>10.89561022482</v>
      </c>
      <c r="E371" s="3">
        <v>0.709366266923949</v>
      </c>
      <c r="F371" s="3">
        <v>244.60185891496999</v>
      </c>
      <c r="G371" s="3">
        <v>19.330410761993299</v>
      </c>
      <c r="H371" s="3">
        <v>1535.9639999999999</v>
      </c>
      <c r="I371" s="3">
        <v>1550.5516</v>
      </c>
      <c r="J371" s="3">
        <v>1535.9639999999999</v>
      </c>
    </row>
    <row r="372" spans="1:10" ht="15" customHeight="1" x14ac:dyDescent="0.25">
      <c r="A372" s="101">
        <v>42979</v>
      </c>
      <c r="B372" s="3">
        <v>1558.7909148865299</v>
      </c>
      <c r="D372" s="3">
        <v>11.9313417759299</v>
      </c>
      <c r="E372" s="3">
        <v>0.77132675669693196</v>
      </c>
      <c r="F372" s="3">
        <v>246.48853850015999</v>
      </c>
      <c r="G372" s="3">
        <v>20.2508381490773</v>
      </c>
      <c r="H372" s="3">
        <v>1546.8596</v>
      </c>
      <c r="I372" s="3">
        <v>1560.8693000000001</v>
      </c>
      <c r="J372" s="3">
        <v>1546.8596</v>
      </c>
    </row>
    <row r="373" spans="1:10" ht="15" customHeight="1" x14ac:dyDescent="0.25">
      <c r="A373" s="101">
        <v>42982</v>
      </c>
      <c r="B373" s="3">
        <v>1551.8913413365301</v>
      </c>
      <c r="D373" s="3">
        <v>-6.8995735499997801</v>
      </c>
      <c r="E373" s="3">
        <v>-0.44262341306383601</v>
      </c>
      <c r="F373" s="3">
        <v>245.39752251824001</v>
      </c>
      <c r="G373" s="3">
        <v>19.7185797850243</v>
      </c>
      <c r="H373" s="3">
        <v>1558.7909</v>
      </c>
      <c r="I373" s="3">
        <v>1558.7909</v>
      </c>
      <c r="J373" s="3">
        <v>1546.3116</v>
      </c>
    </row>
    <row r="374" spans="1:10" ht="15" customHeight="1" x14ac:dyDescent="0.25">
      <c r="A374" s="101">
        <v>42983</v>
      </c>
      <c r="B374" s="3">
        <v>1546.98867227348</v>
      </c>
      <c r="D374" s="3">
        <v>-4.90266906305009</v>
      </c>
      <c r="E374" s="3">
        <v>-0.31591574309757198</v>
      </c>
      <c r="F374" s="3">
        <v>244.62227311142999</v>
      </c>
      <c r="G374" s="3">
        <v>19.3403699440689</v>
      </c>
      <c r="H374" s="3">
        <v>1551.8914</v>
      </c>
      <c r="I374" s="3">
        <v>1555.8483000000001</v>
      </c>
      <c r="J374" s="3">
        <v>1545.0980999999999</v>
      </c>
    </row>
    <row r="375" spans="1:10" ht="15" customHeight="1" x14ac:dyDescent="0.25">
      <c r="A375" s="101">
        <v>42984</v>
      </c>
      <c r="B375" s="3">
        <v>1541.27077169022</v>
      </c>
      <c r="D375" s="3">
        <v>-5.7179005832599596</v>
      </c>
      <c r="E375" s="3">
        <v>-0.369614896717818</v>
      </c>
      <c r="F375" s="3">
        <v>243.71811274932</v>
      </c>
      <c r="G375" s="3">
        <v>18.899270158957201</v>
      </c>
      <c r="H375" s="3">
        <v>1546.9885999999999</v>
      </c>
      <c r="I375" s="3">
        <v>1546.9885999999999</v>
      </c>
      <c r="J375" s="3">
        <v>1536.4494999999999</v>
      </c>
    </row>
    <row r="376" spans="1:10" ht="15" customHeight="1" x14ac:dyDescent="0.25">
      <c r="A376" s="101">
        <v>42985</v>
      </c>
      <c r="B376" s="3">
        <v>1553.02451169247</v>
      </c>
      <c r="D376" s="3">
        <v>11.7537400022499</v>
      </c>
      <c r="E376" s="3">
        <v>0.76260059024932902</v>
      </c>
      <c r="F376" s="3">
        <v>245.57670851569</v>
      </c>
      <c r="G376" s="3">
        <v>19.805996694991201</v>
      </c>
      <c r="H376" s="3">
        <v>1541.2708</v>
      </c>
      <c r="I376" s="3">
        <v>1553.8688999999999</v>
      </c>
      <c r="J376" s="3">
        <v>1537.7439999999999</v>
      </c>
    </row>
    <row r="377" spans="1:10" ht="15" customHeight="1" x14ac:dyDescent="0.25">
      <c r="A377" s="101">
        <v>42986</v>
      </c>
      <c r="B377" s="3">
        <v>1552.31701057698</v>
      </c>
      <c r="D377" s="3">
        <v>-0.70750111549000305</v>
      </c>
      <c r="E377" s="3">
        <v>-4.5556339269814297E-2</v>
      </c>
      <c r="F377" s="3">
        <v>245.46483275719001</v>
      </c>
      <c r="G377" s="3">
        <v>19.751417468670802</v>
      </c>
      <c r="H377" s="3">
        <v>1553.0245</v>
      </c>
      <c r="I377" s="3">
        <v>1553.2281</v>
      </c>
      <c r="J377" s="3">
        <v>1545.2831000000001</v>
      </c>
    </row>
    <row r="378" spans="1:10" ht="15" customHeight="1" x14ac:dyDescent="0.25">
      <c r="A378" s="101">
        <v>42989</v>
      </c>
      <c r="B378" s="3">
        <v>1572.16281314086</v>
      </c>
      <c r="D378" s="3">
        <v>19.8458025638799</v>
      </c>
      <c r="E378" s="3">
        <v>1.2784632538751499</v>
      </c>
      <c r="F378" s="3">
        <v>248.60301044517999</v>
      </c>
      <c r="G378" s="3">
        <v>21.282395337003901</v>
      </c>
      <c r="H378" s="3">
        <v>1552.7795000000001</v>
      </c>
      <c r="I378" s="3">
        <v>1573.3431</v>
      </c>
      <c r="J378" s="3">
        <v>1552.7795000000001</v>
      </c>
    </row>
    <row r="379" spans="1:10" ht="15" customHeight="1" x14ac:dyDescent="0.25">
      <c r="A379" s="101">
        <v>42990</v>
      </c>
      <c r="B379" s="3">
        <v>1580.13075960481</v>
      </c>
      <c r="D379" s="3">
        <v>7.9679464639500504</v>
      </c>
      <c r="E379" s="3">
        <v>0.506814332291183</v>
      </c>
      <c r="F379" s="3">
        <v>249.86296613261999</v>
      </c>
      <c r="G379" s="3">
        <v>21.897071899116199</v>
      </c>
      <c r="H379" s="3">
        <v>1572.1628000000001</v>
      </c>
      <c r="I379" s="3">
        <v>1581.1294</v>
      </c>
      <c r="J379" s="3">
        <v>1572.1302000000001</v>
      </c>
    </row>
    <row r="380" spans="1:10" ht="15" customHeight="1" x14ac:dyDescent="0.25">
      <c r="A380" s="101">
        <v>42991</v>
      </c>
      <c r="B380" s="3">
        <v>1580.0384842776</v>
      </c>
      <c r="D380" s="3">
        <v>-9.2275327210017993E-2</v>
      </c>
      <c r="E380" s="3">
        <v>-5.8397272915011698E-3</v>
      </c>
      <c r="F380" s="3">
        <v>249.8483748168</v>
      </c>
      <c r="G380" s="3">
        <v>21.889953442543199</v>
      </c>
      <c r="H380" s="3">
        <v>1580.1306999999999</v>
      </c>
      <c r="I380" s="3">
        <v>1580.9007999999999</v>
      </c>
      <c r="J380" s="3">
        <v>1575.7629999999999</v>
      </c>
    </row>
    <row r="381" spans="1:10" ht="15" customHeight="1" x14ac:dyDescent="0.25">
      <c r="A381" s="101">
        <v>42992</v>
      </c>
      <c r="B381" s="3">
        <v>1587.52448098848</v>
      </c>
      <c r="D381" s="3">
        <v>7.4859967108800403</v>
      </c>
      <c r="E381" s="3">
        <v>0.47378572011824699</v>
      </c>
      <c r="F381" s="3">
        <v>251.03212073863</v>
      </c>
      <c r="G381" s="3">
        <v>22.467450636213002</v>
      </c>
      <c r="H381" s="3">
        <v>1580.0385000000001</v>
      </c>
      <c r="I381" s="3">
        <v>1587.9811999999999</v>
      </c>
      <c r="J381" s="3">
        <v>1578.5719999999999</v>
      </c>
    </row>
    <row r="382" spans="1:10" ht="15" customHeight="1" x14ac:dyDescent="0.25">
      <c r="A382" s="101">
        <v>42993</v>
      </c>
      <c r="B382" s="3">
        <v>1578.8681355046499</v>
      </c>
      <c r="D382" s="3">
        <v>-8.6563454838301297</v>
      </c>
      <c r="E382" s="3">
        <v>-0.54527319657081597</v>
      </c>
      <c r="F382" s="3">
        <v>249.66330986945999</v>
      </c>
      <c r="G382" s="3">
        <v>21.7996684533706</v>
      </c>
      <c r="H382" s="3">
        <v>1587.5245</v>
      </c>
      <c r="I382" s="3">
        <v>1591.3181999999999</v>
      </c>
      <c r="J382" s="3">
        <v>1577.2855999999999</v>
      </c>
    </row>
    <row r="383" spans="1:10" ht="15" customHeight="1" x14ac:dyDescent="0.25">
      <c r="A383" s="101">
        <v>42996</v>
      </c>
      <c r="B383" s="3">
        <v>1582.78364546328</v>
      </c>
      <c r="D383" s="3">
        <v>3.9155099586300799</v>
      </c>
      <c r="E383" s="3">
        <v>0.247994741966128</v>
      </c>
      <c r="F383" s="3">
        <v>250.28246175055</v>
      </c>
      <c r="G383" s="3">
        <v>22.101725226864801</v>
      </c>
      <c r="H383" s="3">
        <v>1578.8681999999999</v>
      </c>
      <c r="I383" s="3">
        <v>1586.8184000000001</v>
      </c>
      <c r="J383" s="3">
        <v>1578.3096</v>
      </c>
    </row>
    <row r="384" spans="1:10" ht="15" customHeight="1" x14ac:dyDescent="0.25">
      <c r="A384" s="101">
        <v>42997</v>
      </c>
      <c r="B384" s="3">
        <v>1584.4261849398199</v>
      </c>
      <c r="D384" s="3">
        <v>1.6425394765399199</v>
      </c>
      <c r="E384" s="3">
        <v>0.103775363186753</v>
      </c>
      <c r="F384" s="3">
        <v>250.54219328421999</v>
      </c>
      <c r="G384" s="3">
        <v>22.228436735674101</v>
      </c>
      <c r="H384" s="3">
        <v>1582.7837</v>
      </c>
      <c r="I384" s="3">
        <v>1586.2150999999999</v>
      </c>
      <c r="J384" s="3">
        <v>1580.7647999999999</v>
      </c>
    </row>
    <row r="385" spans="1:10" ht="15" customHeight="1" x14ac:dyDescent="0.25">
      <c r="A385" s="101">
        <v>42998</v>
      </c>
      <c r="B385" s="3">
        <v>1585.37983863568</v>
      </c>
      <c r="D385" s="3">
        <v>0.95365369586011095</v>
      </c>
      <c r="E385" s="3">
        <v>6.0189215813566399E-2</v>
      </c>
      <c r="F385" s="3">
        <v>250.69299266563999</v>
      </c>
      <c r="G385" s="3">
        <v>22.302005073246601</v>
      </c>
      <c r="H385" s="3">
        <v>1584.4260999999999</v>
      </c>
      <c r="I385" s="3">
        <v>1588.4838</v>
      </c>
      <c r="J385" s="3">
        <v>1581.9007999999999</v>
      </c>
    </row>
    <row r="386" spans="1:10" ht="15" customHeight="1" x14ac:dyDescent="0.25">
      <c r="A386" s="101">
        <v>42999</v>
      </c>
      <c r="B386" s="3">
        <v>1596.3123685339599</v>
      </c>
      <c r="D386" s="3">
        <v>10.9325298982798</v>
      </c>
      <c r="E386" s="3">
        <v>0.68958426440492904</v>
      </c>
      <c r="F386" s="3">
        <v>252.42173209502999</v>
      </c>
      <c r="G386" s="3">
        <v>23.1453804552844</v>
      </c>
      <c r="H386" s="3">
        <v>1585.3798999999999</v>
      </c>
      <c r="I386" s="3">
        <v>1597.56</v>
      </c>
      <c r="J386" s="3">
        <v>1585.3797999999999</v>
      </c>
    </row>
    <row r="387" spans="1:10" ht="15" customHeight="1" x14ac:dyDescent="0.25">
      <c r="A387" s="101">
        <v>43000</v>
      </c>
      <c r="B387" s="3">
        <v>1600.77278927832</v>
      </c>
      <c r="D387" s="3">
        <v>4.46042074436013</v>
      </c>
      <c r="E387" s="3">
        <v>0.27942029594474299</v>
      </c>
      <c r="F387" s="3">
        <v>253.12704964587999</v>
      </c>
      <c r="G387" s="3">
        <v>23.489473641795399</v>
      </c>
      <c r="H387" s="3">
        <v>1595.9142999999999</v>
      </c>
      <c r="I387" s="3">
        <v>1600.7728</v>
      </c>
      <c r="J387" s="3">
        <v>1591.6957</v>
      </c>
    </row>
    <row r="388" spans="1:10" ht="15" customHeight="1" x14ac:dyDescent="0.25">
      <c r="A388" s="101">
        <v>43003</v>
      </c>
      <c r="B388" s="3">
        <v>1604.0984851784399</v>
      </c>
      <c r="D388" s="3">
        <v>3.3256959001198498</v>
      </c>
      <c r="E388" s="3">
        <v>0.20775564917112599</v>
      </c>
      <c r="F388" s="3">
        <v>253.65293539109999</v>
      </c>
      <c r="G388" s="3">
        <v>23.746029999418099</v>
      </c>
      <c r="H388" s="3">
        <v>1600.7728</v>
      </c>
      <c r="I388" s="3">
        <v>1608.4927</v>
      </c>
      <c r="J388" s="3">
        <v>1598.8379</v>
      </c>
    </row>
    <row r="389" spans="1:10" ht="15" customHeight="1" x14ac:dyDescent="0.25">
      <c r="A389" s="101">
        <v>43004</v>
      </c>
      <c r="B389" s="3">
        <v>1610.7561245668601</v>
      </c>
      <c r="D389" s="3">
        <v>6.6576393884201899</v>
      </c>
      <c r="E389" s="3">
        <v>0.41503931647186498</v>
      </c>
      <c r="F389" s="3">
        <v>254.77587957603001</v>
      </c>
      <c r="G389" s="3">
        <v>24.2938647192559</v>
      </c>
      <c r="H389" s="3">
        <v>1604.0985000000001</v>
      </c>
      <c r="I389" s="3">
        <v>1614.1239</v>
      </c>
      <c r="J389" s="3">
        <v>1601.8588999999999</v>
      </c>
    </row>
    <row r="390" spans="1:10" ht="15" customHeight="1" x14ac:dyDescent="0.25">
      <c r="A390" s="101">
        <v>43005</v>
      </c>
      <c r="B390" s="3">
        <v>1623.77253437852</v>
      </c>
      <c r="D390" s="3">
        <v>13.0164098116599</v>
      </c>
      <c r="E390" s="3">
        <v>0.80809314415366496</v>
      </c>
      <c r="F390" s="3">
        <v>256.83470599184</v>
      </c>
      <c r="G390" s="3">
        <v>25.298274918655299</v>
      </c>
      <c r="H390" s="3">
        <v>1610.7561000000001</v>
      </c>
      <c r="I390" s="3">
        <v>1627.6882000000001</v>
      </c>
      <c r="J390" s="3">
        <v>1610.7561000000001</v>
      </c>
    </row>
    <row r="391" spans="1:10" ht="15" customHeight="1" x14ac:dyDescent="0.25">
      <c r="A391" s="101">
        <v>43006</v>
      </c>
      <c r="B391" s="3">
        <v>1624.9789165126799</v>
      </c>
      <c r="D391" s="3">
        <v>1.20638213415986</v>
      </c>
      <c r="E391" s="3">
        <v>7.4295020307246704E-2</v>
      </c>
      <c r="F391" s="3">
        <v>257.02552138880998</v>
      </c>
      <c r="G391" s="3">
        <v>25.3913652974495</v>
      </c>
      <c r="H391" s="3">
        <v>1624.5688</v>
      </c>
      <c r="I391" s="3">
        <v>1627.3141000000001</v>
      </c>
      <c r="J391" s="3">
        <v>1618.8495</v>
      </c>
    </row>
    <row r="392" spans="1:10" ht="15" customHeight="1" x14ac:dyDescent="0.25">
      <c r="A392" s="101">
        <v>43007</v>
      </c>
      <c r="B392" s="3">
        <v>1637.81821693497</v>
      </c>
      <c r="D392" s="3">
        <v>12.83930042229</v>
      </c>
      <c r="E392" s="3">
        <v>0.79012104660680604</v>
      </c>
      <c r="F392" s="3">
        <v>259.05633412844998</v>
      </c>
      <c r="G392" s="3">
        <v>26.382108865290299</v>
      </c>
      <c r="H392" s="3">
        <v>1624.9789000000001</v>
      </c>
      <c r="I392" s="3">
        <v>1637.8181999999999</v>
      </c>
      <c r="J392" s="3">
        <v>1620.9721999999999</v>
      </c>
    </row>
    <row r="393" spans="1:10" ht="15" customHeight="1" x14ac:dyDescent="0.25">
      <c r="A393" s="101">
        <v>43010</v>
      </c>
      <c r="B393" s="3">
        <v>1640.65135847749</v>
      </c>
      <c r="D393" s="3">
        <v>2.8331415425200199</v>
      </c>
      <c r="E393" s="3">
        <v>0.17298266152039299</v>
      </c>
      <c r="F393" s="3">
        <v>259.50445667005999</v>
      </c>
      <c r="G393" s="3">
        <v>26.600728000889902</v>
      </c>
      <c r="H393" s="3">
        <v>1637.8181999999999</v>
      </c>
      <c r="I393" s="3">
        <v>1641.653</v>
      </c>
      <c r="J393" s="3">
        <v>1634.6868999999999</v>
      </c>
    </row>
    <row r="394" spans="1:10" ht="15" customHeight="1" x14ac:dyDescent="0.25">
      <c r="A394" s="101">
        <v>43011</v>
      </c>
      <c r="B394" s="3">
        <v>1649.1768222181599</v>
      </c>
      <c r="D394" s="3">
        <v>8.5254637406699203</v>
      </c>
      <c r="E394" s="3">
        <v>0.51963896513524899</v>
      </c>
      <c r="F394" s="3">
        <v>260.85294294317998</v>
      </c>
      <c r="G394" s="3">
        <v>27.258594713727302</v>
      </c>
      <c r="H394" s="3">
        <v>1640.6514</v>
      </c>
      <c r="I394" s="3">
        <v>1650.4645</v>
      </c>
      <c r="J394" s="3">
        <v>1640.6514</v>
      </c>
    </row>
    <row r="395" spans="1:10" ht="15" customHeight="1" x14ac:dyDescent="0.25">
      <c r="A395" s="101">
        <v>43012</v>
      </c>
      <c r="B395" s="3">
        <v>1651.0890938320699</v>
      </c>
      <c r="D395" s="3">
        <v>1.91227161390997</v>
      </c>
      <c r="E395" s="3">
        <v>0.11595309782113</v>
      </c>
      <c r="F395" s="3">
        <v>261.15541001128003</v>
      </c>
      <c r="G395" s="3">
        <v>27.406154996541499</v>
      </c>
      <c r="H395" s="3">
        <v>1649.1768999999999</v>
      </c>
      <c r="I395" s="3">
        <v>1651.731</v>
      </c>
      <c r="J395" s="3">
        <v>1645.5707</v>
      </c>
    </row>
    <row r="396" spans="1:10" ht="15" customHeight="1" x14ac:dyDescent="0.25">
      <c r="A396" s="101">
        <v>43013</v>
      </c>
      <c r="B396" s="3">
        <v>1653.1515299345201</v>
      </c>
      <c r="D396" s="3">
        <v>2.06243610245019</v>
      </c>
      <c r="E396" s="3">
        <v>0.124913677290638</v>
      </c>
      <c r="F396" s="3">
        <v>261.48162883737001</v>
      </c>
      <c r="G396" s="3">
        <v>27.565302709842999</v>
      </c>
      <c r="H396" s="3">
        <v>1651.0890999999999</v>
      </c>
      <c r="I396" s="3">
        <v>1655.9748999999999</v>
      </c>
      <c r="J396" s="3">
        <v>1646.3298</v>
      </c>
    </row>
    <row r="397" spans="1:10" ht="15" customHeight="1" x14ac:dyDescent="0.25">
      <c r="A397" s="101">
        <v>43014</v>
      </c>
      <c r="B397" s="3">
        <v>1646.2778146872199</v>
      </c>
      <c r="D397" s="3">
        <v>-6.8737152473001899</v>
      </c>
      <c r="E397" s="3">
        <v>-0.41579462758458602</v>
      </c>
      <c r="F397" s="3">
        <v>260.39440227253999</v>
      </c>
      <c r="G397" s="3">
        <v>27.0348930345117</v>
      </c>
      <c r="H397" s="3">
        <v>1653.1514999999999</v>
      </c>
      <c r="I397" s="3">
        <v>1655.1723999999999</v>
      </c>
      <c r="J397" s="3">
        <v>1643.2041999999999</v>
      </c>
    </row>
    <row r="398" spans="1:10" ht="15" customHeight="1" x14ac:dyDescent="0.25">
      <c r="A398" s="101">
        <v>43017</v>
      </c>
      <c r="B398" s="3">
        <v>1647.9244467184701</v>
      </c>
      <c r="D398" s="3">
        <v>1.6466320312501901</v>
      </c>
      <c r="E398" s="3">
        <v>0.10002151620824801</v>
      </c>
      <c r="F398" s="3">
        <v>260.65485270181</v>
      </c>
      <c r="G398" s="3">
        <v>27.161955260636201</v>
      </c>
      <c r="H398" s="3">
        <v>1646.2778000000001</v>
      </c>
      <c r="I398" s="3">
        <v>1653.7599</v>
      </c>
      <c r="J398" s="3">
        <v>1646.2778000000001</v>
      </c>
    </row>
    <row r="399" spans="1:10" ht="15" customHeight="1" x14ac:dyDescent="0.25">
      <c r="A399" s="101">
        <v>43018</v>
      </c>
      <c r="B399" s="3">
        <v>1644.3408608873999</v>
      </c>
      <c r="D399" s="3">
        <v>-3.5835858310701898</v>
      </c>
      <c r="E399" s="3">
        <v>-0.217460566120386</v>
      </c>
      <c r="F399" s="3">
        <v>260.08803118349999</v>
      </c>
      <c r="G399" s="3">
        <v>26.8854281528345</v>
      </c>
      <c r="H399" s="3">
        <v>1647.9244000000001</v>
      </c>
      <c r="I399" s="3">
        <v>1651.1312</v>
      </c>
      <c r="J399" s="3">
        <v>1642.2144000000001</v>
      </c>
    </row>
    <row r="400" spans="1:10" ht="15" customHeight="1" x14ac:dyDescent="0.25">
      <c r="A400" s="101">
        <v>43019</v>
      </c>
      <c r="B400" s="3">
        <v>1641.70464428792</v>
      </c>
      <c r="D400" s="3">
        <v>-2.6362165994798898</v>
      </c>
      <c r="E400" s="3">
        <v>-0.160320567479976</v>
      </c>
      <c r="F400" s="3">
        <v>259.67105657595999</v>
      </c>
      <c r="G400" s="3">
        <v>26.682004714370901</v>
      </c>
      <c r="H400" s="3">
        <v>1644.3407999999999</v>
      </c>
      <c r="I400" s="3">
        <v>1647.2164</v>
      </c>
      <c r="J400" s="3">
        <v>1638.2245</v>
      </c>
    </row>
    <row r="401" spans="1:10" ht="15" customHeight="1" x14ac:dyDescent="0.25">
      <c r="A401" s="101">
        <v>43020</v>
      </c>
      <c r="B401" s="3">
        <v>1644.6478167913399</v>
      </c>
      <c r="D401" s="3">
        <v>2.9431725034198699</v>
      </c>
      <c r="E401" s="3">
        <v>0.179275396074451</v>
      </c>
      <c r="F401" s="3">
        <v>260.13658289112999</v>
      </c>
      <c r="G401" s="3">
        <v>26.909114380079</v>
      </c>
      <c r="H401" s="3">
        <v>1642.2933</v>
      </c>
      <c r="I401" s="3">
        <v>1649.42</v>
      </c>
      <c r="J401" s="3">
        <v>1637.8022000000001</v>
      </c>
    </row>
    <row r="402" spans="1:10" ht="15" customHeight="1" x14ac:dyDescent="0.25">
      <c r="A402" s="101">
        <v>43021</v>
      </c>
      <c r="B402" s="3">
        <v>1642.49085502103</v>
      </c>
      <c r="D402" s="3">
        <v>-2.1569617703098598</v>
      </c>
      <c r="E402" s="3">
        <v>-0.13115037446241801</v>
      </c>
      <c r="F402" s="3">
        <v>259.79541278854998</v>
      </c>
      <c r="G402" s="3">
        <v>26.742672601340399</v>
      </c>
      <c r="H402" s="3">
        <v>1644.6478</v>
      </c>
      <c r="I402" s="3">
        <v>1644.8445999999999</v>
      </c>
      <c r="J402" s="3">
        <v>1638.6155000000001</v>
      </c>
    </row>
    <row r="403" spans="1:10" ht="15" customHeight="1" x14ac:dyDescent="0.25">
      <c r="A403" s="101">
        <v>43024</v>
      </c>
      <c r="B403" s="3">
        <v>1638.33230282511</v>
      </c>
      <c r="D403" s="3">
        <v>-4.1585521959200298</v>
      </c>
      <c r="E403" s="3">
        <v>-0.25318571383259297</v>
      </c>
      <c r="F403" s="3">
        <v>259.13764791817999</v>
      </c>
      <c r="G403" s="3">
        <v>26.421778260985601</v>
      </c>
      <c r="H403" s="3">
        <v>1642.4908</v>
      </c>
      <c r="I403" s="3">
        <v>1644.1862000000001</v>
      </c>
      <c r="J403" s="3">
        <v>1637.3670999999999</v>
      </c>
    </row>
    <row r="404" spans="1:10" ht="15" customHeight="1" x14ac:dyDescent="0.25">
      <c r="A404" s="101">
        <v>43025</v>
      </c>
      <c r="B404" s="3">
        <v>1636.9437440573199</v>
      </c>
      <c r="D404" s="3">
        <v>-1.3885587677900699</v>
      </c>
      <c r="E404" s="3">
        <v>-8.4754403328046707E-2</v>
      </c>
      <c r="F404" s="3">
        <v>258.91801735089001</v>
      </c>
      <c r="G404" s="3">
        <v>26.314630237144499</v>
      </c>
      <c r="H404" s="3">
        <v>1638.3323</v>
      </c>
      <c r="I404" s="3">
        <v>1641.2956999999999</v>
      </c>
      <c r="J404" s="3">
        <v>1636.0926999999999</v>
      </c>
    </row>
    <row r="405" spans="1:10" ht="15" customHeight="1" x14ac:dyDescent="0.25">
      <c r="A405" s="101">
        <v>43026</v>
      </c>
      <c r="B405" s="3">
        <v>1644.73224315994</v>
      </c>
      <c r="D405" s="3">
        <v>7.7884991026200998</v>
      </c>
      <c r="E405" s="3">
        <v>0.47579515978450798</v>
      </c>
      <c r="F405" s="3">
        <v>260.14993674525999</v>
      </c>
      <c r="G405" s="3">
        <v>26.915629133914699</v>
      </c>
      <c r="H405" s="3">
        <v>1636.9437</v>
      </c>
      <c r="I405" s="3">
        <v>1648.6967</v>
      </c>
      <c r="J405" s="3">
        <v>1634.2083</v>
      </c>
    </row>
    <row r="406" spans="1:10" ht="15" customHeight="1" x14ac:dyDescent="0.25">
      <c r="A406" s="101">
        <v>43027</v>
      </c>
      <c r="B406" s="3">
        <v>1646.95637009899</v>
      </c>
      <c r="D406" s="3">
        <v>2.2241269390499299</v>
      </c>
      <c r="E406" s="3">
        <v>0.13522729601123101</v>
      </c>
      <c r="F406" s="3">
        <v>260.5017304703</v>
      </c>
      <c r="G406" s="3">
        <v>27.087253707410301</v>
      </c>
      <c r="H406" s="3">
        <v>1644.7322999999999</v>
      </c>
      <c r="I406" s="3">
        <v>1647.3235</v>
      </c>
      <c r="J406" s="3">
        <v>1635.46</v>
      </c>
    </row>
    <row r="407" spans="1:10" ht="15" customHeight="1" x14ac:dyDescent="0.25">
      <c r="A407" s="101">
        <v>43028</v>
      </c>
      <c r="B407" s="3">
        <v>1667.5046697795799</v>
      </c>
      <c r="D407" s="3">
        <v>20.548299680589899</v>
      </c>
      <c r="E407" s="3">
        <v>1.24765294658988</v>
      </c>
      <c r="F407" s="3">
        <v>263.75188798643001</v>
      </c>
      <c r="G407" s="3">
        <v>28.672861573030801</v>
      </c>
      <c r="H407" s="3">
        <v>1646.9564</v>
      </c>
      <c r="I407" s="3">
        <v>1671.4059999999999</v>
      </c>
      <c r="J407" s="3">
        <v>1646.6832999999999</v>
      </c>
    </row>
    <row r="408" spans="1:10" ht="15" customHeight="1" x14ac:dyDescent="0.25">
      <c r="A408" s="101">
        <v>43031</v>
      </c>
      <c r="B408" s="3">
        <v>1661.5409012423299</v>
      </c>
      <c r="D408" s="3">
        <v>-5.96376853724996</v>
      </c>
      <c r="E408" s="3">
        <v>-0.35764628701389001</v>
      </c>
      <c r="F408" s="3">
        <v>263.07814835916997</v>
      </c>
      <c r="G408" s="3">
        <v>28.344173856493398</v>
      </c>
      <c r="H408" s="3">
        <v>1665.2411</v>
      </c>
      <c r="I408" s="3">
        <v>1669.4174</v>
      </c>
      <c r="J408" s="3">
        <v>1660.8028999999999</v>
      </c>
    </row>
    <row r="409" spans="1:10" ht="15" customHeight="1" x14ac:dyDescent="0.25">
      <c r="A409" s="101">
        <v>43032</v>
      </c>
      <c r="B409" s="3">
        <v>1650.4653658510499</v>
      </c>
      <c r="D409" s="3">
        <v>-11.075535391280001</v>
      </c>
      <c r="E409" s="3">
        <v>-0.666582169779805</v>
      </c>
      <c r="F409" s="3">
        <v>261.32451632962</v>
      </c>
      <c r="G409" s="3">
        <v>27.4886544776144</v>
      </c>
      <c r="H409" s="3">
        <v>1661.5409</v>
      </c>
      <c r="I409" s="3">
        <v>1661.5409</v>
      </c>
      <c r="J409" s="3">
        <v>1644.7343000000001</v>
      </c>
    </row>
    <row r="410" spans="1:10" ht="15" customHeight="1" x14ac:dyDescent="0.25">
      <c r="A410" s="101">
        <v>43033</v>
      </c>
      <c r="B410" s="3">
        <v>1649.73805433129</v>
      </c>
      <c r="D410" s="3">
        <v>-0.72731151975995001</v>
      </c>
      <c r="E410" s="3">
        <v>-4.40670573771728E-2</v>
      </c>
      <c r="F410" s="3">
        <v>261.20935830507</v>
      </c>
      <c r="G410" s="3">
        <v>27.4324739790971</v>
      </c>
      <c r="H410" s="3">
        <v>1650.4653000000001</v>
      </c>
      <c r="I410" s="3">
        <v>1657.4163000000001</v>
      </c>
      <c r="J410" s="3">
        <v>1642.1937</v>
      </c>
    </row>
    <row r="411" spans="1:10" ht="15" customHeight="1" x14ac:dyDescent="0.25">
      <c r="A411" s="101">
        <v>43034</v>
      </c>
      <c r="B411" s="3">
        <v>1658.7865060891399</v>
      </c>
      <c r="D411" s="3">
        <v>9.0484517578499801</v>
      </c>
      <c r="E411" s="3">
        <v>0.54847808923930097</v>
      </c>
      <c r="F411" s="3">
        <v>262.64203440241999</v>
      </c>
      <c r="G411" s="3">
        <v>28.13141317745</v>
      </c>
      <c r="H411" s="3">
        <v>1649.7380000000001</v>
      </c>
      <c r="I411" s="3">
        <v>1659.6545000000001</v>
      </c>
      <c r="J411" s="3">
        <v>1641.2828</v>
      </c>
    </row>
    <row r="412" spans="1:10" ht="15" customHeight="1" x14ac:dyDescent="0.25">
      <c r="A412" s="101">
        <v>43035</v>
      </c>
      <c r="B412" s="3">
        <v>1665.0178720531801</v>
      </c>
      <c r="D412" s="3">
        <v>6.2313659640401502</v>
      </c>
      <c r="E412" s="3">
        <v>0.37565810555883999</v>
      </c>
      <c r="F412" s="3">
        <v>263.88919608557001</v>
      </c>
      <c r="G412" s="3">
        <v>28.739848111661399</v>
      </c>
      <c r="H412" s="3">
        <v>1659.0392999999999</v>
      </c>
      <c r="I412" s="3">
        <v>1666.0672999999999</v>
      </c>
      <c r="J412" s="3">
        <v>1658.7944</v>
      </c>
    </row>
    <row r="413" spans="1:10" ht="15" customHeight="1" x14ac:dyDescent="0.25">
      <c r="A413" s="101">
        <v>43038</v>
      </c>
      <c r="B413" s="3">
        <v>1662.32128012523</v>
      </c>
      <c r="D413" s="3">
        <v>-2.6965919279500601</v>
      </c>
      <c r="E413" s="3">
        <v>-0.16195573472282901</v>
      </c>
      <c r="F413" s="3">
        <v>263.46181239920003</v>
      </c>
      <c r="G413" s="3">
        <v>28.531346544773399</v>
      </c>
      <c r="H413" s="3">
        <v>1665.0178000000001</v>
      </c>
      <c r="I413" s="3">
        <v>1667.2628</v>
      </c>
      <c r="J413" s="3">
        <v>1659.4550999999999</v>
      </c>
    </row>
    <row r="414" spans="1:10" ht="15" customHeight="1" x14ac:dyDescent="0.25">
      <c r="A414" s="101">
        <v>43039</v>
      </c>
      <c r="B414" s="3">
        <v>1671.62859400754</v>
      </c>
      <c r="D414" s="3">
        <v>9.30731388230992</v>
      </c>
      <c r="E414" s="3">
        <v>0.55989861849141598</v>
      </c>
      <c r="F414" s="3">
        <v>264.93693144707998</v>
      </c>
      <c r="G414" s="3">
        <v>29.2509917784081</v>
      </c>
      <c r="H414" s="3">
        <v>1662.3213000000001</v>
      </c>
      <c r="I414" s="3">
        <v>1675.6079999999999</v>
      </c>
      <c r="J414" s="3">
        <v>1662.3213000000001</v>
      </c>
    </row>
    <row r="415" spans="1:10" ht="15" customHeight="1" x14ac:dyDescent="0.25">
      <c r="A415" s="101">
        <v>43040</v>
      </c>
      <c r="B415" s="3">
        <v>1672.02586145179</v>
      </c>
      <c r="D415" s="3">
        <v>0.39726744425001898</v>
      </c>
      <c r="E415" s="3">
        <v>2.37652936587728E-2</v>
      </c>
      <c r="F415" s="3">
        <v>264.99989448685</v>
      </c>
      <c r="G415" s="3">
        <v>29.281708656161602</v>
      </c>
      <c r="H415" s="3">
        <v>1671.6285</v>
      </c>
      <c r="I415" s="3">
        <v>1681.1311000000001</v>
      </c>
      <c r="J415" s="3">
        <v>1671.3198</v>
      </c>
    </row>
    <row r="416" spans="1:10" ht="15" customHeight="1" x14ac:dyDescent="0.25">
      <c r="A416" s="101">
        <v>43041</v>
      </c>
      <c r="B416" s="3">
        <v>1672.7762450591599</v>
      </c>
      <c r="D416" s="3">
        <v>0.75038360736994003</v>
      </c>
      <c r="E416" s="3">
        <v>4.4878708198825501E-2</v>
      </c>
      <c r="F416" s="3">
        <v>265.11882301622001</v>
      </c>
      <c r="G416" s="3">
        <v>29.339728616942001</v>
      </c>
      <c r="H416" s="3">
        <v>1672.0259000000001</v>
      </c>
      <c r="I416" s="3">
        <v>1674.7671</v>
      </c>
      <c r="J416" s="3">
        <v>1665.4194</v>
      </c>
    </row>
    <row r="417" spans="1:10" ht="15" customHeight="1" x14ac:dyDescent="0.25">
      <c r="A417" s="101">
        <v>43042</v>
      </c>
      <c r="B417" s="3">
        <v>1677.6544540502</v>
      </c>
      <c r="D417" s="3">
        <v>4.8782089910400801</v>
      </c>
      <c r="E417" s="3">
        <v>0.29162352140335002</v>
      </c>
      <c r="F417" s="3">
        <v>265.89197186379999</v>
      </c>
      <c r="G417" s="3">
        <v>29.7169136881068</v>
      </c>
      <c r="H417" s="3">
        <v>1672.7762</v>
      </c>
      <c r="I417" s="3">
        <v>1678.4530999999999</v>
      </c>
      <c r="J417" s="3">
        <v>1672.7762</v>
      </c>
    </row>
    <row r="418" spans="1:10" ht="15" customHeight="1" x14ac:dyDescent="0.25">
      <c r="A418" s="101">
        <v>43045</v>
      </c>
      <c r="B418" s="3">
        <v>1676.14145483836</v>
      </c>
      <c r="D418" s="3">
        <v>-1.51299921183999</v>
      </c>
      <c r="E418" s="3">
        <v>-9.0185389976304903E-2</v>
      </c>
      <c r="F418" s="3">
        <v>265.65217615206001</v>
      </c>
      <c r="G418" s="3">
        <v>29.599927983632401</v>
      </c>
      <c r="H418" s="3">
        <v>1677.3557000000001</v>
      </c>
      <c r="I418" s="3">
        <v>1681.7535</v>
      </c>
      <c r="J418" s="3">
        <v>1671.6034</v>
      </c>
    </row>
    <row r="419" spans="1:10" ht="15" customHeight="1" x14ac:dyDescent="0.25">
      <c r="A419" s="101">
        <v>43046</v>
      </c>
      <c r="B419" s="3">
        <v>1670.23607272001</v>
      </c>
      <c r="D419" s="3">
        <v>-5.9053821183499604</v>
      </c>
      <c r="E419" s="3">
        <v>-0.35232003249507898</v>
      </c>
      <c r="F419" s="3">
        <v>264.71623031872002</v>
      </c>
      <c r="G419" s="3">
        <v>29.1433214752483</v>
      </c>
      <c r="H419" s="3">
        <v>1676.2742000000001</v>
      </c>
      <c r="I419" s="3">
        <v>1681.6706999999999</v>
      </c>
      <c r="J419" s="3">
        <v>1669.9835</v>
      </c>
    </row>
    <row r="420" spans="1:10" ht="15" customHeight="1" x14ac:dyDescent="0.25">
      <c r="A420" s="101">
        <v>43047</v>
      </c>
      <c r="B420" s="3">
        <v>1662.98789736038</v>
      </c>
      <c r="D420" s="3">
        <v>-7.2481753596300598</v>
      </c>
      <c r="E420" s="3">
        <v>-0.43396113148402798</v>
      </c>
      <c r="F420" s="3">
        <v>263.56746477041003</v>
      </c>
      <c r="G420" s="3">
        <v>28.582889656139699</v>
      </c>
      <c r="H420" s="3">
        <v>1670.2361000000001</v>
      </c>
      <c r="I420" s="3">
        <v>1672.7583999999999</v>
      </c>
      <c r="J420" s="3">
        <v>1657.1297999999999</v>
      </c>
    </row>
    <row r="421" spans="1:10" ht="15" customHeight="1" x14ac:dyDescent="0.25">
      <c r="A421" s="101">
        <v>43048</v>
      </c>
      <c r="B421" s="3">
        <v>1643.25544337258</v>
      </c>
      <c r="D421" s="3">
        <v>-19.7324539878</v>
      </c>
      <c r="E421" s="3">
        <v>-1.1865663014818599</v>
      </c>
      <c r="F421" s="3">
        <v>260.44006205176998</v>
      </c>
      <c r="G421" s="3">
        <v>27.057168418006299</v>
      </c>
      <c r="H421" s="3">
        <v>1662.9879000000001</v>
      </c>
      <c r="I421" s="3">
        <v>1662.9879000000001</v>
      </c>
      <c r="J421" s="3">
        <v>1641.1862000000001</v>
      </c>
    </row>
    <row r="422" spans="1:10" ht="15" customHeight="1" x14ac:dyDescent="0.25">
      <c r="A422" s="101">
        <v>43049</v>
      </c>
      <c r="B422" s="3">
        <v>1634.6812900883799</v>
      </c>
      <c r="D422" s="3">
        <v>-8.5741532842000598</v>
      </c>
      <c r="E422" s="3">
        <v>-0.52177848056310605</v>
      </c>
      <c r="F422" s="3">
        <v>259.08114185322</v>
      </c>
      <c r="G422" s="3">
        <v>26.394211455188898</v>
      </c>
      <c r="H422" s="3">
        <v>1643.2555</v>
      </c>
      <c r="I422" s="3">
        <v>1646.1527000000001</v>
      </c>
      <c r="J422" s="3">
        <v>1634.2159999999999</v>
      </c>
    </row>
    <row r="423" spans="1:10" ht="15" customHeight="1" x14ac:dyDescent="0.25">
      <c r="A423" s="101">
        <v>43052</v>
      </c>
      <c r="B423" s="3">
        <v>1630.5119365108001</v>
      </c>
      <c r="D423" s="3">
        <v>-4.16935357757984</v>
      </c>
      <c r="E423" s="3">
        <v>-0.25505605299699302</v>
      </c>
      <c r="F423" s="3">
        <v>258.86224216489001</v>
      </c>
      <c r="G423" s="3">
        <v>26.287419994813401</v>
      </c>
      <c r="H423" s="3">
        <v>1634.6813</v>
      </c>
      <c r="I423" s="3">
        <v>1634.8744999999999</v>
      </c>
      <c r="J423" s="3">
        <v>1618.4576</v>
      </c>
    </row>
    <row r="424" spans="1:10" ht="15" customHeight="1" x14ac:dyDescent="0.25">
      <c r="A424" s="101">
        <v>43053</v>
      </c>
      <c r="B424" s="3">
        <v>1628.48482222393</v>
      </c>
      <c r="D424" s="3">
        <v>-2.02711428687007</v>
      </c>
      <c r="E424" s="3">
        <v>-0.12432379312770001</v>
      </c>
      <c r="F424" s="3">
        <v>258.54041480645998</v>
      </c>
      <c r="G424" s="3">
        <v>26.130414684035099</v>
      </c>
      <c r="H424" s="3">
        <v>1630.5119999999999</v>
      </c>
      <c r="I424" s="3">
        <v>1635.5476000000001</v>
      </c>
      <c r="J424" s="3">
        <v>1623.0894000000001</v>
      </c>
    </row>
    <row r="425" spans="1:10" ht="15" customHeight="1" x14ac:dyDescent="0.25">
      <c r="A425" s="101">
        <v>43054</v>
      </c>
      <c r="B425" s="3">
        <v>1626.9998831605999</v>
      </c>
      <c r="D425" s="3">
        <v>-1.4849390633301001</v>
      </c>
      <c r="E425" s="3">
        <v>-9.1185317975650507E-2</v>
      </c>
      <c r="F425" s="3">
        <v>258.30466390712002</v>
      </c>
      <c r="G425" s="3">
        <v>26.015402264339901</v>
      </c>
      <c r="H425" s="3">
        <v>1628.4848999999999</v>
      </c>
      <c r="I425" s="3">
        <v>1628.4847</v>
      </c>
      <c r="J425" s="3">
        <v>1612.4935</v>
      </c>
    </row>
    <row r="426" spans="1:10" ht="15" customHeight="1" x14ac:dyDescent="0.25">
      <c r="A426" s="101">
        <v>43055</v>
      </c>
      <c r="B426" s="3">
        <v>1633.6581937876199</v>
      </c>
      <c r="D426" s="3">
        <v>6.6583106270199997</v>
      </c>
      <c r="E426" s="3">
        <v>0.40923854364915901</v>
      </c>
      <c r="F426" s="3">
        <v>259.36174615187002</v>
      </c>
      <c r="G426" s="3">
        <v>26.531105861339501</v>
      </c>
      <c r="H426" s="3">
        <v>1627.1649</v>
      </c>
      <c r="I426" s="3">
        <v>1636.9594</v>
      </c>
      <c r="J426" s="3">
        <v>1624.8949</v>
      </c>
    </row>
    <row r="427" spans="1:10" ht="15" customHeight="1" x14ac:dyDescent="0.25">
      <c r="A427" s="101">
        <v>43056</v>
      </c>
      <c r="B427" s="3">
        <v>1617.6990467170499</v>
      </c>
      <c r="D427" s="3">
        <v>-15.9591470705699</v>
      </c>
      <c r="E427" s="3">
        <v>-0.97689633800133102</v>
      </c>
      <c r="F427" s="3">
        <v>256.82805075153999</v>
      </c>
      <c r="G427" s="3">
        <v>25.2950281217494</v>
      </c>
      <c r="H427" s="3">
        <v>1633.6582000000001</v>
      </c>
      <c r="I427" s="3">
        <v>1633.9378999999999</v>
      </c>
      <c r="J427" s="3">
        <v>1613.8989999999999</v>
      </c>
    </row>
    <row r="428" spans="1:10" ht="15" customHeight="1" x14ac:dyDescent="0.25">
      <c r="A428" s="101">
        <v>43059</v>
      </c>
      <c r="B428" s="3">
        <v>1623.54170724702</v>
      </c>
      <c r="D428" s="3">
        <v>5.8426605299700798</v>
      </c>
      <c r="E428" s="3">
        <v>0.36117104363924102</v>
      </c>
      <c r="F428" s="3">
        <v>257.75563930279998</v>
      </c>
      <c r="G428" s="3">
        <v>25.747557482445899</v>
      </c>
      <c r="H428" s="3">
        <v>1617.6991</v>
      </c>
      <c r="I428" s="3">
        <v>1626.0228</v>
      </c>
      <c r="J428" s="3">
        <v>1607.7725</v>
      </c>
    </row>
    <row r="429" spans="1:10" ht="15" customHeight="1" x14ac:dyDescent="0.25">
      <c r="A429" s="101">
        <v>43060</v>
      </c>
      <c r="B429" s="3">
        <v>1636.6458221431601</v>
      </c>
      <c r="D429" s="3">
        <v>13.1041148961401</v>
      </c>
      <c r="E429" s="3">
        <v>0.807131399067051</v>
      </c>
      <c r="F429" s="3">
        <v>259.85920020932002</v>
      </c>
      <c r="G429" s="3">
        <v>26.773791658062599</v>
      </c>
      <c r="H429" s="3">
        <v>1623.5417</v>
      </c>
      <c r="I429" s="3">
        <v>1639.921</v>
      </c>
      <c r="J429" s="3">
        <v>1618.6486</v>
      </c>
    </row>
    <row r="430" spans="1:10" ht="15" customHeight="1" x14ac:dyDescent="0.25">
      <c r="A430" s="101">
        <v>43061</v>
      </c>
      <c r="B430" s="3">
        <v>1617.5168072313099</v>
      </c>
      <c r="D430" s="3">
        <v>-19.129014911850099</v>
      </c>
      <c r="E430" s="3">
        <v>-1.16879380089707</v>
      </c>
      <c r="F430" s="3">
        <v>256.82198198621001</v>
      </c>
      <c r="G430" s="3">
        <v>25.292067439999599</v>
      </c>
      <c r="H430" s="3">
        <v>1636.6459</v>
      </c>
      <c r="I430" s="3">
        <v>1637.9883</v>
      </c>
      <c r="J430" s="3">
        <v>1617.5168000000001</v>
      </c>
    </row>
    <row r="431" spans="1:10" ht="15" customHeight="1" x14ac:dyDescent="0.25">
      <c r="A431" s="101">
        <v>43062</v>
      </c>
      <c r="B431" s="3">
        <v>1612.5730672890199</v>
      </c>
      <c r="D431" s="3">
        <v>-4.9437399422899899</v>
      </c>
      <c r="E431" s="3">
        <v>-0.305637624300925</v>
      </c>
      <c r="F431" s="3">
        <v>256.03703738178001</v>
      </c>
      <c r="G431" s="3">
        <v>24.909127741636201</v>
      </c>
      <c r="H431" s="3">
        <v>1616.6425999999999</v>
      </c>
      <c r="I431" s="3">
        <v>1616.7863</v>
      </c>
      <c r="J431" s="3">
        <v>1607.6370999999999</v>
      </c>
    </row>
    <row r="432" spans="1:10" ht="15" customHeight="1" x14ac:dyDescent="0.25">
      <c r="A432" s="101">
        <v>43063</v>
      </c>
      <c r="B432" s="3">
        <v>1614.62162818161</v>
      </c>
      <c r="D432" s="3">
        <v>2.0485608925901002</v>
      </c>
      <c r="E432" s="3">
        <v>0.12703677955097001</v>
      </c>
      <c r="F432" s="3">
        <v>256.36229858853</v>
      </c>
      <c r="G432" s="3">
        <v>25.0678082748855</v>
      </c>
      <c r="H432" s="3">
        <v>1612.5731000000001</v>
      </c>
      <c r="I432" s="3">
        <v>1620.2547999999999</v>
      </c>
      <c r="J432" s="3">
        <v>1606.5952</v>
      </c>
    </row>
    <row r="433" spans="1:10" ht="15" customHeight="1" x14ac:dyDescent="0.25">
      <c r="A433" s="101">
        <v>43066</v>
      </c>
      <c r="B433" s="3">
        <v>1608.74383927646</v>
      </c>
      <c r="D433" s="3">
        <v>-5.8777889051500498</v>
      </c>
      <c r="E433" s="3">
        <v>-0.36403506571193101</v>
      </c>
      <c r="F433" s="3">
        <v>255.42904992640001</v>
      </c>
      <c r="G433" s="3">
        <v>24.612517596846299</v>
      </c>
      <c r="H433" s="3">
        <v>1614.6215999999999</v>
      </c>
      <c r="I433" s="3">
        <v>1618.846</v>
      </c>
      <c r="J433" s="3">
        <v>1607.1532</v>
      </c>
    </row>
    <row r="434" spans="1:10" ht="15" customHeight="1" x14ac:dyDescent="0.25">
      <c r="A434" s="101">
        <v>43067</v>
      </c>
      <c r="B434" s="3">
        <v>1620.80882471371</v>
      </c>
      <c r="D434" s="3">
        <v>12.06498543725</v>
      </c>
      <c r="E434" s="3">
        <v>0.74996311673065597</v>
      </c>
      <c r="F434" s="3">
        <v>257.34467359026002</v>
      </c>
      <c r="G434" s="3">
        <v>25.547065517650399</v>
      </c>
      <c r="H434" s="3">
        <v>1608.7438999999999</v>
      </c>
      <c r="I434" s="3">
        <v>1622.1104</v>
      </c>
      <c r="J434" s="3">
        <v>1608.3117999999999</v>
      </c>
    </row>
    <row r="435" spans="1:10" ht="15" customHeight="1" x14ac:dyDescent="0.25">
      <c r="A435" s="101">
        <v>43068</v>
      </c>
      <c r="B435" s="3">
        <v>1613.55856942692</v>
      </c>
      <c r="D435" s="3">
        <v>-7.2502552867899697</v>
      </c>
      <c r="E435" s="3">
        <v>-0.44732328552509099</v>
      </c>
      <c r="F435" s="3">
        <v>256.19351094122999</v>
      </c>
      <c r="G435" s="3">
        <v>24.985464259295401</v>
      </c>
      <c r="H435" s="3">
        <v>1621.0771</v>
      </c>
      <c r="I435" s="3">
        <v>1628.7646</v>
      </c>
      <c r="J435" s="3">
        <v>1613.5586000000001</v>
      </c>
    </row>
    <row r="436" spans="1:10" ht="15" customHeight="1" x14ac:dyDescent="0.25">
      <c r="A436" s="101">
        <v>43069</v>
      </c>
      <c r="B436" s="3">
        <v>1610.10557669272</v>
      </c>
      <c r="D436" s="3">
        <v>-3.4529927342000502</v>
      </c>
      <c r="E436" s="3">
        <v>-0.213998599098041</v>
      </c>
      <c r="F436" s="3">
        <v>255.64526041683999</v>
      </c>
      <c r="G436" s="3">
        <v>24.717997116706499</v>
      </c>
      <c r="H436" s="3">
        <v>1613.5586000000001</v>
      </c>
      <c r="I436" s="3">
        <v>1624.4739999999999</v>
      </c>
      <c r="J436" s="3">
        <v>1609.0990999999999</v>
      </c>
    </row>
    <row r="437" spans="1:10" ht="15" customHeight="1" x14ac:dyDescent="0.25">
      <c r="A437" s="101">
        <v>43070</v>
      </c>
      <c r="B437" s="3">
        <v>1592.1994289858801</v>
      </c>
      <c r="D437" s="3">
        <v>-17.9061477068398</v>
      </c>
      <c r="E437" s="3">
        <v>-1.1121101601064201</v>
      </c>
      <c r="F437" s="3">
        <v>252.80220350190999</v>
      </c>
      <c r="G437" s="3">
        <v>23.330995599288499</v>
      </c>
      <c r="H437" s="3">
        <v>1609.2545</v>
      </c>
      <c r="I437" s="3">
        <v>1611.0735</v>
      </c>
      <c r="J437" s="3">
        <v>1592.1993</v>
      </c>
    </row>
    <row r="438" spans="1:10" ht="15" customHeight="1" x14ac:dyDescent="0.25">
      <c r="A438" s="101">
        <v>43073</v>
      </c>
      <c r="B438" s="3">
        <v>1616.79751555904</v>
      </c>
      <c r="D438" s="3">
        <v>24.598086573159801</v>
      </c>
      <c r="E438" s="3">
        <v>1.5449124101763501</v>
      </c>
      <c r="F438" s="3">
        <v>256.70777611700998</v>
      </c>
      <c r="G438" s="3">
        <v>25.2363514558958</v>
      </c>
      <c r="H438" s="3">
        <v>1595.5925</v>
      </c>
      <c r="I438" s="3">
        <v>1624.048</v>
      </c>
      <c r="J438" s="3">
        <v>1595.5925</v>
      </c>
    </row>
    <row r="439" spans="1:10" ht="15" customHeight="1" x14ac:dyDescent="0.25">
      <c r="A439" s="101">
        <v>43074</v>
      </c>
      <c r="B439" s="3">
        <v>1613.3611790842799</v>
      </c>
      <c r="D439" s="3">
        <v>-3.43633647476008</v>
      </c>
      <c r="E439" s="3">
        <v>-0.212539692923263</v>
      </c>
      <c r="F439" s="3">
        <v>256.16217019793999</v>
      </c>
      <c r="G439" s="3">
        <v>24.970174499082798</v>
      </c>
      <c r="H439" s="3">
        <v>1616.6197999999999</v>
      </c>
      <c r="I439" s="3">
        <v>1620.451</v>
      </c>
      <c r="J439" s="3">
        <v>1607.0343</v>
      </c>
    </row>
    <row r="440" spans="1:10" ht="15" customHeight="1" x14ac:dyDescent="0.25">
      <c r="A440" s="101">
        <v>43075</v>
      </c>
      <c r="B440" s="3">
        <v>1595.440369361</v>
      </c>
      <c r="D440" s="3">
        <v>-17.920809723279898</v>
      </c>
      <c r="E440" s="3">
        <v>-1.11077481940228</v>
      </c>
      <c r="F440" s="3">
        <v>253.31678531455</v>
      </c>
      <c r="G440" s="3">
        <v>23.582037268985399</v>
      </c>
      <c r="H440" s="3">
        <v>1609.2094</v>
      </c>
      <c r="I440" s="3">
        <v>1609.2094</v>
      </c>
      <c r="J440" s="3">
        <v>1591.2539999999999</v>
      </c>
    </row>
    <row r="441" spans="1:10" ht="15" customHeight="1" x14ac:dyDescent="0.25">
      <c r="A441" s="101">
        <v>43076</v>
      </c>
      <c r="B441" s="3">
        <v>1599.2865074408301</v>
      </c>
      <c r="D441" s="3">
        <v>3.8461380798300899</v>
      </c>
      <c r="E441" s="3">
        <v>0.241070625621087</v>
      </c>
      <c r="F441" s="3">
        <v>253.92745767370999</v>
      </c>
      <c r="G441" s="3">
        <v>23.879957259384501</v>
      </c>
      <c r="H441" s="3">
        <v>1596.278</v>
      </c>
      <c r="I441" s="3">
        <v>1606.9395999999999</v>
      </c>
      <c r="J441" s="3">
        <v>1594.7727</v>
      </c>
    </row>
    <row r="442" spans="1:10" ht="15" customHeight="1" x14ac:dyDescent="0.25">
      <c r="A442" s="101">
        <v>43077</v>
      </c>
      <c r="B442" s="3">
        <v>1610.82440470503</v>
      </c>
      <c r="D442" s="3">
        <v>11.5378972641999</v>
      </c>
      <c r="E442" s="3">
        <v>0.721440292938058</v>
      </c>
      <c r="F442" s="3">
        <v>255.75939266820001</v>
      </c>
      <c r="G442" s="3">
        <v>24.7736771859275</v>
      </c>
      <c r="H442" s="3">
        <v>1599.5653</v>
      </c>
      <c r="I442" s="3">
        <v>1621.3813</v>
      </c>
      <c r="J442" s="3">
        <v>1599.5653</v>
      </c>
    </row>
    <row r="443" spans="1:10" ht="15" customHeight="1" x14ac:dyDescent="0.25">
      <c r="A443" s="101">
        <v>43080</v>
      </c>
      <c r="B443" s="3">
        <v>1619.47324310006</v>
      </c>
      <c r="D443" s="3">
        <v>8.6488383950299905</v>
      </c>
      <c r="E443" s="3">
        <v>0.53692000007994301</v>
      </c>
      <c r="F443" s="3">
        <v>257.13261599952</v>
      </c>
      <c r="G443" s="3">
        <v>25.443612013574601</v>
      </c>
      <c r="H443" s="3">
        <v>1610.9299000000001</v>
      </c>
      <c r="I443" s="3">
        <v>1627.9385</v>
      </c>
      <c r="J443" s="3">
        <v>1610.93</v>
      </c>
    </row>
    <row r="444" spans="1:10" ht="15" customHeight="1" x14ac:dyDescent="0.25">
      <c r="A444" s="101">
        <v>43081</v>
      </c>
      <c r="B444" s="3">
        <v>1623.75231780223</v>
      </c>
      <c r="D444" s="3">
        <v>4.27907470216996</v>
      </c>
      <c r="E444" s="3">
        <v>0.26422632917224498</v>
      </c>
      <c r="F444" s="3">
        <v>257.81202807187998</v>
      </c>
      <c r="G444" s="3">
        <v>25.775067064779101</v>
      </c>
      <c r="H444" s="3">
        <v>1620.7925</v>
      </c>
      <c r="I444" s="3">
        <v>1625.0515</v>
      </c>
      <c r="J444" s="3">
        <v>1612.9667999999999</v>
      </c>
    </row>
    <row r="445" spans="1:10" ht="15" customHeight="1" x14ac:dyDescent="0.25">
      <c r="A445" s="101">
        <v>43082</v>
      </c>
      <c r="B445" s="3">
        <v>1619.82105431932</v>
      </c>
      <c r="D445" s="3">
        <v>-3.9312634829100199</v>
      </c>
      <c r="E445" s="3">
        <v>-0.242109799617162</v>
      </c>
      <c r="F445" s="3">
        <v>257.18783988733003</v>
      </c>
      <c r="G445" s="3">
        <v>25.4705533019421</v>
      </c>
      <c r="H445" s="3">
        <v>1623.7523000000001</v>
      </c>
      <c r="I445" s="3">
        <v>1624.316</v>
      </c>
      <c r="J445" s="3">
        <v>1584.5338999999999</v>
      </c>
    </row>
    <row r="446" spans="1:10" ht="15" customHeight="1" x14ac:dyDescent="0.25">
      <c r="A446" s="101">
        <v>43083</v>
      </c>
      <c r="B446" s="3">
        <v>1609.5980101443499</v>
      </c>
      <c r="D446" s="3">
        <v>-10.223044174969999</v>
      </c>
      <c r="E446" s="3">
        <v>-0.63112182346993695</v>
      </c>
      <c r="F446" s="3">
        <v>255.56467130249001</v>
      </c>
      <c r="G446" s="3">
        <v>24.678681258025001</v>
      </c>
      <c r="H446" s="3">
        <v>1618.0119999999999</v>
      </c>
      <c r="I446" s="3">
        <v>1622.0831000000001</v>
      </c>
      <c r="J446" s="3">
        <v>1609.598</v>
      </c>
    </row>
    <row r="447" spans="1:10" ht="15" customHeight="1" x14ac:dyDescent="0.25">
      <c r="A447" s="101">
        <v>43084</v>
      </c>
      <c r="B447" s="3">
        <v>1594.35043223552</v>
      </c>
      <c r="D447" s="3">
        <v>-15.2475779088299</v>
      </c>
      <c r="E447" s="3">
        <v>-0.94729105110303802</v>
      </c>
      <c r="F447" s="3">
        <v>253.14373004146</v>
      </c>
      <c r="G447" s="3">
        <v>23.497611267834099</v>
      </c>
      <c r="H447" s="3">
        <v>1609.3921</v>
      </c>
      <c r="I447" s="3">
        <v>1610.5898</v>
      </c>
      <c r="J447" s="3">
        <v>1585.7927</v>
      </c>
    </row>
    <row r="448" spans="1:10" ht="15" customHeight="1" x14ac:dyDescent="0.25">
      <c r="A448" s="101">
        <v>43087</v>
      </c>
      <c r="B448" s="3">
        <v>1615.63075603722</v>
      </c>
      <c r="D448" s="3">
        <v>21.2803238016999</v>
      </c>
      <c r="E448" s="3">
        <v>1.3347331534800499</v>
      </c>
      <c r="F448" s="3">
        <v>256.52252333228</v>
      </c>
      <c r="G448" s="3">
        <v>25.145974829182101</v>
      </c>
      <c r="H448" s="3">
        <v>1593.7098000000001</v>
      </c>
      <c r="I448" s="3">
        <v>1616.2559000000001</v>
      </c>
      <c r="J448" s="3">
        <v>1593.7098000000001</v>
      </c>
    </row>
    <row r="449" spans="1:10" ht="15" customHeight="1" x14ac:dyDescent="0.25">
      <c r="A449" s="101">
        <v>43088</v>
      </c>
      <c r="B449" s="3">
        <v>1611.43420065026</v>
      </c>
      <c r="D449" s="3">
        <v>-4.1965553869599699</v>
      </c>
      <c r="E449" s="3">
        <v>-0.25974718364815103</v>
      </c>
      <c r="F449" s="3">
        <v>255.85621330250001</v>
      </c>
      <c r="G449" s="3">
        <v>24.8209116841137</v>
      </c>
      <c r="H449" s="3">
        <v>1615.4840999999999</v>
      </c>
      <c r="I449" s="3">
        <v>1620.569</v>
      </c>
      <c r="J449" s="3">
        <v>1610.6215</v>
      </c>
    </row>
    <row r="450" spans="1:10" ht="15" customHeight="1" x14ac:dyDescent="0.25">
      <c r="A450" s="101">
        <v>43089</v>
      </c>
      <c r="B450" s="3">
        <v>1600.2886268032801</v>
      </c>
      <c r="D450" s="3">
        <v>-11.1455738469799</v>
      </c>
      <c r="E450" s="3">
        <v>-0.69165553532886104</v>
      </c>
      <c r="F450" s="3">
        <v>254.08656964071</v>
      </c>
      <c r="G450" s="3">
        <v>23.957580939202401</v>
      </c>
      <c r="H450" s="3">
        <v>1611.8705</v>
      </c>
      <c r="I450" s="3">
        <v>1613.6881000000001</v>
      </c>
      <c r="J450" s="3">
        <v>1597.421</v>
      </c>
    </row>
    <row r="451" spans="1:10" ht="15" customHeight="1" x14ac:dyDescent="0.25">
      <c r="A451" s="101">
        <v>43090</v>
      </c>
      <c r="B451" s="3">
        <v>1616.2675926305501</v>
      </c>
      <c r="D451" s="3">
        <v>15.978965827270001</v>
      </c>
      <c r="E451" s="3">
        <v>0.99850524209432701</v>
      </c>
      <c r="F451" s="3">
        <v>256.62363735803001</v>
      </c>
      <c r="G451" s="3">
        <v>25.195303882853601</v>
      </c>
      <c r="H451" s="3">
        <v>1599.9911</v>
      </c>
      <c r="I451" s="3">
        <v>1616.9781</v>
      </c>
      <c r="J451" s="3">
        <v>1593.2623000000001</v>
      </c>
    </row>
    <row r="452" spans="1:10" ht="15" customHeight="1" x14ac:dyDescent="0.25">
      <c r="A452" s="101">
        <v>43091</v>
      </c>
      <c r="B452" s="3">
        <v>1606.2472171367899</v>
      </c>
      <c r="D452" s="3">
        <v>-10.020375493760101</v>
      </c>
      <c r="E452" s="3">
        <v>-0.619970080415432</v>
      </c>
      <c r="F452" s="3">
        <v>255.03264758713999</v>
      </c>
      <c r="G452" s="3">
        <v>24.419130456696401</v>
      </c>
      <c r="H452" s="3">
        <v>1615.9749999999999</v>
      </c>
      <c r="I452" s="3">
        <v>1616.2208000000001</v>
      </c>
      <c r="J452" s="3">
        <v>1602.1135999999999</v>
      </c>
    </row>
    <row r="453" spans="1:10" ht="15" customHeight="1" x14ac:dyDescent="0.25">
      <c r="A453" s="101">
        <v>43096</v>
      </c>
      <c r="B453" s="3">
        <v>1594.9864708371699</v>
      </c>
      <c r="D453" s="3">
        <v>-11.2607462996199</v>
      </c>
      <c r="E453" s="3">
        <v>-0.70105934998554398</v>
      </c>
      <c r="F453" s="3">
        <v>253.24471736570999</v>
      </c>
      <c r="G453" s="3">
        <v>23.5468785094568</v>
      </c>
      <c r="H453" s="3">
        <v>1606.3593000000001</v>
      </c>
      <c r="I453" s="3">
        <v>1613.7583</v>
      </c>
      <c r="J453" s="3">
        <v>1589.7819</v>
      </c>
    </row>
    <row r="454" spans="1:10" ht="15" customHeight="1" x14ac:dyDescent="0.25">
      <c r="A454" s="101">
        <v>43097</v>
      </c>
      <c r="B454" s="3">
        <v>1588.5057913591299</v>
      </c>
      <c r="D454" s="3">
        <v>-6.4806794780399697</v>
      </c>
      <c r="E454" s="3">
        <v>-0.40631563944478699</v>
      </c>
      <c r="F454" s="3">
        <v>252.21574447299</v>
      </c>
      <c r="G454" s="3">
        <v>23.0448882200292</v>
      </c>
      <c r="H454" s="3">
        <v>1594.9478999999999</v>
      </c>
      <c r="I454" s="3">
        <v>1594.9478999999999</v>
      </c>
      <c r="J454" s="3">
        <v>1584.2470000000001</v>
      </c>
    </row>
    <row r="455" spans="1:10" ht="15" customHeight="1" x14ac:dyDescent="0.25">
      <c r="A455" s="101">
        <v>43098</v>
      </c>
      <c r="B455" s="3">
        <v>1576.9362178441299</v>
      </c>
      <c r="D455" s="3">
        <v>-11.569573515</v>
      </c>
      <c r="E455" s="3">
        <v>-0.728330584498593</v>
      </c>
      <c r="F455" s="3">
        <v>250.37878006707001</v>
      </c>
      <c r="G455" s="3">
        <v>22.148714666459501</v>
      </c>
      <c r="H455" s="3">
        <v>1588.5564999999999</v>
      </c>
      <c r="I455" s="3">
        <v>1591.5844999999999</v>
      </c>
      <c r="J455" s="3">
        <v>1573.5623000000001</v>
      </c>
    </row>
    <row r="456" spans="1:10" ht="15" customHeight="1" x14ac:dyDescent="0.25">
      <c r="A456" s="101">
        <v>43102</v>
      </c>
      <c r="B456" s="3">
        <v>1579.8169993036599</v>
      </c>
      <c r="D456" s="3">
        <v>2.8807814595299899</v>
      </c>
      <c r="E456" s="3">
        <v>0.182682179972282</v>
      </c>
      <c r="F456" s="3">
        <v>250.83617748067999</v>
      </c>
      <c r="G456" s="3">
        <v>22.371858601218101</v>
      </c>
      <c r="H456" s="3">
        <v>1577.0753</v>
      </c>
      <c r="I456" s="3">
        <v>1583.3842</v>
      </c>
      <c r="J456" s="3">
        <v>1573.7614000000001</v>
      </c>
    </row>
    <row r="457" spans="1:10" ht="15" customHeight="1" x14ac:dyDescent="0.25">
      <c r="A457" s="101">
        <v>43103</v>
      </c>
      <c r="B457" s="3">
        <v>1587.5620337226301</v>
      </c>
      <c r="D457" s="3">
        <v>7.7450344189701301</v>
      </c>
      <c r="E457" s="3">
        <v>0.49024883403483399</v>
      </c>
      <c r="F457" s="3">
        <v>252.06589891612001</v>
      </c>
      <c r="G457" s="3">
        <v>22.971785211198998</v>
      </c>
      <c r="H457" s="3">
        <v>1580.2094</v>
      </c>
      <c r="I457" s="3">
        <v>1591.1034</v>
      </c>
      <c r="J457" s="3">
        <v>1577.6061999999999</v>
      </c>
    </row>
    <row r="458" spans="1:10" ht="15" customHeight="1" x14ac:dyDescent="0.25">
      <c r="A458" s="101">
        <v>43104</v>
      </c>
      <c r="B458" s="3">
        <v>1603.67196230949</v>
      </c>
      <c r="D458" s="3">
        <v>16.109928586859901</v>
      </c>
      <c r="E458" s="3">
        <v>1.0147589980521401</v>
      </c>
      <c r="F458" s="3">
        <v>254.62376030639001</v>
      </c>
      <c r="G458" s="3">
        <v>24.219652466693901</v>
      </c>
      <c r="H458" s="3">
        <v>1587.8756000000001</v>
      </c>
      <c r="I458" s="3">
        <v>1606.7145</v>
      </c>
      <c r="J458" s="3">
        <v>1587.8756000000001</v>
      </c>
    </row>
    <row r="459" spans="1:10" ht="15" customHeight="1" x14ac:dyDescent="0.25">
      <c r="A459" s="101">
        <v>43105</v>
      </c>
      <c r="B459" s="3">
        <v>1611.3063236195601</v>
      </c>
      <c r="D459" s="3">
        <v>7.6343613100700596</v>
      </c>
      <c r="E459" s="3">
        <v>0.47605504676129201</v>
      </c>
      <c r="F459" s="3">
        <v>255.83590956757999</v>
      </c>
      <c r="G459" s="3">
        <v>24.811006391329901</v>
      </c>
      <c r="H459" s="3">
        <v>1604.0808999999999</v>
      </c>
      <c r="I459" s="3">
        <v>1611.3063</v>
      </c>
      <c r="J459" s="3">
        <v>1604.0808999999999</v>
      </c>
    </row>
    <row r="460" spans="1:10" ht="15" customHeight="1" x14ac:dyDescent="0.25">
      <c r="A460" s="101">
        <v>43108</v>
      </c>
      <c r="B460" s="3">
        <v>1619.1348055916801</v>
      </c>
      <c r="D460" s="3">
        <v>7.8284819721200103</v>
      </c>
      <c r="E460" s="3">
        <v>0.48584690926642898</v>
      </c>
      <c r="F460" s="3">
        <v>257.07888042701001</v>
      </c>
      <c r="G460" s="3">
        <v>25.417396808307601</v>
      </c>
      <c r="H460" s="3">
        <v>1612.9843000000001</v>
      </c>
      <c r="I460" s="3">
        <v>1622.4132999999999</v>
      </c>
      <c r="J460" s="3">
        <v>1612.9843000000001</v>
      </c>
    </row>
    <row r="461" spans="1:10" ht="15" customHeight="1" x14ac:dyDescent="0.25">
      <c r="A461" s="101">
        <v>43109</v>
      </c>
      <c r="B461" s="3">
        <v>1632.28509348484</v>
      </c>
      <c r="D461" s="3">
        <v>13.150287893159801</v>
      </c>
      <c r="E461" s="3">
        <v>0.81217992768394198</v>
      </c>
      <c r="F461" s="3">
        <v>259.16682349215</v>
      </c>
      <c r="G461" s="3">
        <v>26.436011731007099</v>
      </c>
      <c r="H461" s="3">
        <v>1618.8989999999999</v>
      </c>
      <c r="I461" s="3">
        <v>1633.9567999999999</v>
      </c>
      <c r="J461" s="3">
        <v>1618.8989999999999</v>
      </c>
    </row>
    <row r="462" spans="1:10" ht="15" customHeight="1" x14ac:dyDescent="0.25">
      <c r="A462" s="101">
        <v>43110</v>
      </c>
      <c r="B462" s="3">
        <v>1629.2903502057</v>
      </c>
      <c r="D462" s="3">
        <v>-2.9947432791400299</v>
      </c>
      <c r="E462" s="3">
        <v>-0.18346937621946899</v>
      </c>
      <c r="F462" s="3">
        <v>258.69133173772002</v>
      </c>
      <c r="G462" s="3">
        <v>26.204040368966901</v>
      </c>
      <c r="H462" s="3">
        <v>1631.7774999999999</v>
      </c>
      <c r="I462" s="3">
        <v>1631.9121</v>
      </c>
      <c r="J462" s="3">
        <v>1621.854</v>
      </c>
    </row>
    <row r="463" spans="1:10" ht="15" customHeight="1" x14ac:dyDescent="0.25">
      <c r="A463" s="101">
        <v>43111</v>
      </c>
      <c r="B463" s="3">
        <v>1630.2872465251701</v>
      </c>
      <c r="D463" s="3">
        <v>0.99689631947012403</v>
      </c>
      <c r="E463" s="3">
        <v>6.1185921793760402E-2</v>
      </c>
      <c r="F463" s="3">
        <v>258.84961441363998</v>
      </c>
      <c r="G463" s="3">
        <v>26.281259474405498</v>
      </c>
      <c r="H463" s="3">
        <v>1629.7493999999999</v>
      </c>
      <c r="I463" s="3">
        <v>1632.8986</v>
      </c>
      <c r="J463" s="3">
        <v>1620.5192999999999</v>
      </c>
    </row>
    <row r="464" spans="1:10" ht="15" customHeight="1" x14ac:dyDescent="0.25">
      <c r="A464" s="101">
        <v>43112</v>
      </c>
      <c r="B464" s="3">
        <v>1628.39583764597</v>
      </c>
      <c r="D464" s="3">
        <v>-1.8914088792000701</v>
      </c>
      <c r="E464" s="3">
        <v>-0.116016909488281</v>
      </c>
      <c r="F464" s="3">
        <v>258.54930509077002</v>
      </c>
      <c r="G464" s="3">
        <v>26.134751859898</v>
      </c>
      <c r="H464" s="3">
        <v>1630.9938999999999</v>
      </c>
      <c r="I464" s="3">
        <v>1634.579</v>
      </c>
      <c r="J464" s="3">
        <v>1621.2426</v>
      </c>
    </row>
    <row r="465" spans="1:10" ht="15" customHeight="1" x14ac:dyDescent="0.25">
      <c r="A465" s="101">
        <v>43115</v>
      </c>
      <c r="B465" s="3">
        <v>1627.2894688797301</v>
      </c>
      <c r="D465" s="3">
        <v>-1.10636876623993</v>
      </c>
      <c r="E465" s="3">
        <v>-6.7942249707497696E-2</v>
      </c>
      <c r="F465" s="3">
        <v>258.37364087628998</v>
      </c>
      <c r="G465" s="3">
        <v>26.0490530718223</v>
      </c>
      <c r="H465" s="3">
        <v>1628.3959</v>
      </c>
      <c r="I465" s="3">
        <v>1630.22</v>
      </c>
      <c r="J465" s="3">
        <v>1622.9258</v>
      </c>
    </row>
    <row r="466" spans="1:10" ht="15" customHeight="1" x14ac:dyDescent="0.25">
      <c r="A466" s="101">
        <v>43116</v>
      </c>
      <c r="B466" s="3">
        <v>1623.3259507251501</v>
      </c>
      <c r="D466" s="3">
        <v>-3.9635181545800102</v>
      </c>
      <c r="E466" s="3">
        <v>-0.24356564891362301</v>
      </c>
      <c r="F466" s="3">
        <v>257.74433144126999</v>
      </c>
      <c r="G466" s="3">
        <v>25.742040877759401</v>
      </c>
      <c r="H466" s="3">
        <v>1626.7988</v>
      </c>
      <c r="I466" s="3">
        <v>1630.0127</v>
      </c>
      <c r="J466" s="3">
        <v>1620.4583</v>
      </c>
    </row>
    <row r="467" spans="1:10" ht="15" customHeight="1" x14ac:dyDescent="0.25">
      <c r="A467" s="101">
        <v>43117</v>
      </c>
      <c r="B467" s="3">
        <v>1622.85354951061</v>
      </c>
      <c r="D467" s="3">
        <v>-0.47240121454001299</v>
      </c>
      <c r="E467" s="3">
        <v>-2.91008231790401E-2</v>
      </c>
      <c r="F467" s="3">
        <v>257.66932571912002</v>
      </c>
      <c r="G467" s="3">
        <v>25.705448908780301</v>
      </c>
      <c r="H467" s="3">
        <v>1623.0464999999999</v>
      </c>
      <c r="I467" s="3">
        <v>1629.6682000000001</v>
      </c>
      <c r="J467" s="3">
        <v>1614.4594</v>
      </c>
    </row>
    <row r="468" spans="1:10" ht="15" customHeight="1" x14ac:dyDescent="0.25">
      <c r="A468" s="101">
        <v>43118</v>
      </c>
      <c r="B468" s="3">
        <v>1624.7788120590301</v>
      </c>
      <c r="D468" s="3">
        <v>1.9252625484200501</v>
      </c>
      <c r="E468" s="3">
        <v>0.118634398587635</v>
      </c>
      <c r="F468" s="3">
        <v>257.97501017402999</v>
      </c>
      <c r="G468" s="3">
        <v>25.854578812084299</v>
      </c>
      <c r="H468" s="3">
        <v>1623.1851999999999</v>
      </c>
      <c r="I468" s="3">
        <v>1630.5349000000001</v>
      </c>
      <c r="J468" s="3">
        <v>1619.8833</v>
      </c>
    </row>
    <row r="469" spans="1:10" ht="15" customHeight="1" x14ac:dyDescent="0.25">
      <c r="A469" s="101">
        <v>43119</v>
      </c>
      <c r="B469" s="3">
        <v>1630.61966993794</v>
      </c>
      <c r="D469" s="3">
        <v>5.8408578789099002</v>
      </c>
      <c r="E469" s="3">
        <v>0.359486339651859</v>
      </c>
      <c r="F469" s="3">
        <v>258.90239509532</v>
      </c>
      <c r="G469" s="3">
        <v>26.307008830739601</v>
      </c>
      <c r="H469" s="3">
        <v>1624.1206</v>
      </c>
      <c r="I469" s="3">
        <v>1631.6273000000001</v>
      </c>
      <c r="J469" s="3">
        <v>1623.6349</v>
      </c>
    </row>
    <row r="470" spans="1:10" ht="15" customHeight="1" x14ac:dyDescent="0.25">
      <c r="A470" s="101">
        <v>43122</v>
      </c>
      <c r="B470" s="3">
        <v>1635.46640615915</v>
      </c>
      <c r="D470" s="3">
        <v>4.8467362212099898</v>
      </c>
      <c r="E470" s="3">
        <v>0.29723278276132498</v>
      </c>
      <c r="F470" s="3">
        <v>259.6719378889</v>
      </c>
      <c r="G470" s="3">
        <v>26.682434667911</v>
      </c>
      <c r="H470" s="3">
        <v>1631.1486</v>
      </c>
      <c r="I470" s="3">
        <v>1639.0536</v>
      </c>
      <c r="J470" s="3">
        <v>1628.6998000000001</v>
      </c>
    </row>
    <row r="471" spans="1:10" ht="15" customHeight="1" x14ac:dyDescent="0.25">
      <c r="A471" s="101">
        <v>43123</v>
      </c>
      <c r="B471" s="3">
        <v>1643.71111997196</v>
      </c>
      <c r="D471" s="3">
        <v>8.2447138128099997</v>
      </c>
      <c r="E471" s="3">
        <v>0.50412003461277599</v>
      </c>
      <c r="F471" s="3">
        <v>260.98099615207002</v>
      </c>
      <c r="G471" s="3">
        <v>27.321066201409501</v>
      </c>
      <c r="H471" s="3">
        <v>1636.7692999999999</v>
      </c>
      <c r="I471" s="3">
        <v>1647.6937</v>
      </c>
      <c r="J471" s="3">
        <v>1636.7692</v>
      </c>
    </row>
    <row r="472" spans="1:10" ht="15" customHeight="1" x14ac:dyDescent="0.25">
      <c r="A472" s="101">
        <v>43124</v>
      </c>
      <c r="B472" s="3">
        <v>1631.1997504236899</v>
      </c>
      <c r="D472" s="3">
        <v>-12.51136954827</v>
      </c>
      <c r="E472" s="3">
        <v>-0.76116596135721304</v>
      </c>
      <c r="F472" s="3">
        <v>258.99449764374998</v>
      </c>
      <c r="G472" s="3">
        <v>26.351941583847498</v>
      </c>
      <c r="H472" s="3">
        <v>1644.2406000000001</v>
      </c>
      <c r="I472" s="3">
        <v>1645.0628999999999</v>
      </c>
      <c r="J472" s="3">
        <v>1629.9776999999999</v>
      </c>
    </row>
    <row r="473" spans="1:10" ht="15" customHeight="1" x14ac:dyDescent="0.25">
      <c r="A473" s="101">
        <v>43125</v>
      </c>
      <c r="B473" s="3">
        <v>1604.48821861185</v>
      </c>
      <c r="D473" s="3">
        <v>-26.711531811839901</v>
      </c>
      <c r="E473" s="3">
        <v>-1.6375389834937</v>
      </c>
      <c r="F473" s="3">
        <v>254.75336177973</v>
      </c>
      <c r="G473" s="3">
        <v>24.2828792840109</v>
      </c>
      <c r="H473" s="3">
        <v>1630.0027</v>
      </c>
      <c r="I473" s="3">
        <v>1630.0026</v>
      </c>
      <c r="J473" s="3">
        <v>1600.8901000000001</v>
      </c>
    </row>
    <row r="474" spans="1:10" ht="15" customHeight="1" x14ac:dyDescent="0.25">
      <c r="A474" s="101">
        <v>43126</v>
      </c>
      <c r="B474" s="3">
        <v>1612.6271146997101</v>
      </c>
      <c r="D474" s="3">
        <v>8.1388960878600702</v>
      </c>
      <c r="E474" s="3">
        <v>0.50725807727660599</v>
      </c>
      <c r="F474" s="3">
        <v>256.04561878448999</v>
      </c>
      <c r="G474" s="3">
        <v>24.9133142278503</v>
      </c>
      <c r="H474" s="3">
        <v>1606.6086</v>
      </c>
      <c r="I474" s="3">
        <v>1614.604</v>
      </c>
      <c r="J474" s="3">
        <v>1601.7295999999999</v>
      </c>
    </row>
    <row r="475" spans="1:10" ht="15" customHeight="1" x14ac:dyDescent="0.25">
      <c r="A475" s="101">
        <v>43129</v>
      </c>
      <c r="B475" s="3">
        <v>1610.39809491389</v>
      </c>
      <c r="D475" s="3">
        <v>-2.2290197858201202</v>
      </c>
      <c r="E475" s="3">
        <v>-0.13822288894325099</v>
      </c>
      <c r="F475" s="3">
        <v>255.69170513319</v>
      </c>
      <c r="G475" s="3">
        <v>24.740655436248101</v>
      </c>
      <c r="H475" s="3">
        <v>1611.9036000000001</v>
      </c>
      <c r="I475" s="3">
        <v>1620.4595999999999</v>
      </c>
      <c r="J475" s="3">
        <v>1608.5074</v>
      </c>
    </row>
    <row r="476" spans="1:10" ht="15" customHeight="1" x14ac:dyDescent="0.25">
      <c r="A476" s="101">
        <v>43130</v>
      </c>
      <c r="B476" s="3">
        <v>1603.3104238133801</v>
      </c>
      <c r="D476" s="3">
        <v>-7.0876711005098496</v>
      </c>
      <c r="E476" s="3">
        <v>-0.44011919306752301</v>
      </c>
      <c r="F476" s="3">
        <v>254.56635686382</v>
      </c>
      <c r="G476" s="3">
        <v>24.191647870116299</v>
      </c>
      <c r="H476" s="3">
        <v>1609.6958999999999</v>
      </c>
      <c r="I476" s="3">
        <v>1612.2426</v>
      </c>
      <c r="J476" s="3">
        <v>1602.2909</v>
      </c>
    </row>
    <row r="477" spans="1:10" ht="15" customHeight="1" x14ac:dyDescent="0.25">
      <c r="A477" s="101">
        <v>43131</v>
      </c>
      <c r="B477" s="3">
        <v>1593.1514999635301</v>
      </c>
      <c r="D477" s="3">
        <v>-10.158923849850201</v>
      </c>
      <c r="E477" s="3">
        <v>-0.63362176774774903</v>
      </c>
      <c r="F477" s="3">
        <v>252.95336901337001</v>
      </c>
      <c r="G477" s="3">
        <v>23.404742555487399</v>
      </c>
      <c r="H477" s="3">
        <v>1605.4313999999999</v>
      </c>
      <c r="I477" s="3">
        <v>1613.1615999999999</v>
      </c>
      <c r="J477" s="3">
        <v>1592.3928000000001</v>
      </c>
    </row>
    <row r="478" spans="1:10" ht="15" customHeight="1" x14ac:dyDescent="0.25">
      <c r="A478" s="101">
        <v>43132</v>
      </c>
      <c r="B478" s="3">
        <v>1601.84317864228</v>
      </c>
      <c r="D478" s="3">
        <v>8.6916786787501206</v>
      </c>
      <c r="E478" s="3">
        <v>0.54556510657957002</v>
      </c>
      <c r="F478" s="3">
        <v>254.33339433062</v>
      </c>
      <c r="G478" s="3">
        <v>24.077995770732301</v>
      </c>
      <c r="H478" s="3">
        <v>1596.0045</v>
      </c>
      <c r="I478" s="3">
        <v>1610.2746999999999</v>
      </c>
      <c r="J478" s="3">
        <v>1596.0046</v>
      </c>
    </row>
    <row r="479" spans="1:10" ht="15" customHeight="1" x14ac:dyDescent="0.25">
      <c r="A479" s="101">
        <v>43133</v>
      </c>
      <c r="B479" s="3">
        <v>1584.7903860021499</v>
      </c>
      <c r="D479" s="3">
        <v>-17.052792640130001</v>
      </c>
      <c r="E479" s="3">
        <v>-1.0645731659315101</v>
      </c>
      <c r="F479" s="3">
        <v>251.62582926256999</v>
      </c>
      <c r="G479" s="3">
        <v>22.7570947229298</v>
      </c>
      <c r="H479" s="3">
        <v>1601.7655999999999</v>
      </c>
      <c r="I479" s="3">
        <v>1602.0161000000001</v>
      </c>
      <c r="J479" s="3">
        <v>1581.0385000000001</v>
      </c>
    </row>
    <row r="480" spans="1:10" ht="15" customHeight="1" x14ac:dyDescent="0.25">
      <c r="A480" s="101">
        <v>43136</v>
      </c>
      <c r="B480" s="3">
        <v>1546.3336515992901</v>
      </c>
      <c r="D480" s="3">
        <v>-38.456734402859801</v>
      </c>
      <c r="E480" s="3">
        <v>-2.4266133075095202</v>
      </c>
      <c r="F480" s="3">
        <v>245.51984340454999</v>
      </c>
      <c r="G480" s="3">
        <v>19.778254726469498</v>
      </c>
      <c r="H480" s="3">
        <v>1581.6927000000001</v>
      </c>
      <c r="I480" s="3">
        <v>1581.6927000000001</v>
      </c>
      <c r="J480" s="3">
        <v>1545.5569</v>
      </c>
    </row>
    <row r="481" spans="1:10" ht="15" customHeight="1" x14ac:dyDescent="0.25">
      <c r="A481" s="101">
        <v>43137</v>
      </c>
      <c r="B481" s="3">
        <v>1511.5989787830299</v>
      </c>
      <c r="D481" s="3">
        <v>-34.734672816260101</v>
      </c>
      <c r="E481" s="3">
        <v>-2.24625990518514</v>
      </c>
      <c r="F481" s="3">
        <v>240.00482960287999</v>
      </c>
      <c r="G481" s="3">
        <v>17.087723815418201</v>
      </c>
      <c r="H481" s="3">
        <v>1535.2832000000001</v>
      </c>
      <c r="I481" s="3">
        <v>1535.2832000000001</v>
      </c>
      <c r="J481" s="3">
        <v>1487.9547</v>
      </c>
    </row>
    <row r="482" spans="1:10" ht="15" customHeight="1" x14ac:dyDescent="0.25">
      <c r="A482" s="101">
        <v>43138</v>
      </c>
      <c r="B482" s="3">
        <v>1551.1463073302</v>
      </c>
      <c r="D482" s="3">
        <v>39.547328547169997</v>
      </c>
      <c r="E482" s="3">
        <v>2.6162579561286301</v>
      </c>
      <c r="F482" s="3">
        <v>246.28397505245999</v>
      </c>
      <c r="G482" s="3">
        <v>20.1510407053898</v>
      </c>
      <c r="H482" s="3">
        <v>1513.57</v>
      </c>
      <c r="I482" s="3">
        <v>1555.289</v>
      </c>
      <c r="J482" s="3">
        <v>1513.57</v>
      </c>
    </row>
    <row r="483" spans="1:10" ht="15" customHeight="1" x14ac:dyDescent="0.25">
      <c r="A483" s="101">
        <v>43139</v>
      </c>
      <c r="B483" s="3">
        <v>1519.76614002824</v>
      </c>
      <c r="D483" s="3">
        <v>-31.38016730196</v>
      </c>
      <c r="E483" s="3">
        <v>-2.0230307839865098</v>
      </c>
      <c r="F483" s="3">
        <v>241.30157442111999</v>
      </c>
      <c r="G483" s="3">
        <v>17.7203481646381</v>
      </c>
      <c r="H483" s="3">
        <v>1550.4374</v>
      </c>
      <c r="I483" s="3">
        <v>1550.4374</v>
      </c>
      <c r="J483" s="3">
        <v>1519.7661000000001</v>
      </c>
    </row>
    <row r="484" spans="1:10" ht="15" customHeight="1" x14ac:dyDescent="0.25">
      <c r="A484" s="101">
        <v>43140</v>
      </c>
      <c r="B484" s="3">
        <v>1500.1836718622701</v>
      </c>
      <c r="D484" s="3">
        <v>-19.5824681659698</v>
      </c>
      <c r="E484" s="3">
        <v>-1.2885185194089099</v>
      </c>
      <c r="F484" s="3">
        <v>238.19235894708001</v>
      </c>
      <c r="G484" s="3">
        <v>16.203499677424801</v>
      </c>
      <c r="H484" s="3">
        <v>1518.6865</v>
      </c>
      <c r="I484" s="3">
        <v>1523.4518</v>
      </c>
      <c r="J484" s="3">
        <v>1499.74</v>
      </c>
    </row>
    <row r="485" spans="1:10" ht="15" customHeight="1" x14ac:dyDescent="0.25">
      <c r="A485" s="101">
        <v>43143</v>
      </c>
      <c r="B485" s="3">
        <v>1521.6221986580299</v>
      </c>
      <c r="D485" s="3">
        <v>21.438526795759799</v>
      </c>
      <c r="E485" s="3">
        <v>1.4290601342931999</v>
      </c>
      <c r="F485" s="3">
        <v>241.59627099172999</v>
      </c>
      <c r="G485" s="3">
        <v>17.864117565970702</v>
      </c>
      <c r="H485" s="3">
        <v>1501.5039999999999</v>
      </c>
      <c r="I485" s="3">
        <v>1531.857</v>
      </c>
      <c r="J485" s="3">
        <v>1501.5039999999999</v>
      </c>
    </row>
    <row r="486" spans="1:10" ht="15" customHeight="1" x14ac:dyDescent="0.25">
      <c r="A486" s="101">
        <v>43144</v>
      </c>
      <c r="B486" s="3">
        <v>1513.2698280478101</v>
      </c>
      <c r="D486" s="3">
        <v>-8.3523706102198503</v>
      </c>
      <c r="E486" s="3">
        <v>-0.54891224757276302</v>
      </c>
      <c r="F486" s="3">
        <v>240.27011947058</v>
      </c>
      <c r="G486" s="3">
        <v>17.217146989158799</v>
      </c>
      <c r="H486" s="3">
        <v>1522.1351</v>
      </c>
      <c r="I486" s="3">
        <v>1527.1732999999999</v>
      </c>
      <c r="J486" s="3">
        <v>1513.2346</v>
      </c>
    </row>
    <row r="487" spans="1:10" ht="15" customHeight="1" x14ac:dyDescent="0.25">
      <c r="A487" s="101">
        <v>43145</v>
      </c>
      <c r="B487" s="3">
        <v>1532.15439207901</v>
      </c>
      <c r="D487" s="3">
        <v>18.884564031199901</v>
      </c>
      <c r="E487" s="3">
        <v>1.2479310484609201</v>
      </c>
      <c r="F487" s="3">
        <v>243.26852489162999</v>
      </c>
      <c r="G487" s="3">
        <v>18.679936160557801</v>
      </c>
      <c r="H487" s="3">
        <v>1516.3329000000001</v>
      </c>
      <c r="I487" s="3">
        <v>1533.7040999999999</v>
      </c>
      <c r="J487" s="3">
        <v>1503.3706999999999</v>
      </c>
    </row>
    <row r="488" spans="1:10" ht="15" customHeight="1" x14ac:dyDescent="0.25">
      <c r="A488" s="101">
        <v>43146</v>
      </c>
      <c r="B488" s="3">
        <v>1542.7216080163801</v>
      </c>
      <c r="D488" s="3">
        <v>10.567215937369999</v>
      </c>
      <c r="E488" s="3">
        <v>0.68969654703212502</v>
      </c>
      <c r="F488" s="3">
        <v>245.07146940462999</v>
      </c>
      <c r="G488" s="3">
        <v>19.559512915500498</v>
      </c>
      <c r="H488" s="3">
        <v>1533.2950000000001</v>
      </c>
      <c r="I488" s="3">
        <v>1550.2783999999999</v>
      </c>
      <c r="J488" s="3">
        <v>1533.2950000000001</v>
      </c>
    </row>
    <row r="489" spans="1:10" ht="15" customHeight="1" x14ac:dyDescent="0.25">
      <c r="A489" s="101">
        <v>43147</v>
      </c>
      <c r="B489" s="3">
        <v>1556.9308522236399</v>
      </c>
      <c r="D489" s="3">
        <v>14.2092442072598</v>
      </c>
      <c r="E489" s="3">
        <v>0.92105044315351403</v>
      </c>
      <c r="F489" s="3">
        <v>247.32870125962</v>
      </c>
      <c r="G489" s="3">
        <v>20.6607163390388</v>
      </c>
      <c r="H489" s="3">
        <v>1545.4609</v>
      </c>
      <c r="I489" s="3">
        <v>1557.2945999999999</v>
      </c>
      <c r="J489" s="3">
        <v>1545.4609</v>
      </c>
    </row>
    <row r="490" spans="1:10" ht="15" customHeight="1" x14ac:dyDescent="0.25">
      <c r="A490" s="101">
        <v>43150</v>
      </c>
      <c r="B490" s="3">
        <v>1550.8621092721701</v>
      </c>
      <c r="D490" s="3">
        <v>-6.0687429514698499</v>
      </c>
      <c r="E490" s="3">
        <v>-0.38978885560667598</v>
      </c>
      <c r="F490" s="3">
        <v>246.36464154538999</v>
      </c>
      <c r="G490" s="3">
        <v>20.190394313652501</v>
      </c>
      <c r="H490" s="3">
        <v>1558.3733999999999</v>
      </c>
      <c r="I490" s="3">
        <v>1562.4608000000001</v>
      </c>
      <c r="J490" s="3">
        <v>1549.0059000000001</v>
      </c>
    </row>
    <row r="491" spans="1:10" ht="15" customHeight="1" x14ac:dyDescent="0.25">
      <c r="A491" s="101">
        <v>43151</v>
      </c>
      <c r="B491" s="3">
        <v>1569.67854792823</v>
      </c>
      <c r="D491" s="3">
        <v>18.816438656059901</v>
      </c>
      <c r="E491" s="3">
        <v>1.2132889535157101</v>
      </c>
      <c r="F491" s="3">
        <v>249.35375652663001</v>
      </c>
      <c r="G491" s="3">
        <v>21.648651091047601</v>
      </c>
      <c r="H491" s="3">
        <v>1550.9092000000001</v>
      </c>
      <c r="I491" s="3">
        <v>1570.3594000000001</v>
      </c>
      <c r="J491" s="3">
        <v>1550.9090000000001</v>
      </c>
    </row>
    <row r="492" spans="1:10" ht="15" customHeight="1" x14ac:dyDescent="0.25">
      <c r="A492" s="101">
        <v>43152</v>
      </c>
      <c r="B492" s="3">
        <v>1575.1218383426601</v>
      </c>
      <c r="D492" s="3">
        <v>5.4432904144300602</v>
      </c>
      <c r="E492" s="3">
        <v>0.34677739729669299</v>
      </c>
      <c r="F492" s="3">
        <v>250.23964428437</v>
      </c>
      <c r="G492" s="3">
        <v>22.0808364819889</v>
      </c>
      <c r="H492" s="3">
        <v>1569.3236999999999</v>
      </c>
      <c r="I492" s="3">
        <v>1577.7407000000001</v>
      </c>
      <c r="J492" s="3">
        <v>1557.7148</v>
      </c>
    </row>
    <row r="493" spans="1:10" ht="15" customHeight="1" x14ac:dyDescent="0.25">
      <c r="A493" s="101">
        <v>43153</v>
      </c>
      <c r="B493" s="3">
        <v>1573.8841753726299</v>
      </c>
      <c r="D493" s="3">
        <v>-1.23766297003021</v>
      </c>
      <c r="E493" s="3">
        <v>-7.85756974414408E-2</v>
      </c>
      <c r="F493" s="3">
        <v>250.04301673859999</v>
      </c>
      <c r="G493" s="3">
        <v>21.9849106132815</v>
      </c>
      <c r="H493" s="3">
        <v>1573.3685</v>
      </c>
      <c r="I493" s="3">
        <v>1575.1636000000001</v>
      </c>
      <c r="J493" s="3">
        <v>1556.5023000000001</v>
      </c>
    </row>
    <row r="494" spans="1:10" ht="15" customHeight="1" x14ac:dyDescent="0.25">
      <c r="A494" s="101">
        <v>43154</v>
      </c>
      <c r="B494" s="3">
        <v>1577.11043330743</v>
      </c>
      <c r="D494" s="3">
        <v>3.22625793480006</v>
      </c>
      <c r="E494" s="3">
        <v>0.20498699874380499</v>
      </c>
      <c r="F494" s="3">
        <v>250.55557241418001</v>
      </c>
      <c r="G494" s="3">
        <v>22.234963820467598</v>
      </c>
      <c r="H494" s="3">
        <v>1574.5050000000001</v>
      </c>
      <c r="I494" s="3">
        <v>1580.1378</v>
      </c>
      <c r="J494" s="3">
        <v>1567.9482</v>
      </c>
    </row>
    <row r="495" spans="1:10" ht="15" customHeight="1" x14ac:dyDescent="0.25">
      <c r="A495" s="101">
        <v>43157</v>
      </c>
      <c r="B495" s="3">
        <v>1586.9570689525999</v>
      </c>
      <c r="D495" s="3">
        <v>9.8466356451699504</v>
      </c>
      <c r="E495" s="3">
        <v>0.62434661753647502</v>
      </c>
      <c r="F495" s="3">
        <v>252.1199076556</v>
      </c>
      <c r="G495" s="3">
        <v>22.998133682529001</v>
      </c>
      <c r="H495" s="3">
        <v>1578.8717999999999</v>
      </c>
      <c r="I495" s="3">
        <v>1591.5922</v>
      </c>
      <c r="J495" s="3">
        <v>1578.8720000000001</v>
      </c>
    </row>
    <row r="496" spans="1:10" ht="15" customHeight="1" x14ac:dyDescent="0.25">
      <c r="A496" s="101">
        <v>43158</v>
      </c>
      <c r="B496" s="3">
        <v>1588.23205816819</v>
      </c>
      <c r="D496" s="3">
        <v>1.27498921559003</v>
      </c>
      <c r="E496" s="3">
        <v>8.0341758484459E-2</v>
      </c>
      <c r="F496" s="3">
        <v>252.32246522290001</v>
      </c>
      <c r="G496" s="3">
        <v>23.0969525460327</v>
      </c>
      <c r="H496" s="3">
        <v>1588.2054000000001</v>
      </c>
      <c r="I496" s="3">
        <v>1595.3539000000001</v>
      </c>
      <c r="J496" s="3">
        <v>1583.5242000000001</v>
      </c>
    </row>
    <row r="497" spans="1:10" ht="15" customHeight="1" x14ac:dyDescent="0.25">
      <c r="A497" s="101">
        <v>43159</v>
      </c>
      <c r="B497" s="3">
        <v>1583.3941645649099</v>
      </c>
      <c r="D497" s="3">
        <v>-4.8378936032800004</v>
      </c>
      <c r="E497" s="3">
        <v>-0.30460873638703501</v>
      </c>
      <c r="F497" s="3">
        <v>251.55386894995999</v>
      </c>
      <c r="G497" s="3">
        <v>22.721988474349299</v>
      </c>
      <c r="H497" s="3">
        <v>1586.8607</v>
      </c>
      <c r="I497" s="3">
        <v>1594.5077000000001</v>
      </c>
      <c r="J497" s="3">
        <v>1580.9537</v>
      </c>
    </row>
    <row r="498" spans="1:10" ht="15" customHeight="1" x14ac:dyDescent="0.25">
      <c r="A498" s="101">
        <v>43160</v>
      </c>
      <c r="B498" s="3">
        <v>1560.5605353046301</v>
      </c>
      <c r="D498" s="3">
        <v>-22.8336292602798</v>
      </c>
      <c r="E498" s="3">
        <v>-1.44206854940344</v>
      </c>
      <c r="F498" s="3">
        <v>247.92628972103</v>
      </c>
      <c r="G498" s="3">
        <v>20.952253275360601</v>
      </c>
      <c r="H498" s="3">
        <v>1583.2275</v>
      </c>
      <c r="I498" s="3">
        <v>1583.2275</v>
      </c>
      <c r="J498" s="3">
        <v>1560.5605</v>
      </c>
    </row>
    <row r="499" spans="1:10" ht="15" customHeight="1" x14ac:dyDescent="0.25">
      <c r="A499" s="101">
        <v>43161</v>
      </c>
      <c r="B499" s="3">
        <v>1526.4619418019499</v>
      </c>
      <c r="D499" s="3">
        <v>-34.098593502680103</v>
      </c>
      <c r="E499" s="3">
        <v>-2.1850221591066799</v>
      </c>
      <c r="F499" s="3">
        <v>242.50904535237001</v>
      </c>
      <c r="G499" s="3">
        <v>18.309419739353</v>
      </c>
      <c r="H499" s="3">
        <v>1559.4976999999999</v>
      </c>
      <c r="I499" s="3">
        <v>1559.4976999999999</v>
      </c>
      <c r="J499" s="3">
        <v>1525.3732</v>
      </c>
    </row>
    <row r="500" spans="1:10" ht="15" customHeight="1" x14ac:dyDescent="0.25">
      <c r="A500" s="101">
        <v>43164</v>
      </c>
      <c r="B500" s="3">
        <v>1547.94263995752</v>
      </c>
      <c r="D500" s="3">
        <v>21.48069815557</v>
      </c>
      <c r="E500" s="3">
        <v>1.4072213376124101</v>
      </c>
      <c r="F500" s="3">
        <v>245.92168438421001</v>
      </c>
      <c r="G500" s="3">
        <v>19.9742951383312</v>
      </c>
      <c r="H500" s="3">
        <v>1525.8009999999999</v>
      </c>
      <c r="I500" s="3">
        <v>1548.0274999999999</v>
      </c>
      <c r="J500" s="3">
        <v>1524.2635</v>
      </c>
    </row>
    <row r="501" spans="1:10" ht="15" customHeight="1" x14ac:dyDescent="0.25">
      <c r="A501" s="101">
        <v>43165</v>
      </c>
      <c r="B501" s="3">
        <v>1559.9406059610001</v>
      </c>
      <c r="D501" s="3">
        <v>11.99796600348</v>
      </c>
      <c r="E501" s="3">
        <v>0.77509112377764899</v>
      </c>
      <c r="F501" s="3">
        <v>247.82780153132001</v>
      </c>
      <c r="G501" s="3">
        <v>20.9042052507649</v>
      </c>
      <c r="H501" s="3">
        <v>1551.1964</v>
      </c>
      <c r="I501" s="3">
        <v>1569.7452000000001</v>
      </c>
      <c r="J501" s="3">
        <v>1551.1964</v>
      </c>
    </row>
    <row r="502" spans="1:10" ht="15" customHeight="1" x14ac:dyDescent="0.25">
      <c r="A502" s="101">
        <v>43166</v>
      </c>
      <c r="B502" s="3">
        <v>1564.18562076945</v>
      </c>
      <c r="D502" s="3">
        <v>4.2450148084499197</v>
      </c>
      <c r="E502" s="3">
        <v>0.27212669458236399</v>
      </c>
      <c r="F502" s="3">
        <v>248.50220713588001</v>
      </c>
      <c r="G502" s="3">
        <v>21.233217868123301</v>
      </c>
      <c r="H502" s="3">
        <v>1558.4998000000001</v>
      </c>
      <c r="I502" s="3">
        <v>1564.1954000000001</v>
      </c>
      <c r="J502" s="3">
        <v>1548.0087000000001</v>
      </c>
    </row>
    <row r="503" spans="1:10" ht="15" customHeight="1" x14ac:dyDescent="0.25">
      <c r="A503" s="101">
        <v>43167</v>
      </c>
      <c r="B503" s="3">
        <v>1585.5342477663</v>
      </c>
      <c r="D503" s="3">
        <v>21.348626996850001</v>
      </c>
      <c r="E503" s="3">
        <v>1.3648397423797001</v>
      </c>
      <c r="F503" s="3">
        <v>251.89386401956</v>
      </c>
      <c r="G503" s="3">
        <v>22.887857006552601</v>
      </c>
      <c r="H503" s="3">
        <v>1564.1844000000001</v>
      </c>
      <c r="I503" s="3">
        <v>1586.223</v>
      </c>
      <c r="J503" s="3">
        <v>1564.1844000000001</v>
      </c>
    </row>
    <row r="504" spans="1:10" ht="15" customHeight="1" x14ac:dyDescent="0.25">
      <c r="A504" s="101">
        <v>43168</v>
      </c>
      <c r="B504" s="3">
        <v>1589.6197119835999</v>
      </c>
      <c r="D504" s="3">
        <v>4.0854642172998803</v>
      </c>
      <c r="E504" s="3">
        <v>0.257671142900606</v>
      </c>
      <c r="F504" s="3">
        <v>252.54292181788</v>
      </c>
      <c r="G504" s="3">
        <v>23.2045035521896</v>
      </c>
      <c r="H504" s="3">
        <v>1586.0273</v>
      </c>
      <c r="I504" s="3">
        <v>1592.7720999999999</v>
      </c>
      <c r="J504" s="3">
        <v>1580.3761999999999</v>
      </c>
    </row>
    <row r="505" spans="1:10" ht="15" customHeight="1" x14ac:dyDescent="0.25">
      <c r="A505" s="101">
        <v>43171</v>
      </c>
      <c r="B505" s="3">
        <v>1593.82568239087</v>
      </c>
      <c r="D505" s="3">
        <v>4.2059704072701098</v>
      </c>
      <c r="E505" s="3">
        <v>0.26458972391716301</v>
      </c>
      <c r="F505" s="3">
        <v>253.21112443749001</v>
      </c>
      <c r="G505" s="3">
        <v>23.530490007991698</v>
      </c>
      <c r="H505" s="3">
        <v>1590.8849</v>
      </c>
      <c r="I505" s="3">
        <v>1602.2634</v>
      </c>
      <c r="J505" s="3">
        <v>1589.1732999999999</v>
      </c>
    </row>
    <row r="506" spans="1:10" ht="15" customHeight="1" x14ac:dyDescent="0.25">
      <c r="A506" s="101">
        <v>43172</v>
      </c>
      <c r="B506" s="3">
        <v>1578.14810242821</v>
      </c>
      <c r="D506" s="3">
        <v>-15.677579962659999</v>
      </c>
      <c r="E506" s="3">
        <v>-0.98364458145400102</v>
      </c>
      <c r="F506" s="3">
        <v>250.72042693232001</v>
      </c>
      <c r="G506" s="3">
        <v>22.3153890365836</v>
      </c>
      <c r="H506" s="3">
        <v>1593.8805</v>
      </c>
      <c r="I506" s="3">
        <v>1603.3353999999999</v>
      </c>
      <c r="J506" s="3">
        <v>1575.2312999999999</v>
      </c>
    </row>
    <row r="507" spans="1:10" ht="15" customHeight="1" x14ac:dyDescent="0.25">
      <c r="A507" s="101">
        <v>43173</v>
      </c>
      <c r="B507" s="3">
        <v>1585.3050377217601</v>
      </c>
      <c r="D507" s="3">
        <v>7.1569352935500703</v>
      </c>
      <c r="E507" s="3">
        <v>0.45350213218506802</v>
      </c>
      <c r="F507" s="3">
        <v>251.85744941428001</v>
      </c>
      <c r="G507" s="3">
        <v>22.870091933854201</v>
      </c>
      <c r="H507" s="3">
        <v>1578.6313</v>
      </c>
      <c r="I507" s="3">
        <v>1598.3526999999999</v>
      </c>
      <c r="J507" s="3">
        <v>1578.6313</v>
      </c>
    </row>
    <row r="508" spans="1:10" ht="15" customHeight="1" x14ac:dyDescent="0.25">
      <c r="A508" s="101">
        <v>43174</v>
      </c>
      <c r="B508" s="3">
        <v>1592.2840231594</v>
      </c>
      <c r="D508" s="3">
        <v>6.9789854376399401</v>
      </c>
      <c r="E508" s="3">
        <v>0.440229815182413</v>
      </c>
      <c r="F508" s="3">
        <v>252.96620099835999</v>
      </c>
      <c r="G508" s="3">
        <v>23.4110027124892</v>
      </c>
      <c r="H508" s="3">
        <v>1586.0592999999999</v>
      </c>
      <c r="I508" s="3">
        <v>1592.2840000000001</v>
      </c>
      <c r="J508" s="3">
        <v>1580.1855</v>
      </c>
    </row>
    <row r="509" spans="1:10" ht="15" customHeight="1" x14ac:dyDescent="0.25">
      <c r="A509" s="101">
        <v>43175</v>
      </c>
      <c r="B509" s="3">
        <v>1573.4832800951799</v>
      </c>
      <c r="D509" s="3">
        <v>-18.8007430642201</v>
      </c>
      <c r="E509" s="3">
        <v>-1.1807405457046301</v>
      </c>
      <c r="F509" s="3">
        <v>251.74180319659999</v>
      </c>
      <c r="G509" s="3">
        <v>22.813673267536402</v>
      </c>
      <c r="H509" s="3">
        <v>1592.4893999999999</v>
      </c>
      <c r="I509" s="3">
        <v>1593.4260999999999</v>
      </c>
      <c r="J509" s="3">
        <v>1572.5826</v>
      </c>
    </row>
    <row r="510" spans="1:10" ht="15" customHeight="1" x14ac:dyDescent="0.25">
      <c r="A510" s="101">
        <v>43178</v>
      </c>
      <c r="B510" s="3">
        <v>1547.4147131745599</v>
      </c>
      <c r="D510" s="3">
        <v>-26.06856692062</v>
      </c>
      <c r="E510" s="3">
        <v>-1.65674254378115</v>
      </c>
      <c r="F510" s="3">
        <v>247.57108964256</v>
      </c>
      <c r="G510" s="3">
        <v>20.778966892932701</v>
      </c>
      <c r="H510" s="3">
        <v>1573.2708</v>
      </c>
      <c r="I510" s="3">
        <v>1573.2708</v>
      </c>
      <c r="J510" s="3">
        <v>1545.7815000000001</v>
      </c>
    </row>
    <row r="511" spans="1:10" ht="15" customHeight="1" x14ac:dyDescent="0.25">
      <c r="A511" s="101">
        <v>43179</v>
      </c>
      <c r="B511" s="3">
        <v>1551.9710900288501</v>
      </c>
      <c r="D511" s="3">
        <v>4.5563768542901899</v>
      </c>
      <c r="E511" s="3">
        <v>0.29445091968542902</v>
      </c>
      <c r="F511" s="3">
        <v>248.30006499288999</v>
      </c>
      <c r="G511" s="3">
        <v>21.134601671736601</v>
      </c>
      <c r="H511" s="3">
        <v>1548.8778</v>
      </c>
      <c r="I511" s="3">
        <v>1556.0685000000001</v>
      </c>
      <c r="J511" s="3">
        <v>1542.3040000000001</v>
      </c>
    </row>
    <row r="512" spans="1:10" ht="15" customHeight="1" x14ac:dyDescent="0.25">
      <c r="A512" s="101">
        <v>43180</v>
      </c>
      <c r="B512" s="3">
        <v>1549.7008789910501</v>
      </c>
      <c r="D512" s="3">
        <v>-2.2702110377999798</v>
      </c>
      <c r="E512" s="3">
        <v>-0.14627920921889101</v>
      </c>
      <c r="F512" s="3">
        <v>247.93685362132999</v>
      </c>
      <c r="G512" s="3">
        <v>20.957406934321501</v>
      </c>
      <c r="H512" s="3">
        <v>1552.4169999999999</v>
      </c>
      <c r="I512" s="3">
        <v>1553.1796999999999</v>
      </c>
      <c r="J512" s="3">
        <v>1543.2592</v>
      </c>
    </row>
    <row r="513" spans="1:10" ht="15" customHeight="1" x14ac:dyDescent="0.25">
      <c r="A513" s="101">
        <v>43181</v>
      </c>
      <c r="B513" s="3">
        <v>1515.83731836539</v>
      </c>
      <c r="D513" s="3">
        <v>-33.86356062566</v>
      </c>
      <c r="E513" s="3">
        <v>-2.1851675432814601</v>
      </c>
      <c r="F513" s="3">
        <v>243.19123713019999</v>
      </c>
      <c r="G513" s="3">
        <v>18.642230885711498</v>
      </c>
      <c r="H513" s="3">
        <v>1547.62</v>
      </c>
      <c r="I513" s="3">
        <v>1547.62</v>
      </c>
      <c r="J513" s="3">
        <v>1508.8563999999999</v>
      </c>
    </row>
    <row r="514" spans="1:10" ht="15" customHeight="1" x14ac:dyDescent="0.25">
      <c r="A514" s="101">
        <v>43182</v>
      </c>
      <c r="B514" s="3">
        <v>1513.18309680111</v>
      </c>
      <c r="D514" s="3">
        <v>-2.6542215642800699</v>
      </c>
      <c r="E514" s="3">
        <v>-0.17509936799433501</v>
      </c>
      <c r="F514" s="3">
        <v>243.71024165077</v>
      </c>
      <c r="G514" s="3">
        <v>18.895430198675299</v>
      </c>
      <c r="H514" s="3">
        <v>1513.4730999999999</v>
      </c>
      <c r="I514" s="3">
        <v>1520.6558</v>
      </c>
      <c r="J514" s="3">
        <v>1493.1233999999999</v>
      </c>
    </row>
    <row r="515" spans="1:10" ht="15" customHeight="1" x14ac:dyDescent="0.25">
      <c r="A515" s="101">
        <v>43185</v>
      </c>
      <c r="B515" s="3">
        <v>1496.5941769901401</v>
      </c>
      <c r="D515" s="3">
        <v>-16.588919810969799</v>
      </c>
      <c r="E515" s="3">
        <v>-1.09629296322693</v>
      </c>
      <c r="F515" s="3">
        <v>241.10012204751999</v>
      </c>
      <c r="G515" s="3">
        <v>17.622068476178999</v>
      </c>
      <c r="H515" s="3">
        <v>1513.4241999999999</v>
      </c>
      <c r="I515" s="3">
        <v>1519.7865999999999</v>
      </c>
      <c r="J515" s="3">
        <v>1493.7956999999999</v>
      </c>
    </row>
    <row r="516" spans="1:10" ht="15" customHeight="1" x14ac:dyDescent="0.25">
      <c r="A516" s="101">
        <v>43186</v>
      </c>
      <c r="B516" s="3">
        <v>1510.11183019134</v>
      </c>
      <c r="D516" s="3">
        <v>13.517653201199799</v>
      </c>
      <c r="E516" s="3">
        <v>0.90322770254163098</v>
      </c>
      <c r="F516" s="3">
        <v>244.08224128883001</v>
      </c>
      <c r="G516" s="3">
        <v>19.076912341983299</v>
      </c>
      <c r="H516" s="3">
        <v>1496.7176999999999</v>
      </c>
      <c r="I516" s="3">
        <v>1517.5469000000001</v>
      </c>
      <c r="J516" s="3">
        <v>1495.0762999999999</v>
      </c>
    </row>
    <row r="517" spans="1:10" ht="15" customHeight="1" x14ac:dyDescent="0.25">
      <c r="A517" s="101">
        <v>43187</v>
      </c>
      <c r="B517" s="3">
        <v>1512.1326217497201</v>
      </c>
      <c r="D517" s="3">
        <v>2.0207915583800902</v>
      </c>
      <c r="E517" s="3">
        <v>0.133817345045494</v>
      </c>
      <c r="F517" s="3">
        <v>244.55820314985999</v>
      </c>
      <c r="G517" s="3">
        <v>19.309113048207301</v>
      </c>
      <c r="H517" s="3">
        <v>1506.3181999999999</v>
      </c>
      <c r="I517" s="3">
        <v>1512.1325999999999</v>
      </c>
      <c r="J517" s="3">
        <v>1484.1389999999999</v>
      </c>
    </row>
    <row r="518" spans="1:10" ht="15" customHeight="1" x14ac:dyDescent="0.25">
      <c r="A518" s="101">
        <v>43188</v>
      </c>
      <c r="B518" s="3">
        <v>1535.3513178543301</v>
      </c>
      <c r="D518" s="3">
        <v>23.218696104609901</v>
      </c>
      <c r="E518" s="3">
        <v>1.5354933668280499</v>
      </c>
      <c r="F518" s="3">
        <v>248.51223302349999</v>
      </c>
      <c r="G518" s="3">
        <v>21.238109054532298</v>
      </c>
      <c r="H518" s="3">
        <v>1513.1938</v>
      </c>
      <c r="I518" s="3">
        <v>1537.2478000000001</v>
      </c>
      <c r="J518" s="3">
        <v>1513.1938</v>
      </c>
    </row>
    <row r="519" spans="1:10" ht="15" customHeight="1" x14ac:dyDescent="0.25">
      <c r="A519" s="101">
        <v>43193</v>
      </c>
      <c r="B519" s="3">
        <v>1508.79827210288</v>
      </c>
      <c r="D519" s="3">
        <v>-26.553045751450099</v>
      </c>
      <c r="E519" s="3">
        <v>-1.7294442934766401</v>
      </c>
      <c r="F519" s="3">
        <v>244.21435239088001</v>
      </c>
      <c r="G519" s="3">
        <v>19.141363495967902</v>
      </c>
      <c r="H519" s="3">
        <v>1533.1950999999999</v>
      </c>
      <c r="I519" s="3">
        <v>1533.1950999999999</v>
      </c>
      <c r="J519" s="3">
        <v>1504.0704000000001</v>
      </c>
    </row>
    <row r="520" spans="1:10" ht="15" customHeight="1" x14ac:dyDescent="0.25">
      <c r="A520" s="101">
        <v>43194</v>
      </c>
      <c r="B520" s="3">
        <v>1494.6489039071901</v>
      </c>
      <c r="D520" s="3">
        <v>-14.149368195689901</v>
      </c>
      <c r="E520" s="3">
        <v>-0.93779058853038499</v>
      </c>
      <c r="F520" s="3">
        <v>242.16420478187999</v>
      </c>
      <c r="G520" s="3">
        <v>18.1411873019279</v>
      </c>
      <c r="H520" s="3">
        <v>1509.3027</v>
      </c>
      <c r="I520" s="3">
        <v>1511.6945000000001</v>
      </c>
      <c r="J520" s="3">
        <v>1482.2181</v>
      </c>
    </row>
    <row r="521" spans="1:10" ht="15" customHeight="1" x14ac:dyDescent="0.25">
      <c r="A521" s="101">
        <v>43195</v>
      </c>
      <c r="B521" s="3">
        <v>1527.2181749880299</v>
      </c>
      <c r="D521" s="3">
        <v>32.569271080839798</v>
      </c>
      <c r="E521" s="3">
        <v>2.1790583056462198</v>
      </c>
      <c r="F521" s="3">
        <v>247.44110399947999</v>
      </c>
      <c r="G521" s="3">
        <v>20.715552656218801</v>
      </c>
      <c r="H521" s="3">
        <v>1500.0650000000001</v>
      </c>
      <c r="I521" s="3">
        <v>1527.4373000000001</v>
      </c>
      <c r="J521" s="3">
        <v>1500.0650000000001</v>
      </c>
    </row>
    <row r="522" spans="1:10" ht="15" customHeight="1" x14ac:dyDescent="0.25">
      <c r="A522" s="101">
        <v>43196</v>
      </c>
      <c r="B522" s="3">
        <v>1511.3737668072999</v>
      </c>
      <c r="D522" s="3">
        <v>-15.8444081807299</v>
      </c>
      <c r="E522" s="3">
        <v>-1.0374685451117001</v>
      </c>
      <c r="F522" s="3">
        <v>245.40835077477001</v>
      </c>
      <c r="G522" s="3">
        <v>19.7238624116785</v>
      </c>
      <c r="H522" s="3">
        <v>1526.4254000000001</v>
      </c>
      <c r="I522" s="3">
        <v>1526.4254000000001</v>
      </c>
      <c r="J522" s="3">
        <v>1508.8489</v>
      </c>
    </row>
    <row r="523" spans="1:10" ht="15" customHeight="1" x14ac:dyDescent="0.25">
      <c r="A523" s="101">
        <v>43199</v>
      </c>
      <c r="B523" s="3">
        <v>1511.31852629844</v>
      </c>
      <c r="D523" s="3">
        <v>-5.5240508859924299E-2</v>
      </c>
      <c r="E523" s="3">
        <v>-3.6549866137103302E-3</v>
      </c>
      <c r="F523" s="3">
        <v>245.39938113240001</v>
      </c>
      <c r="G523" s="3">
        <v>19.719486520533799</v>
      </c>
      <c r="H523" s="3">
        <v>1513.241</v>
      </c>
      <c r="I523" s="3">
        <v>1527.5624</v>
      </c>
      <c r="J523" s="3">
        <v>1502.4540999999999</v>
      </c>
    </row>
    <row r="524" spans="1:10" ht="15" customHeight="1" x14ac:dyDescent="0.25">
      <c r="A524" s="101">
        <v>43200</v>
      </c>
      <c r="B524" s="3">
        <v>1526.75845510253</v>
      </c>
      <c r="D524" s="3">
        <v>15.439928804089901</v>
      </c>
      <c r="E524" s="3">
        <v>1.0216197668075899</v>
      </c>
      <c r="F524" s="3">
        <v>247.90642971766999</v>
      </c>
      <c r="G524" s="3">
        <v>20.9425644595471</v>
      </c>
      <c r="H524" s="3">
        <v>1513.1079999999999</v>
      </c>
      <c r="I524" s="3">
        <v>1526.9885999999999</v>
      </c>
      <c r="J524" s="3">
        <v>1513.1079999999999</v>
      </c>
    </row>
    <row r="525" spans="1:10" ht="15" customHeight="1" x14ac:dyDescent="0.25">
      <c r="A525" s="101">
        <v>43201</v>
      </c>
      <c r="B525" s="3">
        <v>1504.7093727270601</v>
      </c>
      <c r="D525" s="3">
        <v>-22.049082375469801</v>
      </c>
      <c r="E525" s="3">
        <v>-1.44417620886789</v>
      </c>
      <c r="F525" s="3">
        <v>244.66956767828</v>
      </c>
      <c r="G525" s="3">
        <v>19.363442868019899</v>
      </c>
      <c r="H525" s="3">
        <v>1526.4683</v>
      </c>
      <c r="I525" s="3">
        <v>1526.4681</v>
      </c>
      <c r="J525" s="3">
        <v>1498.7959000000001</v>
      </c>
    </row>
    <row r="526" spans="1:10" ht="15" customHeight="1" x14ac:dyDescent="0.25">
      <c r="A526" s="101">
        <v>43202</v>
      </c>
      <c r="B526" s="3">
        <v>1518.88395731582</v>
      </c>
      <c r="D526" s="3">
        <v>14.174584588759799</v>
      </c>
      <c r="E526" s="3">
        <v>0.94201477346222895</v>
      </c>
      <c r="F526" s="3">
        <v>247.08326691497999</v>
      </c>
      <c r="G526" s="3">
        <v>20.5409797953719</v>
      </c>
      <c r="H526" s="3">
        <v>1505.7625</v>
      </c>
      <c r="I526" s="3">
        <v>1520.8533</v>
      </c>
      <c r="J526" s="3">
        <v>1503.8594000000001</v>
      </c>
    </row>
    <row r="527" spans="1:10" ht="15" customHeight="1" x14ac:dyDescent="0.25">
      <c r="A527" s="101">
        <v>43203</v>
      </c>
      <c r="B527" s="3">
        <v>1526.66459843589</v>
      </c>
      <c r="D527" s="3">
        <v>7.7806411200699497</v>
      </c>
      <c r="E527" s="3">
        <v>0.51226040558225405</v>
      </c>
      <c r="F527" s="3">
        <v>248.587937197</v>
      </c>
      <c r="G527" s="3">
        <v>21.275041766982799</v>
      </c>
      <c r="H527" s="3">
        <v>1520.5577000000001</v>
      </c>
      <c r="I527" s="3">
        <v>1534.0359000000001</v>
      </c>
      <c r="J527" s="3">
        <v>1517.4054000000001</v>
      </c>
    </row>
    <row r="528" spans="1:10" ht="15" customHeight="1" x14ac:dyDescent="0.25">
      <c r="A528" s="101">
        <v>43206</v>
      </c>
      <c r="B528" s="3">
        <v>1526.2724461247799</v>
      </c>
      <c r="D528" s="3">
        <v>-0.39215231111006599</v>
      </c>
      <c r="E528" s="3">
        <v>-2.56868674043952E-2</v>
      </c>
      <c r="F528" s="3">
        <v>248.73927720187001</v>
      </c>
      <c r="G528" s="3">
        <v>21.348873850786099</v>
      </c>
      <c r="H528" s="3">
        <v>1526.6922999999999</v>
      </c>
      <c r="I528" s="3">
        <v>1533.7384</v>
      </c>
      <c r="J528" s="3">
        <v>1524.2212999999999</v>
      </c>
    </row>
    <row r="529" spans="1:10" ht="15" customHeight="1" x14ac:dyDescent="0.25">
      <c r="A529" s="101">
        <v>43207</v>
      </c>
      <c r="B529" s="3">
        <v>1545.16028521933</v>
      </c>
      <c r="D529" s="3">
        <v>18.887839094550099</v>
      </c>
      <c r="E529" s="3">
        <v>1.2375142552370999</v>
      </c>
      <c r="F529" s="3">
        <v>251.81746121562</v>
      </c>
      <c r="G529" s="3">
        <v>22.850583463260801</v>
      </c>
      <c r="H529" s="3">
        <v>1528.5273</v>
      </c>
      <c r="I529" s="3">
        <v>1548.4954</v>
      </c>
      <c r="J529" s="3">
        <v>1528.5273</v>
      </c>
    </row>
    <row r="530" spans="1:10" ht="15" customHeight="1" x14ac:dyDescent="0.25">
      <c r="A530" s="101">
        <v>43208</v>
      </c>
      <c r="B530" s="3">
        <v>1552.4849228376399</v>
      </c>
      <c r="D530" s="3">
        <v>7.3246376183099002</v>
      </c>
      <c r="E530" s="3">
        <v>0.47403739847418003</v>
      </c>
      <c r="F530" s="3">
        <v>253.01117015766999</v>
      </c>
      <c r="G530" s="3">
        <v>23.432941173120302</v>
      </c>
      <c r="H530" s="3">
        <v>1545.1603</v>
      </c>
      <c r="I530" s="3">
        <v>1553.8834999999999</v>
      </c>
      <c r="J530" s="3">
        <v>1542.9742000000001</v>
      </c>
    </row>
    <row r="531" spans="1:10" ht="15" customHeight="1" x14ac:dyDescent="0.25">
      <c r="A531" s="101">
        <v>43209</v>
      </c>
      <c r="B531" s="3">
        <v>1558.2323308785799</v>
      </c>
      <c r="D531" s="3">
        <v>5.7474080409399404</v>
      </c>
      <c r="E531" s="3">
        <v>0.370207011765044</v>
      </c>
      <c r="F531" s="3">
        <v>253.94783525014</v>
      </c>
      <c r="G531" s="3">
        <v>23.889898576169799</v>
      </c>
      <c r="H531" s="3">
        <v>1551.7211</v>
      </c>
      <c r="I531" s="3">
        <v>1563.8284000000001</v>
      </c>
      <c r="J531" s="3">
        <v>1551.721</v>
      </c>
    </row>
    <row r="532" spans="1:10" ht="15" customHeight="1" x14ac:dyDescent="0.25">
      <c r="A532" s="101">
        <v>43210</v>
      </c>
      <c r="B532" s="3">
        <v>1572.5826747415799</v>
      </c>
      <c r="D532" s="3">
        <v>14.350343863000001</v>
      </c>
      <c r="E532" s="3">
        <v>0.92093737105998197</v>
      </c>
      <c r="F532" s="3">
        <v>256.28653576796</v>
      </c>
      <c r="G532" s="3">
        <v>25.030846951127799</v>
      </c>
      <c r="H532" s="3">
        <v>1558.3954000000001</v>
      </c>
      <c r="I532" s="3">
        <v>1576.9819</v>
      </c>
      <c r="J532" s="3">
        <v>1556.8933</v>
      </c>
    </row>
    <row r="533" spans="1:10" ht="15" customHeight="1" x14ac:dyDescent="0.25">
      <c r="A533" s="101">
        <v>43213</v>
      </c>
      <c r="B533" s="3">
        <v>1587.65032169393</v>
      </c>
      <c r="D533" s="3">
        <v>15.06764695235</v>
      </c>
      <c r="E533" s="3">
        <v>0.95814656961206102</v>
      </c>
      <c r="F533" s="3">
        <v>258.74213641879999</v>
      </c>
      <c r="G533" s="3">
        <v>26.2288257221477</v>
      </c>
      <c r="H533" s="3">
        <v>1572.9626000000001</v>
      </c>
      <c r="I533" s="3">
        <v>1587.6503</v>
      </c>
      <c r="J533" s="3">
        <v>1570.8409999999999</v>
      </c>
    </row>
    <row r="534" spans="1:10" ht="15" customHeight="1" x14ac:dyDescent="0.25">
      <c r="A534" s="101">
        <v>43214</v>
      </c>
      <c r="B534" s="3">
        <v>1575.4007403661101</v>
      </c>
      <c r="D534" s="3">
        <v>-12.249581327819801</v>
      </c>
      <c r="E534" s="3">
        <v>-0.77155411115655803</v>
      </c>
      <c r="F534" s="3">
        <v>256.86210897805</v>
      </c>
      <c r="G534" s="3">
        <v>25.311643621636801</v>
      </c>
      <c r="H534" s="3">
        <v>1587.0536999999999</v>
      </c>
      <c r="I534" s="3">
        <v>1593.1047000000001</v>
      </c>
      <c r="J534" s="3">
        <v>1571.4088999999999</v>
      </c>
    </row>
    <row r="535" spans="1:10" ht="15" customHeight="1" x14ac:dyDescent="0.25">
      <c r="A535" s="101">
        <v>43215</v>
      </c>
      <c r="B535" s="3">
        <v>1557.29420545059</v>
      </c>
      <c r="D535" s="3">
        <v>-18.106534915520101</v>
      </c>
      <c r="E535" s="3">
        <v>-1.1493288311717</v>
      </c>
      <c r="F535" s="3">
        <v>254.47173935405999</v>
      </c>
      <c r="G535" s="3">
        <v>24.145488178791702</v>
      </c>
      <c r="H535" s="3">
        <v>1574.0155999999999</v>
      </c>
      <c r="I535" s="3">
        <v>1574.0156999999999</v>
      </c>
      <c r="J535" s="3">
        <v>1543.2566999999999</v>
      </c>
    </row>
    <row r="536" spans="1:10" ht="15" customHeight="1" x14ac:dyDescent="0.25">
      <c r="A536" s="101">
        <v>43216</v>
      </c>
      <c r="B536" s="3">
        <v>1573.75785076686</v>
      </c>
      <c r="D536" s="3">
        <v>16.46364531627</v>
      </c>
      <c r="E536" s="3">
        <v>1.0571955677126801</v>
      </c>
      <c r="F536" s="3">
        <v>257.16200330358998</v>
      </c>
      <c r="G536" s="3">
        <v>25.4579487773319</v>
      </c>
      <c r="H536" s="3">
        <v>1557.4609</v>
      </c>
      <c r="I536" s="3">
        <v>1575.2249999999999</v>
      </c>
      <c r="J536" s="3">
        <v>1552.0208</v>
      </c>
    </row>
    <row r="537" spans="1:10" ht="15" customHeight="1" x14ac:dyDescent="0.25">
      <c r="A537" s="101">
        <v>43217</v>
      </c>
      <c r="B537" s="3">
        <v>1580.7798748426801</v>
      </c>
      <c r="D537" s="3">
        <v>7.02202407582012</v>
      </c>
      <c r="E537" s="3">
        <v>0.44619469713198501</v>
      </c>
      <c r="F537" s="3">
        <v>258.56214577044</v>
      </c>
      <c r="G537" s="3">
        <v>26.141016258649</v>
      </c>
      <c r="H537" s="3">
        <v>1574.4531999999999</v>
      </c>
      <c r="I537" s="3">
        <v>1583.1143</v>
      </c>
      <c r="J537" s="3">
        <v>1571.4905000000001</v>
      </c>
    </row>
    <row r="538" spans="1:10" ht="15" customHeight="1" x14ac:dyDescent="0.25">
      <c r="A538" s="101">
        <v>43220</v>
      </c>
      <c r="B538" s="3">
        <v>1570.7089146619501</v>
      </c>
      <c r="D538" s="3">
        <v>-10.070960180729999</v>
      </c>
      <c r="E538" s="3">
        <v>-0.63708808171234399</v>
      </c>
      <c r="F538" s="3">
        <v>257.35011785688999</v>
      </c>
      <c r="G538" s="3">
        <v>25.549721534150599</v>
      </c>
      <c r="H538" s="3">
        <v>1581.7244000000001</v>
      </c>
      <c r="I538" s="3">
        <v>1582.1974</v>
      </c>
      <c r="J538" s="3">
        <v>1568.6827000000001</v>
      </c>
    </row>
    <row r="539" spans="1:10" ht="15" customHeight="1" x14ac:dyDescent="0.25">
      <c r="A539" s="101">
        <v>43222</v>
      </c>
      <c r="B539" s="3">
        <v>1590.96976805492</v>
      </c>
      <c r="D539" s="3">
        <v>20.260853392969899</v>
      </c>
      <c r="E539" s="3">
        <v>1.2899177692214401</v>
      </c>
      <c r="F539" s="3">
        <v>260.66972275623999</v>
      </c>
      <c r="G539" s="3">
        <v>27.1692097014285</v>
      </c>
      <c r="H539" s="3">
        <v>1574.8785</v>
      </c>
      <c r="I539" s="3">
        <v>1592.1153999999999</v>
      </c>
      <c r="J539" s="3">
        <v>1574.8785</v>
      </c>
    </row>
    <row r="540" spans="1:10" ht="15" customHeight="1" x14ac:dyDescent="0.25">
      <c r="A540" s="101">
        <v>43223</v>
      </c>
      <c r="B540" s="3">
        <v>1566.96214344694</v>
      </c>
      <c r="D540" s="3">
        <v>-24.007624607979999</v>
      </c>
      <c r="E540" s="3">
        <v>-1.5089931367665801</v>
      </c>
      <c r="F540" s="3">
        <v>256.82751662615999</v>
      </c>
      <c r="G540" s="3">
        <v>25.294767545639001</v>
      </c>
      <c r="H540" s="3">
        <v>1591.0499</v>
      </c>
      <c r="I540" s="3">
        <v>1591.0499</v>
      </c>
      <c r="J540" s="3">
        <v>1564.7545</v>
      </c>
    </row>
    <row r="541" spans="1:10" ht="15" customHeight="1" x14ac:dyDescent="0.25">
      <c r="A541" s="101">
        <v>43224</v>
      </c>
      <c r="B541" s="3">
        <v>1577.08346851491</v>
      </c>
      <c r="D541" s="3">
        <v>10.12132506797</v>
      </c>
      <c r="E541" s="3">
        <v>0.64592020364355696</v>
      </c>
      <c r="F541" s="3">
        <v>258.48641744456</v>
      </c>
      <c r="G541" s="3">
        <v>26.104071763322398</v>
      </c>
      <c r="H541" s="3">
        <v>1567.3955000000001</v>
      </c>
      <c r="I541" s="3">
        <v>1577.8164999999999</v>
      </c>
      <c r="J541" s="3">
        <v>1565.6095</v>
      </c>
    </row>
    <row r="542" spans="1:10" ht="15" customHeight="1" x14ac:dyDescent="0.25">
      <c r="A542" s="101">
        <v>43227</v>
      </c>
      <c r="B542" s="3">
        <v>1597.9291510072701</v>
      </c>
      <c r="D542" s="3">
        <v>20.845682492360002</v>
      </c>
      <c r="E542" s="3">
        <v>1.3217868875380301</v>
      </c>
      <c r="F542" s="3">
        <v>261.90305701641</v>
      </c>
      <c r="G542" s="3">
        <v>27.770898848542</v>
      </c>
      <c r="H542" s="3">
        <v>1577.5425</v>
      </c>
      <c r="I542" s="3">
        <v>1600.4452000000001</v>
      </c>
      <c r="J542" s="3">
        <v>1577.1475</v>
      </c>
    </row>
    <row r="543" spans="1:10" ht="15" customHeight="1" x14ac:dyDescent="0.25">
      <c r="A543" s="101">
        <v>43228</v>
      </c>
      <c r="B543" s="3">
        <v>1608.93623263839</v>
      </c>
      <c r="D543" s="3">
        <v>11.007081631119901</v>
      </c>
      <c r="E543" s="3">
        <v>0.68883414663169995</v>
      </c>
      <c r="F543" s="3">
        <v>263.70713470420998</v>
      </c>
      <c r="G543" s="3">
        <v>28.651028429268301</v>
      </c>
      <c r="H543" s="3">
        <v>1598.3749</v>
      </c>
      <c r="I543" s="3">
        <v>1608.9362000000001</v>
      </c>
      <c r="J543" s="3">
        <v>1591.3172999999999</v>
      </c>
    </row>
    <row r="544" spans="1:10" ht="15" customHeight="1" x14ac:dyDescent="0.25">
      <c r="A544" s="101">
        <v>43229</v>
      </c>
      <c r="B544" s="3">
        <v>1616.8014732269501</v>
      </c>
      <c r="D544" s="3">
        <v>7.8652405885600203</v>
      </c>
      <c r="E544" s="3">
        <v>0.48884725379465499</v>
      </c>
      <c r="F544" s="3">
        <v>265.70672065932001</v>
      </c>
      <c r="G544" s="3">
        <v>29.626537832326999</v>
      </c>
      <c r="H544" s="3">
        <v>1608.6432</v>
      </c>
      <c r="I544" s="3">
        <v>1623.0381</v>
      </c>
      <c r="J544" s="3">
        <v>1603.0594000000001</v>
      </c>
    </row>
    <row r="545" spans="1:10" ht="15" customHeight="1" x14ac:dyDescent="0.25">
      <c r="A545" s="101">
        <v>43231</v>
      </c>
      <c r="B545" s="3">
        <v>1603.2521414328701</v>
      </c>
      <c r="D545" s="3">
        <v>-13.549331794079899</v>
      </c>
      <c r="E545" s="3">
        <v>-0.83803311776040601</v>
      </c>
      <c r="F545" s="3">
        <v>263.48001034407997</v>
      </c>
      <c r="G545" s="3">
        <v>28.540224515885999</v>
      </c>
      <c r="H545" s="3">
        <v>1616.6677</v>
      </c>
      <c r="I545" s="3">
        <v>1619.7925</v>
      </c>
      <c r="J545" s="3">
        <v>1601.1176</v>
      </c>
    </row>
    <row r="546" spans="1:10" ht="15" customHeight="1" x14ac:dyDescent="0.25">
      <c r="A546" s="101">
        <v>43234</v>
      </c>
      <c r="B546" s="3">
        <v>1598.5763484009699</v>
      </c>
      <c r="D546" s="3">
        <v>-4.6757930319001799</v>
      </c>
      <c r="E546" s="3">
        <v>-0.29164427173141699</v>
      </c>
      <c r="F546" s="3">
        <v>262.71158598674998</v>
      </c>
      <c r="G546" s="3">
        <v>28.1653443142127</v>
      </c>
      <c r="H546" s="3">
        <v>1603.6876</v>
      </c>
      <c r="I546" s="3">
        <v>1607.4003</v>
      </c>
      <c r="J546" s="3">
        <v>1593.6604</v>
      </c>
    </row>
    <row r="547" spans="1:10" ht="15" customHeight="1" x14ac:dyDescent="0.25">
      <c r="A547" s="101">
        <v>43235</v>
      </c>
      <c r="B547" s="3">
        <v>1606.7184651789</v>
      </c>
      <c r="D547" s="3">
        <v>8.1421167779301395</v>
      </c>
      <c r="E547" s="3">
        <v>0.50933549630423003</v>
      </c>
      <c r="F547" s="3">
        <v>264.04966934708</v>
      </c>
      <c r="G547" s="3">
        <v>28.818135906763398</v>
      </c>
      <c r="H547" s="3">
        <v>1597.8334</v>
      </c>
      <c r="I547" s="3">
        <v>1608.4748999999999</v>
      </c>
      <c r="J547" s="3">
        <v>1593.1647</v>
      </c>
    </row>
    <row r="548" spans="1:10" ht="15" customHeight="1" x14ac:dyDescent="0.25">
      <c r="A548" s="101">
        <v>43236</v>
      </c>
      <c r="B548" s="3">
        <v>1602.2716631313699</v>
      </c>
      <c r="D548" s="3">
        <v>-4.4468020475301202</v>
      </c>
      <c r="E548" s="3">
        <v>-0.276762988905776</v>
      </c>
      <c r="F548" s="3">
        <v>263.31887759</v>
      </c>
      <c r="G548" s="3">
        <v>28.4616149835756</v>
      </c>
      <c r="H548" s="3">
        <v>1606.7014999999999</v>
      </c>
      <c r="I548" s="3">
        <v>1606.7017000000001</v>
      </c>
      <c r="J548" s="3">
        <v>1593.2532000000001</v>
      </c>
    </row>
    <row r="549" spans="1:10" ht="15" customHeight="1" x14ac:dyDescent="0.25">
      <c r="A549" s="101">
        <v>43237</v>
      </c>
      <c r="B549" s="3">
        <v>1618.9527859428399</v>
      </c>
      <c r="D549" s="3">
        <v>16.681122811470001</v>
      </c>
      <c r="E549" s="3">
        <v>1.04109204420863</v>
      </c>
      <c r="F549" s="3">
        <v>266.06026947548997</v>
      </c>
      <c r="G549" s="3">
        <v>29.799018637031999</v>
      </c>
      <c r="H549" s="3">
        <v>1602.2797</v>
      </c>
      <c r="I549" s="3">
        <v>1618.9528</v>
      </c>
      <c r="J549" s="3">
        <v>1602.2797</v>
      </c>
    </row>
    <row r="550" spans="1:10" ht="15" customHeight="1" x14ac:dyDescent="0.25">
      <c r="A550" s="101">
        <v>43238</v>
      </c>
      <c r="B550" s="3">
        <v>1621.61360510954</v>
      </c>
      <c r="D550" s="3">
        <v>2.6608191667000902</v>
      </c>
      <c r="E550" s="3">
        <v>0.16435434002792701</v>
      </c>
      <c r="F550" s="3">
        <v>266.49755107546002</v>
      </c>
      <c r="G550" s="3">
        <v>30.012348957474199</v>
      </c>
      <c r="H550" s="3">
        <v>1618.1222</v>
      </c>
      <c r="I550" s="3">
        <v>1627.1334999999999</v>
      </c>
      <c r="J550" s="3">
        <v>1617.8589999999999</v>
      </c>
    </row>
    <row r="551" spans="1:10" ht="15" customHeight="1" x14ac:dyDescent="0.25">
      <c r="A551" s="101">
        <v>43241</v>
      </c>
      <c r="B551" s="3">
        <v>1626.2536843339501</v>
      </c>
      <c r="D551" s="3">
        <v>4.6400792244101003</v>
      </c>
      <c r="E551" s="3">
        <v>0.28613963337442699</v>
      </c>
      <c r="F551" s="3">
        <v>267.26010619106</v>
      </c>
      <c r="G551" s="3">
        <v>30.384365816123001</v>
      </c>
      <c r="H551" s="3">
        <v>1622.1772000000001</v>
      </c>
      <c r="I551" s="3">
        <v>1634.7582</v>
      </c>
      <c r="J551" s="3">
        <v>1622.1772000000001</v>
      </c>
    </row>
    <row r="552" spans="1:10" ht="15" customHeight="1" x14ac:dyDescent="0.25">
      <c r="A552" s="101">
        <v>43242</v>
      </c>
      <c r="B552" s="3">
        <v>1624.4408025902001</v>
      </c>
      <c r="D552" s="3">
        <v>-1.81288174375004</v>
      </c>
      <c r="E552" s="3">
        <v>-0.111475949983319</v>
      </c>
      <c r="F552" s="3">
        <v>267.11390532281001</v>
      </c>
      <c r="G552" s="3">
        <v>30.313040889405698</v>
      </c>
      <c r="H552" s="3">
        <v>1627.2294999999999</v>
      </c>
      <c r="I552" s="3">
        <v>1632.3</v>
      </c>
      <c r="J552" s="3">
        <v>1617.1512</v>
      </c>
    </row>
    <row r="553" spans="1:10" ht="15" customHeight="1" x14ac:dyDescent="0.25">
      <c r="A553" s="101">
        <v>43243</v>
      </c>
      <c r="B553" s="3">
        <v>1602.0979958550699</v>
      </c>
      <c r="D553" s="3">
        <v>-22.3428067351301</v>
      </c>
      <c r="E553" s="3">
        <v>-1.3754152628710099</v>
      </c>
      <c r="F553" s="3">
        <v>263.43997989975003</v>
      </c>
      <c r="G553" s="3">
        <v>28.5206954355018</v>
      </c>
      <c r="H553" s="3">
        <v>1621.9014999999999</v>
      </c>
      <c r="I553" s="3">
        <v>1621.9014999999999</v>
      </c>
      <c r="J553" s="3">
        <v>1597.7637</v>
      </c>
    </row>
    <row r="554" spans="1:10" ht="15" customHeight="1" x14ac:dyDescent="0.25">
      <c r="A554" s="101">
        <v>43244</v>
      </c>
      <c r="B554" s="3">
        <v>1593.5712548095801</v>
      </c>
      <c r="D554" s="3">
        <v>-8.5267410454898709</v>
      </c>
      <c r="E554" s="3">
        <v>-0.53222343873784395</v>
      </c>
      <c r="F554" s="3">
        <v>262.16550317353</v>
      </c>
      <c r="G554" s="3">
        <v>27.898934701870999</v>
      </c>
      <c r="H554" s="3">
        <v>1602.1207999999999</v>
      </c>
      <c r="I554" s="3">
        <v>1612.7775999999999</v>
      </c>
      <c r="J554" s="3">
        <v>1588.0332000000001</v>
      </c>
    </row>
    <row r="555" spans="1:10" ht="15" customHeight="1" x14ac:dyDescent="0.25">
      <c r="A555" s="101">
        <v>43245</v>
      </c>
      <c r="B555" s="3">
        <v>1586.9840945119099</v>
      </c>
      <c r="D555" s="3">
        <v>-6.5871602976701498</v>
      </c>
      <c r="E555" s="3">
        <v>-0.41335837840883399</v>
      </c>
      <c r="F555" s="3">
        <v>261.08182010086</v>
      </c>
      <c r="G555" s="3">
        <v>27.3702537393829</v>
      </c>
      <c r="H555" s="3">
        <v>1594.5672999999999</v>
      </c>
      <c r="I555" s="3">
        <v>1603.0363</v>
      </c>
      <c r="J555" s="3">
        <v>1584.9128000000001</v>
      </c>
    </row>
    <row r="556" spans="1:10" ht="15" customHeight="1" x14ac:dyDescent="0.25">
      <c r="A556" s="101">
        <v>43248</v>
      </c>
      <c r="B556" s="3">
        <v>1581.52302403473</v>
      </c>
      <c r="D556" s="3">
        <v>-5.4610704771798702</v>
      </c>
      <c r="E556" s="3">
        <v>-0.34411627035616499</v>
      </c>
      <c r="F556" s="3">
        <v>260.18339507895001</v>
      </c>
      <c r="G556" s="3">
        <v>26.9319519726713</v>
      </c>
      <c r="H556" s="3">
        <v>1589.0139999999999</v>
      </c>
      <c r="I556" s="3">
        <v>1598.3513</v>
      </c>
      <c r="J556" s="3">
        <v>1577.4272000000001</v>
      </c>
    </row>
    <row r="557" spans="1:10" ht="15" customHeight="1" x14ac:dyDescent="0.25">
      <c r="A557" s="101">
        <v>43249</v>
      </c>
      <c r="B557" s="3">
        <v>1572.30375552594</v>
      </c>
      <c r="D557" s="3">
        <v>-9.2192685087900301</v>
      </c>
      <c r="E557" s="3">
        <v>-0.58293609189894402</v>
      </c>
      <c r="F557" s="3">
        <v>258.66669216391</v>
      </c>
      <c r="G557" s="3">
        <v>26.192019812472399</v>
      </c>
      <c r="H557" s="3">
        <v>1579.4954</v>
      </c>
      <c r="I557" s="3">
        <v>1579.4954</v>
      </c>
      <c r="J557" s="3">
        <v>1554.9448</v>
      </c>
    </row>
    <row r="558" spans="1:10" ht="15" customHeight="1" x14ac:dyDescent="0.25">
      <c r="A558" s="101">
        <v>43250</v>
      </c>
      <c r="B558" s="3">
        <v>1562.5368217796099</v>
      </c>
      <c r="D558" s="3">
        <v>-9.7669337463300891</v>
      </c>
      <c r="E558" s="3">
        <v>-0.62118618695680095</v>
      </c>
      <c r="F558" s="3">
        <v>257.05989040192998</v>
      </c>
      <c r="G558" s="3">
        <v>25.408132416355599</v>
      </c>
      <c r="H558" s="3">
        <v>1572.4475</v>
      </c>
      <c r="I558" s="3">
        <v>1574.6504</v>
      </c>
      <c r="J558" s="3">
        <v>1559.6613</v>
      </c>
    </row>
    <row r="559" spans="1:10" ht="15" customHeight="1" x14ac:dyDescent="0.25">
      <c r="A559" s="101">
        <v>43251</v>
      </c>
      <c r="B559" s="3">
        <v>1549.9428703787801</v>
      </c>
      <c r="D559" s="3">
        <v>-12.5939514008298</v>
      </c>
      <c r="E559" s="3">
        <v>-0.80599389565016999</v>
      </c>
      <c r="F559" s="3">
        <v>254.98800337713001</v>
      </c>
      <c r="G559" s="3">
        <v>24.3973505244332</v>
      </c>
      <c r="H559" s="3">
        <v>1563.6868999999999</v>
      </c>
      <c r="I559" s="3">
        <v>1572.415</v>
      </c>
      <c r="J559" s="3">
        <v>1544.8344</v>
      </c>
    </row>
    <row r="560" spans="1:10" ht="15" customHeight="1" x14ac:dyDescent="0.25">
      <c r="A560" s="101">
        <v>43252</v>
      </c>
      <c r="B560" s="3">
        <v>1569.51297713585</v>
      </c>
      <c r="D560" s="3">
        <v>19.570106757069802</v>
      </c>
      <c r="E560" s="3">
        <v>1.2626340706536501</v>
      </c>
      <c r="F560" s="3">
        <v>258.20756878384998</v>
      </c>
      <c r="G560" s="3">
        <v>25.968033855145499</v>
      </c>
      <c r="H560" s="3">
        <v>1549.9429</v>
      </c>
      <c r="I560" s="3">
        <v>1573.3571999999999</v>
      </c>
      <c r="J560" s="3">
        <v>1549.5450000000001</v>
      </c>
    </row>
    <row r="561" spans="1:10" ht="15" customHeight="1" x14ac:dyDescent="0.25">
      <c r="A561" s="101">
        <v>43255</v>
      </c>
      <c r="B561" s="3">
        <v>1564.73205394516</v>
      </c>
      <c r="D561" s="3">
        <v>-4.7809231906899097</v>
      </c>
      <c r="E561" s="3">
        <v>-0.30461189300991998</v>
      </c>
      <c r="F561" s="3">
        <v>257.42103782068</v>
      </c>
      <c r="G561" s="3">
        <v>25.584320242630699</v>
      </c>
      <c r="H561" s="3">
        <v>1570.4912999999999</v>
      </c>
      <c r="I561" s="3">
        <v>1578.4697000000001</v>
      </c>
      <c r="J561" s="3">
        <v>1561.7327</v>
      </c>
    </row>
    <row r="562" spans="1:10" ht="15" customHeight="1" x14ac:dyDescent="0.25">
      <c r="A562" s="101">
        <v>43256</v>
      </c>
      <c r="B562" s="3">
        <v>1559.05481652293</v>
      </c>
      <c r="D562" s="3">
        <v>-5.6772374222300597</v>
      </c>
      <c r="E562" s="3">
        <v>-0.362824894391089</v>
      </c>
      <c r="F562" s="3">
        <v>256.48705021207002</v>
      </c>
      <c r="G562" s="3">
        <v>25.128669065340201</v>
      </c>
      <c r="H562" s="3">
        <v>1564.4274</v>
      </c>
      <c r="I562" s="3">
        <v>1572.1189999999999</v>
      </c>
      <c r="J562" s="3">
        <v>1559.0547999999999</v>
      </c>
    </row>
    <row r="563" spans="1:10" ht="15" customHeight="1" x14ac:dyDescent="0.25">
      <c r="A563" s="101">
        <v>43258</v>
      </c>
      <c r="B563" s="3">
        <v>1555.6474196798699</v>
      </c>
      <c r="D563" s="3">
        <v>-3.4073968430600399</v>
      </c>
      <c r="E563" s="3">
        <v>-0.21855529433271101</v>
      </c>
      <c r="F563" s="3">
        <v>255.92648418454999</v>
      </c>
      <c r="G563" s="3">
        <v>24.8551937343681</v>
      </c>
      <c r="H563" s="3">
        <v>1563.0055</v>
      </c>
      <c r="I563" s="3">
        <v>1575.7406000000001</v>
      </c>
      <c r="J563" s="3">
        <v>1551.3141000000001</v>
      </c>
    </row>
    <row r="564" spans="1:10" ht="15" customHeight="1" x14ac:dyDescent="0.25">
      <c r="A564" s="101">
        <v>43259</v>
      </c>
      <c r="B564" s="3">
        <v>1555.8740734886201</v>
      </c>
      <c r="D564" s="3">
        <v>0.22665380875014299</v>
      </c>
      <c r="E564" s="3">
        <v>1.4569741567593801E-2</v>
      </c>
      <c r="F564" s="3">
        <v>255.96377201190001</v>
      </c>
      <c r="G564" s="3">
        <v>24.873384813429499</v>
      </c>
      <c r="H564" s="3">
        <v>1554.962</v>
      </c>
      <c r="I564" s="3">
        <v>1562.3643999999999</v>
      </c>
      <c r="J564" s="3">
        <v>1542.0851</v>
      </c>
    </row>
    <row r="565" spans="1:10" ht="15" customHeight="1" x14ac:dyDescent="0.25">
      <c r="A565" s="101">
        <v>43262</v>
      </c>
      <c r="B565" s="3">
        <v>1571.18106111933</v>
      </c>
      <c r="D565" s="3">
        <v>15.3069876307099</v>
      </c>
      <c r="E565" s="3">
        <v>0.983819185082768</v>
      </c>
      <c r="F565" s="3">
        <v>258.48199270780998</v>
      </c>
      <c r="G565" s="3">
        <v>26.101913130284</v>
      </c>
      <c r="H565" s="3">
        <v>1557.6827000000001</v>
      </c>
      <c r="I565" s="3">
        <v>1571.2312999999999</v>
      </c>
      <c r="J565" s="3">
        <v>1555.7885000000001</v>
      </c>
    </row>
    <row r="566" spans="1:10" ht="15" customHeight="1" x14ac:dyDescent="0.25">
      <c r="A566" s="101">
        <v>43263</v>
      </c>
      <c r="B566" s="3">
        <v>1572.27014595689</v>
      </c>
      <c r="D566" s="3">
        <v>1.08908483755999</v>
      </c>
      <c r="E566" s="3">
        <v>6.9316316528422697E-2</v>
      </c>
      <c r="F566" s="3">
        <v>258.66116290404</v>
      </c>
      <c r="G566" s="3">
        <v>26.189322331535699</v>
      </c>
      <c r="H566" s="3">
        <v>1573.0062</v>
      </c>
      <c r="I566" s="3">
        <v>1577.0440000000001</v>
      </c>
      <c r="J566" s="3">
        <v>1566.7085999999999</v>
      </c>
    </row>
    <row r="567" spans="1:10" ht="15" customHeight="1" x14ac:dyDescent="0.25">
      <c r="A567" s="101">
        <v>43264</v>
      </c>
      <c r="B567" s="3">
        <v>1571.0693087797499</v>
      </c>
      <c r="D567" s="3">
        <v>-1.2008371771401001</v>
      </c>
      <c r="E567" s="3">
        <v>-7.6376008297818196E-2</v>
      </c>
      <c r="F567" s="3">
        <v>258.46360783279999</v>
      </c>
      <c r="G567" s="3">
        <v>26.092943964242199</v>
      </c>
      <c r="H567" s="3">
        <v>1573.0968</v>
      </c>
      <c r="I567" s="3">
        <v>1575.4706000000001</v>
      </c>
      <c r="J567" s="3">
        <v>1563.5367000000001</v>
      </c>
    </row>
    <row r="568" spans="1:10" ht="15" customHeight="1" x14ac:dyDescent="0.25">
      <c r="A568" s="101">
        <v>43265</v>
      </c>
      <c r="B568" s="3">
        <v>1588.0003326639701</v>
      </c>
      <c r="D568" s="3">
        <v>16.9310238842201</v>
      </c>
      <c r="E568" s="3">
        <v>1.07767517254668</v>
      </c>
      <c r="F568" s="3">
        <v>261.24900596447998</v>
      </c>
      <c r="G568" s="3">
        <v>27.451816315676801</v>
      </c>
      <c r="H568" s="3">
        <v>1571.4458</v>
      </c>
      <c r="I568" s="3">
        <v>1591.6594</v>
      </c>
      <c r="J568" s="3">
        <v>1559.3956000000001</v>
      </c>
    </row>
    <row r="569" spans="1:10" ht="15" customHeight="1" x14ac:dyDescent="0.25">
      <c r="A569" s="101">
        <v>43266</v>
      </c>
      <c r="B569" s="3">
        <v>1570.4338415891</v>
      </c>
      <c r="D569" s="3">
        <v>-17.5664910748701</v>
      </c>
      <c r="E569" s="3">
        <v>-1.1062019770110001</v>
      </c>
      <c r="F569" s="3">
        <v>258.35906429558003</v>
      </c>
      <c r="G569" s="3">
        <v>26.041941803856702</v>
      </c>
      <c r="H569" s="3">
        <v>1587.6424999999999</v>
      </c>
      <c r="I569" s="3">
        <v>1587.6424999999999</v>
      </c>
      <c r="J569" s="3">
        <v>1570.4195999999999</v>
      </c>
    </row>
    <row r="570" spans="1:10" ht="15" customHeight="1" x14ac:dyDescent="0.25">
      <c r="A570" s="101">
        <v>43269</v>
      </c>
      <c r="B570" s="3">
        <v>1561.6506694663401</v>
      </c>
      <c r="D570" s="3">
        <v>-8.7831721227598791</v>
      </c>
      <c r="E570" s="3">
        <v>-0.55928316686504298</v>
      </c>
      <c r="F570" s="3">
        <v>256.9141055389</v>
      </c>
      <c r="G570" s="3">
        <v>25.337010440155499</v>
      </c>
      <c r="H570" s="3">
        <v>1569.6385</v>
      </c>
      <c r="I570" s="3">
        <v>1569.6385</v>
      </c>
      <c r="J570" s="3">
        <v>1550.4066</v>
      </c>
    </row>
    <row r="571" spans="1:10" ht="15" customHeight="1" x14ac:dyDescent="0.25">
      <c r="A571" s="101">
        <v>43270</v>
      </c>
      <c r="B571" s="3">
        <v>1564.87410134847</v>
      </c>
      <c r="D571" s="3">
        <v>3.2234318821299399</v>
      </c>
      <c r="E571" s="3">
        <v>0.20641184005840599</v>
      </c>
      <c r="F571" s="3">
        <v>257.44440667151002</v>
      </c>
      <c r="G571" s="3">
        <v>25.5957208696781</v>
      </c>
      <c r="H571" s="3">
        <v>1559.9903999999999</v>
      </c>
      <c r="I571" s="3">
        <v>1565.617</v>
      </c>
      <c r="J571" s="3">
        <v>1542.3768</v>
      </c>
    </row>
    <row r="572" spans="1:10" ht="15" customHeight="1" x14ac:dyDescent="0.25">
      <c r="A572" s="101">
        <v>43271</v>
      </c>
      <c r="B572" s="3">
        <v>1572.28744727567</v>
      </c>
      <c r="D572" s="3">
        <v>7.4133459271999902</v>
      </c>
      <c r="E572" s="3">
        <v>0.47373433561279599</v>
      </c>
      <c r="F572" s="3">
        <v>258.66400922103003</v>
      </c>
      <c r="G572" s="3">
        <v>26.190710923499299</v>
      </c>
      <c r="H572" s="3">
        <v>1564.1537000000001</v>
      </c>
      <c r="I572" s="3">
        <v>1582.2692</v>
      </c>
      <c r="J572" s="3">
        <v>1564.0096000000001</v>
      </c>
    </row>
    <row r="573" spans="1:10" ht="15" customHeight="1" x14ac:dyDescent="0.25">
      <c r="A573" s="101">
        <v>43272</v>
      </c>
      <c r="B573" s="3">
        <v>1549.5471819130801</v>
      </c>
      <c r="D573" s="3">
        <v>-22.740265362589899</v>
      </c>
      <c r="E573" s="3">
        <v>-1.4463173004397101</v>
      </c>
      <c r="F573" s="3">
        <v>254.92290690566</v>
      </c>
      <c r="G573" s="3">
        <v>24.365592839867201</v>
      </c>
      <c r="H573" s="3">
        <v>1572.1943000000001</v>
      </c>
      <c r="I573" s="3">
        <v>1576.9635000000001</v>
      </c>
      <c r="J573" s="3">
        <v>1548.3353</v>
      </c>
    </row>
    <row r="574" spans="1:10" ht="15" customHeight="1" x14ac:dyDescent="0.25">
      <c r="A574" s="101">
        <v>43276</v>
      </c>
      <c r="B574" s="3">
        <v>1534.6545472304699</v>
      </c>
      <c r="D574" s="3">
        <v>-14.892634682610099</v>
      </c>
      <c r="E574" s="3">
        <v>-0.96109591604842604</v>
      </c>
      <c r="F574" s="3">
        <v>252.47285325831999</v>
      </c>
      <c r="G574" s="3">
        <v>23.170320206114901</v>
      </c>
      <c r="H574" s="3">
        <v>1548.9617000000001</v>
      </c>
      <c r="I574" s="3">
        <v>1553.117</v>
      </c>
      <c r="J574" s="3">
        <v>1534.4799</v>
      </c>
    </row>
    <row r="575" spans="1:10" ht="15" customHeight="1" x14ac:dyDescent="0.25">
      <c r="A575" s="101">
        <v>43277</v>
      </c>
      <c r="B575" s="3">
        <v>1529.2262204974299</v>
      </c>
      <c r="D575" s="3">
        <v>-5.4283267330399596</v>
      </c>
      <c r="E575" s="3">
        <v>-0.35371652485807198</v>
      </c>
      <c r="F575" s="3">
        <v>251.57981505556</v>
      </c>
      <c r="G575" s="3">
        <v>22.734646429823002</v>
      </c>
      <c r="H575" s="3">
        <v>1534.7013999999999</v>
      </c>
      <c r="I575" s="3">
        <v>1539.3958</v>
      </c>
      <c r="J575" s="3">
        <v>1526.3044</v>
      </c>
    </row>
    <row r="576" spans="1:10" ht="15" customHeight="1" x14ac:dyDescent="0.25">
      <c r="A576" s="101">
        <v>43278</v>
      </c>
      <c r="B576" s="3">
        <v>1540.8753776352701</v>
      </c>
      <c r="D576" s="3">
        <v>11.649157137840101</v>
      </c>
      <c r="E576" s="3">
        <v>0.76176807470975605</v>
      </c>
      <c r="F576" s="3">
        <v>253.49626976907001</v>
      </c>
      <c r="G576" s="3">
        <v>23.6695997829347</v>
      </c>
      <c r="H576" s="3">
        <v>1528.9281000000001</v>
      </c>
      <c r="I576" s="3">
        <v>1550.1442</v>
      </c>
      <c r="J576" s="3">
        <v>1514.6122</v>
      </c>
    </row>
    <row r="577" spans="1:10" ht="15" customHeight="1" x14ac:dyDescent="0.25">
      <c r="A577" s="101">
        <v>43279</v>
      </c>
      <c r="B577" s="3">
        <v>1531.65930961646</v>
      </c>
      <c r="D577" s="3">
        <v>-9.2160680188101196</v>
      </c>
      <c r="E577" s="3">
        <v>-0.59810599562917199</v>
      </c>
      <c r="F577" s="3">
        <v>251.98009338087999</v>
      </c>
      <c r="G577" s="3">
        <v>22.92992449186</v>
      </c>
      <c r="H577" s="3">
        <v>1539.7844</v>
      </c>
      <c r="I577" s="3">
        <v>1543.2437</v>
      </c>
      <c r="J577" s="3">
        <v>1521.2434000000001</v>
      </c>
    </row>
    <row r="578" spans="1:10" ht="15" customHeight="1" x14ac:dyDescent="0.25">
      <c r="A578" s="101">
        <v>43280</v>
      </c>
      <c r="B578" s="3">
        <v>1558.8778443793899</v>
      </c>
      <c r="D578" s="3">
        <v>27.218534762929899</v>
      </c>
      <c r="E578" s="3">
        <v>1.7770619479174901</v>
      </c>
      <c r="F578" s="3">
        <v>256.45793573667999</v>
      </c>
      <c r="G578" s="3">
        <v>25.114465402609198</v>
      </c>
      <c r="H578" s="3">
        <v>1534.9014</v>
      </c>
      <c r="I578" s="3">
        <v>1560.7440999999999</v>
      </c>
      <c r="J578" s="3">
        <v>1534.9012</v>
      </c>
    </row>
    <row r="579" spans="1:10" ht="15" customHeight="1" x14ac:dyDescent="0.25">
      <c r="A579" s="101">
        <v>43283</v>
      </c>
      <c r="B579" s="3">
        <v>1540.8634843100699</v>
      </c>
      <c r="D579" s="3">
        <v>-18.014360069319899</v>
      </c>
      <c r="E579" s="3">
        <v>-1.1555979279756701</v>
      </c>
      <c r="F579" s="3">
        <v>253.49431314518</v>
      </c>
      <c r="G579" s="3">
        <v>23.668645232819902</v>
      </c>
      <c r="H579" s="3">
        <v>1557.4564</v>
      </c>
      <c r="I579" s="3">
        <v>1557.4564</v>
      </c>
      <c r="J579" s="3">
        <v>1533.9804999999999</v>
      </c>
    </row>
    <row r="580" spans="1:10" ht="15" customHeight="1" x14ac:dyDescent="0.25">
      <c r="A580" s="101">
        <v>43284</v>
      </c>
      <c r="B580" s="3">
        <v>1538.3951780596699</v>
      </c>
      <c r="D580" s="3">
        <v>-2.4683062504000102</v>
      </c>
      <c r="E580" s="3">
        <v>-0.16018980756787801</v>
      </c>
      <c r="F580" s="3">
        <v>253.08824109276</v>
      </c>
      <c r="G580" s="3">
        <v>23.470540668001</v>
      </c>
      <c r="H580" s="3">
        <v>1542.1567</v>
      </c>
      <c r="I580" s="3">
        <v>1548.7865999999999</v>
      </c>
      <c r="J580" s="3">
        <v>1537.3005000000001</v>
      </c>
    </row>
    <row r="581" spans="1:10" ht="15" customHeight="1" x14ac:dyDescent="0.25">
      <c r="A581" s="101">
        <v>43285</v>
      </c>
      <c r="B581" s="3">
        <v>1522.3413616723999</v>
      </c>
      <c r="D581" s="3">
        <v>-16.053816387269901</v>
      </c>
      <c r="E581" s="3">
        <v>-1.0435430776322401</v>
      </c>
      <c r="F581" s="3">
        <v>250.44715627254001</v>
      </c>
      <c r="G581" s="3">
        <v>22.182072387947301</v>
      </c>
      <c r="H581" s="3">
        <v>1537.8848</v>
      </c>
      <c r="I581" s="3">
        <v>1538.0327</v>
      </c>
      <c r="J581" s="3">
        <v>1521.5998999999999</v>
      </c>
    </row>
    <row r="582" spans="1:10" ht="15" customHeight="1" x14ac:dyDescent="0.25">
      <c r="A582" s="101">
        <v>43286</v>
      </c>
      <c r="B582" s="3">
        <v>1526.60457789971</v>
      </c>
      <c r="D582" s="3">
        <v>4.2632162273100596</v>
      </c>
      <c r="E582" s="3">
        <v>0.28004338150719998</v>
      </c>
      <c r="F582" s="3">
        <v>251.14851695785001</v>
      </c>
      <c r="G582" s="3">
        <v>22.524235195056001</v>
      </c>
      <c r="H582" s="3">
        <v>1522.7439999999999</v>
      </c>
      <c r="I582" s="3">
        <v>1536.05</v>
      </c>
      <c r="J582" s="3">
        <v>1521.1996999999999</v>
      </c>
    </row>
    <row r="583" spans="1:10" ht="15" customHeight="1" x14ac:dyDescent="0.25">
      <c r="A583" s="101">
        <v>43287</v>
      </c>
      <c r="B583" s="3">
        <v>1524.1712026068001</v>
      </c>
      <c r="D583" s="3">
        <v>-2.4333752929098802</v>
      </c>
      <c r="E583" s="3">
        <v>-0.159397877363742</v>
      </c>
      <c r="F583" s="3">
        <v>250.74819155278999</v>
      </c>
      <c r="G583" s="3">
        <v>22.3289341648996</v>
      </c>
      <c r="H583" s="3">
        <v>1526.8595</v>
      </c>
      <c r="I583" s="3">
        <v>1535.6977999999999</v>
      </c>
      <c r="J583" s="3">
        <v>1511.8253999999999</v>
      </c>
    </row>
    <row r="584" spans="1:10" ht="15" customHeight="1" x14ac:dyDescent="0.25">
      <c r="A584" s="101">
        <v>43290</v>
      </c>
      <c r="B584" s="3">
        <v>1541.06440277057</v>
      </c>
      <c r="D584" s="3">
        <v>16.893200163769901</v>
      </c>
      <c r="E584" s="3">
        <v>1.1083531912214</v>
      </c>
      <c r="F584" s="3">
        <v>253.52736713580001</v>
      </c>
      <c r="G584" s="3">
        <v>23.6847708105057</v>
      </c>
      <c r="H584" s="3">
        <v>1525.5508</v>
      </c>
      <c r="I584" s="3">
        <v>1541.6105</v>
      </c>
      <c r="J584" s="3">
        <v>1525.5508</v>
      </c>
    </row>
    <row r="585" spans="1:10" ht="15" customHeight="1" x14ac:dyDescent="0.25">
      <c r="A585" s="101">
        <v>43291</v>
      </c>
      <c r="B585" s="3">
        <v>1548.3843114599199</v>
      </c>
      <c r="D585" s="3">
        <v>7.31990868934985</v>
      </c>
      <c r="E585" s="3">
        <v>0.47499044661534201</v>
      </c>
      <c r="F585" s="3">
        <v>254.73159790925001</v>
      </c>
      <c r="G585" s="3">
        <v>24.272261655773399</v>
      </c>
      <c r="H585" s="3">
        <v>1541.2755999999999</v>
      </c>
      <c r="I585" s="3">
        <v>1551.3670999999999</v>
      </c>
      <c r="J585" s="3">
        <v>1540.8293000000001</v>
      </c>
    </row>
    <row r="586" spans="1:10" ht="15" customHeight="1" x14ac:dyDescent="0.25">
      <c r="A586" s="101">
        <v>43292</v>
      </c>
      <c r="B586" s="3">
        <v>1526.29205723928</v>
      </c>
      <c r="D586" s="3">
        <v>-22.092254220639902</v>
      </c>
      <c r="E586" s="3">
        <v>-1.42679398500298</v>
      </c>
      <c r="F586" s="3">
        <v>251.09710279238001</v>
      </c>
      <c r="G586" s="3">
        <v>22.4991525014423</v>
      </c>
      <c r="H586" s="3">
        <v>1547.2091</v>
      </c>
      <c r="I586" s="3">
        <v>1547.2092</v>
      </c>
      <c r="J586" s="3">
        <v>1524.7526</v>
      </c>
    </row>
    <row r="587" spans="1:10" ht="15" customHeight="1" x14ac:dyDescent="0.25">
      <c r="A587" s="101">
        <v>43293</v>
      </c>
      <c r="B587" s="3">
        <v>1541.52177821176</v>
      </c>
      <c r="D587" s="3">
        <v>15.2297209724799</v>
      </c>
      <c r="E587" s="3">
        <v>0.99782481997758798</v>
      </c>
      <c r="F587" s="3">
        <v>253.60261200629</v>
      </c>
      <c r="G587" s="3">
        <v>23.721479449365301</v>
      </c>
      <c r="H587" s="3">
        <v>1528.0093999999999</v>
      </c>
      <c r="I587" s="3">
        <v>1544.1751999999999</v>
      </c>
      <c r="J587" s="3">
        <v>1523.0668000000001</v>
      </c>
    </row>
    <row r="588" spans="1:10" ht="15" customHeight="1" x14ac:dyDescent="0.25">
      <c r="A588" s="101">
        <v>43294</v>
      </c>
      <c r="B588" s="3">
        <v>1550.8793203766199</v>
      </c>
      <c r="D588" s="3">
        <v>9.3575421648599697</v>
      </c>
      <c r="E588" s="3">
        <v>0.60703275796176703</v>
      </c>
      <c r="F588" s="3">
        <v>255.14206293621001</v>
      </c>
      <c r="G588" s="3">
        <v>24.4725093582555</v>
      </c>
      <c r="H588" s="3">
        <v>1542.5183</v>
      </c>
      <c r="I588" s="3">
        <v>1554.1714999999999</v>
      </c>
      <c r="J588" s="3">
        <v>1542.5183</v>
      </c>
    </row>
    <row r="589" spans="1:10" ht="15" customHeight="1" x14ac:dyDescent="0.25">
      <c r="A589" s="101">
        <v>43297</v>
      </c>
      <c r="B589" s="3">
        <v>1552.7531972695899</v>
      </c>
      <c r="D589" s="3">
        <v>1.8738768929699701</v>
      </c>
      <c r="E589" s="3">
        <v>0.120826737989832</v>
      </c>
      <c r="F589" s="3">
        <v>255.4503427681</v>
      </c>
      <c r="G589" s="3">
        <v>24.622905431009201</v>
      </c>
      <c r="H589" s="3">
        <v>1551.2406000000001</v>
      </c>
      <c r="I589" s="3">
        <v>1555.1143</v>
      </c>
      <c r="J589" s="3">
        <v>1544.5556999999999</v>
      </c>
    </row>
    <row r="590" spans="1:10" ht="15" customHeight="1" x14ac:dyDescent="0.25">
      <c r="A590" s="101">
        <v>43298</v>
      </c>
      <c r="B590" s="3">
        <v>1556.6075765949099</v>
      </c>
      <c r="D590" s="3">
        <v>3.8543793253199898</v>
      </c>
      <c r="E590" s="3">
        <v>0.24822871607010899</v>
      </c>
      <c r="F590" s="3">
        <v>256.08444387415</v>
      </c>
      <c r="G590" s="3">
        <v>24.9322552690899</v>
      </c>
      <c r="H590" s="3">
        <v>1554.8906999999999</v>
      </c>
      <c r="I590" s="3">
        <v>1566.7515000000001</v>
      </c>
      <c r="J590" s="3">
        <v>1550.8371999999999</v>
      </c>
    </row>
    <row r="591" spans="1:10" ht="15" customHeight="1" x14ac:dyDescent="0.25">
      <c r="A591" s="101">
        <v>43299</v>
      </c>
      <c r="B591" s="3">
        <v>1570.4181448828101</v>
      </c>
      <c r="D591" s="3">
        <v>13.8105682879001</v>
      </c>
      <c r="E591" s="3">
        <v>0.88722221936698897</v>
      </c>
      <c r="F591" s="3">
        <v>258.35648196054001</v>
      </c>
      <c r="G591" s="3">
        <v>26.040681996991701</v>
      </c>
      <c r="H591" s="3">
        <v>1557.9740999999999</v>
      </c>
      <c r="I591" s="3">
        <v>1572.6343999999999</v>
      </c>
      <c r="J591" s="3">
        <v>1557.9740999999999</v>
      </c>
    </row>
    <row r="592" spans="1:10" ht="15" customHeight="1" x14ac:dyDescent="0.25">
      <c r="A592" s="101">
        <v>43300</v>
      </c>
      <c r="B592" s="3">
        <v>1584.34376726096</v>
      </c>
      <c r="D592" s="3">
        <v>13.9256223781499</v>
      </c>
      <c r="E592" s="3">
        <v>0.88674614614754299</v>
      </c>
      <c r="F592" s="3">
        <v>260.64744810765001</v>
      </c>
      <c r="G592" s="3">
        <v>27.158342887179302</v>
      </c>
      <c r="H592" s="3">
        <v>1571.1487</v>
      </c>
      <c r="I592" s="3">
        <v>1589.8082999999999</v>
      </c>
      <c r="J592" s="3">
        <v>1571.1487</v>
      </c>
    </row>
    <row r="593" spans="1:10" ht="15" customHeight="1" x14ac:dyDescent="0.25">
      <c r="A593" s="101">
        <v>43301</v>
      </c>
      <c r="B593" s="3">
        <v>1579.3961783493301</v>
      </c>
      <c r="D593" s="3">
        <v>-4.9475889116299596</v>
      </c>
      <c r="E593" s="3">
        <v>-0.31228001232228503</v>
      </c>
      <c r="F593" s="3">
        <v>259.83349822458001</v>
      </c>
      <c r="G593" s="3">
        <v>26.761252798341602</v>
      </c>
      <c r="H593" s="3">
        <v>1582.3026</v>
      </c>
      <c r="I593" s="3">
        <v>1589.8943999999999</v>
      </c>
      <c r="J593" s="3">
        <v>1569.5033000000001</v>
      </c>
    </row>
    <row r="594" spans="1:10" ht="15" customHeight="1" x14ac:dyDescent="0.25">
      <c r="A594" s="101">
        <v>43304</v>
      </c>
      <c r="B594" s="3">
        <v>1580.49732893434</v>
      </c>
      <c r="D594" s="3">
        <v>1.1011505850099099</v>
      </c>
      <c r="E594" s="3">
        <v>6.97197194791776E-2</v>
      </c>
      <c r="F594" s="3">
        <v>260.01465341066</v>
      </c>
      <c r="G594" s="3">
        <v>26.849630388203298</v>
      </c>
      <c r="H594" s="3">
        <v>1578.9846</v>
      </c>
      <c r="I594" s="3">
        <v>1584.9362000000001</v>
      </c>
      <c r="J594" s="3">
        <v>1573.7933</v>
      </c>
    </row>
    <row r="595" spans="1:10" ht="15" customHeight="1" x14ac:dyDescent="0.25">
      <c r="A595" s="101">
        <v>43305</v>
      </c>
      <c r="B595" s="3">
        <v>1601.3750411629501</v>
      </c>
      <c r="D595" s="3">
        <v>20.8777122286101</v>
      </c>
      <c r="E595" s="3">
        <v>1.3209584000174901</v>
      </c>
      <c r="F595" s="3">
        <v>263.44933881615998</v>
      </c>
      <c r="G595" s="3">
        <v>28.5252612362052</v>
      </c>
      <c r="H595" s="3">
        <v>1582.3185000000001</v>
      </c>
      <c r="I595" s="3">
        <v>1605.3986</v>
      </c>
      <c r="J595" s="3">
        <v>1582.3185000000001</v>
      </c>
    </row>
    <row r="596" spans="1:10" ht="15" customHeight="1" x14ac:dyDescent="0.25">
      <c r="A596" s="101">
        <v>43306</v>
      </c>
      <c r="B596" s="3">
        <v>1593.2684592159501</v>
      </c>
      <c r="D596" s="3">
        <v>-8.1065819469999898</v>
      </c>
      <c r="E596" s="3">
        <v>-0.506226320419778</v>
      </c>
      <c r="F596" s="3">
        <v>262.11568892209999</v>
      </c>
      <c r="G596" s="3">
        <v>27.874632535438899</v>
      </c>
      <c r="H596" s="3">
        <v>1601.3545999999999</v>
      </c>
      <c r="I596" s="3">
        <v>1605.2837999999999</v>
      </c>
      <c r="J596" s="3">
        <v>1593.0427999999999</v>
      </c>
    </row>
    <row r="597" spans="1:10" ht="15" customHeight="1" x14ac:dyDescent="0.25">
      <c r="A597" s="101">
        <v>43307</v>
      </c>
      <c r="B597" s="3">
        <v>1608.8037763628499</v>
      </c>
      <c r="D597" s="3">
        <v>15.5353171468998</v>
      </c>
      <c r="E597" s="3">
        <v>0.97505960511794498</v>
      </c>
      <c r="F597" s="3">
        <v>264.67147312345998</v>
      </c>
      <c r="G597" s="3">
        <v>29.1214864224869</v>
      </c>
      <c r="H597" s="3">
        <v>1595.0208</v>
      </c>
      <c r="I597" s="3">
        <v>1609.6486</v>
      </c>
      <c r="J597" s="3">
        <v>1595.0208</v>
      </c>
    </row>
    <row r="598" spans="1:10" ht="15" customHeight="1" x14ac:dyDescent="0.25">
      <c r="A598" s="101">
        <v>43308</v>
      </c>
      <c r="B598" s="3">
        <v>1612.7615199366601</v>
      </c>
      <c r="D598" s="3">
        <v>3.9577435738101401</v>
      </c>
      <c r="E598" s="3">
        <v>0.24600536323688901</v>
      </c>
      <c r="F598" s="3">
        <v>265.32257914230001</v>
      </c>
      <c r="G598" s="3">
        <v>29.439132204176602</v>
      </c>
      <c r="H598" s="3">
        <v>1609.7070000000001</v>
      </c>
      <c r="I598" s="3">
        <v>1615.3910000000001</v>
      </c>
      <c r="J598" s="3">
        <v>1607.6288</v>
      </c>
    </row>
    <row r="599" spans="1:10" ht="15" customHeight="1" x14ac:dyDescent="0.25">
      <c r="A599" s="101">
        <v>43311</v>
      </c>
      <c r="B599" s="3">
        <v>1611.0707279242599</v>
      </c>
      <c r="D599" s="3">
        <v>-1.6907920124001501</v>
      </c>
      <c r="E599" s="3">
        <v>-0.104838315615729</v>
      </c>
      <c r="F599" s="3">
        <v>265.04441941938001</v>
      </c>
      <c r="G599" s="3">
        <v>29.303430398226599</v>
      </c>
      <c r="H599" s="3">
        <v>1613.4824000000001</v>
      </c>
      <c r="I599" s="3">
        <v>1615.404</v>
      </c>
      <c r="J599" s="3">
        <v>1606.6504</v>
      </c>
    </row>
    <row r="600" spans="1:10" ht="15" customHeight="1" x14ac:dyDescent="0.25">
      <c r="A600" s="101">
        <v>43312</v>
      </c>
      <c r="B600" s="3">
        <v>1615.5962979722201</v>
      </c>
      <c r="D600" s="3">
        <v>4.5255700479601702</v>
      </c>
      <c r="E600" s="3">
        <v>0.28090449224356101</v>
      </c>
      <c r="F600" s="3">
        <v>265.78894109996997</v>
      </c>
      <c r="G600" s="3">
        <v>29.6666495428403</v>
      </c>
      <c r="H600" s="3">
        <v>1610.4976999999999</v>
      </c>
      <c r="I600" s="3">
        <v>1619.1122</v>
      </c>
      <c r="J600" s="3">
        <v>1610.4976999999999</v>
      </c>
    </row>
    <row r="601" spans="1:10" ht="15" customHeight="1" x14ac:dyDescent="0.25">
      <c r="A601" s="101">
        <v>43313</v>
      </c>
      <c r="B601" s="3">
        <v>1612.54442794479</v>
      </c>
      <c r="D601" s="3">
        <v>-3.05187002743014</v>
      </c>
      <c r="E601" s="3">
        <v>-0.18890053358383499</v>
      </c>
      <c r="F601" s="3">
        <v>265.28686437202998</v>
      </c>
      <c r="G601" s="3">
        <v>29.421708549975801</v>
      </c>
      <c r="H601" s="3">
        <v>1616.1090999999999</v>
      </c>
      <c r="I601" s="3">
        <v>1622.0851</v>
      </c>
      <c r="J601" s="3">
        <v>1611.4829</v>
      </c>
    </row>
    <row r="602" spans="1:10" ht="15" customHeight="1" x14ac:dyDescent="0.25">
      <c r="A602" s="101">
        <v>43314</v>
      </c>
      <c r="B602" s="3">
        <v>1598.0581024437399</v>
      </c>
      <c r="D602" s="3">
        <v>-14.48632550105</v>
      </c>
      <c r="E602" s="3">
        <v>-0.89835202367186595</v>
      </c>
      <c r="F602" s="3">
        <v>262.90365445741003</v>
      </c>
      <c r="G602" s="3">
        <v>28.259046012147301</v>
      </c>
      <c r="H602" s="3">
        <v>1611.2609</v>
      </c>
      <c r="I602" s="3">
        <v>1611.2609</v>
      </c>
      <c r="J602" s="3">
        <v>1592.5354</v>
      </c>
    </row>
    <row r="603" spans="1:10" ht="15" customHeight="1" x14ac:dyDescent="0.25">
      <c r="A603" s="101">
        <v>43315</v>
      </c>
      <c r="B603" s="3">
        <v>1611.94951149143</v>
      </c>
      <c r="D603" s="3">
        <v>13.8914090476901</v>
      </c>
      <c r="E603" s="3">
        <v>0.86926808396061706</v>
      </c>
      <c r="F603" s="3">
        <v>265.18899201716999</v>
      </c>
      <c r="G603" s="3">
        <v>29.3739609639211</v>
      </c>
      <c r="H603" s="3">
        <v>1599.4090000000001</v>
      </c>
      <c r="I603" s="3">
        <v>1614.8607999999999</v>
      </c>
      <c r="J603" s="3">
        <v>1599.4090000000001</v>
      </c>
    </row>
    <row r="604" spans="1:10" ht="15" customHeight="1" x14ac:dyDescent="0.25">
      <c r="A604" s="101">
        <v>43318</v>
      </c>
      <c r="B604" s="3">
        <v>1608.4774867541</v>
      </c>
      <c r="D604" s="3">
        <v>-3.4720247373299999</v>
      </c>
      <c r="E604" s="3">
        <v>-0.215392896153276</v>
      </c>
      <c r="F604" s="3">
        <v>264.61779376698001</v>
      </c>
      <c r="G604" s="3">
        <v>29.095298642530501</v>
      </c>
      <c r="H604" s="3">
        <v>1612.5101</v>
      </c>
      <c r="I604" s="3">
        <v>1616.2935</v>
      </c>
      <c r="J604" s="3">
        <v>1603.8248000000001</v>
      </c>
    </row>
    <row r="605" spans="1:10" ht="15" customHeight="1" x14ac:dyDescent="0.25">
      <c r="A605" s="101">
        <v>43319</v>
      </c>
      <c r="B605" s="3">
        <v>1619.8929486427</v>
      </c>
      <c r="D605" s="3">
        <v>11.415461888599999</v>
      </c>
      <c r="E605" s="3">
        <v>0.70970604081233002</v>
      </c>
      <c r="F605" s="3">
        <v>266.49580223441001</v>
      </c>
      <c r="G605" s="3">
        <v>30.011495775402</v>
      </c>
      <c r="H605" s="3">
        <v>1610.5202999999999</v>
      </c>
      <c r="I605" s="3">
        <v>1621.2588000000001</v>
      </c>
      <c r="J605" s="3">
        <v>1610.5202999999999</v>
      </c>
    </row>
    <row r="606" spans="1:10" ht="15" customHeight="1" x14ac:dyDescent="0.25">
      <c r="A606" s="101">
        <v>43320</v>
      </c>
      <c r="B606" s="3">
        <v>1622.62637604826</v>
      </c>
      <c r="D606" s="3">
        <v>2.7334274055599499</v>
      </c>
      <c r="E606" s="3">
        <v>0.168741237366965</v>
      </c>
      <c r="F606" s="3">
        <v>266.94549054863</v>
      </c>
      <c r="G606" s="3">
        <v>30.230878782091999</v>
      </c>
      <c r="H606" s="3">
        <v>1619.9127000000001</v>
      </c>
      <c r="I606" s="3">
        <v>1624.1013</v>
      </c>
      <c r="J606" s="3">
        <v>1614.7333000000001</v>
      </c>
    </row>
    <row r="607" spans="1:10" ht="15" customHeight="1" x14ac:dyDescent="0.25">
      <c r="A607" s="101">
        <v>43321</v>
      </c>
      <c r="B607" s="3">
        <v>1631.2324082309101</v>
      </c>
      <c r="D607" s="3">
        <v>8.6060321826500896</v>
      </c>
      <c r="E607" s="3">
        <v>0.53037669729054604</v>
      </c>
      <c r="F607" s="3">
        <v>268.42830698671003</v>
      </c>
      <c r="G607" s="3">
        <v>30.954279231400299</v>
      </c>
      <c r="H607" s="3">
        <v>1622.9331</v>
      </c>
      <c r="I607" s="3">
        <v>1631.7383</v>
      </c>
      <c r="J607" s="3">
        <v>1618.7204999999999</v>
      </c>
    </row>
    <row r="608" spans="1:10" ht="15" customHeight="1" x14ac:dyDescent="0.25">
      <c r="A608" s="101">
        <v>43322</v>
      </c>
      <c r="B608" s="3">
        <v>1616.8180586214701</v>
      </c>
      <c r="D608" s="3">
        <v>-14.41434960944</v>
      </c>
      <c r="E608" s="3">
        <v>-0.88364781969188999</v>
      </c>
      <c r="F608" s="3">
        <v>266.05634610458998</v>
      </c>
      <c r="G608" s="3">
        <v>29.797104598180699</v>
      </c>
      <c r="H608" s="3">
        <v>1627.4351999999999</v>
      </c>
      <c r="I608" s="3">
        <v>1627.4351999999999</v>
      </c>
      <c r="J608" s="3">
        <v>1613.3888999999999</v>
      </c>
    </row>
    <row r="609" spans="1:10" ht="15" customHeight="1" x14ac:dyDescent="0.25">
      <c r="A609" s="101">
        <v>43325</v>
      </c>
      <c r="B609" s="3">
        <v>1611.79500724689</v>
      </c>
      <c r="D609" s="3">
        <v>-5.02305137458006</v>
      </c>
      <c r="E609" s="3">
        <v>-0.31067511571851703</v>
      </c>
      <c r="F609" s="3">
        <v>265.22977524344998</v>
      </c>
      <c r="G609" s="3">
        <v>29.393857293269502</v>
      </c>
      <c r="H609" s="3">
        <v>1615.3787</v>
      </c>
      <c r="I609" s="3">
        <v>1616.3371999999999</v>
      </c>
      <c r="J609" s="3">
        <v>1607.809</v>
      </c>
    </row>
    <row r="610" spans="1:10" ht="15" customHeight="1" x14ac:dyDescent="0.25">
      <c r="A610" s="101">
        <v>43326</v>
      </c>
      <c r="B610" s="3">
        <v>1608.5580800038799</v>
      </c>
      <c r="D610" s="3">
        <v>-3.2369272430100802</v>
      </c>
      <c r="E610" s="3">
        <v>-0.200827476723552</v>
      </c>
      <c r="F610" s="3">
        <v>264.69712097831001</v>
      </c>
      <c r="G610" s="3">
        <v>29.133998874632599</v>
      </c>
      <c r="H610" s="3">
        <v>1612.3074999999999</v>
      </c>
      <c r="I610" s="3">
        <v>1621.6063999999999</v>
      </c>
      <c r="J610" s="3">
        <v>1603.3513</v>
      </c>
    </row>
    <row r="611" spans="1:10" ht="15" customHeight="1" x14ac:dyDescent="0.25">
      <c r="A611" s="101">
        <v>43327</v>
      </c>
      <c r="B611" s="3">
        <v>1593.5927940055301</v>
      </c>
      <c r="D611" s="3">
        <v>-14.965285998349801</v>
      </c>
      <c r="E611" s="3">
        <v>-0.93035409690109805</v>
      </c>
      <c r="F611" s="3">
        <v>262.23450046891003</v>
      </c>
      <c r="G611" s="3">
        <v>27.9325954256107</v>
      </c>
      <c r="H611" s="3">
        <v>1609.3955000000001</v>
      </c>
      <c r="I611" s="3">
        <v>1619.1572000000001</v>
      </c>
      <c r="J611" s="3">
        <v>1592.0450000000001</v>
      </c>
    </row>
    <row r="612" spans="1:10" ht="15" customHeight="1" x14ac:dyDescent="0.25">
      <c r="A612" s="101">
        <v>43328</v>
      </c>
      <c r="B612" s="3">
        <v>1611.3301999615901</v>
      </c>
      <c r="D612" s="3">
        <v>17.737405956060002</v>
      </c>
      <c r="E612" s="3">
        <v>1.1130450653881601</v>
      </c>
      <c r="F612" s="3">
        <v>265.15328863612001</v>
      </c>
      <c r="G612" s="3">
        <v>29.356542866016301</v>
      </c>
      <c r="H612" s="3">
        <v>1595.8406</v>
      </c>
      <c r="I612" s="3">
        <v>1612.5237999999999</v>
      </c>
      <c r="J612" s="3">
        <v>1595.8406</v>
      </c>
    </row>
    <row r="613" spans="1:10" ht="15" customHeight="1" x14ac:dyDescent="0.25">
      <c r="A613" s="101">
        <v>43329</v>
      </c>
      <c r="B613" s="3">
        <v>1622.71259363028</v>
      </c>
      <c r="D613" s="3">
        <v>11.3823936686899</v>
      </c>
      <c r="E613" s="3">
        <v>0.706397339847608</v>
      </c>
      <c r="F613" s="3">
        <v>267.02632441356002</v>
      </c>
      <c r="G613" s="3">
        <v>30.270314043738701</v>
      </c>
      <c r="H613" s="3">
        <v>1610.9211</v>
      </c>
      <c r="I613" s="3">
        <v>1623.2155</v>
      </c>
      <c r="J613" s="3">
        <v>1608.9259</v>
      </c>
    </row>
    <row r="614" spans="1:10" ht="15" customHeight="1" x14ac:dyDescent="0.25">
      <c r="A614" s="101">
        <v>43332</v>
      </c>
      <c r="B614" s="3">
        <v>1630.91742237566</v>
      </c>
      <c r="D614" s="3">
        <v>8.2048287453799205</v>
      </c>
      <c r="E614" s="3">
        <v>0.505624272442739</v>
      </c>
      <c r="F614" s="3">
        <v>268.37647432361001</v>
      </c>
      <c r="G614" s="3">
        <v>30.9289923713329</v>
      </c>
      <c r="H614" s="3">
        <v>1623.6855</v>
      </c>
      <c r="I614" s="3">
        <v>1632.646</v>
      </c>
      <c r="J614" s="3">
        <v>1620.6659</v>
      </c>
    </row>
    <row r="615" spans="1:10" ht="15" customHeight="1" x14ac:dyDescent="0.25">
      <c r="A615" s="101">
        <v>43333</v>
      </c>
      <c r="B615" s="3">
        <v>1637.6014151248501</v>
      </c>
      <c r="D615" s="3">
        <v>6.6839927491901099</v>
      </c>
      <c r="E615" s="3">
        <v>0.409830237723118</v>
      </c>
      <c r="F615" s="3">
        <v>269.50023641656998</v>
      </c>
      <c r="G615" s="3">
        <v>31.477226112263999</v>
      </c>
      <c r="H615" s="3">
        <v>1631.057</v>
      </c>
      <c r="I615" s="3">
        <v>1640.4486999999999</v>
      </c>
      <c r="J615" s="3">
        <v>1630.7547999999999</v>
      </c>
    </row>
    <row r="616" spans="1:10" ht="15" customHeight="1" x14ac:dyDescent="0.25">
      <c r="A616" s="101">
        <v>43334</v>
      </c>
      <c r="B616" s="3">
        <v>1643.4567239637199</v>
      </c>
      <c r="D616" s="3">
        <v>5.8553088388698598</v>
      </c>
      <c r="E616" s="3">
        <v>0.35755396794301397</v>
      </c>
      <c r="F616" s="3">
        <v>270.46384520548997</v>
      </c>
      <c r="G616" s="3">
        <v>31.9473281511682</v>
      </c>
      <c r="H616" s="3">
        <v>1637.4508000000001</v>
      </c>
      <c r="I616" s="3">
        <v>1645.3989999999999</v>
      </c>
      <c r="J616" s="3">
        <v>1635.4531999999999</v>
      </c>
    </row>
    <row r="617" spans="1:10" ht="15" customHeight="1" x14ac:dyDescent="0.25">
      <c r="A617" s="101">
        <v>43335</v>
      </c>
      <c r="B617" s="3">
        <v>1643.7050520918301</v>
      </c>
      <c r="D617" s="3">
        <v>0.24832812811018801</v>
      </c>
      <c r="E617" s="3">
        <v>1.5110110566918199E-2</v>
      </c>
      <c r="F617" s="3">
        <v>270.50471259154</v>
      </c>
      <c r="G617" s="3">
        <v>31.967265538340001</v>
      </c>
      <c r="H617" s="3">
        <v>1643.4126000000001</v>
      </c>
      <c r="I617" s="3">
        <v>1649.2447999999999</v>
      </c>
      <c r="J617" s="3">
        <v>1642.2360000000001</v>
      </c>
    </row>
    <row r="618" spans="1:10" ht="15" customHeight="1" x14ac:dyDescent="0.25">
      <c r="A618" s="101">
        <v>43336</v>
      </c>
      <c r="B618" s="3">
        <v>1646.86748983501</v>
      </c>
      <c r="D618" s="3">
        <v>3.1624377431799</v>
      </c>
      <c r="E618" s="3">
        <v>0.19239691081773799</v>
      </c>
      <c r="F618" s="3">
        <v>271.02515530218</v>
      </c>
      <c r="G618" s="3">
        <v>32.221166480525198</v>
      </c>
      <c r="H618" s="3">
        <v>1643.4111</v>
      </c>
      <c r="I618" s="3">
        <v>1648.43</v>
      </c>
      <c r="J618" s="3">
        <v>1642.8670999999999</v>
      </c>
    </row>
    <row r="619" spans="1:10" ht="15" customHeight="1" x14ac:dyDescent="0.25">
      <c r="A619" s="101">
        <v>43339</v>
      </c>
      <c r="B619" s="3">
        <v>1665.0974855449001</v>
      </c>
      <c r="D619" s="3">
        <v>18.229995709890002</v>
      </c>
      <c r="E619" s="3">
        <v>1.1069497590068</v>
      </c>
      <c r="F619" s="3">
        <v>274.02526760565001</v>
      </c>
      <c r="G619" s="3">
        <v>33.684788364239601</v>
      </c>
      <c r="H619" s="3">
        <v>1647.375</v>
      </c>
      <c r="I619" s="3">
        <v>1665.1786999999999</v>
      </c>
      <c r="J619" s="3">
        <v>1647.375</v>
      </c>
    </row>
    <row r="620" spans="1:10" ht="15" customHeight="1" x14ac:dyDescent="0.25">
      <c r="A620" s="101">
        <v>43340</v>
      </c>
      <c r="B620" s="3">
        <v>1671.1461161985401</v>
      </c>
      <c r="D620" s="3">
        <v>6.0486306536399699</v>
      </c>
      <c r="E620" s="3">
        <v>0.36325985151917001</v>
      </c>
      <c r="F620" s="3">
        <v>275.02069138588001</v>
      </c>
      <c r="G620" s="3">
        <v>34.170411527955601</v>
      </c>
      <c r="H620" s="3">
        <v>1665.8402000000001</v>
      </c>
      <c r="I620" s="3">
        <v>1671.4363000000001</v>
      </c>
      <c r="J620" s="3">
        <v>1665.7335</v>
      </c>
    </row>
    <row r="621" spans="1:10" ht="15" customHeight="1" x14ac:dyDescent="0.25">
      <c r="A621" s="101">
        <v>43341</v>
      </c>
      <c r="B621" s="3">
        <v>1677.21542264444</v>
      </c>
      <c r="D621" s="3">
        <v>6.0693064458998798</v>
      </c>
      <c r="E621" s="3">
        <v>0.36318227275697801</v>
      </c>
      <c r="F621" s="3">
        <v>276.01951778340998</v>
      </c>
      <c r="G621" s="3">
        <v>34.6576946779116</v>
      </c>
      <c r="H621" s="3">
        <v>1671.5077000000001</v>
      </c>
      <c r="I621" s="3">
        <v>1679.5114000000001</v>
      </c>
      <c r="J621" s="3">
        <v>1669.7710999999999</v>
      </c>
    </row>
    <row r="622" spans="1:10" ht="15" customHeight="1" x14ac:dyDescent="0.25">
      <c r="A622" s="101">
        <v>43342</v>
      </c>
      <c r="B622" s="3">
        <v>1672.56309184666</v>
      </c>
      <c r="D622" s="3">
        <v>-4.6523307977799897</v>
      </c>
      <c r="E622" s="3">
        <v>-0.27738421284277898</v>
      </c>
      <c r="F622" s="3">
        <v>275.25388321670999</v>
      </c>
      <c r="G622" s="3">
        <v>34.284175491495098</v>
      </c>
      <c r="H622" s="3">
        <v>1676.8186000000001</v>
      </c>
      <c r="I622" s="3">
        <v>1678.0498</v>
      </c>
      <c r="J622" s="3">
        <v>1670.0571</v>
      </c>
    </row>
    <row r="623" spans="1:10" ht="15" customHeight="1" x14ac:dyDescent="0.25">
      <c r="A623" s="101">
        <v>43343</v>
      </c>
      <c r="B623" s="3">
        <v>1658.1631371441699</v>
      </c>
      <c r="D623" s="3">
        <v>-14.39995470249</v>
      </c>
      <c r="E623" s="3">
        <v>-0.86095136097922298</v>
      </c>
      <c r="F623" s="3">
        <v>272.88408116301002</v>
      </c>
      <c r="G623" s="3">
        <v>33.128054055022503</v>
      </c>
      <c r="H623" s="3">
        <v>1671.4095</v>
      </c>
      <c r="I623" s="3">
        <v>1671.4095</v>
      </c>
      <c r="J623" s="3">
        <v>1658.1631</v>
      </c>
    </row>
    <row r="624" spans="1:10" ht="15" customHeight="1" x14ac:dyDescent="0.25">
      <c r="A624" s="101">
        <v>43346</v>
      </c>
      <c r="B624" s="3">
        <v>1660.1435980374899</v>
      </c>
      <c r="D624" s="3">
        <v>1.9804608933200101</v>
      </c>
      <c r="E624" s="3">
        <v>0.119437035413239</v>
      </c>
      <c r="F624" s="3">
        <v>273.21000581967002</v>
      </c>
      <c r="G624" s="3">
        <v>33.2870582560912</v>
      </c>
      <c r="H624" s="3">
        <v>1657.6737000000001</v>
      </c>
      <c r="I624" s="3">
        <v>1664.4742000000001</v>
      </c>
      <c r="J624" s="3">
        <v>1656.9445000000001</v>
      </c>
    </row>
    <row r="625" spans="1:10" ht="15" customHeight="1" x14ac:dyDescent="0.25">
      <c r="A625" s="101">
        <v>43347</v>
      </c>
      <c r="B625" s="3">
        <v>1645.94525596173</v>
      </c>
      <c r="D625" s="3">
        <v>-14.1983420757599</v>
      </c>
      <c r="E625" s="3">
        <v>-0.85524782871458904</v>
      </c>
      <c r="F625" s="3">
        <v>270.87338317707002</v>
      </c>
      <c r="G625" s="3">
        <v>32.147123584400298</v>
      </c>
      <c r="H625" s="3">
        <v>1660.6393</v>
      </c>
      <c r="I625" s="3">
        <v>1663.2242000000001</v>
      </c>
      <c r="J625" s="3">
        <v>1638.5142000000001</v>
      </c>
    </row>
    <row r="626" spans="1:10" ht="15" customHeight="1" x14ac:dyDescent="0.25">
      <c r="A626" s="101">
        <v>43348</v>
      </c>
      <c r="B626" s="3">
        <v>1631.73737683736</v>
      </c>
      <c r="D626" s="3">
        <v>-14.207879124370001</v>
      </c>
      <c r="E626" s="3">
        <v>-0.86320484067791103</v>
      </c>
      <c r="F626" s="3">
        <v>268.53519102138</v>
      </c>
      <c r="G626" s="3">
        <v>31.006423216804301</v>
      </c>
      <c r="H626" s="3">
        <v>1645.2902999999999</v>
      </c>
      <c r="I626" s="3">
        <v>1645.2902999999999</v>
      </c>
      <c r="J626" s="3">
        <v>1631.7374</v>
      </c>
    </row>
    <row r="627" spans="1:10" ht="15" customHeight="1" x14ac:dyDescent="0.25">
      <c r="A627" s="101">
        <v>43349</v>
      </c>
      <c r="B627" s="3">
        <v>1632.4187617355201</v>
      </c>
      <c r="D627" s="3">
        <v>0.68138489816010395</v>
      </c>
      <c r="E627" s="3">
        <v>4.17582454034892E-2</v>
      </c>
      <c r="F627" s="3">
        <v>268.64732660544001</v>
      </c>
      <c r="G627" s="3">
        <v>31.061129200504801</v>
      </c>
      <c r="H627" s="3">
        <v>1631.3643999999999</v>
      </c>
      <c r="I627" s="3">
        <v>1646.9575</v>
      </c>
      <c r="J627" s="3">
        <v>1627.7457999999999</v>
      </c>
    </row>
    <row r="628" spans="1:10" ht="15" customHeight="1" x14ac:dyDescent="0.25">
      <c r="A628" s="101">
        <v>43350</v>
      </c>
      <c r="B628" s="3">
        <v>1618.1984519600701</v>
      </c>
      <c r="D628" s="3">
        <v>-14.22030977545</v>
      </c>
      <c r="E628" s="3">
        <v>-0.87111898667052701</v>
      </c>
      <c r="F628" s="3">
        <v>266.3070887362</v>
      </c>
      <c r="G628" s="3">
        <v>29.919430819895801</v>
      </c>
      <c r="H628" s="3">
        <v>1632.6708000000001</v>
      </c>
      <c r="I628" s="3">
        <v>1634.8031000000001</v>
      </c>
      <c r="J628" s="3">
        <v>1610.7163</v>
      </c>
    </row>
    <row r="629" spans="1:10" ht="15" customHeight="1" x14ac:dyDescent="0.25">
      <c r="A629" s="101">
        <v>43353</v>
      </c>
      <c r="B629" s="3">
        <v>1624.2455186531899</v>
      </c>
      <c r="D629" s="3">
        <v>6.0470666931198496</v>
      </c>
      <c r="E629" s="3">
        <v>0.37369129143556201</v>
      </c>
      <c r="F629" s="3">
        <v>267.30225513528001</v>
      </c>
      <c r="G629" s="3">
        <v>30.404928418751101</v>
      </c>
      <c r="H629" s="3">
        <v>1617.7325000000001</v>
      </c>
      <c r="I629" s="3">
        <v>1629.4816000000001</v>
      </c>
      <c r="J629" s="3">
        <v>1613.4629</v>
      </c>
    </row>
    <row r="630" spans="1:10" ht="15" customHeight="1" x14ac:dyDescent="0.25">
      <c r="A630" s="101">
        <v>43354</v>
      </c>
      <c r="B630" s="3">
        <v>1620.3856604303</v>
      </c>
      <c r="D630" s="3">
        <v>-3.8598582228898901</v>
      </c>
      <c r="E630" s="3">
        <v>-0.23764007217888999</v>
      </c>
      <c r="F630" s="3">
        <v>266.66703786324001</v>
      </c>
      <c r="G630" s="3">
        <v>30.095034052731599</v>
      </c>
      <c r="H630" s="3">
        <v>1624.837</v>
      </c>
      <c r="I630" s="3">
        <v>1625.8610000000001</v>
      </c>
      <c r="J630" s="3">
        <v>1609.3864000000001</v>
      </c>
    </row>
    <row r="631" spans="1:10" ht="15" customHeight="1" x14ac:dyDescent="0.25">
      <c r="A631" s="101">
        <v>43355</v>
      </c>
      <c r="B631" s="3">
        <v>1618.8066448587699</v>
      </c>
      <c r="D631" s="3">
        <v>-1.5790155715301299</v>
      </c>
      <c r="E631" s="3">
        <v>-9.7446898605035803E-2</v>
      </c>
      <c r="F631" s="3">
        <v>266.40717910524</v>
      </c>
      <c r="G631" s="3">
        <v>29.968260476807799</v>
      </c>
      <c r="H631" s="3">
        <v>1620.7731000000001</v>
      </c>
      <c r="I631" s="3">
        <v>1631.1242999999999</v>
      </c>
      <c r="J631" s="3">
        <v>1614.2977000000001</v>
      </c>
    </row>
    <row r="632" spans="1:10" ht="15" customHeight="1" x14ac:dyDescent="0.25">
      <c r="A632" s="101">
        <v>43356</v>
      </c>
      <c r="B632" s="3">
        <v>1621.8483311094401</v>
      </c>
      <c r="D632" s="3">
        <v>3.0416862506701801</v>
      </c>
      <c r="E632" s="3">
        <v>0.187896822658251</v>
      </c>
      <c r="F632" s="3">
        <v>266.90774973011003</v>
      </c>
      <c r="G632" s="3">
        <v>30.212466708706899</v>
      </c>
      <c r="H632" s="3">
        <v>1618.94</v>
      </c>
      <c r="I632" s="3">
        <v>1628.8715</v>
      </c>
      <c r="J632" s="3">
        <v>1616.8145</v>
      </c>
    </row>
    <row r="633" spans="1:10" ht="15" customHeight="1" x14ac:dyDescent="0.25">
      <c r="A633" s="101">
        <v>43357</v>
      </c>
      <c r="B633" s="3">
        <v>1634.7362629613799</v>
      </c>
      <c r="D633" s="3">
        <v>12.887931851939801</v>
      </c>
      <c r="E633" s="3">
        <v>0.79464470288190803</v>
      </c>
      <c r="F633" s="3">
        <v>269.02871802492001</v>
      </c>
      <c r="G633" s="3">
        <v>31.247193177898701</v>
      </c>
      <c r="H633" s="3">
        <v>1623.2551000000001</v>
      </c>
      <c r="I633" s="3">
        <v>1634.7363</v>
      </c>
      <c r="J633" s="3">
        <v>1622.8448000000001</v>
      </c>
    </row>
    <row r="634" spans="1:10" ht="15" customHeight="1" x14ac:dyDescent="0.25">
      <c r="A634" s="101">
        <v>43360</v>
      </c>
      <c r="B634" s="3">
        <v>1640.59919746639</v>
      </c>
      <c r="D634" s="3">
        <v>5.8629345050101103</v>
      </c>
      <c r="E634" s="3">
        <v>0.35864711867277199</v>
      </c>
      <c r="F634" s="3">
        <v>269.99358177052</v>
      </c>
      <c r="G634" s="3">
        <v>31.7179074545707</v>
      </c>
      <c r="H634" s="3">
        <v>1633.68</v>
      </c>
      <c r="I634" s="3">
        <v>1644.7891</v>
      </c>
      <c r="J634" s="3">
        <v>1624.6384</v>
      </c>
    </row>
    <row r="635" spans="1:10" ht="15" customHeight="1" x14ac:dyDescent="0.25">
      <c r="A635" s="101">
        <v>43361</v>
      </c>
      <c r="B635" s="3">
        <v>1625.45170569166</v>
      </c>
      <c r="D635" s="3">
        <v>-15.14749177473</v>
      </c>
      <c r="E635" s="3">
        <v>-0.923290209950278</v>
      </c>
      <c r="F635" s="3">
        <v>267.50075746253998</v>
      </c>
      <c r="G635" s="3">
        <v>30.501768910292</v>
      </c>
      <c r="H635" s="3">
        <v>1640.0110999999999</v>
      </c>
      <c r="I635" s="3">
        <v>1640.7108000000001</v>
      </c>
      <c r="J635" s="3">
        <v>1616.0355999999999</v>
      </c>
    </row>
    <row r="636" spans="1:10" ht="15" customHeight="1" x14ac:dyDescent="0.25">
      <c r="A636" s="101">
        <v>43362</v>
      </c>
      <c r="B636" s="3">
        <v>1630.5017123289999</v>
      </c>
      <c r="D636" s="3">
        <v>5.0500066373399397</v>
      </c>
      <c r="E636" s="3">
        <v>0.31068327774099702</v>
      </c>
      <c r="F636" s="3">
        <v>268.33183758381</v>
      </c>
      <c r="G636" s="3">
        <v>30.907216083454099</v>
      </c>
      <c r="H636" s="3">
        <v>1626.4999</v>
      </c>
      <c r="I636" s="3">
        <v>1637.9060999999999</v>
      </c>
      <c r="J636" s="3">
        <v>1626.4999</v>
      </c>
    </row>
    <row r="637" spans="1:10" ht="15" customHeight="1" x14ac:dyDescent="0.25">
      <c r="A637" s="101">
        <v>43363</v>
      </c>
      <c r="B637" s="3">
        <v>1645.84299163229</v>
      </c>
      <c r="D637" s="3">
        <v>15.341279303289999</v>
      </c>
      <c r="E637" s="3">
        <v>0.94089317338874601</v>
      </c>
      <c r="F637" s="3">
        <v>270.85655352565999</v>
      </c>
      <c r="G637" s="3">
        <v>32.138913143054303</v>
      </c>
      <c r="H637" s="3">
        <v>1630.1776</v>
      </c>
      <c r="I637" s="3">
        <v>1646.2382</v>
      </c>
      <c r="J637" s="3">
        <v>1629.6165000000001</v>
      </c>
    </row>
    <row r="638" spans="1:10" ht="15" customHeight="1" x14ac:dyDescent="0.25">
      <c r="A638" s="101">
        <v>43364</v>
      </c>
      <c r="B638" s="3">
        <v>1662.32435944944</v>
      </c>
      <c r="D638" s="3">
        <v>16.481367817149899</v>
      </c>
      <c r="E638" s="3">
        <v>1.0013936870615101</v>
      </c>
      <c r="F638" s="3">
        <v>273.56889395365999</v>
      </c>
      <c r="G638" s="3">
        <v>33.462143877421397</v>
      </c>
      <c r="H638" s="3">
        <v>1647.6313</v>
      </c>
      <c r="I638" s="3">
        <v>1663.3447000000001</v>
      </c>
      <c r="J638" s="3">
        <v>1647.5739000000001</v>
      </c>
    </row>
    <row r="639" spans="1:10" ht="15" customHeight="1" x14ac:dyDescent="0.25">
      <c r="A639" s="101">
        <v>43367</v>
      </c>
      <c r="B639" s="3">
        <v>1655.0081120946099</v>
      </c>
      <c r="D639" s="3">
        <v>-7.3162473548300104</v>
      </c>
      <c r="E639" s="3">
        <v>-0.440121527019743</v>
      </c>
      <c r="F639" s="3">
        <v>272.36485836013998</v>
      </c>
      <c r="G639" s="3">
        <v>32.874748251794699</v>
      </c>
      <c r="H639" s="3">
        <v>1661.6596999999999</v>
      </c>
      <c r="I639" s="3">
        <v>1661.6596999999999</v>
      </c>
      <c r="J639" s="3">
        <v>1652.8368</v>
      </c>
    </row>
    <row r="640" spans="1:10" ht="15" customHeight="1" x14ac:dyDescent="0.25">
      <c r="A640" s="101">
        <v>43368</v>
      </c>
      <c r="B640" s="3">
        <v>1656.70757046309</v>
      </c>
      <c r="D640" s="3">
        <v>1.69945836848</v>
      </c>
      <c r="E640" s="3">
        <v>0.10268580293115701</v>
      </c>
      <c r="F640" s="3">
        <v>272.64453840185001</v>
      </c>
      <c r="G640" s="3">
        <v>33.011191753930099</v>
      </c>
      <c r="H640" s="3">
        <v>1654.7832000000001</v>
      </c>
      <c r="I640" s="3">
        <v>1658.9042999999999</v>
      </c>
      <c r="J640" s="3">
        <v>1650.3820000000001</v>
      </c>
    </row>
    <row r="641" spans="1:10" ht="15" customHeight="1" x14ac:dyDescent="0.25">
      <c r="A641" s="101">
        <v>43369</v>
      </c>
      <c r="B641" s="3">
        <v>1658.28859900671</v>
      </c>
      <c r="D641" s="3">
        <v>1.58102854362005</v>
      </c>
      <c r="E641" s="3">
        <v>9.5431962273107004E-2</v>
      </c>
      <c r="F641" s="3">
        <v>272.90472843487998</v>
      </c>
      <c r="G641" s="3">
        <v>33.138126944264997</v>
      </c>
      <c r="H641" s="3">
        <v>1656.6693</v>
      </c>
      <c r="I641" s="3">
        <v>1658.8286000000001</v>
      </c>
      <c r="J641" s="3">
        <v>1648.2743</v>
      </c>
    </row>
    <row r="642" spans="1:10" ht="15" customHeight="1" x14ac:dyDescent="0.25">
      <c r="A642" s="101">
        <v>43370</v>
      </c>
      <c r="B642" s="3">
        <v>1676.3743704696101</v>
      </c>
      <c r="D642" s="3">
        <v>18.085771462899999</v>
      </c>
      <c r="E642" s="3">
        <v>1.0906287044205101</v>
      </c>
      <c r="F642" s="3">
        <v>275.88110573890998</v>
      </c>
      <c r="G642" s="3">
        <v>34.5901695732462</v>
      </c>
      <c r="H642" s="3">
        <v>1657.3218999999999</v>
      </c>
      <c r="I642" s="3">
        <v>1676.8861999999999</v>
      </c>
      <c r="J642" s="3">
        <v>1649.4808</v>
      </c>
    </row>
    <row r="643" spans="1:10" ht="15" customHeight="1" x14ac:dyDescent="0.25">
      <c r="A643" s="101">
        <v>43371</v>
      </c>
      <c r="B643" s="3">
        <v>1662.3577666487599</v>
      </c>
      <c r="D643" s="3">
        <v>-14.016603820850101</v>
      </c>
      <c r="E643" s="3">
        <v>-0.83612611047755303</v>
      </c>
      <c r="F643" s="3">
        <v>273.57439177995002</v>
      </c>
      <c r="G643" s="3">
        <v>33.464826023306898</v>
      </c>
      <c r="H643" s="3">
        <v>1674.8833999999999</v>
      </c>
      <c r="I643" s="3">
        <v>1674.9132</v>
      </c>
      <c r="J643" s="3">
        <v>1654.1964</v>
      </c>
    </row>
    <row r="644" spans="1:10" ht="15" customHeight="1" x14ac:dyDescent="0.25">
      <c r="A644" s="101">
        <v>43374</v>
      </c>
      <c r="B644" s="3">
        <v>1667.44710103957</v>
      </c>
      <c r="D644" s="3">
        <v>5.0893343908100999</v>
      </c>
      <c r="E644" s="3">
        <v>0.30615156935020998</v>
      </c>
      <c r="F644" s="3">
        <v>274.41194407372001</v>
      </c>
      <c r="G644" s="3">
        <v>33.873430682705497</v>
      </c>
      <c r="H644" s="3">
        <v>1662.7132999999999</v>
      </c>
      <c r="I644" s="3">
        <v>1670.3483000000001</v>
      </c>
      <c r="J644" s="3">
        <v>1657.0791999999999</v>
      </c>
    </row>
    <row r="645" spans="1:10" ht="15" customHeight="1" x14ac:dyDescent="0.25">
      <c r="A645" s="101">
        <v>43375</v>
      </c>
      <c r="B645" s="3">
        <v>1656.90167244085</v>
      </c>
      <c r="D645" s="3">
        <v>-10.545428598719999</v>
      </c>
      <c r="E645" s="3">
        <v>-0.63242957405638101</v>
      </c>
      <c r="F645" s="3">
        <v>272.67648178464998</v>
      </c>
      <c r="G645" s="3">
        <v>33.026775515261903</v>
      </c>
      <c r="H645" s="3">
        <v>1665.9045000000001</v>
      </c>
      <c r="I645" s="3">
        <v>1665.9045000000001</v>
      </c>
      <c r="J645" s="3">
        <v>1650.575</v>
      </c>
    </row>
    <row r="646" spans="1:10" ht="15" customHeight="1" x14ac:dyDescent="0.25">
      <c r="A646" s="101">
        <v>43376</v>
      </c>
      <c r="B646" s="3">
        <v>1665.1416392533299</v>
      </c>
      <c r="D646" s="3">
        <v>8.2399668124798993</v>
      </c>
      <c r="E646" s="3">
        <v>0.49731175660781002</v>
      </c>
      <c r="F646" s="3">
        <v>274.03253398607001</v>
      </c>
      <c r="G646" s="3">
        <v>33.688333309335803</v>
      </c>
      <c r="H646" s="3">
        <v>1658.7616</v>
      </c>
      <c r="I646" s="3">
        <v>1677.3252</v>
      </c>
      <c r="J646" s="3">
        <v>1658.7264</v>
      </c>
    </row>
    <row r="647" spans="1:10" ht="15" customHeight="1" x14ac:dyDescent="0.25">
      <c r="A647" s="101">
        <v>43377</v>
      </c>
      <c r="B647" s="3">
        <v>1648.9608621253101</v>
      </c>
      <c r="D647" s="3">
        <v>-16.180777128019798</v>
      </c>
      <c r="E647" s="3">
        <v>-0.97173578190474696</v>
      </c>
      <c r="F647" s="3">
        <v>271.36966179926998</v>
      </c>
      <c r="G647" s="3">
        <v>32.389235938338302</v>
      </c>
      <c r="H647" s="3">
        <v>1664.4766</v>
      </c>
      <c r="I647" s="3">
        <v>1664.8033</v>
      </c>
      <c r="J647" s="3">
        <v>1643.5568000000001</v>
      </c>
    </row>
    <row r="648" spans="1:10" ht="15" customHeight="1" x14ac:dyDescent="0.25">
      <c r="A648" s="101">
        <v>43378</v>
      </c>
      <c r="B648" s="3">
        <v>1634.8590616972899</v>
      </c>
      <c r="D648" s="3">
        <v>-14.1018004280201</v>
      </c>
      <c r="E648" s="3">
        <v>-0.85519315539391805</v>
      </c>
      <c r="F648" s="3">
        <v>269.04892702575</v>
      </c>
      <c r="G648" s="3">
        <v>31.2570522541168</v>
      </c>
      <c r="H648" s="3">
        <v>1649.2149999999999</v>
      </c>
      <c r="I648" s="3">
        <v>1649.6110000000001</v>
      </c>
      <c r="J648" s="3">
        <v>1633.675</v>
      </c>
    </row>
    <row r="649" spans="1:10" ht="15" customHeight="1" x14ac:dyDescent="0.25">
      <c r="A649" s="101">
        <v>43381</v>
      </c>
      <c r="B649" s="3">
        <v>1621.1896845081001</v>
      </c>
      <c r="D649" s="3">
        <v>-13.669377189189801</v>
      </c>
      <c r="E649" s="3">
        <v>-0.83611960868348301</v>
      </c>
      <c r="F649" s="3">
        <v>266.88118376269</v>
      </c>
      <c r="G649" s="3">
        <v>30.199506350111999</v>
      </c>
      <c r="H649" s="3">
        <v>1634.4523999999999</v>
      </c>
      <c r="I649" s="3">
        <v>1634.4523999999999</v>
      </c>
      <c r="J649" s="3">
        <v>1620.8208</v>
      </c>
    </row>
    <row r="650" spans="1:10" ht="15" customHeight="1" x14ac:dyDescent="0.25">
      <c r="A650" s="101">
        <v>43382</v>
      </c>
      <c r="B650" s="3">
        <v>1624.4885209132999</v>
      </c>
      <c r="D650" s="3">
        <v>3.2988364051998298</v>
      </c>
      <c r="E650" s="3">
        <v>0.20348244481958</v>
      </c>
      <c r="F650" s="3">
        <v>267.42424012017</v>
      </c>
      <c r="G650" s="3">
        <v>30.464439488774399</v>
      </c>
      <c r="H650" s="3">
        <v>1619.7538999999999</v>
      </c>
      <c r="I650" s="3">
        <v>1625.7681</v>
      </c>
      <c r="J650" s="3">
        <v>1607.8209999999999</v>
      </c>
    </row>
    <row r="651" spans="1:10" ht="15" customHeight="1" x14ac:dyDescent="0.25">
      <c r="A651" s="101">
        <v>43383</v>
      </c>
      <c r="B651" s="3">
        <v>1595.1256843626099</v>
      </c>
      <c r="D651" s="3">
        <v>-29.362836550689899</v>
      </c>
      <c r="E651" s="3">
        <v>-1.80751271385912</v>
      </c>
      <c r="F651" s="3">
        <v>262.59051298006</v>
      </c>
      <c r="G651" s="3">
        <v>28.106278157951301</v>
      </c>
      <c r="H651" s="3">
        <v>1625.9719</v>
      </c>
      <c r="I651" s="3">
        <v>1626.1895</v>
      </c>
      <c r="J651" s="3">
        <v>1591.9344000000001</v>
      </c>
    </row>
    <row r="652" spans="1:10" ht="15" customHeight="1" x14ac:dyDescent="0.25">
      <c r="A652" s="101">
        <v>43384</v>
      </c>
      <c r="B652" s="3">
        <v>1550.4120806716701</v>
      </c>
      <c r="D652" s="3">
        <v>-44.713603690939799</v>
      </c>
      <c r="E652" s="3">
        <v>-2.8031398484318601</v>
      </c>
      <c r="F652" s="3">
        <v>255.22973367251001</v>
      </c>
      <c r="G652" s="3">
        <v>24.515280026560699</v>
      </c>
      <c r="H652" s="3">
        <v>1591.5586000000001</v>
      </c>
      <c r="I652" s="3">
        <v>1591.5586000000001</v>
      </c>
      <c r="J652" s="3">
        <v>1547.1536000000001</v>
      </c>
    </row>
    <row r="653" spans="1:10" ht="15" customHeight="1" x14ac:dyDescent="0.25">
      <c r="A653" s="101">
        <v>43385</v>
      </c>
      <c r="B653" s="3">
        <v>1536.4558767078599</v>
      </c>
      <c r="D653" s="3">
        <v>-13.956203963810101</v>
      </c>
      <c r="E653" s="3">
        <v>-0.90016094029426996</v>
      </c>
      <c r="F653" s="3">
        <v>252.93225530197</v>
      </c>
      <c r="G653" s="3">
        <v>23.394442111062101</v>
      </c>
      <c r="H653" s="3">
        <v>1551.1396</v>
      </c>
      <c r="I653" s="3">
        <v>1565.5418999999999</v>
      </c>
      <c r="J653" s="3">
        <v>1536.4558999999999</v>
      </c>
    </row>
    <row r="654" spans="1:10" ht="15" customHeight="1" x14ac:dyDescent="0.25">
      <c r="A654" s="101">
        <v>43388</v>
      </c>
      <c r="B654" s="3">
        <v>1536.0953332552699</v>
      </c>
      <c r="D654" s="3">
        <v>-0.36054345259003601</v>
      </c>
      <c r="E654" s="3">
        <v>-2.3465916467613201E-2</v>
      </c>
      <c r="F654" s="3">
        <v>252.87290243021999</v>
      </c>
      <c r="G654" s="3">
        <v>23.365486474350099</v>
      </c>
      <c r="H654" s="3">
        <v>1536.5646999999999</v>
      </c>
      <c r="I654" s="3">
        <v>1539.8221000000001</v>
      </c>
      <c r="J654" s="3">
        <v>1521.3153</v>
      </c>
    </row>
    <row r="655" spans="1:10" ht="15" customHeight="1" x14ac:dyDescent="0.25">
      <c r="A655" s="101">
        <v>43389</v>
      </c>
      <c r="B655" s="3">
        <v>1554.1605611278501</v>
      </c>
      <c r="D655" s="3">
        <v>18.065227872580099</v>
      </c>
      <c r="E655" s="3">
        <v>1.1760486137469299</v>
      </c>
      <c r="F655" s="3">
        <v>255.84681069378999</v>
      </c>
      <c r="G655" s="3">
        <v>24.816324567872702</v>
      </c>
      <c r="H655" s="3">
        <v>1535.0607</v>
      </c>
      <c r="I655" s="3">
        <v>1554.1605999999999</v>
      </c>
      <c r="J655" s="3">
        <v>1526.6714999999999</v>
      </c>
    </row>
    <row r="656" spans="1:10" ht="15" customHeight="1" x14ac:dyDescent="0.25">
      <c r="A656" s="101">
        <v>43390</v>
      </c>
      <c r="B656" s="3">
        <v>1548.26704981183</v>
      </c>
      <c r="D656" s="3">
        <v>-5.8935113160200601</v>
      </c>
      <c r="E656" s="3">
        <v>-0.37920865214486899</v>
      </c>
      <c r="F656" s="3">
        <v>254.87661745139999</v>
      </c>
      <c r="G656" s="3">
        <v>24.343010265820901</v>
      </c>
      <c r="H656" s="3">
        <v>1554.9290000000001</v>
      </c>
      <c r="I656" s="3">
        <v>1562.7806</v>
      </c>
      <c r="J656" s="3">
        <v>1544.9899</v>
      </c>
    </row>
    <row r="657" spans="1:10" ht="15" customHeight="1" x14ac:dyDescent="0.25">
      <c r="A657" s="101">
        <v>43391</v>
      </c>
      <c r="B657" s="3">
        <v>1543.8689954209101</v>
      </c>
      <c r="D657" s="3">
        <v>-4.3980543909199197</v>
      </c>
      <c r="E657" s="3">
        <v>-0.28406303624781598</v>
      </c>
      <c r="F657" s="3">
        <v>254.15260719317999</v>
      </c>
      <c r="G657" s="3">
        <v>23.989797735497</v>
      </c>
      <c r="H657" s="3">
        <v>1553.1991</v>
      </c>
      <c r="I657" s="3">
        <v>1558.6104</v>
      </c>
      <c r="J657" s="3">
        <v>1542.424</v>
      </c>
    </row>
    <row r="658" spans="1:10" ht="15" customHeight="1" x14ac:dyDescent="0.25">
      <c r="A658" s="101">
        <v>43392</v>
      </c>
      <c r="B658" s="3">
        <v>1531.66160336965</v>
      </c>
      <c r="D658" s="3">
        <v>-12.207392051259999</v>
      </c>
      <c r="E658" s="3">
        <v>-0.79070128925879901</v>
      </c>
      <c r="F658" s="3">
        <v>252.46961118796</v>
      </c>
      <c r="G658" s="3">
        <v>23.168738543614499</v>
      </c>
      <c r="H658" s="3">
        <v>1545.9947999999999</v>
      </c>
      <c r="I658" s="3">
        <v>1546.9247</v>
      </c>
      <c r="J658" s="3">
        <v>1510.6926000000001</v>
      </c>
    </row>
    <row r="659" spans="1:10" ht="15" customHeight="1" x14ac:dyDescent="0.25">
      <c r="A659" s="101">
        <v>43395</v>
      </c>
      <c r="B659" s="3">
        <v>1526.0546798621299</v>
      </c>
      <c r="D659" s="3">
        <v>-5.6069235075201496</v>
      </c>
      <c r="E659" s="3">
        <v>-0.36606803325126502</v>
      </c>
      <c r="F659" s="3">
        <v>251.54540064772999</v>
      </c>
      <c r="G659" s="3">
        <v>22.717857164848901</v>
      </c>
      <c r="H659" s="3">
        <v>1533.0205000000001</v>
      </c>
      <c r="I659" s="3">
        <v>1545.3613</v>
      </c>
      <c r="J659" s="3">
        <v>1523.4645</v>
      </c>
    </row>
    <row r="660" spans="1:10" ht="15" customHeight="1" x14ac:dyDescent="0.25">
      <c r="A660" s="101">
        <v>43396</v>
      </c>
      <c r="B660" s="3">
        <v>1508.87502170075</v>
      </c>
      <c r="D660" s="3">
        <v>-17.179658161379798</v>
      </c>
      <c r="E660" s="3">
        <v>-1.1257563957624299</v>
      </c>
      <c r="F660" s="3">
        <v>248.71361221168999</v>
      </c>
      <c r="G660" s="3">
        <v>21.336353039072002</v>
      </c>
      <c r="H660" s="3">
        <v>1523.2710999999999</v>
      </c>
      <c r="I660" s="3">
        <v>1523.2710999999999</v>
      </c>
      <c r="J660" s="3">
        <v>1499.6424999999999</v>
      </c>
    </row>
    <row r="661" spans="1:10" ht="15" customHeight="1" x14ac:dyDescent="0.25">
      <c r="A661" s="101">
        <v>43397</v>
      </c>
      <c r="B661" s="3">
        <v>1501.4707815669301</v>
      </c>
      <c r="D661" s="3">
        <v>-7.4042401338199397</v>
      </c>
      <c r="E661" s="3">
        <v>-0.49071261882738199</v>
      </c>
      <c r="F661" s="3">
        <v>247.49314313183001</v>
      </c>
      <c r="G661" s="3">
        <v>20.740940243486399</v>
      </c>
      <c r="H661" s="3">
        <v>1511.5549000000001</v>
      </c>
      <c r="I661" s="3">
        <v>1523.0731000000001</v>
      </c>
      <c r="J661" s="3">
        <v>1500.2415000000001</v>
      </c>
    </row>
    <row r="662" spans="1:10" ht="15" customHeight="1" x14ac:dyDescent="0.25">
      <c r="A662" s="101">
        <v>43398</v>
      </c>
      <c r="B662" s="3">
        <v>1506.0209246459201</v>
      </c>
      <c r="D662" s="3">
        <v>4.5501430789899997</v>
      </c>
      <c r="E662" s="3">
        <v>0.30304572921768802</v>
      </c>
      <c r="F662" s="3">
        <v>248.24316053219999</v>
      </c>
      <c r="G662" s="3">
        <v>21.1068405063127</v>
      </c>
      <c r="H662" s="3">
        <v>1500.1011000000001</v>
      </c>
      <c r="I662" s="3">
        <v>1511.33</v>
      </c>
      <c r="J662" s="3">
        <v>1487.6757</v>
      </c>
    </row>
    <row r="663" spans="1:10" ht="15" customHeight="1" x14ac:dyDescent="0.25">
      <c r="A663" s="101">
        <v>43399</v>
      </c>
      <c r="B663" s="3">
        <v>1485.2674902107699</v>
      </c>
      <c r="D663" s="3">
        <v>-20.753434435150201</v>
      </c>
      <c r="E663" s="3">
        <v>-1.37803094867553</v>
      </c>
      <c r="F663" s="3">
        <v>244.82229295210001</v>
      </c>
      <c r="G663" s="3">
        <v>19.437950763174602</v>
      </c>
      <c r="H663" s="3">
        <v>1504.4632999999999</v>
      </c>
      <c r="I663" s="3">
        <v>1504.4632999999999</v>
      </c>
      <c r="J663" s="3">
        <v>1473.7931000000001</v>
      </c>
    </row>
    <row r="664" spans="1:10" ht="15" customHeight="1" x14ac:dyDescent="0.25">
      <c r="A664" s="101">
        <v>43402</v>
      </c>
      <c r="B664" s="3">
        <v>1503.1427322647601</v>
      </c>
      <c r="D664" s="3">
        <v>17.8752420539901</v>
      </c>
      <c r="E664" s="3">
        <v>1.2035032189018999</v>
      </c>
      <c r="F664" s="3">
        <v>247.76873712836999</v>
      </c>
      <c r="G664" s="3">
        <v>20.875390345200799</v>
      </c>
      <c r="H664" s="3">
        <v>1485.8572999999999</v>
      </c>
      <c r="I664" s="3">
        <v>1517.7198000000001</v>
      </c>
      <c r="J664" s="3">
        <v>1485.8574000000001</v>
      </c>
    </row>
    <row r="665" spans="1:10" ht="15" customHeight="1" x14ac:dyDescent="0.25">
      <c r="A665" s="101">
        <v>43403</v>
      </c>
      <c r="B665" s="3">
        <v>1516.0008638713</v>
      </c>
      <c r="D665" s="3">
        <v>12.858131606539899</v>
      </c>
      <c r="E665" s="3">
        <v>0.85541654365495201</v>
      </c>
      <c r="F665" s="3">
        <v>249.88819189577001</v>
      </c>
      <c r="G665" s="3">
        <v>21.909378431420699</v>
      </c>
      <c r="H665" s="3">
        <v>1504.1831999999999</v>
      </c>
      <c r="I665" s="3">
        <v>1516.0009</v>
      </c>
      <c r="J665" s="3">
        <v>1495.8696</v>
      </c>
    </row>
    <row r="666" spans="1:10" ht="15" customHeight="1" x14ac:dyDescent="0.25">
      <c r="A666" s="101">
        <v>43404</v>
      </c>
      <c r="B666" s="3">
        <v>1538.2205269091301</v>
      </c>
      <c r="D666" s="3">
        <v>22.219663037829999</v>
      </c>
      <c r="E666" s="3">
        <v>1.4656761461922401</v>
      </c>
      <c r="F666" s="3">
        <v>253.55074351654</v>
      </c>
      <c r="G666" s="3">
        <v>23.696175111062502</v>
      </c>
      <c r="H666" s="3">
        <v>1519.7845</v>
      </c>
      <c r="I666" s="3">
        <v>1544.9828</v>
      </c>
      <c r="J666" s="3">
        <v>1519.7845</v>
      </c>
    </row>
    <row r="667" spans="1:10" ht="15" customHeight="1" x14ac:dyDescent="0.25">
      <c r="A667" s="101">
        <v>43405</v>
      </c>
      <c r="B667" s="3">
        <v>1531.2560102478899</v>
      </c>
      <c r="D667" s="3">
        <v>-6.9645166612401601</v>
      </c>
      <c r="E667" s="3">
        <v>-0.45276451194123901</v>
      </c>
      <c r="F667" s="3">
        <v>252.40275573013</v>
      </c>
      <c r="G667" s="3">
        <v>23.136122727528999</v>
      </c>
      <c r="H667" s="3">
        <v>1537.7224000000001</v>
      </c>
      <c r="I667" s="3">
        <v>1541.8054999999999</v>
      </c>
      <c r="J667" s="3">
        <v>1525.0753</v>
      </c>
    </row>
    <row r="668" spans="1:10" ht="15" customHeight="1" x14ac:dyDescent="0.25">
      <c r="A668" s="101">
        <v>43406</v>
      </c>
      <c r="B668" s="3">
        <v>1551.3947883793301</v>
      </c>
      <c r="D668" s="3">
        <v>20.138778131440102</v>
      </c>
      <c r="E668" s="3">
        <v>1.31518034846309</v>
      </c>
      <c r="F668" s="3">
        <v>255.72230717247001</v>
      </c>
      <c r="G668" s="3">
        <v>24.755584815499901</v>
      </c>
      <c r="H668" s="3">
        <v>1537.6934000000001</v>
      </c>
      <c r="I668" s="3">
        <v>1551.7901999999999</v>
      </c>
      <c r="J668" s="3">
        <v>1537.6934000000001</v>
      </c>
    </row>
    <row r="669" spans="1:10" ht="15" customHeight="1" x14ac:dyDescent="0.25">
      <c r="A669" s="101">
        <v>43409</v>
      </c>
      <c r="B669" s="3">
        <v>1539.0133648373101</v>
      </c>
      <c r="D669" s="3">
        <v>-12.38142354202</v>
      </c>
      <c r="E669" s="3">
        <v>-0.79808335278438403</v>
      </c>
      <c r="F669" s="3">
        <v>253.68143000956999</v>
      </c>
      <c r="G669" s="3">
        <v>23.759931261418402</v>
      </c>
      <c r="H669" s="3">
        <v>1550.6567</v>
      </c>
      <c r="I669" s="3">
        <v>1550.6569</v>
      </c>
      <c r="J669" s="3">
        <v>1534.6886</v>
      </c>
    </row>
    <row r="670" spans="1:10" ht="15" customHeight="1" x14ac:dyDescent="0.25">
      <c r="A670" s="101">
        <v>43410</v>
      </c>
      <c r="B670" s="3">
        <v>1534.59879196116</v>
      </c>
      <c r="D670" s="3">
        <v>-4.4145728761500296</v>
      </c>
      <c r="E670" s="3">
        <v>-0.286844349569159</v>
      </c>
      <c r="F670" s="3">
        <v>252.95375916168001</v>
      </c>
      <c r="G670" s="3">
        <v>23.4049328915637</v>
      </c>
      <c r="H670" s="3">
        <v>1538.9716000000001</v>
      </c>
      <c r="I670" s="3">
        <v>1541.8681999999999</v>
      </c>
      <c r="J670" s="3">
        <v>1529.4039</v>
      </c>
    </row>
    <row r="671" spans="1:10" ht="15" customHeight="1" x14ac:dyDescent="0.25">
      <c r="A671" s="101">
        <v>43411</v>
      </c>
      <c r="B671" s="3">
        <v>1538.6895003077</v>
      </c>
      <c r="D671" s="3">
        <v>4.0907083465399401</v>
      </c>
      <c r="E671" s="3">
        <v>0.26656533081927902</v>
      </c>
      <c r="F671" s="3">
        <v>253.62804618660999</v>
      </c>
      <c r="G671" s="3">
        <v>23.733887659173799</v>
      </c>
      <c r="H671" s="3">
        <v>1535.2357</v>
      </c>
      <c r="I671" s="3">
        <v>1547.4206999999999</v>
      </c>
      <c r="J671" s="3">
        <v>1535.0563</v>
      </c>
    </row>
    <row r="672" spans="1:10" ht="15" customHeight="1" x14ac:dyDescent="0.25">
      <c r="A672" s="101">
        <v>43412</v>
      </c>
      <c r="B672" s="3">
        <v>1536.79456328182</v>
      </c>
      <c r="D672" s="3">
        <v>-1.8949370258799201</v>
      </c>
      <c r="E672" s="3">
        <v>-0.123152658512393</v>
      </c>
      <c r="F672" s="3">
        <v>253.31569650500001</v>
      </c>
      <c r="G672" s="3">
        <v>23.581506087041699</v>
      </c>
      <c r="H672" s="3">
        <v>1540.683</v>
      </c>
      <c r="I672" s="3">
        <v>1549.7405000000001</v>
      </c>
      <c r="J672" s="3">
        <v>1534.9545000000001</v>
      </c>
    </row>
    <row r="673" spans="1:10" ht="15" customHeight="1" x14ac:dyDescent="0.25">
      <c r="A673" s="101">
        <v>43413</v>
      </c>
      <c r="B673" s="3">
        <v>1530.5071027164599</v>
      </c>
      <c r="D673" s="3">
        <v>-6.2874605653601003</v>
      </c>
      <c r="E673" s="3">
        <v>-0.40912824105345802</v>
      </c>
      <c r="F673" s="3">
        <v>252.39895879079</v>
      </c>
      <c r="G673" s="3">
        <v>23.134270369034699</v>
      </c>
      <c r="H673" s="3">
        <v>1535.0984000000001</v>
      </c>
      <c r="I673" s="3">
        <v>1535.2491</v>
      </c>
      <c r="J673" s="3">
        <v>1528.5820000000001</v>
      </c>
    </row>
    <row r="674" spans="1:10" ht="15" customHeight="1" x14ac:dyDescent="0.25">
      <c r="A674" s="101">
        <v>43416</v>
      </c>
      <c r="B674" s="3">
        <v>1514.58604089712</v>
      </c>
      <c r="D674" s="3">
        <v>-15.921061819339901</v>
      </c>
      <c r="E674" s="3">
        <v>-1.04024749647237</v>
      </c>
      <c r="F674" s="3">
        <v>250.23883570401</v>
      </c>
      <c r="G674" s="3">
        <v>22.080442011452501</v>
      </c>
      <c r="H674" s="3">
        <v>1531.2937999999999</v>
      </c>
      <c r="I674" s="3">
        <v>1537.9926</v>
      </c>
      <c r="J674" s="3">
        <v>1513.4811999999999</v>
      </c>
    </row>
    <row r="675" spans="1:10" ht="15" customHeight="1" x14ac:dyDescent="0.25">
      <c r="A675" s="101">
        <v>43417</v>
      </c>
      <c r="B675" s="3">
        <v>1520.2626923560099</v>
      </c>
      <c r="D675" s="3">
        <v>5.67665145888986</v>
      </c>
      <c r="E675" s="3">
        <v>0.37479887610263302</v>
      </c>
      <c r="F675" s="3">
        <v>251.1767280478</v>
      </c>
      <c r="G675" s="3">
        <v>22.537998136052099</v>
      </c>
      <c r="H675" s="3">
        <v>1514.9138</v>
      </c>
      <c r="I675" s="3">
        <v>1527.2871</v>
      </c>
      <c r="J675" s="3">
        <v>1505.1969999999999</v>
      </c>
    </row>
    <row r="676" spans="1:10" ht="15" customHeight="1" x14ac:dyDescent="0.25">
      <c r="A676" s="101">
        <v>43418</v>
      </c>
      <c r="B676" s="3">
        <v>1502.45037858509</v>
      </c>
      <c r="D676" s="3">
        <v>-17.8123137709199</v>
      </c>
      <c r="E676" s="3">
        <v>-1.17166025717012</v>
      </c>
      <c r="F676" s="3">
        <v>248.23379015</v>
      </c>
      <c r="G676" s="3">
        <v>21.1022691119583</v>
      </c>
      <c r="H676" s="3">
        <v>1518.6768</v>
      </c>
      <c r="I676" s="3">
        <v>1518.6768</v>
      </c>
      <c r="J676" s="3">
        <v>1496.8638000000001</v>
      </c>
    </row>
    <row r="677" spans="1:10" ht="15" customHeight="1" x14ac:dyDescent="0.25">
      <c r="A677" s="101">
        <v>43419</v>
      </c>
      <c r="B677" s="3">
        <v>1489.78599349146</v>
      </c>
      <c r="D677" s="3">
        <v>-12.664385093630001</v>
      </c>
      <c r="E677" s="3">
        <v>-0.84291536506892994</v>
      </c>
      <c r="F677" s="3">
        <v>246.14138939153</v>
      </c>
      <c r="G677" s="3">
        <v>20.0814794781652</v>
      </c>
      <c r="H677" s="3">
        <v>1503.0016000000001</v>
      </c>
      <c r="I677" s="3">
        <v>1510.069</v>
      </c>
      <c r="J677" s="3">
        <v>1482.5229999999999</v>
      </c>
    </row>
    <row r="678" spans="1:10" ht="15" customHeight="1" x14ac:dyDescent="0.25">
      <c r="A678" s="101">
        <v>43420</v>
      </c>
      <c r="B678" s="3">
        <v>1499.4347892363401</v>
      </c>
      <c r="D678" s="3">
        <v>9.6487957448800898</v>
      </c>
      <c r="E678" s="3">
        <v>0.64766320713400805</v>
      </c>
      <c r="F678" s="3">
        <v>247.73555660815001</v>
      </c>
      <c r="G678" s="3">
        <v>20.859203039328701</v>
      </c>
      <c r="H678" s="3">
        <v>1490.4136000000001</v>
      </c>
      <c r="I678" s="3">
        <v>1505.7440999999999</v>
      </c>
      <c r="J678" s="3">
        <v>1489.2935</v>
      </c>
    </row>
    <row r="679" spans="1:10" ht="15" customHeight="1" x14ac:dyDescent="0.25">
      <c r="A679" s="101">
        <v>43423</v>
      </c>
      <c r="B679" s="3">
        <v>1482.4879045678199</v>
      </c>
      <c r="D679" s="3">
        <v>-16.946884668520099</v>
      </c>
      <c r="E679" s="3">
        <v>-1.13021818555718</v>
      </c>
      <c r="F679" s="3">
        <v>244.93560429527</v>
      </c>
      <c r="G679" s="3">
        <v>19.4932303476571</v>
      </c>
      <c r="H679" s="3">
        <v>1500.058</v>
      </c>
      <c r="I679" s="3">
        <v>1509.1357</v>
      </c>
      <c r="J679" s="3">
        <v>1481.9022</v>
      </c>
    </row>
    <row r="680" spans="1:10" ht="15" customHeight="1" x14ac:dyDescent="0.25">
      <c r="A680" s="101">
        <v>43424</v>
      </c>
      <c r="B680" s="3">
        <v>1456.8460101693499</v>
      </c>
      <c r="D680" s="3">
        <v>-25.641894398469901</v>
      </c>
      <c r="E680" s="3">
        <v>-1.7296528571641301</v>
      </c>
      <c r="F680" s="3">
        <v>240.72255218537001</v>
      </c>
      <c r="G680" s="3">
        <v>17.4378688673062</v>
      </c>
      <c r="H680" s="3">
        <v>1480.3024</v>
      </c>
      <c r="I680" s="3">
        <v>1480.3022000000001</v>
      </c>
      <c r="J680" s="3">
        <v>1447.9713999999999</v>
      </c>
    </row>
    <row r="681" spans="1:10" ht="15" customHeight="1" x14ac:dyDescent="0.25">
      <c r="A681" s="101">
        <v>43425</v>
      </c>
      <c r="B681" s="3">
        <v>1478.4418578305399</v>
      </c>
      <c r="D681" s="3">
        <v>21.5958476611899</v>
      </c>
      <c r="E681" s="3">
        <v>1.48236996295028</v>
      </c>
      <c r="F681" s="3">
        <v>244.29095099301</v>
      </c>
      <c r="G681" s="3">
        <v>19.178732560522501</v>
      </c>
      <c r="H681" s="3">
        <v>1456.8461</v>
      </c>
      <c r="I681" s="3">
        <v>1478.4419</v>
      </c>
      <c r="J681" s="3">
        <v>1456.846</v>
      </c>
    </row>
    <row r="682" spans="1:10" ht="15" customHeight="1" x14ac:dyDescent="0.25">
      <c r="A682" s="101">
        <v>43426</v>
      </c>
      <c r="B682" s="3">
        <v>1466.3919376301899</v>
      </c>
      <c r="D682" s="3">
        <v>-12.04992020035</v>
      </c>
      <c r="E682" s="3">
        <v>-0.81504187239611603</v>
      </c>
      <c r="F682" s="3">
        <v>242.29987745194001</v>
      </c>
      <c r="G682" s="3">
        <v>18.207375987162099</v>
      </c>
      <c r="H682" s="3">
        <v>1478.3492000000001</v>
      </c>
      <c r="I682" s="3">
        <v>1478.3492000000001</v>
      </c>
      <c r="J682" s="3">
        <v>1465.2176999999999</v>
      </c>
    </row>
    <row r="683" spans="1:10" ht="15" customHeight="1" x14ac:dyDescent="0.25">
      <c r="A683" s="101">
        <v>43427</v>
      </c>
      <c r="B683" s="3">
        <v>1477.3510350075101</v>
      </c>
      <c r="D683" s="3">
        <v>10.9590973773201</v>
      </c>
      <c r="E683" s="3">
        <v>0.74735117509108195</v>
      </c>
      <c r="F683" s="3">
        <v>244.11070843332001</v>
      </c>
      <c r="G683" s="3">
        <v>19.090800200645901</v>
      </c>
      <c r="H683" s="3">
        <v>1465.7886000000001</v>
      </c>
      <c r="I683" s="3">
        <v>1477.654</v>
      </c>
      <c r="J683" s="3">
        <v>1465.0427</v>
      </c>
    </row>
    <row r="684" spans="1:10" ht="15" customHeight="1" x14ac:dyDescent="0.25">
      <c r="A684" s="101">
        <v>43430</v>
      </c>
      <c r="B684" s="3">
        <v>1498.2549933314399</v>
      </c>
      <c r="D684" s="3">
        <v>20.9039583239298</v>
      </c>
      <c r="E684" s="3">
        <v>1.41496217409313</v>
      </c>
      <c r="F684" s="3">
        <v>247.56478262056001</v>
      </c>
      <c r="G684" s="3">
        <v>20.7758899763088</v>
      </c>
      <c r="H684" s="3">
        <v>1480.1202000000001</v>
      </c>
      <c r="I684" s="3">
        <v>1498.2550000000001</v>
      </c>
      <c r="J684" s="3">
        <v>1480.1202000000001</v>
      </c>
    </row>
    <row r="685" spans="1:10" ht="15" customHeight="1" x14ac:dyDescent="0.25">
      <c r="A685" s="101">
        <v>43431</v>
      </c>
      <c r="B685" s="3">
        <v>1496.4139154991001</v>
      </c>
      <c r="D685" s="3">
        <v>-1.8410778323398</v>
      </c>
      <c r="E685" s="3">
        <v>-0.12288147481798101</v>
      </c>
      <c r="F685" s="3">
        <v>247.26057136455</v>
      </c>
      <c r="G685" s="3">
        <v>20.627478781483301</v>
      </c>
      <c r="H685" s="3">
        <v>1499.1804999999999</v>
      </c>
      <c r="I685" s="3">
        <v>1505.0735</v>
      </c>
      <c r="J685" s="3">
        <v>1490.7621999999999</v>
      </c>
    </row>
    <row r="686" spans="1:10" ht="15" customHeight="1" x14ac:dyDescent="0.25">
      <c r="A686" s="101">
        <v>43432</v>
      </c>
      <c r="B686" s="3">
        <v>1500.4542965257899</v>
      </c>
      <c r="D686" s="3">
        <v>4.0403810266898201</v>
      </c>
      <c r="E686" s="3">
        <v>0.27000424046057497</v>
      </c>
      <c r="F686" s="3">
        <v>247.92818539222</v>
      </c>
      <c r="G686" s="3">
        <v>20.953178089353401</v>
      </c>
      <c r="H686" s="3">
        <v>1497.2431999999999</v>
      </c>
      <c r="I686" s="3">
        <v>1505.7396000000001</v>
      </c>
      <c r="J686" s="3">
        <v>1493.1165000000001</v>
      </c>
    </row>
    <row r="687" spans="1:10" ht="15" customHeight="1" x14ac:dyDescent="0.25">
      <c r="A687" s="101">
        <v>43433</v>
      </c>
      <c r="B687" s="3">
        <v>1515.3838483447601</v>
      </c>
      <c r="D687" s="3">
        <v>14.929551818970101</v>
      </c>
      <c r="E687" s="3">
        <v>0.99500210393201804</v>
      </c>
      <c r="F687" s="3">
        <v>250.39507605310999</v>
      </c>
      <c r="G687" s="3">
        <v>22.156664756113599</v>
      </c>
      <c r="H687" s="3">
        <v>1501.6536000000001</v>
      </c>
      <c r="I687" s="3">
        <v>1518.6249</v>
      </c>
      <c r="J687" s="3">
        <v>1501.6533999999999</v>
      </c>
    </row>
    <row r="688" spans="1:10" ht="15" customHeight="1" x14ac:dyDescent="0.25">
      <c r="A688" s="101">
        <v>43434</v>
      </c>
      <c r="B688" s="3">
        <v>1514.6341571646501</v>
      </c>
      <c r="D688" s="3">
        <v>-0.74969118010994795</v>
      </c>
      <c r="E688" s="3">
        <v>-4.9472031850461499E-2</v>
      </c>
      <c r="F688" s="3">
        <v>250.27120052133</v>
      </c>
      <c r="G688" s="3">
        <v>22.096231372016501</v>
      </c>
      <c r="H688" s="3">
        <v>1515.653</v>
      </c>
      <c r="I688" s="3">
        <v>1519.1842999999999</v>
      </c>
      <c r="J688" s="3">
        <v>1509.2172</v>
      </c>
    </row>
    <row r="689" spans="1:10" ht="15" customHeight="1" x14ac:dyDescent="0.25">
      <c r="A689" s="101">
        <v>43437</v>
      </c>
      <c r="B689" s="3">
        <v>1529.7829398818801</v>
      </c>
      <c r="D689" s="3">
        <v>15.14878271723</v>
      </c>
      <c r="E689" s="3">
        <v>1.0001611706412299</v>
      </c>
      <c r="F689" s="3">
        <v>252.77431589023999</v>
      </c>
      <c r="G689" s="3">
        <v>23.3173904690147</v>
      </c>
      <c r="H689" s="3">
        <v>1523.8818000000001</v>
      </c>
      <c r="I689" s="3">
        <v>1544.3885</v>
      </c>
      <c r="J689" s="3">
        <v>1523.8820000000001</v>
      </c>
    </row>
    <row r="690" spans="1:10" ht="15" customHeight="1" x14ac:dyDescent="0.25">
      <c r="A690" s="101">
        <v>43438</v>
      </c>
      <c r="B690" s="3">
        <v>1506.4265015311701</v>
      </c>
      <c r="D690" s="3">
        <v>-23.35643835071</v>
      </c>
      <c r="E690" s="3">
        <v>-1.5267812015548701</v>
      </c>
      <c r="F690" s="3">
        <v>248.91500515287001</v>
      </c>
      <c r="G690" s="3">
        <v>21.434603733086298</v>
      </c>
      <c r="H690" s="3">
        <v>1528.5535</v>
      </c>
      <c r="I690" s="3">
        <v>1528.7177999999999</v>
      </c>
      <c r="J690" s="3">
        <v>1506.4265</v>
      </c>
    </row>
    <row r="691" spans="1:10" ht="15" customHeight="1" x14ac:dyDescent="0.25">
      <c r="A691" s="101">
        <v>43439</v>
      </c>
      <c r="B691" s="3">
        <v>1478.95733557209</v>
      </c>
      <c r="D691" s="3">
        <v>-27.469165959080101</v>
      </c>
      <c r="E691" s="3">
        <v>-1.8234653951692701</v>
      </c>
      <c r="F691" s="3">
        <v>244.37612617052</v>
      </c>
      <c r="G691" s="3">
        <v>19.220285756250799</v>
      </c>
      <c r="H691" s="3">
        <v>1502.3684000000001</v>
      </c>
      <c r="I691" s="3">
        <v>1502.3684000000001</v>
      </c>
      <c r="J691" s="3">
        <v>1478.9051999999999</v>
      </c>
    </row>
    <row r="692" spans="1:10" ht="15" customHeight="1" x14ac:dyDescent="0.25">
      <c r="A692" s="101">
        <v>43440</v>
      </c>
      <c r="B692" s="3">
        <v>1436.6629378807199</v>
      </c>
      <c r="D692" s="3">
        <v>-42.294397691370001</v>
      </c>
      <c r="E692" s="3">
        <v>-2.85974427213681</v>
      </c>
      <c r="F692" s="3">
        <v>237.38759389988999</v>
      </c>
      <c r="G692" s="3">
        <v>15.8108904631119</v>
      </c>
      <c r="H692" s="3">
        <v>1477.9005</v>
      </c>
      <c r="I692" s="3">
        <v>1477.9005</v>
      </c>
      <c r="J692" s="3">
        <v>1436.6628000000001</v>
      </c>
    </row>
    <row r="693" spans="1:10" ht="15" customHeight="1" x14ac:dyDescent="0.25">
      <c r="A693" s="101">
        <v>43441</v>
      </c>
      <c r="B693" s="3">
        <v>1454.0282506011099</v>
      </c>
      <c r="D693" s="3">
        <v>17.365312720389898</v>
      </c>
      <c r="E693" s="3">
        <v>1.20872560031417</v>
      </c>
      <c r="F693" s="3">
        <v>240.25695851933</v>
      </c>
      <c r="G693" s="3">
        <v>17.2107263440924</v>
      </c>
      <c r="H693" s="3">
        <v>1438.9108000000001</v>
      </c>
      <c r="I693" s="3">
        <v>1468.2828</v>
      </c>
      <c r="J693" s="3">
        <v>1438.9108000000001</v>
      </c>
    </row>
    <row r="694" spans="1:10" ht="15" customHeight="1" x14ac:dyDescent="0.25">
      <c r="A694" s="101">
        <v>43444</v>
      </c>
      <c r="B694" s="3">
        <v>1435.5471967288399</v>
      </c>
      <c r="D694" s="3">
        <v>-18.4810538722699</v>
      </c>
      <c r="E694" s="3">
        <v>-1.2710244016668599</v>
      </c>
      <c r="F694" s="3">
        <v>237.20323394984999</v>
      </c>
      <c r="G694" s="3">
        <v>15.720949410889601</v>
      </c>
      <c r="H694" s="3">
        <v>1449.7144000000001</v>
      </c>
      <c r="I694" s="3">
        <v>1453.232</v>
      </c>
      <c r="J694" s="3">
        <v>1435.5472</v>
      </c>
    </row>
    <row r="695" spans="1:10" ht="15" customHeight="1" x14ac:dyDescent="0.25">
      <c r="A695" s="101">
        <v>43445</v>
      </c>
      <c r="B695" s="3">
        <v>1465.29321306208</v>
      </c>
      <c r="D695" s="3">
        <v>29.74601633324</v>
      </c>
      <c r="E695" s="3">
        <v>2.07210298630529</v>
      </c>
      <c r="F695" s="3">
        <v>242.11832924414</v>
      </c>
      <c r="G695" s="3">
        <v>18.118806659414702</v>
      </c>
      <c r="H695" s="3">
        <v>1436.6654000000001</v>
      </c>
      <c r="I695" s="3">
        <v>1473.6566</v>
      </c>
      <c r="J695" s="3">
        <v>1436.6655000000001</v>
      </c>
    </row>
    <row r="696" spans="1:10" ht="15" customHeight="1" x14ac:dyDescent="0.25">
      <c r="A696" s="101">
        <v>43446</v>
      </c>
      <c r="B696" s="3">
        <v>1494.2127047845199</v>
      </c>
      <c r="D696" s="3">
        <v>28.919491722439901</v>
      </c>
      <c r="E696" s="3">
        <v>1.9736317253531599</v>
      </c>
      <c r="F696" s="3">
        <v>246.89685340299999</v>
      </c>
      <c r="G696" s="3">
        <v>20.450036901254698</v>
      </c>
      <c r="H696" s="3">
        <v>1465.7817</v>
      </c>
      <c r="I696" s="3">
        <v>1494.2126000000001</v>
      </c>
      <c r="J696" s="3">
        <v>1465.5397</v>
      </c>
    </row>
    <row r="697" spans="1:10" ht="15" customHeight="1" x14ac:dyDescent="0.25">
      <c r="A697" s="101">
        <v>43447</v>
      </c>
      <c r="B697" s="3">
        <v>1478.7502904262601</v>
      </c>
      <c r="D697" s="3">
        <v>-15.462414358259799</v>
      </c>
      <c r="E697" s="3">
        <v>-1.03482016373898</v>
      </c>
      <c r="F697" s="3">
        <v>244.34191498035</v>
      </c>
      <c r="G697" s="3">
        <v>19.203595632170199</v>
      </c>
      <c r="H697" s="3">
        <v>1494.3702000000001</v>
      </c>
      <c r="I697" s="3">
        <v>1497.3108</v>
      </c>
      <c r="J697" s="3">
        <v>1476.8027</v>
      </c>
    </row>
    <row r="698" spans="1:10" ht="15" customHeight="1" x14ac:dyDescent="0.25">
      <c r="A698" s="101">
        <v>43448</v>
      </c>
      <c r="B698" s="3">
        <v>1471.6744870571099</v>
      </c>
      <c r="D698" s="3">
        <v>-7.0758033691501998</v>
      </c>
      <c r="E698" s="3">
        <v>-0.47849886589781399</v>
      </c>
      <c r="F698" s="3">
        <v>243.17274168826</v>
      </c>
      <c r="G698" s="3">
        <v>18.633207778962799</v>
      </c>
      <c r="H698" s="3">
        <v>1477.2722000000001</v>
      </c>
      <c r="I698" s="3">
        <v>1481.7152000000001</v>
      </c>
      <c r="J698" s="3">
        <v>1458.6466</v>
      </c>
    </row>
    <row r="699" spans="1:10" ht="15" customHeight="1" x14ac:dyDescent="0.25">
      <c r="A699" s="101">
        <v>43451</v>
      </c>
      <c r="B699" s="3">
        <v>1451.9477315275799</v>
      </c>
      <c r="D699" s="3">
        <v>-19.726755529529999</v>
      </c>
      <c r="E699" s="3">
        <v>-1.34042926632351</v>
      </c>
      <c r="F699" s="3">
        <v>239.91318309095001</v>
      </c>
      <c r="G699" s="3">
        <v>17.043013542315499</v>
      </c>
      <c r="H699" s="3">
        <v>1471.6785</v>
      </c>
      <c r="I699" s="3">
        <v>1471.6785</v>
      </c>
      <c r="J699" s="3">
        <v>1450.3611000000001</v>
      </c>
    </row>
    <row r="700" spans="1:10" ht="15" customHeight="1" x14ac:dyDescent="0.25">
      <c r="A700" s="101">
        <v>43452</v>
      </c>
      <c r="B700" s="3">
        <v>1447.7874297143701</v>
      </c>
      <c r="D700" s="3">
        <v>-4.1603018132097898</v>
      </c>
      <c r="E700" s="3">
        <v>-0.28653247791728897</v>
      </c>
      <c r="F700" s="3">
        <v>239.22575390258999</v>
      </c>
      <c r="G700" s="3">
        <v>16.707647295384</v>
      </c>
      <c r="H700" s="3">
        <v>1450.7292</v>
      </c>
      <c r="I700" s="3">
        <v>1457.1487999999999</v>
      </c>
      <c r="J700" s="3">
        <v>1443.0822000000001</v>
      </c>
    </row>
    <row r="701" spans="1:10" ht="15" customHeight="1" x14ac:dyDescent="0.25">
      <c r="A701" s="101">
        <v>43453</v>
      </c>
      <c r="B701" s="3">
        <v>1450.10888122709</v>
      </c>
      <c r="D701" s="3">
        <v>2.3214515127199302</v>
      </c>
      <c r="E701" s="3">
        <v>0.16034477610971001</v>
      </c>
      <c r="F701" s="3">
        <v>239.60933990207999</v>
      </c>
      <c r="G701" s="3">
        <v>16.894781911141799</v>
      </c>
      <c r="H701" s="3">
        <v>1447.288</v>
      </c>
      <c r="I701" s="3">
        <v>1455.8371999999999</v>
      </c>
      <c r="J701" s="3">
        <v>1444.7159999999999</v>
      </c>
    </row>
    <row r="702" spans="1:10" ht="15" customHeight="1" x14ac:dyDescent="0.25">
      <c r="A702" s="101">
        <v>43454</v>
      </c>
      <c r="B702" s="3">
        <v>1419.0110340415999</v>
      </c>
      <c r="D702" s="3">
        <v>-31.09784718549</v>
      </c>
      <c r="E702" s="3">
        <v>-2.14451808330247</v>
      </c>
      <c r="F702" s="3">
        <v>234.47087427860001</v>
      </c>
      <c r="G702" s="3">
        <v>14.3879521746212</v>
      </c>
      <c r="H702" s="3">
        <v>1446.8279</v>
      </c>
      <c r="I702" s="3">
        <v>1446.8278</v>
      </c>
      <c r="J702" s="3">
        <v>1419.011</v>
      </c>
    </row>
    <row r="703" spans="1:10" ht="15" customHeight="1" x14ac:dyDescent="0.25">
      <c r="A703" s="101">
        <v>43455</v>
      </c>
      <c r="B703" s="3">
        <v>1408.34013641765</v>
      </c>
      <c r="D703" s="3">
        <v>-10.6708976239499</v>
      </c>
      <c r="E703" s="3">
        <v>-0.75199539453596398</v>
      </c>
      <c r="F703" s="3">
        <v>232.70766410249999</v>
      </c>
      <c r="G703" s="3">
        <v>13.527760042365699</v>
      </c>
      <c r="H703" s="3">
        <v>1418.336</v>
      </c>
      <c r="I703" s="3">
        <v>1418.4711</v>
      </c>
      <c r="J703" s="3">
        <v>1397.9857999999999</v>
      </c>
    </row>
    <row r="704" spans="1:10" ht="15" customHeight="1" x14ac:dyDescent="0.25">
      <c r="A704" s="101">
        <v>43461</v>
      </c>
      <c r="B704" s="3">
        <v>1384.59135220178</v>
      </c>
      <c r="D704" s="3">
        <v>-23.74878421587</v>
      </c>
      <c r="E704" s="3">
        <v>-1.6862960588682001</v>
      </c>
      <c r="F704" s="3">
        <v>228.78352393406001</v>
      </c>
      <c r="G704" s="3">
        <v>11.6133458990522</v>
      </c>
      <c r="H704" s="3">
        <v>1409.9908</v>
      </c>
      <c r="I704" s="3">
        <v>1420.5029999999999</v>
      </c>
      <c r="J704" s="3">
        <v>1378.4186</v>
      </c>
    </row>
    <row r="705" spans="1:10" ht="15" customHeight="1" x14ac:dyDescent="0.25">
      <c r="A705" s="101">
        <v>43462</v>
      </c>
      <c r="B705" s="3">
        <v>1408.7363886334999</v>
      </c>
      <c r="D705" s="3">
        <v>24.145036431719902</v>
      </c>
      <c r="E705" s="3">
        <v>1.74383845409149</v>
      </c>
      <c r="F705" s="3">
        <v>232.77313900105</v>
      </c>
      <c r="G705" s="3">
        <v>13.559702344739099</v>
      </c>
      <c r="H705" s="3">
        <v>1387.52</v>
      </c>
      <c r="I705" s="3">
        <v>1416.1049</v>
      </c>
      <c r="J705" s="3">
        <v>1387.52</v>
      </c>
    </row>
    <row r="706" spans="1:10" ht="15" customHeight="1" x14ac:dyDescent="0.25">
      <c r="A706" s="101">
        <v>43467</v>
      </c>
      <c r="B706" s="3">
        <v>1405.8523334060101</v>
      </c>
      <c r="D706" s="3">
        <v>-2.8840552274898501</v>
      </c>
      <c r="E706" s="3">
        <v>-0.20472639528303899</v>
      </c>
      <c r="F706" s="3">
        <v>232.29659094439</v>
      </c>
      <c r="G706" s="3">
        <v>13.3272156596366</v>
      </c>
      <c r="H706" s="3">
        <v>1407.6543999999999</v>
      </c>
      <c r="I706" s="3">
        <v>1410.4876999999999</v>
      </c>
      <c r="J706" s="3">
        <v>1378.2022999999999</v>
      </c>
    </row>
    <row r="707" spans="1:10" ht="15" customHeight="1" x14ac:dyDescent="0.25">
      <c r="A707" s="101">
        <v>43468</v>
      </c>
      <c r="B707" s="3">
        <v>1393.51880044993</v>
      </c>
      <c r="D707" s="3">
        <v>-12.333532956080001</v>
      </c>
      <c r="E707" s="3">
        <v>-0.87729931963758101</v>
      </c>
      <c r="F707" s="3">
        <v>230.25865453249</v>
      </c>
      <c r="G707" s="3">
        <v>12.3329967676886</v>
      </c>
      <c r="H707" s="3">
        <v>1403.8044</v>
      </c>
      <c r="I707" s="3">
        <v>1407.8563999999999</v>
      </c>
      <c r="J707" s="3">
        <v>1390.6512</v>
      </c>
    </row>
    <row r="708" spans="1:10" ht="15" customHeight="1" x14ac:dyDescent="0.25">
      <c r="A708" s="101">
        <v>43469</v>
      </c>
      <c r="B708" s="3">
        <v>1435.29016846698</v>
      </c>
      <c r="D708" s="3">
        <v>41.771368017050001</v>
      </c>
      <c r="E708" s="3">
        <v>2.9975460685254598</v>
      </c>
      <c r="F708" s="3">
        <v>237.16076377887001</v>
      </c>
      <c r="G708" s="3">
        <v>15.700230095956099</v>
      </c>
      <c r="H708" s="3">
        <v>1395.2764999999999</v>
      </c>
      <c r="I708" s="3">
        <v>1437.8604</v>
      </c>
      <c r="J708" s="3">
        <v>1395.2764999999999</v>
      </c>
    </row>
    <row r="709" spans="1:10" ht="15" customHeight="1" x14ac:dyDescent="0.25">
      <c r="A709" s="101">
        <v>43472</v>
      </c>
      <c r="B709" s="3">
        <v>1439.9260715671401</v>
      </c>
      <c r="D709" s="3">
        <v>4.6359031001600197</v>
      </c>
      <c r="E709" s="3">
        <v>0.32299413749288203</v>
      </c>
      <c r="F709" s="3">
        <v>237.92677914231001</v>
      </c>
      <c r="G709" s="3">
        <v>16.073935056232301</v>
      </c>
      <c r="H709" s="3">
        <v>1437.7439999999999</v>
      </c>
      <c r="I709" s="3">
        <v>1446.1487</v>
      </c>
      <c r="J709" s="3">
        <v>1433.62</v>
      </c>
    </row>
    <row r="710" spans="1:10" ht="15" customHeight="1" x14ac:dyDescent="0.25">
      <c r="A710" s="101">
        <v>43473</v>
      </c>
      <c r="B710" s="3">
        <v>1457.47132084953</v>
      </c>
      <c r="D710" s="3">
        <v>17.5452492823899</v>
      </c>
      <c r="E710" s="3">
        <v>1.21848264496624</v>
      </c>
      <c r="F710" s="3">
        <v>240.82587565388999</v>
      </c>
      <c r="G710" s="3">
        <v>17.488275810223701</v>
      </c>
      <c r="H710" s="3">
        <v>1440.739</v>
      </c>
      <c r="I710" s="3">
        <v>1464.0202999999999</v>
      </c>
      <c r="J710" s="3">
        <v>1440.0504000000001</v>
      </c>
    </row>
    <row r="711" spans="1:10" ht="15" customHeight="1" x14ac:dyDescent="0.25">
      <c r="A711" s="101">
        <v>43474</v>
      </c>
      <c r="B711" s="3">
        <v>1470.5111499959401</v>
      </c>
      <c r="D711" s="3">
        <v>13.03982914641</v>
      </c>
      <c r="E711" s="3">
        <v>0.89468855818097803</v>
      </c>
      <c r="F711" s="3">
        <v>242.9805172085</v>
      </c>
      <c r="G711" s="3">
        <v>18.5394299710997</v>
      </c>
      <c r="H711" s="3">
        <v>1458.0542</v>
      </c>
      <c r="I711" s="3">
        <v>1475.9549999999999</v>
      </c>
      <c r="J711" s="3">
        <v>1458.0542</v>
      </c>
    </row>
    <row r="712" spans="1:10" ht="15" customHeight="1" x14ac:dyDescent="0.25">
      <c r="A712" s="101">
        <v>43475</v>
      </c>
      <c r="B712" s="3">
        <v>1470.6850393398599</v>
      </c>
      <c r="D712" s="3">
        <v>0.17388934391988101</v>
      </c>
      <c r="E712" s="3">
        <v>1.182509523443E-2</v>
      </c>
      <c r="F712" s="3">
        <v>243.00924988605999</v>
      </c>
      <c r="G712" s="3">
        <v>18.553447371583601</v>
      </c>
      <c r="H712" s="3">
        <v>1469.0518</v>
      </c>
      <c r="I712" s="3">
        <v>1472.7357999999999</v>
      </c>
      <c r="J712" s="3">
        <v>1454.8970999999999</v>
      </c>
    </row>
    <row r="713" spans="1:10" ht="15" customHeight="1" x14ac:dyDescent="0.25">
      <c r="A713" s="101">
        <v>43476</v>
      </c>
      <c r="B713" s="3">
        <v>1465.4327409718401</v>
      </c>
      <c r="D713" s="3">
        <v>-5.2522983680198596</v>
      </c>
      <c r="E713" s="3">
        <v>-0.357132780134716</v>
      </c>
      <c r="F713" s="3">
        <v>242.14138419596</v>
      </c>
      <c r="G713" s="3">
        <v>18.1300541490412</v>
      </c>
      <c r="H713" s="3">
        <v>1470.1393</v>
      </c>
      <c r="I713" s="3">
        <v>1478.6377</v>
      </c>
      <c r="J713" s="3">
        <v>1460.7242000000001</v>
      </c>
    </row>
    <row r="714" spans="1:10" ht="15" customHeight="1" x14ac:dyDescent="0.25">
      <c r="A714" s="101">
        <v>43479</v>
      </c>
      <c r="B714" s="3">
        <v>1458.1304496520399</v>
      </c>
      <c r="D714" s="3">
        <v>-7.3022913198001298</v>
      </c>
      <c r="E714" s="3">
        <v>-0.49830272762688699</v>
      </c>
      <c r="F714" s="3">
        <v>240.93478707380001</v>
      </c>
      <c r="G714" s="3">
        <v>17.541408867070398</v>
      </c>
      <c r="H714" s="3">
        <v>1462.6195</v>
      </c>
      <c r="I714" s="3">
        <v>1462.6195</v>
      </c>
      <c r="J714" s="3">
        <v>1454.6483000000001</v>
      </c>
    </row>
    <row r="715" spans="1:10" ht="15" customHeight="1" x14ac:dyDescent="0.25">
      <c r="A715" s="101">
        <v>43480</v>
      </c>
      <c r="B715" s="3">
        <v>1455.47630413364</v>
      </c>
      <c r="D715" s="3">
        <v>-2.6541455183999001</v>
      </c>
      <c r="E715" s="3">
        <v>-0.182023873037784</v>
      </c>
      <c r="F715" s="3">
        <v>240.49622824286999</v>
      </c>
      <c r="G715" s="3">
        <v>17.327455442225901</v>
      </c>
      <c r="H715" s="3">
        <v>1459.9241</v>
      </c>
      <c r="I715" s="3">
        <v>1471.9344000000001</v>
      </c>
      <c r="J715" s="3">
        <v>1451.2283</v>
      </c>
    </row>
    <row r="716" spans="1:10" ht="15" customHeight="1" x14ac:dyDescent="0.25">
      <c r="A716" s="101">
        <v>43481</v>
      </c>
      <c r="B716" s="3">
        <v>1468.85207766398</v>
      </c>
      <c r="D716" s="3">
        <v>13.375773530339901</v>
      </c>
      <c r="E716" s="3">
        <v>0.91899631016678596</v>
      </c>
      <c r="F716" s="3">
        <v>242.70637970651001</v>
      </c>
      <c r="G716" s="3">
        <v>18.405690428551502</v>
      </c>
      <c r="H716" s="3">
        <v>1456.4675</v>
      </c>
      <c r="I716" s="3">
        <v>1472.8107</v>
      </c>
      <c r="J716" s="3">
        <v>1455.4387999999999</v>
      </c>
    </row>
    <row r="717" spans="1:10" ht="15" customHeight="1" x14ac:dyDescent="0.25">
      <c r="A717" s="101">
        <v>43482</v>
      </c>
      <c r="B717" s="3">
        <v>1473.89392091022</v>
      </c>
      <c r="D717" s="3">
        <v>5.0418432462399698</v>
      </c>
      <c r="E717" s="3">
        <v>0.343250577979126</v>
      </c>
      <c r="F717" s="3">
        <v>243.53947075764</v>
      </c>
      <c r="G717" s="3">
        <v>18.812118645305301</v>
      </c>
      <c r="H717" s="3">
        <v>1468.1945000000001</v>
      </c>
      <c r="I717" s="3">
        <v>1476.6424999999999</v>
      </c>
      <c r="J717" s="3">
        <v>1458.7925</v>
      </c>
    </row>
    <row r="718" spans="1:10" ht="15" customHeight="1" x14ac:dyDescent="0.25">
      <c r="A718" s="101">
        <v>43483</v>
      </c>
      <c r="B718" s="3">
        <v>1499.7855267221</v>
      </c>
      <c r="D718" s="3">
        <v>25.891605811880002</v>
      </c>
      <c r="E718" s="3">
        <v>1.75668041265075</v>
      </c>
      <c r="F718" s="3">
        <v>247.81768093751</v>
      </c>
      <c r="G718" s="3">
        <v>20.899267861401398</v>
      </c>
      <c r="H718" s="3">
        <v>1474.6242999999999</v>
      </c>
      <c r="I718" s="3">
        <v>1499.7855</v>
      </c>
      <c r="J718" s="3">
        <v>1474.6241</v>
      </c>
    </row>
    <row r="719" spans="1:10" ht="15" customHeight="1" x14ac:dyDescent="0.25">
      <c r="A719" s="101">
        <v>43486</v>
      </c>
      <c r="B719" s="3">
        <v>1493.75781776191</v>
      </c>
      <c r="D719" s="3">
        <v>-6.0277089601900098</v>
      </c>
      <c r="E719" s="3">
        <v>-0.40190472922911802</v>
      </c>
      <c r="F719" s="3">
        <v>246.82168995795999</v>
      </c>
      <c r="G719" s="3">
        <v>20.413367986264898</v>
      </c>
      <c r="H719" s="3">
        <v>1499.876</v>
      </c>
      <c r="I719" s="3">
        <v>1501.2823000000001</v>
      </c>
      <c r="J719" s="3">
        <v>1487.6676</v>
      </c>
    </row>
    <row r="720" spans="1:10" ht="15" customHeight="1" x14ac:dyDescent="0.25">
      <c r="A720" s="101">
        <v>43487</v>
      </c>
      <c r="B720" s="3">
        <v>1486.3247504107601</v>
      </c>
      <c r="D720" s="3">
        <v>-7.4330673511499299</v>
      </c>
      <c r="E720" s="3">
        <v>-0.49760859911593902</v>
      </c>
      <c r="F720" s="3">
        <v>245.59348400425</v>
      </c>
      <c r="G720" s="3">
        <v>19.814180712682099</v>
      </c>
      <c r="H720" s="3">
        <v>1492.7188000000001</v>
      </c>
      <c r="I720" s="3">
        <v>1496.8878</v>
      </c>
      <c r="J720" s="3">
        <v>1480.2786000000001</v>
      </c>
    </row>
    <row r="721" spans="1:10" ht="15" customHeight="1" x14ac:dyDescent="0.25">
      <c r="A721" s="101">
        <v>43488</v>
      </c>
      <c r="B721" s="3">
        <v>1478.71795814654</v>
      </c>
      <c r="D721" s="3">
        <v>-7.6067922642200703</v>
      </c>
      <c r="E721" s="3">
        <v>-0.51178534584167501</v>
      </c>
      <c r="F721" s="3">
        <v>244.33657254277</v>
      </c>
      <c r="G721" s="3">
        <v>19.200989293552301</v>
      </c>
      <c r="H721" s="3">
        <v>1485.8993</v>
      </c>
      <c r="I721" s="3">
        <v>1486.7996000000001</v>
      </c>
      <c r="J721" s="3">
        <v>1473.4570000000001</v>
      </c>
    </row>
    <row r="722" spans="1:10" ht="15" customHeight="1" x14ac:dyDescent="0.25">
      <c r="A722" s="101">
        <v>43489</v>
      </c>
      <c r="B722" s="3">
        <v>1488.40284032097</v>
      </c>
      <c r="D722" s="3">
        <v>9.6848821744299496</v>
      </c>
      <c r="E722" s="3">
        <v>0.65495127864472202</v>
      </c>
      <c r="F722" s="3">
        <v>245.93685804884001</v>
      </c>
      <c r="G722" s="3">
        <v>19.9816976970897</v>
      </c>
      <c r="H722" s="3">
        <v>1479.4223999999999</v>
      </c>
      <c r="I722" s="3">
        <v>1489.6994999999999</v>
      </c>
      <c r="J722" s="3">
        <v>1478.1938</v>
      </c>
    </row>
    <row r="723" spans="1:10" ht="15" customHeight="1" x14ac:dyDescent="0.25">
      <c r="A723" s="101">
        <v>43490</v>
      </c>
      <c r="B723" s="3">
        <v>1501.1207863618999</v>
      </c>
      <c r="D723" s="3">
        <v>12.717946040929901</v>
      </c>
      <c r="E723" s="3">
        <v>0.85446934770612104</v>
      </c>
      <c r="F723" s="3">
        <v>248.03831311558</v>
      </c>
      <c r="G723" s="3">
        <v>21.006904526769301</v>
      </c>
      <c r="H723" s="3">
        <v>1487.7018</v>
      </c>
      <c r="I723" s="3">
        <v>1505.7188000000001</v>
      </c>
      <c r="J723" s="3">
        <v>1487.7018</v>
      </c>
    </row>
    <row r="724" spans="1:10" ht="15" customHeight="1" x14ac:dyDescent="0.25">
      <c r="A724" s="101">
        <v>43493</v>
      </c>
      <c r="B724" s="3">
        <v>1491.0112182343701</v>
      </c>
      <c r="D724" s="3">
        <v>-10.109568127529799</v>
      </c>
      <c r="E724" s="3">
        <v>-0.67346799933610801</v>
      </c>
      <c r="F724" s="3">
        <v>246.36785445064999</v>
      </c>
      <c r="G724" s="3">
        <v>20.1919617477927</v>
      </c>
      <c r="H724" s="3">
        <v>1501.1486</v>
      </c>
      <c r="I724" s="3">
        <v>1505.5753</v>
      </c>
      <c r="J724" s="3">
        <v>1489.4423999999999</v>
      </c>
    </row>
    <row r="725" spans="1:10" ht="15" customHeight="1" x14ac:dyDescent="0.25">
      <c r="A725" s="101">
        <v>43494</v>
      </c>
      <c r="B725" s="3">
        <v>1502.71908265415</v>
      </c>
      <c r="D725" s="3">
        <v>11.7078644197799</v>
      </c>
      <c r="E725" s="3">
        <v>0.78522980086255201</v>
      </c>
      <c r="F725" s="3">
        <v>248.30240826354</v>
      </c>
      <c r="G725" s="3">
        <v>21.135744849676598</v>
      </c>
      <c r="H725" s="3">
        <v>1491.3788999999999</v>
      </c>
      <c r="I725" s="3">
        <v>1505.998</v>
      </c>
      <c r="J725" s="3">
        <v>1485.5183999999999</v>
      </c>
    </row>
    <row r="726" spans="1:10" ht="15" customHeight="1" x14ac:dyDescent="0.25">
      <c r="A726" s="101">
        <v>43495</v>
      </c>
      <c r="B726" s="3">
        <v>1509.4956569497899</v>
      </c>
      <c r="D726" s="3">
        <v>6.77657429563987</v>
      </c>
      <c r="E726" s="3">
        <v>0.45095416527691701</v>
      </c>
      <c r="F726" s="3">
        <v>249.42213831609001</v>
      </c>
      <c r="G726" s="3">
        <v>21.682011536716701</v>
      </c>
      <c r="H726" s="3">
        <v>1501.8842999999999</v>
      </c>
      <c r="I726" s="3">
        <v>1510.9313</v>
      </c>
      <c r="J726" s="3">
        <v>1497.4543000000001</v>
      </c>
    </row>
    <row r="727" spans="1:10" ht="15" customHeight="1" x14ac:dyDescent="0.25">
      <c r="A727" s="101">
        <v>43496</v>
      </c>
      <c r="B727" s="3">
        <v>1515.42332070419</v>
      </c>
      <c r="D727" s="3">
        <v>5.9276637544000996</v>
      </c>
      <c r="E727" s="3">
        <v>0.39269167334856597</v>
      </c>
      <c r="F727" s="3">
        <v>250.40159828475001</v>
      </c>
      <c r="G727" s="3">
        <v>22.159846663986801</v>
      </c>
      <c r="H727" s="3">
        <v>1510.5093999999999</v>
      </c>
      <c r="I727" s="3">
        <v>1526.1338000000001</v>
      </c>
      <c r="J727" s="3">
        <v>1507.2505000000001</v>
      </c>
    </row>
    <row r="728" spans="1:10" ht="15" customHeight="1" x14ac:dyDescent="0.25">
      <c r="A728" s="101">
        <v>43497</v>
      </c>
      <c r="B728" s="3">
        <v>1525.6945398534001</v>
      </c>
      <c r="D728" s="3">
        <v>10.271219149209999</v>
      </c>
      <c r="E728" s="3">
        <v>0.67777887596696096</v>
      </c>
      <c r="F728" s="3">
        <v>252.09876742301</v>
      </c>
      <c r="G728" s="3">
        <v>22.987820299590101</v>
      </c>
      <c r="H728" s="3">
        <v>1515.7795000000001</v>
      </c>
      <c r="I728" s="3">
        <v>1528.2878000000001</v>
      </c>
      <c r="J728" s="3">
        <v>1514.9276</v>
      </c>
    </row>
    <row r="729" spans="1:10" ht="15" customHeight="1" x14ac:dyDescent="0.25">
      <c r="A729" s="101">
        <v>43500</v>
      </c>
      <c r="B729" s="3">
        <v>1527.1865961297999</v>
      </c>
      <c r="D729" s="3">
        <v>1.4920562763998</v>
      </c>
      <c r="E729" s="3">
        <v>9.7795216370322097E-2</v>
      </c>
      <c r="F729" s="3">
        <v>252.34530795808001</v>
      </c>
      <c r="G729" s="3">
        <v>23.108096504561999</v>
      </c>
      <c r="H729" s="3">
        <v>1526.8856000000001</v>
      </c>
      <c r="I729" s="3">
        <v>1529.3823</v>
      </c>
      <c r="J729" s="3">
        <v>1520.2204999999999</v>
      </c>
    </row>
    <row r="730" spans="1:10" ht="15" customHeight="1" x14ac:dyDescent="0.25">
      <c r="A730" s="101">
        <v>43501</v>
      </c>
      <c r="B730" s="3">
        <v>1542.49202423255</v>
      </c>
      <c r="D730" s="3">
        <v>15.30542810275</v>
      </c>
      <c r="E730" s="3">
        <v>1.0021976451035599</v>
      </c>
      <c r="F730" s="3">
        <v>254.87430669196999</v>
      </c>
      <c r="G730" s="3">
        <v>24.3418829486649</v>
      </c>
      <c r="H730" s="3">
        <v>1526.3496</v>
      </c>
      <c r="I730" s="3">
        <v>1544.3457000000001</v>
      </c>
      <c r="J730" s="3">
        <v>1526.3496</v>
      </c>
    </row>
    <row r="731" spans="1:10" ht="15" customHeight="1" x14ac:dyDescent="0.25">
      <c r="A731" s="101">
        <v>43502</v>
      </c>
      <c r="B731" s="3">
        <v>1551.1503770761101</v>
      </c>
      <c r="D731" s="3">
        <v>8.6583528435601202</v>
      </c>
      <c r="E731" s="3">
        <v>0.56132237363548598</v>
      </c>
      <c r="F731" s="3">
        <v>256.30497320007998</v>
      </c>
      <c r="G731" s="3">
        <v>25.0398417574552</v>
      </c>
      <c r="H731" s="3">
        <v>1542.1130000000001</v>
      </c>
      <c r="I731" s="3">
        <v>1554.0452</v>
      </c>
      <c r="J731" s="3">
        <v>1537.6403</v>
      </c>
    </row>
    <row r="732" spans="1:10" ht="15" customHeight="1" x14ac:dyDescent="0.25">
      <c r="A732" s="101">
        <v>43503</v>
      </c>
      <c r="B732" s="3">
        <v>1529.2751227316501</v>
      </c>
      <c r="D732" s="3">
        <v>-21.87525434446</v>
      </c>
      <c r="E732" s="3">
        <v>-1.4102600668346801</v>
      </c>
      <c r="F732" s="3">
        <v>252.69040651373001</v>
      </c>
      <c r="G732" s="3">
        <v>23.276454801517598</v>
      </c>
      <c r="H732" s="3">
        <v>1551.3478</v>
      </c>
      <c r="I732" s="3">
        <v>1557.7908</v>
      </c>
      <c r="J732" s="3">
        <v>1529.2751000000001</v>
      </c>
    </row>
    <row r="733" spans="1:10" ht="15" customHeight="1" x14ac:dyDescent="0.25">
      <c r="A733" s="101">
        <v>43504</v>
      </c>
      <c r="B733" s="3">
        <v>1527.1671588989</v>
      </c>
      <c r="D733" s="3">
        <v>-2.1079638327500998</v>
      </c>
      <c r="E733" s="3">
        <v>-0.13784071952892499</v>
      </c>
      <c r="F733" s="3">
        <v>252.34209623921001</v>
      </c>
      <c r="G733" s="3">
        <v>23.106529649209001</v>
      </c>
      <c r="H733" s="3">
        <v>1529.4308000000001</v>
      </c>
      <c r="I733" s="3">
        <v>1536.0332000000001</v>
      </c>
      <c r="J733" s="3">
        <v>1524.2947999999999</v>
      </c>
    </row>
    <row r="734" spans="1:10" ht="15" customHeight="1" x14ac:dyDescent="0.25">
      <c r="A734" s="101">
        <v>43507</v>
      </c>
      <c r="B734" s="3">
        <v>1542.3267135046201</v>
      </c>
      <c r="D734" s="3">
        <v>15.1595546057201</v>
      </c>
      <c r="E734" s="3">
        <v>0.99265849958758401</v>
      </c>
      <c r="F734" s="3">
        <v>254.84699150557</v>
      </c>
      <c r="G734" s="3">
        <v>24.328557079321101</v>
      </c>
      <c r="H734" s="3">
        <v>1528.1974</v>
      </c>
      <c r="I734" s="3">
        <v>1546.1614</v>
      </c>
      <c r="J734" s="3">
        <v>1528.1974</v>
      </c>
    </row>
    <row r="735" spans="1:10" ht="15" customHeight="1" x14ac:dyDescent="0.25">
      <c r="A735" s="101">
        <v>43508</v>
      </c>
      <c r="B735" s="3">
        <v>1549.4106827360899</v>
      </c>
      <c r="D735" s="3">
        <v>7.0839692314698297</v>
      </c>
      <c r="E735" s="3">
        <v>0.45930406115919298</v>
      </c>
      <c r="F735" s="3">
        <v>256.01751408730001</v>
      </c>
      <c r="G735" s="3">
        <v>24.899603191168499</v>
      </c>
      <c r="H735" s="3">
        <v>1543.8549</v>
      </c>
      <c r="I735" s="3">
        <v>1551.9947999999999</v>
      </c>
      <c r="J735" s="3">
        <v>1542.7940000000001</v>
      </c>
    </row>
    <row r="736" spans="1:10" ht="15" customHeight="1" x14ac:dyDescent="0.25">
      <c r="A736" s="101">
        <v>43509</v>
      </c>
      <c r="B736" s="3">
        <v>1558.5791148637099</v>
      </c>
      <c r="D736" s="3">
        <v>9.1684321276199992</v>
      </c>
      <c r="E736" s="3">
        <v>0.59173673124737203</v>
      </c>
      <c r="F736" s="3">
        <v>257.53246375658</v>
      </c>
      <c r="G736" s="3">
        <v>25.6386800204324</v>
      </c>
      <c r="H736" s="3">
        <v>1550.434</v>
      </c>
      <c r="I736" s="3">
        <v>1562.2261000000001</v>
      </c>
      <c r="J736" s="3">
        <v>1549.5717</v>
      </c>
    </row>
    <row r="737" spans="1:10" ht="15" customHeight="1" x14ac:dyDescent="0.25">
      <c r="A737" s="101">
        <v>43510</v>
      </c>
      <c r="B737" s="3">
        <v>1562.3639032819001</v>
      </c>
      <c r="D737" s="3">
        <v>3.7847884181901401</v>
      </c>
      <c r="E737" s="3">
        <v>0.24283582283990399</v>
      </c>
      <c r="F737" s="3">
        <v>258.15784483402001</v>
      </c>
      <c r="G737" s="3">
        <v>25.9437757428636</v>
      </c>
      <c r="H737" s="3">
        <v>1559.5459000000001</v>
      </c>
      <c r="I737" s="3">
        <v>1570.6165000000001</v>
      </c>
      <c r="J737" s="3">
        <v>1557.5826</v>
      </c>
    </row>
    <row r="738" spans="1:10" ht="15" customHeight="1" x14ac:dyDescent="0.25">
      <c r="A738" s="101">
        <v>43511</v>
      </c>
      <c r="B738" s="3">
        <v>1583.8213592736699</v>
      </c>
      <c r="D738" s="3">
        <v>21.457455991769798</v>
      </c>
      <c r="E738" s="3">
        <v>1.3733968089442099</v>
      </c>
      <c r="F738" s="3">
        <v>261.70337643700998</v>
      </c>
      <c r="G738" s="3">
        <v>27.6734835399802</v>
      </c>
      <c r="H738" s="3">
        <v>1561.9463000000001</v>
      </c>
      <c r="I738" s="3">
        <v>1584.4572000000001</v>
      </c>
      <c r="J738" s="3">
        <v>1555.9781</v>
      </c>
    </row>
    <row r="739" spans="1:10" ht="15" customHeight="1" x14ac:dyDescent="0.25">
      <c r="A739" s="101">
        <v>43514</v>
      </c>
      <c r="B739" s="3">
        <v>1583.8569692943699</v>
      </c>
      <c r="D739" s="3">
        <v>3.56100207000054E-2</v>
      </c>
      <c r="E739" s="3">
        <v>2.2483609336099099E-3</v>
      </c>
      <c r="F739" s="3">
        <v>261.70926047349002</v>
      </c>
      <c r="G739" s="3">
        <v>27.676354100707801</v>
      </c>
      <c r="H739" s="3">
        <v>1583.4453000000001</v>
      </c>
      <c r="I739" s="3">
        <v>1588.8241</v>
      </c>
      <c r="J739" s="3">
        <v>1576.6564000000001</v>
      </c>
    </row>
    <row r="740" spans="1:10" ht="15" customHeight="1" x14ac:dyDescent="0.25">
      <c r="A740" s="101">
        <v>43515</v>
      </c>
      <c r="B740" s="3">
        <v>1587.22137704273</v>
      </c>
      <c r="D740" s="3">
        <v>3.3644077483600001</v>
      </c>
      <c r="E740" s="3">
        <v>0.212418659865409</v>
      </c>
      <c r="F740" s="3">
        <v>262.26517977732999</v>
      </c>
      <c r="G740" s="3">
        <v>27.947562501052801</v>
      </c>
      <c r="H740" s="3">
        <v>1584.0237999999999</v>
      </c>
      <c r="I740" s="3">
        <v>1591.9641999999999</v>
      </c>
      <c r="J740" s="3">
        <v>1581.7346</v>
      </c>
    </row>
    <row r="741" spans="1:10" ht="15" customHeight="1" x14ac:dyDescent="0.25">
      <c r="A741" s="101">
        <v>43516</v>
      </c>
      <c r="B741" s="3">
        <v>1588.60785716955</v>
      </c>
      <c r="D741" s="3">
        <v>1.3864801268200599</v>
      </c>
      <c r="E741" s="3">
        <v>8.7352662134842995E-2</v>
      </c>
      <c r="F741" s="3">
        <v>262.49427539371999</v>
      </c>
      <c r="G741" s="3">
        <v>28.059328103035</v>
      </c>
      <c r="H741" s="3">
        <v>1587.5477000000001</v>
      </c>
      <c r="I741" s="3">
        <v>1591.364</v>
      </c>
      <c r="J741" s="3">
        <v>1578.7415000000001</v>
      </c>
    </row>
    <row r="742" spans="1:10" ht="15" customHeight="1" x14ac:dyDescent="0.25">
      <c r="A742" s="101">
        <v>43517</v>
      </c>
      <c r="B742" s="3">
        <v>1572.64876274996</v>
      </c>
      <c r="D742" s="3">
        <v>-15.959094419589899</v>
      </c>
      <c r="E742" s="3">
        <v>-1.00459621596135</v>
      </c>
      <c r="F742" s="3">
        <v>259.88159230690002</v>
      </c>
      <c r="G742" s="3">
        <v>26.7847157704708</v>
      </c>
      <c r="H742" s="3">
        <v>1585.8176000000001</v>
      </c>
      <c r="I742" s="3">
        <v>1591.2633000000001</v>
      </c>
      <c r="J742" s="3">
        <v>1572.6487999999999</v>
      </c>
    </row>
    <row r="743" spans="1:10" ht="15" customHeight="1" x14ac:dyDescent="0.25">
      <c r="A743" s="101">
        <v>43518</v>
      </c>
      <c r="B743" s="3">
        <v>1588.82828831959</v>
      </c>
      <c r="D743" s="3">
        <v>16.179525569629899</v>
      </c>
      <c r="E743" s="3">
        <v>1.02880731876444</v>
      </c>
      <c r="F743" s="3">
        <v>262.55527314866998</v>
      </c>
      <c r="G743" s="3">
        <v>28.089086205389702</v>
      </c>
      <c r="H743" s="3">
        <v>1573.0089</v>
      </c>
      <c r="I743" s="3">
        <v>1591.8098</v>
      </c>
      <c r="J743" s="3">
        <v>1573.0089</v>
      </c>
    </row>
    <row r="744" spans="1:10" ht="15" customHeight="1" x14ac:dyDescent="0.25">
      <c r="A744" s="101">
        <v>43521</v>
      </c>
      <c r="B744" s="3">
        <v>1586.55400246817</v>
      </c>
      <c r="D744" s="3">
        <v>-2.2742858514200099</v>
      </c>
      <c r="E744" s="3">
        <v>-0.14314233124747</v>
      </c>
      <c r="F744" s="3">
        <v>262.17944540987003</v>
      </c>
      <c r="G744" s="3">
        <v>27.905736501320799</v>
      </c>
      <c r="H744" s="3">
        <v>1590.5154</v>
      </c>
      <c r="I744" s="3">
        <v>1598.0907</v>
      </c>
      <c r="J744" s="3">
        <v>1581.0931</v>
      </c>
    </row>
    <row r="745" spans="1:10" ht="15" customHeight="1" x14ac:dyDescent="0.25">
      <c r="A745" s="101">
        <v>43522</v>
      </c>
      <c r="B745" s="3">
        <v>1583.95488608764</v>
      </c>
      <c r="D745" s="3">
        <v>-2.59911638052994</v>
      </c>
      <c r="E745" s="3">
        <v>-0.163821488363247</v>
      </c>
      <c r="F745" s="3">
        <v>261.74993914022002</v>
      </c>
      <c r="G745" s="3">
        <v>27.696199420083801</v>
      </c>
      <c r="H745" s="3">
        <v>1585.2054000000001</v>
      </c>
      <c r="I745" s="3">
        <v>1589.2292</v>
      </c>
      <c r="J745" s="3">
        <v>1577.1556</v>
      </c>
    </row>
    <row r="746" spans="1:10" ht="15" customHeight="1" x14ac:dyDescent="0.25">
      <c r="A746" s="101">
        <v>43523</v>
      </c>
      <c r="B746" s="3">
        <v>1576.5466385622799</v>
      </c>
      <c r="D746" s="3">
        <v>-7.4082475253601299</v>
      </c>
      <c r="E746" s="3">
        <v>-0.46770571500672697</v>
      </c>
      <c r="F746" s="3">
        <v>260.52571971583001</v>
      </c>
      <c r="G746" s="3">
        <v>27.0989569975475</v>
      </c>
      <c r="H746" s="3">
        <v>1583.1659999999999</v>
      </c>
      <c r="I746" s="3">
        <v>1583.1659999999999</v>
      </c>
      <c r="J746" s="3">
        <v>1573.2411</v>
      </c>
    </row>
    <row r="747" spans="1:10" ht="15" customHeight="1" x14ac:dyDescent="0.25">
      <c r="A747" s="101">
        <v>43524</v>
      </c>
      <c r="B747" s="3">
        <v>1572.68436687088</v>
      </c>
      <c r="D747" s="3">
        <v>-3.8622716913998798</v>
      </c>
      <c r="E747" s="3">
        <v>-0.244983027899636</v>
      </c>
      <c r="F747" s="3">
        <v>260.04031186702002</v>
      </c>
      <c r="G747" s="3">
        <v>26.862148012355998</v>
      </c>
      <c r="H747" s="3">
        <v>1576.9770000000001</v>
      </c>
      <c r="I747" s="3">
        <v>1577.4246000000001</v>
      </c>
      <c r="J747" s="3">
        <v>1558.0532000000001</v>
      </c>
    </row>
    <row r="748" spans="1:10" ht="15" customHeight="1" x14ac:dyDescent="0.25">
      <c r="A748" s="101">
        <v>43525</v>
      </c>
      <c r="B748" s="3">
        <v>1580.2150455271201</v>
      </c>
      <c r="D748" s="3">
        <v>7.5306786562400703</v>
      </c>
      <c r="E748" s="3">
        <v>0.478842342104779</v>
      </c>
      <c r="F748" s="3">
        <v>261.28549498678001</v>
      </c>
      <c r="G748" s="3">
        <v>27.469617693142499</v>
      </c>
      <c r="H748" s="3">
        <v>1574.3045999999999</v>
      </c>
      <c r="I748" s="3">
        <v>1585.5758000000001</v>
      </c>
      <c r="J748" s="3">
        <v>1573.8617999999999</v>
      </c>
    </row>
    <row r="749" spans="1:10" ht="15" customHeight="1" x14ac:dyDescent="0.25">
      <c r="A749" s="101">
        <v>43528</v>
      </c>
      <c r="B749" s="3">
        <v>1587.7883235525501</v>
      </c>
      <c r="D749" s="3">
        <v>7.5732780254299996</v>
      </c>
      <c r="E749" s="3">
        <v>0.47925616496733398</v>
      </c>
      <c r="F749" s="3">
        <v>262.53772182966998</v>
      </c>
      <c r="G749" s="3">
        <v>28.080523694397399</v>
      </c>
      <c r="H749" s="3">
        <v>1580.7037</v>
      </c>
      <c r="I749" s="3">
        <v>1592.6757</v>
      </c>
      <c r="J749" s="3">
        <v>1580.2855999999999</v>
      </c>
    </row>
    <row r="750" spans="1:10" ht="15" customHeight="1" x14ac:dyDescent="0.25">
      <c r="A750" s="101">
        <v>43529</v>
      </c>
      <c r="B750" s="3">
        <v>1587.9711347944501</v>
      </c>
      <c r="D750" s="3">
        <v>0.18281124190002601</v>
      </c>
      <c r="E750" s="3">
        <v>1.1513577672062E-2</v>
      </c>
      <c r="F750" s="3">
        <v>262.56794931419</v>
      </c>
      <c r="G750" s="3">
        <v>28.095270344975098</v>
      </c>
      <c r="H750" s="3">
        <v>1587.9501</v>
      </c>
      <c r="I750" s="3">
        <v>1590.4076</v>
      </c>
      <c r="J750" s="3">
        <v>1575.5771</v>
      </c>
    </row>
    <row r="751" spans="1:10" ht="15" customHeight="1" x14ac:dyDescent="0.25">
      <c r="A751" s="101">
        <v>43530</v>
      </c>
      <c r="B751" s="3">
        <v>1572.62841193545</v>
      </c>
      <c r="D751" s="3">
        <v>-15.3427228590001</v>
      </c>
      <c r="E751" s="3">
        <v>-0.966183989294366</v>
      </c>
      <c r="F751" s="3">
        <v>260.03105982689999</v>
      </c>
      <c r="G751" s="3">
        <v>26.857634351859701</v>
      </c>
      <c r="H751" s="3">
        <v>1588.0574999999999</v>
      </c>
      <c r="I751" s="3">
        <v>1588.0574999999999</v>
      </c>
      <c r="J751" s="3">
        <v>1571.4557</v>
      </c>
    </row>
    <row r="752" spans="1:10" ht="15" customHeight="1" x14ac:dyDescent="0.25">
      <c r="A752" s="101">
        <v>43531</v>
      </c>
      <c r="B752" s="3">
        <v>1558.9112365117801</v>
      </c>
      <c r="D752" s="3">
        <v>-13.7171754236699</v>
      </c>
      <c r="E752" s="3">
        <v>-0.87224517372085297</v>
      </c>
      <c r="F752" s="3">
        <v>257.76295145737998</v>
      </c>
      <c r="G752" s="3">
        <v>25.751124758726899</v>
      </c>
      <c r="H752" s="3">
        <v>1572.4839999999999</v>
      </c>
      <c r="I752" s="3">
        <v>1575.5048999999999</v>
      </c>
      <c r="J752" s="3">
        <v>1553.1416999999999</v>
      </c>
    </row>
    <row r="753" spans="1:10" ht="15" customHeight="1" x14ac:dyDescent="0.25">
      <c r="A753" s="101">
        <v>43532</v>
      </c>
      <c r="B753" s="3">
        <v>1558.6314272721399</v>
      </c>
      <c r="D753" s="3">
        <v>-0.27980923964014398</v>
      </c>
      <c r="E753" s="3">
        <v>-1.7949016793683499E-2</v>
      </c>
      <c r="F753" s="3">
        <v>257.71668554194002</v>
      </c>
      <c r="G753" s="3">
        <v>25.728553668228098</v>
      </c>
      <c r="H753" s="3">
        <v>1558.3253999999999</v>
      </c>
      <c r="I753" s="3">
        <v>1559.0471</v>
      </c>
      <c r="J753" s="3">
        <v>1546.7101</v>
      </c>
    </row>
    <row r="754" spans="1:10" ht="15" customHeight="1" x14ac:dyDescent="0.25">
      <c r="A754" s="101">
        <v>43535</v>
      </c>
      <c r="B754" s="3">
        <v>1569.92541353094</v>
      </c>
      <c r="D754" s="3">
        <v>11.2939862588</v>
      </c>
      <c r="E754" s="3">
        <v>0.724609170659817</v>
      </c>
      <c r="F754" s="3">
        <v>259.58412427970001</v>
      </c>
      <c r="G754" s="3">
        <v>26.6395942982473</v>
      </c>
      <c r="H754" s="3">
        <v>1559.2166999999999</v>
      </c>
      <c r="I754" s="3">
        <v>1571.2594999999999</v>
      </c>
      <c r="J754" s="3">
        <v>1558.7203</v>
      </c>
    </row>
    <row r="755" spans="1:10" ht="15" customHeight="1" x14ac:dyDescent="0.25">
      <c r="A755" s="101">
        <v>43536</v>
      </c>
      <c r="B755" s="3">
        <v>1565.5580870214999</v>
      </c>
      <c r="D755" s="3">
        <v>-4.3673265094400904</v>
      </c>
      <c r="E755" s="3">
        <v>-0.27818687893060801</v>
      </c>
      <c r="F755" s="3">
        <v>258.86199530617</v>
      </c>
      <c r="G755" s="3">
        <v>26.287299563380099</v>
      </c>
      <c r="H755" s="3">
        <v>1572.2701</v>
      </c>
      <c r="I755" s="3">
        <v>1577.5156999999999</v>
      </c>
      <c r="J755" s="3">
        <v>1563.8448000000001</v>
      </c>
    </row>
    <row r="756" spans="1:10" ht="15" customHeight="1" x14ac:dyDescent="0.25">
      <c r="A756" s="101">
        <v>43537</v>
      </c>
      <c r="B756" s="3">
        <v>1572.79724651484</v>
      </c>
      <c r="D756" s="3">
        <v>7.2391594933401304</v>
      </c>
      <c r="E756" s="3">
        <v>0.462401207170337</v>
      </c>
      <c r="F756" s="3">
        <v>260.05897629737001</v>
      </c>
      <c r="G756" s="3">
        <v>26.8712535610636</v>
      </c>
      <c r="H756" s="3">
        <v>1565.3347000000001</v>
      </c>
      <c r="I756" s="3">
        <v>1574.2017000000001</v>
      </c>
      <c r="J756" s="3">
        <v>1561.1847</v>
      </c>
    </row>
    <row r="757" spans="1:10" ht="15" customHeight="1" x14ac:dyDescent="0.25">
      <c r="A757" s="101">
        <v>43538</v>
      </c>
      <c r="B757" s="3">
        <v>1590.76207458422</v>
      </c>
      <c r="D757" s="3">
        <v>17.964828069380001</v>
      </c>
      <c r="E757" s="3">
        <v>1.1422214852669901</v>
      </c>
      <c r="F757" s="3">
        <v>263.02942579900002</v>
      </c>
      <c r="G757" s="3">
        <v>28.320404277863702</v>
      </c>
      <c r="H757" s="3">
        <v>1572.8633</v>
      </c>
      <c r="I757" s="3">
        <v>1590.7620999999999</v>
      </c>
      <c r="J757" s="3">
        <v>1572.8267000000001</v>
      </c>
    </row>
    <row r="758" spans="1:10" ht="15" customHeight="1" x14ac:dyDescent="0.25">
      <c r="A758" s="101">
        <v>43539</v>
      </c>
      <c r="B758" s="3">
        <v>1595.75865768007</v>
      </c>
      <c r="D758" s="3">
        <v>4.9965830958499202</v>
      </c>
      <c r="E758" s="3">
        <v>0.31409996351314801</v>
      </c>
      <c r="F758" s="3">
        <v>263.85560112946001</v>
      </c>
      <c r="G758" s="3">
        <v>28.723458620878599</v>
      </c>
      <c r="H758" s="3">
        <v>1590.7620999999999</v>
      </c>
      <c r="I758" s="3">
        <v>1597.6066000000001</v>
      </c>
      <c r="J758" s="3">
        <v>1582.2517</v>
      </c>
    </row>
    <row r="759" spans="1:10" ht="15" customHeight="1" x14ac:dyDescent="0.25">
      <c r="A759" s="101">
        <v>43542</v>
      </c>
      <c r="B759" s="3">
        <v>1605.0130577115499</v>
      </c>
      <c r="D759" s="3">
        <v>9.2544000314799106</v>
      </c>
      <c r="E759" s="3">
        <v>0.57993732241028395</v>
      </c>
      <c r="F759" s="3">
        <v>265.38579823767998</v>
      </c>
      <c r="G759" s="3">
        <v>29.469974000118601</v>
      </c>
      <c r="H759" s="3">
        <v>1595.9186999999999</v>
      </c>
      <c r="I759" s="3">
        <v>1607.5440000000001</v>
      </c>
      <c r="J759" s="3">
        <v>1595.9186999999999</v>
      </c>
    </row>
    <row r="760" spans="1:10" ht="15" customHeight="1" x14ac:dyDescent="0.25">
      <c r="A760" s="101">
        <v>43543</v>
      </c>
      <c r="B760" s="3">
        <v>1615.1378161586299</v>
      </c>
      <c r="D760" s="3">
        <v>10.12475844708</v>
      </c>
      <c r="E760" s="3">
        <v>0.63082093933341998</v>
      </c>
      <c r="F760" s="3">
        <v>267.05990742298002</v>
      </c>
      <c r="G760" s="3">
        <v>30.2866977062607</v>
      </c>
      <c r="H760" s="3">
        <v>1605.8042</v>
      </c>
      <c r="I760" s="3">
        <v>1622.3334</v>
      </c>
      <c r="J760" s="3">
        <v>1604.3184000000001</v>
      </c>
    </row>
    <row r="761" spans="1:10" ht="15" customHeight="1" x14ac:dyDescent="0.25">
      <c r="A761" s="101">
        <v>43544</v>
      </c>
      <c r="B761" s="3">
        <v>1605.98971592153</v>
      </c>
      <c r="D761" s="3">
        <v>-9.1481002370999196</v>
      </c>
      <c r="E761" s="3">
        <v>-0.56639750153688595</v>
      </c>
      <c r="F761" s="3">
        <v>265.54728677972997</v>
      </c>
      <c r="G761" s="3">
        <v>29.5487571056177</v>
      </c>
      <c r="H761" s="3">
        <v>1614.5752</v>
      </c>
      <c r="I761" s="3">
        <v>1619.7501999999999</v>
      </c>
      <c r="J761" s="3">
        <v>1605.9897000000001</v>
      </c>
    </row>
    <row r="762" spans="1:10" ht="15" customHeight="1" x14ac:dyDescent="0.25">
      <c r="A762" s="101">
        <v>43545</v>
      </c>
      <c r="B762" s="3">
        <v>1605.0261850263601</v>
      </c>
      <c r="D762" s="3">
        <v>-0.96353089516992396</v>
      </c>
      <c r="E762" s="3">
        <v>-5.9996081271107497E-2</v>
      </c>
      <c r="F762" s="3">
        <v>265.46376616569</v>
      </c>
      <c r="G762" s="3">
        <v>29.508011098107001</v>
      </c>
      <c r="H762" s="3">
        <v>1605.3087</v>
      </c>
      <c r="I762" s="3">
        <v>1610.0427999999999</v>
      </c>
      <c r="J762" s="3">
        <v>1595.4502</v>
      </c>
    </row>
    <row r="763" spans="1:10" ht="15" customHeight="1" x14ac:dyDescent="0.25">
      <c r="A763" s="101">
        <v>43546</v>
      </c>
      <c r="B763" s="3">
        <v>1576.8696047204901</v>
      </c>
      <c r="D763" s="3">
        <v>-28.156580305869898</v>
      </c>
      <c r="E763" s="3">
        <v>-1.75427544849727</v>
      </c>
      <c r="F763" s="3">
        <v>260.80680049119002</v>
      </c>
      <c r="G763" s="3">
        <v>27.236083855576201</v>
      </c>
      <c r="H763" s="3">
        <v>1606.0018</v>
      </c>
      <c r="I763" s="3">
        <v>1610.3676</v>
      </c>
      <c r="J763" s="3">
        <v>1576.8696</v>
      </c>
    </row>
    <row r="764" spans="1:10" ht="15" customHeight="1" x14ac:dyDescent="0.25">
      <c r="A764" s="101">
        <v>43549</v>
      </c>
      <c r="B764" s="3">
        <v>1573.6621209192599</v>
      </c>
      <c r="D764" s="3">
        <v>-3.2074838012301798</v>
      </c>
      <c r="E764" s="3">
        <v>-0.20340830919870401</v>
      </c>
      <c r="F764" s="3">
        <v>260.27629778803998</v>
      </c>
      <c r="G764" s="3">
        <v>26.9772750887171</v>
      </c>
      <c r="H764" s="3">
        <v>1576.8196</v>
      </c>
      <c r="I764" s="3">
        <v>1578.6320000000001</v>
      </c>
      <c r="J764" s="3">
        <v>1563.2338999999999</v>
      </c>
    </row>
    <row r="765" spans="1:10" ht="15" customHeight="1" x14ac:dyDescent="0.25">
      <c r="A765" s="101">
        <v>43550</v>
      </c>
      <c r="B765" s="3">
        <v>1574.1609296276299</v>
      </c>
      <c r="D765" s="3">
        <v>0.49880870837000602</v>
      </c>
      <c r="E765" s="3">
        <v>3.1697319376200399E-2</v>
      </c>
      <c r="F765" s="3">
        <v>260.35879839741</v>
      </c>
      <c r="G765" s="3">
        <v>27.017523481136902</v>
      </c>
      <c r="H765" s="3">
        <v>1574.5916</v>
      </c>
      <c r="I765" s="3">
        <v>1576.0306</v>
      </c>
      <c r="J765" s="3">
        <v>1565.5029</v>
      </c>
    </row>
    <row r="766" spans="1:10" ht="15" customHeight="1" x14ac:dyDescent="0.25">
      <c r="A766" s="101">
        <v>43551</v>
      </c>
      <c r="B766" s="3">
        <v>1565.84943345689</v>
      </c>
      <c r="D766" s="3">
        <v>-8.31149617073992</v>
      </c>
      <c r="E766" s="3">
        <v>-0.52799532845133601</v>
      </c>
      <c r="F766" s="3">
        <v>259.86887345722999</v>
      </c>
      <c r="G766" s="3">
        <v>26.778510807179501</v>
      </c>
      <c r="H766" s="3">
        <v>1574.9957999999999</v>
      </c>
      <c r="I766" s="3">
        <v>1579.6511</v>
      </c>
      <c r="J766" s="3">
        <v>1560.4893999999999</v>
      </c>
    </row>
    <row r="767" spans="1:10" ht="15" customHeight="1" x14ac:dyDescent="0.25">
      <c r="A767" s="101">
        <v>43552</v>
      </c>
      <c r="B767" s="3">
        <v>1559.3153041676301</v>
      </c>
      <c r="D767" s="3">
        <v>-6.5341292892598997</v>
      </c>
      <c r="E767" s="3">
        <v>-0.41728975657862</v>
      </c>
      <c r="F767" s="3">
        <v>259.70984127344002</v>
      </c>
      <c r="G767" s="3">
        <v>26.700926050055401</v>
      </c>
      <c r="H767" s="3">
        <v>1565.4404</v>
      </c>
      <c r="I767" s="3">
        <v>1571.1682000000001</v>
      </c>
      <c r="J767" s="3">
        <v>1553.7971</v>
      </c>
    </row>
    <row r="768" spans="1:10" ht="15" customHeight="1" x14ac:dyDescent="0.25">
      <c r="A768" s="101">
        <v>43553</v>
      </c>
      <c r="B768" s="3">
        <v>1553.41919595131</v>
      </c>
      <c r="D768" s="3">
        <v>-5.89610821632004</v>
      </c>
      <c r="E768" s="3">
        <v>-0.378121615337279</v>
      </c>
      <c r="F768" s="3">
        <v>261.28587016838998</v>
      </c>
      <c r="G768" s="3">
        <v>27.469800727629</v>
      </c>
      <c r="H768" s="3">
        <v>1561.3069</v>
      </c>
      <c r="I768" s="3">
        <v>1564.3028999999999</v>
      </c>
      <c r="J768" s="3">
        <v>1545.1947</v>
      </c>
    </row>
    <row r="769" spans="1:10" ht="15" customHeight="1" x14ac:dyDescent="0.25">
      <c r="A769" s="101">
        <v>43556</v>
      </c>
      <c r="B769" s="3">
        <v>1580.32606817433</v>
      </c>
      <c r="D769" s="3">
        <v>26.906872223019899</v>
      </c>
      <c r="E769" s="3">
        <v>1.7321063299042101</v>
      </c>
      <c r="F769" s="3">
        <v>265.81161926471998</v>
      </c>
      <c r="G769" s="3">
        <v>29.677713214747499</v>
      </c>
      <c r="H769" s="3">
        <v>1554.9231</v>
      </c>
      <c r="I769" s="3">
        <v>1580.9848999999999</v>
      </c>
      <c r="J769" s="3">
        <v>1554.9231</v>
      </c>
    </row>
    <row r="770" spans="1:10" ht="15" customHeight="1" x14ac:dyDescent="0.25">
      <c r="A770" s="101">
        <v>43557</v>
      </c>
      <c r="B770" s="3">
        <v>1593.95305760159</v>
      </c>
      <c r="D770" s="3">
        <v>13.62698942726</v>
      </c>
      <c r="E770" s="3">
        <v>0.86228973258679598</v>
      </c>
      <c r="F770" s="3">
        <v>268.10368556565999</v>
      </c>
      <c r="G770" s="3">
        <v>30.795910821250501</v>
      </c>
      <c r="H770" s="3">
        <v>1580.6593</v>
      </c>
      <c r="I770" s="3">
        <v>1598.7114999999999</v>
      </c>
      <c r="J770" s="3">
        <v>1577.5887</v>
      </c>
    </row>
    <row r="771" spans="1:10" ht="15" customHeight="1" x14ac:dyDescent="0.25">
      <c r="A771" s="101">
        <v>43558</v>
      </c>
      <c r="B771" s="3">
        <v>1622.3786390821599</v>
      </c>
      <c r="D771" s="3">
        <v>28.4255814805699</v>
      </c>
      <c r="E771" s="3">
        <v>1.7833386839723999</v>
      </c>
      <c r="F771" s="3">
        <v>272.88488230350998</v>
      </c>
      <c r="G771" s="3">
        <v>33.128444895980799</v>
      </c>
      <c r="H771" s="3">
        <v>1596.0432000000001</v>
      </c>
      <c r="I771" s="3">
        <v>1622.3785</v>
      </c>
      <c r="J771" s="3">
        <v>1596.0432000000001</v>
      </c>
    </row>
    <row r="772" spans="1:10" ht="15" customHeight="1" x14ac:dyDescent="0.25">
      <c r="A772" s="101">
        <v>43559</v>
      </c>
      <c r="B772" s="3">
        <v>1616.24459534069</v>
      </c>
      <c r="D772" s="3">
        <v>-6.1340437414698901</v>
      </c>
      <c r="E772" s="3">
        <v>-0.37808952815971902</v>
      </c>
      <c r="F772" s="3">
        <v>272.42438730996003</v>
      </c>
      <c r="G772" s="3">
        <v>32.903789789196601</v>
      </c>
      <c r="H772" s="3">
        <v>1622.7547999999999</v>
      </c>
      <c r="I772" s="3">
        <v>1622.7547999999999</v>
      </c>
      <c r="J772" s="3">
        <v>1608.942</v>
      </c>
    </row>
    <row r="773" spans="1:10" ht="15" customHeight="1" x14ac:dyDescent="0.25">
      <c r="A773" s="101">
        <v>43560</v>
      </c>
      <c r="B773" s="3">
        <v>1622.26641184458</v>
      </c>
      <c r="D773" s="3">
        <v>6.0218165038900198</v>
      </c>
      <c r="E773" s="3">
        <v>0.37258076662713902</v>
      </c>
      <c r="F773" s="3">
        <v>273.69410626889999</v>
      </c>
      <c r="G773" s="3">
        <v>33.523229418947203</v>
      </c>
      <c r="H773" s="3">
        <v>1616.3635999999999</v>
      </c>
      <c r="I773" s="3">
        <v>1624.2822000000001</v>
      </c>
      <c r="J773" s="3">
        <v>1616.2583</v>
      </c>
    </row>
    <row r="774" spans="1:10" ht="15" customHeight="1" x14ac:dyDescent="0.25">
      <c r="A774" s="101">
        <v>43563</v>
      </c>
      <c r="B774" s="3">
        <v>1624.51754842371</v>
      </c>
      <c r="D774" s="3">
        <v>2.25113657912993</v>
      </c>
      <c r="E774" s="3">
        <v>0.13876491325308599</v>
      </c>
      <c r="F774" s="3">
        <v>274.07389765803998</v>
      </c>
      <c r="G774" s="3">
        <v>33.708512812421702</v>
      </c>
      <c r="H774" s="3">
        <v>1621.895</v>
      </c>
      <c r="I774" s="3">
        <v>1624.5243</v>
      </c>
      <c r="J774" s="3">
        <v>1615.7563</v>
      </c>
    </row>
    <row r="775" spans="1:10" ht="15" customHeight="1" x14ac:dyDescent="0.25">
      <c r="A775" s="101">
        <v>43564</v>
      </c>
      <c r="B775" s="3">
        <v>1616.5555109706199</v>
      </c>
      <c r="D775" s="3">
        <v>-7.96203745309003</v>
      </c>
      <c r="E775" s="3">
        <v>-0.49011704803162398</v>
      </c>
      <c r="F775" s="3">
        <v>272.90955477900002</v>
      </c>
      <c r="G775" s="3">
        <v>33.140481503747402</v>
      </c>
      <c r="H775" s="3">
        <v>1625.3690999999999</v>
      </c>
      <c r="I775" s="3">
        <v>1633.8308999999999</v>
      </c>
      <c r="J775" s="3">
        <v>1614.0088000000001</v>
      </c>
    </row>
    <row r="776" spans="1:10" ht="15" customHeight="1" x14ac:dyDescent="0.25">
      <c r="A776" s="101">
        <v>43565</v>
      </c>
      <c r="B776" s="3">
        <v>1628.5460257516499</v>
      </c>
      <c r="D776" s="3">
        <v>11.990514781030001</v>
      </c>
      <c r="E776" s="3">
        <v>0.74173232528404998</v>
      </c>
      <c r="F776" s="3">
        <v>275.06222382939001</v>
      </c>
      <c r="G776" s="3">
        <v>34.190673367199103</v>
      </c>
      <c r="H776" s="3">
        <v>1616.1509000000001</v>
      </c>
      <c r="I776" s="3">
        <v>1628.7422999999999</v>
      </c>
      <c r="J776" s="3">
        <v>1615.3300999999999</v>
      </c>
    </row>
    <row r="777" spans="1:10" ht="15" customHeight="1" x14ac:dyDescent="0.25">
      <c r="A777" s="101">
        <v>43566</v>
      </c>
      <c r="B777" s="3">
        <v>1627.0276822785299</v>
      </c>
      <c r="D777" s="3">
        <v>-1.5183434731200101</v>
      </c>
      <c r="E777" s="3">
        <v>-9.3233071040732501E-2</v>
      </c>
      <c r="F777" s="3">
        <v>275.24995850750997</v>
      </c>
      <c r="G777" s="3">
        <v>34.282260799746503</v>
      </c>
      <c r="H777" s="3">
        <v>1626.7791999999999</v>
      </c>
      <c r="I777" s="3">
        <v>1633.0920000000001</v>
      </c>
      <c r="J777" s="3">
        <v>1620.9808</v>
      </c>
    </row>
    <row r="778" spans="1:10" ht="15" customHeight="1" x14ac:dyDescent="0.25">
      <c r="A778" s="101">
        <v>43567</v>
      </c>
      <c r="B778" s="3">
        <v>1641.2093293655</v>
      </c>
      <c r="D778" s="3">
        <v>14.181647086970001</v>
      </c>
      <c r="E778" s="3">
        <v>0.87162912109213198</v>
      </c>
      <c r="F778" s="3">
        <v>277.64911730166</v>
      </c>
      <c r="G778" s="3">
        <v>35.452704089340202</v>
      </c>
      <c r="H778" s="3">
        <v>1627.0197000000001</v>
      </c>
      <c r="I778" s="3">
        <v>1642.9567999999999</v>
      </c>
      <c r="J778" s="3">
        <v>1625.3598999999999</v>
      </c>
    </row>
    <row r="779" spans="1:10" ht="15" customHeight="1" x14ac:dyDescent="0.25">
      <c r="A779" s="101">
        <v>43570</v>
      </c>
      <c r="B779" s="3">
        <v>1642.6286098611899</v>
      </c>
      <c r="D779" s="3">
        <v>1.4192804956899101</v>
      </c>
      <c r="E779" s="3">
        <v>8.6477725314826295E-2</v>
      </c>
      <c r="F779" s="3">
        <v>277.88922194266001</v>
      </c>
      <c r="G779" s="3">
        <v>35.569840506714499</v>
      </c>
      <c r="H779" s="3">
        <v>1641.2094</v>
      </c>
      <c r="I779" s="3">
        <v>1644.9835</v>
      </c>
      <c r="J779" s="3">
        <v>1637.1439</v>
      </c>
    </row>
    <row r="780" spans="1:10" ht="15" customHeight="1" x14ac:dyDescent="0.25">
      <c r="A780" s="101">
        <v>43571</v>
      </c>
      <c r="B780" s="3">
        <v>1647.52289651212</v>
      </c>
      <c r="D780" s="3">
        <v>4.8942866509300904</v>
      </c>
      <c r="E780" s="3">
        <v>0.297954548066936</v>
      </c>
      <c r="F780" s="3">
        <v>278.71720551803003</v>
      </c>
      <c r="G780" s="3">
        <v>35.973777012313299</v>
      </c>
      <c r="H780" s="3">
        <v>1642.1573000000001</v>
      </c>
      <c r="I780" s="3">
        <v>1654.0997</v>
      </c>
      <c r="J780" s="3">
        <v>1642.1573000000001</v>
      </c>
    </row>
    <row r="781" spans="1:10" ht="15" customHeight="1" x14ac:dyDescent="0.25">
      <c r="A781" s="101">
        <v>43572</v>
      </c>
      <c r="B781" s="3">
        <v>1660.14087759057</v>
      </c>
      <c r="D781" s="3">
        <v>12.617981078449899</v>
      </c>
      <c r="E781" s="3">
        <v>0.76587591621111095</v>
      </c>
      <c r="F781" s="3">
        <v>280.85183346943001</v>
      </c>
      <c r="G781" s="3">
        <v>37.015167422813597</v>
      </c>
      <c r="H781" s="3">
        <v>1647.6869999999999</v>
      </c>
      <c r="I781" s="3">
        <v>1660.6174000000001</v>
      </c>
      <c r="J781" s="3">
        <v>1645.3518999999999</v>
      </c>
    </row>
    <row r="782" spans="1:10" ht="15" customHeight="1" x14ac:dyDescent="0.25">
      <c r="A782" s="101">
        <v>43573</v>
      </c>
      <c r="B782" s="3">
        <v>1670.74395738308</v>
      </c>
      <c r="D782" s="3">
        <v>10.60307979251</v>
      </c>
      <c r="E782" s="3">
        <v>0.638685543837613</v>
      </c>
      <c r="F782" s="3">
        <v>282.6455935294</v>
      </c>
      <c r="G782" s="3">
        <v>37.890263490006902</v>
      </c>
      <c r="H782" s="3">
        <v>1660.9701</v>
      </c>
      <c r="I782" s="3">
        <v>1673.0282999999999</v>
      </c>
      <c r="J782" s="3">
        <v>1654.5482999999999</v>
      </c>
    </row>
    <row r="783" spans="1:10" ht="15" customHeight="1" x14ac:dyDescent="0.25">
      <c r="A783" s="101">
        <v>43578</v>
      </c>
      <c r="B783" s="3">
        <v>1672.1797053108301</v>
      </c>
      <c r="D783" s="3">
        <v>1.43574792775007</v>
      </c>
      <c r="E783" s="3">
        <v>8.5934647341101497E-2</v>
      </c>
      <c r="F783" s="3">
        <v>282.88848402342001</v>
      </c>
      <c r="G783" s="3">
        <v>38.0087590016525</v>
      </c>
      <c r="H783" s="3">
        <v>1670.5029</v>
      </c>
      <c r="I783" s="3">
        <v>1673.8009999999999</v>
      </c>
      <c r="J783" s="3">
        <v>1661.3914</v>
      </c>
    </row>
    <row r="784" spans="1:10" ht="15" customHeight="1" x14ac:dyDescent="0.25">
      <c r="A784" s="101">
        <v>43579</v>
      </c>
      <c r="B784" s="3">
        <v>1680.71571882743</v>
      </c>
      <c r="D784" s="3">
        <v>8.5360135165999491</v>
      </c>
      <c r="E784" s="3">
        <v>0.51047225902154303</v>
      </c>
      <c r="F784" s="3">
        <v>284.35025319943003</v>
      </c>
      <c r="G784" s="3">
        <v>38.721891424219798</v>
      </c>
      <c r="H784" s="3">
        <v>1672.0994000000001</v>
      </c>
      <c r="I784" s="3">
        <v>1686.4033999999999</v>
      </c>
      <c r="J784" s="3">
        <v>1670.4088999999999</v>
      </c>
    </row>
    <row r="785" spans="1:10" ht="15" customHeight="1" x14ac:dyDescent="0.25">
      <c r="A785" s="101">
        <v>43580</v>
      </c>
      <c r="B785" s="3">
        <v>1689.41656967053</v>
      </c>
      <c r="D785" s="3">
        <v>8.7008508430999392</v>
      </c>
      <c r="E785" s="3">
        <v>0.51768724155030199</v>
      </c>
      <c r="F785" s="3">
        <v>285.96838482187002</v>
      </c>
      <c r="G785" s="3">
        <v>39.511306157326402</v>
      </c>
      <c r="H785" s="3">
        <v>1678.9691</v>
      </c>
      <c r="I785" s="3">
        <v>1700.3497</v>
      </c>
      <c r="J785" s="3">
        <v>1668.4313999999999</v>
      </c>
    </row>
    <row r="786" spans="1:10" ht="15" customHeight="1" x14ac:dyDescent="0.25">
      <c r="A786" s="101">
        <v>43581</v>
      </c>
      <c r="B786" s="3">
        <v>1689.03739376354</v>
      </c>
      <c r="D786" s="3">
        <v>-0.37917590698998499</v>
      </c>
      <c r="E786" s="3">
        <v>-2.24441924980056E-2</v>
      </c>
      <c r="F786" s="3">
        <v>286.43147943555999</v>
      </c>
      <c r="G786" s="3">
        <v>39.737229503610102</v>
      </c>
      <c r="H786" s="3">
        <v>1689.8992000000001</v>
      </c>
      <c r="I786" s="3">
        <v>1693.0477000000001</v>
      </c>
      <c r="J786" s="3">
        <v>1680.9126000000001</v>
      </c>
    </row>
    <row r="787" spans="1:10" ht="15" customHeight="1" x14ac:dyDescent="0.25">
      <c r="A787" s="101">
        <v>43584</v>
      </c>
      <c r="B787" s="3">
        <v>1693.3093859434</v>
      </c>
      <c r="D787" s="3">
        <v>4.27199217986003</v>
      </c>
      <c r="E787" s="3">
        <v>0.25292466558961502</v>
      </c>
      <c r="F787" s="3">
        <v>287.15593529707002</v>
      </c>
      <c r="G787" s="3">
        <v>40.0906594240384</v>
      </c>
      <c r="H787" s="3">
        <v>1689.758</v>
      </c>
      <c r="I787" s="3">
        <v>1694.1903</v>
      </c>
      <c r="J787" s="3">
        <v>1684.3151</v>
      </c>
    </row>
    <row r="788" spans="1:10" ht="15" customHeight="1" x14ac:dyDescent="0.25">
      <c r="A788" s="101">
        <v>43585</v>
      </c>
      <c r="B788" s="3">
        <v>1676.14198891309</v>
      </c>
      <c r="D788" s="3">
        <v>-17.1673970303099</v>
      </c>
      <c r="E788" s="3">
        <v>-1.0138369971147001</v>
      </c>
      <c r="F788" s="3">
        <v>284.61685899801</v>
      </c>
      <c r="G788" s="3">
        <v>38.851956582339199</v>
      </c>
      <c r="H788" s="3">
        <v>1691.3348000000001</v>
      </c>
      <c r="I788" s="3">
        <v>1691.4315999999999</v>
      </c>
      <c r="J788" s="3">
        <v>1675.9730999999999</v>
      </c>
    </row>
    <row r="789" spans="1:10" ht="15" customHeight="1" x14ac:dyDescent="0.25">
      <c r="A789" s="101">
        <v>43587</v>
      </c>
      <c r="B789" s="3">
        <v>1665.4489481636799</v>
      </c>
      <c r="D789" s="3">
        <v>-10.6930407494101</v>
      </c>
      <c r="E789" s="3">
        <v>-0.637955544347657</v>
      </c>
      <c r="F789" s="3">
        <v>282.80112996588002</v>
      </c>
      <c r="G789" s="3">
        <v>37.966142826884997</v>
      </c>
      <c r="H789" s="3">
        <v>1675.7634</v>
      </c>
      <c r="I789" s="3">
        <v>1675.7634</v>
      </c>
      <c r="J789" s="3">
        <v>1662.2795000000001</v>
      </c>
    </row>
    <row r="790" spans="1:10" ht="15" customHeight="1" x14ac:dyDescent="0.25">
      <c r="A790" s="101">
        <v>43588</v>
      </c>
      <c r="B790" s="3">
        <v>1672.3303255368601</v>
      </c>
      <c r="D790" s="3">
        <v>6.8813773731801504</v>
      </c>
      <c r="E790" s="3">
        <v>0.41318452785763499</v>
      </c>
      <c r="F790" s="3">
        <v>283.96962047951001</v>
      </c>
      <c r="G790" s="3">
        <v>38.536197582729798</v>
      </c>
      <c r="H790" s="3">
        <v>1664.9378999999999</v>
      </c>
      <c r="I790" s="3">
        <v>1676.8951</v>
      </c>
      <c r="J790" s="3">
        <v>1664.0461</v>
      </c>
    </row>
    <row r="791" spans="1:10" ht="15" customHeight="1" x14ac:dyDescent="0.25">
      <c r="A791" s="101">
        <v>43591</v>
      </c>
      <c r="B791" s="3">
        <v>1649.2200940916</v>
      </c>
      <c r="D791" s="3">
        <v>-23.110231445259998</v>
      </c>
      <c r="E791" s="3">
        <v>-1.38191785990851</v>
      </c>
      <c r="F791" s="3">
        <v>280.51624948437001</v>
      </c>
      <c r="G791" s="3">
        <v>36.851450863340197</v>
      </c>
      <c r="H791" s="3">
        <v>1665.8882000000001</v>
      </c>
      <c r="I791" s="3">
        <v>1665.8882000000001</v>
      </c>
      <c r="J791" s="3">
        <v>1627.2007000000001</v>
      </c>
    </row>
    <row r="792" spans="1:10" ht="15" customHeight="1" x14ac:dyDescent="0.25">
      <c r="A792" s="101">
        <v>43592</v>
      </c>
      <c r="B792" s="3">
        <v>1617.8485274035399</v>
      </c>
      <c r="D792" s="3">
        <v>-31.37156668806</v>
      </c>
      <c r="E792" s="3">
        <v>-1.90220618827348</v>
      </c>
      <c r="F792" s="3">
        <v>275.39002754593997</v>
      </c>
      <c r="G792" s="3">
        <v>34.350594278343202</v>
      </c>
      <c r="H792" s="3">
        <v>1647.8480999999999</v>
      </c>
      <c r="I792" s="3">
        <v>1652.9957999999999</v>
      </c>
      <c r="J792" s="3">
        <v>1613.3505</v>
      </c>
    </row>
    <row r="793" spans="1:10" ht="15" customHeight="1" x14ac:dyDescent="0.25">
      <c r="A793" s="101">
        <v>43593</v>
      </c>
      <c r="B793" s="3">
        <v>1623.3726413491499</v>
      </c>
      <c r="D793" s="3">
        <v>5.5241139456099901</v>
      </c>
      <c r="E793" s="3">
        <v>0.34144815488230601</v>
      </c>
      <c r="F793" s="3">
        <v>276.90398970798998</v>
      </c>
      <c r="G793" s="3">
        <v>35.089189346577498</v>
      </c>
      <c r="H793" s="3">
        <v>1617.2544</v>
      </c>
      <c r="I793" s="3">
        <v>1624.7661000000001</v>
      </c>
      <c r="J793" s="3">
        <v>1611.4984999999999</v>
      </c>
    </row>
    <row r="794" spans="1:10" ht="15" customHeight="1" x14ac:dyDescent="0.25">
      <c r="A794" s="101">
        <v>43594</v>
      </c>
      <c r="B794" s="3">
        <v>1596.6942323271101</v>
      </c>
      <c r="D794" s="3">
        <v>-26.678409022039801</v>
      </c>
      <c r="E794" s="3">
        <v>-1.6433940268864</v>
      </c>
      <c r="F794" s="3">
        <v>272.64125251855</v>
      </c>
      <c r="G794" s="3">
        <v>33.009588717037197</v>
      </c>
      <c r="H794" s="3">
        <v>1622.4490000000001</v>
      </c>
      <c r="I794" s="3">
        <v>1622.4489000000001</v>
      </c>
      <c r="J794" s="3">
        <v>1593.8389999999999</v>
      </c>
    </row>
    <row r="795" spans="1:10" ht="15" customHeight="1" x14ac:dyDescent="0.25">
      <c r="A795" s="101">
        <v>43595</v>
      </c>
      <c r="B795" s="3">
        <v>1603.3657264613701</v>
      </c>
      <c r="D795" s="3">
        <v>6.6714941342599996</v>
      </c>
      <c r="E795" s="3">
        <v>0.41783166740301197</v>
      </c>
      <c r="F795" s="3">
        <v>273.78043400998001</v>
      </c>
      <c r="G795" s="3">
        <v>33.565344899381103</v>
      </c>
      <c r="H795" s="3">
        <v>1597.1306</v>
      </c>
      <c r="I795" s="3">
        <v>1615.607</v>
      </c>
      <c r="J795" s="3">
        <v>1593.4673</v>
      </c>
    </row>
    <row r="796" spans="1:10" ht="15" customHeight="1" x14ac:dyDescent="0.25">
      <c r="A796" s="101">
        <v>43598</v>
      </c>
      <c r="B796" s="3">
        <v>1573.84280806574</v>
      </c>
      <c r="D796" s="3">
        <v>-29.522918395630001</v>
      </c>
      <c r="E796" s="3">
        <v>-1.84130906058389</v>
      </c>
      <c r="F796" s="3">
        <v>268.73929007244999</v>
      </c>
      <c r="G796" s="3">
        <v>31.105994101949499</v>
      </c>
      <c r="H796" s="3">
        <v>1603.183</v>
      </c>
      <c r="I796" s="3">
        <v>1603.2393</v>
      </c>
      <c r="J796" s="3">
        <v>1572.8516999999999</v>
      </c>
    </row>
    <row r="797" spans="1:10" ht="15" customHeight="1" x14ac:dyDescent="0.25">
      <c r="A797" s="101">
        <v>43599</v>
      </c>
      <c r="B797" s="3">
        <v>1590.82196744515</v>
      </c>
      <c r="D797" s="3">
        <v>16.97915937941</v>
      </c>
      <c r="E797" s="3">
        <v>1.0788345120868501</v>
      </c>
      <c r="F797" s="3">
        <v>271.63854228128997</v>
      </c>
      <c r="G797" s="3">
        <v>32.520410813736497</v>
      </c>
      <c r="H797" s="3">
        <v>1574.3989999999999</v>
      </c>
      <c r="I797" s="3">
        <v>1591.1223</v>
      </c>
      <c r="J797" s="3">
        <v>1574.3989999999999</v>
      </c>
    </row>
    <row r="798" spans="1:10" ht="15" customHeight="1" x14ac:dyDescent="0.25">
      <c r="A798" s="101">
        <v>43600</v>
      </c>
      <c r="B798" s="3">
        <v>1593.3203720343799</v>
      </c>
      <c r="D798" s="3">
        <v>2.4984045892299398</v>
      </c>
      <c r="E798" s="3">
        <v>0.15705117482394099</v>
      </c>
      <c r="F798" s="3">
        <v>272.06515380322003</v>
      </c>
      <c r="G798" s="3">
        <v>32.728535675802199</v>
      </c>
      <c r="H798" s="3">
        <v>1591.1355000000001</v>
      </c>
      <c r="I798" s="3">
        <v>1597.9562000000001</v>
      </c>
      <c r="J798" s="3">
        <v>1574.7660000000001</v>
      </c>
    </row>
    <row r="799" spans="1:10" ht="15" customHeight="1" x14ac:dyDescent="0.25">
      <c r="A799" s="101">
        <v>43601</v>
      </c>
      <c r="B799" s="3">
        <v>1615.3768044974699</v>
      </c>
      <c r="D799" s="3">
        <v>22.056432463090001</v>
      </c>
      <c r="E799" s="3">
        <v>1.38430618538618</v>
      </c>
      <c r="F799" s="3">
        <v>275.83136855560002</v>
      </c>
      <c r="G799" s="3">
        <v>34.565905004935701</v>
      </c>
      <c r="H799" s="3">
        <v>1593.2827</v>
      </c>
      <c r="I799" s="3">
        <v>1615.3768</v>
      </c>
      <c r="J799" s="3">
        <v>1586.2547999999999</v>
      </c>
    </row>
    <row r="800" spans="1:10" ht="15" customHeight="1" x14ac:dyDescent="0.25">
      <c r="A800" s="101">
        <v>43602</v>
      </c>
      <c r="B800" s="3">
        <v>1606.8569438060499</v>
      </c>
      <c r="D800" s="3">
        <v>-8.5198606914200301</v>
      </c>
      <c r="E800" s="3">
        <v>-0.52742249781595396</v>
      </c>
      <c r="F800" s="3">
        <v>274.37657186180002</v>
      </c>
      <c r="G800" s="3">
        <v>33.856174147548003</v>
      </c>
      <c r="H800" s="3">
        <v>1614.4409000000001</v>
      </c>
      <c r="I800" s="3">
        <v>1614.4409000000001</v>
      </c>
      <c r="J800" s="3">
        <v>1591.0616</v>
      </c>
    </row>
    <row r="801" spans="1:10" ht="15" customHeight="1" x14ac:dyDescent="0.25">
      <c r="A801" s="101">
        <v>43605</v>
      </c>
      <c r="B801" s="3">
        <v>1588.89879399748</v>
      </c>
      <c r="D801" s="3">
        <v>-17.9581498085699</v>
      </c>
      <c r="E801" s="3">
        <v>-1.1175948100291699</v>
      </c>
      <c r="F801" s="3">
        <v>271.31015353473998</v>
      </c>
      <c r="G801" s="3">
        <v>32.360204492373001</v>
      </c>
      <c r="H801" s="3">
        <v>1606.9095</v>
      </c>
      <c r="I801" s="3">
        <v>1607.1282000000001</v>
      </c>
      <c r="J801" s="3">
        <v>1582.5767000000001</v>
      </c>
    </row>
    <row r="802" spans="1:10" ht="15" customHeight="1" x14ac:dyDescent="0.25">
      <c r="A802" s="101">
        <v>43606</v>
      </c>
      <c r="B802" s="3">
        <v>1602.9100363580401</v>
      </c>
      <c r="D802" s="3">
        <v>14.0112423605601</v>
      </c>
      <c r="E802" s="3">
        <v>0.881820945014966</v>
      </c>
      <c r="F802" s="3">
        <v>273.72875846522999</v>
      </c>
      <c r="G802" s="3">
        <v>33.540134690396101</v>
      </c>
      <c r="H802" s="3">
        <v>1590.8878</v>
      </c>
      <c r="I802" s="3">
        <v>1605.6862000000001</v>
      </c>
      <c r="J802" s="3">
        <v>1590.8879999999999</v>
      </c>
    </row>
    <row r="803" spans="1:10" ht="15" customHeight="1" x14ac:dyDescent="0.25">
      <c r="A803" s="101">
        <v>43607</v>
      </c>
      <c r="B803" s="3">
        <v>1595.64083126681</v>
      </c>
      <c r="D803" s="3">
        <v>-7.2692050912301003</v>
      </c>
      <c r="E803" s="3">
        <v>-0.45350050385525298</v>
      </c>
      <c r="F803" s="3">
        <v>272.48739716639</v>
      </c>
      <c r="G803" s="3">
        <v>32.934529506724502</v>
      </c>
      <c r="H803" s="3">
        <v>1603.1493</v>
      </c>
      <c r="I803" s="3">
        <v>1605.7509</v>
      </c>
      <c r="J803" s="3">
        <v>1587.7829999999999</v>
      </c>
    </row>
    <row r="804" spans="1:10" ht="15" customHeight="1" x14ac:dyDescent="0.25">
      <c r="A804" s="101">
        <v>43608</v>
      </c>
      <c r="B804" s="3">
        <v>1561.1665050691499</v>
      </c>
      <c r="D804" s="3">
        <v>-34.474326197659998</v>
      </c>
      <c r="E804" s="3">
        <v>-2.1605317137873801</v>
      </c>
      <c r="F804" s="3">
        <v>266.60022053454003</v>
      </c>
      <c r="G804" s="3">
        <v>30.0624368381594</v>
      </c>
      <c r="H804" s="3">
        <v>1593.5353</v>
      </c>
      <c r="I804" s="3">
        <v>1593.5352</v>
      </c>
      <c r="J804" s="3">
        <v>1558.8813</v>
      </c>
    </row>
    <row r="805" spans="1:10" ht="15" customHeight="1" x14ac:dyDescent="0.25">
      <c r="A805" s="101">
        <v>43609</v>
      </c>
      <c r="B805" s="3">
        <v>1571.5155216394801</v>
      </c>
      <c r="D805" s="3">
        <v>10.3490165703301</v>
      </c>
      <c r="E805" s="3">
        <v>0.66290280612135699</v>
      </c>
      <c r="F805" s="3">
        <v>268.36752087758998</v>
      </c>
      <c r="G805" s="3">
        <v>30.924624381669801</v>
      </c>
      <c r="H805" s="3">
        <v>1563.1794</v>
      </c>
      <c r="I805" s="3">
        <v>1579.1179999999999</v>
      </c>
      <c r="J805" s="3">
        <v>1563.1794</v>
      </c>
    </row>
    <row r="806" spans="1:10" ht="15" customHeight="1" x14ac:dyDescent="0.25">
      <c r="A806" s="101">
        <v>43612</v>
      </c>
      <c r="B806" s="3">
        <v>1568.23242620571</v>
      </c>
      <c r="D806" s="3">
        <v>-3.2830954337700802</v>
      </c>
      <c r="E806" s="3">
        <v>-0.208912695328966</v>
      </c>
      <c r="F806" s="3">
        <v>267.80686705634002</v>
      </c>
      <c r="G806" s="3">
        <v>30.6511062200262</v>
      </c>
      <c r="H806" s="3">
        <v>1573.8897999999999</v>
      </c>
      <c r="I806" s="3">
        <v>1582.4614999999999</v>
      </c>
      <c r="J806" s="3">
        <v>1565.7801999999999</v>
      </c>
    </row>
    <row r="807" spans="1:10" ht="15" customHeight="1" x14ac:dyDescent="0.25">
      <c r="A807" s="101">
        <v>43613</v>
      </c>
      <c r="B807" s="3">
        <v>1565.1151733854299</v>
      </c>
      <c r="D807" s="3">
        <v>-3.1172528202801</v>
      </c>
      <c r="E807" s="3">
        <v>-0.19877492444294501</v>
      </c>
      <c r="F807" s="3">
        <v>267.27453415870002</v>
      </c>
      <c r="G807" s="3">
        <v>30.391404582355499</v>
      </c>
      <c r="H807" s="3">
        <v>1569.2533000000001</v>
      </c>
      <c r="I807" s="3">
        <v>1572.633</v>
      </c>
      <c r="J807" s="3">
        <v>1555.2327</v>
      </c>
    </row>
    <row r="808" spans="1:10" ht="15" customHeight="1" x14ac:dyDescent="0.25">
      <c r="A808" s="101">
        <v>43614</v>
      </c>
      <c r="B808" s="3">
        <v>1538.7491298351599</v>
      </c>
      <c r="D808" s="3">
        <v>-26.3660435502699</v>
      </c>
      <c r="E808" s="3">
        <v>-1.68460724160246</v>
      </c>
      <c r="F808" s="3">
        <v>262.77200800129998</v>
      </c>
      <c r="G808" s="3">
        <v>28.194821538332398</v>
      </c>
      <c r="H808" s="3">
        <v>1562.3678</v>
      </c>
      <c r="I808" s="3">
        <v>1562.3678</v>
      </c>
      <c r="J808" s="3">
        <v>1538.1056000000001</v>
      </c>
    </row>
    <row r="809" spans="1:10" ht="15" customHeight="1" x14ac:dyDescent="0.25">
      <c r="A809" s="101">
        <v>43616</v>
      </c>
      <c r="B809" s="3">
        <v>1510.4616374306099</v>
      </c>
      <c r="D809" s="3">
        <v>-28.287492404549901</v>
      </c>
      <c r="E809" s="3">
        <v>-1.8383433566965</v>
      </c>
      <c r="F809" s="3">
        <v>257.94135624895</v>
      </c>
      <c r="G809" s="3">
        <v>25.838160552953401</v>
      </c>
      <c r="H809" s="3">
        <v>1536.6311000000001</v>
      </c>
      <c r="I809" s="3">
        <v>1536.6311000000001</v>
      </c>
      <c r="J809" s="3">
        <v>1505.1298999999999</v>
      </c>
    </row>
    <row r="810" spans="1:10" ht="15" customHeight="1" x14ac:dyDescent="0.25">
      <c r="A810" s="101">
        <v>43619</v>
      </c>
      <c r="B810" s="3">
        <v>1518.2327548649901</v>
      </c>
      <c r="D810" s="3">
        <v>7.7711174343801304</v>
      </c>
      <c r="E810" s="3">
        <v>0.51448624988579195</v>
      </c>
      <c r="F810" s="3">
        <v>259.26842905962002</v>
      </c>
      <c r="G810" s="3">
        <v>26.485580586107702</v>
      </c>
      <c r="H810" s="3">
        <v>1509.7666999999999</v>
      </c>
      <c r="I810" s="3">
        <v>1518.2328</v>
      </c>
      <c r="J810" s="3">
        <v>1494.19</v>
      </c>
    </row>
    <row r="811" spans="1:10" ht="15" customHeight="1" x14ac:dyDescent="0.25">
      <c r="A811" s="101">
        <v>43620</v>
      </c>
      <c r="B811" s="3">
        <v>1537.3067312369401</v>
      </c>
      <c r="D811" s="3">
        <v>19.07397637195</v>
      </c>
      <c r="E811" s="3">
        <v>1.2563275499642499</v>
      </c>
      <c r="F811" s="3">
        <v>262.52568976226001</v>
      </c>
      <c r="G811" s="3">
        <v>28.0746537817454</v>
      </c>
      <c r="H811" s="3">
        <v>1518.2275</v>
      </c>
      <c r="I811" s="3">
        <v>1537.3065999999999</v>
      </c>
      <c r="J811" s="3">
        <v>1506.3857</v>
      </c>
    </row>
    <row r="812" spans="1:10" ht="15" customHeight="1" x14ac:dyDescent="0.25">
      <c r="A812" s="101">
        <v>43621</v>
      </c>
      <c r="B812" s="3">
        <v>1542.0032945043299</v>
      </c>
      <c r="D812" s="3">
        <v>4.6965632673898199</v>
      </c>
      <c r="E812" s="3">
        <v>0.305505932678173</v>
      </c>
      <c r="F812" s="3">
        <v>263.32772131928999</v>
      </c>
      <c r="G812" s="3">
        <v>28.4659294473066</v>
      </c>
      <c r="H812" s="3">
        <v>1537.5288</v>
      </c>
      <c r="I812" s="3">
        <v>1546.7463</v>
      </c>
      <c r="J812" s="3">
        <v>1531.0107</v>
      </c>
    </row>
    <row r="813" spans="1:10" ht="15" customHeight="1" x14ac:dyDescent="0.25">
      <c r="A813" s="101">
        <v>43623</v>
      </c>
      <c r="B813" s="3">
        <v>1566.13583210721</v>
      </c>
      <c r="D813" s="3">
        <v>24.132537602880099</v>
      </c>
      <c r="E813" s="3">
        <v>1.56501206507715</v>
      </c>
      <c r="F813" s="3">
        <v>267.44883192863</v>
      </c>
      <c r="G813" s="3">
        <v>30.4764367426707</v>
      </c>
      <c r="H813" s="3">
        <v>1543.374</v>
      </c>
      <c r="I813" s="3">
        <v>1570.7765999999999</v>
      </c>
      <c r="J813" s="3">
        <v>1543.374</v>
      </c>
    </row>
    <row r="814" spans="1:10" ht="15" customHeight="1" x14ac:dyDescent="0.25">
      <c r="A814" s="101">
        <v>43626</v>
      </c>
      <c r="B814" s="3">
        <v>1574.4838593756001</v>
      </c>
      <c r="D814" s="3">
        <v>8.3480272683900694</v>
      </c>
      <c r="E814" s="3">
        <v>0.53303341238020097</v>
      </c>
      <c r="F814" s="3">
        <v>268.87442356383002</v>
      </c>
      <c r="G814" s="3">
        <v>31.171919745792199</v>
      </c>
      <c r="H814" s="3">
        <v>1569.3235999999999</v>
      </c>
      <c r="I814" s="3">
        <v>1584.1958</v>
      </c>
      <c r="J814" s="3">
        <v>1569.3235999999999</v>
      </c>
    </row>
    <row r="815" spans="1:10" ht="15" customHeight="1" x14ac:dyDescent="0.25">
      <c r="A815" s="101">
        <v>43627</v>
      </c>
      <c r="B815" s="3">
        <v>1593.36282912045</v>
      </c>
      <c r="D815" s="3">
        <v>18.878969744849801</v>
      </c>
      <c r="E815" s="3">
        <v>1.1990576869004499</v>
      </c>
      <c r="F815" s="3">
        <v>272.09838300768001</v>
      </c>
      <c r="G815" s="3">
        <v>32.744746732558298</v>
      </c>
      <c r="H815" s="3">
        <v>1575.6067</v>
      </c>
      <c r="I815" s="3">
        <v>1597.4290000000001</v>
      </c>
      <c r="J815" s="3">
        <v>1575.5556999999999</v>
      </c>
    </row>
    <row r="816" spans="1:10" ht="15" customHeight="1" x14ac:dyDescent="0.25">
      <c r="A816" s="101">
        <v>43628</v>
      </c>
      <c r="B816" s="3">
        <v>1593.59848263616</v>
      </c>
      <c r="D816" s="3">
        <v>0.23565351571005499</v>
      </c>
      <c r="E816" s="3">
        <v>1.47896958183846E-2</v>
      </c>
      <c r="F816" s="3">
        <v>272.13862553084999</v>
      </c>
      <c r="G816" s="3">
        <v>32.764379276813202</v>
      </c>
      <c r="H816" s="3">
        <v>1593.3628000000001</v>
      </c>
      <c r="I816" s="3">
        <v>1596.3185000000001</v>
      </c>
      <c r="J816" s="3">
        <v>1580.4494999999999</v>
      </c>
    </row>
    <row r="817" spans="1:10" ht="15" customHeight="1" x14ac:dyDescent="0.25">
      <c r="A817" s="101">
        <v>43629</v>
      </c>
      <c r="B817" s="3">
        <v>1598.11728697699</v>
      </c>
      <c r="D817" s="3">
        <v>4.51880434083</v>
      </c>
      <c r="E817" s="3">
        <v>0.28355977933380799</v>
      </c>
      <c r="F817" s="3">
        <v>272.91030121688999</v>
      </c>
      <c r="G817" s="3">
        <v>33.140845657725698</v>
      </c>
      <c r="H817" s="3">
        <v>1593.1172999999999</v>
      </c>
      <c r="I817" s="3">
        <v>1604.7285999999999</v>
      </c>
      <c r="J817" s="3">
        <v>1587.0608</v>
      </c>
    </row>
    <row r="818" spans="1:10" ht="15" customHeight="1" x14ac:dyDescent="0.25">
      <c r="A818" s="101">
        <v>43630</v>
      </c>
      <c r="B818" s="3">
        <v>1589.6021983550499</v>
      </c>
      <c r="D818" s="3">
        <v>-8.5150886219400892</v>
      </c>
      <c r="E818" s="3">
        <v>-0.53282000584871003</v>
      </c>
      <c r="F818" s="3">
        <v>271.45618053397999</v>
      </c>
      <c r="G818" s="3">
        <v>32.431444596102999</v>
      </c>
      <c r="H818" s="3">
        <v>1597.38</v>
      </c>
      <c r="I818" s="3">
        <v>1597.3801000000001</v>
      </c>
      <c r="J818" s="3">
        <v>1579.3932</v>
      </c>
    </row>
    <row r="819" spans="1:10" ht="15" customHeight="1" x14ac:dyDescent="0.25">
      <c r="A819" s="101">
        <v>43633</v>
      </c>
      <c r="B819" s="3">
        <v>1586.52605060016</v>
      </c>
      <c r="D819" s="3">
        <v>-3.0761477548899099</v>
      </c>
      <c r="E819" s="3">
        <v>-0.19351682817708701</v>
      </c>
      <c r="F819" s="3">
        <v>270.93086714352</v>
      </c>
      <c r="G819" s="3">
        <v>32.175167465011597</v>
      </c>
      <c r="H819" s="3">
        <v>1590.2473</v>
      </c>
      <c r="I819" s="3">
        <v>1593.65</v>
      </c>
      <c r="J819" s="3">
        <v>1582.2822000000001</v>
      </c>
    </row>
    <row r="820" spans="1:10" ht="15" customHeight="1" x14ac:dyDescent="0.25">
      <c r="A820" s="101">
        <v>43634</v>
      </c>
      <c r="B820" s="3">
        <v>1609.4322038263299</v>
      </c>
      <c r="D820" s="3">
        <v>22.906153226169799</v>
      </c>
      <c r="E820" s="3">
        <v>1.4437930733948301</v>
      </c>
      <c r="F820" s="3">
        <v>274.84254823702997</v>
      </c>
      <c r="G820" s="3">
        <v>34.083503377621</v>
      </c>
      <c r="H820" s="3">
        <v>1586.5260000000001</v>
      </c>
      <c r="I820" s="3">
        <v>1612.0496000000001</v>
      </c>
      <c r="J820" s="3">
        <v>1573.1392000000001</v>
      </c>
    </row>
    <row r="821" spans="1:10" ht="15" customHeight="1" x14ac:dyDescent="0.25">
      <c r="A821" s="101">
        <v>43635</v>
      </c>
      <c r="B821" s="3">
        <v>1612.39920557346</v>
      </c>
      <c r="D821" s="3">
        <v>2.96700174713009</v>
      </c>
      <c r="E821" s="3">
        <v>0.18435083752370501</v>
      </c>
      <c r="F821" s="3">
        <v>275.34922277658001</v>
      </c>
      <c r="G821" s="3">
        <v>34.330687439080499</v>
      </c>
      <c r="H821" s="3">
        <v>1609.7179000000001</v>
      </c>
      <c r="I821" s="3">
        <v>1615.8065999999999</v>
      </c>
      <c r="J821" s="3">
        <v>1607.1117999999999</v>
      </c>
    </row>
    <row r="822" spans="1:10" ht="15" customHeight="1" x14ac:dyDescent="0.25">
      <c r="A822" s="101">
        <v>43636</v>
      </c>
      <c r="B822" s="3">
        <v>1628.2930804314201</v>
      </c>
      <c r="D822" s="3">
        <v>15.8938748579601</v>
      </c>
      <c r="E822" s="3">
        <v>0.98572827392999696</v>
      </c>
      <c r="F822" s="3">
        <v>278.06341791753999</v>
      </c>
      <c r="G822" s="3">
        <v>35.6548230057344</v>
      </c>
      <c r="H822" s="3">
        <v>1617.4514999999999</v>
      </c>
      <c r="I822" s="3">
        <v>1632.8297</v>
      </c>
      <c r="J822" s="3">
        <v>1617.4514999999999</v>
      </c>
    </row>
    <row r="823" spans="1:10" ht="15" customHeight="1" x14ac:dyDescent="0.25">
      <c r="A823" s="101">
        <v>43640</v>
      </c>
      <c r="B823" s="3">
        <v>1610.9412284419</v>
      </c>
      <c r="D823" s="3">
        <v>-17.3518519895201</v>
      </c>
      <c r="E823" s="3">
        <v>-1.06564673141783</v>
      </c>
      <c r="F823" s="3">
        <v>275.10024419323003</v>
      </c>
      <c r="G823" s="3">
        <v>34.209221818361698</v>
      </c>
      <c r="H823" s="3">
        <v>1627.4766</v>
      </c>
      <c r="I823" s="3">
        <v>1635.5857000000001</v>
      </c>
      <c r="J823" s="3">
        <v>1609.318</v>
      </c>
    </row>
    <row r="824" spans="1:10" ht="15" customHeight="1" x14ac:dyDescent="0.25">
      <c r="A824" s="101">
        <v>43641</v>
      </c>
      <c r="B824" s="3">
        <v>1607.29389071728</v>
      </c>
      <c r="D824" s="3">
        <v>-3.6473377246199998</v>
      </c>
      <c r="E824" s="3">
        <v>-0.22641035316649499</v>
      </c>
      <c r="F824" s="3">
        <v>274.47738875879003</v>
      </c>
      <c r="G824" s="3">
        <v>33.905358245260601</v>
      </c>
      <c r="H824" s="3">
        <v>1610.2367999999999</v>
      </c>
      <c r="I824" s="3">
        <v>1612.9405999999999</v>
      </c>
      <c r="J824" s="3">
        <v>1605.1161</v>
      </c>
    </row>
    <row r="825" spans="1:10" ht="15" customHeight="1" x14ac:dyDescent="0.25">
      <c r="A825" s="101">
        <v>43642</v>
      </c>
      <c r="B825" s="3">
        <v>1604.22740203589</v>
      </c>
      <c r="D825" s="3">
        <v>-3.0664886813899499</v>
      </c>
      <c r="E825" s="3">
        <v>-0.19078581080287299</v>
      </c>
      <c r="F825" s="3">
        <v>273.95372484718001</v>
      </c>
      <c r="G825" s="3">
        <v>33.649885821825798</v>
      </c>
      <c r="H825" s="3">
        <v>1605.9386</v>
      </c>
      <c r="I825" s="3">
        <v>1611.1884</v>
      </c>
      <c r="J825" s="3">
        <v>1596.0138999999999</v>
      </c>
    </row>
    <row r="826" spans="1:10" ht="15" customHeight="1" x14ac:dyDescent="0.25">
      <c r="A826" s="101">
        <v>43643</v>
      </c>
      <c r="B826" s="3">
        <v>1616.93599741668</v>
      </c>
      <c r="D826" s="3">
        <v>12.708595380789999</v>
      </c>
      <c r="E826" s="3">
        <v>0.79219413436411001</v>
      </c>
      <c r="F826" s="3">
        <v>276.12397018629002</v>
      </c>
      <c r="G826" s="3">
        <v>34.708652377889997</v>
      </c>
      <c r="H826" s="3">
        <v>1605.0844999999999</v>
      </c>
      <c r="I826" s="3">
        <v>1621.7257</v>
      </c>
      <c r="J826" s="3">
        <v>1605.0844</v>
      </c>
    </row>
    <row r="827" spans="1:10" ht="15" customHeight="1" x14ac:dyDescent="0.25">
      <c r="A827" s="101">
        <v>43644</v>
      </c>
      <c r="B827" s="3">
        <v>1622.43045870473</v>
      </c>
      <c r="D827" s="3">
        <v>5.4944612880499299</v>
      </c>
      <c r="E827" s="3">
        <v>0.33980697422954997</v>
      </c>
      <c r="F827" s="3">
        <v>277.06225869449997</v>
      </c>
      <c r="G827" s="3">
        <v>35.1664017735595</v>
      </c>
      <c r="H827" s="3">
        <v>1616.88</v>
      </c>
      <c r="I827" s="3">
        <v>1627.0150000000001</v>
      </c>
      <c r="J827" s="3">
        <v>1615.3163</v>
      </c>
    </row>
    <row r="828" spans="1:10" ht="15" customHeight="1" x14ac:dyDescent="0.25">
      <c r="A828" s="101">
        <v>43647</v>
      </c>
      <c r="B828" s="3">
        <v>1641.9971608021999</v>
      </c>
      <c r="D828" s="3">
        <v>19.5667020974699</v>
      </c>
      <c r="E828" s="3">
        <v>1.20601175800725</v>
      </c>
      <c r="F828" s="3">
        <v>280.40366211136001</v>
      </c>
      <c r="G828" s="3">
        <v>36.796524471825798</v>
      </c>
      <c r="H828" s="3">
        <v>1622.8312000000001</v>
      </c>
      <c r="I828" s="3">
        <v>1645.7795000000001</v>
      </c>
      <c r="J828" s="3">
        <v>1622.8312000000001</v>
      </c>
    </row>
    <row r="829" spans="1:10" ht="15" customHeight="1" x14ac:dyDescent="0.25">
      <c r="A829" s="101">
        <v>43648</v>
      </c>
      <c r="B829" s="3">
        <v>1647.01864962231</v>
      </c>
      <c r="D829" s="3">
        <v>5.0214888201100996</v>
      </c>
      <c r="E829" s="3">
        <v>0.30581592587266498</v>
      </c>
      <c r="F829" s="3">
        <v>281.26118116683</v>
      </c>
      <c r="G829" s="3">
        <v>37.214870029702602</v>
      </c>
      <c r="H829" s="3">
        <v>1641.7491</v>
      </c>
      <c r="I829" s="3">
        <v>1648.2614000000001</v>
      </c>
      <c r="J829" s="3">
        <v>1637.9828</v>
      </c>
    </row>
    <row r="830" spans="1:10" ht="15" customHeight="1" x14ac:dyDescent="0.25">
      <c r="A830" s="101">
        <v>43649</v>
      </c>
      <c r="B830" s="3">
        <v>1648.8405038195899</v>
      </c>
      <c r="D830" s="3">
        <v>1.8218541972798901</v>
      </c>
      <c r="E830" s="3">
        <v>0.11061527431384099</v>
      </c>
      <c r="F830" s="3">
        <v>281.57229899392001</v>
      </c>
      <c r="G830" s="3">
        <v>37.366650634587202</v>
      </c>
      <c r="H830" s="3">
        <v>1647.1278</v>
      </c>
      <c r="I830" s="3">
        <v>1657.0942</v>
      </c>
      <c r="J830" s="3">
        <v>1641.7837</v>
      </c>
    </row>
    <row r="831" spans="1:10" ht="15" customHeight="1" x14ac:dyDescent="0.25">
      <c r="A831" s="101">
        <v>43650</v>
      </c>
      <c r="B831" s="3">
        <v>1652.24977737206</v>
      </c>
      <c r="D831" s="3">
        <v>3.4092735524700402</v>
      </c>
      <c r="E831" s="3">
        <v>0.206767940535934</v>
      </c>
      <c r="F831" s="3">
        <v>282.15450023766999</v>
      </c>
      <c r="G831" s="3">
        <v>37.650680829087797</v>
      </c>
      <c r="H831" s="3">
        <v>1648.8317</v>
      </c>
      <c r="I831" s="3">
        <v>1654.9012</v>
      </c>
      <c r="J831" s="3">
        <v>1648.2526</v>
      </c>
    </row>
    <row r="832" spans="1:10" ht="15" customHeight="1" x14ac:dyDescent="0.25">
      <c r="A832" s="101">
        <v>43651</v>
      </c>
      <c r="B832" s="3">
        <v>1634.94276157014</v>
      </c>
      <c r="D832" s="3">
        <v>-17.307015801919899</v>
      </c>
      <c r="E832" s="3">
        <v>-1.0474818056533199</v>
      </c>
      <c r="F832" s="3">
        <v>279.19898318384998</v>
      </c>
      <c r="G832" s="3">
        <v>36.208814992046001</v>
      </c>
      <c r="H832" s="3">
        <v>1651.9172000000001</v>
      </c>
      <c r="I832" s="3">
        <v>1652.8810000000001</v>
      </c>
      <c r="J832" s="3">
        <v>1620.1751999999999</v>
      </c>
    </row>
    <row r="833" spans="1:10" ht="15" customHeight="1" x14ac:dyDescent="0.25">
      <c r="A833" s="101">
        <v>43654</v>
      </c>
      <c r="B833" s="3">
        <v>1642.06822829669</v>
      </c>
      <c r="D833" s="3">
        <v>7.1254667265500302</v>
      </c>
      <c r="E833" s="3">
        <v>0.43582361988667701</v>
      </c>
      <c r="F833" s="3">
        <v>280.41579829904998</v>
      </c>
      <c r="G833" s="3">
        <v>36.802445180149803</v>
      </c>
      <c r="H833" s="3">
        <v>1634.7094999999999</v>
      </c>
      <c r="I833" s="3">
        <v>1646.3751</v>
      </c>
      <c r="J833" s="3">
        <v>1629.9622999999999</v>
      </c>
    </row>
    <row r="834" spans="1:10" ht="15" customHeight="1" x14ac:dyDescent="0.25">
      <c r="A834" s="101">
        <v>43655</v>
      </c>
      <c r="B834" s="3">
        <v>1630.87982139316</v>
      </c>
      <c r="D834" s="3">
        <v>-11.1884069035299</v>
      </c>
      <c r="E834" s="3">
        <v>-0.68136065912045496</v>
      </c>
      <c r="F834" s="3">
        <v>278.50515536747997</v>
      </c>
      <c r="G834" s="3">
        <v>35.870327137976602</v>
      </c>
      <c r="H834" s="3">
        <v>1640.1759999999999</v>
      </c>
      <c r="I834" s="3">
        <v>1640.1760999999999</v>
      </c>
      <c r="J834" s="3">
        <v>1625.2397000000001</v>
      </c>
    </row>
    <row r="835" spans="1:10" ht="15" customHeight="1" x14ac:dyDescent="0.25">
      <c r="A835" s="101">
        <v>43656</v>
      </c>
      <c r="B835" s="3">
        <v>1622.4474358393099</v>
      </c>
      <c r="D835" s="3">
        <v>-8.4323855538500503</v>
      </c>
      <c r="E835" s="3">
        <v>-0.51704518280487599</v>
      </c>
      <c r="F835" s="3">
        <v>277.06515787779</v>
      </c>
      <c r="G835" s="3">
        <v>35.167816156648797</v>
      </c>
      <c r="H835" s="3">
        <v>1630.3989999999999</v>
      </c>
      <c r="I835" s="3">
        <v>1636.6510000000001</v>
      </c>
      <c r="J835" s="3">
        <v>1621.5515</v>
      </c>
    </row>
    <row r="836" spans="1:10" ht="15" customHeight="1" x14ac:dyDescent="0.25">
      <c r="A836" s="101">
        <v>43657</v>
      </c>
      <c r="B836" s="3">
        <v>1613.2053659497001</v>
      </c>
      <c r="D836" s="3">
        <v>-9.2420698896098603</v>
      </c>
      <c r="E836" s="3">
        <v>-0.56963755407144401</v>
      </c>
      <c r="F836" s="3">
        <v>275.48689068927001</v>
      </c>
      <c r="G836" s="3">
        <v>34.397849514801898</v>
      </c>
      <c r="H836" s="3">
        <v>1625.0962999999999</v>
      </c>
      <c r="I836" s="3">
        <v>1631.3511000000001</v>
      </c>
      <c r="J836" s="3">
        <v>1609.4373000000001</v>
      </c>
    </row>
    <row r="837" spans="1:10" ht="15" customHeight="1" x14ac:dyDescent="0.25">
      <c r="A837" s="101">
        <v>43658</v>
      </c>
      <c r="B837" s="3">
        <v>1625.61563153308</v>
      </c>
      <c r="D837" s="3">
        <v>12.4102655833798</v>
      </c>
      <c r="E837" s="3">
        <v>0.76929235702571896</v>
      </c>
      <c r="F837" s="3">
        <v>277.60619028395001</v>
      </c>
      <c r="G837" s="3">
        <v>35.431761899126101</v>
      </c>
      <c r="H837" s="3">
        <v>1613.309</v>
      </c>
      <c r="I837" s="3">
        <v>1629.2007000000001</v>
      </c>
      <c r="J837" s="3">
        <v>1613.309</v>
      </c>
    </row>
    <row r="838" spans="1:10" ht="15" customHeight="1" x14ac:dyDescent="0.25">
      <c r="A838" s="101">
        <v>43661</v>
      </c>
      <c r="B838" s="3">
        <v>1632.90573179486</v>
      </c>
      <c r="D838" s="3">
        <v>7.2901002617800197</v>
      </c>
      <c r="E838" s="3">
        <v>0.44845165858209401</v>
      </c>
      <c r="F838" s="3">
        <v>278.85111984859998</v>
      </c>
      <c r="G838" s="3">
        <v>36.039107881607201</v>
      </c>
      <c r="H838" s="3">
        <v>1626.4707000000001</v>
      </c>
      <c r="I838" s="3">
        <v>1639.0029999999999</v>
      </c>
      <c r="J838" s="3">
        <v>1615.5856000000001</v>
      </c>
    </row>
    <row r="839" spans="1:10" ht="15" customHeight="1" x14ac:dyDescent="0.25">
      <c r="A839" s="101">
        <v>43662</v>
      </c>
      <c r="B839" s="3">
        <v>1630.5674504777801</v>
      </c>
      <c r="D839" s="3">
        <v>-2.3382813170799102</v>
      </c>
      <c r="E839" s="3">
        <v>-0.143197569311592</v>
      </c>
      <c r="F839" s="3">
        <v>278.45181182298001</v>
      </c>
      <c r="G839" s="3">
        <v>35.8443031858083</v>
      </c>
      <c r="H839" s="3">
        <v>1629.4163000000001</v>
      </c>
      <c r="I839" s="3">
        <v>1633.7234000000001</v>
      </c>
      <c r="J839" s="3">
        <v>1620.4395</v>
      </c>
    </row>
    <row r="840" spans="1:10" ht="15" customHeight="1" x14ac:dyDescent="0.25">
      <c r="A840" s="101">
        <v>43663</v>
      </c>
      <c r="B840" s="3">
        <v>1598.0607305598101</v>
      </c>
      <c r="D840" s="3">
        <v>-32.506719917970003</v>
      </c>
      <c r="E840" s="3">
        <v>-1.99358327117624</v>
      </c>
      <c r="F840" s="3">
        <v>272.90064308418999</v>
      </c>
      <c r="G840" s="3">
        <v>33.1361338826501</v>
      </c>
      <c r="H840" s="3">
        <v>1629.7318</v>
      </c>
      <c r="I840" s="3">
        <v>1630.9069</v>
      </c>
      <c r="J840" s="3">
        <v>1598.0607</v>
      </c>
    </row>
    <row r="841" spans="1:10" ht="15" customHeight="1" x14ac:dyDescent="0.25">
      <c r="A841" s="101">
        <v>43664</v>
      </c>
      <c r="B841" s="3">
        <v>1577.4074078517001</v>
      </c>
      <c r="D841" s="3">
        <v>-20.653322708109901</v>
      </c>
      <c r="E841" s="3">
        <v>-1.2923991130721899</v>
      </c>
      <c r="F841" s="3">
        <v>269.37367759339998</v>
      </c>
      <c r="G841" s="3">
        <v>31.415483669171302</v>
      </c>
      <c r="H841" s="3">
        <v>1577.4073000000001</v>
      </c>
      <c r="I841" s="3">
        <v>1600.2198000000001</v>
      </c>
      <c r="J841" s="3">
        <v>1573.55</v>
      </c>
    </row>
    <row r="842" spans="1:10" ht="15" customHeight="1" x14ac:dyDescent="0.25">
      <c r="A842" s="101">
        <v>43665</v>
      </c>
      <c r="B842" s="3">
        <v>1605.4192974631301</v>
      </c>
      <c r="D842" s="3">
        <v>28.011889611429901</v>
      </c>
      <c r="E842" s="3">
        <v>1.7758183125042999</v>
      </c>
      <c r="F842" s="3">
        <v>274.15726468917001</v>
      </c>
      <c r="G842" s="3">
        <v>33.749183893634601</v>
      </c>
      <c r="H842" s="3">
        <v>1605.4193</v>
      </c>
      <c r="I842" s="3">
        <v>1605.4193</v>
      </c>
      <c r="J842" s="3">
        <v>1578.6172999999999</v>
      </c>
    </row>
    <row r="843" spans="1:10" ht="15" customHeight="1" x14ac:dyDescent="0.25">
      <c r="A843" s="101">
        <v>43668</v>
      </c>
      <c r="B843" s="3">
        <v>1600.87606499392</v>
      </c>
      <c r="D843" s="3">
        <v>-4.5432324692101203</v>
      </c>
      <c r="E843" s="3">
        <v>-0.28299351305850401</v>
      </c>
      <c r="F843" s="3">
        <v>273.38141741452</v>
      </c>
      <c r="G843" s="3">
        <v>33.3706823794464</v>
      </c>
      <c r="H843" s="3">
        <v>1600.8761</v>
      </c>
      <c r="I843" s="3">
        <v>1607.4484</v>
      </c>
      <c r="J843" s="3">
        <v>1598.1062999999999</v>
      </c>
    </row>
    <row r="844" spans="1:10" ht="15" customHeight="1" x14ac:dyDescent="0.25">
      <c r="A844" s="101">
        <v>43669</v>
      </c>
      <c r="B844" s="3">
        <v>1624.7666528136699</v>
      </c>
      <c r="D844" s="3">
        <v>23.8905878197499</v>
      </c>
      <c r="E844" s="3">
        <v>1.4923446194343899</v>
      </c>
      <c r="F844" s="3">
        <v>277.46121028784</v>
      </c>
      <c r="G844" s="3">
        <v>35.361032581839503</v>
      </c>
      <c r="H844" s="3">
        <v>1624.7666999999999</v>
      </c>
      <c r="I844" s="3">
        <v>1627.8734999999999</v>
      </c>
      <c r="J844" s="3">
        <v>1602.2175</v>
      </c>
    </row>
    <row r="845" spans="1:10" ht="15" customHeight="1" x14ac:dyDescent="0.25">
      <c r="A845" s="101">
        <v>43670</v>
      </c>
      <c r="B845" s="3">
        <v>1613.05947977548</v>
      </c>
      <c r="D845" s="3">
        <v>-11.7071730381899</v>
      </c>
      <c r="E845" s="3">
        <v>-0.72054488673288697</v>
      </c>
      <c r="F845" s="3">
        <v>275.46197772443998</v>
      </c>
      <c r="G845" s="3">
        <v>34.3856955829404</v>
      </c>
      <c r="H845" s="3">
        <v>1613.0594000000001</v>
      </c>
      <c r="I845" s="3">
        <v>1625.5353</v>
      </c>
      <c r="J845" s="3">
        <v>1608.2935</v>
      </c>
    </row>
    <row r="846" spans="1:10" ht="15" customHeight="1" x14ac:dyDescent="0.25">
      <c r="A846" s="101">
        <v>43671</v>
      </c>
      <c r="B846" s="3">
        <v>1607.20141220344</v>
      </c>
      <c r="D846" s="3">
        <v>-5.8580675720399897</v>
      </c>
      <c r="E846" s="3">
        <v>-0.363165006962751</v>
      </c>
      <c r="F846" s="3">
        <v>274.46159621385999</v>
      </c>
      <c r="G846" s="3">
        <v>33.897653762220997</v>
      </c>
      <c r="H846" s="3">
        <v>1607.2013999999999</v>
      </c>
      <c r="I846" s="3">
        <v>1625.8253</v>
      </c>
      <c r="J846" s="3">
        <v>1596.8951</v>
      </c>
    </row>
    <row r="847" spans="1:10" ht="15" customHeight="1" x14ac:dyDescent="0.25">
      <c r="A847" s="101">
        <v>43672</v>
      </c>
      <c r="B847" s="3">
        <v>1610.6393962868201</v>
      </c>
      <c r="D847" s="3">
        <v>3.4379840833801101</v>
      </c>
      <c r="E847" s="3">
        <v>0.213911215935702</v>
      </c>
      <c r="F847" s="3">
        <v>275.04870035160002</v>
      </c>
      <c r="G847" s="3">
        <v>34.1840758614943</v>
      </c>
      <c r="H847" s="3">
        <v>1610.6394</v>
      </c>
      <c r="I847" s="3">
        <v>1614.7281</v>
      </c>
      <c r="J847" s="3">
        <v>1605.8951</v>
      </c>
    </row>
    <row r="848" spans="1:10" ht="15" customHeight="1" x14ac:dyDescent="0.25">
      <c r="A848" s="101">
        <v>43675</v>
      </c>
      <c r="B848" s="3">
        <v>1614.30020484223</v>
      </c>
      <c r="D848" s="3">
        <v>3.66080855540985</v>
      </c>
      <c r="E848" s="3">
        <v>0.22728914764220601</v>
      </c>
      <c r="F848" s="3">
        <v>275.67385619823</v>
      </c>
      <c r="G848" s="3">
        <v>34.4890617037914</v>
      </c>
      <c r="H848" s="3">
        <v>1614.3001999999999</v>
      </c>
      <c r="I848" s="3">
        <v>1617.2240999999999</v>
      </c>
      <c r="J848" s="3">
        <v>1603.1862000000001</v>
      </c>
    </row>
    <row r="849" spans="1:10" ht="15" customHeight="1" x14ac:dyDescent="0.25">
      <c r="A849" s="101">
        <v>43676</v>
      </c>
      <c r="B849" s="3">
        <v>1600.25903275819</v>
      </c>
      <c r="D849" s="3">
        <v>-14.041172084039999</v>
      </c>
      <c r="E849" s="3">
        <v>-0.86979931253940901</v>
      </c>
      <c r="F849" s="3">
        <v>273.27604689216997</v>
      </c>
      <c r="G849" s="3">
        <v>33.319276769652603</v>
      </c>
      <c r="H849" s="3">
        <v>1600.259</v>
      </c>
      <c r="I849" s="3">
        <v>1616.2266999999999</v>
      </c>
      <c r="J849" s="3">
        <v>1592.6012000000001</v>
      </c>
    </row>
    <row r="850" spans="1:10" ht="15" customHeight="1" x14ac:dyDescent="0.25">
      <c r="A850" s="101">
        <v>43677</v>
      </c>
      <c r="B850" s="3">
        <v>1599.7752099946599</v>
      </c>
      <c r="D850" s="3">
        <v>-0.483822763530042</v>
      </c>
      <c r="E850" s="3">
        <v>-3.0234027968345501E-2</v>
      </c>
      <c r="F850" s="3">
        <v>273.19342453572</v>
      </c>
      <c r="G850" s="3">
        <v>33.278968982225997</v>
      </c>
      <c r="H850" s="3">
        <v>1599.7751000000001</v>
      </c>
      <c r="I850" s="3">
        <v>1604.4122</v>
      </c>
      <c r="J850" s="3">
        <v>1595.1226999999999</v>
      </c>
    </row>
    <row r="851" spans="1:10" ht="15" customHeight="1" x14ac:dyDescent="0.25">
      <c r="A851" s="101">
        <v>43678</v>
      </c>
      <c r="B851" s="3">
        <v>1612.90752968228</v>
      </c>
      <c r="D851" s="3">
        <v>13.1323196876201</v>
      </c>
      <c r="E851" s="3">
        <v>0.82088530973447504</v>
      </c>
      <c r="F851" s="3">
        <v>275.43602922488998</v>
      </c>
      <c r="G851" s="3">
        <v>34.373036459564503</v>
      </c>
      <c r="H851" s="3">
        <v>1612.9075</v>
      </c>
      <c r="I851" s="3">
        <v>1617.9893</v>
      </c>
      <c r="J851" s="3">
        <v>1588.9498000000001</v>
      </c>
    </row>
    <row r="852" spans="1:10" ht="15" customHeight="1" x14ac:dyDescent="0.25">
      <c r="A852" s="101">
        <v>43679</v>
      </c>
      <c r="B852" s="3">
        <v>1568.7025161920001</v>
      </c>
      <c r="D852" s="3">
        <v>-44.205013490279903</v>
      </c>
      <c r="E852" s="3">
        <v>-2.7407035230958199</v>
      </c>
      <c r="F852" s="3">
        <v>267.88714426805001</v>
      </c>
      <c r="G852" s="3">
        <v>30.690269915227301</v>
      </c>
      <c r="H852" s="3">
        <v>1568.7025000000001</v>
      </c>
      <c r="I852" s="3">
        <v>1608.5257999999999</v>
      </c>
      <c r="J852" s="3">
        <v>1565.7697000000001</v>
      </c>
    </row>
    <row r="853" spans="1:10" ht="15" customHeight="1" x14ac:dyDescent="0.25">
      <c r="A853" s="101">
        <v>43682</v>
      </c>
      <c r="B853" s="3">
        <v>1535.09660733089</v>
      </c>
      <c r="D853" s="3">
        <v>-33.605908861110002</v>
      </c>
      <c r="E853" s="3">
        <v>-2.1422741733523698</v>
      </c>
      <c r="F853" s="3">
        <v>262.14826716265998</v>
      </c>
      <c r="G853" s="3">
        <v>27.890526015746701</v>
      </c>
      <c r="H853" s="3">
        <v>1535.0966000000001</v>
      </c>
      <c r="I853" s="3">
        <v>1566.6107999999999</v>
      </c>
      <c r="J853" s="3">
        <v>1527.7493999999999</v>
      </c>
    </row>
    <row r="854" spans="1:10" ht="15" customHeight="1" x14ac:dyDescent="0.25">
      <c r="A854" s="101">
        <v>43683</v>
      </c>
      <c r="B854" s="3">
        <v>1523.03165186508</v>
      </c>
      <c r="D854" s="3">
        <v>-12.06495546581</v>
      </c>
      <c r="E854" s="3">
        <v>-0.78594111980924097</v>
      </c>
      <c r="F854" s="3">
        <v>260.08793613616001</v>
      </c>
      <c r="G854" s="3">
        <v>26.8853817834481</v>
      </c>
      <c r="H854" s="3">
        <v>1523.0317</v>
      </c>
      <c r="I854" s="3">
        <v>1543.9308000000001</v>
      </c>
      <c r="J854" s="3">
        <v>1520.2710999999999</v>
      </c>
    </row>
    <row r="855" spans="1:10" ht="15" customHeight="1" x14ac:dyDescent="0.25">
      <c r="A855" s="101">
        <v>43684</v>
      </c>
      <c r="B855" s="3">
        <v>1528.18896850586</v>
      </c>
      <c r="D855" s="3">
        <v>5.15731664077998</v>
      </c>
      <c r="E855" s="3">
        <v>0.33862176366883301</v>
      </c>
      <c r="F855" s="3">
        <v>260.96865049258997</v>
      </c>
      <c r="G855" s="3">
        <v>27.315043301079101</v>
      </c>
      <c r="H855" s="3">
        <v>1528.1890000000001</v>
      </c>
      <c r="I855" s="3">
        <v>1540.377</v>
      </c>
      <c r="J855" s="3">
        <v>1516.5635</v>
      </c>
    </row>
    <row r="856" spans="1:10" ht="15" customHeight="1" x14ac:dyDescent="0.25">
      <c r="A856" s="101">
        <v>43685</v>
      </c>
      <c r="B856" s="3">
        <v>1550.6178210119199</v>
      </c>
      <c r="D856" s="3">
        <v>22.428852506059901</v>
      </c>
      <c r="E856" s="3">
        <v>1.46767533127718</v>
      </c>
      <c r="F856" s="3">
        <v>264.88114266166002</v>
      </c>
      <c r="G856" s="3">
        <v>29.2237749015225</v>
      </c>
      <c r="H856" s="3">
        <v>1550.6178</v>
      </c>
      <c r="I856" s="3">
        <v>1550.6178</v>
      </c>
      <c r="J856" s="3">
        <v>1531.9177999999999</v>
      </c>
    </row>
    <row r="857" spans="1:10" ht="15" customHeight="1" x14ac:dyDescent="0.25">
      <c r="A857" s="101">
        <v>43686</v>
      </c>
      <c r="B857" s="3">
        <v>1531.5163648903699</v>
      </c>
      <c r="D857" s="3">
        <v>-19.101456121549901</v>
      </c>
      <c r="E857" s="3">
        <v>-1.2318609951925099</v>
      </c>
      <c r="F857" s="3">
        <v>261.61817518159</v>
      </c>
      <c r="G857" s="3">
        <v>27.631917621994901</v>
      </c>
      <c r="H857" s="3">
        <v>1531.5164</v>
      </c>
      <c r="I857" s="3">
        <v>1550.3545999999999</v>
      </c>
      <c r="J857" s="3">
        <v>1529.1262999999999</v>
      </c>
    </row>
    <row r="858" spans="1:10" ht="15" customHeight="1" x14ac:dyDescent="0.25">
      <c r="A858" s="101">
        <v>43689</v>
      </c>
      <c r="B858" s="3">
        <v>1533.0622973414199</v>
      </c>
      <c r="D858" s="3">
        <v>1.5459324510500201</v>
      </c>
      <c r="E858" s="3">
        <v>0.100941294947287</v>
      </c>
      <c r="F858" s="3">
        <v>261.88225595543997</v>
      </c>
      <c r="G858" s="3">
        <v>27.760750932410598</v>
      </c>
      <c r="H858" s="3">
        <v>1533.0623000000001</v>
      </c>
      <c r="I858" s="3">
        <v>1550.9637</v>
      </c>
      <c r="J858" s="3">
        <v>1528.1125</v>
      </c>
    </row>
    <row r="859" spans="1:10" ht="15" customHeight="1" x14ac:dyDescent="0.25">
      <c r="A859" s="101">
        <v>43690</v>
      </c>
      <c r="B859" s="3">
        <v>1538.5329412941401</v>
      </c>
      <c r="D859" s="3">
        <v>5.4706439527201303</v>
      </c>
      <c r="E859" s="3">
        <v>0.35684420406183398</v>
      </c>
      <c r="F859" s="3">
        <v>262.81676760727998</v>
      </c>
      <c r="G859" s="3">
        <v>28.2166577671772</v>
      </c>
      <c r="H859" s="3">
        <v>1538.5329999999999</v>
      </c>
      <c r="I859" s="3">
        <v>1548.3969</v>
      </c>
      <c r="J859" s="3">
        <v>1509.6078</v>
      </c>
    </row>
    <row r="860" spans="1:10" ht="15" customHeight="1" x14ac:dyDescent="0.25">
      <c r="A860" s="101">
        <v>43691</v>
      </c>
      <c r="B860" s="3">
        <v>1500.0601734444799</v>
      </c>
      <c r="D860" s="3">
        <v>-38.472767849660102</v>
      </c>
      <c r="E860" s="3">
        <v>-2.5006138521349199</v>
      </c>
      <c r="F860" s="3">
        <v>256.24473511076002</v>
      </c>
      <c r="G860" s="3">
        <v>25.010454262307199</v>
      </c>
      <c r="H860" s="3">
        <v>1500.0601999999999</v>
      </c>
      <c r="I860" s="3">
        <v>1539.3503000000001</v>
      </c>
      <c r="J860" s="3">
        <v>1498.4056</v>
      </c>
    </row>
    <row r="861" spans="1:10" ht="15" customHeight="1" x14ac:dyDescent="0.25">
      <c r="A861" s="101">
        <v>43692</v>
      </c>
      <c r="B861" s="3">
        <v>1495.71420817633</v>
      </c>
      <c r="D861" s="3">
        <v>-4.3459652681499303</v>
      </c>
      <c r="E861" s="3">
        <v>-0.28971939560068399</v>
      </c>
      <c r="F861" s="3">
        <v>255.50234441294</v>
      </c>
      <c r="G861" s="3">
        <v>24.648274729781502</v>
      </c>
      <c r="H861" s="3">
        <v>1495.7141999999999</v>
      </c>
      <c r="I861" s="3">
        <v>1509.5798</v>
      </c>
      <c r="J861" s="3">
        <v>1476.8308999999999</v>
      </c>
    </row>
    <row r="862" spans="1:10" ht="15" customHeight="1" x14ac:dyDescent="0.25">
      <c r="A862" s="101">
        <v>43693</v>
      </c>
      <c r="B862" s="3">
        <v>1519.41339911512</v>
      </c>
      <c r="D862" s="3">
        <v>23.69919093879</v>
      </c>
      <c r="E862" s="3">
        <v>1.58447321080714</v>
      </c>
      <c r="F862" s="3">
        <v>259.55071061314999</v>
      </c>
      <c r="G862" s="3">
        <v>26.6232932506095</v>
      </c>
      <c r="H862" s="3">
        <v>1519.4135000000001</v>
      </c>
      <c r="I862" s="3">
        <v>1519.5550000000001</v>
      </c>
      <c r="J862" s="3">
        <v>1496.9422999999999</v>
      </c>
    </row>
    <row r="863" spans="1:10" ht="15" customHeight="1" x14ac:dyDescent="0.25">
      <c r="A863" s="101">
        <v>43696</v>
      </c>
      <c r="B863" s="3">
        <v>1538.9720638395299</v>
      </c>
      <c r="D863" s="3">
        <v>19.558664724409901</v>
      </c>
      <c r="E863" s="3">
        <v>1.2872510362091401</v>
      </c>
      <c r="F863" s="3">
        <v>262.89177982501002</v>
      </c>
      <c r="G863" s="3">
        <v>28.253252905062102</v>
      </c>
      <c r="H863" s="3">
        <v>1538.972</v>
      </c>
      <c r="I863" s="3">
        <v>1539.664</v>
      </c>
      <c r="J863" s="3">
        <v>1522.4792</v>
      </c>
    </row>
    <row r="864" spans="1:10" ht="15" customHeight="1" x14ac:dyDescent="0.25">
      <c r="A864" s="101">
        <v>43697</v>
      </c>
      <c r="B864" s="3">
        <v>1534.3411141623301</v>
      </c>
      <c r="D864" s="3">
        <v>-4.6309496771998502</v>
      </c>
      <c r="E864" s="3">
        <v>-0.30091187397165398</v>
      </c>
      <c r="F864" s="3">
        <v>262.12569543742001</v>
      </c>
      <c r="G864" s="3">
        <v>27.879514270961</v>
      </c>
      <c r="H864" s="3">
        <v>1534.3411000000001</v>
      </c>
      <c r="I864" s="3">
        <v>1546.1943000000001</v>
      </c>
      <c r="J864" s="3">
        <v>1533.056</v>
      </c>
    </row>
    <row r="865" spans="1:10" ht="15" customHeight="1" x14ac:dyDescent="0.25">
      <c r="A865" s="101">
        <v>43698</v>
      </c>
      <c r="B865" s="3">
        <v>1543.47438664683</v>
      </c>
      <c r="D865" s="3">
        <v>9.1332724844999102</v>
      </c>
      <c r="E865" s="3">
        <v>0.59525697383702103</v>
      </c>
      <c r="F865" s="3">
        <v>263.68601691972998</v>
      </c>
      <c r="G865" s="3">
        <v>28.640725997767799</v>
      </c>
      <c r="H865" s="3">
        <v>1543.4744000000001</v>
      </c>
      <c r="I865" s="3">
        <v>1550.1377</v>
      </c>
      <c r="J865" s="3">
        <v>1534.9427000000001</v>
      </c>
    </row>
    <row r="866" spans="1:10" ht="15" customHeight="1" x14ac:dyDescent="0.25">
      <c r="A866" s="101">
        <v>43699</v>
      </c>
      <c r="B866" s="3">
        <v>1535.5136757538301</v>
      </c>
      <c r="D866" s="3">
        <v>-7.9607108929999404</v>
      </c>
      <c r="E866" s="3">
        <v>-0.51576566231814602</v>
      </c>
      <c r="F866" s="3">
        <v>262.32601498811999</v>
      </c>
      <c r="G866" s="3">
        <v>27.977241305312798</v>
      </c>
      <c r="H866" s="3">
        <v>1535.5137</v>
      </c>
      <c r="I866" s="3">
        <v>1546.8434999999999</v>
      </c>
      <c r="J866" s="3">
        <v>1533.4537</v>
      </c>
    </row>
    <row r="867" spans="1:10" ht="15" customHeight="1" x14ac:dyDescent="0.25">
      <c r="A867" s="101">
        <v>43700</v>
      </c>
      <c r="B867" s="3">
        <v>1522.8491459898801</v>
      </c>
      <c r="D867" s="3">
        <v>-12.664529763949901</v>
      </c>
      <c r="E867" s="3">
        <v>-0.82477479451510405</v>
      </c>
      <c r="F867" s="3">
        <v>260.16241613704</v>
      </c>
      <c r="G867" s="3">
        <v>26.921717276309799</v>
      </c>
      <c r="H867" s="3">
        <v>1522.8490999999999</v>
      </c>
      <c r="I867" s="3">
        <v>1549.8683000000001</v>
      </c>
      <c r="J867" s="3">
        <v>1522.8490999999999</v>
      </c>
    </row>
    <row r="868" spans="1:10" ht="15" customHeight="1" x14ac:dyDescent="0.25">
      <c r="A868" s="101">
        <v>43703</v>
      </c>
      <c r="B868" s="3">
        <v>1520.8495223110001</v>
      </c>
      <c r="D868" s="3">
        <v>-1.9996236788799699</v>
      </c>
      <c r="E868" s="3">
        <v>-0.13130806056171801</v>
      </c>
      <c r="F868" s="3">
        <v>259.8208019141</v>
      </c>
      <c r="G868" s="3">
        <v>26.7550588309226</v>
      </c>
      <c r="H868" s="3">
        <v>1520.8495</v>
      </c>
      <c r="I868" s="3">
        <v>1525.6755000000001</v>
      </c>
      <c r="J868" s="3">
        <v>1503.5844</v>
      </c>
    </row>
    <row r="869" spans="1:10" ht="15" customHeight="1" x14ac:dyDescent="0.25">
      <c r="A869" s="101">
        <v>43704</v>
      </c>
      <c r="B869" s="3">
        <v>1530.8144714621701</v>
      </c>
      <c r="D869" s="3">
        <v>9.9649491511699999</v>
      </c>
      <c r="E869" s="3">
        <v>0.65522255850978195</v>
      </c>
      <c r="F869" s="3">
        <v>261.52320641993998</v>
      </c>
      <c r="G869" s="3">
        <v>27.585586570434099</v>
      </c>
      <c r="H869" s="3">
        <v>1530.8145</v>
      </c>
      <c r="I869" s="3">
        <v>1532.4712999999999</v>
      </c>
      <c r="J869" s="3">
        <v>1516.9232999999999</v>
      </c>
    </row>
    <row r="870" spans="1:10" ht="15" customHeight="1" x14ac:dyDescent="0.25">
      <c r="A870" s="101">
        <v>43705</v>
      </c>
      <c r="B870" s="3">
        <v>1529.13200218671</v>
      </c>
      <c r="D870" s="3">
        <v>-1.6824692754601001</v>
      </c>
      <c r="E870" s="3">
        <v>-0.109906804960702</v>
      </c>
      <c r="F870" s="3">
        <v>261.23577461952999</v>
      </c>
      <c r="G870" s="3">
        <v>27.445361328642701</v>
      </c>
      <c r="H870" s="3">
        <v>1529.1320000000001</v>
      </c>
      <c r="I870" s="3">
        <v>1534.8538000000001</v>
      </c>
      <c r="J870" s="3">
        <v>1515.4998000000001</v>
      </c>
    </row>
    <row r="871" spans="1:10" ht="15" customHeight="1" x14ac:dyDescent="0.25">
      <c r="A871" s="101">
        <v>43706</v>
      </c>
      <c r="B871" s="3">
        <v>1558.73676784076</v>
      </c>
      <c r="D871" s="3">
        <v>29.604765654049899</v>
      </c>
      <c r="E871" s="3">
        <v>1.93605036136279</v>
      </c>
      <c r="F871" s="3">
        <v>266.29343077805999</v>
      </c>
      <c r="G871" s="3">
        <v>29.9127677071858</v>
      </c>
      <c r="H871" s="3">
        <v>1558.7367999999999</v>
      </c>
      <c r="I871" s="3">
        <v>1558.7367999999999</v>
      </c>
      <c r="J871" s="3">
        <v>1530.0454</v>
      </c>
    </row>
    <row r="872" spans="1:10" ht="15" customHeight="1" x14ac:dyDescent="0.25">
      <c r="A872" s="101">
        <v>43707</v>
      </c>
      <c r="B872" s="3">
        <v>1576.98058492165</v>
      </c>
      <c r="D872" s="3">
        <v>18.24381708089</v>
      </c>
      <c r="E872" s="3">
        <v>1.1704232207316401</v>
      </c>
      <c r="F872" s="3">
        <v>269.41019092716999</v>
      </c>
      <c r="G872" s="3">
        <v>31.433296907126199</v>
      </c>
      <c r="H872" s="3">
        <v>1576.9806000000001</v>
      </c>
      <c r="I872" s="3">
        <v>1583.1590000000001</v>
      </c>
      <c r="J872" s="3">
        <v>1559.6815999999999</v>
      </c>
    </row>
    <row r="873" spans="1:10" ht="15" customHeight="1" x14ac:dyDescent="0.25">
      <c r="A873" s="101">
        <v>43710</v>
      </c>
      <c r="B873" s="3">
        <v>1570.18531050769</v>
      </c>
      <c r="D873" s="3">
        <v>-6.7952744139599801</v>
      </c>
      <c r="E873" s="3">
        <v>-0.43090412646377102</v>
      </c>
      <c r="F873" s="3">
        <v>268.24929129735</v>
      </c>
      <c r="G873" s="3">
        <v>30.866945407205598</v>
      </c>
      <c r="H873" s="3">
        <v>1570.1853000000001</v>
      </c>
      <c r="I873" s="3">
        <v>1582.9141999999999</v>
      </c>
      <c r="J873" s="3">
        <v>1568.6959999999999</v>
      </c>
    </row>
    <row r="874" spans="1:10" ht="15" customHeight="1" x14ac:dyDescent="0.25">
      <c r="A874" s="101">
        <v>43711</v>
      </c>
      <c r="B874" s="3">
        <v>1568.65803720285</v>
      </c>
      <c r="D874" s="3">
        <v>-1.52727330484003</v>
      </c>
      <c r="E874" s="3">
        <v>-9.7267073804574403E-2</v>
      </c>
      <c r="F874" s="3">
        <v>267.98837306119998</v>
      </c>
      <c r="G874" s="3">
        <v>30.739654958828801</v>
      </c>
      <c r="H874" s="3">
        <v>1568.6579999999999</v>
      </c>
      <c r="I874" s="3">
        <v>1575.9839999999999</v>
      </c>
      <c r="J874" s="3">
        <v>1563.0676000000001</v>
      </c>
    </row>
    <row r="875" spans="1:10" ht="15" customHeight="1" x14ac:dyDescent="0.25">
      <c r="A875" s="101">
        <v>43712</v>
      </c>
      <c r="B875" s="3">
        <v>1581.2750182223399</v>
      </c>
      <c r="D875" s="3">
        <v>12.6169810194899</v>
      </c>
      <c r="E875" s="3">
        <v>0.80431685684585397</v>
      </c>
      <c r="F875" s="3">
        <v>270.14384872011999</v>
      </c>
      <c r="G875" s="3">
        <v>31.791216042245701</v>
      </c>
      <c r="H875" s="3">
        <v>1581.2750000000001</v>
      </c>
      <c r="I875" s="3">
        <v>1586.232</v>
      </c>
      <c r="J875" s="3">
        <v>1569.3050000000001</v>
      </c>
    </row>
    <row r="876" spans="1:10" ht="15" customHeight="1" x14ac:dyDescent="0.25">
      <c r="A876" s="101">
        <v>43713</v>
      </c>
      <c r="B876" s="3">
        <v>1597.3413830572499</v>
      </c>
      <c r="D876" s="3">
        <v>16.066364834910001</v>
      </c>
      <c r="E876" s="3">
        <v>1.0160386175563401</v>
      </c>
      <c r="F876" s="3">
        <v>272.88861454607002</v>
      </c>
      <c r="G876" s="3">
        <v>33.130265691782299</v>
      </c>
      <c r="H876" s="3">
        <v>1581.9169999999999</v>
      </c>
      <c r="I876" s="3">
        <v>1598.0416</v>
      </c>
      <c r="J876" s="3">
        <v>1581.9169999999999</v>
      </c>
    </row>
    <row r="877" spans="1:10" ht="15" customHeight="1" x14ac:dyDescent="0.25">
      <c r="A877" s="101">
        <v>43714</v>
      </c>
      <c r="B877" s="3">
        <v>1601.9527195793</v>
      </c>
      <c r="D877" s="3">
        <v>4.6113365220501201</v>
      </c>
      <c r="E877" s="3">
        <v>0.28868822726073601</v>
      </c>
      <c r="F877" s="3">
        <v>273.67641184979999</v>
      </c>
      <c r="G877" s="3">
        <v>33.514597095755697</v>
      </c>
      <c r="H877" s="3">
        <v>1597.6380999999999</v>
      </c>
      <c r="I877" s="3">
        <v>1602.3561999999999</v>
      </c>
      <c r="J877" s="3">
        <v>1593.8721</v>
      </c>
    </row>
    <row r="878" spans="1:10" ht="15" customHeight="1" x14ac:dyDescent="0.25">
      <c r="A878" s="101">
        <v>43717</v>
      </c>
      <c r="B878" s="3">
        <v>1610.69579116656</v>
      </c>
      <c r="D878" s="3">
        <v>8.7430715872599194</v>
      </c>
      <c r="E878" s="3">
        <v>0.54577588217186102</v>
      </c>
      <c r="F878" s="3">
        <v>275.17007170086998</v>
      </c>
      <c r="G878" s="3">
        <v>34.243287565883499</v>
      </c>
      <c r="H878" s="3">
        <v>1602.3427999999999</v>
      </c>
      <c r="I878" s="3">
        <v>1610.7764</v>
      </c>
      <c r="J878" s="3">
        <v>1600.5315000000001</v>
      </c>
    </row>
    <row r="879" spans="1:10" ht="15" customHeight="1" x14ac:dyDescent="0.25">
      <c r="A879" s="101">
        <v>43718</v>
      </c>
      <c r="B879" s="3">
        <v>1624.98030304292</v>
      </c>
      <c r="D879" s="3">
        <v>14.28451187636</v>
      </c>
      <c r="E879" s="3">
        <v>0.88685349242854095</v>
      </c>
      <c r="F879" s="3">
        <v>277.61042709187001</v>
      </c>
      <c r="G879" s="3">
        <v>35.433828850013697</v>
      </c>
      <c r="H879" s="3">
        <v>1610.9961000000001</v>
      </c>
      <c r="I879" s="3">
        <v>1625.0047999999999</v>
      </c>
      <c r="J879" s="3">
        <v>1606.7148</v>
      </c>
    </row>
    <row r="880" spans="1:10" ht="15" customHeight="1" x14ac:dyDescent="0.25">
      <c r="A880" s="101">
        <v>43719</v>
      </c>
      <c r="B880" s="3">
        <v>1637.6170524491499</v>
      </c>
      <c r="D880" s="3">
        <v>12.6367494062299</v>
      </c>
      <c r="E880" s="3">
        <v>0.77765554342821197</v>
      </c>
      <c r="F880" s="3">
        <v>279.76927996728</v>
      </c>
      <c r="G880" s="3">
        <v>36.487037527740704</v>
      </c>
      <c r="H880" s="3">
        <v>1625.8269</v>
      </c>
      <c r="I880" s="3">
        <v>1639.1831</v>
      </c>
      <c r="J880" s="3">
        <v>1625.8269</v>
      </c>
    </row>
    <row r="881" spans="1:10" ht="15" customHeight="1" x14ac:dyDescent="0.25">
      <c r="A881" s="101">
        <v>43720</v>
      </c>
      <c r="B881" s="3">
        <v>1651.4497332389301</v>
      </c>
      <c r="D881" s="3">
        <v>13.832680789780101</v>
      </c>
      <c r="E881" s="3">
        <v>0.84468348501212098</v>
      </c>
      <c r="F881" s="3">
        <v>282.13244487129998</v>
      </c>
      <c r="G881" s="3">
        <v>37.639920992919301</v>
      </c>
      <c r="H881" s="3">
        <v>1638.4817</v>
      </c>
      <c r="I881" s="3">
        <v>1655.6908000000001</v>
      </c>
      <c r="J881" s="3">
        <v>1638.4817</v>
      </c>
    </row>
    <row r="882" spans="1:10" ht="15" customHeight="1" x14ac:dyDescent="0.25">
      <c r="A882" s="101">
        <v>43721</v>
      </c>
      <c r="B882" s="3">
        <v>1665.34540844247</v>
      </c>
      <c r="D882" s="3">
        <v>13.895675203539801</v>
      </c>
      <c r="E882" s="3">
        <v>0.84142283739310197</v>
      </c>
      <c r="F882" s="3">
        <v>284.50637169414</v>
      </c>
      <c r="G882" s="3">
        <v>38.798054721522298</v>
      </c>
      <c r="H882" s="3">
        <v>1651.7460000000001</v>
      </c>
      <c r="I882" s="3">
        <v>1665.3454999999999</v>
      </c>
      <c r="J882" s="3">
        <v>1651.7460000000001</v>
      </c>
    </row>
    <row r="883" spans="1:10" ht="15" customHeight="1" x14ac:dyDescent="0.25">
      <c r="A883" s="101">
        <v>43724</v>
      </c>
      <c r="B883" s="3">
        <v>1655.0136913700101</v>
      </c>
      <c r="D883" s="3">
        <v>-10.331717072459901</v>
      </c>
      <c r="E883" s="3">
        <v>-0.62039484542265599</v>
      </c>
      <c r="F883" s="3">
        <v>282.74130882924999</v>
      </c>
      <c r="G883" s="3">
        <v>37.936958744482801</v>
      </c>
      <c r="H883" s="3">
        <v>1661.1596999999999</v>
      </c>
      <c r="I883" s="3">
        <v>1661.1596999999999</v>
      </c>
      <c r="J883" s="3">
        <v>1650.4989</v>
      </c>
    </row>
    <row r="884" spans="1:10" ht="15" customHeight="1" x14ac:dyDescent="0.25">
      <c r="A884" s="101">
        <v>43725</v>
      </c>
      <c r="B884" s="3">
        <v>1649.3252667337799</v>
      </c>
      <c r="D884" s="3">
        <v>-5.6884246362301303</v>
      </c>
      <c r="E884" s="3">
        <v>-0.34370861497352501</v>
      </c>
      <c r="F884" s="3">
        <v>281.76950259271001</v>
      </c>
      <c r="G884" s="3">
        <v>37.462857534043103</v>
      </c>
      <c r="H884" s="3">
        <v>1654.7988</v>
      </c>
      <c r="I884" s="3">
        <v>1654.7988</v>
      </c>
      <c r="J884" s="3">
        <v>1638.3136999999999</v>
      </c>
    </row>
    <row r="885" spans="1:10" ht="15" customHeight="1" x14ac:dyDescent="0.25">
      <c r="A885" s="101">
        <v>43726</v>
      </c>
      <c r="B885" s="3">
        <v>1655.1091470747599</v>
      </c>
      <c r="D885" s="3">
        <v>5.7838803409799704</v>
      </c>
      <c r="E885" s="3">
        <v>0.35068160645073099</v>
      </c>
      <c r="F885" s="3">
        <v>282.75761641089002</v>
      </c>
      <c r="G885" s="3">
        <v>37.9449144911164</v>
      </c>
      <c r="H885" s="3">
        <v>1649.6279999999999</v>
      </c>
      <c r="I885" s="3">
        <v>1661.1669999999999</v>
      </c>
      <c r="J885" s="3">
        <v>1646.6775</v>
      </c>
    </row>
    <row r="886" spans="1:10" ht="15" customHeight="1" x14ac:dyDescent="0.25">
      <c r="A886" s="101">
        <v>43727</v>
      </c>
      <c r="B886" s="3">
        <v>1664.6389450931999</v>
      </c>
      <c r="D886" s="3">
        <v>9.5297980184400295</v>
      </c>
      <c r="E886" s="3">
        <v>0.57578063871395102</v>
      </c>
      <c r="F886" s="3">
        <v>284.38568002067001</v>
      </c>
      <c r="G886" s="3">
        <v>38.739174600845303</v>
      </c>
      <c r="H886" s="3">
        <v>1655.0868</v>
      </c>
      <c r="I886" s="3">
        <v>1666.7152000000001</v>
      </c>
      <c r="J886" s="3">
        <v>1650.6797999999999</v>
      </c>
    </row>
    <row r="887" spans="1:10" ht="15" customHeight="1" x14ac:dyDescent="0.25">
      <c r="A887" s="101">
        <v>43728</v>
      </c>
      <c r="B887" s="3">
        <v>1666.8899400548601</v>
      </c>
      <c r="D887" s="3">
        <v>2.2509949616601199</v>
      </c>
      <c r="E887" s="3">
        <v>0.13522421593554701</v>
      </c>
      <c r="F887" s="3">
        <v>284.77023832671</v>
      </c>
      <c r="G887" s="3">
        <v>38.926783561894297</v>
      </c>
      <c r="H887" s="3">
        <v>1664.8834999999999</v>
      </c>
      <c r="I887" s="3">
        <v>1670.2354</v>
      </c>
      <c r="J887" s="3">
        <v>1661.4355</v>
      </c>
    </row>
    <row r="888" spans="1:10" ht="15" customHeight="1" x14ac:dyDescent="0.25">
      <c r="A888" s="101">
        <v>43731</v>
      </c>
      <c r="B888" s="3">
        <v>1637.65785695354</v>
      </c>
      <c r="D888" s="3">
        <v>-29.232083101320001</v>
      </c>
      <c r="E888" s="3">
        <v>-1.75369005468699</v>
      </c>
      <c r="F888" s="3">
        <v>279.77625097846999</v>
      </c>
      <c r="G888" s="3">
        <v>36.490438375274799</v>
      </c>
      <c r="H888" s="3">
        <v>1666.6715999999999</v>
      </c>
      <c r="I888" s="3">
        <v>1666.7799</v>
      </c>
      <c r="J888" s="3">
        <v>1629.2953</v>
      </c>
    </row>
    <row r="889" spans="1:10" ht="15" customHeight="1" x14ac:dyDescent="0.25">
      <c r="A889" s="101">
        <v>43732</v>
      </c>
      <c r="B889" s="3">
        <v>1633.08960580234</v>
      </c>
      <c r="D889" s="3">
        <v>-4.5682511512000001</v>
      </c>
      <c r="E889" s="3">
        <v>-0.27895027839930298</v>
      </c>
      <c r="F889" s="3">
        <v>278.99581434747</v>
      </c>
      <c r="G889" s="3">
        <v>36.109697917438297</v>
      </c>
      <c r="H889" s="3">
        <v>1638.3542</v>
      </c>
      <c r="I889" s="3">
        <v>1643.8804</v>
      </c>
      <c r="J889" s="3">
        <v>1633.0896</v>
      </c>
    </row>
    <row r="890" spans="1:10" ht="15" customHeight="1" x14ac:dyDescent="0.25">
      <c r="A890" s="101">
        <v>43733</v>
      </c>
      <c r="B890" s="3">
        <v>1620.67293004155</v>
      </c>
      <c r="D890" s="3">
        <v>-12.4166757607899</v>
      </c>
      <c r="E890" s="3">
        <v>-0.76031809379434301</v>
      </c>
      <c r="F890" s="3">
        <v>276.87455869005998</v>
      </c>
      <c r="G890" s="3">
        <v>35.074831256764497</v>
      </c>
      <c r="H890" s="3">
        <v>1632.1871000000001</v>
      </c>
      <c r="I890" s="3">
        <v>1632.1871000000001</v>
      </c>
      <c r="J890" s="3">
        <v>1604.1222</v>
      </c>
    </row>
    <row r="891" spans="1:10" ht="15" customHeight="1" x14ac:dyDescent="0.25">
      <c r="A891" s="101">
        <v>43734</v>
      </c>
      <c r="B891" s="3">
        <v>1631.61374839772</v>
      </c>
      <c r="D891" s="3">
        <v>10.940818356169901</v>
      </c>
      <c r="E891" s="3">
        <v>0.67507873756424897</v>
      </c>
      <c r="F891" s="3">
        <v>278.74367996550001</v>
      </c>
      <c r="G891" s="3">
        <v>35.986692722378997</v>
      </c>
      <c r="H891" s="3">
        <v>1620.9094</v>
      </c>
      <c r="I891" s="3">
        <v>1635.6921</v>
      </c>
      <c r="J891" s="3">
        <v>1614.8544999999999</v>
      </c>
    </row>
    <row r="892" spans="1:10" ht="15" customHeight="1" x14ac:dyDescent="0.25">
      <c r="A892" s="101">
        <v>43735</v>
      </c>
      <c r="B892" s="3">
        <v>1646.5954881698101</v>
      </c>
      <c r="D892" s="3">
        <v>14.9817397720901</v>
      </c>
      <c r="E892" s="3">
        <v>0.91821607821107598</v>
      </c>
      <c r="F892" s="3">
        <v>281.30314925194</v>
      </c>
      <c r="G892" s="3">
        <v>37.235344399183198</v>
      </c>
      <c r="H892" s="3">
        <v>1632.3181</v>
      </c>
      <c r="I892" s="3">
        <v>1646.7036000000001</v>
      </c>
      <c r="J892" s="3">
        <v>1632.3181</v>
      </c>
    </row>
    <row r="893" spans="1:10" ht="15" customHeight="1" x14ac:dyDescent="0.25">
      <c r="A893" s="101">
        <v>43738</v>
      </c>
      <c r="B893" s="3">
        <v>1647.6709909436499</v>
      </c>
      <c r="D893" s="3">
        <v>1.0755027738398399</v>
      </c>
      <c r="E893" s="3">
        <v>6.5316757003586107E-2</v>
      </c>
      <c r="F893" s="3">
        <v>281.48688734638</v>
      </c>
      <c r="G893" s="3">
        <v>37.324982075607302</v>
      </c>
      <c r="H893" s="3">
        <v>1646.307</v>
      </c>
      <c r="I893" s="3">
        <v>1652.0903000000001</v>
      </c>
      <c r="J893" s="3">
        <v>1642.67</v>
      </c>
    </row>
    <row r="894" spans="1:10" ht="15" customHeight="1" x14ac:dyDescent="0.25">
      <c r="A894" s="101">
        <v>43739</v>
      </c>
      <c r="B894" s="3">
        <v>1635.64164182901</v>
      </c>
      <c r="D894" s="3">
        <v>-12.029349114639899</v>
      </c>
      <c r="E894" s="3">
        <v>-0.73008198728743401</v>
      </c>
      <c r="F894" s="3">
        <v>279.53606271615001</v>
      </c>
      <c r="G894" s="3">
        <v>36.373261162763001</v>
      </c>
      <c r="H894" s="3">
        <v>1647.9341999999999</v>
      </c>
      <c r="I894" s="3">
        <v>1658.9856</v>
      </c>
      <c r="J894" s="3">
        <v>1631.6165000000001</v>
      </c>
    </row>
    <row r="895" spans="1:10" ht="15" customHeight="1" x14ac:dyDescent="0.25">
      <c r="A895" s="101">
        <v>43740</v>
      </c>
      <c r="B895" s="3">
        <v>1593.31534599925</v>
      </c>
      <c r="D895" s="3">
        <v>-42.326295829759999</v>
      </c>
      <c r="E895" s="3">
        <v>-2.5877487309768998</v>
      </c>
      <c r="F895" s="3">
        <v>272.30237180058998</v>
      </c>
      <c r="G895" s="3">
        <v>32.844263827631799</v>
      </c>
      <c r="H895" s="3">
        <v>1634.5319999999999</v>
      </c>
      <c r="I895" s="3">
        <v>1634.5319999999999</v>
      </c>
      <c r="J895" s="3">
        <v>1590.6519000000001</v>
      </c>
    </row>
    <row r="896" spans="1:10" ht="15" customHeight="1" x14ac:dyDescent="0.25">
      <c r="A896" s="101">
        <v>43741</v>
      </c>
      <c r="B896" s="3">
        <v>1588.40681250642</v>
      </c>
      <c r="D896" s="3">
        <v>-4.90853349282997</v>
      </c>
      <c r="E896" s="3">
        <v>-0.30807043346159302</v>
      </c>
      <c r="F896" s="3">
        <v>271.46348870345997</v>
      </c>
      <c r="G896" s="3">
        <v>32.435009928230201</v>
      </c>
      <c r="H896" s="3">
        <v>1593.4612</v>
      </c>
      <c r="I896" s="3">
        <v>1605.5402999999999</v>
      </c>
      <c r="J896" s="3">
        <v>1574.0210999999999</v>
      </c>
    </row>
    <row r="897" spans="1:10" ht="15" customHeight="1" x14ac:dyDescent="0.25">
      <c r="A897" s="101">
        <v>43742</v>
      </c>
      <c r="B897" s="3">
        <v>1593.9771309283401</v>
      </c>
      <c r="D897" s="3">
        <v>5.5703184219200903</v>
      </c>
      <c r="E897" s="3">
        <v>0.35068588085003199</v>
      </c>
      <c r="F897" s="3">
        <v>272.41547283001</v>
      </c>
      <c r="G897" s="3">
        <v>32.899440809352797</v>
      </c>
      <c r="H897" s="3">
        <v>1589.7393</v>
      </c>
      <c r="I897" s="3">
        <v>1595.6487</v>
      </c>
      <c r="J897" s="3">
        <v>1581.3859</v>
      </c>
    </row>
    <row r="898" spans="1:10" ht="15" customHeight="1" x14ac:dyDescent="0.25">
      <c r="A898" s="101">
        <v>43745</v>
      </c>
      <c r="B898" s="3">
        <v>1617.9947017562899</v>
      </c>
      <c r="D898" s="3">
        <v>24.0175708279498</v>
      </c>
      <c r="E898" s="3">
        <v>1.50677010114705</v>
      </c>
      <c r="F898" s="3">
        <v>276.52014772551001</v>
      </c>
      <c r="G898" s="3">
        <v>34.901929848059297</v>
      </c>
      <c r="H898" s="3">
        <v>1595.2357</v>
      </c>
      <c r="I898" s="3">
        <v>1619.848</v>
      </c>
      <c r="J898" s="3">
        <v>1591.2235000000001</v>
      </c>
    </row>
    <row r="899" spans="1:10" ht="15" customHeight="1" x14ac:dyDescent="0.25">
      <c r="A899" s="101">
        <v>43746</v>
      </c>
      <c r="B899" s="3">
        <v>1605.6887762496101</v>
      </c>
      <c r="D899" s="3">
        <v>-12.305925506679801</v>
      </c>
      <c r="E899" s="3">
        <v>-0.76056648969999796</v>
      </c>
      <c r="F899" s="3">
        <v>274.41702814464003</v>
      </c>
      <c r="G899" s="3">
        <v>33.875910975676</v>
      </c>
      <c r="H899" s="3">
        <v>1618.9689000000001</v>
      </c>
      <c r="I899" s="3">
        <v>1623.3783000000001</v>
      </c>
      <c r="J899" s="3">
        <v>1596.7511</v>
      </c>
    </row>
    <row r="900" spans="1:10" ht="15" customHeight="1" x14ac:dyDescent="0.25">
      <c r="A900" s="101">
        <v>43747</v>
      </c>
      <c r="B900" s="3">
        <v>1619.9989689265899</v>
      </c>
      <c r="D900" s="3">
        <v>14.3101926769797</v>
      </c>
      <c r="E900" s="3">
        <v>0.89121832877252505</v>
      </c>
      <c r="F900" s="3">
        <v>276.86268299673998</v>
      </c>
      <c r="G900" s="3">
        <v>35.069037632103402</v>
      </c>
      <c r="H900" s="3">
        <v>1604.6876</v>
      </c>
      <c r="I900" s="3">
        <v>1625.4692</v>
      </c>
      <c r="J900" s="3">
        <v>1599.4745</v>
      </c>
    </row>
    <row r="901" spans="1:10" ht="15" customHeight="1" x14ac:dyDescent="0.25">
      <c r="A901" s="101">
        <v>43748</v>
      </c>
      <c r="B901" s="3">
        <v>1630.0330857543499</v>
      </c>
      <c r="D901" s="3">
        <v>10.03411682776</v>
      </c>
      <c r="E901" s="3">
        <v>0.61939032185980203</v>
      </c>
      <c r="F901" s="3">
        <v>278.66854635388</v>
      </c>
      <c r="G901" s="3">
        <v>35.950038361793098</v>
      </c>
      <c r="H901" s="3">
        <v>1620.6166000000001</v>
      </c>
      <c r="I901" s="3">
        <v>1630.5540000000001</v>
      </c>
      <c r="J901" s="3">
        <v>1607.0659000000001</v>
      </c>
    </row>
    <row r="902" spans="1:10" ht="15" customHeight="1" x14ac:dyDescent="0.25">
      <c r="A902" s="101">
        <v>43749</v>
      </c>
      <c r="B902" s="3">
        <v>1653.2806620757799</v>
      </c>
      <c r="D902" s="3">
        <v>23.2475763214299</v>
      </c>
      <c r="E902" s="3">
        <v>1.4262027270858399</v>
      </c>
      <c r="F902" s="3">
        <v>282.64292476151002</v>
      </c>
      <c r="G902" s="3">
        <v>37.888961516383503</v>
      </c>
      <c r="H902" s="3">
        <v>1631.9045000000001</v>
      </c>
      <c r="I902" s="3">
        <v>1654.5134</v>
      </c>
      <c r="J902" s="3">
        <v>1628.7683</v>
      </c>
    </row>
    <row r="903" spans="1:10" ht="15" customHeight="1" x14ac:dyDescent="0.25">
      <c r="A903" s="101">
        <v>43752</v>
      </c>
      <c r="B903" s="3">
        <v>1652.5770112287901</v>
      </c>
      <c r="D903" s="3">
        <v>-0.70365084698983005</v>
      </c>
      <c r="E903" s="3">
        <v>-4.2560882923914301E-2</v>
      </c>
      <c r="F903" s="3">
        <v>282.52262943721001</v>
      </c>
      <c r="G903" s="3">
        <v>37.830274756907798</v>
      </c>
      <c r="H903" s="3">
        <v>1652.9666999999999</v>
      </c>
      <c r="I903" s="3">
        <v>1653.3827000000001</v>
      </c>
      <c r="J903" s="3">
        <v>1639.9762000000001</v>
      </c>
    </row>
    <row r="904" spans="1:10" ht="15" customHeight="1" x14ac:dyDescent="0.25">
      <c r="A904" s="101">
        <v>43753</v>
      </c>
      <c r="B904" s="3">
        <v>1670.21111432408</v>
      </c>
      <c r="D904" s="3">
        <v>17.634103095289898</v>
      </c>
      <c r="E904" s="3">
        <v>1.0670669491025899</v>
      </c>
      <c r="F904" s="3">
        <v>285.53733503966998</v>
      </c>
      <c r="G904" s="3">
        <v>39.301016064696</v>
      </c>
      <c r="H904" s="3">
        <v>1653.223</v>
      </c>
      <c r="I904" s="3">
        <v>1675.0885000000001</v>
      </c>
      <c r="J904" s="3">
        <v>1653.223</v>
      </c>
    </row>
    <row r="905" spans="1:10" ht="15" customHeight="1" x14ac:dyDescent="0.25">
      <c r="A905" s="101">
        <v>43754</v>
      </c>
      <c r="B905" s="3">
        <v>1677.1919113910101</v>
      </c>
      <c r="D905" s="3">
        <v>6.9807970669300996</v>
      </c>
      <c r="E905" s="3">
        <v>0.41795896381369102</v>
      </c>
      <c r="F905" s="3">
        <v>286.7307639265</v>
      </c>
      <c r="G905" s="3">
        <v>39.883237148020498</v>
      </c>
      <c r="H905" s="3">
        <v>1670.211</v>
      </c>
      <c r="I905" s="3">
        <v>1680.9903999999999</v>
      </c>
      <c r="J905" s="3">
        <v>1667.2059999999999</v>
      </c>
    </row>
    <row r="906" spans="1:10" ht="15" customHeight="1" x14ac:dyDescent="0.25">
      <c r="A906" s="101">
        <v>43755</v>
      </c>
      <c r="B906" s="3">
        <v>1682.8731226068301</v>
      </c>
      <c r="D906" s="3">
        <v>5.6812112158199799</v>
      </c>
      <c r="E906" s="3">
        <v>0.33873352102611298</v>
      </c>
      <c r="F906" s="3">
        <v>287.70201713901002</v>
      </c>
      <c r="G906" s="3">
        <v>40.357068562535602</v>
      </c>
      <c r="H906" s="3">
        <v>1683.8912</v>
      </c>
      <c r="I906" s="3">
        <v>1693.152</v>
      </c>
      <c r="J906" s="3">
        <v>1677.2318</v>
      </c>
    </row>
    <row r="907" spans="1:10" ht="15" customHeight="1" x14ac:dyDescent="0.25">
      <c r="A907" s="101">
        <v>43756</v>
      </c>
      <c r="B907" s="3">
        <v>1697.9113523717201</v>
      </c>
      <c r="D907" s="3">
        <v>15.03822976489</v>
      </c>
      <c r="E907" s="3">
        <v>0.89360448882773702</v>
      </c>
      <c r="F907" s="3">
        <v>290.27293527861002</v>
      </c>
      <c r="G907" s="3">
        <v>41.611305627596401</v>
      </c>
      <c r="H907" s="3">
        <v>1678.8928000000001</v>
      </c>
      <c r="I907" s="3">
        <v>1699.3227999999999</v>
      </c>
      <c r="J907" s="3">
        <v>1673.509</v>
      </c>
    </row>
    <row r="908" spans="1:10" ht="15" customHeight="1" x14ac:dyDescent="0.25">
      <c r="A908" s="101">
        <v>43759</v>
      </c>
      <c r="B908" s="3">
        <v>1724.3567384601099</v>
      </c>
      <c r="D908" s="3">
        <v>26.4453860883897</v>
      </c>
      <c r="E908" s="3">
        <v>1.5575245463463001</v>
      </c>
      <c r="F908" s="3">
        <v>294.79400749696998</v>
      </c>
      <c r="G908" s="3">
        <v>43.816936473145603</v>
      </c>
      <c r="H908" s="3">
        <v>1697.4507000000001</v>
      </c>
      <c r="I908" s="3">
        <v>1725.3065999999999</v>
      </c>
      <c r="J908" s="3">
        <v>1696.3529000000001</v>
      </c>
    </row>
    <row r="909" spans="1:10" ht="15" customHeight="1" x14ac:dyDescent="0.25">
      <c r="A909" s="101">
        <v>43760</v>
      </c>
      <c r="B909" s="3">
        <v>1728.21603205107</v>
      </c>
      <c r="D909" s="3">
        <v>3.8592935909600699</v>
      </c>
      <c r="E909" s="3">
        <v>0.22381062484821901</v>
      </c>
      <c r="F909" s="3">
        <v>295.45378780715998</v>
      </c>
      <c r="G909" s="3">
        <v>44.138814057301801</v>
      </c>
      <c r="H909" s="3">
        <v>1724.5477000000001</v>
      </c>
      <c r="I909" s="3">
        <v>1734.7147</v>
      </c>
      <c r="J909" s="3">
        <v>1724.3759</v>
      </c>
    </row>
    <row r="910" spans="1:10" ht="15" customHeight="1" x14ac:dyDescent="0.25">
      <c r="A910" s="101">
        <v>43761</v>
      </c>
      <c r="B910" s="3">
        <v>1725.8736376629499</v>
      </c>
      <c r="D910" s="3">
        <v>-2.34239438812005</v>
      </c>
      <c r="E910" s="3">
        <v>-0.13553828599426301</v>
      </c>
      <c r="F910" s="3">
        <v>295.40712869034002</v>
      </c>
      <c r="G910" s="3">
        <v>44.116051141269097</v>
      </c>
      <c r="H910" s="3">
        <v>1726.519</v>
      </c>
      <c r="I910" s="3">
        <v>1726.519</v>
      </c>
      <c r="J910" s="3">
        <v>1712.7701</v>
      </c>
    </row>
    <row r="911" spans="1:10" ht="15" customHeight="1" x14ac:dyDescent="0.25">
      <c r="A911" s="101">
        <v>43762</v>
      </c>
      <c r="B911" s="3">
        <v>1736.9836180866801</v>
      </c>
      <c r="D911" s="3">
        <v>11.1099804237301</v>
      </c>
      <c r="E911" s="3">
        <v>0.64373081442825597</v>
      </c>
      <c r="F911" s="3">
        <v>297.30875540573999</v>
      </c>
      <c r="G911" s="3">
        <v>45.043770571003897</v>
      </c>
      <c r="H911" s="3">
        <v>1726.0995</v>
      </c>
      <c r="I911" s="3">
        <v>1737.4617000000001</v>
      </c>
      <c r="J911" s="3">
        <v>1720.3661999999999</v>
      </c>
    </row>
    <row r="912" spans="1:10" ht="15" customHeight="1" x14ac:dyDescent="0.25">
      <c r="A912" s="101">
        <v>43763</v>
      </c>
      <c r="B912" s="3">
        <v>1747.3048413003801</v>
      </c>
      <c r="D912" s="3">
        <v>10.3212232137</v>
      </c>
      <c r="E912" s="3">
        <v>0.59420383164401303</v>
      </c>
      <c r="F912" s="3">
        <v>299.35158142546999</v>
      </c>
      <c r="G912" s="3">
        <v>46.040374885995597</v>
      </c>
      <c r="H912" s="3">
        <v>1736.5542</v>
      </c>
      <c r="I912" s="3">
        <v>1747.3047999999999</v>
      </c>
      <c r="J912" s="3">
        <v>1732.2572</v>
      </c>
    </row>
    <row r="913" spans="1:10" ht="15" customHeight="1" x14ac:dyDescent="0.25">
      <c r="A913" s="101">
        <v>43766</v>
      </c>
      <c r="B913" s="3">
        <v>1760.3106554272899</v>
      </c>
      <c r="D913" s="3">
        <v>13.005814126909801</v>
      </c>
      <c r="E913" s="3">
        <v>0.74433572319474395</v>
      </c>
      <c r="F913" s="3">
        <v>301.57976218396999</v>
      </c>
      <c r="G913" s="3">
        <v>47.127405566560498</v>
      </c>
      <c r="H913" s="3">
        <v>1748.5540000000001</v>
      </c>
      <c r="I913" s="3">
        <v>1761.8318999999999</v>
      </c>
      <c r="J913" s="3">
        <v>1746.3200999999999</v>
      </c>
    </row>
    <row r="914" spans="1:10" ht="15" customHeight="1" x14ac:dyDescent="0.25">
      <c r="A914" s="101">
        <v>43767</v>
      </c>
      <c r="B914" s="3">
        <v>1742.3208265903099</v>
      </c>
      <c r="D914" s="3">
        <v>-17.9898288369799</v>
      </c>
      <c r="E914" s="3">
        <v>-1.0219689792545801</v>
      </c>
      <c r="F914" s="3">
        <v>298.49771056674001</v>
      </c>
      <c r="G914" s="3">
        <v>45.623809121688197</v>
      </c>
      <c r="H914" s="3">
        <v>1760.2618</v>
      </c>
      <c r="I914" s="3">
        <v>1760.2618</v>
      </c>
      <c r="J914" s="3">
        <v>1738.143</v>
      </c>
    </row>
    <row r="915" spans="1:10" ht="15" customHeight="1" x14ac:dyDescent="0.25">
      <c r="A915" s="101">
        <v>43768</v>
      </c>
      <c r="B915" s="3">
        <v>1746.80972427091</v>
      </c>
      <c r="D915" s="3">
        <v>4.4888976806000702</v>
      </c>
      <c r="E915" s="3">
        <v>0.25763898428423598</v>
      </c>
      <c r="F915" s="3">
        <v>299.26675703635999</v>
      </c>
      <c r="G915" s="3">
        <v>45.998992824387301</v>
      </c>
      <c r="H915" s="3">
        <v>1742.2339999999999</v>
      </c>
      <c r="I915" s="3">
        <v>1750.0387000000001</v>
      </c>
      <c r="J915" s="3">
        <v>1736.8931</v>
      </c>
    </row>
    <row r="916" spans="1:10" ht="15" customHeight="1" x14ac:dyDescent="0.25">
      <c r="A916" s="101">
        <v>43769</v>
      </c>
      <c r="B916" s="3">
        <v>1733.6804851480299</v>
      </c>
      <c r="D916" s="3">
        <v>-13.129239122880101</v>
      </c>
      <c r="E916" s="3">
        <v>-0.75161243611464501</v>
      </c>
      <c r="F916" s="3">
        <v>297.01743087332</v>
      </c>
      <c r="G916" s="3">
        <v>44.901646237718197</v>
      </c>
      <c r="H916" s="3">
        <v>1747.5961</v>
      </c>
      <c r="I916" s="3">
        <v>1750.7266999999999</v>
      </c>
      <c r="J916" s="3">
        <v>1727.8927000000001</v>
      </c>
    </row>
    <row r="917" spans="1:10" ht="15" customHeight="1" x14ac:dyDescent="0.25">
      <c r="A917" s="101">
        <v>43770</v>
      </c>
      <c r="B917" s="3">
        <v>1737.5128458087099</v>
      </c>
      <c r="D917" s="3">
        <v>3.83236066068002</v>
      </c>
      <c r="E917" s="3">
        <v>0.22105345786094199</v>
      </c>
      <c r="F917" s="3">
        <v>297.67399817472</v>
      </c>
      <c r="G917" s="3">
        <v>45.221956337226402</v>
      </c>
      <c r="H917" s="3">
        <v>1734.1385</v>
      </c>
      <c r="I917" s="3">
        <v>1739.7988</v>
      </c>
      <c r="J917" s="3">
        <v>1733.7618</v>
      </c>
    </row>
    <row r="918" spans="1:10" ht="15" customHeight="1" x14ac:dyDescent="0.25">
      <c r="A918" s="101">
        <v>43773</v>
      </c>
      <c r="B918" s="3">
        <v>1771.0332589116399</v>
      </c>
      <c r="D918" s="3">
        <v>33.520413102929901</v>
      </c>
      <c r="E918" s="3">
        <v>1.92921814556876</v>
      </c>
      <c r="F918" s="3">
        <v>303.41677896214998</v>
      </c>
      <c r="G918" s="3">
        <v>48.023604670235798</v>
      </c>
      <c r="H918" s="3">
        <v>1740.0831000000001</v>
      </c>
      <c r="I918" s="3">
        <v>1771.3668</v>
      </c>
      <c r="J918" s="3">
        <v>1740.0831000000001</v>
      </c>
    </row>
    <row r="919" spans="1:10" ht="15" customHeight="1" x14ac:dyDescent="0.25">
      <c r="A919" s="101">
        <v>43774</v>
      </c>
      <c r="B919" s="3">
        <v>1769.5275810140099</v>
      </c>
      <c r="D919" s="3">
        <v>-1.50567789762999</v>
      </c>
      <c r="E919" s="3">
        <v>-8.5016918234237501E-2</v>
      </c>
      <c r="F919" s="3">
        <v>303.15882336726997</v>
      </c>
      <c r="G919" s="3">
        <v>47.897759563285497</v>
      </c>
      <c r="H919" s="3">
        <v>1771.1409000000001</v>
      </c>
      <c r="I919" s="3">
        <v>1773.7090000000001</v>
      </c>
      <c r="J919" s="3">
        <v>1759.6410000000001</v>
      </c>
    </row>
    <row r="920" spans="1:10" ht="15" customHeight="1" x14ac:dyDescent="0.25">
      <c r="A920" s="101">
        <v>43775</v>
      </c>
      <c r="B920" s="3">
        <v>1762.7933463578599</v>
      </c>
      <c r="D920" s="3">
        <v>-6.73423465614996</v>
      </c>
      <c r="E920" s="3">
        <v>-0.38056680937920101</v>
      </c>
      <c r="F920" s="3">
        <v>302.00510150583</v>
      </c>
      <c r="G920" s="3">
        <v>47.334909778572403</v>
      </c>
      <c r="H920" s="3">
        <v>1768.6189999999999</v>
      </c>
      <c r="I920" s="3">
        <v>1777.8234</v>
      </c>
      <c r="J920" s="3">
        <v>1760.5945999999999</v>
      </c>
    </row>
    <row r="921" spans="1:10" ht="15" customHeight="1" x14ac:dyDescent="0.25">
      <c r="A921" s="101">
        <v>43776</v>
      </c>
      <c r="B921" s="3">
        <v>1763.81202922583</v>
      </c>
      <c r="D921" s="3">
        <v>1.0186828679700199</v>
      </c>
      <c r="E921" s="3">
        <v>5.7787991432722799E-2</v>
      </c>
      <c r="F921" s="3">
        <v>302.24869124572001</v>
      </c>
      <c r="G921" s="3">
        <v>47.453746421300401</v>
      </c>
      <c r="H921" s="3">
        <v>1764.0740000000001</v>
      </c>
      <c r="I921" s="3">
        <v>1779.8333</v>
      </c>
      <c r="J921" s="3">
        <v>1763.8119999999999</v>
      </c>
    </row>
    <row r="922" spans="1:10" ht="15" customHeight="1" x14ac:dyDescent="0.25">
      <c r="A922" s="101">
        <v>43777</v>
      </c>
      <c r="B922" s="3">
        <v>1772.55531501767</v>
      </c>
      <c r="D922" s="3">
        <v>8.7432857918399804</v>
      </c>
      <c r="E922" s="3">
        <v>0.49570394389915001</v>
      </c>
      <c r="F922" s="3">
        <v>303.87702303859999</v>
      </c>
      <c r="G922" s="3">
        <v>48.248137365682901</v>
      </c>
      <c r="H922" s="3">
        <v>1763.8335</v>
      </c>
      <c r="I922" s="3">
        <v>1773.6085</v>
      </c>
      <c r="J922" s="3">
        <v>1757.2837</v>
      </c>
    </row>
    <row r="923" spans="1:10" ht="15" customHeight="1" x14ac:dyDescent="0.25">
      <c r="A923" s="101">
        <v>43780</v>
      </c>
      <c r="B923" s="3">
        <v>1763.50426647534</v>
      </c>
      <c r="D923" s="3">
        <v>-9.0510485423298999</v>
      </c>
      <c r="E923" s="3">
        <v>-0.51062150025144004</v>
      </c>
      <c r="F923" s="3">
        <v>302.83134309168997</v>
      </c>
      <c r="G923" s="3">
        <v>47.737996444661803</v>
      </c>
      <c r="H923" s="3">
        <v>1769.6765</v>
      </c>
      <c r="I923" s="3">
        <v>1770.9579000000001</v>
      </c>
      <c r="J923" s="3">
        <v>1757.1134</v>
      </c>
    </row>
    <row r="924" spans="1:10" ht="15" customHeight="1" x14ac:dyDescent="0.25">
      <c r="A924" s="101">
        <v>43781</v>
      </c>
      <c r="B924" s="3">
        <v>1774.7178360169701</v>
      </c>
      <c r="D924" s="3">
        <v>11.213569541629999</v>
      </c>
      <c r="E924" s="3">
        <v>0.63586858023554305</v>
      </c>
      <c r="F924" s="3">
        <v>304.75695245352</v>
      </c>
      <c r="G924" s="3">
        <v>48.677415945125198</v>
      </c>
      <c r="H924" s="3">
        <v>1763.6652999999999</v>
      </c>
      <c r="I924" s="3">
        <v>1776.8407999999999</v>
      </c>
      <c r="J924" s="3">
        <v>1758.6215999999999</v>
      </c>
    </row>
    <row r="925" spans="1:10" ht="15" customHeight="1" x14ac:dyDescent="0.25">
      <c r="A925" s="101">
        <v>43782</v>
      </c>
      <c r="B925" s="3">
        <v>1766.5987928626</v>
      </c>
      <c r="D925" s="3">
        <v>-8.1190431543700399</v>
      </c>
      <c r="E925" s="3">
        <v>-0.45748360610337002</v>
      </c>
      <c r="F925" s="3">
        <v>303.36273935757998</v>
      </c>
      <c r="G925" s="3">
        <v>47.997241141195701</v>
      </c>
      <c r="H925" s="3">
        <v>1773.7836</v>
      </c>
      <c r="I925" s="3">
        <v>1773.7836</v>
      </c>
      <c r="J925" s="3">
        <v>1753.0836999999999</v>
      </c>
    </row>
    <row r="926" spans="1:10" ht="15" customHeight="1" x14ac:dyDescent="0.25">
      <c r="A926" s="101">
        <v>43783</v>
      </c>
      <c r="B926" s="3">
        <v>1757.4186834228601</v>
      </c>
      <c r="D926" s="3">
        <v>-9.1801094397398995</v>
      </c>
      <c r="E926" s="3">
        <v>-0.51964880066879204</v>
      </c>
      <c r="F926" s="3">
        <v>301.78631852082998</v>
      </c>
      <c r="G926" s="3">
        <v>47.228175252581401</v>
      </c>
      <c r="H926" s="3">
        <v>1766.3825999999999</v>
      </c>
      <c r="I926" s="3">
        <v>1767.8489999999999</v>
      </c>
      <c r="J926" s="3">
        <v>1755.39</v>
      </c>
    </row>
    <row r="927" spans="1:10" ht="15" customHeight="1" x14ac:dyDescent="0.25">
      <c r="A927" s="101">
        <v>43784</v>
      </c>
      <c r="B927" s="3">
        <v>1756.8647604518801</v>
      </c>
      <c r="D927" s="3">
        <v>-0.55392297098001098</v>
      </c>
      <c r="E927" s="3">
        <v>-3.1519123826606599E-2</v>
      </c>
      <c r="F927" s="3">
        <v>301.69119811740001</v>
      </c>
      <c r="G927" s="3">
        <v>47.181770221714103</v>
      </c>
      <c r="H927" s="3">
        <v>1759.3306</v>
      </c>
      <c r="I927" s="3">
        <v>1773.5087000000001</v>
      </c>
      <c r="J927" s="3">
        <v>1742.5369000000001</v>
      </c>
    </row>
    <row r="928" spans="1:10" ht="15" customHeight="1" x14ac:dyDescent="0.25">
      <c r="A928" s="101">
        <v>43787</v>
      </c>
      <c r="B928" s="3">
        <v>1745.1689761380801</v>
      </c>
      <c r="D928" s="3">
        <v>-11.695784313800001</v>
      </c>
      <c r="E928" s="3">
        <v>-0.66571910240784604</v>
      </c>
      <c r="F928" s="3">
        <v>299.68278218124999</v>
      </c>
      <c r="G928" s="3">
        <v>46.201953062086503</v>
      </c>
      <c r="H928" s="3">
        <v>1757.5364</v>
      </c>
      <c r="I928" s="3">
        <v>1763.1542999999999</v>
      </c>
      <c r="J928" s="3">
        <v>1741.3997999999999</v>
      </c>
    </row>
    <row r="929" spans="1:10" ht="15" customHeight="1" x14ac:dyDescent="0.25">
      <c r="A929" s="101">
        <v>43788</v>
      </c>
      <c r="B929" s="3">
        <v>1743.2496591894001</v>
      </c>
      <c r="D929" s="3">
        <v>-1.9193169486800301</v>
      </c>
      <c r="E929" s="3">
        <v>-0.109978860209136</v>
      </c>
      <c r="F929" s="3">
        <v>299.37829520029999</v>
      </c>
      <c r="G929" s="3">
        <v>46.053407353277798</v>
      </c>
      <c r="H929" s="3">
        <v>1745.3734999999999</v>
      </c>
      <c r="I929" s="3">
        <v>1758.3028999999999</v>
      </c>
      <c r="J929" s="3">
        <v>1739.4255000000001</v>
      </c>
    </row>
    <row r="930" spans="1:10" ht="15" customHeight="1" x14ac:dyDescent="0.25">
      <c r="A930" s="101">
        <v>43789</v>
      </c>
      <c r="B930" s="3">
        <v>1729.05843120129</v>
      </c>
      <c r="D930" s="3">
        <v>-14.191227988110001</v>
      </c>
      <c r="E930" s="3">
        <v>-0.81406744658185604</v>
      </c>
      <c r="F930" s="3">
        <v>296.94115395694001</v>
      </c>
      <c r="G930" s="3">
        <v>44.864434109389897</v>
      </c>
      <c r="H930" s="3">
        <v>1741.9088999999999</v>
      </c>
      <c r="I930" s="3">
        <v>1741.9088999999999</v>
      </c>
      <c r="J930" s="3">
        <v>1727.7708</v>
      </c>
    </row>
    <row r="931" spans="1:10" ht="15" customHeight="1" x14ac:dyDescent="0.25">
      <c r="A931" s="101">
        <v>43790</v>
      </c>
      <c r="B931" s="3">
        <v>1720.1080600288201</v>
      </c>
      <c r="D931" s="3">
        <v>-8.9503711724698807</v>
      </c>
      <c r="E931" s="3">
        <v>-0.51764422826656697</v>
      </c>
      <c r="F931" s="3">
        <v>295.40405521213</v>
      </c>
      <c r="G931" s="3">
        <v>44.114551727409797</v>
      </c>
      <c r="H931" s="3">
        <v>1726.4278999999999</v>
      </c>
      <c r="I931" s="3">
        <v>1726.4278999999999</v>
      </c>
      <c r="J931" s="3">
        <v>1711.2732000000001</v>
      </c>
    </row>
    <row r="932" spans="1:10" ht="15" customHeight="1" x14ac:dyDescent="0.25">
      <c r="A932" s="101">
        <v>43791</v>
      </c>
      <c r="B932" s="3">
        <v>1724.18684580838</v>
      </c>
      <c r="D932" s="3">
        <v>4.0787857795598903</v>
      </c>
      <c r="E932" s="3">
        <v>0.23712381066871499</v>
      </c>
      <c r="F932" s="3">
        <v>296.10452856472</v>
      </c>
      <c r="G932" s="3">
        <v>44.456281644194497</v>
      </c>
      <c r="H932" s="3">
        <v>1720.3485000000001</v>
      </c>
      <c r="I932" s="3">
        <v>1731.9840999999999</v>
      </c>
      <c r="J932" s="3">
        <v>1717.9839999999999</v>
      </c>
    </row>
    <row r="933" spans="1:10" ht="15" customHeight="1" x14ac:dyDescent="0.25">
      <c r="A933" s="101">
        <v>43794</v>
      </c>
      <c r="B933" s="3">
        <v>1742.03732955333</v>
      </c>
      <c r="D933" s="3">
        <v>17.850483744949901</v>
      </c>
      <c r="E933" s="3">
        <v>1.0352986851944499</v>
      </c>
      <c r="F933" s="3">
        <v>299.17009485574999</v>
      </c>
      <c r="G933" s="3">
        <v>45.951835628736802</v>
      </c>
      <c r="H933" s="3">
        <v>1726.0748000000001</v>
      </c>
      <c r="I933" s="3">
        <v>1742.0614</v>
      </c>
      <c r="J933" s="3">
        <v>1726.0748000000001</v>
      </c>
    </row>
    <row r="934" spans="1:10" ht="15" customHeight="1" x14ac:dyDescent="0.25">
      <c r="A934" s="101">
        <v>43795</v>
      </c>
      <c r="B934" s="3">
        <v>1740.99134113931</v>
      </c>
      <c r="D934" s="3">
        <v>-1.04598841402003</v>
      </c>
      <c r="E934" s="3">
        <v>-6.0043972438195099E-2</v>
      </c>
      <c r="F934" s="3">
        <v>298.99046124645002</v>
      </c>
      <c r="G934" s="3">
        <v>45.864200348778098</v>
      </c>
      <c r="H934" s="3">
        <v>1742.5146</v>
      </c>
      <c r="I934" s="3">
        <v>1744.8152</v>
      </c>
      <c r="J934" s="3">
        <v>1730.8906999999999</v>
      </c>
    </row>
    <row r="935" spans="1:10" ht="15" customHeight="1" x14ac:dyDescent="0.25">
      <c r="A935" s="101">
        <v>43796</v>
      </c>
      <c r="B935" s="3">
        <v>1737.80366243446</v>
      </c>
      <c r="D935" s="3">
        <v>-3.1876787048499802</v>
      </c>
      <c r="E935" s="3">
        <v>-0.18309560935345601</v>
      </c>
      <c r="F935" s="3">
        <v>298.44302283951998</v>
      </c>
      <c r="G935" s="3">
        <v>45.597129402319901</v>
      </c>
      <c r="H935" s="3">
        <v>1742.7524000000001</v>
      </c>
      <c r="I935" s="3">
        <v>1748.9364</v>
      </c>
      <c r="J935" s="3">
        <v>1734.9776999999999</v>
      </c>
    </row>
    <row r="936" spans="1:10" ht="15" customHeight="1" x14ac:dyDescent="0.25">
      <c r="A936" s="101">
        <v>43797</v>
      </c>
      <c r="B936" s="3">
        <v>1735.30275488649</v>
      </c>
      <c r="D936" s="3">
        <v>-2.5009075479699701</v>
      </c>
      <c r="E936" s="3">
        <v>-0.143911973603882</v>
      </c>
      <c r="F936" s="3">
        <v>298.01352759526998</v>
      </c>
      <c r="G936" s="3">
        <v>45.387597699887102</v>
      </c>
      <c r="H936" s="3">
        <v>1737.0137999999999</v>
      </c>
      <c r="I936" s="3">
        <v>1737.6030000000001</v>
      </c>
      <c r="J936" s="3">
        <v>1729.3753999999999</v>
      </c>
    </row>
    <row r="937" spans="1:10" ht="15" customHeight="1" x14ac:dyDescent="0.25">
      <c r="A937" s="101">
        <v>43798</v>
      </c>
      <c r="B937" s="3">
        <v>1730.2535902710099</v>
      </c>
      <c r="D937" s="3">
        <v>-5.0491646154800902</v>
      </c>
      <c r="E937" s="3">
        <v>-0.29096736009103202</v>
      </c>
      <c r="F937" s="3">
        <v>297.14640550131003</v>
      </c>
      <c r="G937" s="3">
        <v>44.964567244959099</v>
      </c>
      <c r="H937" s="3">
        <v>1733.2470000000001</v>
      </c>
      <c r="I937" s="3">
        <v>1737.0894000000001</v>
      </c>
      <c r="J937" s="3">
        <v>1720.8498999999999</v>
      </c>
    </row>
    <row r="938" spans="1:10" ht="15" customHeight="1" x14ac:dyDescent="0.25">
      <c r="A938" s="101">
        <v>43801</v>
      </c>
      <c r="B938" s="3">
        <v>1706.8173176872499</v>
      </c>
      <c r="D938" s="3">
        <v>-23.436272583760001</v>
      </c>
      <c r="E938" s="3">
        <v>-1.3544992893260901</v>
      </c>
      <c r="F938" s="3">
        <v>293.12155955053998</v>
      </c>
      <c r="G938" s="3">
        <v>43.001023211853102</v>
      </c>
      <c r="H938" s="3">
        <v>1730.9452000000001</v>
      </c>
      <c r="I938" s="3">
        <v>1744.7374</v>
      </c>
      <c r="J938" s="3">
        <v>1704.3723</v>
      </c>
    </row>
    <row r="939" spans="1:10" ht="15" customHeight="1" x14ac:dyDescent="0.25">
      <c r="A939" s="101">
        <v>43802</v>
      </c>
      <c r="B939" s="3">
        <v>1697.6842230285499</v>
      </c>
      <c r="D939" s="3">
        <v>-9.1330946586999708</v>
      </c>
      <c r="E939" s="3">
        <v>-0.53509503120553403</v>
      </c>
      <c r="F939" s="3">
        <v>291.55308064999002</v>
      </c>
      <c r="G939" s="3">
        <v>42.235831842072002</v>
      </c>
      <c r="H939" s="3">
        <v>1707.1316999999999</v>
      </c>
      <c r="I939" s="3">
        <v>1721.4375</v>
      </c>
      <c r="J939" s="3">
        <v>1692.8652</v>
      </c>
    </row>
    <row r="940" spans="1:10" ht="15" customHeight="1" x14ac:dyDescent="0.25">
      <c r="A940" s="101">
        <v>43803</v>
      </c>
      <c r="B940" s="3">
        <v>1725.5986071518801</v>
      </c>
      <c r="D940" s="3">
        <v>27.914384123330102</v>
      </c>
      <c r="E940" s="3">
        <v>1.64426244555262</v>
      </c>
      <c r="F940" s="3">
        <v>296.34697846397</v>
      </c>
      <c r="G940" s="3">
        <v>44.5745622091708</v>
      </c>
      <c r="H940" s="3">
        <v>1697.9036000000001</v>
      </c>
      <c r="I940" s="3">
        <v>1726.8567</v>
      </c>
      <c r="J940" s="3">
        <v>1697.7272</v>
      </c>
    </row>
    <row r="941" spans="1:10" ht="15" customHeight="1" x14ac:dyDescent="0.25">
      <c r="A941" s="101">
        <v>43804</v>
      </c>
      <c r="B941" s="3">
        <v>1723.6327939458699</v>
      </c>
      <c r="D941" s="3">
        <v>-1.9658132060101201</v>
      </c>
      <c r="E941" s="3">
        <v>-0.113920653265631</v>
      </c>
      <c r="F941" s="3">
        <v>296.00937805017003</v>
      </c>
      <c r="G941" s="3">
        <v>44.409861923445703</v>
      </c>
      <c r="H941" s="3">
        <v>1726.3108999999999</v>
      </c>
      <c r="I941" s="3">
        <v>1735.8561</v>
      </c>
      <c r="J941" s="3">
        <v>1720.1448</v>
      </c>
    </row>
    <row r="942" spans="1:10" ht="15" customHeight="1" x14ac:dyDescent="0.25">
      <c r="A942" s="101">
        <v>43805</v>
      </c>
      <c r="B942" s="3">
        <v>1742.6099634039599</v>
      </c>
      <c r="D942" s="3">
        <v>18.9771694580899</v>
      </c>
      <c r="E942" s="3">
        <v>1.1009983985420699</v>
      </c>
      <c r="F942" s="3">
        <v>299.26843656203999</v>
      </c>
      <c r="G942" s="3">
        <v>45.9998121905613</v>
      </c>
      <c r="H942" s="3">
        <v>1723.7002</v>
      </c>
      <c r="I942" s="3">
        <v>1743.0286000000001</v>
      </c>
      <c r="J942" s="3">
        <v>1723.7002</v>
      </c>
    </row>
    <row r="943" spans="1:10" ht="15" customHeight="1" x14ac:dyDescent="0.25">
      <c r="A943" s="101">
        <v>43808</v>
      </c>
      <c r="B943" s="3">
        <v>1743.31158327406</v>
      </c>
      <c r="D943" s="3">
        <v>0.70161987010010296</v>
      </c>
      <c r="E943" s="3">
        <v>4.0262588005046597E-2</v>
      </c>
      <c r="F943" s="3">
        <v>299.38892977967998</v>
      </c>
      <c r="G943" s="3">
        <v>46.058595493430602</v>
      </c>
      <c r="H943" s="3">
        <v>1742.1690000000001</v>
      </c>
      <c r="I943" s="3">
        <v>1750.5757000000001</v>
      </c>
      <c r="J943" s="3">
        <v>1738.8293000000001</v>
      </c>
    </row>
    <row r="944" spans="1:10" ht="15" customHeight="1" x14ac:dyDescent="0.25">
      <c r="A944" s="101">
        <v>43809</v>
      </c>
      <c r="B944" s="3">
        <v>1735.5112470204299</v>
      </c>
      <c r="D944" s="3">
        <v>-7.8003362536301202</v>
      </c>
      <c r="E944" s="3">
        <v>-0.44744360838701003</v>
      </c>
      <c r="F944" s="3">
        <v>298.04933314916002</v>
      </c>
      <c r="G944" s="3">
        <v>45.405065643394202</v>
      </c>
      <c r="H944" s="3">
        <v>1742.7692999999999</v>
      </c>
      <c r="I944" s="3">
        <v>1742.7692999999999</v>
      </c>
      <c r="J944" s="3">
        <v>1714.4813999999999</v>
      </c>
    </row>
    <row r="945" spans="1:10" ht="15" customHeight="1" x14ac:dyDescent="0.25">
      <c r="A945" s="101">
        <v>43810</v>
      </c>
      <c r="B945" s="3">
        <v>1741.6207518030999</v>
      </c>
      <c r="D945" s="3">
        <v>6.1095047826700002</v>
      </c>
      <c r="E945" s="3">
        <v>0.35202910918377101</v>
      </c>
      <c r="F945" s="3">
        <v>299.09855356156999</v>
      </c>
      <c r="G945" s="3">
        <v>45.9169338006852</v>
      </c>
      <c r="H945" s="3">
        <v>1735.0948000000001</v>
      </c>
      <c r="I945" s="3">
        <v>1744.2461000000001</v>
      </c>
      <c r="J945" s="3">
        <v>1723.7472</v>
      </c>
    </row>
    <row r="946" spans="1:10" ht="15" customHeight="1" x14ac:dyDescent="0.25">
      <c r="A946" s="101">
        <v>43811</v>
      </c>
      <c r="B946" s="3">
        <v>1758.2424536517501</v>
      </c>
      <c r="D946" s="3">
        <v>16.621701848650201</v>
      </c>
      <c r="E946" s="3">
        <v>0.95438124697593196</v>
      </c>
      <c r="F946" s="3">
        <v>301.95309406673999</v>
      </c>
      <c r="G946" s="3">
        <v>47.309537653042199</v>
      </c>
      <c r="H946" s="3">
        <v>1741.7057</v>
      </c>
      <c r="I946" s="3">
        <v>1760.8701000000001</v>
      </c>
      <c r="J946" s="3">
        <v>1732.2252000000001</v>
      </c>
    </row>
    <row r="947" spans="1:10" ht="15" customHeight="1" x14ac:dyDescent="0.25">
      <c r="A947" s="101">
        <v>43812</v>
      </c>
      <c r="B947" s="3">
        <v>1770.11942219139</v>
      </c>
      <c r="D947" s="3">
        <v>11.876968539639799</v>
      </c>
      <c r="E947" s="3">
        <v>0.67550231852109199</v>
      </c>
      <c r="F947" s="3">
        <v>303.99279421800998</v>
      </c>
      <c r="G947" s="3">
        <v>48.304616995292697</v>
      </c>
      <c r="H947" s="3">
        <v>1761.6613</v>
      </c>
      <c r="I947" s="3">
        <v>1780.6905999999999</v>
      </c>
      <c r="J947" s="3">
        <v>1761.6613</v>
      </c>
    </row>
    <row r="948" spans="1:10" ht="15" customHeight="1" x14ac:dyDescent="0.25">
      <c r="A948" s="101">
        <v>43815</v>
      </c>
      <c r="B948" s="3">
        <v>1787.6565427114799</v>
      </c>
      <c r="D948" s="3">
        <v>17.5371205200899</v>
      </c>
      <c r="E948" s="3">
        <v>0.99073092471801905</v>
      </c>
      <c r="F948" s="3">
        <v>307.00454483924</v>
      </c>
      <c r="G948" s="3">
        <v>49.773916698648598</v>
      </c>
      <c r="H948" s="3">
        <v>1770.8910000000001</v>
      </c>
      <c r="I948" s="3">
        <v>1787.8856000000001</v>
      </c>
      <c r="J948" s="3">
        <v>1767.9324999999999</v>
      </c>
    </row>
    <row r="949" spans="1:10" ht="15" customHeight="1" x14ac:dyDescent="0.25">
      <c r="A949" s="101">
        <v>43816</v>
      </c>
      <c r="B949" s="3">
        <v>1791.93430659316</v>
      </c>
      <c r="D949" s="3">
        <v>4.27776388168013</v>
      </c>
      <c r="E949" s="3">
        <v>0.23929450537472</v>
      </c>
      <c r="F949" s="3">
        <v>307.73918984629</v>
      </c>
      <c r="G949" s="3">
        <v>50.132317451792503</v>
      </c>
      <c r="H949" s="3">
        <v>1787.3674000000001</v>
      </c>
      <c r="I949" s="3">
        <v>1791.9342999999999</v>
      </c>
      <c r="J949" s="3">
        <v>1781.8416999999999</v>
      </c>
    </row>
    <row r="950" spans="1:10" ht="15" customHeight="1" x14ac:dyDescent="0.25">
      <c r="A950" s="101">
        <v>43817</v>
      </c>
      <c r="B950" s="3">
        <v>1787.9608668891699</v>
      </c>
      <c r="D950" s="3">
        <v>-3.9734397039901501</v>
      </c>
      <c r="E950" s="3">
        <v>-0.22174025517399601</v>
      </c>
      <c r="F950" s="3">
        <v>307.05680818144998</v>
      </c>
      <c r="G950" s="3">
        <v>49.7994136679741</v>
      </c>
      <c r="H950" s="3">
        <v>1790.125</v>
      </c>
      <c r="I950" s="3">
        <v>1796.0779</v>
      </c>
      <c r="J950" s="3">
        <v>1782.8176000000001</v>
      </c>
    </row>
    <row r="951" spans="1:10" ht="15" customHeight="1" x14ac:dyDescent="0.25">
      <c r="A951" s="101">
        <v>43818</v>
      </c>
      <c r="B951" s="3">
        <v>1783.2856819047799</v>
      </c>
      <c r="D951" s="3">
        <v>-4.67518498438994</v>
      </c>
      <c r="E951" s="3">
        <v>-0.26148139318754499</v>
      </c>
      <c r="F951" s="3">
        <v>306.25391176154</v>
      </c>
      <c r="G951" s="3">
        <v>49.407716074128302</v>
      </c>
      <c r="H951" s="3">
        <v>1787.8620000000001</v>
      </c>
      <c r="I951" s="3">
        <v>1793.1885</v>
      </c>
      <c r="J951" s="3">
        <v>1779.6940999999999</v>
      </c>
    </row>
    <row r="952" spans="1:10" ht="15" customHeight="1" x14ac:dyDescent="0.25">
      <c r="A952" s="101">
        <v>43819</v>
      </c>
      <c r="B952" s="3">
        <v>1794.7983867457899</v>
      </c>
      <c r="D952" s="3">
        <v>11.512704841009899</v>
      </c>
      <c r="E952" s="3">
        <v>0.64558948450217302</v>
      </c>
      <c r="F952" s="3">
        <v>308.23105481175003</v>
      </c>
      <c r="G952" s="3">
        <v>50.372276578138198</v>
      </c>
      <c r="H952" s="3">
        <v>1783.203</v>
      </c>
      <c r="I952" s="3">
        <v>1795.4258</v>
      </c>
      <c r="J952" s="3">
        <v>1783.0806</v>
      </c>
    </row>
    <row r="953" spans="1:10" ht="15" customHeight="1" x14ac:dyDescent="0.25">
      <c r="A953" s="101">
        <v>43822</v>
      </c>
      <c r="B953" s="3">
        <v>1795.65750094596</v>
      </c>
      <c r="D953" s="3">
        <v>0.85911420017009699</v>
      </c>
      <c r="E953" s="3">
        <v>4.7866891708525601E-2</v>
      </c>
      <c r="F953" s="3">
        <v>308.37859543696999</v>
      </c>
      <c r="G953" s="3">
        <v>50.444255112928097</v>
      </c>
      <c r="H953" s="3">
        <v>1794.9324999999999</v>
      </c>
      <c r="I953" s="3">
        <v>1800.6880000000001</v>
      </c>
      <c r="J953" s="3">
        <v>1791.0891999999999</v>
      </c>
    </row>
    <row r="954" spans="1:10" ht="15" customHeight="1" x14ac:dyDescent="0.25">
      <c r="A954" s="101">
        <v>43826</v>
      </c>
      <c r="B954" s="3">
        <v>1798.03862027577</v>
      </c>
      <c r="D954" s="3">
        <v>2.3811193298099602</v>
      </c>
      <c r="E954" s="3">
        <v>0.13260431505204201</v>
      </c>
      <c r="F954" s="3">
        <v>308.78751876121999</v>
      </c>
      <c r="G954" s="3">
        <v>50.643750686957603</v>
      </c>
      <c r="H954" s="3">
        <v>1796.1975</v>
      </c>
      <c r="I954" s="3">
        <v>1802.2257</v>
      </c>
      <c r="J954" s="3">
        <v>1792.174</v>
      </c>
    </row>
    <row r="955" spans="1:10" ht="15" customHeight="1" x14ac:dyDescent="0.25">
      <c r="A955" s="101">
        <v>43829</v>
      </c>
      <c r="B955" s="3">
        <v>1771.85046699957</v>
      </c>
      <c r="D955" s="3">
        <v>-26.188153276199898</v>
      </c>
      <c r="E955" s="3">
        <v>-1.45648447040495</v>
      </c>
      <c r="F955" s="3">
        <v>304.29007650390997</v>
      </c>
      <c r="G955" s="3">
        <v>48.449647852564503</v>
      </c>
      <c r="H955" s="3">
        <v>1797.6621</v>
      </c>
      <c r="I955" s="3">
        <v>1798.2891999999999</v>
      </c>
      <c r="J955" s="3">
        <v>1769.1859999999999</v>
      </c>
    </row>
    <row r="956" spans="1:10" ht="15" customHeight="1" x14ac:dyDescent="0.25">
      <c r="A956" s="101">
        <v>43832</v>
      </c>
      <c r="B956" s="3">
        <v>1808.6265411694701</v>
      </c>
      <c r="D956" s="3">
        <v>36.776074169899999</v>
      </c>
      <c r="E956" s="3">
        <v>2.07557437012031</v>
      </c>
      <c r="F956" s="3">
        <v>310.60584334264001</v>
      </c>
      <c r="G956" s="3">
        <v>51.530830695923903</v>
      </c>
      <c r="H956" s="3">
        <v>1771.8505</v>
      </c>
      <c r="I956" s="3">
        <v>1810.2021</v>
      </c>
      <c r="J956" s="3">
        <v>1771.8505</v>
      </c>
    </row>
    <row r="957" spans="1:10" ht="15" customHeight="1" x14ac:dyDescent="0.25">
      <c r="A957" s="101">
        <v>43833</v>
      </c>
      <c r="B957" s="3">
        <v>1785.23356738758</v>
      </c>
      <c r="D957" s="3">
        <v>-23.392973781889999</v>
      </c>
      <c r="E957" s="3">
        <v>-1.2934109529745099</v>
      </c>
      <c r="F957" s="3">
        <v>306.58843334427002</v>
      </c>
      <c r="G957" s="3">
        <v>49.570914334570801</v>
      </c>
      <c r="H957" s="3">
        <v>1806.4124999999999</v>
      </c>
      <c r="I957" s="3">
        <v>1806.4124999999999</v>
      </c>
      <c r="J957" s="3">
        <v>1778.5337999999999</v>
      </c>
    </row>
    <row r="958" spans="1:10" ht="15" customHeight="1" x14ac:dyDescent="0.25">
      <c r="A958" s="101">
        <v>43837</v>
      </c>
      <c r="B958" s="3">
        <v>1796.84969015206</v>
      </c>
      <c r="D958" s="3">
        <v>11.616122764479901</v>
      </c>
      <c r="E958" s="3">
        <v>0.65067803881137998</v>
      </c>
      <c r="F958" s="3">
        <v>308.58333694957997</v>
      </c>
      <c r="G958" s="3">
        <v>50.544139426596701</v>
      </c>
      <c r="H958" s="3">
        <v>1784.9351999999999</v>
      </c>
      <c r="I958" s="3">
        <v>1805.6469999999999</v>
      </c>
      <c r="J958" s="3">
        <v>1784.8634999999999</v>
      </c>
    </row>
    <row r="959" spans="1:10" ht="15" customHeight="1" x14ac:dyDescent="0.25">
      <c r="A959" s="101">
        <v>43838</v>
      </c>
      <c r="B959" s="3">
        <v>1795.4075180974401</v>
      </c>
      <c r="D959" s="3">
        <v>-1.4421720546199499</v>
      </c>
      <c r="E959" s="3">
        <v>-8.0261140512982707E-2</v>
      </c>
      <c r="F959" s="3">
        <v>308.33566444390999</v>
      </c>
      <c r="G959" s="3">
        <v>50.423310983316902</v>
      </c>
      <c r="H959" s="3">
        <v>1795.1493</v>
      </c>
      <c r="I959" s="3">
        <v>1796.7906</v>
      </c>
      <c r="J959" s="3">
        <v>1774.3643999999999</v>
      </c>
    </row>
    <row r="960" spans="1:10" ht="15" customHeight="1" x14ac:dyDescent="0.25">
      <c r="A960" s="101">
        <v>43839</v>
      </c>
      <c r="B960" s="3">
        <v>1796.73478827442</v>
      </c>
      <c r="D960" s="3">
        <v>1.32727017697993</v>
      </c>
      <c r="E960" s="3">
        <v>7.3925844890432302E-2</v>
      </c>
      <c r="F960" s="3">
        <v>308.56360418895002</v>
      </c>
      <c r="G960" s="3">
        <v>50.534512686874102</v>
      </c>
      <c r="H960" s="3">
        <v>1797.6754000000001</v>
      </c>
      <c r="I960" s="3">
        <v>1811.2211</v>
      </c>
      <c r="J960" s="3">
        <v>1793.7360000000001</v>
      </c>
    </row>
    <row r="961" spans="1:10" ht="15" customHeight="1" x14ac:dyDescent="0.25">
      <c r="A961" s="101">
        <v>43840</v>
      </c>
      <c r="B961" s="3">
        <v>1784.9717015485701</v>
      </c>
      <c r="D961" s="3">
        <v>-11.763086725849901</v>
      </c>
      <c r="E961" s="3">
        <v>-0.65469243444365999</v>
      </c>
      <c r="F961" s="3">
        <v>306.54346161687999</v>
      </c>
      <c r="G961" s="3">
        <v>49.548974621087297</v>
      </c>
      <c r="H961" s="3">
        <v>1797.5165</v>
      </c>
      <c r="I961" s="3">
        <v>1800.1572000000001</v>
      </c>
      <c r="J961" s="3">
        <v>1784.2760000000001</v>
      </c>
    </row>
    <row r="962" spans="1:10" ht="15" customHeight="1" x14ac:dyDescent="0.25">
      <c r="A962" s="101">
        <v>43843</v>
      </c>
      <c r="B962" s="3">
        <v>1790.51048634834</v>
      </c>
      <c r="D962" s="3">
        <v>5.5387847997699202</v>
      </c>
      <c r="E962" s="3">
        <v>0.31030098656268301</v>
      </c>
      <c r="F962" s="3">
        <v>307.49466900252003</v>
      </c>
      <c r="G962" s="3">
        <v>50.013026564730701</v>
      </c>
      <c r="H962" s="3">
        <v>1786.4141</v>
      </c>
      <c r="I962" s="3">
        <v>1798.0650000000001</v>
      </c>
      <c r="J962" s="3">
        <v>1781.3177000000001</v>
      </c>
    </row>
    <row r="963" spans="1:10" ht="15" customHeight="1" x14ac:dyDescent="0.25">
      <c r="A963" s="101">
        <v>43844</v>
      </c>
      <c r="B963" s="3">
        <v>1792.9030699872601</v>
      </c>
      <c r="D963" s="3">
        <v>2.3925836389200801</v>
      </c>
      <c r="E963" s="3">
        <v>0.13362578198576799</v>
      </c>
      <c r="F963" s="3">
        <v>307.90556115854002</v>
      </c>
      <c r="G963" s="3">
        <v>50.213482644558702</v>
      </c>
      <c r="H963" s="3">
        <v>1790.5789</v>
      </c>
      <c r="I963" s="3">
        <v>1794.0183999999999</v>
      </c>
      <c r="J963" s="3">
        <v>1772.6863000000001</v>
      </c>
    </row>
    <row r="964" spans="1:10" ht="15" customHeight="1" x14ac:dyDescent="0.25">
      <c r="A964" s="101">
        <v>43845</v>
      </c>
      <c r="B964" s="3">
        <v>1787.2906387365899</v>
      </c>
      <c r="D964" s="3">
        <v>-5.6124312506701699</v>
      </c>
      <c r="E964" s="3">
        <v>-0.31303595518468103</v>
      </c>
      <c r="F964" s="3">
        <v>306.94170604409999</v>
      </c>
      <c r="G964" s="3">
        <v>49.7432604343458</v>
      </c>
      <c r="H964" s="3">
        <v>1792.626</v>
      </c>
      <c r="I964" s="3">
        <v>1794.079</v>
      </c>
      <c r="J964" s="3">
        <v>1780.8846000000001</v>
      </c>
    </row>
    <row r="965" spans="1:10" ht="15" customHeight="1" x14ac:dyDescent="0.25">
      <c r="A965" s="101">
        <v>43846</v>
      </c>
      <c r="B965" s="3">
        <v>1812.2972101786299</v>
      </c>
      <c r="D965" s="3">
        <v>25.006571442039998</v>
      </c>
      <c r="E965" s="3">
        <v>1.3991329054191699</v>
      </c>
      <c r="F965" s="3">
        <v>311.23622845381999</v>
      </c>
      <c r="G965" s="3">
        <v>51.838367664731301</v>
      </c>
      <c r="H965" s="3">
        <v>1787.2996000000001</v>
      </c>
      <c r="I965" s="3">
        <v>1812.2972</v>
      </c>
      <c r="J965" s="3">
        <v>1787.2996000000001</v>
      </c>
    </row>
    <row r="966" spans="1:10" ht="15" customHeight="1" x14ac:dyDescent="0.25">
      <c r="A966" s="101">
        <v>43847</v>
      </c>
      <c r="B966" s="3">
        <v>1825.94195676647</v>
      </c>
      <c r="D966" s="3">
        <v>13.64474658784</v>
      </c>
      <c r="E966" s="3">
        <v>0.75289784209815402</v>
      </c>
      <c r="F966" s="3">
        <v>313.57951930168002</v>
      </c>
      <c r="G966" s="3">
        <v>52.981555458357803</v>
      </c>
      <c r="H966" s="3">
        <v>1813.2405000000001</v>
      </c>
      <c r="I966" s="3">
        <v>1831.52</v>
      </c>
      <c r="J966" s="3">
        <v>1813.2405000000001</v>
      </c>
    </row>
    <row r="967" spans="1:10" ht="15" customHeight="1" x14ac:dyDescent="0.25">
      <c r="A967" s="101">
        <v>43850</v>
      </c>
      <c r="B967" s="3">
        <v>1821.2897603465501</v>
      </c>
      <c r="D967" s="3">
        <v>-4.6521964199198402</v>
      </c>
      <c r="E967" s="3">
        <v>-0.25478336825986903</v>
      </c>
      <c r="F967" s="3">
        <v>312.78057084022998</v>
      </c>
      <c r="G967" s="3">
        <v>52.591783898544598</v>
      </c>
      <c r="H967" s="3">
        <v>1824.9721999999999</v>
      </c>
      <c r="I967" s="3">
        <v>1829.6791000000001</v>
      </c>
      <c r="J967" s="3">
        <v>1819.8024</v>
      </c>
    </row>
    <row r="968" spans="1:10" ht="15" customHeight="1" x14ac:dyDescent="0.25">
      <c r="A968" s="101">
        <v>43851</v>
      </c>
      <c r="B968" s="3">
        <v>1825.61831884196</v>
      </c>
      <c r="D968" s="3">
        <v>4.3285584954098697</v>
      </c>
      <c r="E968" s="3">
        <v>0.23766446117756601</v>
      </c>
      <c r="F968" s="3">
        <v>313.52393909859001</v>
      </c>
      <c r="G968" s="3">
        <v>52.954440339550501</v>
      </c>
      <c r="H968" s="3">
        <v>1819.7732000000001</v>
      </c>
      <c r="I968" s="3">
        <v>1826.6155000000001</v>
      </c>
      <c r="J968" s="3">
        <v>1800.5979</v>
      </c>
    </row>
    <row r="969" spans="1:10" ht="15" customHeight="1" x14ac:dyDescent="0.25">
      <c r="A969" s="101">
        <v>43852</v>
      </c>
      <c r="B969" s="3">
        <v>1811.7604088266701</v>
      </c>
      <c r="D969" s="3">
        <v>-13.8579100152899</v>
      </c>
      <c r="E969" s="3">
        <v>-0.75908035498243298</v>
      </c>
      <c r="F969" s="3">
        <v>311.14404046873</v>
      </c>
      <c r="G969" s="3">
        <v>51.793393230861902</v>
      </c>
      <c r="H969" s="3">
        <v>1823.8413</v>
      </c>
      <c r="I969" s="3">
        <v>1834.0952</v>
      </c>
      <c r="J969" s="3">
        <v>1810.7206000000001</v>
      </c>
    </row>
    <row r="970" spans="1:10" ht="15" customHeight="1" x14ac:dyDescent="0.25">
      <c r="A970" s="101">
        <v>43853</v>
      </c>
      <c r="B970" s="3">
        <v>1795.4277999349899</v>
      </c>
      <c r="D970" s="3">
        <v>-16.332608891680099</v>
      </c>
      <c r="E970" s="3">
        <v>-0.90147730417938698</v>
      </c>
      <c r="F970" s="3">
        <v>308.3391475606</v>
      </c>
      <c r="G970" s="3">
        <v>50.425010241643001</v>
      </c>
      <c r="H970" s="3">
        <v>1809.4272000000001</v>
      </c>
      <c r="I970" s="3">
        <v>1809.7194999999999</v>
      </c>
      <c r="J970" s="3">
        <v>1790.9717000000001</v>
      </c>
    </row>
    <row r="971" spans="1:10" ht="15" customHeight="1" x14ac:dyDescent="0.25">
      <c r="A971" s="101">
        <v>43854</v>
      </c>
      <c r="B971" s="3">
        <v>1812.8461490008101</v>
      </c>
      <c r="D971" s="3">
        <v>17.418349065820099</v>
      </c>
      <c r="E971" s="3">
        <v>0.97015034892802199</v>
      </c>
      <c r="F971" s="3">
        <v>311.33050087653999</v>
      </c>
      <c r="G971" s="3">
        <v>51.8843590033769</v>
      </c>
      <c r="H971" s="3">
        <v>1798.2888</v>
      </c>
      <c r="I971" s="3">
        <v>1820.7455</v>
      </c>
      <c r="J971" s="3">
        <v>1798.2888</v>
      </c>
    </row>
    <row r="972" spans="1:10" ht="15" customHeight="1" x14ac:dyDescent="0.25">
      <c r="A972" s="101">
        <v>43857</v>
      </c>
      <c r="B972" s="3">
        <v>1771.47509564036</v>
      </c>
      <c r="D972" s="3">
        <v>-41.371053360450098</v>
      </c>
      <c r="E972" s="3">
        <v>-2.2821050414704298</v>
      </c>
      <c r="F972" s="3">
        <v>304.22561182039999</v>
      </c>
      <c r="G972" s="3">
        <v>48.418198389355098</v>
      </c>
      <c r="H972" s="3">
        <v>1808.0245</v>
      </c>
      <c r="I972" s="3">
        <v>1808.0245</v>
      </c>
      <c r="J972" s="3">
        <v>1766.7076</v>
      </c>
    </row>
    <row r="973" spans="1:10" ht="15" customHeight="1" x14ac:dyDescent="0.25">
      <c r="A973" s="101">
        <v>43858</v>
      </c>
      <c r="B973" s="3">
        <v>1786.35037234642</v>
      </c>
      <c r="D973" s="3">
        <v>14.875276706059999</v>
      </c>
      <c r="E973" s="3">
        <v>0.83971130853990295</v>
      </c>
      <c r="F973" s="3">
        <v>306.78022868633002</v>
      </c>
      <c r="G973" s="3">
        <v>49.664482785161397</v>
      </c>
      <c r="H973" s="3">
        <v>1773.0378000000001</v>
      </c>
      <c r="I973" s="3">
        <v>1791.4975999999999</v>
      </c>
      <c r="J973" s="3">
        <v>1763.4526000000001</v>
      </c>
    </row>
    <row r="974" spans="1:10" ht="15" customHeight="1" x14ac:dyDescent="0.25">
      <c r="A974" s="101">
        <v>43859</v>
      </c>
      <c r="B974" s="3">
        <v>1791.6720021221099</v>
      </c>
      <c r="D974" s="3">
        <v>5.3216297756898703</v>
      </c>
      <c r="E974" s="3">
        <v>0.29790515108745103</v>
      </c>
      <c r="F974" s="3">
        <v>307.69414279009999</v>
      </c>
      <c r="G974" s="3">
        <v>50.110340988724701</v>
      </c>
      <c r="H974" s="3">
        <v>1790.2462</v>
      </c>
      <c r="I974" s="3">
        <v>1798.5153</v>
      </c>
      <c r="J974" s="3">
        <v>1784.1515999999999</v>
      </c>
    </row>
    <row r="975" spans="1:10" ht="15" customHeight="1" x14ac:dyDescent="0.25">
      <c r="A975" s="101">
        <v>43860</v>
      </c>
      <c r="B975" s="3">
        <v>1787.95590215163</v>
      </c>
      <c r="D975" s="3">
        <v>-3.7160999704799398</v>
      </c>
      <c r="E975" s="3">
        <v>-0.20740961325949001</v>
      </c>
      <c r="F975" s="3">
        <v>307.05595555852</v>
      </c>
      <c r="G975" s="3">
        <v>49.798997711018899</v>
      </c>
      <c r="H975" s="3">
        <v>1788.8715999999999</v>
      </c>
      <c r="I975" s="3">
        <v>1805.6179999999999</v>
      </c>
      <c r="J975" s="3">
        <v>1771.1455000000001</v>
      </c>
    </row>
    <row r="976" spans="1:10" ht="15" customHeight="1" x14ac:dyDescent="0.25">
      <c r="A976" s="101">
        <v>43861</v>
      </c>
      <c r="B976" s="3">
        <v>1783.2632128427899</v>
      </c>
      <c r="D976" s="3">
        <v>-4.6926893088400403</v>
      </c>
      <c r="E976" s="3">
        <v>-0.26246113246937097</v>
      </c>
      <c r="F976" s="3">
        <v>306.25005302024999</v>
      </c>
      <c r="G976" s="3">
        <v>49.405833565200503</v>
      </c>
      <c r="H976" s="3">
        <v>1788.6593</v>
      </c>
      <c r="I976" s="3">
        <v>1806.5463</v>
      </c>
      <c r="J976" s="3">
        <v>1778.0776000000001</v>
      </c>
    </row>
    <row r="977" spans="1:10" ht="15" customHeight="1" x14ac:dyDescent="0.25">
      <c r="A977" s="101">
        <v>43864</v>
      </c>
      <c r="B977" s="3">
        <v>1782.9088079154701</v>
      </c>
      <c r="D977" s="3">
        <v>-0.35440492731981899</v>
      </c>
      <c r="E977" s="3">
        <v>-1.9873954936511201E-2</v>
      </c>
      <c r="F977" s="3">
        <v>306.18918902271997</v>
      </c>
      <c r="G977" s="3">
        <v>49.376140717165399</v>
      </c>
      <c r="H977" s="3">
        <v>1784.0672999999999</v>
      </c>
      <c r="I977" s="3">
        <v>1791.5884000000001</v>
      </c>
      <c r="J977" s="3">
        <v>1774.1841999999999</v>
      </c>
    </row>
    <row r="978" spans="1:10" ht="15" customHeight="1" x14ac:dyDescent="0.25">
      <c r="A978" s="101">
        <v>43865</v>
      </c>
      <c r="B978" s="3">
        <v>1821.0389499537</v>
      </c>
      <c r="D978" s="3">
        <v>38.130142038229899</v>
      </c>
      <c r="E978" s="3">
        <v>2.1386479145173198</v>
      </c>
      <c r="F978" s="3">
        <v>312.73749772822998</v>
      </c>
      <c r="G978" s="3">
        <v>52.5707704353986</v>
      </c>
      <c r="H978" s="3">
        <v>1785.4069</v>
      </c>
      <c r="I978" s="3">
        <v>1821.0401999999999</v>
      </c>
      <c r="J978" s="3">
        <v>1785.4069</v>
      </c>
    </row>
    <row r="979" spans="1:10" ht="15" customHeight="1" x14ac:dyDescent="0.25">
      <c r="A979" s="101">
        <v>43866</v>
      </c>
      <c r="B979" s="3">
        <v>1847.3501385121599</v>
      </c>
      <c r="D979" s="3">
        <v>26.311188558459801</v>
      </c>
      <c r="E979" s="3">
        <v>1.4448449089531501</v>
      </c>
      <c r="F979" s="3">
        <v>317.25606954253999</v>
      </c>
      <c r="G979" s="3">
        <v>54.775181444583197</v>
      </c>
      <c r="H979" s="3">
        <v>1820.5984000000001</v>
      </c>
      <c r="I979" s="3">
        <v>1854.0953</v>
      </c>
      <c r="J979" s="3">
        <v>1815.3177000000001</v>
      </c>
    </row>
    <row r="980" spans="1:10" ht="15" customHeight="1" x14ac:dyDescent="0.25">
      <c r="A980" s="101">
        <v>43867</v>
      </c>
      <c r="B980" s="3">
        <v>1851.94515967911</v>
      </c>
      <c r="D980" s="3">
        <v>4.5950211669501098</v>
      </c>
      <c r="E980" s="3">
        <v>0.24873580114330701</v>
      </c>
      <c r="F980" s="3">
        <v>318.04519896878998</v>
      </c>
      <c r="G980" s="3">
        <v>55.160162732119197</v>
      </c>
      <c r="H980" s="3">
        <v>1847.6449</v>
      </c>
      <c r="I980" s="3">
        <v>1864.3163</v>
      </c>
      <c r="J980" s="3">
        <v>1843.8604</v>
      </c>
    </row>
    <row r="981" spans="1:10" ht="15" customHeight="1" x14ac:dyDescent="0.25">
      <c r="A981" s="101">
        <v>43868</v>
      </c>
      <c r="B981" s="3">
        <v>1849.85914820946</v>
      </c>
      <c r="D981" s="3">
        <v>-2.0860114696499701</v>
      </c>
      <c r="E981" s="3">
        <v>-0.112638943909737</v>
      </c>
      <c r="F981" s="3">
        <v>317.68695621552001</v>
      </c>
      <c r="G981" s="3">
        <v>54.9853919634511</v>
      </c>
      <c r="H981" s="3">
        <v>1851.0624</v>
      </c>
      <c r="I981" s="3">
        <v>1856.3363999999999</v>
      </c>
      <c r="J981" s="3">
        <v>1841.5923</v>
      </c>
    </row>
    <row r="982" spans="1:10" ht="15" customHeight="1" x14ac:dyDescent="0.25">
      <c r="A982" s="101">
        <v>43871</v>
      </c>
      <c r="B982" s="3">
        <v>1857.99601276624</v>
      </c>
      <c r="D982" s="3">
        <v>8.1368645567799796</v>
      </c>
      <c r="E982" s="3">
        <v>0.43986400611397602</v>
      </c>
      <c r="F982" s="3">
        <v>319.08434678803002</v>
      </c>
      <c r="G982" s="3">
        <v>55.667116917432502</v>
      </c>
      <c r="H982" s="3">
        <v>1848.9594</v>
      </c>
      <c r="I982" s="3">
        <v>1860.703</v>
      </c>
      <c r="J982" s="3">
        <v>1843.4724000000001</v>
      </c>
    </row>
    <row r="983" spans="1:10" ht="15" customHeight="1" x14ac:dyDescent="0.25">
      <c r="A983" s="101">
        <v>43872</v>
      </c>
      <c r="B983" s="3">
        <v>1884.1261406103399</v>
      </c>
      <c r="D983" s="3">
        <v>26.1301278440998</v>
      </c>
      <c r="E983" s="3">
        <v>1.40636081372405</v>
      </c>
      <c r="F983" s="3">
        <v>323.57182400398</v>
      </c>
      <c r="G983" s="3">
        <v>57.856358249611198</v>
      </c>
      <c r="H983" s="3">
        <v>1859.2376999999999</v>
      </c>
      <c r="I983" s="3">
        <v>1885.5042000000001</v>
      </c>
      <c r="J983" s="3">
        <v>1859.2376999999999</v>
      </c>
    </row>
    <row r="984" spans="1:10" ht="15" customHeight="1" x14ac:dyDescent="0.25">
      <c r="A984" s="101">
        <v>43873</v>
      </c>
      <c r="B984" s="3">
        <v>1889.7533293996901</v>
      </c>
      <c r="D984" s="3">
        <v>5.62718878935015</v>
      </c>
      <c r="E984" s="3">
        <v>0.29866306018806399</v>
      </c>
      <c r="F984" s="3">
        <v>324.53821351545997</v>
      </c>
      <c r="G984" s="3">
        <v>58.327816879862503</v>
      </c>
      <c r="H984" s="3">
        <v>1884.7452000000001</v>
      </c>
      <c r="I984" s="3">
        <v>1893.2673</v>
      </c>
      <c r="J984" s="3">
        <v>1879.1284000000001</v>
      </c>
    </row>
    <row r="985" spans="1:10" ht="15" customHeight="1" x14ac:dyDescent="0.25">
      <c r="A985" s="101">
        <v>43874</v>
      </c>
      <c r="B985" s="3">
        <v>1883.02050541019</v>
      </c>
      <c r="D985" s="3">
        <v>-6.7328239895000399</v>
      </c>
      <c r="E985" s="3">
        <v>-0.35628057295916599</v>
      </c>
      <c r="F985" s="3">
        <v>323.38194690888002</v>
      </c>
      <c r="G985" s="3">
        <v>57.7637256267314</v>
      </c>
      <c r="H985" s="3">
        <v>1887.2501</v>
      </c>
      <c r="I985" s="3">
        <v>1887.2501</v>
      </c>
      <c r="J985" s="3">
        <v>1864.0537999999999</v>
      </c>
    </row>
    <row r="986" spans="1:10" ht="15" customHeight="1" x14ac:dyDescent="0.25">
      <c r="A986" s="101">
        <v>43875</v>
      </c>
      <c r="B986" s="3">
        <v>1885.6227357057201</v>
      </c>
      <c r="D986" s="3">
        <v>2.6022302955300298</v>
      </c>
      <c r="E986" s="3">
        <v>0.13819447467797699</v>
      </c>
      <c r="F986" s="3">
        <v>323.82884289161001</v>
      </c>
      <c r="G986" s="3">
        <v>57.981746378591602</v>
      </c>
      <c r="H986" s="3">
        <v>1882.2181</v>
      </c>
      <c r="I986" s="3">
        <v>1892.1487999999999</v>
      </c>
      <c r="J986" s="3">
        <v>1881.3472999999999</v>
      </c>
    </row>
    <row r="987" spans="1:10" ht="15" customHeight="1" x14ac:dyDescent="0.25">
      <c r="A987" s="101">
        <v>43878</v>
      </c>
      <c r="B987" s="3">
        <v>1888.34940545476</v>
      </c>
      <c r="D987" s="3">
        <v>2.7266697490399499</v>
      </c>
      <c r="E987" s="3">
        <v>0.14460314342887801</v>
      </c>
      <c r="F987" s="3">
        <v>324.29710957776001</v>
      </c>
      <c r="G987" s="3">
        <v>58.210192949898598</v>
      </c>
      <c r="H987" s="3">
        <v>1885.4195999999999</v>
      </c>
      <c r="I987" s="3">
        <v>1897.9313</v>
      </c>
      <c r="J987" s="3">
        <v>1885.4195999999999</v>
      </c>
    </row>
    <row r="988" spans="1:10" ht="15" customHeight="1" x14ac:dyDescent="0.25">
      <c r="A988" s="101">
        <v>43879</v>
      </c>
      <c r="B988" s="3">
        <v>1878.7931803916799</v>
      </c>
      <c r="D988" s="3">
        <v>-9.55622506308009</v>
      </c>
      <c r="E988" s="3">
        <v>-0.50606233335184203</v>
      </c>
      <c r="F988" s="3">
        <v>322.65596405804001</v>
      </c>
      <c r="G988" s="3">
        <v>57.409550755856699</v>
      </c>
      <c r="H988" s="3">
        <v>1887.1884</v>
      </c>
      <c r="I988" s="3">
        <v>1888.9766</v>
      </c>
      <c r="J988" s="3">
        <v>1869.2723000000001</v>
      </c>
    </row>
    <row r="989" spans="1:10" ht="15" customHeight="1" x14ac:dyDescent="0.25">
      <c r="A989" s="101">
        <v>43880</v>
      </c>
      <c r="B989" s="3">
        <v>1900.28162755373</v>
      </c>
      <c r="D989" s="3">
        <v>21.488447162050001</v>
      </c>
      <c r="E989" s="3">
        <v>1.1437367021723099</v>
      </c>
      <c r="F989" s="3">
        <v>326.37016036837002</v>
      </c>
      <c r="G989" s="3">
        <v>59.221542591603303</v>
      </c>
      <c r="H989" s="3">
        <v>1880.6884</v>
      </c>
      <c r="I989" s="3">
        <v>1901.1325999999999</v>
      </c>
      <c r="J989" s="3">
        <v>1880.6884</v>
      </c>
    </row>
    <row r="990" spans="1:10" ht="15" customHeight="1" x14ac:dyDescent="0.25">
      <c r="A990" s="101">
        <v>43881</v>
      </c>
      <c r="B990" s="3">
        <v>1898.92520902964</v>
      </c>
      <c r="D990" s="3">
        <v>-1.3564185240900299</v>
      </c>
      <c r="E990" s="3">
        <v>-7.1379868353316195E-2</v>
      </c>
      <c r="F990" s="3">
        <v>326.13719777755</v>
      </c>
      <c r="G990" s="3">
        <v>59.107890464109097</v>
      </c>
      <c r="H990" s="3">
        <v>1900.6931</v>
      </c>
      <c r="I990" s="3">
        <v>1905.6149</v>
      </c>
      <c r="J990" s="3">
        <v>1896.7798</v>
      </c>
    </row>
    <row r="991" spans="1:10" ht="15" customHeight="1" x14ac:dyDescent="0.25">
      <c r="A991" s="101">
        <v>43882</v>
      </c>
      <c r="B991" s="3">
        <v>1879.09565435032</v>
      </c>
      <c r="D991" s="3">
        <v>-19.829554679319902</v>
      </c>
      <c r="E991" s="3">
        <v>-1.0442514842094699</v>
      </c>
      <c r="F991" s="3">
        <v>322.73150524919998</v>
      </c>
      <c r="G991" s="3">
        <v>57.446403956443802</v>
      </c>
      <c r="H991" s="3">
        <v>1896.7555</v>
      </c>
      <c r="I991" s="3">
        <v>1896.7555</v>
      </c>
      <c r="J991" s="3">
        <v>1871.2166</v>
      </c>
    </row>
    <row r="992" spans="1:10" ht="15" customHeight="1" x14ac:dyDescent="0.25">
      <c r="A992" s="101">
        <v>43885</v>
      </c>
      <c r="B992" s="3">
        <v>1798.2045931646801</v>
      </c>
      <c r="D992" s="3">
        <v>-80.891061185639899</v>
      </c>
      <c r="E992" s="3">
        <v>-4.3047867732740404</v>
      </c>
      <c r="F992" s="3">
        <v>308.83860209803998</v>
      </c>
      <c r="G992" s="3">
        <v>50.668671983929201</v>
      </c>
      <c r="H992" s="3">
        <v>1872.0026</v>
      </c>
      <c r="I992" s="3">
        <v>1872.0026</v>
      </c>
      <c r="J992" s="3">
        <v>1791.9591</v>
      </c>
    </row>
    <row r="993" spans="1:10" ht="15" customHeight="1" x14ac:dyDescent="0.25">
      <c r="A993" s="101">
        <v>43886</v>
      </c>
      <c r="B993" s="3">
        <v>1769.1407366864501</v>
      </c>
      <c r="D993" s="3">
        <v>-29.063856478230001</v>
      </c>
      <c r="E993" s="3">
        <v>-1.6162708397424499</v>
      </c>
      <c r="F993" s="3">
        <v>303.84693383045999</v>
      </c>
      <c r="G993" s="3">
        <v>48.233458174025102</v>
      </c>
      <c r="H993" s="3">
        <v>1799.5047999999999</v>
      </c>
      <c r="I993" s="3">
        <v>1812.8958</v>
      </c>
      <c r="J993" s="3">
        <v>1766.3272999999999</v>
      </c>
    </row>
    <row r="994" spans="1:10" ht="15" customHeight="1" x14ac:dyDescent="0.25">
      <c r="A994" s="101">
        <v>43887</v>
      </c>
      <c r="B994" s="3">
        <v>1782.09545996512</v>
      </c>
      <c r="D994" s="3">
        <v>12.954723278669899</v>
      </c>
      <c r="E994" s="3">
        <v>0.73226075291974402</v>
      </c>
      <c r="F994" s="3">
        <v>306.07188567585001</v>
      </c>
      <c r="G994" s="3">
        <v>49.318913610929002</v>
      </c>
      <c r="H994" s="3">
        <v>1765.896</v>
      </c>
      <c r="I994" s="3">
        <v>1787.0714</v>
      </c>
      <c r="J994" s="3">
        <v>1709.3173999999999</v>
      </c>
    </row>
    <row r="995" spans="1:10" ht="15" customHeight="1" x14ac:dyDescent="0.25">
      <c r="A995" s="101">
        <v>43888</v>
      </c>
      <c r="B995" s="3">
        <v>1721.58866153948</v>
      </c>
      <c r="D995" s="3">
        <v>-60.50679842564</v>
      </c>
      <c r="E995" s="3">
        <v>-3.3952613529930802</v>
      </c>
      <c r="F995" s="3">
        <v>295.86131987768999</v>
      </c>
      <c r="G995" s="3">
        <v>44.337630900275698</v>
      </c>
      <c r="H995" s="3">
        <v>1779.7213999999999</v>
      </c>
      <c r="I995" s="3">
        <v>1779.7213999999999</v>
      </c>
      <c r="J995" s="3">
        <v>1691.1301000000001</v>
      </c>
    </row>
    <row r="996" spans="1:10" ht="15" customHeight="1" x14ac:dyDescent="0.25">
      <c r="A996" s="101">
        <v>43889</v>
      </c>
      <c r="B996" s="3">
        <v>1668.8368152160001</v>
      </c>
      <c r="D996" s="3">
        <v>-52.751846323479803</v>
      </c>
      <c r="E996" s="3">
        <v>-3.0641376480899898</v>
      </c>
      <c r="F996" s="3">
        <v>286.79572178917999</v>
      </c>
      <c r="G996" s="3">
        <v>39.914927211498302</v>
      </c>
      <c r="H996" s="3">
        <v>1666.9282000000001</v>
      </c>
      <c r="I996" s="3">
        <v>1689.6704999999999</v>
      </c>
      <c r="J996" s="3">
        <v>1646.1130000000001</v>
      </c>
    </row>
    <row r="997" spans="1:10" ht="15" customHeight="1" x14ac:dyDescent="0.25">
      <c r="A997" s="101">
        <v>43892</v>
      </c>
      <c r="B997" s="3">
        <v>1679.1338351929601</v>
      </c>
      <c r="D997" s="3">
        <v>10.2970199769599</v>
      </c>
      <c r="E997" s="3">
        <v>0.61701778646507899</v>
      </c>
      <c r="F997" s="3">
        <v>288.56530240344</v>
      </c>
      <c r="G997" s="3">
        <v>40.778227198312898</v>
      </c>
      <c r="H997" s="3">
        <v>1702.8795</v>
      </c>
      <c r="I997" s="3">
        <v>1711.537</v>
      </c>
      <c r="J997" s="3">
        <v>1644.3314</v>
      </c>
    </row>
    <row r="998" spans="1:10" ht="15" customHeight="1" x14ac:dyDescent="0.25">
      <c r="A998" s="101">
        <v>43893</v>
      </c>
      <c r="B998" s="3">
        <v>1694.5582403088699</v>
      </c>
      <c r="D998" s="3">
        <v>15.424405115909799</v>
      </c>
      <c r="E998" s="3">
        <v>0.91859295504799199</v>
      </c>
      <c r="F998" s="3">
        <v>291.21604294203001</v>
      </c>
      <c r="G998" s="3">
        <v>42.071406075597601</v>
      </c>
      <c r="H998" s="3">
        <v>1704.7376999999999</v>
      </c>
      <c r="I998" s="3">
        <v>1732.027</v>
      </c>
      <c r="J998" s="3">
        <v>1693.2084</v>
      </c>
    </row>
    <row r="999" spans="1:10" ht="15" customHeight="1" x14ac:dyDescent="0.25">
      <c r="A999" s="101">
        <v>43894</v>
      </c>
      <c r="B999" s="3">
        <v>1704.2019260893101</v>
      </c>
      <c r="D999" s="3">
        <v>9.6436857804401299</v>
      </c>
      <c r="E999" s="3">
        <v>0.56909733469427903</v>
      </c>
      <c r="F999" s="3">
        <v>292.87334568061999</v>
      </c>
      <c r="G999" s="3">
        <v>42.879930660938797</v>
      </c>
      <c r="H999" s="3">
        <v>1702.1324</v>
      </c>
      <c r="I999" s="3">
        <v>1724.2583</v>
      </c>
      <c r="J999" s="3">
        <v>1687.3318999999999</v>
      </c>
    </row>
    <row r="1000" spans="1:10" ht="15" customHeight="1" x14ac:dyDescent="0.25">
      <c r="A1000" s="101">
        <v>43895</v>
      </c>
      <c r="B1000" s="3">
        <v>1683.1862366702501</v>
      </c>
      <c r="D1000" s="3">
        <v>-21.0156894190599</v>
      </c>
      <c r="E1000" s="3">
        <v>-1.23316897471682</v>
      </c>
      <c r="F1000" s="3">
        <v>289.26172244647</v>
      </c>
      <c r="G1000" s="3">
        <v>41.117979684930503</v>
      </c>
      <c r="H1000" s="3">
        <v>1723.2207000000001</v>
      </c>
      <c r="I1000" s="3">
        <v>1723.5077000000001</v>
      </c>
      <c r="J1000" s="3">
        <v>1666.7709</v>
      </c>
    </row>
    <row r="1001" spans="1:10" ht="15" customHeight="1" x14ac:dyDescent="0.25">
      <c r="A1001" s="101">
        <v>43896</v>
      </c>
      <c r="B1001" s="3">
        <v>1628.9973791117</v>
      </c>
      <c r="D1001" s="3">
        <v>-54.188857558550097</v>
      </c>
      <c r="E1001" s="3">
        <v>-3.21942137940415</v>
      </c>
      <c r="F1001" s="3">
        <v>279.94916871160001</v>
      </c>
      <c r="G1001" s="3">
        <v>36.574797276772799</v>
      </c>
      <c r="H1001" s="3">
        <v>1648.3534</v>
      </c>
      <c r="I1001" s="3">
        <v>1657.1315</v>
      </c>
      <c r="J1001" s="3">
        <v>1616.0637999999999</v>
      </c>
    </row>
    <row r="1002" spans="1:10" ht="15" customHeight="1" x14ac:dyDescent="0.25">
      <c r="A1002" s="101">
        <v>43899</v>
      </c>
      <c r="B1002" s="3">
        <v>1542.44097865343</v>
      </c>
      <c r="D1002" s="3">
        <v>-86.556400458269906</v>
      </c>
      <c r="E1002" s="3">
        <v>-5.3134769624656899</v>
      </c>
      <c r="F1002" s="3">
        <v>265.07413412548999</v>
      </c>
      <c r="G1002" s="3">
        <v>29.317926886934799</v>
      </c>
      <c r="H1002" s="3">
        <v>1523.2379000000001</v>
      </c>
      <c r="I1002" s="3">
        <v>1568.6732</v>
      </c>
      <c r="J1002" s="3">
        <v>1511.1796999999999</v>
      </c>
    </row>
    <row r="1003" spans="1:10" ht="15" customHeight="1" x14ac:dyDescent="0.25">
      <c r="A1003" s="101">
        <v>43900</v>
      </c>
      <c r="B1003" s="3">
        <v>1533.7856218730401</v>
      </c>
      <c r="D1003" s="3">
        <v>-8.6553567803898606</v>
      </c>
      <c r="E1003" s="3">
        <v>-0.56114670837817904</v>
      </c>
      <c r="F1003" s="3">
        <v>263.58667934708001</v>
      </c>
      <c r="G1003" s="3">
        <v>28.592263596864498</v>
      </c>
      <c r="H1003" s="3">
        <v>1557.0142000000001</v>
      </c>
      <c r="I1003" s="3">
        <v>1604.7285999999999</v>
      </c>
      <c r="J1003" s="3">
        <v>1521.8431</v>
      </c>
    </row>
    <row r="1004" spans="1:10" ht="15" customHeight="1" x14ac:dyDescent="0.25">
      <c r="A1004" s="101">
        <v>43901</v>
      </c>
      <c r="B1004" s="3">
        <v>1511.9610291210799</v>
      </c>
      <c r="D1004" s="3">
        <v>-21.8245927519601</v>
      </c>
      <c r="E1004" s="3">
        <v>-1.4229232847618001</v>
      </c>
      <c r="F1004" s="3">
        <v>259.83604311111998</v>
      </c>
      <c r="G1004" s="3">
        <v>26.762494335742399</v>
      </c>
      <c r="H1004" s="3">
        <v>1548.3163</v>
      </c>
      <c r="I1004" s="3">
        <v>1561.4390000000001</v>
      </c>
      <c r="J1004" s="3">
        <v>1506.8444999999999</v>
      </c>
    </row>
    <row r="1005" spans="1:10" ht="15" customHeight="1" x14ac:dyDescent="0.25">
      <c r="A1005" s="101">
        <v>43902</v>
      </c>
      <c r="B1005" s="3">
        <v>1352.1293388522899</v>
      </c>
      <c r="D1005" s="3">
        <v>-159.83169026879</v>
      </c>
      <c r="E1005" s="3">
        <v>-10.57115145102</v>
      </c>
      <c r="F1005" s="3">
        <v>232.36838146951001</v>
      </c>
      <c r="G1005" s="3">
        <v>13.362239076422499</v>
      </c>
      <c r="H1005" s="3">
        <v>1433.4876999999999</v>
      </c>
      <c r="I1005" s="3">
        <v>1447.6914999999999</v>
      </c>
      <c r="J1005" s="3">
        <v>1344.0827999999999</v>
      </c>
    </row>
    <row r="1006" spans="1:10" ht="15" customHeight="1" x14ac:dyDescent="0.25">
      <c r="A1006" s="101">
        <v>43903</v>
      </c>
      <c r="B1006" s="3">
        <v>1376.4551519039301</v>
      </c>
      <c r="D1006" s="3">
        <v>24.3258130516401</v>
      </c>
      <c r="E1006" s="3">
        <v>1.79907441933686</v>
      </c>
      <c r="F1006" s="3">
        <v>236.54886157915999</v>
      </c>
      <c r="G1006" s="3">
        <v>15.401710120836301</v>
      </c>
      <c r="H1006" s="3">
        <v>1379.5708</v>
      </c>
      <c r="I1006" s="3">
        <v>1469.7065</v>
      </c>
      <c r="J1006" s="3">
        <v>1343.8823</v>
      </c>
    </row>
    <row r="1007" spans="1:10" ht="15" customHeight="1" x14ac:dyDescent="0.25">
      <c r="A1007" s="101">
        <v>43906</v>
      </c>
      <c r="B1007" s="3">
        <v>1329.15785337529</v>
      </c>
      <c r="D1007" s="3">
        <v>-47.297298528640098</v>
      </c>
      <c r="E1007" s="3">
        <v>-3.43616706023569</v>
      </c>
      <c r="F1007" s="3">
        <v>228.42064751621001</v>
      </c>
      <c r="G1007" s="3">
        <v>11.4363145707133</v>
      </c>
      <c r="H1007" s="3">
        <v>1305.9037000000001</v>
      </c>
      <c r="I1007" s="3">
        <v>1355.8774000000001</v>
      </c>
      <c r="J1007" s="3">
        <v>1261.1732999999999</v>
      </c>
    </row>
    <row r="1008" spans="1:10" ht="15" customHeight="1" x14ac:dyDescent="0.25">
      <c r="A1008" s="101">
        <v>43907</v>
      </c>
      <c r="B1008" s="3">
        <v>1372.7879346406301</v>
      </c>
      <c r="D1008" s="3">
        <v>43.630081265340003</v>
      </c>
      <c r="E1008" s="3">
        <v>3.2825357164722702</v>
      </c>
      <c r="F1008" s="3">
        <v>235.91863685473001</v>
      </c>
      <c r="G1008" s="3">
        <v>15.094251397618899</v>
      </c>
      <c r="H1008" s="3">
        <v>1366.7947999999999</v>
      </c>
      <c r="I1008" s="3">
        <v>1384.7534000000001</v>
      </c>
      <c r="J1008" s="3">
        <v>1295.4014999999999</v>
      </c>
    </row>
    <row r="1009" spans="1:10" ht="15" customHeight="1" x14ac:dyDescent="0.25">
      <c r="A1009" s="101">
        <v>43908</v>
      </c>
      <c r="B1009" s="3">
        <v>1337.23781566004</v>
      </c>
      <c r="D1009" s="3">
        <v>-35.55011898059</v>
      </c>
      <c r="E1009" s="3">
        <v>-2.5896293290118599</v>
      </c>
      <c r="F1009" s="3">
        <v>229.80921864212999</v>
      </c>
      <c r="G1009" s="3">
        <v>12.113736907417101</v>
      </c>
      <c r="H1009" s="3">
        <v>1331.4903999999999</v>
      </c>
      <c r="I1009" s="3">
        <v>1364.5635</v>
      </c>
      <c r="J1009" s="3">
        <v>1310.9589000000001</v>
      </c>
    </row>
    <row r="1010" spans="1:10" ht="15" customHeight="1" x14ac:dyDescent="0.25">
      <c r="A1010" s="101">
        <v>43909</v>
      </c>
      <c r="B1010" s="3">
        <v>1380.58350976629</v>
      </c>
      <c r="D1010" s="3">
        <v>43.345694106249901</v>
      </c>
      <c r="E1010" s="3">
        <v>3.2414349638216899</v>
      </c>
      <c r="F1010" s="3">
        <v>237.25833500528</v>
      </c>
      <c r="G1010" s="3">
        <v>15.7478307747805</v>
      </c>
      <c r="H1010" s="3">
        <v>1345.681</v>
      </c>
      <c r="I1010" s="3">
        <v>1380.5835</v>
      </c>
      <c r="J1010" s="3">
        <v>1328.5225</v>
      </c>
    </row>
    <row r="1011" spans="1:10" ht="15" customHeight="1" x14ac:dyDescent="0.25">
      <c r="A1011" s="101">
        <v>43910</v>
      </c>
      <c r="B1011" s="3">
        <v>1355.54205348866</v>
      </c>
      <c r="D1011" s="3">
        <v>-25.041456277630001</v>
      </c>
      <c r="E1011" s="3">
        <v>-1.8138313329462401</v>
      </c>
      <c r="F1011" s="3">
        <v>232.95486898492999</v>
      </c>
      <c r="G1011" s="3">
        <v>13.648360352983101</v>
      </c>
      <c r="H1011" s="3">
        <v>1422.8626999999999</v>
      </c>
      <c r="I1011" s="3">
        <v>1431.5574999999999</v>
      </c>
      <c r="J1011" s="3">
        <v>1355.5420999999999</v>
      </c>
    </row>
    <row r="1012" spans="1:10" ht="15" customHeight="1" x14ac:dyDescent="0.25">
      <c r="A1012" s="101">
        <v>43913</v>
      </c>
      <c r="B1012" s="3">
        <v>1292.27413950757</v>
      </c>
      <c r="D1012" s="3">
        <v>-63.267913981089997</v>
      </c>
      <c r="E1012" s="3">
        <v>-4.6673516191004198</v>
      </c>
      <c r="F1012" s="3">
        <v>222.08204613558999</v>
      </c>
      <c r="G1012" s="3">
        <v>8.34399176596777</v>
      </c>
      <c r="H1012" s="3">
        <v>1290.4457</v>
      </c>
      <c r="I1012" s="3">
        <v>1351.7397000000001</v>
      </c>
      <c r="J1012" s="3">
        <v>1284.4807000000001</v>
      </c>
    </row>
    <row r="1013" spans="1:10" ht="15" customHeight="1" x14ac:dyDescent="0.25">
      <c r="A1013" s="101">
        <v>43914</v>
      </c>
      <c r="B1013" s="3">
        <v>1383.8783361850501</v>
      </c>
      <c r="D1013" s="3">
        <v>91.604196677480104</v>
      </c>
      <c r="E1013" s="3">
        <v>7.0886040257980003</v>
      </c>
      <c r="F1013" s="3">
        <v>237.82456299853001</v>
      </c>
      <c r="G1013" s="3">
        <v>16.024068327999402</v>
      </c>
      <c r="H1013" s="3">
        <v>1351.473</v>
      </c>
      <c r="I1013" s="3">
        <v>1383.8783000000001</v>
      </c>
      <c r="J1013" s="3">
        <v>1332.4138</v>
      </c>
    </row>
    <row r="1014" spans="1:10" ht="15" customHeight="1" x14ac:dyDescent="0.25">
      <c r="A1014" s="101">
        <v>43915</v>
      </c>
      <c r="B1014" s="3">
        <v>1446.5644066769901</v>
      </c>
      <c r="D1014" s="3">
        <v>62.686070491939901</v>
      </c>
      <c r="E1014" s="3">
        <v>4.5297385509153401</v>
      </c>
      <c r="F1014" s="3">
        <v>248.59739391222001</v>
      </c>
      <c r="G1014" s="3">
        <v>21.279655279393001</v>
      </c>
      <c r="H1014" s="3">
        <v>1426.7764999999999</v>
      </c>
      <c r="I1014" s="3">
        <v>1446.5645</v>
      </c>
      <c r="J1014" s="3">
        <v>1362.7574</v>
      </c>
    </row>
    <row r="1015" spans="1:10" ht="15" customHeight="1" x14ac:dyDescent="0.25">
      <c r="A1015" s="101">
        <v>43916</v>
      </c>
      <c r="B1015" s="3">
        <v>1470.8925645106201</v>
      </c>
      <c r="D1015" s="3">
        <v>24.328157833630002</v>
      </c>
      <c r="E1015" s="3">
        <v>1.6817887763128401</v>
      </c>
      <c r="F1015" s="3">
        <v>254.08788653971001</v>
      </c>
      <c r="G1015" s="3">
        <v>23.958223395884001</v>
      </c>
      <c r="H1015" s="3">
        <v>1411.5333000000001</v>
      </c>
      <c r="I1015" s="3">
        <v>1470.8925999999999</v>
      </c>
      <c r="J1015" s="3">
        <v>1402.8611000000001</v>
      </c>
    </row>
    <row r="1016" spans="1:10" ht="15" customHeight="1" x14ac:dyDescent="0.25">
      <c r="A1016" s="101">
        <v>43917</v>
      </c>
      <c r="B1016" s="3">
        <v>1419.28811111599</v>
      </c>
      <c r="D1016" s="3">
        <v>-51.604453394630099</v>
      </c>
      <c r="E1016" s="3">
        <v>-3.5083767937734698</v>
      </c>
      <c r="F1016" s="3">
        <v>245.26536835639001</v>
      </c>
      <c r="G1016" s="3">
        <v>19.6541076240709</v>
      </c>
      <c r="H1016" s="3">
        <v>1454.1017999999999</v>
      </c>
      <c r="I1016" s="3">
        <v>1454.4501</v>
      </c>
      <c r="J1016" s="3">
        <v>1405.9514999999999</v>
      </c>
    </row>
    <row r="1017" spans="1:10" ht="15" customHeight="1" x14ac:dyDescent="0.25">
      <c r="A1017" s="101">
        <v>43920</v>
      </c>
      <c r="B1017" s="3">
        <v>1449.20174092261</v>
      </c>
      <c r="D1017" s="3">
        <v>29.913629806620001</v>
      </c>
      <c r="E1017" s="3">
        <v>2.10765027708847</v>
      </c>
      <c r="F1017" s="3">
        <v>250.76146545832</v>
      </c>
      <c r="G1017" s="3">
        <v>22.3354099153552</v>
      </c>
      <c r="H1017" s="3">
        <v>1428.9621999999999</v>
      </c>
      <c r="I1017" s="3">
        <v>1449.2018</v>
      </c>
      <c r="J1017" s="3">
        <v>1394.9621999999999</v>
      </c>
    </row>
    <row r="1018" spans="1:10" ht="15" customHeight="1" x14ac:dyDescent="0.25">
      <c r="A1018" s="101">
        <v>43921</v>
      </c>
      <c r="B1018" s="3">
        <v>1482.4296311363601</v>
      </c>
      <c r="D1018" s="3">
        <v>33.227890213750001</v>
      </c>
      <c r="E1018" s="3">
        <v>2.29284089823105</v>
      </c>
      <c r="F1018" s="3">
        <v>256.51102689535003</v>
      </c>
      <c r="G1018" s="3">
        <v>25.1403662269121</v>
      </c>
      <c r="H1018" s="3">
        <v>1472.2637</v>
      </c>
      <c r="I1018" s="3">
        <v>1487.0592999999999</v>
      </c>
      <c r="J1018" s="3">
        <v>1445.3474000000001</v>
      </c>
    </row>
    <row r="1019" spans="1:10" ht="15" customHeight="1" x14ac:dyDescent="0.25">
      <c r="A1019" s="101">
        <v>43922</v>
      </c>
      <c r="B1019" s="3">
        <v>1425.99468892245</v>
      </c>
      <c r="D1019" s="3">
        <v>-56.434942213909999</v>
      </c>
      <c r="E1019" s="3">
        <v>-3.8069221653812702</v>
      </c>
      <c r="F1019" s="3">
        <v>246.91297981354001</v>
      </c>
      <c r="G1019" s="3">
        <v>20.4579042625348</v>
      </c>
      <c r="H1019" s="3">
        <v>1439.2385999999999</v>
      </c>
      <c r="I1019" s="3">
        <v>1447.9652000000001</v>
      </c>
      <c r="J1019" s="3">
        <v>1425.7188000000001</v>
      </c>
    </row>
    <row r="1020" spans="1:10" ht="15" customHeight="1" x14ac:dyDescent="0.25">
      <c r="A1020" s="101">
        <v>43923</v>
      </c>
      <c r="B1020" s="3">
        <v>1427.1873229831101</v>
      </c>
      <c r="D1020" s="3">
        <v>1.19263406066011</v>
      </c>
      <c r="E1020" s="3">
        <v>8.3635238610968402E-2</v>
      </c>
      <c r="F1020" s="3">
        <v>245.84579276413001</v>
      </c>
      <c r="G1020" s="3">
        <v>19.937270978998502</v>
      </c>
      <c r="H1020" s="3">
        <v>1436.8512000000001</v>
      </c>
      <c r="I1020" s="3">
        <v>1439.3961999999999</v>
      </c>
      <c r="J1020" s="3">
        <v>1400.2674999999999</v>
      </c>
    </row>
    <row r="1021" spans="1:10" ht="15" customHeight="1" x14ac:dyDescent="0.25">
      <c r="A1021" s="101">
        <v>43924</v>
      </c>
      <c r="B1021" s="3">
        <v>1404.5892135905999</v>
      </c>
      <c r="D1021" s="3">
        <v>-22.5981093925101</v>
      </c>
      <c r="E1021" s="3">
        <v>-1.58340177414662</v>
      </c>
      <c r="F1021" s="3">
        <v>242.38000512613999</v>
      </c>
      <c r="G1021" s="3">
        <v>18.2464667296369</v>
      </c>
      <c r="H1021" s="3">
        <v>1425.9222</v>
      </c>
      <c r="I1021" s="3">
        <v>1430.1946</v>
      </c>
      <c r="J1021" s="3">
        <v>1401.1176</v>
      </c>
    </row>
    <row r="1022" spans="1:10" ht="15" customHeight="1" x14ac:dyDescent="0.25">
      <c r="A1022" s="101">
        <v>43927</v>
      </c>
      <c r="B1022" s="3">
        <v>1461.23283072298</v>
      </c>
      <c r="D1022" s="3">
        <v>56.643617132380001</v>
      </c>
      <c r="E1022" s="3">
        <v>4.0327532480176096</v>
      </c>
      <c r="F1022" s="3">
        <v>252.15459265541</v>
      </c>
      <c r="G1022" s="3">
        <v>23.015054957342599</v>
      </c>
      <c r="H1022" s="3">
        <v>1443.3641</v>
      </c>
      <c r="I1022" s="3">
        <v>1463.0598</v>
      </c>
      <c r="J1022" s="3">
        <v>1438.8810000000001</v>
      </c>
    </row>
    <row r="1023" spans="1:10" ht="15" customHeight="1" x14ac:dyDescent="0.25">
      <c r="A1023" s="101">
        <v>43928</v>
      </c>
      <c r="B1023" s="3">
        <v>1510.8457801372899</v>
      </c>
      <c r="D1023" s="3">
        <v>49.612949414309902</v>
      </c>
      <c r="E1023" s="3">
        <v>3.3952802298975602</v>
      </c>
      <c r="F1023" s="3">
        <v>260.71594768862002</v>
      </c>
      <c r="G1023" s="3">
        <v>27.1917607981079</v>
      </c>
      <c r="H1023" s="3">
        <v>1493.7750000000001</v>
      </c>
      <c r="I1023" s="3">
        <v>1514.1699000000001</v>
      </c>
      <c r="J1023" s="3">
        <v>1483.1922999999999</v>
      </c>
    </row>
    <row r="1024" spans="1:10" ht="15" customHeight="1" x14ac:dyDescent="0.25">
      <c r="A1024" s="101">
        <v>43929</v>
      </c>
      <c r="B1024" s="3">
        <v>1499.5118164052001</v>
      </c>
      <c r="D1024" s="3">
        <v>-11.333963732089799</v>
      </c>
      <c r="E1024" s="3">
        <v>-0.75017343802355996</v>
      </c>
      <c r="F1024" s="3">
        <v>258.76012590036999</v>
      </c>
      <c r="G1024" s="3">
        <v>26.237601993246699</v>
      </c>
      <c r="H1024" s="3">
        <v>1494.3877</v>
      </c>
      <c r="I1024" s="3">
        <v>1502.8812</v>
      </c>
      <c r="J1024" s="3">
        <v>1485.0182</v>
      </c>
    </row>
    <row r="1025" spans="1:10" ht="15" customHeight="1" x14ac:dyDescent="0.25">
      <c r="A1025" s="101">
        <v>43930</v>
      </c>
      <c r="B1025" s="3">
        <v>1498.76393388201</v>
      </c>
      <c r="D1025" s="3">
        <v>-0.74788252319012805</v>
      </c>
      <c r="E1025" s="3">
        <v>-4.9875067005678002E-2</v>
      </c>
      <c r="F1025" s="3">
        <v>258.63106911418998</v>
      </c>
      <c r="G1025" s="3">
        <v>26.174640904664599</v>
      </c>
      <c r="H1025" s="3">
        <v>1518.8150000000001</v>
      </c>
      <c r="I1025" s="3">
        <v>1526.9505999999999</v>
      </c>
      <c r="J1025" s="3">
        <v>1495.7941000000001</v>
      </c>
    </row>
    <row r="1026" spans="1:10" ht="15" customHeight="1" x14ac:dyDescent="0.25">
      <c r="A1026" s="101">
        <v>43935</v>
      </c>
      <c r="B1026" s="3">
        <v>1535.8414999293</v>
      </c>
      <c r="D1026" s="3">
        <v>37.077566047289999</v>
      </c>
      <c r="E1026" s="3">
        <v>2.4738763196185198</v>
      </c>
      <c r="F1026" s="3">
        <v>265.02928188817998</v>
      </c>
      <c r="G1026" s="3">
        <v>29.296045467367801</v>
      </c>
      <c r="H1026" s="3">
        <v>1529.8492000000001</v>
      </c>
      <c r="I1026" s="3">
        <v>1538.9084</v>
      </c>
      <c r="J1026" s="3">
        <v>1516.5048999999999</v>
      </c>
    </row>
    <row r="1027" spans="1:10" ht="15" customHeight="1" x14ac:dyDescent="0.25">
      <c r="A1027" s="101">
        <v>43936</v>
      </c>
      <c r="B1027" s="3">
        <v>1480.59892789485</v>
      </c>
      <c r="D1027" s="3">
        <v>-55.2425720344499</v>
      </c>
      <c r="E1027" s="3">
        <v>-3.5968927807324498</v>
      </c>
      <c r="F1027" s="3">
        <v>255.49646278111999</v>
      </c>
      <c r="G1027" s="3">
        <v>24.645405342180901</v>
      </c>
      <c r="H1027" s="3">
        <v>1531.4719</v>
      </c>
      <c r="I1027" s="3">
        <v>1534.4065000000001</v>
      </c>
      <c r="J1027" s="3">
        <v>1478.8202000000001</v>
      </c>
    </row>
    <row r="1028" spans="1:10" ht="15" customHeight="1" x14ac:dyDescent="0.25">
      <c r="A1028" s="101">
        <v>43937</v>
      </c>
      <c r="B1028" s="3">
        <v>1483.7923611169599</v>
      </c>
      <c r="D1028" s="3">
        <v>3.19343322210988</v>
      </c>
      <c r="E1028" s="3">
        <v>0.21568523129018499</v>
      </c>
      <c r="F1028" s="3">
        <v>256.04753091780998</v>
      </c>
      <c r="G1028" s="3">
        <v>24.9142470729869</v>
      </c>
      <c r="H1028" s="3">
        <v>1496.4656</v>
      </c>
      <c r="I1028" s="3">
        <v>1499.9079999999999</v>
      </c>
      <c r="J1028" s="3">
        <v>1469.1406999999999</v>
      </c>
    </row>
    <row r="1029" spans="1:10" ht="15" customHeight="1" x14ac:dyDescent="0.25">
      <c r="A1029" s="101">
        <v>43938</v>
      </c>
      <c r="B1029" s="3">
        <v>1534.55119248853</v>
      </c>
      <c r="D1029" s="3">
        <v>50.758831371569997</v>
      </c>
      <c r="E1029" s="3">
        <v>3.4208850713694301</v>
      </c>
      <c r="F1029" s="3">
        <v>264.80662267858997</v>
      </c>
      <c r="G1029" s="3">
        <v>29.187419903121501</v>
      </c>
      <c r="H1029" s="3">
        <v>1525.2647999999999</v>
      </c>
      <c r="I1029" s="3">
        <v>1536.8444</v>
      </c>
      <c r="J1029" s="3">
        <v>1520.7191</v>
      </c>
    </row>
    <row r="1030" spans="1:10" ht="15" customHeight="1" x14ac:dyDescent="0.25">
      <c r="A1030" s="101">
        <v>43941</v>
      </c>
      <c r="B1030" s="3">
        <v>1541.16551209114</v>
      </c>
      <c r="D1030" s="3">
        <v>6.6143196026100597</v>
      </c>
      <c r="E1030" s="3">
        <v>0.43102632450364697</v>
      </c>
      <c r="F1030" s="3">
        <v>265.94800893135999</v>
      </c>
      <c r="G1030" s="3">
        <v>29.7442516908492</v>
      </c>
      <c r="H1030" s="3">
        <v>1548.6763000000001</v>
      </c>
      <c r="I1030" s="3">
        <v>1548.6763000000001</v>
      </c>
      <c r="J1030" s="3">
        <v>1518.1211000000001</v>
      </c>
    </row>
    <row r="1031" spans="1:10" ht="15" customHeight="1" x14ac:dyDescent="0.25">
      <c r="A1031" s="101">
        <v>43942</v>
      </c>
      <c r="B1031" s="3">
        <v>1493.45387755054</v>
      </c>
      <c r="D1031" s="3">
        <v>-47.711634540600002</v>
      </c>
      <c r="E1031" s="3">
        <v>-3.0958150935951201</v>
      </c>
      <c r="F1031" s="3">
        <v>257.71475032975002</v>
      </c>
      <c r="G1031" s="3">
        <v>25.7276095639332</v>
      </c>
      <c r="H1031" s="3">
        <v>1525.4535000000001</v>
      </c>
      <c r="I1031" s="3">
        <v>1525.5996</v>
      </c>
      <c r="J1031" s="3">
        <v>1493.4539</v>
      </c>
    </row>
    <row r="1032" spans="1:10" ht="15" customHeight="1" x14ac:dyDescent="0.25">
      <c r="A1032" s="101">
        <v>43943</v>
      </c>
      <c r="B1032" s="3">
        <v>1527.6333107007999</v>
      </c>
      <c r="D1032" s="3">
        <v>34.179433150259896</v>
      </c>
      <c r="E1032" s="3">
        <v>2.2886165862931498</v>
      </c>
      <c r="F1032" s="3">
        <v>263.61285285112001</v>
      </c>
      <c r="G1032" s="3">
        <v>28.605032489963001</v>
      </c>
      <c r="H1032" s="3">
        <v>1508.5714</v>
      </c>
      <c r="I1032" s="3">
        <v>1527.6868999999999</v>
      </c>
      <c r="J1032" s="3">
        <v>1503.2976000000001</v>
      </c>
    </row>
    <row r="1033" spans="1:10" ht="15" customHeight="1" x14ac:dyDescent="0.25">
      <c r="A1033" s="101">
        <v>43944</v>
      </c>
      <c r="B1033" s="3">
        <v>1541.8891176201701</v>
      </c>
      <c r="D1033" s="3">
        <v>14.2558069193701</v>
      </c>
      <c r="E1033" s="3">
        <v>0.93319560522218103</v>
      </c>
      <c r="F1033" s="3">
        <v>266.07287640873</v>
      </c>
      <c r="G1033" s="3">
        <v>29.805169001255098</v>
      </c>
      <c r="H1033" s="3">
        <v>1535.9380000000001</v>
      </c>
      <c r="I1033" s="3">
        <v>1547.4811999999999</v>
      </c>
      <c r="J1033" s="3">
        <v>1512.6786999999999</v>
      </c>
    </row>
    <row r="1034" spans="1:10" ht="15" customHeight="1" x14ac:dyDescent="0.25">
      <c r="A1034" s="101">
        <v>43945</v>
      </c>
      <c r="B1034" s="3">
        <v>1514.12972569166</v>
      </c>
      <c r="D1034" s="3">
        <v>-27.759391928509999</v>
      </c>
      <c r="E1034" s="3">
        <v>-1.80034942923491</v>
      </c>
      <c r="F1034" s="3">
        <v>261.59392332980002</v>
      </c>
      <c r="G1034" s="3">
        <v>27.620086217897299</v>
      </c>
      <c r="H1034" s="3">
        <v>1515.6431</v>
      </c>
      <c r="I1034" s="3">
        <v>1529.1940999999999</v>
      </c>
      <c r="J1034" s="3">
        <v>1511.2795000000001</v>
      </c>
    </row>
    <row r="1035" spans="1:10" ht="15" customHeight="1" x14ac:dyDescent="0.25">
      <c r="A1035" s="101">
        <v>43948</v>
      </c>
      <c r="B1035" s="3">
        <v>1539.5139803022</v>
      </c>
      <c r="D1035" s="3">
        <v>25.384254610539902</v>
      </c>
      <c r="E1035" s="3">
        <v>1.67649139831425</v>
      </c>
      <c r="F1035" s="3">
        <v>265.97952295293999</v>
      </c>
      <c r="G1035" s="3">
        <v>29.759625985863099</v>
      </c>
      <c r="H1035" s="3">
        <v>1536.8300999999999</v>
      </c>
      <c r="I1035" s="3">
        <v>1543.4186999999999</v>
      </c>
      <c r="J1035" s="3">
        <v>1528.1370999999999</v>
      </c>
    </row>
    <row r="1036" spans="1:10" ht="15" customHeight="1" x14ac:dyDescent="0.25">
      <c r="A1036" s="101">
        <v>43949</v>
      </c>
      <c r="B1036" s="3">
        <v>1568.5022403815001</v>
      </c>
      <c r="D1036" s="3">
        <v>28.988260079300002</v>
      </c>
      <c r="E1036" s="3">
        <v>1.8829488039861599</v>
      </c>
      <c r="F1036" s="3">
        <v>270.98778119923003</v>
      </c>
      <c r="G1036" s="3">
        <v>32.202933311420601</v>
      </c>
      <c r="H1036" s="3">
        <v>1542.6007999999999</v>
      </c>
      <c r="I1036" s="3">
        <v>1571.3126999999999</v>
      </c>
      <c r="J1036" s="3">
        <v>1538.2577000000001</v>
      </c>
    </row>
    <row r="1037" spans="1:10" ht="15" customHeight="1" x14ac:dyDescent="0.25">
      <c r="A1037" s="101">
        <v>43950</v>
      </c>
      <c r="B1037" s="3">
        <v>1600.85527039305</v>
      </c>
      <c r="D1037" s="3">
        <v>32.353030011549798</v>
      </c>
      <c r="E1037" s="3">
        <v>2.0626703092040599</v>
      </c>
      <c r="F1037" s="3">
        <v>276.71601467944998</v>
      </c>
      <c r="G1037" s="3">
        <v>34.9974846577081</v>
      </c>
      <c r="H1037" s="3">
        <v>1566.4137000000001</v>
      </c>
      <c r="I1037" s="3">
        <v>1602.3402000000001</v>
      </c>
      <c r="J1037" s="3">
        <v>1559.6302000000001</v>
      </c>
    </row>
    <row r="1038" spans="1:10" ht="15" customHeight="1" x14ac:dyDescent="0.25">
      <c r="A1038" s="101">
        <v>43951</v>
      </c>
      <c r="B1038" s="3">
        <v>1577.91688383931</v>
      </c>
      <c r="D1038" s="3">
        <v>-22.9383865537399</v>
      </c>
      <c r="E1038" s="3">
        <v>-1.4328832204867501</v>
      </c>
      <c r="F1038" s="3">
        <v>272.90388217084001</v>
      </c>
      <c r="G1038" s="3">
        <v>33.137714089530597</v>
      </c>
      <c r="H1038" s="3">
        <v>1602.6808000000001</v>
      </c>
      <c r="I1038" s="3">
        <v>1606.8047999999999</v>
      </c>
      <c r="J1038" s="3">
        <v>1577.9003</v>
      </c>
    </row>
    <row r="1039" spans="1:10" ht="15" customHeight="1" x14ac:dyDescent="0.25">
      <c r="A1039" s="101">
        <v>43955</v>
      </c>
      <c r="B1039" s="3">
        <v>1505.2110027009801</v>
      </c>
      <c r="D1039" s="3">
        <v>-72.7058811383299</v>
      </c>
      <c r="E1039" s="3">
        <v>-4.6077129843129203</v>
      </c>
      <c r="F1039" s="3">
        <v>260.32925455736</v>
      </c>
      <c r="G1039" s="3">
        <v>27.003110350409798</v>
      </c>
      <c r="H1039" s="3">
        <v>1531.9896000000001</v>
      </c>
      <c r="I1039" s="3">
        <v>1531.9896000000001</v>
      </c>
      <c r="J1039" s="3">
        <v>1505.211</v>
      </c>
    </row>
    <row r="1040" spans="1:10" ht="15" customHeight="1" x14ac:dyDescent="0.25">
      <c r="A1040" s="101">
        <v>43956</v>
      </c>
      <c r="B1040" s="3">
        <v>1538.17808189057</v>
      </c>
      <c r="D1040" s="3">
        <v>32.967079189589803</v>
      </c>
      <c r="E1040" s="3">
        <v>2.1901965326079198</v>
      </c>
      <c r="F1040" s="3">
        <v>266.03097686403999</v>
      </c>
      <c r="G1040" s="3">
        <v>29.784728069608999</v>
      </c>
      <c r="H1040" s="3">
        <v>1525.4327000000001</v>
      </c>
      <c r="I1040" s="3">
        <v>1539.4036000000001</v>
      </c>
      <c r="J1040" s="3">
        <v>1515.4131</v>
      </c>
    </row>
    <row r="1041" spans="1:10" ht="15" customHeight="1" x14ac:dyDescent="0.25">
      <c r="A1041" s="101">
        <v>43957</v>
      </c>
      <c r="B1041" s="3">
        <v>1521.39984719632</v>
      </c>
      <c r="D1041" s="3">
        <v>-16.7782346942499</v>
      </c>
      <c r="E1041" s="3">
        <v>-1.0907862289669199</v>
      </c>
      <c r="F1041" s="3">
        <v>263.12914760362003</v>
      </c>
      <c r="G1041" s="3">
        <v>28.3690541285231</v>
      </c>
      <c r="H1041" s="3">
        <v>1535.6687999999999</v>
      </c>
      <c r="I1041" s="3">
        <v>1537.5473999999999</v>
      </c>
      <c r="J1041" s="3">
        <v>1520.712</v>
      </c>
    </row>
    <row r="1042" spans="1:10" ht="15" customHeight="1" x14ac:dyDescent="0.25">
      <c r="A1042" s="101">
        <v>43958</v>
      </c>
      <c r="B1042" s="3">
        <v>1537.7350439171801</v>
      </c>
      <c r="D1042" s="3">
        <v>16.335196720860001</v>
      </c>
      <c r="E1042" s="3">
        <v>1.07369517296607</v>
      </c>
      <c r="F1042" s="3">
        <v>265.95435256011001</v>
      </c>
      <c r="G1042" s="3">
        <v>29.7473464662848</v>
      </c>
      <c r="H1042" s="3">
        <v>1529.3827000000001</v>
      </c>
      <c r="I1042" s="3">
        <v>1540.5486000000001</v>
      </c>
      <c r="J1042" s="3">
        <v>1524.2429</v>
      </c>
    </row>
    <row r="1043" spans="1:10" ht="15" customHeight="1" x14ac:dyDescent="0.25">
      <c r="A1043" s="101">
        <v>43959</v>
      </c>
      <c r="B1043" s="3">
        <v>1563.18780117081</v>
      </c>
      <c r="D1043" s="3">
        <v>25.452757253629802</v>
      </c>
      <c r="E1043" s="3">
        <v>1.6552108475587699</v>
      </c>
      <c r="F1043" s="3">
        <v>270.35645785323999</v>
      </c>
      <c r="G1043" s="3">
        <v>31.894938619414599</v>
      </c>
      <c r="H1043" s="3">
        <v>1549.0106000000001</v>
      </c>
      <c r="I1043" s="3">
        <v>1564.6509000000001</v>
      </c>
      <c r="J1043" s="3">
        <v>1547</v>
      </c>
    </row>
    <row r="1044" spans="1:10" ht="15" customHeight="1" x14ac:dyDescent="0.25">
      <c r="A1044" s="101">
        <v>43962</v>
      </c>
      <c r="B1044" s="3">
        <v>1556.4877102842399</v>
      </c>
      <c r="D1044" s="3">
        <v>-6.7000908865700204</v>
      </c>
      <c r="E1044" s="3">
        <v>-0.428617142582088</v>
      </c>
      <c r="F1044" s="3">
        <v>269.19766372880002</v>
      </c>
      <c r="G1044" s="3">
        <v>31.329614302292001</v>
      </c>
      <c r="H1044" s="3">
        <v>1568.423</v>
      </c>
      <c r="I1044" s="3">
        <v>1572.23</v>
      </c>
      <c r="J1044" s="3">
        <v>1542.1404</v>
      </c>
    </row>
    <row r="1045" spans="1:10" ht="15" customHeight="1" x14ac:dyDescent="0.25">
      <c r="A1045" s="101">
        <v>43963</v>
      </c>
      <c r="B1045" s="3">
        <v>1570.0295921925399</v>
      </c>
      <c r="D1045" s="3">
        <v>13.541881908299899</v>
      </c>
      <c r="E1045" s="3">
        <v>0.87002819352983696</v>
      </c>
      <c r="F1045" s="3">
        <v>271.67250192116001</v>
      </c>
      <c r="G1045" s="3">
        <v>32.536978217569803</v>
      </c>
      <c r="H1045" s="3">
        <v>1547.4474</v>
      </c>
      <c r="I1045" s="3">
        <v>1572.5139999999999</v>
      </c>
      <c r="J1045" s="3">
        <v>1543.7745</v>
      </c>
    </row>
    <row r="1046" spans="1:10" ht="15" customHeight="1" x14ac:dyDescent="0.25">
      <c r="A1046" s="101">
        <v>43964</v>
      </c>
      <c r="B1046" s="3">
        <v>1522.63526552036</v>
      </c>
      <c r="D1046" s="3">
        <v>-47.394326672179801</v>
      </c>
      <c r="E1046" s="3">
        <v>-3.0186900239245702</v>
      </c>
      <c r="F1046" s="3">
        <v>263.47155120792002</v>
      </c>
      <c r="G1046" s="3">
        <v>28.536097678105101</v>
      </c>
      <c r="H1046" s="3">
        <v>1550.5735999999999</v>
      </c>
      <c r="I1046" s="3">
        <v>1551.5319</v>
      </c>
      <c r="J1046" s="3">
        <v>1522.1081999999999</v>
      </c>
    </row>
    <row r="1047" spans="1:10" ht="15" customHeight="1" x14ac:dyDescent="0.25">
      <c r="A1047" s="101">
        <v>43965</v>
      </c>
      <c r="B1047" s="3">
        <v>1476.5174512134099</v>
      </c>
      <c r="D1047" s="3">
        <v>-46.117814306950002</v>
      </c>
      <c r="E1047" s="3">
        <v>-3.0288155903961198</v>
      </c>
      <c r="F1047" s="3">
        <v>255.49148378868</v>
      </c>
      <c r="G1047" s="3">
        <v>24.642976312345802</v>
      </c>
      <c r="H1047" s="3">
        <v>1507.3554999999999</v>
      </c>
      <c r="I1047" s="3">
        <v>1513.1067</v>
      </c>
      <c r="J1047" s="3">
        <v>1461.2645</v>
      </c>
    </row>
    <row r="1048" spans="1:10" ht="15" customHeight="1" x14ac:dyDescent="0.25">
      <c r="A1048" s="101">
        <v>43966</v>
      </c>
      <c r="B1048" s="3">
        <v>1493.6155261789499</v>
      </c>
      <c r="D1048" s="3">
        <v>17.09807496554</v>
      </c>
      <c r="E1048" s="3">
        <v>1.1580001950866701</v>
      </c>
      <c r="F1048" s="3">
        <v>258.45007566938</v>
      </c>
      <c r="G1048" s="3">
        <v>26.0863422212032</v>
      </c>
      <c r="H1048" s="3">
        <v>1490.9911</v>
      </c>
      <c r="I1048" s="3">
        <v>1508.441</v>
      </c>
      <c r="J1048" s="3">
        <v>1481.8916999999999</v>
      </c>
    </row>
    <row r="1049" spans="1:10" ht="15" customHeight="1" x14ac:dyDescent="0.25">
      <c r="A1049" s="101">
        <v>43969</v>
      </c>
      <c r="B1049" s="3">
        <v>1566.1563779533899</v>
      </c>
      <c r="D1049" s="3">
        <v>72.540851774439901</v>
      </c>
      <c r="E1049" s="3">
        <v>4.8567285558431301</v>
      </c>
      <c r="F1049" s="3">
        <v>271.00229429701</v>
      </c>
      <c r="G1049" s="3">
        <v>32.210013608877098</v>
      </c>
      <c r="H1049" s="3">
        <v>1520.7379000000001</v>
      </c>
      <c r="I1049" s="3">
        <v>1566.2068999999999</v>
      </c>
      <c r="J1049" s="3">
        <v>1519.6831999999999</v>
      </c>
    </row>
    <row r="1050" spans="1:10" ht="15" customHeight="1" x14ac:dyDescent="0.25">
      <c r="A1050" s="101">
        <v>43970</v>
      </c>
      <c r="B1050" s="3">
        <v>1560.27689539839</v>
      </c>
      <c r="D1050" s="3">
        <v>-5.8794825549998597</v>
      </c>
      <c r="E1050" s="3">
        <v>-0.37540839712845098</v>
      </c>
      <c r="F1050" s="3">
        <v>269.98492892781002</v>
      </c>
      <c r="G1050" s="3">
        <v>31.713686115945499</v>
      </c>
      <c r="H1050" s="3">
        <v>1576.8798999999999</v>
      </c>
      <c r="I1050" s="3">
        <v>1576.9197999999999</v>
      </c>
      <c r="J1050" s="3">
        <v>1545.7588000000001</v>
      </c>
    </row>
    <row r="1051" spans="1:10" ht="15" customHeight="1" x14ac:dyDescent="0.25">
      <c r="A1051" s="101">
        <v>43971</v>
      </c>
      <c r="B1051" s="3">
        <v>1556.4426504661701</v>
      </c>
      <c r="D1051" s="3">
        <v>-3.8342449322199101</v>
      </c>
      <c r="E1051" s="3">
        <v>-0.245741313194347</v>
      </c>
      <c r="F1051" s="3">
        <v>269.32146441804002</v>
      </c>
      <c r="G1051" s="3">
        <v>31.3900111740295</v>
      </c>
      <c r="H1051" s="3">
        <v>1546.7084</v>
      </c>
      <c r="I1051" s="3">
        <v>1565.2775999999999</v>
      </c>
      <c r="J1051" s="3">
        <v>1539.8442</v>
      </c>
    </row>
    <row r="1052" spans="1:10" ht="15" customHeight="1" x14ac:dyDescent="0.25">
      <c r="A1052" s="101">
        <v>43973</v>
      </c>
      <c r="B1052" s="3">
        <v>1555.4932075771201</v>
      </c>
      <c r="D1052" s="3">
        <v>-0.94944288905003305</v>
      </c>
      <c r="E1052" s="3">
        <v>-6.10008270311546E-2</v>
      </c>
      <c r="F1052" s="3">
        <v>269.15717609736998</v>
      </c>
      <c r="G1052" s="3">
        <v>31.309862180575699</v>
      </c>
      <c r="H1052" s="3">
        <v>1539.7746999999999</v>
      </c>
      <c r="I1052" s="3">
        <v>1560.0748000000001</v>
      </c>
      <c r="J1052" s="3">
        <v>1533.4945</v>
      </c>
    </row>
    <row r="1053" spans="1:10" ht="15" customHeight="1" x14ac:dyDescent="0.25">
      <c r="A1053" s="101">
        <v>43976</v>
      </c>
      <c r="B1053" s="3">
        <v>1588.60105917595</v>
      </c>
      <c r="D1053" s="3">
        <v>33.107851598829903</v>
      </c>
      <c r="E1053" s="3">
        <v>2.1284471984547899</v>
      </c>
      <c r="F1053" s="3">
        <v>274.88604447145002</v>
      </c>
      <c r="G1053" s="3">
        <v>34.1047232634509</v>
      </c>
      <c r="H1053" s="3">
        <v>1570.2748999999999</v>
      </c>
      <c r="I1053" s="3">
        <v>1592.1583000000001</v>
      </c>
      <c r="J1053" s="3">
        <v>1564.7517</v>
      </c>
    </row>
    <row r="1054" spans="1:10" ht="15" customHeight="1" x14ac:dyDescent="0.25">
      <c r="A1054" s="101">
        <v>43977</v>
      </c>
      <c r="B1054" s="3">
        <v>1606.64839237046</v>
      </c>
      <c r="D1054" s="3">
        <v>18.0473331945099</v>
      </c>
      <c r="E1054" s="3">
        <v>1.1360519426993001</v>
      </c>
      <c r="F1054" s="3">
        <v>278.00889271988001</v>
      </c>
      <c r="G1054" s="3">
        <v>35.6282225773382</v>
      </c>
      <c r="H1054" s="3">
        <v>1604.9917</v>
      </c>
      <c r="I1054" s="3">
        <v>1609.729</v>
      </c>
      <c r="J1054" s="3">
        <v>1594.3335</v>
      </c>
    </row>
    <row r="1055" spans="1:10" ht="15" customHeight="1" x14ac:dyDescent="0.25">
      <c r="A1055" s="101">
        <v>43978</v>
      </c>
      <c r="B1055" s="3">
        <v>1623.3939888800601</v>
      </c>
      <c r="D1055" s="3">
        <v>16.745596509599999</v>
      </c>
      <c r="E1055" s="3">
        <v>1.0422688989775299</v>
      </c>
      <c r="F1055" s="3">
        <v>280.90649294509001</v>
      </c>
      <c r="G1055" s="3">
        <v>37.041833359497303</v>
      </c>
      <c r="H1055" s="3">
        <v>1607.068</v>
      </c>
      <c r="I1055" s="3">
        <v>1633.789</v>
      </c>
      <c r="J1055" s="3">
        <v>1606.5559000000001</v>
      </c>
    </row>
    <row r="1056" spans="1:10" ht="15" customHeight="1" x14ac:dyDescent="0.25">
      <c r="A1056" s="101">
        <v>43979</v>
      </c>
      <c r="B1056" s="3">
        <v>1657.5820242126499</v>
      </c>
      <c r="D1056" s="3">
        <v>34.188035332589799</v>
      </c>
      <c r="E1056" s="3">
        <v>2.1059604487124699</v>
      </c>
      <c r="F1056" s="3">
        <v>286.82227258438002</v>
      </c>
      <c r="G1056" s="3">
        <v>39.927880168239298</v>
      </c>
      <c r="H1056" s="3">
        <v>1637.0345</v>
      </c>
      <c r="I1056" s="3">
        <v>1659.07</v>
      </c>
      <c r="J1056" s="3">
        <v>1630.845</v>
      </c>
    </row>
    <row r="1057" spans="1:10" ht="15" customHeight="1" x14ac:dyDescent="0.25">
      <c r="A1057" s="101">
        <v>43980</v>
      </c>
      <c r="B1057" s="3">
        <v>1629.76394751261</v>
      </c>
      <c r="D1057" s="3">
        <v>-27.818076700039899</v>
      </c>
      <c r="E1057" s="3">
        <v>-1.6782322861671599</v>
      </c>
      <c r="F1057" s="3">
        <v>282.00872860195</v>
      </c>
      <c r="G1057" s="3">
        <v>37.5795653059063</v>
      </c>
      <c r="H1057" s="3">
        <v>1629.7638999999999</v>
      </c>
      <c r="I1057" s="3">
        <v>1645.8518999999999</v>
      </c>
      <c r="J1057" s="3">
        <v>1625.7014999999999</v>
      </c>
    </row>
    <row r="1058" spans="1:10" ht="15" customHeight="1" x14ac:dyDescent="0.25">
      <c r="A1058" s="101">
        <v>43983</v>
      </c>
      <c r="B1058" s="3">
        <v>1649.3828552927801</v>
      </c>
      <c r="D1058" s="3">
        <v>19.618907780170002</v>
      </c>
      <c r="E1058" s="3">
        <v>1.20378830382847</v>
      </c>
      <c r="F1058" s="3">
        <v>285.40351669263998</v>
      </c>
      <c r="G1058" s="3">
        <v>39.235732021518999</v>
      </c>
      <c r="H1058" s="3">
        <v>1650.9901</v>
      </c>
      <c r="I1058" s="3">
        <v>1651.2787000000001</v>
      </c>
      <c r="J1058" s="3">
        <v>1633.0608999999999</v>
      </c>
    </row>
    <row r="1059" spans="1:10" ht="15" customHeight="1" x14ac:dyDescent="0.25">
      <c r="A1059" s="101">
        <v>43984</v>
      </c>
      <c r="B1059" s="3">
        <v>1666.9759897911899</v>
      </c>
      <c r="D1059" s="3">
        <v>17.5931344984098</v>
      </c>
      <c r="E1059" s="3">
        <v>1.06664953148716</v>
      </c>
      <c r="F1059" s="3">
        <v>288.44777196629002</v>
      </c>
      <c r="G1059" s="3">
        <v>40.720889304789303</v>
      </c>
      <c r="H1059" s="3">
        <v>1657.6898000000001</v>
      </c>
      <c r="I1059" s="3">
        <v>1678.7262000000001</v>
      </c>
      <c r="J1059" s="3">
        <v>1654.2144000000001</v>
      </c>
    </row>
    <row r="1060" spans="1:10" ht="15" customHeight="1" x14ac:dyDescent="0.25">
      <c r="A1060" s="101">
        <v>43985</v>
      </c>
      <c r="B1060" s="3">
        <v>1709.95957200973</v>
      </c>
      <c r="D1060" s="3">
        <v>42.98358221854</v>
      </c>
      <c r="E1060" s="3">
        <v>2.5785363725559298</v>
      </c>
      <c r="F1060" s="3">
        <v>295.88550268226999</v>
      </c>
      <c r="G1060" s="3">
        <v>44.349428619298401</v>
      </c>
      <c r="H1060" s="3">
        <v>1684.2791999999999</v>
      </c>
      <c r="I1060" s="3">
        <v>1709.9595999999999</v>
      </c>
      <c r="J1060" s="3">
        <v>1682.5236</v>
      </c>
    </row>
    <row r="1061" spans="1:10" ht="15" customHeight="1" x14ac:dyDescent="0.25">
      <c r="A1061" s="101">
        <v>43986</v>
      </c>
      <c r="B1061" s="3">
        <v>1700.48307793663</v>
      </c>
      <c r="D1061" s="3">
        <v>-9.4764940730999498</v>
      </c>
      <c r="E1061" s="3">
        <v>-0.55419404225809299</v>
      </c>
      <c r="F1061" s="3">
        <v>294.2457228545</v>
      </c>
      <c r="G1061" s="3">
        <v>43.549452685856899</v>
      </c>
      <c r="H1061" s="3">
        <v>1702.9956</v>
      </c>
      <c r="I1061" s="3">
        <v>1708.6265000000001</v>
      </c>
      <c r="J1061" s="3">
        <v>1690.0657000000001</v>
      </c>
    </row>
    <row r="1062" spans="1:10" ht="15" customHeight="1" x14ac:dyDescent="0.25">
      <c r="A1062" s="101">
        <v>43987</v>
      </c>
      <c r="B1062" s="3">
        <v>1730.5120222047501</v>
      </c>
      <c r="D1062" s="3">
        <v>30.02894426812</v>
      </c>
      <c r="E1062" s="3">
        <v>1.7659066801509899</v>
      </c>
      <c r="F1062" s="3">
        <v>299.44182773044997</v>
      </c>
      <c r="G1062" s="3">
        <v>46.084402060158503</v>
      </c>
      <c r="H1062" s="3">
        <v>1709.9493</v>
      </c>
      <c r="I1062" s="3">
        <v>1730.6822999999999</v>
      </c>
      <c r="J1062" s="3">
        <v>1706.1316999999999</v>
      </c>
    </row>
    <row r="1063" spans="1:10" ht="15" customHeight="1" x14ac:dyDescent="0.25">
      <c r="A1063" s="101">
        <v>43990</v>
      </c>
      <c r="B1063" s="3">
        <v>1717.66374395303</v>
      </c>
      <c r="D1063" s="3">
        <v>-12.8482782517201</v>
      </c>
      <c r="E1063" s="3">
        <v>-0.74245530148647698</v>
      </c>
      <c r="F1063" s="3">
        <v>297.21860600560001</v>
      </c>
      <c r="G1063" s="3">
        <v>44.999790672419401</v>
      </c>
      <c r="H1063" s="3">
        <v>1723.1279999999999</v>
      </c>
      <c r="I1063" s="3">
        <v>1729.1113</v>
      </c>
      <c r="J1063" s="3">
        <v>1710.3308999999999</v>
      </c>
    </row>
    <row r="1064" spans="1:10" ht="15" customHeight="1" x14ac:dyDescent="0.25">
      <c r="A1064" s="101">
        <v>43991</v>
      </c>
      <c r="B1064" s="3">
        <v>1696.7019173255601</v>
      </c>
      <c r="D1064" s="3">
        <v>-20.9618266274699</v>
      </c>
      <c r="E1064" s="3">
        <v>-1.22036846276025</v>
      </c>
      <c r="F1064" s="3">
        <v>293.59144387244999</v>
      </c>
      <c r="G1064" s="3">
        <v>43.2302589559838</v>
      </c>
      <c r="H1064" s="3">
        <v>1719.7188000000001</v>
      </c>
      <c r="I1064" s="3">
        <v>1721.6741999999999</v>
      </c>
      <c r="J1064" s="3">
        <v>1682.5522000000001</v>
      </c>
    </row>
    <row r="1065" spans="1:10" ht="15" customHeight="1" x14ac:dyDescent="0.25">
      <c r="A1065" s="101">
        <v>43992</v>
      </c>
      <c r="B1065" s="3">
        <v>1692.32158825171</v>
      </c>
      <c r="D1065" s="3">
        <v>-4.3803290738501302</v>
      </c>
      <c r="E1065" s="3">
        <v>-0.25816727317398103</v>
      </c>
      <c r="F1065" s="3">
        <v>292.83348684753003</v>
      </c>
      <c r="G1065" s="3">
        <v>42.860485302076</v>
      </c>
      <c r="H1065" s="3">
        <v>1700.8013000000001</v>
      </c>
      <c r="I1065" s="3">
        <v>1715.921</v>
      </c>
      <c r="J1065" s="3">
        <v>1687.2986000000001</v>
      </c>
    </row>
    <row r="1066" spans="1:10" ht="15" customHeight="1" x14ac:dyDescent="0.25">
      <c r="A1066" s="101">
        <v>43993</v>
      </c>
      <c r="B1066" s="3">
        <v>1609.0577015454501</v>
      </c>
      <c r="D1066" s="3">
        <v>-83.263886706259797</v>
      </c>
      <c r="E1066" s="3">
        <v>-4.9200983598086303</v>
      </c>
      <c r="F1066" s="3">
        <v>278.42579126417002</v>
      </c>
      <c r="G1066" s="3">
        <v>35.8316089079118</v>
      </c>
      <c r="H1066" s="3">
        <v>1655.1287</v>
      </c>
      <c r="I1066" s="3">
        <v>1658.0717999999999</v>
      </c>
      <c r="J1066" s="3">
        <v>1609.0577000000001</v>
      </c>
    </row>
    <row r="1067" spans="1:10" ht="15" customHeight="1" x14ac:dyDescent="0.25">
      <c r="A1067" s="101">
        <v>43994</v>
      </c>
      <c r="B1067" s="3">
        <v>1609.0724207205201</v>
      </c>
      <c r="D1067" s="3">
        <v>1.4719175070013E-2</v>
      </c>
      <c r="E1067" s="3">
        <v>9.1476987158500801E-4</v>
      </c>
      <c r="F1067" s="3">
        <v>278.42833821942003</v>
      </c>
      <c r="G1067" s="3">
        <v>35.832851454544603</v>
      </c>
      <c r="H1067" s="3">
        <v>1590.2284999999999</v>
      </c>
      <c r="I1067" s="3">
        <v>1634.2307000000001</v>
      </c>
      <c r="J1067" s="3">
        <v>1590.2284999999999</v>
      </c>
    </row>
    <row r="1068" spans="1:10" ht="15" customHeight="1" x14ac:dyDescent="0.25">
      <c r="A1068" s="101">
        <v>43997</v>
      </c>
      <c r="B1068" s="3">
        <v>1616.1375073803099</v>
      </c>
      <c r="D1068" s="3">
        <v>7.0650866597898103</v>
      </c>
      <c r="E1068" s="3">
        <v>0.43907822723268097</v>
      </c>
      <c r="F1068" s="3">
        <v>279.65085643099002</v>
      </c>
      <c r="G1068" s="3">
        <v>36.429263930712203</v>
      </c>
      <c r="H1068" s="3">
        <v>1577.9169999999999</v>
      </c>
      <c r="I1068" s="3">
        <v>1620.3373999999999</v>
      </c>
      <c r="J1068" s="3">
        <v>1571.4903999999999</v>
      </c>
    </row>
    <row r="1069" spans="1:10" ht="15" customHeight="1" x14ac:dyDescent="0.25">
      <c r="A1069" s="101">
        <v>43998</v>
      </c>
      <c r="B1069" s="3">
        <v>1671.8383345212501</v>
      </c>
      <c r="D1069" s="3">
        <v>55.700827140940099</v>
      </c>
      <c r="E1069" s="3">
        <v>3.44654009244727</v>
      </c>
      <c r="F1069" s="3">
        <v>289.28913531676</v>
      </c>
      <c r="G1069" s="3">
        <v>41.131353209916703</v>
      </c>
      <c r="H1069" s="3">
        <v>1650.8234</v>
      </c>
      <c r="I1069" s="3">
        <v>1676.9972</v>
      </c>
      <c r="J1069" s="3">
        <v>1643.5427999999999</v>
      </c>
    </row>
    <row r="1070" spans="1:10" ht="15" customHeight="1" x14ac:dyDescent="0.25">
      <c r="A1070" s="101">
        <v>43999</v>
      </c>
      <c r="B1070" s="3">
        <v>1677.5335074715599</v>
      </c>
      <c r="D1070" s="3">
        <v>5.6951729503098196</v>
      </c>
      <c r="E1070" s="3">
        <v>0.34065332949437799</v>
      </c>
      <c r="F1070" s="3">
        <v>290.27460838808003</v>
      </c>
      <c r="G1070" s="3">
        <v>41.612121863585799</v>
      </c>
      <c r="H1070" s="3">
        <v>1674.7618</v>
      </c>
      <c r="I1070" s="3">
        <v>1688.8710000000001</v>
      </c>
      <c r="J1070" s="3">
        <v>1672.2562</v>
      </c>
    </row>
    <row r="1071" spans="1:10" ht="15" customHeight="1" x14ac:dyDescent="0.25">
      <c r="A1071" s="101">
        <v>44000</v>
      </c>
      <c r="B1071" s="3">
        <v>1667.9255994341099</v>
      </c>
      <c r="D1071" s="3">
        <v>-9.6079080374499792</v>
      </c>
      <c r="E1071" s="3">
        <v>-0.57274015658449395</v>
      </c>
      <c r="F1071" s="3">
        <v>288.90941497936001</v>
      </c>
      <c r="G1071" s="3">
        <v>40.946104479438397</v>
      </c>
      <c r="H1071" s="3">
        <v>1667.0288</v>
      </c>
      <c r="I1071" s="3">
        <v>1677.5219</v>
      </c>
      <c r="J1071" s="3">
        <v>1659.0449000000001</v>
      </c>
    </row>
    <row r="1072" spans="1:10" ht="15" customHeight="1" x14ac:dyDescent="0.25">
      <c r="A1072" s="101">
        <v>44004</v>
      </c>
      <c r="B1072" s="3">
        <v>1657.7088931932899</v>
      </c>
      <c r="D1072" s="3">
        <v>-10.216706240820001</v>
      </c>
      <c r="E1072" s="3">
        <v>-0.61253968667944703</v>
      </c>
      <c r="F1072" s="3">
        <v>287.13973015405998</v>
      </c>
      <c r="G1072" s="3">
        <v>40.082753652674199</v>
      </c>
      <c r="H1072" s="3">
        <v>1655.9673</v>
      </c>
      <c r="I1072" s="3">
        <v>1668.7328</v>
      </c>
      <c r="J1072" s="3">
        <v>1647.258</v>
      </c>
    </row>
    <row r="1073" spans="1:10" ht="15" customHeight="1" x14ac:dyDescent="0.25">
      <c r="A1073" s="101">
        <v>44005</v>
      </c>
      <c r="B1073" s="3">
        <v>1683.3635258613101</v>
      </c>
      <c r="D1073" s="3">
        <v>25.654632668020199</v>
      </c>
      <c r="E1073" s="3">
        <v>1.54759576746921</v>
      </c>
      <c r="F1073" s="3">
        <v>291.58349246465002</v>
      </c>
      <c r="G1073" s="3">
        <v>42.250668419158899</v>
      </c>
      <c r="H1073" s="3">
        <v>1669.3291999999999</v>
      </c>
      <c r="I1073" s="3">
        <v>1694.2709</v>
      </c>
      <c r="J1073" s="3">
        <v>1667.7587000000001</v>
      </c>
    </row>
    <row r="1074" spans="1:10" ht="15" customHeight="1" x14ac:dyDescent="0.25">
      <c r="A1074" s="101">
        <v>44006</v>
      </c>
      <c r="B1074" s="3">
        <v>1642.9090047433201</v>
      </c>
      <c r="D1074" s="3">
        <v>-40.454521117989998</v>
      </c>
      <c r="E1074" s="3">
        <v>-2.40319577420397</v>
      </c>
      <c r="F1074" s="3">
        <v>284.57617029545997</v>
      </c>
      <c r="G1074" s="3">
        <v>38.8321063669312</v>
      </c>
      <c r="H1074" s="3">
        <v>1676.5111999999999</v>
      </c>
      <c r="I1074" s="3">
        <v>1681.6161</v>
      </c>
      <c r="J1074" s="3">
        <v>1641.8375000000001</v>
      </c>
    </row>
    <row r="1075" spans="1:10" ht="15" customHeight="1" x14ac:dyDescent="0.25">
      <c r="A1075" s="101">
        <v>44007</v>
      </c>
      <c r="B1075" s="3">
        <v>1660.95750965754</v>
      </c>
      <c r="D1075" s="3">
        <v>18.048504914219802</v>
      </c>
      <c r="E1075" s="3">
        <v>1.09856996718085</v>
      </c>
      <c r="F1075" s="3">
        <v>287.70243863607999</v>
      </c>
      <c r="G1075" s="3">
        <v>40.357274192283199</v>
      </c>
      <c r="H1075" s="3">
        <v>1634.6588999999999</v>
      </c>
      <c r="I1075" s="3">
        <v>1662.2766999999999</v>
      </c>
      <c r="J1075" s="3">
        <v>1625.8766000000001</v>
      </c>
    </row>
    <row r="1076" spans="1:10" ht="15" customHeight="1" x14ac:dyDescent="0.25">
      <c r="A1076" s="101">
        <v>44008</v>
      </c>
      <c r="B1076" s="3">
        <v>1657.6635088193</v>
      </c>
      <c r="D1076" s="3">
        <v>-3.2940008382399801</v>
      </c>
      <c r="E1076" s="3">
        <v>-0.19831939222328901</v>
      </c>
      <c r="F1076" s="3">
        <v>287.13186890837</v>
      </c>
      <c r="G1076" s="3">
        <v>40.0789184991661</v>
      </c>
      <c r="H1076" s="3">
        <v>1677.3947000000001</v>
      </c>
      <c r="I1076" s="3">
        <v>1689.7097000000001</v>
      </c>
      <c r="J1076" s="3">
        <v>1657.6020000000001</v>
      </c>
    </row>
    <row r="1077" spans="1:10" ht="15" customHeight="1" x14ac:dyDescent="0.25">
      <c r="A1077" s="101">
        <v>44011</v>
      </c>
      <c r="B1077" s="3">
        <v>1671.52820265848</v>
      </c>
      <c r="D1077" s="3">
        <v>13.864693839179999</v>
      </c>
      <c r="E1077" s="3">
        <v>0.83639977386336095</v>
      </c>
      <c r="F1077" s="3">
        <v>289.56111814989998</v>
      </c>
      <c r="G1077" s="3">
        <v>41.264041584987801</v>
      </c>
      <c r="H1077" s="3">
        <v>1655.808</v>
      </c>
      <c r="I1077" s="3">
        <v>1674.5664999999999</v>
      </c>
      <c r="J1077" s="3">
        <v>1650.9159999999999</v>
      </c>
    </row>
    <row r="1078" spans="1:10" ht="15" customHeight="1" x14ac:dyDescent="0.25">
      <c r="A1078" s="101">
        <v>44012</v>
      </c>
      <c r="B1078" s="3">
        <v>1664.3803017446201</v>
      </c>
      <c r="D1078" s="3">
        <v>-7.1479009138599796</v>
      </c>
      <c r="E1078" s="3">
        <v>-0.42762670127202101</v>
      </c>
      <c r="F1078" s="3">
        <v>288.32287749219</v>
      </c>
      <c r="G1078" s="3">
        <v>40.659958823874803</v>
      </c>
      <c r="H1078" s="3">
        <v>1674.6110000000001</v>
      </c>
      <c r="I1078" s="3">
        <v>1679.2467999999999</v>
      </c>
      <c r="J1078" s="3">
        <v>1653.2260000000001</v>
      </c>
    </row>
    <row r="1079" spans="1:10" ht="15" customHeight="1" x14ac:dyDescent="0.25">
      <c r="A1079" s="101">
        <v>44013</v>
      </c>
      <c r="B1079" s="3">
        <v>1675.0372206930199</v>
      </c>
      <c r="D1079" s="3">
        <v>10.656918948399801</v>
      </c>
      <c r="E1079" s="3">
        <v>0.64029350366794302</v>
      </c>
      <c r="F1079" s="3">
        <v>290.16899014635999</v>
      </c>
      <c r="G1079" s="3">
        <v>41.560595402485603</v>
      </c>
      <c r="H1079" s="3">
        <v>1665.2606000000001</v>
      </c>
      <c r="I1079" s="3">
        <v>1687.9283</v>
      </c>
      <c r="J1079" s="3">
        <v>1657.7754</v>
      </c>
    </row>
    <row r="1080" spans="1:10" ht="15" customHeight="1" x14ac:dyDescent="0.25">
      <c r="A1080" s="101">
        <v>44014</v>
      </c>
      <c r="B1080" s="3">
        <v>1703.8235156072201</v>
      </c>
      <c r="D1080" s="3">
        <v>28.786294914200099</v>
      </c>
      <c r="E1080" s="3">
        <v>1.71854658264192</v>
      </c>
      <c r="F1080" s="3">
        <v>295.15567941041002</v>
      </c>
      <c r="G1080" s="3">
        <v>43.993380177144097</v>
      </c>
      <c r="H1080" s="3">
        <v>1691.5275999999999</v>
      </c>
      <c r="I1080" s="3">
        <v>1704.5327</v>
      </c>
      <c r="J1080" s="3">
        <v>1682.7771</v>
      </c>
    </row>
    <row r="1081" spans="1:10" ht="15" customHeight="1" x14ac:dyDescent="0.25">
      <c r="A1081" s="101">
        <v>44015</v>
      </c>
      <c r="B1081" s="3">
        <v>1695.25594455394</v>
      </c>
      <c r="D1081" s="3">
        <v>-8.5675710532800604</v>
      </c>
      <c r="E1081" s="3">
        <v>-0.50284380834048004</v>
      </c>
      <c r="F1081" s="3">
        <v>293.67150735153001</v>
      </c>
      <c r="G1081" s="3">
        <v>43.269318380503499</v>
      </c>
      <c r="H1081" s="3">
        <v>1704.9064000000001</v>
      </c>
      <c r="I1081" s="3">
        <v>1710.6483000000001</v>
      </c>
      <c r="J1081" s="3">
        <v>1691.5128</v>
      </c>
    </row>
    <row r="1082" spans="1:10" ht="15" customHeight="1" x14ac:dyDescent="0.25">
      <c r="A1082" s="101">
        <v>44018</v>
      </c>
      <c r="B1082" s="3">
        <v>1730.8833462017201</v>
      </c>
      <c r="D1082" s="3">
        <v>35.627401647779998</v>
      </c>
      <c r="E1082" s="3">
        <v>2.1015942614585201</v>
      </c>
      <c r="F1082" s="3">
        <v>299.84329089757</v>
      </c>
      <c r="G1082" s="3">
        <v>46.280258154019599</v>
      </c>
      <c r="H1082" s="3">
        <v>1722.1288999999999</v>
      </c>
      <c r="I1082" s="3">
        <v>1732.2451000000001</v>
      </c>
      <c r="J1082" s="3">
        <v>1714.1938</v>
      </c>
    </row>
    <row r="1083" spans="1:10" ht="15" customHeight="1" x14ac:dyDescent="0.25">
      <c r="A1083" s="101">
        <v>44019</v>
      </c>
      <c r="B1083" s="3">
        <v>1720.4544396307599</v>
      </c>
      <c r="D1083" s="3">
        <v>-10.4289065709601</v>
      </c>
      <c r="E1083" s="3">
        <v>-0.60251932019830201</v>
      </c>
      <c r="F1083" s="3">
        <v>298.03667713958998</v>
      </c>
      <c r="G1083" s="3">
        <v>45.398891337003803</v>
      </c>
      <c r="H1083" s="3">
        <v>1722.3779</v>
      </c>
      <c r="I1083" s="3">
        <v>1724.5298</v>
      </c>
      <c r="J1083" s="3">
        <v>1711.4811999999999</v>
      </c>
    </row>
    <row r="1084" spans="1:10" ht="15" customHeight="1" x14ac:dyDescent="0.25">
      <c r="A1084" s="101">
        <v>44020</v>
      </c>
      <c r="B1084" s="3">
        <v>1712.5314397879999</v>
      </c>
      <c r="D1084" s="3">
        <v>-7.9229998427599604</v>
      </c>
      <c r="E1084" s="3">
        <v>-0.46051785274013801</v>
      </c>
      <c r="F1084" s="3">
        <v>296.66416503365002</v>
      </c>
      <c r="G1084" s="3">
        <v>44.729303484711401</v>
      </c>
      <c r="H1084" s="3">
        <v>1705.7327</v>
      </c>
      <c r="I1084" s="3">
        <v>1725.3652</v>
      </c>
      <c r="J1084" s="3">
        <v>1705.7327</v>
      </c>
    </row>
    <row r="1085" spans="1:10" ht="15" customHeight="1" x14ac:dyDescent="0.25">
      <c r="A1085" s="101">
        <v>44021</v>
      </c>
      <c r="B1085" s="3">
        <v>1697.8418850258199</v>
      </c>
      <c r="D1085" s="3">
        <v>-14.68955476218</v>
      </c>
      <c r="E1085" s="3">
        <v>-0.85776847191771899</v>
      </c>
      <c r="F1085" s="3">
        <v>294.11947335850999</v>
      </c>
      <c r="G1085" s="3">
        <v>43.487861149791698</v>
      </c>
      <c r="H1085" s="3">
        <v>1722.1328000000001</v>
      </c>
      <c r="I1085" s="3">
        <v>1723.7043000000001</v>
      </c>
      <c r="J1085" s="3">
        <v>1696.8358000000001</v>
      </c>
    </row>
    <row r="1086" spans="1:10" ht="15" customHeight="1" x14ac:dyDescent="0.25">
      <c r="A1086" s="101">
        <v>44022</v>
      </c>
      <c r="B1086" s="3">
        <v>1711.6218431340701</v>
      </c>
      <c r="D1086" s="3">
        <v>13.779958108250099</v>
      </c>
      <c r="E1086" s="3">
        <v>0.81161610099167403</v>
      </c>
      <c r="F1086" s="3">
        <v>296.50659436043998</v>
      </c>
      <c r="G1086" s="3">
        <v>44.652431733852197</v>
      </c>
      <c r="H1086" s="3">
        <v>1691.0836999999999</v>
      </c>
      <c r="I1086" s="3">
        <v>1713.1052999999999</v>
      </c>
      <c r="J1086" s="3">
        <v>1690.9996000000001</v>
      </c>
    </row>
    <row r="1087" spans="1:10" ht="15" customHeight="1" x14ac:dyDescent="0.25">
      <c r="A1087" s="101">
        <v>44025</v>
      </c>
      <c r="B1087" s="3">
        <v>1742.7301927508199</v>
      </c>
      <c r="D1087" s="3">
        <v>31.108349616749798</v>
      </c>
      <c r="E1087" s="3">
        <v>1.81747795177635</v>
      </c>
      <c r="F1087" s="3">
        <v>301.89553633849999</v>
      </c>
      <c r="G1087" s="3">
        <v>47.281457787321401</v>
      </c>
      <c r="H1087" s="3">
        <v>1727.7974999999999</v>
      </c>
      <c r="I1087" s="3">
        <v>1745.1780000000001</v>
      </c>
      <c r="J1087" s="3">
        <v>1722.941</v>
      </c>
    </row>
    <row r="1088" spans="1:10" ht="15" customHeight="1" x14ac:dyDescent="0.25">
      <c r="A1088" s="101">
        <v>44026</v>
      </c>
      <c r="B1088" s="3">
        <v>1738.5974367507299</v>
      </c>
      <c r="D1088" s="3">
        <v>-4.1327560000900103</v>
      </c>
      <c r="E1088" s="3">
        <v>-0.237142617789076</v>
      </c>
      <c r="F1088" s="3">
        <v>301.17961336064002</v>
      </c>
      <c r="G1088" s="3">
        <v>46.932190682807303</v>
      </c>
      <c r="H1088" s="3">
        <v>1730.5972999999999</v>
      </c>
      <c r="I1088" s="3">
        <v>1742.0023000000001</v>
      </c>
      <c r="J1088" s="3">
        <v>1723.4747</v>
      </c>
    </row>
    <row r="1089" spans="1:10" ht="15" customHeight="1" x14ac:dyDescent="0.25">
      <c r="A1089" s="101">
        <v>44027</v>
      </c>
      <c r="B1089" s="3">
        <v>1767.84600576347</v>
      </c>
      <c r="D1089" s="3">
        <v>29.248569012739999</v>
      </c>
      <c r="E1089" s="3">
        <v>1.68230830176552</v>
      </c>
      <c r="F1089" s="3">
        <v>306.24638299943001</v>
      </c>
      <c r="G1089" s="3">
        <v>49.404043124629503</v>
      </c>
      <c r="H1089" s="3">
        <v>1755.0313000000001</v>
      </c>
      <c r="I1089" s="3">
        <v>1772.0588</v>
      </c>
      <c r="J1089" s="3">
        <v>1742.6827000000001</v>
      </c>
    </row>
    <row r="1090" spans="1:10" ht="15" customHeight="1" x14ac:dyDescent="0.25">
      <c r="A1090" s="101">
        <v>44028</v>
      </c>
      <c r="B1090" s="3">
        <v>1754.5454321704999</v>
      </c>
      <c r="D1090" s="3">
        <v>-13.30057359297</v>
      </c>
      <c r="E1090" s="3">
        <v>-0.75236041768389395</v>
      </c>
      <c r="F1090" s="3">
        <v>303.94230643315001</v>
      </c>
      <c r="G1090" s="3">
        <v>48.279986241738598</v>
      </c>
      <c r="H1090" s="3">
        <v>1761.7455</v>
      </c>
      <c r="I1090" s="3">
        <v>1761.9341999999999</v>
      </c>
      <c r="J1090" s="3">
        <v>1748.2764</v>
      </c>
    </row>
    <row r="1091" spans="1:10" ht="15" customHeight="1" x14ac:dyDescent="0.25">
      <c r="A1091" s="101">
        <v>44029</v>
      </c>
      <c r="B1091" s="3">
        <v>1770.1504092195801</v>
      </c>
      <c r="D1091" s="3">
        <v>15.6049770490801</v>
      </c>
      <c r="E1091" s="3">
        <v>0.88940284833636196</v>
      </c>
      <c r="F1091" s="3">
        <v>306.64557796386998</v>
      </c>
      <c r="G1091" s="3">
        <v>49.598792662887497</v>
      </c>
      <c r="H1091" s="3">
        <v>1780.5378000000001</v>
      </c>
      <c r="I1091" s="3">
        <v>1781.104</v>
      </c>
      <c r="J1091" s="3">
        <v>1759.5577000000001</v>
      </c>
    </row>
    <row r="1092" spans="1:10" ht="15" customHeight="1" x14ac:dyDescent="0.25">
      <c r="A1092" s="101">
        <v>44032</v>
      </c>
      <c r="B1092" s="3">
        <v>1784.5358120328999</v>
      </c>
      <c r="D1092" s="3">
        <v>14.3854028133198</v>
      </c>
      <c r="E1092" s="3">
        <v>0.81266556437213899</v>
      </c>
      <c r="F1092" s="3">
        <v>309.13758098065</v>
      </c>
      <c r="G1092" s="3">
        <v>50.8145305355742</v>
      </c>
      <c r="H1092" s="3">
        <v>1775.3596</v>
      </c>
      <c r="I1092" s="3">
        <v>1787.2268999999999</v>
      </c>
      <c r="J1092" s="3">
        <v>1766.3177000000001</v>
      </c>
    </row>
    <row r="1093" spans="1:10" ht="15" customHeight="1" x14ac:dyDescent="0.25">
      <c r="A1093" s="101">
        <v>44033</v>
      </c>
      <c r="B1093" s="3">
        <v>1775.3873165745799</v>
      </c>
      <c r="D1093" s="3">
        <v>-9.1484954583199798</v>
      </c>
      <c r="E1093" s="3">
        <v>-0.51265406928977497</v>
      </c>
      <c r="F1093" s="3">
        <v>307.55277459205001</v>
      </c>
      <c r="G1093" s="3">
        <v>50.041373707703897</v>
      </c>
      <c r="H1093" s="3">
        <v>1796.0075999999999</v>
      </c>
      <c r="I1093" s="3">
        <v>1797.6378</v>
      </c>
      <c r="J1093" s="3">
        <v>1773.2103</v>
      </c>
    </row>
    <row r="1094" spans="1:10" ht="15" customHeight="1" x14ac:dyDescent="0.25">
      <c r="A1094" s="101">
        <v>44034</v>
      </c>
      <c r="B1094" s="3">
        <v>1779.8451391743699</v>
      </c>
      <c r="D1094" s="3">
        <v>4.4578225997900001</v>
      </c>
      <c r="E1094" s="3">
        <v>0.25109014569231197</v>
      </c>
      <c r="F1094" s="3">
        <v>308.32500930185</v>
      </c>
      <c r="G1094" s="3">
        <v>50.418112811543402</v>
      </c>
      <c r="H1094" s="3">
        <v>1776.7405000000001</v>
      </c>
      <c r="I1094" s="3">
        <v>1782.1349</v>
      </c>
      <c r="J1094" s="3">
        <v>1765.1693</v>
      </c>
    </row>
    <row r="1095" spans="1:10" ht="15" customHeight="1" x14ac:dyDescent="0.25">
      <c r="A1095" s="101">
        <v>44035</v>
      </c>
      <c r="B1095" s="3">
        <v>1781.09877623578</v>
      </c>
      <c r="D1095" s="3">
        <v>1.2536370614100101</v>
      </c>
      <c r="E1095" s="3">
        <v>7.04351762868205E-2</v>
      </c>
      <c r="F1095" s="3">
        <v>308.54217856568999</v>
      </c>
      <c r="G1095" s="3">
        <v>50.524060074470398</v>
      </c>
      <c r="H1095" s="3">
        <v>1790.1431</v>
      </c>
      <c r="I1095" s="3">
        <v>1792.9999</v>
      </c>
      <c r="J1095" s="3">
        <v>1776.0211999999999</v>
      </c>
    </row>
    <row r="1096" spans="1:10" ht="15" customHeight="1" x14ac:dyDescent="0.25">
      <c r="A1096" s="101">
        <v>44036</v>
      </c>
      <c r="B1096" s="3">
        <v>1750.2418147186099</v>
      </c>
      <c r="D1096" s="3">
        <v>-30.856961517169999</v>
      </c>
      <c r="E1096" s="3">
        <v>-1.73246772884678</v>
      </c>
      <c r="F1096" s="3">
        <v>303.19678489216</v>
      </c>
      <c r="G1096" s="3">
        <v>47.916279309530999</v>
      </c>
      <c r="H1096" s="3">
        <v>1755.7630999999999</v>
      </c>
      <c r="I1096" s="3">
        <v>1761.8873000000001</v>
      </c>
      <c r="J1096" s="3">
        <v>1740.0326</v>
      </c>
    </row>
    <row r="1097" spans="1:10" ht="15" customHeight="1" x14ac:dyDescent="0.25">
      <c r="A1097" s="101">
        <v>44039</v>
      </c>
      <c r="B1097" s="3">
        <v>1760.3112480723701</v>
      </c>
      <c r="D1097" s="3">
        <v>10.0694333537601</v>
      </c>
      <c r="E1097" s="3">
        <v>0.57531669447510303</v>
      </c>
      <c r="F1097" s="3">
        <v>304.94112661276</v>
      </c>
      <c r="G1097" s="3">
        <v>48.7672663582469</v>
      </c>
      <c r="H1097" s="3">
        <v>1747.8566000000001</v>
      </c>
      <c r="I1097" s="3">
        <v>1763.079</v>
      </c>
      <c r="J1097" s="3">
        <v>1745.5944999999999</v>
      </c>
    </row>
    <row r="1098" spans="1:10" ht="15" customHeight="1" x14ac:dyDescent="0.25">
      <c r="A1098" s="101">
        <v>44040</v>
      </c>
      <c r="B1098" s="3">
        <v>1754.2504487418</v>
      </c>
      <c r="D1098" s="3">
        <v>-6.0607993305700303</v>
      </c>
      <c r="E1098" s="3">
        <v>-0.34430270994444401</v>
      </c>
      <c r="F1098" s="3">
        <v>303.89120605009998</v>
      </c>
      <c r="G1098" s="3">
        <v>48.255056628666601</v>
      </c>
      <c r="H1098" s="3">
        <v>1763.1295</v>
      </c>
      <c r="I1098" s="3">
        <v>1763.7084</v>
      </c>
      <c r="J1098" s="3">
        <v>1744.4839999999999</v>
      </c>
    </row>
    <row r="1099" spans="1:10" ht="15" customHeight="1" x14ac:dyDescent="0.25">
      <c r="A1099" s="101">
        <v>44041</v>
      </c>
      <c r="B1099" s="3">
        <v>1760.58490512208</v>
      </c>
      <c r="D1099" s="3">
        <v>6.3344563802800096</v>
      </c>
      <c r="E1099" s="3">
        <v>0.36109190593756002</v>
      </c>
      <c r="F1099" s="3">
        <v>304.98853259800001</v>
      </c>
      <c r="G1099" s="3">
        <v>48.790393638294397</v>
      </c>
      <c r="H1099" s="3">
        <v>1752.0225</v>
      </c>
      <c r="I1099" s="3">
        <v>1762.0778</v>
      </c>
      <c r="J1099" s="3">
        <v>1750.4175</v>
      </c>
    </row>
    <row r="1100" spans="1:10" ht="15" customHeight="1" x14ac:dyDescent="0.25">
      <c r="A1100" s="101">
        <v>44042</v>
      </c>
      <c r="B1100" s="3">
        <v>1720.28094925289</v>
      </c>
      <c r="D1100" s="3">
        <v>-40.303955869189998</v>
      </c>
      <c r="E1100" s="3">
        <v>-2.2892367049117301</v>
      </c>
      <c r="F1100" s="3">
        <v>298.00662316399001</v>
      </c>
      <c r="G1100" s="3">
        <v>45.384229333741501</v>
      </c>
      <c r="H1100" s="3">
        <v>1758.2869000000001</v>
      </c>
      <c r="I1100" s="3">
        <v>1758.4037000000001</v>
      </c>
      <c r="J1100" s="3">
        <v>1711.6729</v>
      </c>
    </row>
    <row r="1101" spans="1:10" ht="15" customHeight="1" x14ac:dyDescent="0.25">
      <c r="A1101" s="101">
        <v>44043</v>
      </c>
      <c r="B1101" s="3">
        <v>1707.35141508833</v>
      </c>
      <c r="D1101" s="3">
        <v>-12.9295341645599</v>
      </c>
      <c r="E1101" s="3">
        <v>-0.75159433522619101</v>
      </c>
      <c r="F1101" s="3">
        <v>295.76682226569</v>
      </c>
      <c r="G1101" s="3">
        <v>44.291529701756602</v>
      </c>
      <c r="H1101" s="3">
        <v>1726.2874999999999</v>
      </c>
      <c r="I1101" s="3">
        <v>1738.6478</v>
      </c>
      <c r="J1101" s="3">
        <v>1706.3865000000001</v>
      </c>
    </row>
    <row r="1102" spans="1:10" ht="15" customHeight="1" x14ac:dyDescent="0.25">
      <c r="A1102" s="101">
        <v>44046</v>
      </c>
      <c r="B1102" s="3">
        <v>1746.3210364433201</v>
      </c>
      <c r="D1102" s="3">
        <v>38.969621354989997</v>
      </c>
      <c r="E1102" s="3">
        <v>2.2824604829799502</v>
      </c>
      <c r="F1102" s="3">
        <v>302.51758310566998</v>
      </c>
      <c r="G1102" s="3">
        <v>47.5849268474865</v>
      </c>
      <c r="H1102" s="3">
        <v>1708.7384999999999</v>
      </c>
      <c r="I1102" s="3">
        <v>1751.2644</v>
      </c>
      <c r="J1102" s="3">
        <v>1702.3293000000001</v>
      </c>
    </row>
    <row r="1103" spans="1:10" ht="15" customHeight="1" x14ac:dyDescent="0.25">
      <c r="A1103" s="101">
        <v>44047</v>
      </c>
      <c r="B1103" s="3">
        <v>1734.24670512021</v>
      </c>
      <c r="D1103" s="3">
        <v>-12.07433132311</v>
      </c>
      <c r="E1103" s="3">
        <v>-0.69141532806027395</v>
      </c>
      <c r="F1103" s="3">
        <v>300.425930166</v>
      </c>
      <c r="G1103" s="3">
        <v>46.564502041356498</v>
      </c>
      <c r="H1103" s="3">
        <v>1754.749</v>
      </c>
      <c r="I1103" s="3">
        <v>1756.6567</v>
      </c>
      <c r="J1103" s="3">
        <v>1726.5686000000001</v>
      </c>
    </row>
    <row r="1104" spans="1:10" ht="15" customHeight="1" x14ac:dyDescent="0.25">
      <c r="A1104" s="101">
        <v>44048</v>
      </c>
      <c r="B1104" s="3">
        <v>1745.4897332278799</v>
      </c>
      <c r="D1104" s="3">
        <v>11.2430281076699</v>
      </c>
      <c r="E1104" s="3">
        <v>0.64829462120214998</v>
      </c>
      <c r="F1104" s="3">
        <v>302.37357531196</v>
      </c>
      <c r="G1104" s="3">
        <v>47.514671824681002</v>
      </c>
      <c r="H1104" s="3">
        <v>1746.0410999999999</v>
      </c>
      <c r="I1104" s="3">
        <v>1751.3662999999999</v>
      </c>
      <c r="J1104" s="3">
        <v>1736.1279</v>
      </c>
    </row>
    <row r="1105" spans="1:10" ht="15" customHeight="1" x14ac:dyDescent="0.25">
      <c r="A1105" s="101">
        <v>44049</v>
      </c>
      <c r="B1105" s="3">
        <v>1739.1428622662099</v>
      </c>
      <c r="D1105" s="3">
        <v>-6.3468709616699899</v>
      </c>
      <c r="E1105" s="3">
        <v>-0.36361548514713898</v>
      </c>
      <c r="F1105" s="3">
        <v>301.27409816913001</v>
      </c>
      <c r="G1105" s="3">
        <v>46.978285635061198</v>
      </c>
      <c r="H1105" s="3">
        <v>1745.6674</v>
      </c>
      <c r="I1105" s="3">
        <v>1750.6655000000001</v>
      </c>
      <c r="J1105" s="3">
        <v>1730.4970000000001</v>
      </c>
    </row>
    <row r="1106" spans="1:10" ht="15" customHeight="1" x14ac:dyDescent="0.25">
      <c r="A1106" s="101">
        <v>44050</v>
      </c>
      <c r="B1106" s="3">
        <v>1740.4579987612999</v>
      </c>
      <c r="D1106" s="3">
        <v>1.31513649508997</v>
      </c>
      <c r="E1106" s="3">
        <v>7.5619808103422004E-2</v>
      </c>
      <c r="F1106" s="3">
        <v>301.50192106403</v>
      </c>
      <c r="G1106" s="3">
        <v>47.089430332611698</v>
      </c>
      <c r="H1106" s="3">
        <v>1733.3796</v>
      </c>
      <c r="I1106" s="3">
        <v>1746.0488</v>
      </c>
      <c r="J1106" s="3">
        <v>1730.1392000000001</v>
      </c>
    </row>
    <row r="1107" spans="1:10" ht="15" customHeight="1" x14ac:dyDescent="0.25">
      <c r="A1107" s="101">
        <v>44053</v>
      </c>
      <c r="B1107" s="3">
        <v>1748.91358405699</v>
      </c>
      <c r="D1107" s="3">
        <v>8.4555852956900708</v>
      </c>
      <c r="E1107" s="3">
        <v>0.48582530010536901</v>
      </c>
      <c r="F1107" s="3">
        <v>302.96669367686002</v>
      </c>
      <c r="G1107" s="3">
        <v>47.804027998946999</v>
      </c>
      <c r="H1107" s="3">
        <v>1750.0078000000001</v>
      </c>
      <c r="I1107" s="3">
        <v>1754.9889000000001</v>
      </c>
      <c r="J1107" s="3">
        <v>1740.204</v>
      </c>
    </row>
    <row r="1108" spans="1:10" ht="15" customHeight="1" x14ac:dyDescent="0.25">
      <c r="A1108" s="101">
        <v>44054</v>
      </c>
      <c r="B1108" s="3">
        <v>1786.28413971398</v>
      </c>
      <c r="D1108" s="3">
        <v>37.37055565699</v>
      </c>
      <c r="E1108" s="3">
        <v>2.13678686000602</v>
      </c>
      <c r="F1108" s="3">
        <v>309.44044617754003</v>
      </c>
      <c r="G1108" s="3">
        <v>50.962285047787297</v>
      </c>
      <c r="H1108" s="3">
        <v>1760.6366</v>
      </c>
      <c r="I1108" s="3">
        <v>1792.8308999999999</v>
      </c>
      <c r="J1108" s="3">
        <v>1760.6366</v>
      </c>
    </row>
    <row r="1109" spans="1:10" ht="15" customHeight="1" x14ac:dyDescent="0.25">
      <c r="A1109" s="101">
        <v>44055</v>
      </c>
      <c r="B1109" s="3">
        <v>1788.9942842314699</v>
      </c>
      <c r="D1109" s="3">
        <v>2.7101445174898799</v>
      </c>
      <c r="E1109" s="3">
        <v>0.15171967646332399</v>
      </c>
      <c r="F1109" s="3">
        <v>309.90992822133001</v>
      </c>
      <c r="G1109" s="3">
        <v>51.1913245382448</v>
      </c>
      <c r="H1109" s="3">
        <v>1782.5120999999999</v>
      </c>
      <c r="I1109" s="3">
        <v>1790.9172000000001</v>
      </c>
      <c r="J1109" s="3">
        <v>1773.1486</v>
      </c>
    </row>
    <row r="1110" spans="1:10" ht="15" customHeight="1" x14ac:dyDescent="0.25">
      <c r="A1110" s="101">
        <v>44056</v>
      </c>
      <c r="B1110" s="3">
        <v>1786.79835811559</v>
      </c>
      <c r="D1110" s="3">
        <v>-2.1959261158799501</v>
      </c>
      <c r="E1110" s="3">
        <v>-0.122746402000006</v>
      </c>
      <c r="F1110" s="3">
        <v>309.60782618259998</v>
      </c>
      <c r="G1110" s="3">
        <v>51.043942337089</v>
      </c>
      <c r="H1110" s="3">
        <v>1780.1974</v>
      </c>
      <c r="I1110" s="3">
        <v>1795.7971</v>
      </c>
      <c r="J1110" s="3">
        <v>1779.788</v>
      </c>
    </row>
    <row r="1111" spans="1:10" ht="15" customHeight="1" x14ac:dyDescent="0.25">
      <c r="A1111" s="101">
        <v>44057</v>
      </c>
      <c r="B1111" s="3">
        <v>1754.2033124034201</v>
      </c>
      <c r="D1111" s="3">
        <v>-32.595045712169998</v>
      </c>
      <c r="E1111" s="3">
        <v>-1.82421511437618</v>
      </c>
      <c r="F1111" s="3">
        <v>303.95991342208998</v>
      </c>
      <c r="G1111" s="3">
        <v>48.2885759116283</v>
      </c>
      <c r="H1111" s="3">
        <v>1781.7047</v>
      </c>
      <c r="I1111" s="3">
        <v>1781.8463999999999</v>
      </c>
      <c r="J1111" s="3">
        <v>1746.8793000000001</v>
      </c>
    </row>
    <row r="1112" spans="1:10" ht="15" customHeight="1" x14ac:dyDescent="0.25">
      <c r="A1112" s="101">
        <v>44060</v>
      </c>
      <c r="B1112" s="3">
        <v>1773.5304217412399</v>
      </c>
      <c r="D1112" s="3">
        <v>19.327109337820001</v>
      </c>
      <c r="E1112" s="3">
        <v>1.1017599386094099</v>
      </c>
      <c r="F1112" s="3">
        <v>307.30882197761002</v>
      </c>
      <c r="G1112" s="3">
        <v>49.9223600345588</v>
      </c>
      <c r="H1112" s="3">
        <v>1755.2801999999999</v>
      </c>
      <c r="I1112" s="3">
        <v>1773.5994000000001</v>
      </c>
      <c r="J1112" s="3">
        <v>1755.2801999999999</v>
      </c>
    </row>
    <row r="1113" spans="1:10" ht="15" customHeight="1" x14ac:dyDescent="0.25">
      <c r="A1113" s="101">
        <v>44061</v>
      </c>
      <c r="B1113" s="3">
        <v>1760.0894820373601</v>
      </c>
      <c r="D1113" s="3">
        <v>-13.440939703879801</v>
      </c>
      <c r="E1113" s="3">
        <v>-0.75786349865279901</v>
      </c>
      <c r="F1113" s="3">
        <v>304.97984058769998</v>
      </c>
      <c r="G1113" s="3">
        <v>48.786153191537203</v>
      </c>
      <c r="H1113" s="3">
        <v>1764.4768999999999</v>
      </c>
      <c r="I1113" s="3">
        <v>1780.395</v>
      </c>
      <c r="J1113" s="3">
        <v>1755.4536000000001</v>
      </c>
    </row>
    <row r="1114" spans="1:10" ht="15" customHeight="1" x14ac:dyDescent="0.25">
      <c r="A1114" s="101">
        <v>44062</v>
      </c>
      <c r="B1114" s="3">
        <v>1775.2361587406599</v>
      </c>
      <c r="D1114" s="3">
        <v>15.1466767032998</v>
      </c>
      <c r="E1114" s="3">
        <v>0.86056287807407805</v>
      </c>
      <c r="F1114" s="3">
        <v>307.60438388141</v>
      </c>
      <c r="G1114" s="3">
        <v>50.066551593619302</v>
      </c>
      <c r="H1114" s="3">
        <v>1760.9607000000001</v>
      </c>
      <c r="I1114" s="3">
        <v>1775.9011</v>
      </c>
      <c r="J1114" s="3">
        <v>1757.9390000000001</v>
      </c>
    </row>
    <row r="1115" spans="1:10" ht="15" customHeight="1" x14ac:dyDescent="0.25">
      <c r="A1115" s="101">
        <v>44063</v>
      </c>
      <c r="B1115" s="3">
        <v>1751.9312287959599</v>
      </c>
      <c r="D1115" s="3">
        <v>-23.3049299447</v>
      </c>
      <c r="E1115" s="3">
        <v>-1.31277913814196</v>
      </c>
      <c r="F1115" s="3">
        <v>303.56621770179999</v>
      </c>
      <c r="G1115" s="3">
        <v>48.0965092109669</v>
      </c>
      <c r="H1115" s="3">
        <v>1756.6359</v>
      </c>
      <c r="I1115" s="3">
        <v>1761.5137999999999</v>
      </c>
      <c r="J1115" s="3">
        <v>1743.3004000000001</v>
      </c>
    </row>
    <row r="1116" spans="1:10" ht="15" customHeight="1" x14ac:dyDescent="0.25">
      <c r="A1116" s="101">
        <v>44064</v>
      </c>
      <c r="B1116" s="3">
        <v>1753.1343900870299</v>
      </c>
      <c r="D1116" s="3">
        <v>1.20316129107004</v>
      </c>
      <c r="E1116" s="3">
        <v>6.8676285421131994E-2</v>
      </c>
      <c r="F1116" s="3">
        <v>303.77469570391003</v>
      </c>
      <c r="G1116" s="3">
        <v>48.198216392330899</v>
      </c>
      <c r="H1116" s="3">
        <v>1757.7045000000001</v>
      </c>
      <c r="I1116" s="3">
        <v>1765.8527999999999</v>
      </c>
      <c r="J1116" s="3">
        <v>1738.9688000000001</v>
      </c>
    </row>
    <row r="1117" spans="1:10" ht="15" customHeight="1" x14ac:dyDescent="0.25">
      <c r="A1117" s="101">
        <v>44067</v>
      </c>
      <c r="B1117" s="3">
        <v>1788.3974378662899</v>
      </c>
      <c r="D1117" s="3">
        <v>35.2630477792599</v>
      </c>
      <c r="E1117" s="3">
        <v>2.0114286719062902</v>
      </c>
      <c r="F1117" s="3">
        <v>309.88490703129003</v>
      </c>
      <c r="G1117" s="3">
        <v>51.1791178080978</v>
      </c>
      <c r="H1117" s="3">
        <v>1765.9478999999999</v>
      </c>
      <c r="I1117" s="3">
        <v>1792.1025</v>
      </c>
      <c r="J1117" s="3">
        <v>1765.9478999999999</v>
      </c>
    </row>
    <row r="1118" spans="1:10" ht="15" customHeight="1" x14ac:dyDescent="0.25">
      <c r="A1118" s="101">
        <v>44068</v>
      </c>
      <c r="B1118" s="3">
        <v>1786.2651043824101</v>
      </c>
      <c r="D1118" s="3">
        <v>-2.1323334838798398</v>
      </c>
      <c r="E1118" s="3">
        <v>-0.119231521961016</v>
      </c>
      <c r="F1118" s="3">
        <v>309.51542654030999</v>
      </c>
      <c r="G1118" s="3">
        <v>50.9988646450484</v>
      </c>
      <c r="H1118" s="3">
        <v>1794.2882999999999</v>
      </c>
      <c r="I1118" s="3">
        <v>1807.1975</v>
      </c>
      <c r="J1118" s="3">
        <v>1786.1420000000001</v>
      </c>
    </row>
    <row r="1119" spans="1:10" ht="15" customHeight="1" x14ac:dyDescent="0.25">
      <c r="A1119" s="101">
        <v>44069</v>
      </c>
      <c r="B1119" s="3">
        <v>1798.3098454926901</v>
      </c>
      <c r="D1119" s="3">
        <v>12.04474111028</v>
      </c>
      <c r="E1119" s="3">
        <v>0.67429750940828304</v>
      </c>
      <c r="F1119" s="3">
        <v>311.60248135271002</v>
      </c>
      <c r="G1119" s="3">
        <v>52.0170462285868</v>
      </c>
      <c r="H1119" s="3">
        <v>1781.3</v>
      </c>
      <c r="I1119" s="3">
        <v>1798.3098</v>
      </c>
      <c r="J1119" s="3">
        <v>1776.3298</v>
      </c>
    </row>
    <row r="1120" spans="1:10" ht="15" customHeight="1" x14ac:dyDescent="0.25">
      <c r="A1120" s="101">
        <v>44070</v>
      </c>
      <c r="B1120" s="3">
        <v>1793.9693579130301</v>
      </c>
      <c r="D1120" s="3">
        <v>-4.34048757966002</v>
      </c>
      <c r="E1120" s="3">
        <v>-0.24136483434926601</v>
      </c>
      <c r="F1120" s="3">
        <v>310.85038253976001</v>
      </c>
      <c r="G1120" s="3">
        <v>51.650130536772203</v>
      </c>
      <c r="H1120" s="3">
        <v>1803.0797</v>
      </c>
      <c r="I1120" s="3">
        <v>1805.0409999999999</v>
      </c>
      <c r="J1120" s="3">
        <v>1791.9132</v>
      </c>
    </row>
    <row r="1121" spans="1:10" ht="15" customHeight="1" x14ac:dyDescent="0.25">
      <c r="A1121" s="101">
        <v>44071</v>
      </c>
      <c r="B1121" s="3">
        <v>1776.5685112932399</v>
      </c>
      <c r="D1121" s="3">
        <v>-17.400846619790101</v>
      </c>
      <c r="E1121" s="3">
        <v>-0.96996342457226203</v>
      </c>
      <c r="F1121" s="3">
        <v>307.83524752398</v>
      </c>
      <c r="G1121" s="3">
        <v>50.179179737248703</v>
      </c>
      <c r="H1121" s="3">
        <v>1796.6824999999999</v>
      </c>
      <c r="I1121" s="3">
        <v>1797.5193999999999</v>
      </c>
      <c r="J1121" s="3">
        <v>1770.501</v>
      </c>
    </row>
    <row r="1122" spans="1:10" ht="15" customHeight="1" x14ac:dyDescent="0.25">
      <c r="A1122" s="101">
        <v>44074</v>
      </c>
      <c r="B1122" s="3">
        <v>1766.3305370892399</v>
      </c>
      <c r="D1122" s="3">
        <v>-10.237974204</v>
      </c>
      <c r="E1122" s="3">
        <v>-0.57627804044254605</v>
      </c>
      <c r="F1122" s="3">
        <v>306.06126059176</v>
      </c>
      <c r="G1122" s="3">
        <v>49.313730103107503</v>
      </c>
      <c r="H1122" s="3">
        <v>1784.2452000000001</v>
      </c>
      <c r="I1122" s="3">
        <v>1793.2909999999999</v>
      </c>
      <c r="J1122" s="3">
        <v>1766.3306</v>
      </c>
    </row>
    <row r="1123" spans="1:10" ht="15" customHeight="1" x14ac:dyDescent="0.25">
      <c r="A1123" s="101">
        <v>44075</v>
      </c>
      <c r="B1123" s="3">
        <v>1769.44377579092</v>
      </c>
      <c r="D1123" s="3">
        <v>3.11323870168007</v>
      </c>
      <c r="E1123" s="3">
        <v>0.176254593141456</v>
      </c>
      <c r="F1123" s="3">
        <v>306.60070762138002</v>
      </c>
      <c r="G1123" s="3">
        <v>49.5769024106053</v>
      </c>
      <c r="H1123" s="3">
        <v>1778.7473</v>
      </c>
      <c r="I1123" s="3">
        <v>1786.5266999999999</v>
      </c>
      <c r="J1123" s="3">
        <v>1756.5071</v>
      </c>
    </row>
    <row r="1124" spans="1:10" ht="15" customHeight="1" x14ac:dyDescent="0.25">
      <c r="A1124" s="101">
        <v>44076</v>
      </c>
      <c r="B1124" s="3">
        <v>1782.8611824536799</v>
      </c>
      <c r="D1124" s="3">
        <v>13.4174066627599</v>
      </c>
      <c r="E1124" s="3">
        <v>0.75828386560417005</v>
      </c>
      <c r="F1124" s="3">
        <v>308.92561131910003</v>
      </c>
      <c r="G1124" s="3">
        <v>50.711119928254803</v>
      </c>
      <c r="H1124" s="3">
        <v>1779.4463000000001</v>
      </c>
      <c r="I1124" s="3">
        <v>1804.4983</v>
      </c>
      <c r="J1124" s="3">
        <v>1777.5938000000001</v>
      </c>
    </row>
    <row r="1125" spans="1:10" ht="15" customHeight="1" x14ac:dyDescent="0.25">
      <c r="A1125" s="101">
        <v>44077</v>
      </c>
      <c r="B1125" s="3">
        <v>1760.61268973346</v>
      </c>
      <c r="D1125" s="3">
        <v>-22.2484927202199</v>
      </c>
      <c r="E1125" s="3">
        <v>-1.24790942442306</v>
      </c>
      <c r="F1125" s="3">
        <v>305.07049950099002</v>
      </c>
      <c r="G1125" s="3">
        <v>48.830381659015401</v>
      </c>
      <c r="H1125" s="3">
        <v>1800.8318999999999</v>
      </c>
      <c r="I1125" s="3">
        <v>1815.2418</v>
      </c>
      <c r="J1125" s="3">
        <v>1755.3208</v>
      </c>
    </row>
    <row r="1126" spans="1:10" ht="15" customHeight="1" x14ac:dyDescent="0.25">
      <c r="A1126" s="101">
        <v>44078</v>
      </c>
      <c r="B1126" s="3">
        <v>1761.9946674815901</v>
      </c>
      <c r="D1126" s="3">
        <v>1.3819777481301101</v>
      </c>
      <c r="E1126" s="3">
        <v>7.8494137648155105E-2</v>
      </c>
      <c r="F1126" s="3">
        <v>305.30996195878998</v>
      </c>
      <c r="G1126" s="3">
        <v>48.947204783655998</v>
      </c>
      <c r="H1126" s="3">
        <v>1759.6958</v>
      </c>
      <c r="I1126" s="3">
        <v>1792.1042</v>
      </c>
      <c r="J1126" s="3">
        <v>1748.5726</v>
      </c>
    </row>
    <row r="1127" spans="1:10" ht="15" customHeight="1" x14ac:dyDescent="0.25">
      <c r="A1127" s="101">
        <v>44081</v>
      </c>
      <c r="B1127" s="3">
        <v>1799.25937755015</v>
      </c>
      <c r="D1127" s="3">
        <v>37.2647100685599</v>
      </c>
      <c r="E1127" s="3">
        <v>2.1149161661097402</v>
      </c>
      <c r="F1127" s="3">
        <v>311.767011701</v>
      </c>
      <c r="G1127" s="3">
        <v>52.097313296594201</v>
      </c>
      <c r="H1127" s="3">
        <v>1776.1582000000001</v>
      </c>
      <c r="I1127" s="3">
        <v>1800.9122</v>
      </c>
      <c r="J1127" s="3">
        <v>1773.9438</v>
      </c>
    </row>
    <row r="1128" spans="1:10" ht="15" customHeight="1" x14ac:dyDescent="0.25">
      <c r="A1128" s="101">
        <v>44082</v>
      </c>
      <c r="B1128" s="3">
        <v>1782.59515900161</v>
      </c>
      <c r="D1128" s="3">
        <v>-16.664218548539999</v>
      </c>
      <c r="E1128" s="3">
        <v>-0.92617099882673604</v>
      </c>
      <c r="F1128" s="3">
        <v>308.87951605472</v>
      </c>
      <c r="G1128" s="3">
        <v>50.688632090848103</v>
      </c>
      <c r="H1128" s="3">
        <v>1800.3911000000001</v>
      </c>
      <c r="I1128" s="3">
        <v>1801.2543000000001</v>
      </c>
      <c r="J1128" s="3">
        <v>1768.4255000000001</v>
      </c>
    </row>
    <row r="1129" spans="1:10" ht="15" customHeight="1" x14ac:dyDescent="0.25">
      <c r="A1129" s="101">
        <v>44083</v>
      </c>
      <c r="B1129" s="3">
        <v>1812.5818262103001</v>
      </c>
      <c r="D1129" s="3">
        <v>29.986667208690001</v>
      </c>
      <c r="E1129" s="3">
        <v>1.6821916663054699</v>
      </c>
      <c r="F1129" s="3">
        <v>314.07546153272</v>
      </c>
      <c r="G1129" s="3">
        <v>53.2235037019515</v>
      </c>
      <c r="H1129" s="3">
        <v>1780.4827</v>
      </c>
      <c r="I1129" s="3">
        <v>1812.8195000000001</v>
      </c>
      <c r="J1129" s="3">
        <v>1779.38</v>
      </c>
    </row>
    <row r="1130" spans="1:10" ht="15" customHeight="1" x14ac:dyDescent="0.25">
      <c r="A1130" s="101">
        <v>44084</v>
      </c>
      <c r="B1130" s="3">
        <v>1802.8516383348001</v>
      </c>
      <c r="D1130" s="3">
        <v>-9.7301878754999507</v>
      </c>
      <c r="E1130" s="3">
        <v>-0.53681371703055902</v>
      </c>
      <c r="F1130" s="3">
        <v>312.38946137339002</v>
      </c>
      <c r="G1130" s="3">
        <v>52.400978916366903</v>
      </c>
      <c r="H1130" s="3">
        <v>1811.4928</v>
      </c>
      <c r="I1130" s="3">
        <v>1813.7605000000001</v>
      </c>
      <c r="J1130" s="3">
        <v>1792.4346</v>
      </c>
    </row>
    <row r="1131" spans="1:10" ht="15" customHeight="1" x14ac:dyDescent="0.25">
      <c r="A1131" s="101">
        <v>44085</v>
      </c>
      <c r="B1131" s="3">
        <v>1801.4583443771801</v>
      </c>
      <c r="D1131" s="3">
        <v>-1.3932939576200101</v>
      </c>
      <c r="E1131" s="3">
        <v>-7.7282785116305999E-2</v>
      </c>
      <c r="F1131" s="3">
        <v>312.14803809723003</v>
      </c>
      <c r="G1131" s="3">
        <v>52.283199195315397</v>
      </c>
      <c r="H1131" s="3">
        <v>1800.8967</v>
      </c>
      <c r="I1131" s="3">
        <v>1812.0042000000001</v>
      </c>
      <c r="J1131" s="3">
        <v>1792.2079000000001</v>
      </c>
    </row>
    <row r="1132" spans="1:10" ht="15" customHeight="1" x14ac:dyDescent="0.25">
      <c r="A1132" s="101">
        <v>44088</v>
      </c>
      <c r="B1132" s="3">
        <v>1802.6924748620099</v>
      </c>
      <c r="D1132" s="3">
        <v>1.23413048482984</v>
      </c>
      <c r="E1132" s="3">
        <v>6.8507300692344203E-2</v>
      </c>
      <c r="F1132" s="3">
        <v>312.36188229228998</v>
      </c>
      <c r="G1132" s="3">
        <v>52.387524304489801</v>
      </c>
      <c r="H1132" s="3">
        <v>1810.2025000000001</v>
      </c>
      <c r="I1132" s="3">
        <v>1816.9530999999999</v>
      </c>
      <c r="J1132" s="3">
        <v>1795.5387000000001</v>
      </c>
    </row>
    <row r="1133" spans="1:10" ht="15" customHeight="1" x14ac:dyDescent="0.25">
      <c r="A1133" s="101">
        <v>44089</v>
      </c>
      <c r="B1133" s="3">
        <v>1818.80293157911</v>
      </c>
      <c r="D1133" s="3">
        <v>16.1104567171</v>
      </c>
      <c r="E1133" s="3">
        <v>0.89368857649074696</v>
      </c>
      <c r="F1133" s="3">
        <v>315.15342475164999</v>
      </c>
      <c r="G1133" s="3">
        <v>53.749394201197298</v>
      </c>
      <c r="H1133" s="3">
        <v>1801.5107</v>
      </c>
      <c r="I1133" s="3">
        <v>1829.3693000000001</v>
      </c>
      <c r="J1133" s="3">
        <v>1801.0643</v>
      </c>
    </row>
    <row r="1134" spans="1:10" ht="15" customHeight="1" x14ac:dyDescent="0.25">
      <c r="A1134" s="101">
        <v>44090</v>
      </c>
      <c r="B1134" s="3">
        <v>1838.26241963555</v>
      </c>
      <c r="D1134" s="3">
        <v>19.459488056440001</v>
      </c>
      <c r="E1134" s="3">
        <v>1.0699063498619401</v>
      </c>
      <c r="F1134" s="3">
        <v>318.52527125488001</v>
      </c>
      <c r="G1134" s="3">
        <v>55.394368732632401</v>
      </c>
      <c r="H1134" s="3">
        <v>1822.0930000000001</v>
      </c>
      <c r="I1134" s="3">
        <v>1839.4448</v>
      </c>
      <c r="J1134" s="3">
        <v>1821.0938000000001</v>
      </c>
    </row>
    <row r="1135" spans="1:10" ht="15" customHeight="1" x14ac:dyDescent="0.25">
      <c r="A1135" s="101">
        <v>44091</v>
      </c>
      <c r="B1135" s="3">
        <v>1833.7451989931899</v>
      </c>
      <c r="D1135" s="3">
        <v>-4.5172206423601402</v>
      </c>
      <c r="E1135" s="3">
        <v>-0.245733176836404</v>
      </c>
      <c r="F1135" s="3">
        <v>317.74254898679999</v>
      </c>
      <c r="G1135" s="3">
        <v>55.012513213721498</v>
      </c>
      <c r="H1135" s="3">
        <v>1820.6584</v>
      </c>
      <c r="I1135" s="3">
        <v>1836.5988</v>
      </c>
      <c r="J1135" s="3">
        <v>1815.4033999999999</v>
      </c>
    </row>
    <row r="1136" spans="1:10" ht="15" customHeight="1" x14ac:dyDescent="0.25">
      <c r="A1136" s="101">
        <v>44092</v>
      </c>
      <c r="B1136" s="3">
        <v>1835.3631569643401</v>
      </c>
      <c r="D1136" s="3">
        <v>1.6179579711501899</v>
      </c>
      <c r="E1136" s="3">
        <v>8.8232431203549802E-2</v>
      </c>
      <c r="F1136" s="3">
        <v>318.02290096273998</v>
      </c>
      <c r="G1136" s="3">
        <v>55.149284522800102</v>
      </c>
      <c r="H1136" s="3">
        <v>1834.002</v>
      </c>
      <c r="I1136" s="3">
        <v>1847.3586</v>
      </c>
      <c r="J1136" s="3">
        <v>1830.9851000000001</v>
      </c>
    </row>
    <row r="1137" spans="1:10" ht="15" customHeight="1" x14ac:dyDescent="0.25">
      <c r="A1137" s="101">
        <v>44095</v>
      </c>
      <c r="B1137" s="3">
        <v>1770.6092711901399</v>
      </c>
      <c r="D1137" s="3">
        <v>-64.7538857742001</v>
      </c>
      <c r="E1137" s="3">
        <v>-3.5281238772005099</v>
      </c>
      <c r="F1137" s="3">
        <v>306.80265905891002</v>
      </c>
      <c r="G1137" s="3">
        <v>49.675425570246503</v>
      </c>
      <c r="H1137" s="3">
        <v>1822.317</v>
      </c>
      <c r="I1137" s="3">
        <v>1822.317</v>
      </c>
      <c r="J1137" s="3">
        <v>1769.7156</v>
      </c>
    </row>
    <row r="1138" spans="1:10" ht="15" customHeight="1" x14ac:dyDescent="0.25">
      <c r="A1138" s="101">
        <v>44096</v>
      </c>
      <c r="B1138" s="3">
        <v>1781.91792387642</v>
      </c>
      <c r="D1138" s="3">
        <v>11.30865268628</v>
      </c>
      <c r="E1138" s="3">
        <v>0.63868708191496804</v>
      </c>
      <c r="F1138" s="3">
        <v>308.76216800929001</v>
      </c>
      <c r="G1138" s="3">
        <v>50.631383178164498</v>
      </c>
      <c r="H1138" s="3">
        <v>1780.0753</v>
      </c>
      <c r="I1138" s="3">
        <v>1793.3575000000001</v>
      </c>
      <c r="J1138" s="3">
        <v>1776.8489</v>
      </c>
    </row>
    <row r="1139" spans="1:10" ht="15" customHeight="1" x14ac:dyDescent="0.25">
      <c r="A1139" s="101">
        <v>44097</v>
      </c>
      <c r="B1139" s="3">
        <v>1795.63961814294</v>
      </c>
      <c r="D1139" s="3">
        <v>13.721694266519901</v>
      </c>
      <c r="E1139" s="3">
        <v>0.77005198065853697</v>
      </c>
      <c r="F1139" s="3">
        <v>311.13979719957001</v>
      </c>
      <c r="G1139" s="3">
        <v>51.7913231278214</v>
      </c>
      <c r="H1139" s="3">
        <v>1791.6655000000001</v>
      </c>
      <c r="I1139" s="3">
        <v>1814.5293999999999</v>
      </c>
      <c r="J1139" s="3">
        <v>1789.7008000000001</v>
      </c>
    </row>
    <row r="1140" spans="1:10" ht="15" customHeight="1" x14ac:dyDescent="0.25">
      <c r="A1140" s="101">
        <v>44098</v>
      </c>
      <c r="B1140" s="3">
        <v>1777.5143277140201</v>
      </c>
      <c r="D1140" s="3">
        <v>-18.1252904289199</v>
      </c>
      <c r="E1140" s="3">
        <v>-1.00940579867943</v>
      </c>
      <c r="F1140" s="3">
        <v>307.99913404464002</v>
      </c>
      <c r="G1140" s="3">
        <v>50.259132710277903</v>
      </c>
      <c r="H1140" s="3">
        <v>1773.1234999999999</v>
      </c>
      <c r="I1140" s="3">
        <v>1789.0545999999999</v>
      </c>
      <c r="J1140" s="3">
        <v>1767.4704999999999</v>
      </c>
    </row>
    <row r="1141" spans="1:10" ht="15" customHeight="1" x14ac:dyDescent="0.25">
      <c r="A1141" s="101">
        <v>44099</v>
      </c>
      <c r="B1141" s="3">
        <v>1783.8677296563999</v>
      </c>
      <c r="D1141" s="3">
        <v>6.35340194237983</v>
      </c>
      <c r="E1141" s="3">
        <v>0.357431827317578</v>
      </c>
      <c r="F1141" s="3">
        <v>309.10002097758002</v>
      </c>
      <c r="G1141" s="3">
        <v>50.796206674036704</v>
      </c>
      <c r="H1141" s="3">
        <v>1782.1795999999999</v>
      </c>
      <c r="I1141" s="3">
        <v>1789.1478</v>
      </c>
      <c r="J1141" s="3">
        <v>1762.4286999999999</v>
      </c>
    </row>
    <row r="1142" spans="1:10" ht="15" customHeight="1" x14ac:dyDescent="0.25">
      <c r="A1142" s="101">
        <v>44102</v>
      </c>
      <c r="B1142" s="3">
        <v>1834.63939038428</v>
      </c>
      <c r="D1142" s="3">
        <v>50.771660727879997</v>
      </c>
      <c r="E1142" s="3">
        <v>2.84615612939302</v>
      </c>
      <c r="F1142" s="3">
        <v>317.89749017059</v>
      </c>
      <c r="G1142" s="3">
        <v>55.088102153182703</v>
      </c>
      <c r="H1142" s="3">
        <v>1810.8447000000001</v>
      </c>
      <c r="I1142" s="3">
        <v>1836.9528</v>
      </c>
      <c r="J1142" s="3">
        <v>1806.7654</v>
      </c>
    </row>
    <row r="1143" spans="1:10" ht="15" customHeight="1" x14ac:dyDescent="0.25">
      <c r="A1143" s="101">
        <v>44103</v>
      </c>
      <c r="B1143" s="3">
        <v>1836.5978560552001</v>
      </c>
      <c r="D1143" s="3">
        <v>1.9584656709200701</v>
      </c>
      <c r="E1143" s="3">
        <v>0.10674935255314801</v>
      </c>
      <c r="F1143" s="3">
        <v>318.23684368313002</v>
      </c>
      <c r="G1143" s="3">
        <v>55.253657698118303</v>
      </c>
      <c r="H1143" s="3">
        <v>1833.2130999999999</v>
      </c>
      <c r="I1143" s="3">
        <v>1842.2987000000001</v>
      </c>
      <c r="J1143" s="3">
        <v>1827.7867000000001</v>
      </c>
    </row>
    <row r="1144" spans="1:10" ht="15" customHeight="1" x14ac:dyDescent="0.25">
      <c r="A1144" s="101">
        <v>44104</v>
      </c>
      <c r="B1144" s="3">
        <v>1829.4048792292799</v>
      </c>
      <c r="D1144" s="3">
        <v>-7.1929768259201401</v>
      </c>
      <c r="E1144" s="3">
        <v>-0.39164680510789202</v>
      </c>
      <c r="F1144" s="3">
        <v>316.99047925217002</v>
      </c>
      <c r="G1144" s="3">
        <v>54.645611707931003</v>
      </c>
      <c r="H1144" s="3">
        <v>1827.9291000000001</v>
      </c>
      <c r="I1144" s="3">
        <v>1841.2941000000001</v>
      </c>
      <c r="J1144" s="3">
        <v>1820.8025</v>
      </c>
    </row>
    <row r="1145" spans="1:10" ht="15" customHeight="1" x14ac:dyDescent="0.25">
      <c r="A1145" s="101">
        <v>44105</v>
      </c>
      <c r="B1145" s="3">
        <v>1830.04157647329</v>
      </c>
      <c r="D1145" s="3">
        <v>0.636697244010065</v>
      </c>
      <c r="E1145" s="3">
        <v>3.4803517320791601E-2</v>
      </c>
      <c r="F1145" s="3">
        <v>317.40296586167</v>
      </c>
      <c r="G1145" s="3">
        <v>54.846845650975503</v>
      </c>
      <c r="H1145" s="3">
        <v>1836.6549</v>
      </c>
      <c r="I1145" s="3">
        <v>1842.0027</v>
      </c>
      <c r="J1145" s="3">
        <v>1825.7878000000001</v>
      </c>
    </row>
    <row r="1146" spans="1:10" ht="15" customHeight="1" x14ac:dyDescent="0.25">
      <c r="A1146" s="101">
        <v>44106</v>
      </c>
      <c r="B1146" s="3">
        <v>1813.68573281304</v>
      </c>
      <c r="D1146" s="3">
        <v>-16.355843660249999</v>
      </c>
      <c r="E1146" s="3">
        <v>-0.89374164338766804</v>
      </c>
      <c r="F1146" s="3">
        <v>314.56620337842003</v>
      </c>
      <c r="G1146" s="3">
        <v>53.462914907922098</v>
      </c>
      <c r="H1146" s="3">
        <v>1816.3191999999999</v>
      </c>
      <c r="I1146" s="3">
        <v>1816.3191999999999</v>
      </c>
      <c r="J1146" s="3">
        <v>1790.6781000000001</v>
      </c>
    </row>
    <row r="1147" spans="1:10" ht="15" customHeight="1" x14ac:dyDescent="0.25">
      <c r="A1147" s="101">
        <v>44109</v>
      </c>
      <c r="B1147" s="3">
        <v>1839.6768515292999</v>
      </c>
      <c r="D1147" s="3">
        <v>25.991118716259901</v>
      </c>
      <c r="E1147" s="3">
        <v>1.4330552557166101</v>
      </c>
      <c r="F1147" s="3">
        <v>319.07411088864001</v>
      </c>
      <c r="G1147" s="3">
        <v>55.662123275584698</v>
      </c>
      <c r="H1147" s="3">
        <v>1828.2670000000001</v>
      </c>
      <c r="I1147" s="3">
        <v>1842.2172</v>
      </c>
      <c r="J1147" s="3">
        <v>1828.2670000000001</v>
      </c>
    </row>
    <row r="1148" spans="1:10" ht="15" customHeight="1" x14ac:dyDescent="0.25">
      <c r="A1148" s="101">
        <v>44110</v>
      </c>
      <c r="B1148" s="3">
        <v>1839.1482862693499</v>
      </c>
      <c r="D1148" s="3">
        <v>-0.52856525995002801</v>
      </c>
      <c r="E1148" s="3">
        <v>-2.8731418754912499E-2</v>
      </c>
      <c r="F1148" s="3">
        <v>318.9824363697</v>
      </c>
      <c r="G1148" s="3">
        <v>55.617399339102597</v>
      </c>
      <c r="H1148" s="3">
        <v>1847.8822</v>
      </c>
      <c r="I1148" s="3">
        <v>1855.5679</v>
      </c>
      <c r="J1148" s="3">
        <v>1833.8014000000001</v>
      </c>
    </row>
    <row r="1149" spans="1:10" ht="15" customHeight="1" x14ac:dyDescent="0.25">
      <c r="A1149" s="101">
        <v>44111</v>
      </c>
      <c r="B1149" s="3">
        <v>1839.22068609094</v>
      </c>
      <c r="D1149" s="3">
        <v>7.2399821590124702E-2</v>
      </c>
      <c r="E1149" s="3">
        <v>3.9365951147507499E-3</v>
      </c>
      <c r="F1149" s="3">
        <v>318.99499341670997</v>
      </c>
      <c r="G1149" s="3">
        <v>55.623525366044099</v>
      </c>
      <c r="H1149" s="3">
        <v>1836.6165000000001</v>
      </c>
      <c r="I1149" s="3">
        <v>1851.1368</v>
      </c>
      <c r="J1149" s="3">
        <v>1836.4059</v>
      </c>
    </row>
    <row r="1150" spans="1:10" ht="15" customHeight="1" x14ac:dyDescent="0.25">
      <c r="A1150" s="101">
        <v>44112</v>
      </c>
      <c r="B1150" s="3">
        <v>1841.3952650686799</v>
      </c>
      <c r="D1150" s="3">
        <v>2.1745789777398801</v>
      </c>
      <c r="E1150" s="3">
        <v>0.118233716822846</v>
      </c>
      <c r="F1150" s="3">
        <v>319.37215305390998</v>
      </c>
      <c r="G1150" s="3">
        <v>55.807524844337401</v>
      </c>
      <c r="H1150" s="3">
        <v>1849.3717999999999</v>
      </c>
      <c r="I1150" s="3">
        <v>1850.8242</v>
      </c>
      <c r="J1150" s="3">
        <v>1833.7761</v>
      </c>
    </row>
    <row r="1151" spans="1:10" ht="15" customHeight="1" x14ac:dyDescent="0.25">
      <c r="A1151" s="101">
        <v>44113</v>
      </c>
      <c r="B1151" s="3">
        <v>1840.06755299063</v>
      </c>
      <c r="D1151" s="3">
        <v>-1.3277120780498901</v>
      </c>
      <c r="E1151" s="3">
        <v>-7.2103589231309301E-2</v>
      </c>
      <c r="F1151" s="3">
        <v>319.14187426855</v>
      </c>
      <c r="G1151" s="3">
        <v>55.695182026630697</v>
      </c>
      <c r="H1151" s="3">
        <v>1843.9292</v>
      </c>
      <c r="I1151" s="3">
        <v>1848.5572999999999</v>
      </c>
      <c r="J1151" s="3">
        <v>1836.3004000000001</v>
      </c>
    </row>
    <row r="1152" spans="1:10" ht="15" customHeight="1" x14ac:dyDescent="0.25">
      <c r="A1152" s="101">
        <v>44116</v>
      </c>
      <c r="B1152" s="3">
        <v>1855.38837761839</v>
      </c>
      <c r="D1152" s="3">
        <v>15.320824627759899</v>
      </c>
      <c r="E1152" s="3">
        <v>0.832622943807659</v>
      </c>
      <c r="F1152" s="3">
        <v>321.79912273701001</v>
      </c>
      <c r="G1152" s="3">
        <v>56.991535834588703</v>
      </c>
      <c r="H1152" s="3">
        <v>1844.8259</v>
      </c>
      <c r="I1152" s="3">
        <v>1857.7292</v>
      </c>
      <c r="J1152" s="3">
        <v>1841.2563</v>
      </c>
    </row>
    <row r="1153" spans="1:10" ht="15" customHeight="1" x14ac:dyDescent="0.25">
      <c r="A1153" s="101">
        <v>44117</v>
      </c>
      <c r="B1153" s="3">
        <v>1833.45561907858</v>
      </c>
      <c r="D1153" s="3">
        <v>-21.932758539809999</v>
      </c>
      <c r="E1153" s="3">
        <v>-1.18211145463589</v>
      </c>
      <c r="F1153" s="3">
        <v>317.99509844622003</v>
      </c>
      <c r="G1153" s="3">
        <v>55.135720906680199</v>
      </c>
      <c r="H1153" s="3">
        <v>1854.9204999999999</v>
      </c>
      <c r="I1153" s="3">
        <v>1856.1771000000001</v>
      </c>
      <c r="J1153" s="3">
        <v>1832.1586</v>
      </c>
    </row>
    <row r="1154" spans="1:10" ht="15" customHeight="1" x14ac:dyDescent="0.25">
      <c r="A1154" s="101">
        <v>44118</v>
      </c>
      <c r="B1154" s="3">
        <v>1840.85374420271</v>
      </c>
      <c r="D1154" s="3">
        <v>7.3981251241300399</v>
      </c>
      <c r="E1154" s="3">
        <v>0.40350718321984202</v>
      </c>
      <c r="F1154" s="3">
        <v>319.27823151074</v>
      </c>
      <c r="G1154" s="3">
        <v>55.7617046842797</v>
      </c>
      <c r="H1154" s="3">
        <v>1838.3827000000001</v>
      </c>
      <c r="I1154" s="3">
        <v>1848.9965</v>
      </c>
      <c r="J1154" s="3">
        <v>1833.4911999999999</v>
      </c>
    </row>
    <row r="1155" spans="1:10" ht="15" customHeight="1" x14ac:dyDescent="0.25">
      <c r="A1155" s="101">
        <v>44119</v>
      </c>
      <c r="B1155" s="3">
        <v>1812.9544532469899</v>
      </c>
      <c r="D1155" s="3">
        <v>-27.899290955720002</v>
      </c>
      <c r="E1155" s="3">
        <v>-1.5155626047741</v>
      </c>
      <c r="F1155" s="3">
        <v>314.43937002877999</v>
      </c>
      <c r="G1155" s="3">
        <v>53.401038535526503</v>
      </c>
      <c r="H1155" s="3">
        <v>1824.2722000000001</v>
      </c>
      <c r="I1155" s="3">
        <v>1825.0897</v>
      </c>
      <c r="J1155" s="3">
        <v>1802.5220999999999</v>
      </c>
    </row>
    <row r="1156" spans="1:10" ht="15" customHeight="1" x14ac:dyDescent="0.25">
      <c r="A1156" s="101">
        <v>44120</v>
      </c>
      <c r="B1156" s="3">
        <v>1835.30452669279</v>
      </c>
      <c r="D1156" s="3">
        <v>22.3500734458</v>
      </c>
      <c r="E1156" s="3">
        <v>1.2327983974319501</v>
      </c>
      <c r="F1156" s="3">
        <v>318.31577354338998</v>
      </c>
      <c r="G1156" s="3">
        <v>55.292164080236503</v>
      </c>
      <c r="H1156" s="3">
        <v>1829.3318999999999</v>
      </c>
      <c r="I1156" s="3">
        <v>1841.7003999999999</v>
      </c>
      <c r="J1156" s="3">
        <v>1811.8225</v>
      </c>
    </row>
    <row r="1157" spans="1:10" ht="15" customHeight="1" x14ac:dyDescent="0.25">
      <c r="A1157" s="101">
        <v>44123</v>
      </c>
      <c r="B1157" s="3">
        <v>1841.58721208878</v>
      </c>
      <c r="D1157" s="3">
        <v>6.2826853959900202</v>
      </c>
      <c r="E1157" s="3">
        <v>0.34232386531032299</v>
      </c>
      <c r="F1157" s="3">
        <v>319.40544440328</v>
      </c>
      <c r="G1157" s="3">
        <v>55.823766218841897</v>
      </c>
      <c r="H1157" s="3">
        <v>1841.7739999999999</v>
      </c>
      <c r="I1157" s="3">
        <v>1851.4308000000001</v>
      </c>
      <c r="J1157" s="3">
        <v>1833.6953000000001</v>
      </c>
    </row>
    <row r="1158" spans="1:10" ht="15" customHeight="1" x14ac:dyDescent="0.25">
      <c r="A1158" s="101">
        <v>44124</v>
      </c>
      <c r="B1158" s="3">
        <v>1841.58575457234</v>
      </c>
      <c r="D1158" s="3">
        <v>-1.4575164400412099E-3</v>
      </c>
      <c r="E1158" s="3">
        <v>-7.9144578679635202E-5</v>
      </c>
      <c r="F1158" s="3">
        <v>319.40519161118999</v>
      </c>
      <c r="G1158" s="3">
        <v>55.8236428927802</v>
      </c>
      <c r="H1158" s="3">
        <v>1841.4012</v>
      </c>
      <c r="I1158" s="3">
        <v>1854.3545999999999</v>
      </c>
      <c r="J1158" s="3">
        <v>1836.7472</v>
      </c>
    </row>
    <row r="1159" spans="1:10" ht="15" customHeight="1" x14ac:dyDescent="0.25">
      <c r="A1159" s="101">
        <v>44125</v>
      </c>
      <c r="B1159" s="3">
        <v>1820.7170431714101</v>
      </c>
      <c r="D1159" s="3">
        <v>-20.868711400929801</v>
      </c>
      <c r="E1159" s="3">
        <v>-1.1331924863730301</v>
      </c>
      <c r="F1159" s="3">
        <v>315.78571597876999</v>
      </c>
      <c r="G1159" s="3">
        <v>54.057861079528102</v>
      </c>
      <c r="H1159" s="3">
        <v>1848.6509000000001</v>
      </c>
      <c r="I1159" s="3">
        <v>1849.6061999999999</v>
      </c>
      <c r="J1159" s="3">
        <v>1815.5902000000001</v>
      </c>
    </row>
    <row r="1160" spans="1:10" ht="15" customHeight="1" x14ac:dyDescent="0.25">
      <c r="A1160" s="101">
        <v>44126</v>
      </c>
      <c r="B1160" s="3">
        <v>1816.2931942621999</v>
      </c>
      <c r="D1160" s="3">
        <v>-4.4238489092101601</v>
      </c>
      <c r="E1160" s="3">
        <v>-0.24297289498123001</v>
      </c>
      <c r="F1160" s="3">
        <v>315.28763721896001</v>
      </c>
      <c r="G1160" s="3">
        <v>53.814870518198802</v>
      </c>
      <c r="H1160" s="3">
        <v>1807.0764999999999</v>
      </c>
      <c r="I1160" s="3">
        <v>1818.3030000000001</v>
      </c>
      <c r="J1160" s="3">
        <v>1791.8114</v>
      </c>
    </row>
    <row r="1161" spans="1:10" ht="15" customHeight="1" x14ac:dyDescent="0.25">
      <c r="A1161" s="101">
        <v>44127</v>
      </c>
      <c r="B1161" s="3">
        <v>1819.9393484500699</v>
      </c>
      <c r="D1161" s="3">
        <v>3.6461541878700201</v>
      </c>
      <c r="E1161" s="3">
        <v>0.20074700491024</v>
      </c>
      <c r="F1161" s="3">
        <v>316.01577612317999</v>
      </c>
      <c r="G1161" s="3">
        <v>54.170097232001297</v>
      </c>
      <c r="H1161" s="3">
        <v>1816.9866</v>
      </c>
      <c r="I1161" s="3">
        <v>1830.0858000000001</v>
      </c>
      <c r="J1161" s="3">
        <v>1814.4312</v>
      </c>
    </row>
    <row r="1162" spans="1:10" ht="15" customHeight="1" x14ac:dyDescent="0.25">
      <c r="A1162" s="101">
        <v>44130</v>
      </c>
      <c r="B1162" s="3">
        <v>1775.01192491398</v>
      </c>
      <c r="D1162" s="3">
        <v>-44.927423536089897</v>
      </c>
      <c r="E1162" s="3">
        <v>-2.4686220216267998</v>
      </c>
      <c r="F1162" s="3">
        <v>308.21454108198998</v>
      </c>
      <c r="G1162" s="3">
        <v>50.364220260969503</v>
      </c>
      <c r="H1162" s="3">
        <v>1797.6974</v>
      </c>
      <c r="I1162" s="3">
        <v>1808.9251999999999</v>
      </c>
      <c r="J1162" s="3">
        <v>1774.9359999999999</v>
      </c>
    </row>
    <row r="1163" spans="1:10" ht="15" customHeight="1" x14ac:dyDescent="0.25">
      <c r="A1163" s="101">
        <v>44131</v>
      </c>
      <c r="B1163" s="3">
        <v>1764.0084654519501</v>
      </c>
      <c r="D1163" s="3">
        <v>-11.0034594620299</v>
      </c>
      <c r="E1163" s="3">
        <v>-0.61990904441744299</v>
      </c>
      <c r="F1163" s="3">
        <v>306.30389126560999</v>
      </c>
      <c r="G1163" s="3">
        <v>49.432098860002498</v>
      </c>
      <c r="H1163" s="3">
        <v>1784.6511</v>
      </c>
      <c r="I1163" s="3">
        <v>1785.3153</v>
      </c>
      <c r="J1163" s="3">
        <v>1757.3027</v>
      </c>
    </row>
    <row r="1164" spans="1:10" ht="15" customHeight="1" x14ac:dyDescent="0.25">
      <c r="A1164" s="101">
        <v>44132</v>
      </c>
      <c r="B1164" s="3">
        <v>1722.66481829898</v>
      </c>
      <c r="D1164" s="3">
        <v>-41.3436471529701</v>
      </c>
      <c r="E1164" s="3">
        <v>-2.34373292207402</v>
      </c>
      <c r="F1164" s="3">
        <v>299.12494612441998</v>
      </c>
      <c r="G1164" s="3">
        <v>45.929809562872499</v>
      </c>
      <c r="H1164" s="3">
        <v>1738.2973999999999</v>
      </c>
      <c r="I1164" s="3">
        <v>1744.4792</v>
      </c>
      <c r="J1164" s="3">
        <v>1715.2394999999999</v>
      </c>
    </row>
    <row r="1165" spans="1:10" ht="15" customHeight="1" x14ac:dyDescent="0.25">
      <c r="A1165" s="101">
        <v>44133</v>
      </c>
      <c r="B1165" s="3">
        <v>1716.0267306763601</v>
      </c>
      <c r="D1165" s="3">
        <v>-6.63808762261987</v>
      </c>
      <c r="E1165" s="3">
        <v>-0.38533831724586398</v>
      </c>
      <c r="F1165" s="3">
        <v>298.26459325162</v>
      </c>
      <c r="G1165" s="3">
        <v>45.510081511062502</v>
      </c>
      <c r="H1165" s="3">
        <v>1718.9426000000001</v>
      </c>
      <c r="I1165" s="3">
        <v>1733.7943</v>
      </c>
      <c r="J1165" s="3">
        <v>1704.8009</v>
      </c>
    </row>
    <row r="1166" spans="1:10" ht="15" customHeight="1" x14ac:dyDescent="0.25">
      <c r="A1166" s="101">
        <v>44134</v>
      </c>
      <c r="B1166" s="3">
        <v>1717.6224333263101</v>
      </c>
      <c r="D1166" s="3">
        <v>1.59570264994999</v>
      </c>
      <c r="E1166" s="3">
        <v>9.2988216408551594E-2</v>
      </c>
      <c r="F1166" s="3">
        <v>298.54194417705997</v>
      </c>
      <c r="G1166" s="3">
        <v>45.645388740552796</v>
      </c>
      <c r="H1166" s="3">
        <v>1702.6878999999999</v>
      </c>
      <c r="I1166" s="3">
        <v>1722.7659000000001</v>
      </c>
      <c r="J1166" s="3">
        <v>1702.6878999999999</v>
      </c>
    </row>
    <row r="1167" spans="1:10" ht="15" customHeight="1" x14ac:dyDescent="0.25">
      <c r="A1167" s="101">
        <v>44137</v>
      </c>
      <c r="B1167" s="3">
        <v>1748.4243441134799</v>
      </c>
      <c r="D1167" s="3">
        <v>30.801910787169799</v>
      </c>
      <c r="E1167" s="3">
        <v>1.79328763932824</v>
      </c>
      <c r="F1167" s="3">
        <v>303.89565996020002</v>
      </c>
      <c r="G1167" s="3">
        <v>48.257229494089998</v>
      </c>
      <c r="H1167" s="3">
        <v>1723.2521999999999</v>
      </c>
      <c r="I1167" s="3">
        <v>1752.5291999999999</v>
      </c>
      <c r="J1167" s="3">
        <v>1710.1165000000001</v>
      </c>
    </row>
    <row r="1168" spans="1:10" ht="15" customHeight="1" x14ac:dyDescent="0.25">
      <c r="A1168" s="101">
        <v>44138</v>
      </c>
      <c r="B1168" s="3">
        <v>1772.2733609537099</v>
      </c>
      <c r="D1168" s="3">
        <v>23.849016840229901</v>
      </c>
      <c r="E1168" s="3">
        <v>1.3640290997161999</v>
      </c>
      <c r="F1168" s="3">
        <v>308.04088519483003</v>
      </c>
      <c r="G1168" s="3">
        <v>50.279501246821503</v>
      </c>
      <c r="H1168" s="3">
        <v>1762.9635000000001</v>
      </c>
      <c r="I1168" s="3">
        <v>1774.9813999999999</v>
      </c>
      <c r="J1168" s="3">
        <v>1757.5708</v>
      </c>
    </row>
    <row r="1169" spans="1:10" ht="15" customHeight="1" x14ac:dyDescent="0.25">
      <c r="A1169" s="101">
        <v>44139</v>
      </c>
      <c r="B1169" s="3">
        <v>1795.53141685848</v>
      </c>
      <c r="D1169" s="3">
        <v>23.258055904770099</v>
      </c>
      <c r="E1169" s="3">
        <v>1.31232892268122</v>
      </c>
      <c r="F1169" s="3">
        <v>312.23768539353</v>
      </c>
      <c r="G1169" s="3">
        <v>52.326934139680198</v>
      </c>
      <c r="H1169" s="3">
        <v>1748.2766999999999</v>
      </c>
      <c r="I1169" s="3">
        <v>1801.0229999999999</v>
      </c>
      <c r="J1169" s="3">
        <v>1740.3589999999999</v>
      </c>
    </row>
    <row r="1170" spans="1:10" ht="15" customHeight="1" x14ac:dyDescent="0.25">
      <c r="A1170" s="101">
        <v>44140</v>
      </c>
      <c r="B1170" s="3">
        <v>1822.2117532014499</v>
      </c>
      <c r="D1170" s="3">
        <v>26.680336342969799</v>
      </c>
      <c r="E1170" s="3">
        <v>1.48592979729926</v>
      </c>
      <c r="F1170" s="3">
        <v>316.87731819918997</v>
      </c>
      <c r="G1170" s="3">
        <v>54.590405443374102</v>
      </c>
      <c r="H1170" s="3">
        <v>1809.1829</v>
      </c>
      <c r="I1170" s="3">
        <v>1823.8289</v>
      </c>
      <c r="J1170" s="3">
        <v>1805.5201</v>
      </c>
    </row>
    <row r="1171" spans="1:10" ht="15" customHeight="1" x14ac:dyDescent="0.25">
      <c r="A1171" s="101">
        <v>44141</v>
      </c>
      <c r="B1171" s="3">
        <v>1819.5169466493501</v>
      </c>
      <c r="D1171" s="3">
        <v>-2.6948065520998599</v>
      </c>
      <c r="E1171" s="3">
        <v>-0.147886575057221</v>
      </c>
      <c r="F1171" s="3">
        <v>316.40869918617</v>
      </c>
      <c r="G1171" s="3">
        <v>54.361786987395902</v>
      </c>
      <c r="H1171" s="3">
        <v>1818.6992</v>
      </c>
      <c r="I1171" s="3">
        <v>1827.2294999999999</v>
      </c>
      <c r="J1171" s="3">
        <v>1801.6737000000001</v>
      </c>
    </row>
    <row r="1172" spans="1:10" ht="15" customHeight="1" x14ac:dyDescent="0.25">
      <c r="A1172" s="101">
        <v>44144</v>
      </c>
      <c r="B1172" s="3">
        <v>1888.7362946452499</v>
      </c>
      <c r="D1172" s="3">
        <v>69.219347995899795</v>
      </c>
      <c r="E1172" s="3">
        <v>3.80427058529835</v>
      </c>
      <c r="F1172" s="3">
        <v>328.44574225862999</v>
      </c>
      <c r="G1172" s="3">
        <v>60.234127044696002</v>
      </c>
      <c r="H1172" s="3">
        <v>1844.8952999999999</v>
      </c>
      <c r="I1172" s="3">
        <v>1903.1795999999999</v>
      </c>
      <c r="J1172" s="3">
        <v>1843.0808999999999</v>
      </c>
    </row>
    <row r="1173" spans="1:10" ht="15" customHeight="1" x14ac:dyDescent="0.25">
      <c r="A1173" s="101">
        <v>44145</v>
      </c>
      <c r="B1173" s="3">
        <v>1885.5368371898501</v>
      </c>
      <c r="D1173" s="3">
        <v>-3.19945745539985</v>
      </c>
      <c r="E1173" s="3">
        <v>-0.169396726502824</v>
      </c>
      <c r="F1173" s="3">
        <v>327.88936592290997</v>
      </c>
      <c r="G1173" s="3">
        <v>59.962695678743898</v>
      </c>
      <c r="H1173" s="3">
        <v>1888.1375</v>
      </c>
      <c r="I1173" s="3">
        <v>1893.3040000000001</v>
      </c>
      <c r="J1173" s="3">
        <v>1873.8996999999999</v>
      </c>
    </row>
    <row r="1174" spans="1:10" ht="15" customHeight="1" x14ac:dyDescent="0.25">
      <c r="A1174" s="101">
        <v>44146</v>
      </c>
      <c r="B1174" s="3">
        <v>1902.8889533000699</v>
      </c>
      <c r="D1174" s="3">
        <v>17.3521161102198</v>
      </c>
      <c r="E1174" s="3">
        <v>0.92027457475087804</v>
      </c>
      <c r="F1174" s="3">
        <v>330.90684839081001</v>
      </c>
      <c r="G1174" s="3">
        <v>61.434791696161298</v>
      </c>
      <c r="H1174" s="3">
        <v>1883.1306</v>
      </c>
      <c r="I1174" s="3">
        <v>1908.3391999999999</v>
      </c>
      <c r="J1174" s="3">
        <v>1880.3035</v>
      </c>
    </row>
    <row r="1175" spans="1:10" ht="15" customHeight="1" x14ac:dyDescent="0.25">
      <c r="A1175" s="101">
        <v>44147</v>
      </c>
      <c r="B1175" s="3">
        <v>1892.4067609312101</v>
      </c>
      <c r="D1175" s="3">
        <v>-10.482192368859801</v>
      </c>
      <c r="E1175" s="3">
        <v>-0.550856756548046</v>
      </c>
      <c r="F1175" s="3">
        <v>329.08402565857</v>
      </c>
      <c r="G1175" s="3">
        <v>60.545517238684198</v>
      </c>
      <c r="H1175" s="3">
        <v>1888.5026</v>
      </c>
      <c r="I1175" s="3">
        <v>1906.7774999999999</v>
      </c>
      <c r="J1175" s="3">
        <v>1886.2153000000001</v>
      </c>
    </row>
    <row r="1176" spans="1:10" ht="15" customHeight="1" x14ac:dyDescent="0.25">
      <c r="A1176" s="101">
        <v>44148</v>
      </c>
      <c r="B1176" s="3">
        <v>1897.2953198539799</v>
      </c>
      <c r="D1176" s="3">
        <v>4.8885589227697803</v>
      </c>
      <c r="E1176" s="3">
        <v>0.258324955484945</v>
      </c>
      <c r="F1176" s="3">
        <v>329.93413182135998</v>
      </c>
      <c r="G1176" s="3">
        <v>60.9602463746238</v>
      </c>
      <c r="H1176" s="3">
        <v>1883.6918000000001</v>
      </c>
      <c r="I1176" s="3">
        <v>1901.9396999999999</v>
      </c>
      <c r="J1176" s="3">
        <v>1882.2234000000001</v>
      </c>
    </row>
    <row r="1177" spans="1:10" ht="15" customHeight="1" x14ac:dyDescent="0.25">
      <c r="A1177" s="101">
        <v>44151</v>
      </c>
      <c r="B1177" s="3">
        <v>1918.4597859724799</v>
      </c>
      <c r="D1177" s="3">
        <v>21.164466118499998</v>
      </c>
      <c r="E1177" s="3">
        <v>1.11550721160946</v>
      </c>
      <c r="F1177" s="3">
        <v>333.61457085539001</v>
      </c>
      <c r="G1177" s="3">
        <v>62.755769530757902</v>
      </c>
      <c r="H1177" s="3">
        <v>1907.4664</v>
      </c>
      <c r="I1177" s="3">
        <v>1926.9336000000001</v>
      </c>
      <c r="J1177" s="3">
        <v>1901.7802999999999</v>
      </c>
    </row>
    <row r="1178" spans="1:10" ht="15" customHeight="1" x14ac:dyDescent="0.25">
      <c r="A1178" s="101">
        <v>44152</v>
      </c>
      <c r="B1178" s="3">
        <v>1922.1976363005299</v>
      </c>
      <c r="D1178" s="3">
        <v>3.73785032804994</v>
      </c>
      <c r="E1178" s="3">
        <v>0.194836001013976</v>
      </c>
      <c r="F1178" s="3">
        <v>334.26457214404002</v>
      </c>
      <c r="G1178" s="3">
        <v>63.072876363528998</v>
      </c>
      <c r="H1178" s="3">
        <v>1913.2114999999999</v>
      </c>
      <c r="I1178" s="3">
        <v>1925.3245999999999</v>
      </c>
      <c r="J1178" s="3">
        <v>1911.1737000000001</v>
      </c>
    </row>
    <row r="1179" spans="1:10" ht="15" customHeight="1" x14ac:dyDescent="0.25">
      <c r="A1179" s="101">
        <v>44153</v>
      </c>
      <c r="B1179" s="3">
        <v>1922.52911661187</v>
      </c>
      <c r="D1179" s="3">
        <v>0.33148031134010097</v>
      </c>
      <c r="E1179" s="3">
        <v>1.7244861042397999E-2</v>
      </c>
      <c r="F1179" s="3">
        <v>334.32221560502001</v>
      </c>
      <c r="G1179" s="3">
        <v>63.100998054455602</v>
      </c>
      <c r="H1179" s="3">
        <v>1914.643</v>
      </c>
      <c r="I1179" s="3">
        <v>1928.5735</v>
      </c>
      <c r="J1179" s="3">
        <v>1910.9556</v>
      </c>
    </row>
    <row r="1180" spans="1:10" ht="15" customHeight="1" x14ac:dyDescent="0.25">
      <c r="A1180" s="101">
        <v>44154</v>
      </c>
      <c r="B1180" s="3">
        <v>1915.39931244697</v>
      </c>
      <c r="D1180" s="3">
        <v>-7.1298041648999497</v>
      </c>
      <c r="E1180" s="3">
        <v>-0.37085545822396199</v>
      </c>
      <c r="F1180" s="3">
        <v>333.08236342038998</v>
      </c>
      <c r="G1180" s="3">
        <v>62.496129100751197</v>
      </c>
      <c r="H1180" s="3">
        <v>1907.5786000000001</v>
      </c>
      <c r="I1180" s="3">
        <v>1921.7461000000001</v>
      </c>
      <c r="J1180" s="3">
        <v>1904.8733999999999</v>
      </c>
    </row>
    <row r="1181" spans="1:10" ht="15" customHeight="1" x14ac:dyDescent="0.25">
      <c r="A1181" s="101">
        <v>44155</v>
      </c>
      <c r="B1181" s="3">
        <v>1926.4708919945001</v>
      </c>
      <c r="D1181" s="3">
        <v>11.07157954753</v>
      </c>
      <c r="E1181" s="3">
        <v>0.57802983824746201</v>
      </c>
      <c r="F1181" s="3">
        <v>335.00767886689999</v>
      </c>
      <c r="G1181" s="3">
        <v>63.435405212950798</v>
      </c>
      <c r="H1181" s="3">
        <v>1911.5544</v>
      </c>
      <c r="I1181" s="3">
        <v>1932.9865</v>
      </c>
      <c r="J1181" s="3">
        <v>1909.5528999999999</v>
      </c>
    </row>
    <row r="1182" spans="1:10" ht="15" customHeight="1" x14ac:dyDescent="0.25">
      <c r="A1182" s="101">
        <v>44158</v>
      </c>
      <c r="B1182" s="3">
        <v>1921.7704414872701</v>
      </c>
      <c r="D1182" s="3">
        <v>-4.70045050723001</v>
      </c>
      <c r="E1182" s="3">
        <v>-0.243992812285032</v>
      </c>
      <c r="F1182" s="3">
        <v>334.19028420986001</v>
      </c>
      <c r="G1182" s="3">
        <v>63.036634571501402</v>
      </c>
      <c r="H1182" s="3">
        <v>1931.9645</v>
      </c>
      <c r="I1182" s="3">
        <v>1940.0894000000001</v>
      </c>
      <c r="J1182" s="3">
        <v>1921.7704000000001</v>
      </c>
    </row>
    <row r="1183" spans="1:10" ht="15" customHeight="1" x14ac:dyDescent="0.25">
      <c r="A1183" s="101">
        <v>44159</v>
      </c>
      <c r="B1183" s="3">
        <v>1938.13841736058</v>
      </c>
      <c r="D1183" s="3">
        <v>16.367975873309799</v>
      </c>
      <c r="E1183" s="3">
        <v>0.85171337429055205</v>
      </c>
      <c r="F1183" s="3">
        <v>337.03662755606001</v>
      </c>
      <c r="G1183" s="3">
        <v>64.425239393142505</v>
      </c>
      <c r="H1183" s="3">
        <v>1934.433</v>
      </c>
      <c r="I1183" s="3">
        <v>1938.5672999999999</v>
      </c>
      <c r="J1183" s="3">
        <v>1927.252</v>
      </c>
    </row>
    <row r="1184" spans="1:10" ht="15" customHeight="1" x14ac:dyDescent="0.25">
      <c r="A1184" s="101">
        <v>44160</v>
      </c>
      <c r="B1184" s="3">
        <v>1931.43067211269</v>
      </c>
      <c r="D1184" s="3">
        <v>-6.7077452478899797</v>
      </c>
      <c r="E1184" s="3">
        <v>-0.34609216698902001</v>
      </c>
      <c r="F1184" s="3">
        <v>336.01329910511998</v>
      </c>
      <c r="G1184" s="3">
        <v>63.926002776802797</v>
      </c>
      <c r="H1184" s="3">
        <v>1941.3806</v>
      </c>
      <c r="I1184" s="3">
        <v>1950.8092999999999</v>
      </c>
      <c r="J1184" s="3">
        <v>1927.5688</v>
      </c>
    </row>
    <row r="1185" spans="1:10" ht="15" customHeight="1" x14ac:dyDescent="0.25">
      <c r="A1185" s="101">
        <v>44161</v>
      </c>
      <c r="B1185" s="3">
        <v>1931.97143891364</v>
      </c>
      <c r="D1185" s="3">
        <v>0.54076680094999496</v>
      </c>
      <c r="E1185" s="3">
        <v>2.7998250662464301E-2</v>
      </c>
      <c r="F1185" s="3">
        <v>336.10737695085999</v>
      </c>
      <c r="G1185" s="3">
        <v>63.971899189959899</v>
      </c>
      <c r="H1185" s="3">
        <v>1938.2813000000001</v>
      </c>
      <c r="I1185" s="3">
        <v>1940.6981000000001</v>
      </c>
      <c r="J1185" s="3">
        <v>1929.6989000000001</v>
      </c>
    </row>
    <row r="1186" spans="1:10" ht="15" customHeight="1" x14ac:dyDescent="0.25">
      <c r="A1186" s="101">
        <v>44162</v>
      </c>
      <c r="B1186" s="3">
        <v>1937.0908616336101</v>
      </c>
      <c r="D1186" s="3">
        <v>5.1194227199700801</v>
      </c>
      <c r="E1186" s="3">
        <v>0.26498438935766899</v>
      </c>
      <c r="F1186" s="3">
        <v>337.31373043419001</v>
      </c>
      <c r="G1186" s="3">
        <v>64.560425611339099</v>
      </c>
      <c r="H1186" s="3">
        <v>1924.575</v>
      </c>
      <c r="I1186" s="3">
        <v>1938.7091</v>
      </c>
      <c r="J1186" s="3">
        <v>1923.8997999999999</v>
      </c>
    </row>
    <row r="1187" spans="1:10" ht="15" customHeight="1" x14ac:dyDescent="0.25">
      <c r="A1187" s="101">
        <v>44165</v>
      </c>
      <c r="B1187" s="3">
        <v>1917.5418948103299</v>
      </c>
      <c r="D1187" s="3">
        <v>-19.5489668232801</v>
      </c>
      <c r="E1187" s="3">
        <v>-1.0091920420704299</v>
      </c>
      <c r="F1187" s="3">
        <v>333.90958710984</v>
      </c>
      <c r="G1187" s="3">
        <v>62.899694891673597</v>
      </c>
      <c r="H1187" s="3">
        <v>1930.5741</v>
      </c>
      <c r="I1187" s="3">
        <v>1935.1061</v>
      </c>
      <c r="J1187" s="3">
        <v>1916.8725999999999</v>
      </c>
    </row>
    <row r="1188" spans="1:10" ht="15" customHeight="1" x14ac:dyDescent="0.25">
      <c r="A1188" s="101">
        <v>44166</v>
      </c>
      <c r="B1188" s="3">
        <v>1923.99880427071</v>
      </c>
      <c r="D1188" s="3">
        <v>6.4569094603800696</v>
      </c>
      <c r="E1188" s="3">
        <v>0.33672846876802098</v>
      </c>
      <c r="F1188" s="3">
        <v>335.03395574958</v>
      </c>
      <c r="G1188" s="3">
        <v>63.448224539907898</v>
      </c>
      <c r="H1188" s="3">
        <v>1923.4698000000001</v>
      </c>
      <c r="I1188" s="3">
        <v>1927.7064</v>
      </c>
      <c r="J1188" s="3">
        <v>1913.0679</v>
      </c>
    </row>
    <row r="1189" spans="1:10" ht="15" customHeight="1" x14ac:dyDescent="0.25">
      <c r="A1189" s="101">
        <v>44167</v>
      </c>
      <c r="B1189" s="3">
        <v>1918.99476890855</v>
      </c>
      <c r="D1189" s="3">
        <v>-5.00403536216003</v>
      </c>
      <c r="E1189" s="3">
        <v>-0.26008515967123003</v>
      </c>
      <c r="F1189" s="3">
        <v>334.32649420235998</v>
      </c>
      <c r="G1189" s="3">
        <v>63.1030853925499</v>
      </c>
      <c r="H1189" s="3">
        <v>1916.3616</v>
      </c>
      <c r="I1189" s="3">
        <v>1925.8633</v>
      </c>
      <c r="J1189" s="3">
        <v>1914.1075000000001</v>
      </c>
    </row>
    <row r="1190" spans="1:10" ht="15" customHeight="1" x14ac:dyDescent="0.25">
      <c r="A1190" s="101">
        <v>44168</v>
      </c>
      <c r="B1190" s="3">
        <v>1912.17530626234</v>
      </c>
      <c r="D1190" s="3">
        <v>-6.8194626462100096</v>
      </c>
      <c r="E1190" s="3">
        <v>-0.35536640102925499</v>
      </c>
      <c r="F1190" s="3">
        <v>333.33370228900998</v>
      </c>
      <c r="G1190" s="3">
        <v>62.618746200089298</v>
      </c>
      <c r="H1190" s="3">
        <v>1918.2149999999999</v>
      </c>
      <c r="I1190" s="3">
        <v>1920.1376</v>
      </c>
      <c r="J1190" s="3">
        <v>1904.1025</v>
      </c>
    </row>
    <row r="1191" spans="1:10" ht="15" customHeight="1" x14ac:dyDescent="0.25">
      <c r="A1191" s="101">
        <v>44169</v>
      </c>
      <c r="B1191" s="3">
        <v>1916.93832100287</v>
      </c>
      <c r="D1191" s="3">
        <v>4.7630147405300196</v>
      </c>
      <c r="E1191" s="3">
        <v>0.24908881130989399</v>
      </c>
      <c r="F1191" s="3">
        <v>334.16399924574</v>
      </c>
      <c r="G1191" s="3">
        <v>63.023811301967697</v>
      </c>
      <c r="H1191" s="3">
        <v>1910.8875</v>
      </c>
      <c r="I1191" s="3">
        <v>1919.3115</v>
      </c>
      <c r="J1191" s="3">
        <v>1908.961</v>
      </c>
    </row>
    <row r="1192" spans="1:10" ht="15" customHeight="1" x14ac:dyDescent="0.25">
      <c r="A1192" s="101">
        <v>44172</v>
      </c>
      <c r="B1192" s="3">
        <v>1907.6095003197499</v>
      </c>
      <c r="D1192" s="3">
        <v>-9.3288206831200498</v>
      </c>
      <c r="E1192" s="3">
        <v>-0.48665210460394598</v>
      </c>
      <c r="F1192" s="3">
        <v>332.53778311057999</v>
      </c>
      <c r="G1192" s="3">
        <v>62.230452493260202</v>
      </c>
      <c r="H1192" s="3">
        <v>1917.8191999999999</v>
      </c>
      <c r="I1192" s="3">
        <v>1919.9965</v>
      </c>
      <c r="J1192" s="3">
        <v>1902.4367999999999</v>
      </c>
    </row>
    <row r="1193" spans="1:10" ht="15" customHeight="1" x14ac:dyDescent="0.25">
      <c r="A1193" s="101">
        <v>44173</v>
      </c>
      <c r="B1193" s="3">
        <v>1925.5043261173601</v>
      </c>
      <c r="D1193" s="3">
        <v>17.8948257976101</v>
      </c>
      <c r="E1193" s="3">
        <v>0.93807594240911096</v>
      </c>
      <c r="F1193" s="3">
        <v>335.65724005336</v>
      </c>
      <c r="G1193" s="3">
        <v>63.752297339360403</v>
      </c>
      <c r="H1193" s="3">
        <v>1903.5424</v>
      </c>
      <c r="I1193" s="3">
        <v>1925.5043000000001</v>
      </c>
      <c r="J1193" s="3">
        <v>1897.0920000000001</v>
      </c>
    </row>
    <row r="1194" spans="1:10" ht="15" customHeight="1" x14ac:dyDescent="0.25">
      <c r="A1194" s="101">
        <v>44174</v>
      </c>
      <c r="B1194" s="3">
        <v>1926.4234741862499</v>
      </c>
      <c r="D1194" s="3">
        <v>0.91914806888985301</v>
      </c>
      <c r="E1194" s="3">
        <v>4.7735445536134499E-2</v>
      </c>
      <c r="F1194" s="3">
        <v>335.81746753237002</v>
      </c>
      <c r="G1194" s="3">
        <v>63.830465228069201</v>
      </c>
      <c r="H1194" s="3">
        <v>1931.8252</v>
      </c>
      <c r="I1194" s="3">
        <v>1934.3021000000001</v>
      </c>
      <c r="J1194" s="3">
        <v>1922.9706000000001</v>
      </c>
    </row>
    <row r="1195" spans="1:10" ht="15" customHeight="1" x14ac:dyDescent="0.25">
      <c r="A1195" s="101">
        <v>44175</v>
      </c>
      <c r="B1195" s="3">
        <v>1906.81532945617</v>
      </c>
      <c r="D1195" s="3">
        <v>-19.6081447300798</v>
      </c>
      <c r="E1195" s="3">
        <v>-1.0178522527795999</v>
      </c>
      <c r="F1195" s="3">
        <v>332.52210210127998</v>
      </c>
      <c r="G1195" s="3">
        <v>62.222802423513201</v>
      </c>
      <c r="H1195" s="3">
        <v>1925.8369</v>
      </c>
      <c r="I1195" s="3">
        <v>1927.2826</v>
      </c>
      <c r="J1195" s="3">
        <v>1894.8824</v>
      </c>
    </row>
    <row r="1196" spans="1:10" ht="15" customHeight="1" x14ac:dyDescent="0.25">
      <c r="A1196" s="101">
        <v>44176</v>
      </c>
      <c r="B1196" s="3">
        <v>1891.2156060632501</v>
      </c>
      <c r="D1196" s="3">
        <v>-15.5997233929199</v>
      </c>
      <c r="E1196" s="3">
        <v>-0.81810352329027003</v>
      </c>
      <c r="F1196" s="3">
        <v>329.80172706827</v>
      </c>
      <c r="G1196" s="3">
        <v>60.895651961306001</v>
      </c>
      <c r="H1196" s="3">
        <v>1892.1908000000001</v>
      </c>
      <c r="I1196" s="3">
        <v>1896.3905</v>
      </c>
      <c r="J1196" s="3">
        <v>1873.2229</v>
      </c>
    </row>
    <row r="1197" spans="1:10" ht="15" customHeight="1" x14ac:dyDescent="0.25">
      <c r="A1197" s="101">
        <v>44179</v>
      </c>
      <c r="B1197" s="3">
        <v>1890.6487496402201</v>
      </c>
      <c r="D1197" s="3">
        <v>-0.56685642303000305</v>
      </c>
      <c r="E1197" s="3">
        <v>-2.9973125285798201E-2</v>
      </c>
      <c r="F1197" s="3">
        <v>329.70287518342002</v>
      </c>
      <c r="G1197" s="3">
        <v>60.847426505963703</v>
      </c>
      <c r="H1197" s="3">
        <v>1900.2229</v>
      </c>
      <c r="I1197" s="3">
        <v>1908.2272</v>
      </c>
      <c r="J1197" s="3">
        <v>1888.0791999999999</v>
      </c>
    </row>
    <row r="1198" spans="1:10" ht="15" customHeight="1" x14ac:dyDescent="0.25">
      <c r="A1198" s="101">
        <v>44180</v>
      </c>
      <c r="B1198" s="3">
        <v>1889.8372509378501</v>
      </c>
      <c r="D1198" s="3">
        <v>-0.81149870237004496</v>
      </c>
      <c r="E1198" s="3">
        <v>-4.2921706241016898E-2</v>
      </c>
      <c r="F1198" s="3">
        <v>329.56136108387</v>
      </c>
      <c r="G1198" s="3">
        <v>60.778388046064698</v>
      </c>
      <c r="H1198" s="3">
        <v>1885.7112</v>
      </c>
      <c r="I1198" s="3">
        <v>1899.9822999999999</v>
      </c>
      <c r="J1198" s="3">
        <v>1876.2787000000001</v>
      </c>
    </row>
    <row r="1199" spans="1:10" ht="15" customHeight="1" x14ac:dyDescent="0.25">
      <c r="A1199" s="101">
        <v>44181</v>
      </c>
      <c r="B1199" s="3">
        <v>1892.2587069784199</v>
      </c>
      <c r="D1199" s="3">
        <v>2.42145604056986</v>
      </c>
      <c r="E1199" s="3">
        <v>0.128130400613502</v>
      </c>
      <c r="F1199" s="3">
        <v>329.98362937608999</v>
      </c>
      <c r="G1199" s="3">
        <v>60.984394038766098</v>
      </c>
      <c r="H1199" s="3">
        <v>1897.6287</v>
      </c>
      <c r="I1199" s="3">
        <v>1908.0139999999999</v>
      </c>
      <c r="J1199" s="3">
        <v>1880.1042</v>
      </c>
    </row>
    <row r="1200" spans="1:10" ht="15" customHeight="1" x14ac:dyDescent="0.25">
      <c r="A1200" s="101">
        <v>44182</v>
      </c>
      <c r="B1200" s="3">
        <v>1885.1765881972799</v>
      </c>
      <c r="D1200" s="3">
        <v>-7.0821187811400197</v>
      </c>
      <c r="E1200" s="3">
        <v>-0.37426799808197803</v>
      </c>
      <c r="F1200" s="3">
        <v>328.74860625243002</v>
      </c>
      <c r="G1200" s="3">
        <v>60.381880969974802</v>
      </c>
      <c r="H1200" s="3">
        <v>1900.2380000000001</v>
      </c>
      <c r="I1200" s="3">
        <v>1902.6803</v>
      </c>
      <c r="J1200" s="3">
        <v>1883.6635000000001</v>
      </c>
    </row>
    <row r="1201" spans="1:10" ht="15" customHeight="1" x14ac:dyDescent="0.25">
      <c r="A1201" s="101">
        <v>44183</v>
      </c>
      <c r="B1201" s="3">
        <v>1886.8843531545299</v>
      </c>
      <c r="D1201" s="3">
        <v>1.70776495724999</v>
      </c>
      <c r="E1201" s="3">
        <v>9.0589124007900396E-2</v>
      </c>
      <c r="F1201" s="3">
        <v>329.04641673501999</v>
      </c>
      <c r="G1201" s="3">
        <v>60.527169511011799</v>
      </c>
      <c r="H1201" s="3">
        <v>1881.7639999999999</v>
      </c>
      <c r="I1201" s="3">
        <v>1898.2183</v>
      </c>
      <c r="J1201" s="3">
        <v>1881.0663</v>
      </c>
    </row>
    <row r="1202" spans="1:10" ht="15" customHeight="1" x14ac:dyDescent="0.25">
      <c r="A1202" s="101">
        <v>44186</v>
      </c>
      <c r="B1202" s="3">
        <v>1845.1125693189399</v>
      </c>
      <c r="D1202" s="3">
        <v>-41.7717838355899</v>
      </c>
      <c r="E1202" s="3">
        <v>-2.2137967155090901</v>
      </c>
      <c r="F1202" s="3">
        <v>321.76199796883998</v>
      </c>
      <c r="G1202" s="3">
        <v>56.973424304877398</v>
      </c>
      <c r="H1202" s="3">
        <v>1861.376</v>
      </c>
      <c r="I1202" s="3">
        <v>1866.9291000000001</v>
      </c>
      <c r="J1202" s="3">
        <v>1834.3027</v>
      </c>
    </row>
    <row r="1203" spans="1:10" ht="15" customHeight="1" x14ac:dyDescent="0.25">
      <c r="A1203" s="101">
        <v>44187</v>
      </c>
      <c r="B1203" s="3">
        <v>1863.28203675236</v>
      </c>
      <c r="D1203" s="3">
        <v>18.169467433419999</v>
      </c>
      <c r="E1203" s="3">
        <v>0.98473490103243499</v>
      </c>
      <c r="F1203" s="3">
        <v>324.93050066109998</v>
      </c>
      <c r="G1203" s="3">
        <v>58.519196399354001</v>
      </c>
      <c r="H1203" s="3">
        <v>1850.2225000000001</v>
      </c>
      <c r="I1203" s="3">
        <v>1864.1875</v>
      </c>
      <c r="J1203" s="3">
        <v>1848.4617000000001</v>
      </c>
    </row>
    <row r="1204" spans="1:10" ht="15" customHeight="1" x14ac:dyDescent="0.25">
      <c r="A1204" s="101">
        <v>44188</v>
      </c>
      <c r="B1204" s="3">
        <v>1867.99343546921</v>
      </c>
      <c r="D1204" s="3">
        <v>4.71139871684999</v>
      </c>
      <c r="E1204" s="3">
        <v>0.25285483485162302</v>
      </c>
      <c r="F1204" s="3">
        <v>325.75210314192998</v>
      </c>
      <c r="G1204" s="3">
        <v>58.9200198516181</v>
      </c>
      <c r="H1204" s="3">
        <v>1865.6927000000001</v>
      </c>
      <c r="I1204" s="3">
        <v>1867.9934000000001</v>
      </c>
      <c r="J1204" s="3">
        <v>1855.8851</v>
      </c>
    </row>
    <row r="1205" spans="1:10" ht="15" customHeight="1" x14ac:dyDescent="0.25">
      <c r="A1205" s="101">
        <v>44193</v>
      </c>
      <c r="B1205" s="3">
        <v>1886.37846505422</v>
      </c>
      <c r="D1205" s="3">
        <v>18.385029585009899</v>
      </c>
      <c r="E1205" s="3">
        <v>0.984212751282598</v>
      </c>
      <c r="F1205" s="3">
        <v>328.95819687862002</v>
      </c>
      <c r="G1205" s="3">
        <v>60.484130951336603</v>
      </c>
      <c r="H1205" s="3">
        <v>1877.0691999999999</v>
      </c>
      <c r="I1205" s="3">
        <v>1887.4663</v>
      </c>
      <c r="J1205" s="3">
        <v>1868.2156</v>
      </c>
    </row>
    <row r="1206" spans="1:10" ht="15" customHeight="1" x14ac:dyDescent="0.25">
      <c r="A1206" s="101">
        <v>44194</v>
      </c>
      <c r="B1206" s="3">
        <v>1893.06193308672</v>
      </c>
      <c r="D1206" s="3">
        <v>6.6834680325000502</v>
      </c>
      <c r="E1206" s="3">
        <v>0.35430154427191701</v>
      </c>
      <c r="F1206" s="3">
        <v>330.12370085017</v>
      </c>
      <c r="G1206" s="3">
        <v>61.052728705608502</v>
      </c>
      <c r="H1206" s="3">
        <v>1891.0594000000001</v>
      </c>
      <c r="I1206" s="3">
        <v>1902.3995</v>
      </c>
      <c r="J1206" s="3">
        <v>1888.2897</v>
      </c>
    </row>
    <row r="1207" spans="1:10" ht="15" customHeight="1" x14ac:dyDescent="0.25">
      <c r="A1207" s="101">
        <v>44195</v>
      </c>
      <c r="B1207" s="3">
        <v>1874.7399905898401</v>
      </c>
      <c r="D1207" s="3">
        <v>-18.321942496879899</v>
      </c>
      <c r="E1207" s="3">
        <v>-0.96784696668668002</v>
      </c>
      <c r="F1207" s="3">
        <v>326.92860862518</v>
      </c>
      <c r="G1207" s="3">
        <v>59.493984756066297</v>
      </c>
      <c r="H1207" s="3">
        <v>1891.3126999999999</v>
      </c>
      <c r="I1207" s="3">
        <v>1894.6912</v>
      </c>
      <c r="J1207" s="3">
        <v>1874.74</v>
      </c>
    </row>
    <row r="1208" spans="1:10" ht="15" customHeight="1" x14ac:dyDescent="0.25">
      <c r="A1208" s="101">
        <v>44200</v>
      </c>
      <c r="B1208" s="3">
        <v>1895.49385808698</v>
      </c>
      <c r="D1208" s="3">
        <v>20.7538674971399</v>
      </c>
      <c r="E1208" s="3">
        <v>1.1070264464039199</v>
      </c>
      <c r="F1208" s="3">
        <v>330.54779478351998</v>
      </c>
      <c r="G1208" s="3">
        <v>61.259625347738798</v>
      </c>
      <c r="H1208" s="3">
        <v>1887.8243</v>
      </c>
      <c r="I1208" s="3">
        <v>1911.2043000000001</v>
      </c>
      <c r="J1208" s="3">
        <v>1887.8243</v>
      </c>
    </row>
    <row r="1209" spans="1:10" ht="15" customHeight="1" x14ac:dyDescent="0.25">
      <c r="A1209" s="101">
        <v>44201</v>
      </c>
      <c r="B1209" s="3">
        <v>1892.35339867675</v>
      </c>
      <c r="D1209" s="3">
        <v>-3.1404594102300498</v>
      </c>
      <c r="E1209" s="3">
        <v>-0.16568027360424001</v>
      </c>
      <c r="F1209" s="3">
        <v>330.00014229273</v>
      </c>
      <c r="G1209" s="3">
        <v>60.992449959249598</v>
      </c>
      <c r="H1209" s="3">
        <v>1885.4253000000001</v>
      </c>
      <c r="I1209" s="3">
        <v>1908.0717</v>
      </c>
      <c r="J1209" s="3">
        <v>1885.3262999999999</v>
      </c>
    </row>
    <row r="1210" spans="1:10" ht="15" customHeight="1" x14ac:dyDescent="0.25">
      <c r="A1210" s="101">
        <v>44203</v>
      </c>
      <c r="B1210" s="3">
        <v>1939.4903572481101</v>
      </c>
      <c r="D1210" s="3">
        <v>47.136958571359997</v>
      </c>
      <c r="E1210" s="3">
        <v>2.4909173204286699</v>
      </c>
      <c r="F1210" s="3">
        <v>338.22017299454001</v>
      </c>
      <c r="G1210" s="3">
        <v>65.002638779867496</v>
      </c>
      <c r="H1210" s="3">
        <v>1931.8435999999999</v>
      </c>
      <c r="I1210" s="3">
        <v>1941.0127</v>
      </c>
      <c r="J1210" s="3">
        <v>1925.0286000000001</v>
      </c>
    </row>
    <row r="1211" spans="1:10" ht="15" customHeight="1" x14ac:dyDescent="0.25">
      <c r="A1211" s="101">
        <v>44204</v>
      </c>
      <c r="B1211" s="3">
        <v>1949.3696237992899</v>
      </c>
      <c r="D1211" s="3">
        <v>9.8792665511798496</v>
      </c>
      <c r="E1211" s="3">
        <v>0.50937435776670004</v>
      </c>
      <c r="F1211" s="3">
        <v>339.94297982857</v>
      </c>
      <c r="G1211" s="3">
        <v>65.843119911451396</v>
      </c>
      <c r="H1211" s="3">
        <v>1951.1732999999999</v>
      </c>
      <c r="I1211" s="3">
        <v>1955.2360000000001</v>
      </c>
      <c r="J1211" s="3">
        <v>1943.0651</v>
      </c>
    </row>
    <row r="1212" spans="1:10" ht="15" customHeight="1" x14ac:dyDescent="0.25">
      <c r="A1212" s="101">
        <v>44207</v>
      </c>
      <c r="B1212" s="3">
        <v>1941.48648174453</v>
      </c>
      <c r="D1212" s="3">
        <v>-7.8831420547599</v>
      </c>
      <c r="E1212" s="3">
        <v>-0.40439442363915301</v>
      </c>
      <c r="F1212" s="3">
        <v>338.56826937458999</v>
      </c>
      <c r="G1212" s="3">
        <v>65.17245958254</v>
      </c>
      <c r="H1212" s="3">
        <v>1948.0340000000001</v>
      </c>
      <c r="I1212" s="3">
        <v>1955.9108000000001</v>
      </c>
      <c r="J1212" s="3">
        <v>1939.0714</v>
      </c>
    </row>
    <row r="1213" spans="1:10" ht="15" customHeight="1" x14ac:dyDescent="0.25">
      <c r="A1213" s="101">
        <v>44208</v>
      </c>
      <c r="B1213" s="3">
        <v>1958.6184758669499</v>
      </c>
      <c r="D1213" s="3">
        <v>17.131994122419801</v>
      </c>
      <c r="E1213" s="3">
        <v>0.88241634868484398</v>
      </c>
      <c r="F1213" s="3">
        <v>341.55585113501002</v>
      </c>
      <c r="G1213" s="3">
        <v>66.629968369420894</v>
      </c>
      <c r="H1213" s="3">
        <v>1945.3595</v>
      </c>
      <c r="I1213" s="3">
        <v>1960.5948000000001</v>
      </c>
      <c r="J1213" s="3">
        <v>1945.0193999999999</v>
      </c>
    </row>
    <row r="1214" spans="1:10" ht="15" customHeight="1" x14ac:dyDescent="0.25">
      <c r="A1214" s="101">
        <v>44209</v>
      </c>
      <c r="B1214" s="3">
        <v>1962.2628521914901</v>
      </c>
      <c r="D1214" s="3">
        <v>3.6443763245401799</v>
      </c>
      <c r="E1214" s="3">
        <v>0.18606871983717299</v>
      </c>
      <c r="F1214" s="3">
        <v>342.19137973475</v>
      </c>
      <c r="G1214" s="3">
        <v>66.940014618432997</v>
      </c>
      <c r="H1214" s="3">
        <v>1957.896</v>
      </c>
      <c r="I1214" s="3">
        <v>1965.6724999999999</v>
      </c>
      <c r="J1214" s="3">
        <v>1951.8788999999999</v>
      </c>
    </row>
    <row r="1215" spans="1:10" ht="15" customHeight="1" x14ac:dyDescent="0.25">
      <c r="A1215" s="101">
        <v>44210</v>
      </c>
      <c r="B1215" s="3">
        <v>1972.2248611688599</v>
      </c>
      <c r="D1215" s="3">
        <v>9.9620089773698002</v>
      </c>
      <c r="E1215" s="3">
        <v>0.50767963966926699</v>
      </c>
      <c r="F1215" s="3">
        <v>343.92861569836998</v>
      </c>
      <c r="G1215" s="3">
        <v>67.787535083113298</v>
      </c>
      <c r="H1215" s="3">
        <v>1964.2424000000001</v>
      </c>
      <c r="I1215" s="3">
        <v>1974.7943</v>
      </c>
      <c r="J1215" s="3">
        <v>1963.7977000000001</v>
      </c>
    </row>
    <row r="1216" spans="1:10" ht="15" customHeight="1" x14ac:dyDescent="0.25">
      <c r="A1216" s="101">
        <v>44211</v>
      </c>
      <c r="B1216" s="3">
        <v>1954.7053071913101</v>
      </c>
      <c r="D1216" s="3">
        <v>-17.519553977549698</v>
      </c>
      <c r="E1216" s="3">
        <v>-0.88831422433072105</v>
      </c>
      <c r="F1216" s="3">
        <v>340.87344888358001</v>
      </c>
      <c r="G1216" s="3">
        <v>66.297054542317198</v>
      </c>
      <c r="H1216" s="3">
        <v>1969.7354</v>
      </c>
      <c r="I1216" s="3">
        <v>1973.6024</v>
      </c>
      <c r="J1216" s="3">
        <v>1945.8431</v>
      </c>
    </row>
    <row r="1217" spans="1:10" ht="15" customHeight="1" x14ac:dyDescent="0.25">
      <c r="A1217" s="101">
        <v>44214</v>
      </c>
      <c r="B1217" s="3">
        <v>1962.42612447181</v>
      </c>
      <c r="D1217" s="3">
        <v>7.7208172804998796</v>
      </c>
      <c r="E1217" s="3">
        <v>0.39498625455689401</v>
      </c>
      <c r="F1217" s="3">
        <v>342.21985215209997</v>
      </c>
      <c r="G1217" s="3">
        <v>66.953905049490302</v>
      </c>
      <c r="H1217" s="3">
        <v>1952.1411000000001</v>
      </c>
      <c r="I1217" s="3">
        <v>1964.1416999999999</v>
      </c>
      <c r="J1217" s="3">
        <v>1951.6799000000001</v>
      </c>
    </row>
    <row r="1218" spans="1:10" ht="15" customHeight="1" x14ac:dyDescent="0.25">
      <c r="A1218" s="101">
        <v>44215</v>
      </c>
      <c r="B1218" s="3">
        <v>1957.8538785037899</v>
      </c>
      <c r="D1218" s="3">
        <v>-4.57224596802007</v>
      </c>
      <c r="E1218" s="3">
        <v>-0.23298945682608199</v>
      </c>
      <c r="F1218" s="3">
        <v>341.42251597742001</v>
      </c>
      <c r="G1218" s="3">
        <v>66.564920052965704</v>
      </c>
      <c r="H1218" s="3">
        <v>1975.8054</v>
      </c>
      <c r="I1218" s="3">
        <v>1978.6343999999999</v>
      </c>
      <c r="J1218" s="3">
        <v>1956.3285000000001</v>
      </c>
    </row>
    <row r="1219" spans="1:10" ht="15" customHeight="1" x14ac:dyDescent="0.25">
      <c r="A1219" s="101">
        <v>44216</v>
      </c>
      <c r="B1219" s="3">
        <v>1978.3717683755301</v>
      </c>
      <c r="D1219" s="3">
        <v>20.517889871740099</v>
      </c>
      <c r="E1219" s="3">
        <v>1.0479786105089799</v>
      </c>
      <c r="F1219" s="3">
        <v>345.00055091631998</v>
      </c>
      <c r="G1219" s="3">
        <v>68.310484787729706</v>
      </c>
      <c r="H1219" s="3">
        <v>1967.4283</v>
      </c>
      <c r="I1219" s="3">
        <v>1985.7454</v>
      </c>
      <c r="J1219" s="3">
        <v>1967.0641000000001</v>
      </c>
    </row>
    <row r="1220" spans="1:10" ht="15" customHeight="1" x14ac:dyDescent="0.25">
      <c r="A1220" s="101">
        <v>44217</v>
      </c>
      <c r="B1220" s="3">
        <v>1987.2627282542201</v>
      </c>
      <c r="D1220" s="3">
        <v>8.8909598786899497</v>
      </c>
      <c r="E1220" s="3">
        <v>0.44940794348224899</v>
      </c>
      <c r="F1220" s="3">
        <v>346.55101079719998</v>
      </c>
      <c r="G1220" s="3">
        <v>69.066885476081495</v>
      </c>
      <c r="H1220" s="3">
        <v>1992.4613999999999</v>
      </c>
      <c r="I1220" s="3">
        <v>1996.4398000000001</v>
      </c>
      <c r="J1220" s="3">
        <v>1980.2899</v>
      </c>
    </row>
    <row r="1221" spans="1:10" ht="15" customHeight="1" x14ac:dyDescent="0.25">
      <c r="A1221" s="101">
        <v>44218</v>
      </c>
      <c r="B1221" s="3">
        <v>1986.23810864897</v>
      </c>
      <c r="D1221" s="3">
        <v>-1.0246196052501</v>
      </c>
      <c r="E1221" s="3">
        <v>-5.1559342943563402E-2</v>
      </c>
      <c r="F1221" s="3">
        <v>346.37233137306998</v>
      </c>
      <c r="G1221" s="3">
        <v>68.979715700795495</v>
      </c>
      <c r="H1221" s="3">
        <v>1981.3897999999999</v>
      </c>
      <c r="I1221" s="3">
        <v>1987.0259000000001</v>
      </c>
      <c r="J1221" s="3">
        <v>1974.4793999999999</v>
      </c>
    </row>
    <row r="1222" spans="1:10" ht="15" customHeight="1" x14ac:dyDescent="0.25">
      <c r="A1222" s="101">
        <v>44221</v>
      </c>
      <c r="B1222" s="3">
        <v>1975.05815099353</v>
      </c>
      <c r="D1222" s="3">
        <v>-11.1799576554399</v>
      </c>
      <c r="E1222" s="3">
        <v>-0.56287096732045006</v>
      </c>
      <c r="F1222" s="3">
        <v>344.42270208093998</v>
      </c>
      <c r="G1222" s="3">
        <v>68.028577940455094</v>
      </c>
      <c r="H1222" s="3">
        <v>1994.4115999999999</v>
      </c>
      <c r="I1222" s="3">
        <v>2000.1333</v>
      </c>
      <c r="J1222" s="3">
        <v>1970.8236999999999</v>
      </c>
    </row>
    <row r="1223" spans="1:10" ht="15" customHeight="1" x14ac:dyDescent="0.25">
      <c r="A1223" s="101">
        <v>44222</v>
      </c>
      <c r="B1223" s="3">
        <v>1991.65551695053</v>
      </c>
      <c r="D1223" s="3">
        <v>16.597365956999901</v>
      </c>
      <c r="E1223" s="3">
        <v>0.84034821702090301</v>
      </c>
      <c r="F1223" s="3">
        <v>347.31705211689001</v>
      </c>
      <c r="G1223" s="3">
        <v>69.440603099262106</v>
      </c>
      <c r="H1223" s="3">
        <v>1977.3610000000001</v>
      </c>
      <c r="I1223" s="3">
        <v>1998.4082000000001</v>
      </c>
      <c r="J1223" s="3">
        <v>1974.8030000000001</v>
      </c>
    </row>
    <row r="1224" spans="1:10" ht="15" customHeight="1" x14ac:dyDescent="0.25">
      <c r="A1224" s="101">
        <v>44223</v>
      </c>
      <c r="B1224" s="3">
        <v>1976.1963109420899</v>
      </c>
      <c r="D1224" s="3">
        <v>-15.4592060084401</v>
      </c>
      <c r="E1224" s="3">
        <v>-0.77619878924193297</v>
      </c>
      <c r="F1224" s="3">
        <v>344.62118136353001</v>
      </c>
      <c r="G1224" s="3">
        <v>68.125407189522406</v>
      </c>
      <c r="H1224" s="3">
        <v>1995.2103</v>
      </c>
      <c r="I1224" s="3">
        <v>1996.7308</v>
      </c>
      <c r="J1224" s="3">
        <v>1958.6456000000001</v>
      </c>
    </row>
    <row r="1225" spans="1:10" ht="15" customHeight="1" x14ac:dyDescent="0.25">
      <c r="A1225" s="101">
        <v>44224</v>
      </c>
      <c r="B1225" s="3">
        <v>1971.40324150579</v>
      </c>
      <c r="D1225" s="3">
        <v>-4.7930694362999002</v>
      </c>
      <c r="E1225" s="3">
        <v>-0.24254014693585399</v>
      </c>
      <c r="F1225" s="3">
        <v>343.78533664387999</v>
      </c>
      <c r="G1225" s="3">
        <v>67.717635579889006</v>
      </c>
      <c r="H1225" s="3">
        <v>1965.6609000000001</v>
      </c>
      <c r="I1225" s="3">
        <v>1979.0727999999999</v>
      </c>
      <c r="J1225" s="3">
        <v>1932.4831999999999</v>
      </c>
    </row>
    <row r="1226" spans="1:10" ht="15" customHeight="1" x14ac:dyDescent="0.25">
      <c r="A1226" s="101">
        <v>44225</v>
      </c>
      <c r="B1226" s="3">
        <v>1948.79271983688</v>
      </c>
      <c r="D1226" s="3">
        <v>-22.6105216689099</v>
      </c>
      <c r="E1226" s="3">
        <v>-1.1469252557198599</v>
      </c>
      <c r="F1226" s="3">
        <v>339.84237579245001</v>
      </c>
      <c r="G1226" s="3">
        <v>65.794039659127193</v>
      </c>
      <c r="H1226" s="3">
        <v>1958.2617</v>
      </c>
      <c r="I1226" s="3">
        <v>1978.6484</v>
      </c>
      <c r="J1226" s="3">
        <v>1948.1967</v>
      </c>
    </row>
    <row r="1227" spans="1:10" ht="15" customHeight="1" x14ac:dyDescent="0.25">
      <c r="A1227" s="101">
        <v>44228</v>
      </c>
      <c r="B1227" s="3">
        <v>1977.80607938198</v>
      </c>
      <c r="D1227" s="3">
        <v>29.013359545099998</v>
      </c>
      <c r="E1227" s="3">
        <v>1.4887863265174901</v>
      </c>
      <c r="F1227" s="3">
        <v>344.90190261496002</v>
      </c>
      <c r="G1227" s="3">
        <v>68.262358651753203</v>
      </c>
      <c r="H1227" s="3">
        <v>1960.5361</v>
      </c>
      <c r="I1227" s="3">
        <v>1978.1483000000001</v>
      </c>
      <c r="J1227" s="3">
        <v>1954.3190999999999</v>
      </c>
    </row>
    <row r="1228" spans="1:10" ht="15" customHeight="1" x14ac:dyDescent="0.25">
      <c r="A1228" s="101">
        <v>44229</v>
      </c>
      <c r="B1228" s="3">
        <v>1988.48979806698</v>
      </c>
      <c r="D1228" s="3">
        <v>10.683718685000001</v>
      </c>
      <c r="E1228" s="3">
        <v>0.54018029352698105</v>
      </c>
      <c r="F1228" s="3">
        <v>346.76499472489002</v>
      </c>
      <c r="G1228" s="3">
        <v>69.171278754615798</v>
      </c>
      <c r="H1228" s="3">
        <v>1985.9322999999999</v>
      </c>
      <c r="I1228" s="3">
        <v>1993.8662999999999</v>
      </c>
      <c r="J1228" s="3">
        <v>1979.5963999999999</v>
      </c>
    </row>
    <row r="1229" spans="1:10" ht="15" customHeight="1" x14ac:dyDescent="0.25">
      <c r="A1229" s="101">
        <v>44230</v>
      </c>
      <c r="B1229" s="3">
        <v>1997.65487012365</v>
      </c>
      <c r="D1229" s="3">
        <v>9.1650720566699402</v>
      </c>
      <c r="E1229" s="3">
        <v>0.460906164345398</v>
      </c>
      <c r="F1229" s="3">
        <v>348.36325596136999</v>
      </c>
      <c r="G1229" s="3">
        <v>69.950999606698204</v>
      </c>
      <c r="H1229" s="3">
        <v>2005.0603000000001</v>
      </c>
      <c r="I1229" s="3">
        <v>2005.7529</v>
      </c>
      <c r="J1229" s="3">
        <v>1988.6711</v>
      </c>
    </row>
    <row r="1230" spans="1:10" ht="15" customHeight="1" x14ac:dyDescent="0.25">
      <c r="A1230" s="101">
        <v>44231</v>
      </c>
      <c r="B1230" s="3">
        <v>2006.3307467633499</v>
      </c>
      <c r="D1230" s="3">
        <v>8.6758766396999292</v>
      </c>
      <c r="E1230" s="3">
        <v>0.434303080549791</v>
      </c>
      <c r="F1230" s="3">
        <v>349.87620831351001</v>
      </c>
      <c r="G1230" s="3">
        <v>70.689102033413405</v>
      </c>
      <c r="H1230" s="3">
        <v>2002.8177000000001</v>
      </c>
      <c r="I1230" s="3">
        <v>2007.394</v>
      </c>
      <c r="J1230" s="3">
        <v>1995.8987</v>
      </c>
    </row>
    <row r="1231" spans="1:10" ht="15" customHeight="1" x14ac:dyDescent="0.25">
      <c r="A1231" s="101">
        <v>44232</v>
      </c>
      <c r="B1231" s="3">
        <v>1989.3416387329501</v>
      </c>
      <c r="D1231" s="3">
        <v>-16.989108030399802</v>
      </c>
      <c r="E1231" s="3">
        <v>-0.846775042340697</v>
      </c>
      <c r="F1231" s="3">
        <v>346.91354390241997</v>
      </c>
      <c r="G1231" s="3">
        <v>69.243749317397402</v>
      </c>
      <c r="H1231" s="3">
        <v>2008.2239999999999</v>
      </c>
      <c r="I1231" s="3">
        <v>2008.2239999999999</v>
      </c>
      <c r="J1231" s="3">
        <v>1985.9469999999999</v>
      </c>
    </row>
    <row r="1232" spans="1:10" ht="15" customHeight="1" x14ac:dyDescent="0.25">
      <c r="A1232" s="101">
        <v>44235</v>
      </c>
      <c r="B1232" s="3">
        <v>2002.51607964717</v>
      </c>
      <c r="D1232" s="3">
        <v>13.1744409142199</v>
      </c>
      <c r="E1232" s="3">
        <v>0.66225130252694997</v>
      </c>
      <c r="F1232" s="3">
        <v>349.21098336556003</v>
      </c>
      <c r="G1232" s="3">
        <v>70.364568251699197</v>
      </c>
      <c r="H1232" s="3">
        <v>2000.7927</v>
      </c>
      <c r="I1232" s="3">
        <v>2006.6840999999999</v>
      </c>
      <c r="J1232" s="3">
        <v>1996.2940000000001</v>
      </c>
    </row>
    <row r="1233" spans="1:10" ht="15" customHeight="1" x14ac:dyDescent="0.25">
      <c r="A1233" s="101">
        <v>44236</v>
      </c>
      <c r="B1233" s="3">
        <v>1999.1889694557201</v>
      </c>
      <c r="D1233" s="3">
        <v>-3.3271101914499401</v>
      </c>
      <c r="E1233" s="3">
        <v>-0.16614649067068199</v>
      </c>
      <c r="F1233" s="3">
        <v>348.63078157166001</v>
      </c>
      <c r="G1233" s="3">
        <v>70.081513500202007</v>
      </c>
      <c r="H1233" s="3">
        <v>2005.2627</v>
      </c>
      <c r="I1233" s="3">
        <v>2005.2627</v>
      </c>
      <c r="J1233" s="3">
        <v>1992.1651999999999</v>
      </c>
    </row>
    <row r="1234" spans="1:10" ht="15" customHeight="1" x14ac:dyDescent="0.25">
      <c r="A1234" s="101">
        <v>44237</v>
      </c>
      <c r="B1234" s="3">
        <v>1998.0636375424899</v>
      </c>
      <c r="D1234" s="3">
        <v>-1.12533191323018</v>
      </c>
      <c r="E1234" s="3">
        <v>-5.6289421881738903E-2</v>
      </c>
      <c r="F1234" s="3">
        <v>348.43453932020998</v>
      </c>
      <c r="G1234" s="3">
        <v>69.985775599524302</v>
      </c>
      <c r="H1234" s="3">
        <v>2000.9783</v>
      </c>
      <c r="I1234" s="3">
        <v>2009.9375</v>
      </c>
      <c r="J1234" s="3">
        <v>1985.7396000000001</v>
      </c>
    </row>
    <row r="1235" spans="1:10" ht="15" customHeight="1" x14ac:dyDescent="0.25">
      <c r="A1235" s="101">
        <v>44238</v>
      </c>
      <c r="B1235" s="3">
        <v>2010.06579702166</v>
      </c>
      <c r="D1235" s="3">
        <v>12.0021594791701</v>
      </c>
      <c r="E1235" s="3">
        <v>0.60068955030541105</v>
      </c>
      <c r="F1235" s="3">
        <v>350.52754918756</v>
      </c>
      <c r="G1235" s="3">
        <v>71.006862390555597</v>
      </c>
      <c r="H1235" s="3">
        <v>2003.6787999999999</v>
      </c>
      <c r="I1235" s="3">
        <v>2010.0658000000001</v>
      </c>
      <c r="J1235" s="3">
        <v>1996.9480000000001</v>
      </c>
    </row>
    <row r="1236" spans="1:10" ht="15" customHeight="1" x14ac:dyDescent="0.25">
      <c r="A1236" s="101">
        <v>44239</v>
      </c>
      <c r="B1236" s="3">
        <v>2024.72272099103</v>
      </c>
      <c r="D1236" s="3">
        <v>14.656923969369901</v>
      </c>
      <c r="E1236" s="3">
        <v>0.72917632801310295</v>
      </c>
      <c r="F1236" s="3">
        <v>353.08351309940002</v>
      </c>
      <c r="G1236" s="3">
        <v>72.253803950385404</v>
      </c>
      <c r="H1236" s="3">
        <v>2006.2550000000001</v>
      </c>
      <c r="I1236" s="3">
        <v>2025.874</v>
      </c>
      <c r="J1236" s="3">
        <v>2004.4354000000001</v>
      </c>
    </row>
    <row r="1237" spans="1:10" ht="15" customHeight="1" x14ac:dyDescent="0.25">
      <c r="A1237" s="101">
        <v>44242</v>
      </c>
      <c r="B1237" s="3">
        <v>2039.2849746491299</v>
      </c>
      <c r="D1237" s="3">
        <v>14.5622536580999</v>
      </c>
      <c r="E1237" s="3">
        <v>0.71922211901549404</v>
      </c>
      <c r="F1237" s="3">
        <v>355.62296782420998</v>
      </c>
      <c r="G1237" s="3">
        <v>73.492691409243207</v>
      </c>
      <c r="H1237" s="3">
        <v>2036.0753</v>
      </c>
      <c r="I1237" s="3">
        <v>2041.7039</v>
      </c>
      <c r="J1237" s="3">
        <v>2029.077</v>
      </c>
    </row>
    <row r="1238" spans="1:10" ht="15" customHeight="1" x14ac:dyDescent="0.25">
      <c r="A1238" s="101">
        <v>44243</v>
      </c>
      <c r="B1238" s="3">
        <v>2038.0739394238201</v>
      </c>
      <c r="D1238" s="3">
        <v>-1.21103522530984</v>
      </c>
      <c r="E1238" s="3">
        <v>-5.93852865276134E-2</v>
      </c>
      <c r="F1238" s="3">
        <v>355.76050379909998</v>
      </c>
      <c r="G1238" s="3">
        <v>73.559789118357003</v>
      </c>
      <c r="H1238" s="3">
        <v>2038.1822999999999</v>
      </c>
      <c r="I1238" s="3">
        <v>2043.9684999999999</v>
      </c>
      <c r="J1238" s="3">
        <v>2033.7637</v>
      </c>
    </row>
    <row r="1239" spans="1:10" ht="15" customHeight="1" x14ac:dyDescent="0.25">
      <c r="A1239" s="101">
        <v>44244</v>
      </c>
      <c r="B1239" s="3">
        <v>2017.25909899369</v>
      </c>
      <c r="D1239" s="3">
        <v>-20.814840430130001</v>
      </c>
      <c r="E1239" s="3">
        <v>-1.0212995724784399</v>
      </c>
      <c r="F1239" s="3">
        <v>352.12712329474999</v>
      </c>
      <c r="G1239" s="3">
        <v>71.787223734095406</v>
      </c>
      <c r="H1239" s="3">
        <v>2031.4369999999999</v>
      </c>
      <c r="I1239" s="3">
        <v>2035.1692</v>
      </c>
      <c r="J1239" s="3">
        <v>2011.9656</v>
      </c>
    </row>
    <row r="1240" spans="1:10" ht="15" customHeight="1" x14ac:dyDescent="0.25">
      <c r="A1240" s="101">
        <v>44245</v>
      </c>
      <c r="B1240" s="3">
        <v>2015.81399412319</v>
      </c>
      <c r="D1240" s="3">
        <v>-1.44510487050001</v>
      </c>
      <c r="E1240" s="3">
        <v>-7.1637048072847806E-2</v>
      </c>
      <c r="F1240" s="3">
        <v>351.87486981815999</v>
      </c>
      <c r="G1240" s="3">
        <v>71.664160438047105</v>
      </c>
      <c r="H1240" s="3">
        <v>2015.3469</v>
      </c>
      <c r="I1240" s="3">
        <v>2025.0856000000001</v>
      </c>
      <c r="J1240" s="3">
        <v>2007.4834000000001</v>
      </c>
    </row>
    <row r="1241" spans="1:10" ht="15" customHeight="1" x14ac:dyDescent="0.25">
      <c r="A1241" s="101">
        <v>44246</v>
      </c>
      <c r="B1241" s="3">
        <v>2036.97256238002</v>
      </c>
      <c r="D1241" s="3">
        <v>21.158568256829899</v>
      </c>
      <c r="E1241" s="3">
        <v>1.0496289994272601</v>
      </c>
      <c r="F1241" s="3">
        <v>355.65287694087999</v>
      </c>
      <c r="G1241" s="3">
        <v>73.507282742250993</v>
      </c>
      <c r="H1241" s="3">
        <v>2019.2103999999999</v>
      </c>
      <c r="I1241" s="3">
        <v>2036.9725000000001</v>
      </c>
      <c r="J1241" s="3">
        <v>2017.5519999999999</v>
      </c>
    </row>
    <row r="1242" spans="1:10" ht="15" customHeight="1" x14ac:dyDescent="0.25">
      <c r="A1242" s="101">
        <v>44249</v>
      </c>
      <c r="B1242" s="3">
        <v>2031.03702160377</v>
      </c>
      <c r="D1242" s="3">
        <v>-5.9355407762500301</v>
      </c>
      <c r="E1242" s="3">
        <v>-0.29139031550404698</v>
      </c>
      <c r="F1242" s="3">
        <v>354.61653890065998</v>
      </c>
      <c r="G1242" s="3">
        <v>73.001699323644502</v>
      </c>
      <c r="H1242" s="3">
        <v>2028.2739999999999</v>
      </c>
      <c r="I1242" s="3">
        <v>2034.2388000000001</v>
      </c>
      <c r="J1242" s="3">
        <v>2016.7937999999999</v>
      </c>
    </row>
    <row r="1243" spans="1:10" ht="15" customHeight="1" x14ac:dyDescent="0.25">
      <c r="A1243" s="101">
        <v>44250</v>
      </c>
      <c r="B1243" s="3">
        <v>2016.83432109929</v>
      </c>
      <c r="D1243" s="3">
        <v>-14.2027005044799</v>
      </c>
      <c r="E1243" s="3">
        <v>-0.699283191463695</v>
      </c>
      <c r="F1243" s="3">
        <v>352.13676504998</v>
      </c>
      <c r="G1243" s="3">
        <v>71.791927519328993</v>
      </c>
      <c r="H1243" s="3">
        <v>2034.0581</v>
      </c>
      <c r="I1243" s="3">
        <v>2036.8561</v>
      </c>
      <c r="J1243" s="3">
        <v>1993.2837</v>
      </c>
    </row>
    <row r="1244" spans="1:10" ht="15" customHeight="1" x14ac:dyDescent="0.25">
      <c r="A1244" s="101">
        <v>44251</v>
      </c>
      <c r="B1244" s="3">
        <v>2037.25429496482</v>
      </c>
      <c r="D1244" s="3">
        <v>20.419973865529901</v>
      </c>
      <c r="E1244" s="3">
        <v>1.0124765158895099</v>
      </c>
      <c r="F1244" s="3">
        <v>355.70206709991999</v>
      </c>
      <c r="G1244" s="3">
        <v>73.531280441654104</v>
      </c>
      <c r="H1244" s="3">
        <v>2013.6835000000001</v>
      </c>
      <c r="I1244" s="3">
        <v>2039.3904</v>
      </c>
      <c r="J1244" s="3">
        <v>2011.8801000000001</v>
      </c>
    </row>
    <row r="1245" spans="1:10" ht="15" customHeight="1" x14ac:dyDescent="0.25">
      <c r="A1245" s="101">
        <v>44252</v>
      </c>
      <c r="B1245" s="3">
        <v>2038.9283393466101</v>
      </c>
      <c r="D1245" s="3">
        <v>1.6740443817900501</v>
      </c>
      <c r="E1245" s="3">
        <v>8.21715966400349E-2</v>
      </c>
      <c r="F1245" s="3">
        <v>356.15503603555999</v>
      </c>
      <c r="G1245" s="3">
        <v>73.752263918198906</v>
      </c>
      <c r="H1245" s="3">
        <v>2048.4090000000001</v>
      </c>
      <c r="I1245" s="3">
        <v>2053.5435000000002</v>
      </c>
      <c r="J1245" s="3">
        <v>2035.9583</v>
      </c>
    </row>
    <row r="1246" spans="1:10" ht="15" customHeight="1" x14ac:dyDescent="0.25">
      <c r="A1246" s="101">
        <v>44253</v>
      </c>
      <c r="B1246" s="3">
        <v>2009.90453447705</v>
      </c>
      <c r="D1246" s="3">
        <v>-29.023804869559999</v>
      </c>
      <c r="E1246" s="3">
        <v>-1.4234833225605701</v>
      </c>
      <c r="F1246" s="3">
        <v>351.08522849513002</v>
      </c>
      <c r="G1246" s="3">
        <v>71.278929418749897</v>
      </c>
      <c r="H1246" s="3">
        <v>2009.9482</v>
      </c>
      <c r="I1246" s="3">
        <v>2030.1161</v>
      </c>
      <c r="J1246" s="3">
        <v>2000.6194</v>
      </c>
    </row>
    <row r="1247" spans="1:10" ht="15" customHeight="1" x14ac:dyDescent="0.25">
      <c r="A1247" s="101">
        <v>44256</v>
      </c>
      <c r="B1247" s="3">
        <v>2054.6663954336</v>
      </c>
      <c r="D1247" s="3">
        <v>44.761860956549903</v>
      </c>
      <c r="E1247" s="3">
        <v>2.2270640315857899</v>
      </c>
      <c r="F1247" s="3">
        <v>358.90412133915999</v>
      </c>
      <c r="G1247" s="3">
        <v>75.093420849522104</v>
      </c>
      <c r="H1247" s="3">
        <v>2029.7445</v>
      </c>
      <c r="I1247" s="3">
        <v>2054.7692999999999</v>
      </c>
      <c r="J1247" s="3">
        <v>2029.7445</v>
      </c>
    </row>
    <row r="1248" spans="1:10" ht="15" customHeight="1" x14ac:dyDescent="0.25">
      <c r="A1248" s="101">
        <v>44257</v>
      </c>
      <c r="B1248" s="3">
        <v>2067.1000479996701</v>
      </c>
      <c r="D1248" s="3">
        <v>12.4336525660701</v>
      </c>
      <c r="E1248" s="3">
        <v>0.60514215805074201</v>
      </c>
      <c r="F1248" s="3">
        <v>361.07600148436001</v>
      </c>
      <c r="G1248" s="3">
        <v>76.152984955053398</v>
      </c>
      <c r="H1248" s="3">
        <v>2054.5466000000001</v>
      </c>
      <c r="I1248" s="3">
        <v>2074.8386</v>
      </c>
      <c r="J1248" s="3">
        <v>2049.9560000000001</v>
      </c>
    </row>
    <row r="1249" spans="1:10" ht="15" customHeight="1" x14ac:dyDescent="0.25">
      <c r="A1249" s="101">
        <v>44258</v>
      </c>
      <c r="B1249" s="3">
        <v>2073.7777097725998</v>
      </c>
      <c r="D1249" s="3">
        <v>6.6776617729296897</v>
      </c>
      <c r="E1249" s="3">
        <v>0.32304492370320798</v>
      </c>
      <c r="F1249" s="3">
        <v>362.24243917786998</v>
      </c>
      <c r="G1249" s="3">
        <v>76.722038230904403</v>
      </c>
      <c r="H1249" s="3">
        <v>2076.4911999999999</v>
      </c>
      <c r="I1249" s="3">
        <v>2082.1505999999999</v>
      </c>
      <c r="J1249" s="3">
        <v>2057.1574999999998</v>
      </c>
    </row>
    <row r="1250" spans="1:10" ht="15" customHeight="1" x14ac:dyDescent="0.25">
      <c r="A1250" s="101">
        <v>44259</v>
      </c>
      <c r="B1250" s="3">
        <v>2065.15176889243</v>
      </c>
      <c r="D1250" s="3">
        <v>-8.6259408801697592</v>
      </c>
      <c r="E1250" s="3">
        <v>-0.41595301364848403</v>
      </c>
      <c r="F1250" s="3">
        <v>360.73568083539999</v>
      </c>
      <c r="G1250" s="3">
        <v>75.986957587104001</v>
      </c>
      <c r="H1250" s="3">
        <v>2064.6907000000001</v>
      </c>
      <c r="I1250" s="3">
        <v>2074.2950000000001</v>
      </c>
      <c r="J1250" s="3">
        <v>2054.6981999999998</v>
      </c>
    </row>
    <row r="1251" spans="1:10" ht="15" customHeight="1" x14ac:dyDescent="0.25">
      <c r="A1251" s="101">
        <v>44260</v>
      </c>
      <c r="B1251" s="3">
        <v>2048.56574168831</v>
      </c>
      <c r="D1251" s="3">
        <v>-16.586027204120001</v>
      </c>
      <c r="E1251" s="3">
        <v>-0.80313841597294799</v>
      </c>
      <c r="F1251" s="3">
        <v>357.83847400248999</v>
      </c>
      <c r="G1251" s="3">
        <v>74.573538723620203</v>
      </c>
      <c r="H1251" s="3">
        <v>2053.9036000000001</v>
      </c>
      <c r="I1251" s="3">
        <v>2068.6118000000001</v>
      </c>
      <c r="J1251" s="3">
        <v>2042.2366</v>
      </c>
    </row>
    <row r="1252" spans="1:10" ht="15" customHeight="1" x14ac:dyDescent="0.25">
      <c r="A1252" s="101">
        <v>44263</v>
      </c>
      <c r="B1252" s="3">
        <v>2103.10156103688</v>
      </c>
      <c r="D1252" s="3">
        <v>54.535819348569902</v>
      </c>
      <c r="E1252" s="3">
        <v>2.6621464099865602</v>
      </c>
      <c r="F1252" s="3">
        <v>367.36465809169999</v>
      </c>
      <c r="G1252" s="3">
        <v>79.220941917538596</v>
      </c>
      <c r="H1252" s="3">
        <v>2062.3386</v>
      </c>
      <c r="I1252" s="3">
        <v>2106.4272000000001</v>
      </c>
      <c r="J1252" s="3">
        <v>2056.6662999999999</v>
      </c>
    </row>
    <row r="1253" spans="1:10" ht="15" customHeight="1" x14ac:dyDescent="0.25">
      <c r="A1253" s="101">
        <v>44264</v>
      </c>
      <c r="B1253" s="3">
        <v>2124.8468678608701</v>
      </c>
      <c r="D1253" s="3">
        <v>21.745306823990099</v>
      </c>
      <c r="E1253" s="3">
        <v>1.03396370517023</v>
      </c>
      <c r="F1253" s="3">
        <v>371.16307532198999</v>
      </c>
      <c r="G1253" s="3">
        <v>81.074021409029697</v>
      </c>
      <c r="H1253" s="3">
        <v>2102.5933</v>
      </c>
      <c r="I1253" s="3">
        <v>2125.1134999999999</v>
      </c>
      <c r="J1253" s="3">
        <v>2098.6277</v>
      </c>
    </row>
    <row r="1254" spans="1:10" ht="15" customHeight="1" x14ac:dyDescent="0.25">
      <c r="A1254" s="101">
        <v>44265</v>
      </c>
      <c r="B1254" s="3">
        <v>2134.4642379290999</v>
      </c>
      <c r="D1254" s="3">
        <v>9.6173700682297696</v>
      </c>
      <c r="E1254" s="3">
        <v>0.45261473726394502</v>
      </c>
      <c r="F1254" s="3">
        <v>372.84301410018003</v>
      </c>
      <c r="G1254" s="3">
        <v>81.893589115283802</v>
      </c>
      <c r="H1254" s="3">
        <v>2120.3887</v>
      </c>
      <c r="I1254" s="3">
        <v>2138.0632000000001</v>
      </c>
      <c r="J1254" s="3">
        <v>2113.5016999999998</v>
      </c>
    </row>
    <row r="1255" spans="1:10" ht="15" customHeight="1" x14ac:dyDescent="0.25">
      <c r="A1255" s="101">
        <v>44266</v>
      </c>
      <c r="B1255" s="3">
        <v>2165.6603521387401</v>
      </c>
      <c r="D1255" s="3">
        <v>31.1961142096402</v>
      </c>
      <c r="E1255" s="3">
        <v>1.4615430727434999</v>
      </c>
      <c r="F1255" s="3">
        <v>378.29227534496999</v>
      </c>
      <c r="G1255" s="3">
        <v>84.552042266763095</v>
      </c>
      <c r="H1255" s="3">
        <v>2142.4324000000001</v>
      </c>
      <c r="I1255" s="3">
        <v>2167.0972000000002</v>
      </c>
      <c r="J1255" s="3">
        <v>2140.1469999999999</v>
      </c>
    </row>
    <row r="1256" spans="1:10" ht="15" customHeight="1" x14ac:dyDescent="0.25">
      <c r="A1256" s="101">
        <v>44267</v>
      </c>
      <c r="B1256" s="3">
        <v>2168.9617276348799</v>
      </c>
      <c r="D1256" s="3">
        <v>3.3013754961398201</v>
      </c>
      <c r="E1256" s="3">
        <v>0.152441978857842</v>
      </c>
      <c r="F1256" s="3">
        <v>378.86895157536998</v>
      </c>
      <c r="G1256" s="3">
        <v>84.833377052016004</v>
      </c>
      <c r="H1256" s="3">
        <v>2158.0781000000002</v>
      </c>
      <c r="I1256" s="3">
        <v>2168.9616999999998</v>
      </c>
      <c r="J1256" s="3">
        <v>2152.3751999999999</v>
      </c>
    </row>
    <row r="1257" spans="1:10" ht="15" customHeight="1" x14ac:dyDescent="0.25">
      <c r="A1257" s="101">
        <v>44270</v>
      </c>
      <c r="B1257" s="3">
        <v>2161.8282453301799</v>
      </c>
      <c r="D1257" s="3">
        <v>-7.13348230470001</v>
      </c>
      <c r="E1257" s="3">
        <v>-0.32888926594747397</v>
      </c>
      <c r="F1257" s="3">
        <v>377.62289226163</v>
      </c>
      <c r="G1257" s="3">
        <v>84.225479915003305</v>
      </c>
      <c r="H1257" s="3">
        <v>2175.5333999999998</v>
      </c>
      <c r="I1257" s="3">
        <v>2188.0337</v>
      </c>
      <c r="J1257" s="3">
        <v>2158.7042999999999</v>
      </c>
    </row>
    <row r="1258" spans="1:10" ht="15" customHeight="1" x14ac:dyDescent="0.25">
      <c r="A1258" s="101">
        <v>44271</v>
      </c>
      <c r="B1258" s="3">
        <v>2180.1407984300599</v>
      </c>
      <c r="D1258" s="3">
        <v>18.312553099879999</v>
      </c>
      <c r="E1258" s="3">
        <v>0.84708640195802998</v>
      </c>
      <c r="F1258" s="3">
        <v>380.82168443265999</v>
      </c>
      <c r="G1258" s="3">
        <v>85.786028904305695</v>
      </c>
      <c r="H1258" s="3">
        <v>2174.0486000000001</v>
      </c>
      <c r="I1258" s="3">
        <v>2184.4607000000001</v>
      </c>
      <c r="J1258" s="3">
        <v>2172.3215</v>
      </c>
    </row>
    <row r="1259" spans="1:10" ht="15" customHeight="1" x14ac:dyDescent="0.25">
      <c r="A1259" s="101">
        <v>44272</v>
      </c>
      <c r="B1259" s="3">
        <v>2172.8562978003902</v>
      </c>
      <c r="D1259" s="3">
        <v>-7.2845006296697603</v>
      </c>
      <c r="E1259" s="3">
        <v>-0.33412982477624098</v>
      </c>
      <c r="F1259" s="3">
        <v>379.54924560576001</v>
      </c>
      <c r="G1259" s="3">
        <v>85.1652623714714</v>
      </c>
      <c r="H1259" s="3">
        <v>2176.2179999999998</v>
      </c>
      <c r="I1259" s="3">
        <v>2179.8384000000001</v>
      </c>
      <c r="J1259" s="3">
        <v>2166.8092999999999</v>
      </c>
    </row>
    <row r="1260" spans="1:10" ht="15" customHeight="1" x14ac:dyDescent="0.25">
      <c r="A1260" s="101">
        <v>44273</v>
      </c>
      <c r="B1260" s="3">
        <v>2179.9861533779099</v>
      </c>
      <c r="D1260" s="3">
        <v>7.1298555775197201</v>
      </c>
      <c r="E1260" s="3">
        <v>0.32813286293886801</v>
      </c>
      <c r="F1260" s="3">
        <v>380.79467141163002</v>
      </c>
      <c r="G1260" s="3">
        <v>85.7728504480596</v>
      </c>
      <c r="H1260" s="3">
        <v>2179.4083999999998</v>
      </c>
      <c r="I1260" s="3">
        <v>2187.3173999999999</v>
      </c>
      <c r="J1260" s="3">
        <v>2170.0068000000001</v>
      </c>
    </row>
    <row r="1261" spans="1:10" ht="15" customHeight="1" x14ac:dyDescent="0.25">
      <c r="A1261" s="101">
        <v>44274</v>
      </c>
      <c r="B1261" s="3">
        <v>2169.1834014185201</v>
      </c>
      <c r="D1261" s="3">
        <v>-10.802751959389701</v>
      </c>
      <c r="E1261" s="3">
        <v>-0.49554222822244498</v>
      </c>
      <c r="F1261" s="3">
        <v>378.90767301196001</v>
      </c>
      <c r="G1261" s="3">
        <v>84.852267525514804</v>
      </c>
      <c r="H1261" s="3">
        <v>2166.0214999999998</v>
      </c>
      <c r="I1261" s="3">
        <v>2181.6206000000002</v>
      </c>
      <c r="J1261" s="3">
        <v>2158.7170000000001</v>
      </c>
    </row>
    <row r="1262" spans="1:10" ht="15" customHeight="1" x14ac:dyDescent="0.25">
      <c r="A1262" s="101">
        <v>44277</v>
      </c>
      <c r="B1262" s="3">
        <v>2174.6304353633</v>
      </c>
      <c r="D1262" s="3">
        <v>5.4470339447798297</v>
      </c>
      <c r="E1262" s="3">
        <v>0.25110988500178699</v>
      </c>
      <c r="F1262" s="3">
        <v>379.85914763391997</v>
      </c>
      <c r="G1262" s="3">
        <v>85.316449841919706</v>
      </c>
      <c r="H1262" s="3">
        <v>2160.962</v>
      </c>
      <c r="I1262" s="3">
        <v>2178.75</v>
      </c>
      <c r="J1262" s="3">
        <v>2150.9893000000002</v>
      </c>
    </row>
    <row r="1263" spans="1:10" ht="15" customHeight="1" x14ac:dyDescent="0.25">
      <c r="A1263" s="101">
        <v>44278</v>
      </c>
      <c r="B1263" s="3">
        <v>2168.1210963927201</v>
      </c>
      <c r="D1263" s="3">
        <v>-6.5093389705798401</v>
      </c>
      <c r="E1263" s="3">
        <v>-0.29933081339828999</v>
      </c>
      <c r="F1263" s="3">
        <v>378.72211215753998</v>
      </c>
      <c r="G1263" s="3">
        <v>84.761740605247198</v>
      </c>
      <c r="H1263" s="3">
        <v>2172.5832999999998</v>
      </c>
      <c r="I1263" s="3">
        <v>2174.6750000000002</v>
      </c>
      <c r="J1263" s="3">
        <v>2150.5088000000001</v>
      </c>
    </row>
    <row r="1264" spans="1:10" ht="15" customHeight="1" x14ac:dyDescent="0.25">
      <c r="A1264" s="101">
        <v>44279</v>
      </c>
      <c r="B1264" s="3">
        <v>2184.59914722245</v>
      </c>
      <c r="D1264" s="3">
        <v>16.478050829729899</v>
      </c>
      <c r="E1264" s="3">
        <v>0.76001524348181504</v>
      </c>
      <c r="F1264" s="3">
        <v>381.60045794037001</v>
      </c>
      <c r="G1264" s="3">
        <v>86.165957997967695</v>
      </c>
      <c r="H1264" s="3">
        <v>2154.1248000000001</v>
      </c>
      <c r="I1264" s="3">
        <v>2185.6799999999998</v>
      </c>
      <c r="J1264" s="3">
        <v>2153.3593999999998</v>
      </c>
    </row>
    <row r="1265" spans="1:10" ht="15" customHeight="1" x14ac:dyDescent="0.25">
      <c r="A1265" s="101">
        <v>44280</v>
      </c>
      <c r="B1265" s="3">
        <v>2173.24252013879</v>
      </c>
      <c r="D1265" s="3">
        <v>-11.3566270836599</v>
      </c>
      <c r="E1265" s="3">
        <v>-0.51984946978026403</v>
      </c>
      <c r="F1265" s="3">
        <v>380.18232707498998</v>
      </c>
      <c r="G1265" s="3">
        <v>85.474114773918899</v>
      </c>
      <c r="H1265" s="3">
        <v>2172.9171999999999</v>
      </c>
      <c r="I1265" s="3">
        <v>2184.2168000000001</v>
      </c>
      <c r="J1265" s="3">
        <v>2152.5030000000002</v>
      </c>
    </row>
    <row r="1266" spans="1:10" ht="15" customHeight="1" x14ac:dyDescent="0.25">
      <c r="A1266" s="101">
        <v>44281</v>
      </c>
      <c r="B1266" s="3">
        <v>2198.79654771798</v>
      </c>
      <c r="D1266" s="3">
        <v>25.554027579189999</v>
      </c>
      <c r="E1266" s="3">
        <v>1.1758479480494299</v>
      </c>
      <c r="F1266" s="3">
        <v>385.47432066498999</v>
      </c>
      <c r="G1266" s="3">
        <v>88.055844003802093</v>
      </c>
      <c r="H1266" s="3">
        <v>2178.9243000000001</v>
      </c>
      <c r="I1266" s="3">
        <v>2198.7966000000001</v>
      </c>
      <c r="J1266" s="3">
        <v>2177.239</v>
      </c>
    </row>
    <row r="1267" spans="1:10" ht="15" customHeight="1" x14ac:dyDescent="0.25">
      <c r="A1267" s="101">
        <v>44284</v>
      </c>
      <c r="B1267" s="3">
        <v>2182.2130185268202</v>
      </c>
      <c r="D1267" s="3">
        <v>-16.583529191159801</v>
      </c>
      <c r="E1267" s="3">
        <v>-0.75420935185527205</v>
      </c>
      <c r="F1267" s="3">
        <v>382.84291539473998</v>
      </c>
      <c r="G1267" s="3">
        <v>86.772097947361203</v>
      </c>
      <c r="H1267" s="3">
        <v>2197.5250999999998</v>
      </c>
      <c r="I1267" s="3">
        <v>2200.3980000000001</v>
      </c>
      <c r="J1267" s="3">
        <v>2180.2851999999998</v>
      </c>
    </row>
    <row r="1268" spans="1:10" ht="15" customHeight="1" x14ac:dyDescent="0.25">
      <c r="A1268" s="101">
        <v>44285</v>
      </c>
      <c r="B1268" s="3">
        <v>2205.4072954797198</v>
      </c>
      <c r="D1268" s="3">
        <v>23.1942769528996</v>
      </c>
      <c r="E1268" s="3">
        <v>1.0628786812277999</v>
      </c>
      <c r="F1268" s="3">
        <v>386.91207112505998</v>
      </c>
      <c r="G1268" s="3">
        <v>88.757258758924806</v>
      </c>
      <c r="H1268" s="3">
        <v>2187.2067999999999</v>
      </c>
      <c r="I1268" s="3">
        <v>2205.4843999999998</v>
      </c>
      <c r="J1268" s="3">
        <v>2185.3319999999999</v>
      </c>
    </row>
    <row r="1269" spans="1:10" ht="15" customHeight="1" x14ac:dyDescent="0.25">
      <c r="A1269" s="101">
        <v>44286</v>
      </c>
      <c r="B1269" s="3">
        <v>2192.85716894712</v>
      </c>
      <c r="D1269" s="3">
        <v>-12.5501265325997</v>
      </c>
      <c r="E1269" s="3">
        <v>-0.56906162223744305</v>
      </c>
      <c r="F1269" s="3">
        <v>385.74863785726001</v>
      </c>
      <c r="G1269" s="3">
        <v>88.189671209277407</v>
      </c>
      <c r="H1269" s="3">
        <v>2195.7402000000002</v>
      </c>
      <c r="I1269" s="3">
        <v>2201.4555999999998</v>
      </c>
      <c r="J1269" s="3">
        <v>2188.7332000000001</v>
      </c>
    </row>
    <row r="1270" spans="1:10" ht="15" customHeight="1" x14ac:dyDescent="0.25">
      <c r="A1270" s="101">
        <v>44287</v>
      </c>
      <c r="B1270" s="3">
        <v>2202.6080359677198</v>
      </c>
      <c r="D1270" s="3">
        <v>9.7508670205997898</v>
      </c>
      <c r="E1270" s="3">
        <v>0.44466494027430797</v>
      </c>
      <c r="F1270" s="3">
        <v>388.14519865045003</v>
      </c>
      <c r="G1270" s="3">
        <v>89.358847049297793</v>
      </c>
      <c r="H1270" s="3">
        <v>2195.2287999999999</v>
      </c>
      <c r="I1270" s="3">
        <v>2207.6792</v>
      </c>
      <c r="J1270" s="3">
        <v>2190.0392999999999</v>
      </c>
    </row>
    <row r="1271" spans="1:10" ht="15" customHeight="1" x14ac:dyDescent="0.25">
      <c r="A1271" s="101">
        <v>44292</v>
      </c>
      <c r="B1271" s="3">
        <v>2230.2489572990198</v>
      </c>
      <c r="D1271" s="3">
        <v>27.6409213312999</v>
      </c>
      <c r="E1271" s="3">
        <v>1.25491784647719</v>
      </c>
      <c r="F1271" s="3">
        <v>393.01610201855999</v>
      </c>
      <c r="G1271" s="3">
        <v>91.735145014803393</v>
      </c>
      <c r="H1271" s="3">
        <v>2224.6419999999998</v>
      </c>
      <c r="I1271" s="3">
        <v>2230.2734</v>
      </c>
      <c r="J1271" s="3">
        <v>2216.5718000000002</v>
      </c>
    </row>
    <row r="1272" spans="1:10" ht="15" customHeight="1" x14ac:dyDescent="0.25">
      <c r="A1272" s="101">
        <v>44293</v>
      </c>
      <c r="B1272" s="3">
        <v>2229.5585381554301</v>
      </c>
      <c r="D1272" s="3">
        <v>-0.69041914358967904</v>
      </c>
      <c r="E1272" s="3">
        <v>-3.0957043666812699E-2</v>
      </c>
      <c r="F1272" s="3">
        <v>392.89443585224001</v>
      </c>
      <c r="G1272" s="3">
        <v>91.675789482236297</v>
      </c>
      <c r="H1272" s="3">
        <v>2230.9780000000001</v>
      </c>
      <c r="I1272" s="3">
        <v>2232.8056999999999</v>
      </c>
      <c r="J1272" s="3">
        <v>2221.3069999999998</v>
      </c>
    </row>
    <row r="1273" spans="1:10" ht="15" customHeight="1" x14ac:dyDescent="0.25">
      <c r="A1273" s="101">
        <v>44294</v>
      </c>
      <c r="B1273" s="3">
        <v>2240.4011806743101</v>
      </c>
      <c r="D1273" s="3">
        <v>10.8426425188799</v>
      </c>
      <c r="E1273" s="3">
        <v>0.486313426327456</v>
      </c>
      <c r="F1273" s="3">
        <v>394.80513424508001</v>
      </c>
      <c r="G1273" s="3">
        <v>92.6079345815061</v>
      </c>
      <c r="H1273" s="3">
        <v>2237.1945999999998</v>
      </c>
      <c r="I1273" s="3">
        <v>2247.6565000000001</v>
      </c>
      <c r="J1273" s="3">
        <v>2236.1370000000002</v>
      </c>
    </row>
    <row r="1274" spans="1:10" ht="15" customHeight="1" x14ac:dyDescent="0.25">
      <c r="A1274" s="101">
        <v>44295</v>
      </c>
      <c r="B1274" s="3">
        <v>2250.4029883992998</v>
      </c>
      <c r="D1274" s="3">
        <v>10.0018077249897</v>
      </c>
      <c r="E1274" s="3">
        <v>0.44642931860887602</v>
      </c>
      <c r="F1274" s="3">
        <v>396.56766011572</v>
      </c>
      <c r="G1274" s="3">
        <v>93.467792871443393</v>
      </c>
      <c r="H1274" s="3">
        <v>2243.1801999999998</v>
      </c>
      <c r="I1274" s="3">
        <v>2250.4029999999998</v>
      </c>
      <c r="J1274" s="3">
        <v>2236.81</v>
      </c>
    </row>
    <row r="1275" spans="1:10" ht="15" customHeight="1" x14ac:dyDescent="0.25">
      <c r="A1275" s="101">
        <v>44298</v>
      </c>
      <c r="B1275" s="3">
        <v>2233.1957766311202</v>
      </c>
      <c r="D1275" s="3">
        <v>-17.207211768179601</v>
      </c>
      <c r="E1275" s="3">
        <v>-0.76462801804306701</v>
      </c>
      <c r="F1275" s="3">
        <v>393.53539267598001</v>
      </c>
      <c r="G1275" s="3">
        <v>91.988483921260098</v>
      </c>
      <c r="H1275" s="3">
        <v>2246.4292</v>
      </c>
      <c r="I1275" s="3">
        <v>2246.4292</v>
      </c>
      <c r="J1275" s="3">
        <v>2231.6239999999998</v>
      </c>
    </row>
    <row r="1276" spans="1:10" ht="15" customHeight="1" x14ac:dyDescent="0.25">
      <c r="A1276" s="101">
        <v>44299</v>
      </c>
      <c r="B1276" s="3">
        <v>2247.2052733322998</v>
      </c>
      <c r="D1276" s="3">
        <v>14.0094967011796</v>
      </c>
      <c r="E1276" s="3">
        <v>0.62732953589557106</v>
      </c>
      <c r="F1276" s="3">
        <v>396.29766305483002</v>
      </c>
      <c r="G1276" s="3">
        <v>93.3360732666806</v>
      </c>
      <c r="H1276" s="3">
        <v>2234.6482000000001</v>
      </c>
      <c r="I1276" s="3">
        <v>2250.2510000000002</v>
      </c>
      <c r="J1276" s="3">
        <v>2231.0495999999998</v>
      </c>
    </row>
    <row r="1277" spans="1:10" ht="15" customHeight="1" x14ac:dyDescent="0.25">
      <c r="A1277" s="101">
        <v>44300</v>
      </c>
      <c r="B1277" s="3">
        <v>2228.15808185061</v>
      </c>
      <c r="D1277" s="3">
        <v>-19.047191481689801</v>
      </c>
      <c r="E1277" s="3">
        <v>-0.84759464156318698</v>
      </c>
      <c r="F1277" s="3">
        <v>393.11340741312</v>
      </c>
      <c r="G1277" s="3">
        <v>91.782616006044904</v>
      </c>
      <c r="H1277" s="3">
        <v>2245.8132000000001</v>
      </c>
      <c r="I1277" s="3">
        <v>2246.0403000000001</v>
      </c>
      <c r="J1277" s="3">
        <v>2223.5219999999999</v>
      </c>
    </row>
    <row r="1278" spans="1:10" ht="15" customHeight="1" x14ac:dyDescent="0.25">
      <c r="A1278" s="101">
        <v>44301</v>
      </c>
      <c r="B1278" s="3">
        <v>2242.9836291134302</v>
      </c>
      <c r="D1278" s="3">
        <v>14.8255472628202</v>
      </c>
      <c r="E1278" s="3">
        <v>0.66537232629861798</v>
      </c>
      <c r="F1278" s="3">
        <v>395.72907523702003</v>
      </c>
      <c r="G1278" s="3">
        <v>93.058684459602404</v>
      </c>
      <c r="H1278" s="3">
        <v>2232.3780000000002</v>
      </c>
      <c r="I1278" s="3">
        <v>2246.0410000000002</v>
      </c>
      <c r="J1278" s="3">
        <v>2232.2420000000002</v>
      </c>
    </row>
    <row r="1279" spans="1:10" ht="15" customHeight="1" x14ac:dyDescent="0.25">
      <c r="A1279" s="101">
        <v>44302</v>
      </c>
      <c r="B1279" s="3">
        <v>2280.5034348388899</v>
      </c>
      <c r="D1279" s="3">
        <v>37.519805725459697</v>
      </c>
      <c r="E1279" s="3">
        <v>1.6727632443884499</v>
      </c>
      <c r="F1279" s="3">
        <v>402.44033572185998</v>
      </c>
      <c r="G1279" s="3">
        <v>96.332811131980193</v>
      </c>
      <c r="H1279" s="3">
        <v>2241.127</v>
      </c>
      <c r="I1279" s="3">
        <v>2280.5034000000001</v>
      </c>
      <c r="J1279" s="3">
        <v>2238.1475</v>
      </c>
    </row>
    <row r="1280" spans="1:10" ht="15" customHeight="1" x14ac:dyDescent="0.25">
      <c r="A1280" s="101">
        <v>44305</v>
      </c>
      <c r="B1280" s="3">
        <v>2257.6013426896402</v>
      </c>
      <c r="D1280" s="3">
        <v>-22.9020921492497</v>
      </c>
      <c r="E1280" s="3">
        <v>-1.00425598134946</v>
      </c>
      <c r="F1280" s="3">
        <v>398.50328076412001</v>
      </c>
      <c r="G1280" s="3">
        <v>94.412096435110399</v>
      </c>
      <c r="H1280" s="3">
        <v>2280.5034000000001</v>
      </c>
      <c r="I1280" s="3">
        <v>2284.8422999999998</v>
      </c>
      <c r="J1280" s="3">
        <v>2256.3449999999998</v>
      </c>
    </row>
    <row r="1281" spans="1:10" ht="15" customHeight="1" x14ac:dyDescent="0.25">
      <c r="A1281" s="101">
        <v>44306</v>
      </c>
      <c r="B1281" s="3">
        <v>2204.8142506182098</v>
      </c>
      <c r="D1281" s="3">
        <v>-52.787092071430301</v>
      </c>
      <c r="E1281" s="3">
        <v>-2.3381936869572102</v>
      </c>
      <c r="F1281" s="3">
        <v>389.18550221098002</v>
      </c>
      <c r="G1281" s="3">
        <v>89.866365069585399</v>
      </c>
      <c r="H1281" s="3">
        <v>2253.5104999999999</v>
      </c>
      <c r="I1281" s="3">
        <v>2261.5282999999999</v>
      </c>
      <c r="J1281" s="3">
        <v>2197.4634000000001</v>
      </c>
    </row>
    <row r="1282" spans="1:10" ht="15" customHeight="1" x14ac:dyDescent="0.25">
      <c r="A1282" s="101">
        <v>44307</v>
      </c>
      <c r="B1282" s="3">
        <v>2228.2895258367298</v>
      </c>
      <c r="D1282" s="3">
        <v>23.475275218519901</v>
      </c>
      <c r="E1282" s="3">
        <v>1.0647280246822399</v>
      </c>
      <c r="F1282" s="3">
        <v>393.38408146414997</v>
      </c>
      <c r="G1282" s="3">
        <v>91.914665884305407</v>
      </c>
      <c r="H1282" s="3">
        <v>2214.5852</v>
      </c>
      <c r="I1282" s="3">
        <v>2229.66</v>
      </c>
      <c r="J1282" s="3">
        <v>2210.6696999999999</v>
      </c>
    </row>
    <row r="1283" spans="1:10" ht="15" customHeight="1" x14ac:dyDescent="0.25">
      <c r="A1283" s="101">
        <v>44308</v>
      </c>
      <c r="B1283" s="3">
        <v>2232.4186396272698</v>
      </c>
      <c r="D1283" s="3">
        <v>4.1291137905400301</v>
      </c>
      <c r="E1283" s="3">
        <v>0.18530418703062099</v>
      </c>
      <c r="F1283" s="3">
        <v>394.11303863821001</v>
      </c>
      <c r="G1283" s="3">
        <v>92.270291795712396</v>
      </c>
      <c r="H1283" s="3">
        <v>2241.35</v>
      </c>
      <c r="I1283" s="3">
        <v>2241.35</v>
      </c>
      <c r="J1283" s="3">
        <v>2222.4160000000002</v>
      </c>
    </row>
    <row r="1284" spans="1:10" ht="15" customHeight="1" x14ac:dyDescent="0.25">
      <c r="A1284" s="101">
        <v>44309</v>
      </c>
      <c r="B1284" s="3">
        <v>2240.9459432757799</v>
      </c>
      <c r="D1284" s="3">
        <v>8.5273036485100402</v>
      </c>
      <c r="E1284" s="3">
        <v>0.38197601010596599</v>
      </c>
      <c r="F1284" s="3">
        <v>395.76249442062999</v>
      </c>
      <c r="G1284" s="3">
        <v>93.074988198769404</v>
      </c>
      <c r="H1284" s="3">
        <v>2222.4796999999999</v>
      </c>
      <c r="I1284" s="3">
        <v>2241.0322000000001</v>
      </c>
      <c r="J1284" s="3">
        <v>2220.7166000000002</v>
      </c>
    </row>
    <row r="1285" spans="1:10" ht="15" customHeight="1" x14ac:dyDescent="0.25">
      <c r="A1285" s="101">
        <v>44312</v>
      </c>
      <c r="B1285" s="3">
        <v>2244.3593963335402</v>
      </c>
      <c r="D1285" s="3">
        <v>3.4134530577603002</v>
      </c>
      <c r="E1285" s="3">
        <v>0.15232197224581601</v>
      </c>
      <c r="F1285" s="3">
        <v>396.36532765753998</v>
      </c>
      <c r="G1285" s="3">
        <v>93.369083828706707</v>
      </c>
      <c r="H1285" s="3">
        <v>2246.4348</v>
      </c>
      <c r="I1285" s="3">
        <v>2247.6758</v>
      </c>
      <c r="J1285" s="3">
        <v>2234.5803000000001</v>
      </c>
    </row>
    <row r="1286" spans="1:10" ht="15" customHeight="1" x14ac:dyDescent="0.25">
      <c r="A1286" s="101">
        <v>44313</v>
      </c>
      <c r="B1286" s="3">
        <v>2262.8421223618202</v>
      </c>
      <c r="D1286" s="3">
        <v>18.482726028279998</v>
      </c>
      <c r="E1286" s="3">
        <v>0.82351899871624301</v>
      </c>
      <c r="F1286" s="3">
        <v>399.62947143512002</v>
      </c>
      <c r="G1286" s="3">
        <v>94.9615149716779</v>
      </c>
      <c r="H1286" s="3">
        <v>2248.0963999999999</v>
      </c>
      <c r="I1286" s="3">
        <v>2262.8420000000001</v>
      </c>
      <c r="J1286" s="3">
        <v>2237.5578999999998</v>
      </c>
    </row>
    <row r="1287" spans="1:10" ht="15" customHeight="1" x14ac:dyDescent="0.25">
      <c r="A1287" s="101">
        <v>44314</v>
      </c>
      <c r="B1287" s="3">
        <v>2239.2506900427302</v>
      </c>
      <c r="D1287" s="3">
        <v>-23.59143231909</v>
      </c>
      <c r="E1287" s="3">
        <v>-1.0425575910027101</v>
      </c>
      <c r="F1287" s="3">
        <v>396.52061324887001</v>
      </c>
      <c r="G1287" s="3">
        <v>93.444840789348902</v>
      </c>
      <c r="H1287" s="3">
        <v>2266.2212</v>
      </c>
      <c r="I1287" s="3">
        <v>2266.2212</v>
      </c>
      <c r="J1287" s="3">
        <v>2223.1664999999998</v>
      </c>
    </row>
    <row r="1288" spans="1:10" ht="15" customHeight="1" x14ac:dyDescent="0.25">
      <c r="A1288" s="101">
        <v>44315</v>
      </c>
      <c r="B1288" s="3">
        <v>2232.8371642376201</v>
      </c>
      <c r="D1288" s="3">
        <v>-6.4135258051101101</v>
      </c>
      <c r="E1288" s="3">
        <v>-0.28641392558810203</v>
      </c>
      <c r="F1288" s="3">
        <v>395.53336052115998</v>
      </c>
      <c r="G1288" s="3">
        <v>92.963203920168496</v>
      </c>
      <c r="H1288" s="3">
        <v>2250.1869999999999</v>
      </c>
      <c r="I1288" s="3">
        <v>2257.4119000000001</v>
      </c>
      <c r="J1288" s="3">
        <v>2230.8296</v>
      </c>
    </row>
    <row r="1289" spans="1:10" ht="15" customHeight="1" x14ac:dyDescent="0.25">
      <c r="A1289" s="101">
        <v>44316</v>
      </c>
      <c r="B1289" s="3">
        <v>2217.0229780473901</v>
      </c>
      <c r="D1289" s="3">
        <v>-15.814186190229901</v>
      </c>
      <c r="E1289" s="3">
        <v>-0.70825523882882502</v>
      </c>
      <c r="F1289" s="3">
        <v>392.89921746396999</v>
      </c>
      <c r="G1289" s="3">
        <v>91.6781222187673</v>
      </c>
      <c r="H1289" s="3">
        <v>2238.9843999999998</v>
      </c>
      <c r="I1289" s="3">
        <v>2243.12</v>
      </c>
      <c r="J1289" s="3">
        <v>2217.0230000000001</v>
      </c>
    </row>
    <row r="1290" spans="1:10" ht="15" customHeight="1" x14ac:dyDescent="0.25">
      <c r="A1290" s="101">
        <v>44319</v>
      </c>
      <c r="B1290" s="3">
        <v>2231.5916794687801</v>
      </c>
      <c r="D1290" s="3">
        <v>14.5687014213899</v>
      </c>
      <c r="E1290" s="3">
        <v>0.657129022371294</v>
      </c>
      <c r="F1290" s="3">
        <v>395.48107225059999</v>
      </c>
      <c r="G1290" s="3">
        <v>92.937694789405398</v>
      </c>
      <c r="H1290" s="3">
        <v>2225.0059000000001</v>
      </c>
      <c r="I1290" s="3">
        <v>2238.4104000000002</v>
      </c>
      <c r="J1290" s="3">
        <v>2211.7287999999999</v>
      </c>
    </row>
    <row r="1291" spans="1:10" ht="15" customHeight="1" x14ac:dyDescent="0.25">
      <c r="A1291" s="101">
        <v>44320</v>
      </c>
      <c r="B1291" s="3">
        <v>2194.58185412278</v>
      </c>
      <c r="D1291" s="3">
        <v>-37.009825346</v>
      </c>
      <c r="E1291" s="3">
        <v>-1.65844969249975</v>
      </c>
      <c r="F1291" s="3">
        <v>388.92221762397003</v>
      </c>
      <c r="G1291" s="3">
        <v>89.737920183456694</v>
      </c>
      <c r="H1291" s="3">
        <v>2236.6223</v>
      </c>
      <c r="I1291" s="3">
        <v>2239.6912000000002</v>
      </c>
      <c r="J1291" s="3">
        <v>2191.4802</v>
      </c>
    </row>
    <row r="1292" spans="1:10" ht="15" customHeight="1" x14ac:dyDescent="0.25">
      <c r="A1292" s="101">
        <v>44321</v>
      </c>
      <c r="B1292" s="3">
        <v>2255.4939672084101</v>
      </c>
      <c r="D1292" s="3">
        <v>60.912113085630097</v>
      </c>
      <c r="E1292" s="3">
        <v>2.7755680641940699</v>
      </c>
      <c r="F1292" s="3">
        <v>399.71701849089999</v>
      </c>
      <c r="G1292" s="3">
        <v>95.004225301736597</v>
      </c>
      <c r="H1292" s="3">
        <v>2214.7190000000001</v>
      </c>
      <c r="I1292" s="3">
        <v>2255.5286000000001</v>
      </c>
      <c r="J1292" s="3">
        <v>2213.7199999999998</v>
      </c>
    </row>
    <row r="1293" spans="1:10" ht="15" customHeight="1" x14ac:dyDescent="0.25">
      <c r="A1293" s="101">
        <v>44322</v>
      </c>
      <c r="B1293" s="3">
        <v>2246.6145104265602</v>
      </c>
      <c r="D1293" s="3">
        <v>-8.8794567818499601</v>
      </c>
      <c r="E1293" s="3">
        <v>-0.39368124725422898</v>
      </c>
      <c r="F1293" s="3">
        <v>398.57291878139</v>
      </c>
      <c r="G1293" s="3">
        <v>94.446069738675405</v>
      </c>
      <c r="H1293" s="3">
        <v>2251.2727</v>
      </c>
      <c r="I1293" s="3">
        <v>2256.8040000000001</v>
      </c>
      <c r="J1293" s="3">
        <v>2227.3485999999998</v>
      </c>
    </row>
    <row r="1294" spans="1:10" ht="15" customHeight="1" x14ac:dyDescent="0.25">
      <c r="A1294" s="101">
        <v>44323</v>
      </c>
      <c r="B1294" s="3">
        <v>2260.1307158627101</v>
      </c>
      <c r="D1294" s="3">
        <v>13.5162054361499</v>
      </c>
      <c r="E1294" s="3">
        <v>0.60162548463125098</v>
      </c>
      <c r="F1294" s="3">
        <v>400.97083503561998</v>
      </c>
      <c r="G1294" s="3">
        <v>95.615906848088301</v>
      </c>
      <c r="H1294" s="3">
        <v>2266.2334000000001</v>
      </c>
      <c r="I1294" s="3">
        <v>2269.4376999999999</v>
      </c>
      <c r="J1294" s="3">
        <v>2247.4438</v>
      </c>
    </row>
    <row r="1295" spans="1:10" ht="15" customHeight="1" x14ac:dyDescent="0.25">
      <c r="A1295" s="101">
        <v>44326</v>
      </c>
      <c r="B1295" s="3">
        <v>2265.0103191872799</v>
      </c>
      <c r="D1295" s="3">
        <v>4.87960332456987</v>
      </c>
      <c r="E1295" s="3">
        <v>0.21589916416437899</v>
      </c>
      <c r="F1295" s="3">
        <v>401.83652771700002</v>
      </c>
      <c r="G1295" s="3">
        <v>96.038239955943595</v>
      </c>
      <c r="H1295" s="3">
        <v>2266.8989999999999</v>
      </c>
      <c r="I1295" s="3">
        <v>2268.4319999999998</v>
      </c>
      <c r="J1295" s="3">
        <v>2248.0596</v>
      </c>
    </row>
    <row r="1296" spans="1:10" ht="15" customHeight="1" x14ac:dyDescent="0.25">
      <c r="A1296" s="101">
        <v>44327</v>
      </c>
      <c r="B1296" s="3">
        <v>2193.75621044941</v>
      </c>
      <c r="D1296" s="3">
        <v>-71.254108737869899</v>
      </c>
      <c r="E1296" s="3">
        <v>-3.14586243313174</v>
      </c>
      <c r="F1296" s="3">
        <v>389.19530334895001</v>
      </c>
      <c r="G1296" s="3">
        <v>89.871146610596895</v>
      </c>
      <c r="H1296" s="3">
        <v>2246.2049999999999</v>
      </c>
      <c r="I1296" s="3">
        <v>2249.6333</v>
      </c>
      <c r="J1296" s="3">
        <v>2188.5142000000001</v>
      </c>
    </row>
    <row r="1297" spans="1:10" ht="15" customHeight="1" x14ac:dyDescent="0.25">
      <c r="A1297" s="101">
        <v>44328</v>
      </c>
      <c r="B1297" s="3">
        <v>2205.7949628921501</v>
      </c>
      <c r="D1297" s="3">
        <v>12.038752442740099</v>
      </c>
      <c r="E1297" s="3">
        <v>0.54877348656139302</v>
      </c>
      <c r="F1297" s="3">
        <v>391.33110398466999</v>
      </c>
      <c r="G1297" s="3">
        <v>90.9131091218254</v>
      </c>
      <c r="H1297" s="3">
        <v>2191.6161999999999</v>
      </c>
      <c r="I1297" s="3">
        <v>2215.6914000000002</v>
      </c>
      <c r="J1297" s="3">
        <v>2191.442</v>
      </c>
    </row>
    <row r="1298" spans="1:10" ht="15" customHeight="1" x14ac:dyDescent="0.25">
      <c r="A1298" s="101">
        <v>44330</v>
      </c>
      <c r="B1298" s="3">
        <v>2247.87794006082</v>
      </c>
      <c r="D1298" s="3">
        <v>42.082977168669899</v>
      </c>
      <c r="E1298" s="3">
        <v>1.90783721409411</v>
      </c>
      <c r="F1298" s="3">
        <v>398.79706441680997</v>
      </c>
      <c r="G1298" s="3">
        <v>94.555420464233293</v>
      </c>
      <c r="H1298" s="3">
        <v>2227.6028000000001</v>
      </c>
      <c r="I1298" s="3">
        <v>2248.7336</v>
      </c>
      <c r="J1298" s="3">
        <v>2212.3560000000002</v>
      </c>
    </row>
    <row r="1299" spans="1:10" ht="15" customHeight="1" x14ac:dyDescent="0.25">
      <c r="A1299" s="101">
        <v>44333</v>
      </c>
      <c r="B1299" s="3">
        <v>2230.39678894089</v>
      </c>
      <c r="D1299" s="3">
        <v>-17.481151119930001</v>
      </c>
      <c r="E1299" s="3">
        <v>-0.777673503013109</v>
      </c>
      <c r="F1299" s="3">
        <v>395.69572531605002</v>
      </c>
      <c r="G1299" s="3">
        <v>93.042414510609007</v>
      </c>
      <c r="H1299" s="3">
        <v>2245.4540000000002</v>
      </c>
      <c r="I1299" s="3">
        <v>2253.5884000000001</v>
      </c>
      <c r="J1299" s="3">
        <v>2220.085</v>
      </c>
    </row>
    <row r="1300" spans="1:10" ht="15" customHeight="1" x14ac:dyDescent="0.25">
      <c r="A1300" s="101">
        <v>44334</v>
      </c>
      <c r="B1300" s="3">
        <v>2249.68027014263</v>
      </c>
      <c r="D1300" s="3">
        <v>19.2834812017399</v>
      </c>
      <c r="E1300" s="3">
        <v>0.86457626272393695</v>
      </c>
      <c r="F1300" s="3">
        <v>399.11681662975002</v>
      </c>
      <c r="G1300" s="3">
        <v>94.711413403458906</v>
      </c>
      <c r="H1300" s="3">
        <v>2245.9204</v>
      </c>
      <c r="I1300" s="3">
        <v>2254.3027000000002</v>
      </c>
      <c r="J1300" s="3">
        <v>2239.6907000000001</v>
      </c>
    </row>
    <row r="1301" spans="1:10" ht="15" customHeight="1" x14ac:dyDescent="0.25">
      <c r="A1301" s="101">
        <v>44335</v>
      </c>
      <c r="B1301" s="3">
        <v>2201.5116701818702</v>
      </c>
      <c r="D1301" s="3">
        <v>-48.168599960759799</v>
      </c>
      <c r="E1301" s="3">
        <v>-2.1411309242493299</v>
      </c>
      <c r="F1301" s="3">
        <v>390.57120304501001</v>
      </c>
      <c r="G1301" s="3">
        <v>90.542387118034</v>
      </c>
      <c r="H1301" s="3">
        <v>2224.1289999999999</v>
      </c>
      <c r="I1301" s="3">
        <v>2226.6572000000001</v>
      </c>
      <c r="J1301" s="3">
        <v>2189.4841000000001</v>
      </c>
    </row>
    <row r="1302" spans="1:10" ht="15" customHeight="1" x14ac:dyDescent="0.25">
      <c r="A1302" s="101">
        <v>44336</v>
      </c>
      <c r="B1302" s="3">
        <v>2240.2769895830802</v>
      </c>
      <c r="D1302" s="3">
        <v>38.76531940121</v>
      </c>
      <c r="E1302" s="3">
        <v>1.76085005254629</v>
      </c>
      <c r="F1302" s="3">
        <v>397.44857627905998</v>
      </c>
      <c r="G1302" s="3">
        <v>93.897552841725499</v>
      </c>
      <c r="H1302" s="3">
        <v>2214.7556</v>
      </c>
      <c r="I1302" s="3">
        <v>2241.1671999999999</v>
      </c>
      <c r="J1302" s="3">
        <v>2204.4713999999999</v>
      </c>
    </row>
    <row r="1303" spans="1:10" ht="15" customHeight="1" x14ac:dyDescent="0.25">
      <c r="A1303" s="101">
        <v>44337</v>
      </c>
      <c r="B1303" s="3">
        <v>2240.8386423657098</v>
      </c>
      <c r="D1303" s="3">
        <v>0.56165278262960705</v>
      </c>
      <c r="E1303" s="3">
        <v>2.50706847966242E-2</v>
      </c>
      <c r="F1303" s="3">
        <v>397.54821935885002</v>
      </c>
      <c r="G1303" s="3">
        <v>93.946164286027994</v>
      </c>
      <c r="H1303" s="3">
        <v>2249.33</v>
      </c>
      <c r="I1303" s="3">
        <v>2249.4594999999999</v>
      </c>
      <c r="J1303" s="3">
        <v>2226.8850000000002</v>
      </c>
    </row>
    <row r="1304" spans="1:10" ht="15" customHeight="1" x14ac:dyDescent="0.25">
      <c r="A1304" s="101">
        <v>44340</v>
      </c>
      <c r="B1304" s="3">
        <v>2245.0393738603302</v>
      </c>
      <c r="D1304" s="3">
        <v>4.2007314946204097</v>
      </c>
      <c r="E1304" s="3">
        <v>0.18746247120164899</v>
      </c>
      <c r="F1304" s="3">
        <v>398.29347307507999</v>
      </c>
      <c r="G1304" s="3">
        <v>94.309740558400193</v>
      </c>
      <c r="H1304" s="3">
        <v>2243.0034000000001</v>
      </c>
      <c r="I1304" s="3">
        <v>2248.4807000000001</v>
      </c>
      <c r="J1304" s="3">
        <v>2235.7658999999999</v>
      </c>
    </row>
    <row r="1305" spans="1:10" ht="15" customHeight="1" x14ac:dyDescent="0.25">
      <c r="A1305" s="101">
        <v>44341</v>
      </c>
      <c r="B1305" s="3">
        <v>2243.1707038362001</v>
      </c>
      <c r="D1305" s="3">
        <v>-1.86867002413009</v>
      </c>
      <c r="E1305" s="3">
        <v>-8.3235512298251907E-2</v>
      </c>
      <c r="F1305" s="3">
        <v>397.96195146231997</v>
      </c>
      <c r="G1305" s="3">
        <v>94.148005850403294</v>
      </c>
      <c r="H1305" s="3">
        <v>2248.2975999999999</v>
      </c>
      <c r="I1305" s="3">
        <v>2254.4187000000002</v>
      </c>
      <c r="J1305" s="3">
        <v>2241.3923</v>
      </c>
    </row>
    <row r="1306" spans="1:10" ht="15" customHeight="1" x14ac:dyDescent="0.25">
      <c r="A1306" s="101">
        <v>44342</v>
      </c>
      <c r="B1306" s="3">
        <v>2227.0673448563098</v>
      </c>
      <c r="D1306" s="3">
        <v>-16.103358979890299</v>
      </c>
      <c r="E1306" s="3">
        <v>-0.71788379512762701</v>
      </c>
      <c r="F1306" s="3">
        <v>395.10504710200001</v>
      </c>
      <c r="G1306" s="3">
        <v>92.754248777840601</v>
      </c>
      <c r="H1306" s="3">
        <v>2245.3267000000001</v>
      </c>
      <c r="I1306" s="3">
        <v>2252.5662000000002</v>
      </c>
      <c r="J1306" s="3">
        <v>2220.6511</v>
      </c>
    </row>
    <row r="1307" spans="1:10" ht="15" customHeight="1" x14ac:dyDescent="0.25">
      <c r="A1307" s="101">
        <v>44343</v>
      </c>
      <c r="B1307" s="3">
        <v>2244.4618932804701</v>
      </c>
      <c r="D1307" s="3">
        <v>17.394548424160298</v>
      </c>
      <c r="E1307" s="3">
        <v>0.781051747911232</v>
      </c>
      <c r="F1307" s="3">
        <v>398.21186855027003</v>
      </c>
      <c r="G1307" s="3">
        <v>94.269929325939401</v>
      </c>
      <c r="H1307" s="3">
        <v>2225.0925000000002</v>
      </c>
      <c r="I1307" s="3">
        <v>2251.5210000000002</v>
      </c>
      <c r="J1307" s="3">
        <v>2221.3901000000001</v>
      </c>
    </row>
    <row r="1308" spans="1:10" ht="15" customHeight="1" x14ac:dyDescent="0.25">
      <c r="A1308" s="101">
        <v>44344</v>
      </c>
      <c r="B1308" s="3">
        <v>2255.4548185888498</v>
      </c>
      <c r="D1308" s="3">
        <v>10.992925308379601</v>
      </c>
      <c r="E1308" s="3">
        <v>0.48977999320418603</v>
      </c>
      <c r="F1308" s="3">
        <v>400.16223061299002</v>
      </c>
      <c r="G1308" s="3">
        <v>95.221424572587907</v>
      </c>
      <c r="H1308" s="3">
        <v>2249.5725000000002</v>
      </c>
      <c r="I1308" s="3">
        <v>2258.9315999999999</v>
      </c>
      <c r="J1308" s="3">
        <v>2240.8854999999999</v>
      </c>
    </row>
    <row r="1309" spans="1:10" ht="15" customHeight="1" x14ac:dyDescent="0.25">
      <c r="A1309" s="101">
        <v>44347</v>
      </c>
      <c r="B1309" s="3">
        <v>2241.8677114084599</v>
      </c>
      <c r="D1309" s="3">
        <v>-13.5871071803899</v>
      </c>
      <c r="E1309" s="3">
        <v>-0.60241096688829998</v>
      </c>
      <c r="F1309" s="3">
        <v>397.75160945043001</v>
      </c>
      <c r="G1309" s="3">
        <v>94.045389301245905</v>
      </c>
      <c r="H1309" s="3">
        <v>2254.8173999999999</v>
      </c>
      <c r="I1309" s="3">
        <v>2259.6354999999999</v>
      </c>
      <c r="J1309" s="3">
        <v>2241.8676999999998</v>
      </c>
    </row>
    <row r="1310" spans="1:10" ht="15" customHeight="1" x14ac:dyDescent="0.25">
      <c r="A1310" s="101">
        <v>44348</v>
      </c>
      <c r="B1310" s="3">
        <v>2264.5254780927798</v>
      </c>
      <c r="D1310" s="3">
        <v>22.657766684319899</v>
      </c>
      <c r="E1310" s="3">
        <v>1.0106647492632499</v>
      </c>
      <c r="F1310" s="3">
        <v>401.77154475677003</v>
      </c>
      <c r="G1310" s="3">
        <v>96.006537648482905</v>
      </c>
      <c r="H1310" s="3">
        <v>2253.0374000000002</v>
      </c>
      <c r="I1310" s="3">
        <v>2274.9888000000001</v>
      </c>
      <c r="J1310" s="3">
        <v>2250.7646</v>
      </c>
    </row>
    <row r="1311" spans="1:10" ht="15" customHeight="1" x14ac:dyDescent="0.25">
      <c r="A1311" s="101">
        <v>44349</v>
      </c>
      <c r="B1311" s="3">
        <v>2268.8010013060398</v>
      </c>
      <c r="D1311" s="3">
        <v>4.2755232132599303</v>
      </c>
      <c r="E1311" s="3">
        <v>0.18880437666175501</v>
      </c>
      <c r="F1311" s="3">
        <v>402.53010701745001</v>
      </c>
      <c r="G1311" s="3">
        <v>96.376606570105295</v>
      </c>
      <c r="H1311" s="3">
        <v>2267.4187000000002</v>
      </c>
      <c r="I1311" s="3">
        <v>2275.7516999999998</v>
      </c>
      <c r="J1311" s="3">
        <v>2259.4367999999999</v>
      </c>
    </row>
    <row r="1312" spans="1:10" ht="15" customHeight="1" x14ac:dyDescent="0.25">
      <c r="A1312" s="101">
        <v>44350</v>
      </c>
      <c r="B1312" s="3">
        <v>2273.34993827679</v>
      </c>
      <c r="D1312" s="3">
        <v>4.5489369707502103</v>
      </c>
      <c r="E1312" s="3">
        <v>0.200499601689685</v>
      </c>
      <c r="F1312" s="3">
        <v>403.33717827869998</v>
      </c>
      <c r="G1312" s="3">
        <v>96.770340884089507</v>
      </c>
      <c r="H1312" s="3">
        <v>2269.8791999999999</v>
      </c>
      <c r="I1312" s="3">
        <v>2274.0225</v>
      </c>
      <c r="J1312" s="3">
        <v>2248.6835999999998</v>
      </c>
    </row>
    <row r="1313" spans="1:10" ht="15" customHeight="1" x14ac:dyDescent="0.25">
      <c r="A1313" s="101">
        <v>44351</v>
      </c>
      <c r="B1313" s="3">
        <v>2271.42575898205</v>
      </c>
      <c r="D1313" s="3">
        <v>-1.92417929474004</v>
      </c>
      <c r="E1313" s="3">
        <v>-8.4640699715532397E-2</v>
      </c>
      <c r="F1313" s="3">
        <v>402.99579086878998</v>
      </c>
      <c r="G1313" s="3">
        <v>96.6037930907316</v>
      </c>
      <c r="H1313" s="3">
        <v>2272.1774999999998</v>
      </c>
      <c r="I1313" s="3">
        <v>2286.8517999999999</v>
      </c>
      <c r="J1313" s="3">
        <v>2262.4360000000001</v>
      </c>
    </row>
    <row r="1314" spans="1:10" ht="15" customHeight="1" x14ac:dyDescent="0.25">
      <c r="A1314" s="101">
        <v>44354</v>
      </c>
      <c r="B1314" s="3">
        <v>2267.7087113908101</v>
      </c>
      <c r="D1314" s="3">
        <v>-3.7170475912398602</v>
      </c>
      <c r="E1314" s="3">
        <v>-0.16364380726692199</v>
      </c>
      <c r="F1314" s="3">
        <v>402.33631321348997</v>
      </c>
      <c r="G1314" s="3">
        <v>96.282063158488299</v>
      </c>
      <c r="H1314" s="3">
        <v>2271.2433999999998</v>
      </c>
      <c r="I1314" s="3">
        <v>2280.0070000000001</v>
      </c>
      <c r="J1314" s="3">
        <v>2265.6999999999998</v>
      </c>
    </row>
    <row r="1315" spans="1:10" ht="15" customHeight="1" x14ac:dyDescent="0.25">
      <c r="A1315" s="101">
        <v>44355</v>
      </c>
      <c r="B1315" s="3">
        <v>2274.8774700383601</v>
      </c>
      <c r="D1315" s="3">
        <v>7.1687586475500202</v>
      </c>
      <c r="E1315" s="3">
        <v>0.31612343382292302</v>
      </c>
      <c r="F1315" s="3">
        <v>403.60819258234</v>
      </c>
      <c r="G1315" s="3">
        <v>96.902556756524802</v>
      </c>
      <c r="H1315" s="3">
        <v>2264.2289999999998</v>
      </c>
      <c r="I1315" s="3">
        <v>2281.5671000000002</v>
      </c>
      <c r="J1315" s="3">
        <v>2261.6023</v>
      </c>
    </row>
    <row r="1316" spans="1:10" ht="15" customHeight="1" x14ac:dyDescent="0.25">
      <c r="A1316" s="101">
        <v>44356</v>
      </c>
      <c r="B1316" s="3">
        <v>2272.2884821016501</v>
      </c>
      <c r="D1316" s="3">
        <v>-2.5889879367100499</v>
      </c>
      <c r="E1316" s="3">
        <v>-0.11380779715869301</v>
      </c>
      <c r="F1316" s="3">
        <v>403.14885498921001</v>
      </c>
      <c r="G1316" s="3">
        <v>96.678466294131098</v>
      </c>
      <c r="H1316" s="3">
        <v>2276.4214000000002</v>
      </c>
      <c r="I1316" s="3">
        <v>2278.2537000000002</v>
      </c>
      <c r="J1316" s="3">
        <v>2264.8353999999999</v>
      </c>
    </row>
    <row r="1317" spans="1:10" ht="15" customHeight="1" x14ac:dyDescent="0.25">
      <c r="A1317" s="101">
        <v>44357</v>
      </c>
      <c r="B1317" s="3">
        <v>2267.9216950534701</v>
      </c>
      <c r="D1317" s="3">
        <v>-4.3667870481799502</v>
      </c>
      <c r="E1317" s="3">
        <v>-0.192175733080379</v>
      </c>
      <c r="F1317" s="3">
        <v>402.37410072172997</v>
      </c>
      <c r="G1317" s="3">
        <v>96.300498009719405</v>
      </c>
      <c r="H1317" s="3">
        <v>2273.252</v>
      </c>
      <c r="I1317" s="3">
        <v>2273.252</v>
      </c>
      <c r="J1317" s="3">
        <v>2260.5207999999998</v>
      </c>
    </row>
    <row r="1318" spans="1:10" ht="15" customHeight="1" x14ac:dyDescent="0.25">
      <c r="A1318" s="101">
        <v>44358</v>
      </c>
      <c r="B1318" s="3">
        <v>2278.6009495272701</v>
      </c>
      <c r="D1318" s="3">
        <v>10.6792544738</v>
      </c>
      <c r="E1318" s="3">
        <v>0.47088285707097499</v>
      </c>
      <c r="F1318" s="3">
        <v>404.26881138331998</v>
      </c>
      <c r="G1318" s="3">
        <v>97.224843403191102</v>
      </c>
      <c r="H1318" s="3">
        <v>2269.33</v>
      </c>
      <c r="I1318" s="3">
        <v>2281.3991999999998</v>
      </c>
      <c r="J1318" s="3">
        <v>2263.3254000000002</v>
      </c>
    </row>
    <row r="1319" spans="1:10" ht="15" customHeight="1" x14ac:dyDescent="0.25">
      <c r="A1319" s="101">
        <v>44361</v>
      </c>
      <c r="B1319" s="3">
        <v>2284.6415232171298</v>
      </c>
      <c r="D1319" s="3">
        <v>6.0405736898596798</v>
      </c>
      <c r="E1319" s="3">
        <v>0.265100112905369</v>
      </c>
      <c r="F1319" s="3">
        <v>405.34052845873998</v>
      </c>
      <c r="G1319" s="3">
        <v>97.747686685731097</v>
      </c>
      <c r="H1319" s="3">
        <v>2286.2157999999999</v>
      </c>
      <c r="I1319" s="3">
        <v>2300.3816000000002</v>
      </c>
      <c r="J1319" s="3">
        <v>2274.6514000000002</v>
      </c>
    </row>
    <row r="1320" spans="1:10" ht="15" customHeight="1" x14ac:dyDescent="0.25">
      <c r="A1320" s="101">
        <v>44362</v>
      </c>
      <c r="B1320" s="3">
        <v>2280.0728049294798</v>
      </c>
      <c r="D1320" s="3">
        <v>-4.5687182876499701</v>
      </c>
      <c r="E1320" s="3">
        <v>-0.19997528020135799</v>
      </c>
      <c r="F1320" s="3">
        <v>404.52994760118003</v>
      </c>
      <c r="G1320" s="3">
        <v>97.352240195187207</v>
      </c>
      <c r="H1320" s="3">
        <v>2294.8733000000002</v>
      </c>
      <c r="I1320" s="3">
        <v>2298.1082000000001</v>
      </c>
      <c r="J1320" s="3">
        <v>2278.1491999999998</v>
      </c>
    </row>
    <row r="1321" spans="1:10" ht="15" customHeight="1" x14ac:dyDescent="0.25">
      <c r="A1321" s="101">
        <v>44363</v>
      </c>
      <c r="B1321" s="3">
        <v>2286.4082344067001</v>
      </c>
      <c r="D1321" s="3">
        <v>6.3354294772202504</v>
      </c>
      <c r="E1321" s="3">
        <v>0.27786084126450999</v>
      </c>
      <c r="F1321" s="3">
        <v>405.65397791675002</v>
      </c>
      <c r="G1321" s="3">
        <v>97.900604790047197</v>
      </c>
      <c r="H1321" s="3">
        <v>2283.0243999999998</v>
      </c>
      <c r="I1321" s="3">
        <v>2293.2824999999998</v>
      </c>
      <c r="J1321" s="3">
        <v>2273.7876000000001</v>
      </c>
    </row>
    <row r="1322" spans="1:10" ht="15" customHeight="1" x14ac:dyDescent="0.25">
      <c r="A1322" s="101">
        <v>44364</v>
      </c>
      <c r="B1322" s="3">
        <v>2272.8115553421299</v>
      </c>
      <c r="D1322" s="3">
        <v>-13.5966790645702</v>
      </c>
      <c r="E1322" s="3">
        <v>-0.59467416448044597</v>
      </c>
      <c r="F1322" s="3">
        <v>403.24165851289001</v>
      </c>
      <c r="G1322" s="3">
        <v>96.723741022009307</v>
      </c>
      <c r="H1322" s="3">
        <v>2275.598</v>
      </c>
      <c r="I1322" s="3">
        <v>2283.9895000000001</v>
      </c>
      <c r="J1322" s="3">
        <v>2269.5479</v>
      </c>
    </row>
    <row r="1323" spans="1:10" ht="15" customHeight="1" x14ac:dyDescent="0.25">
      <c r="A1323" s="101">
        <v>44365</v>
      </c>
      <c r="B1323" s="3">
        <v>2248.01853140505</v>
      </c>
      <c r="D1323" s="3">
        <v>-24.793023937079798</v>
      </c>
      <c r="E1323" s="3">
        <v>-1.0908525996713201</v>
      </c>
      <c r="F1323" s="3">
        <v>398.84288639803998</v>
      </c>
      <c r="G1323" s="3">
        <v>94.577774978897907</v>
      </c>
      <c r="H1323" s="3">
        <v>2267.6233000000002</v>
      </c>
      <c r="I1323" s="3">
        <v>2285.8546999999999</v>
      </c>
      <c r="J1323" s="3">
        <v>2245.2024000000001</v>
      </c>
    </row>
    <row r="1324" spans="1:10" ht="15" customHeight="1" x14ac:dyDescent="0.25">
      <c r="A1324" s="101">
        <v>44368</v>
      </c>
      <c r="B1324" s="3">
        <v>2265.8679512660701</v>
      </c>
      <c r="D1324" s="3">
        <v>17.849419861020099</v>
      </c>
      <c r="E1324" s="3">
        <v>0.79400679361232296</v>
      </c>
      <c r="F1324" s="3">
        <v>402.00972601187999</v>
      </c>
      <c r="G1324" s="3">
        <v>96.122735731090103</v>
      </c>
      <c r="H1324" s="3">
        <v>2233.7239</v>
      </c>
      <c r="I1324" s="3">
        <v>2270.0654</v>
      </c>
      <c r="J1324" s="3">
        <v>2227.25</v>
      </c>
    </row>
    <row r="1325" spans="1:10" ht="15" customHeight="1" x14ac:dyDescent="0.25">
      <c r="A1325" s="101">
        <v>44369</v>
      </c>
      <c r="B1325" s="3">
        <v>2268.00380318411</v>
      </c>
      <c r="D1325" s="3">
        <v>2.1358519180398599</v>
      </c>
      <c r="E1325" s="3">
        <v>9.4261976601339698E-2</v>
      </c>
      <c r="F1325" s="3">
        <v>402.38866832575002</v>
      </c>
      <c r="G1325" s="3">
        <v>96.307604898355606</v>
      </c>
      <c r="H1325" s="3">
        <v>2272.2094999999999</v>
      </c>
      <c r="I1325" s="3">
        <v>2274.0934999999999</v>
      </c>
      <c r="J1325" s="3">
        <v>2253.6392000000001</v>
      </c>
    </row>
    <row r="1326" spans="1:10" ht="15" customHeight="1" x14ac:dyDescent="0.25">
      <c r="A1326" s="101">
        <v>44370</v>
      </c>
      <c r="B1326" s="3">
        <v>2242.2407534195099</v>
      </c>
      <c r="D1326" s="3">
        <v>-25.763049764600002</v>
      </c>
      <c r="E1326" s="3">
        <v>-1.13593503363753</v>
      </c>
      <c r="F1326" s="3">
        <v>397.81779447085</v>
      </c>
      <c r="G1326" s="3">
        <v>94.077678040620299</v>
      </c>
      <c r="H1326" s="3">
        <v>2272.1206000000002</v>
      </c>
      <c r="I1326" s="3">
        <v>2275.1262000000002</v>
      </c>
      <c r="J1326" s="3">
        <v>2242.2406999999998</v>
      </c>
    </row>
    <row r="1327" spans="1:10" ht="15" customHeight="1" x14ac:dyDescent="0.25">
      <c r="A1327" s="101">
        <v>44371</v>
      </c>
      <c r="B1327" s="3">
        <v>2270.9396475097801</v>
      </c>
      <c r="D1327" s="3">
        <v>28.698894090270102</v>
      </c>
      <c r="E1327" s="3">
        <v>1.2799202782530501</v>
      </c>
      <c r="F1327" s="3">
        <v>402.90954509277998</v>
      </c>
      <c r="G1327" s="3">
        <v>96.561717597424206</v>
      </c>
      <c r="H1327" s="3">
        <v>2246.2314000000001</v>
      </c>
      <c r="I1327" s="3">
        <v>2271.5378000000001</v>
      </c>
      <c r="J1327" s="3">
        <v>2245.2195000000002</v>
      </c>
    </row>
    <row r="1328" spans="1:10" ht="15" customHeight="1" x14ac:dyDescent="0.25">
      <c r="A1328" s="101">
        <v>44375</v>
      </c>
      <c r="B1328" s="3">
        <v>2256.3386247450799</v>
      </c>
      <c r="D1328" s="3">
        <v>-14.6010227647002</v>
      </c>
      <c r="E1328" s="3">
        <v>-0.64295071781018598</v>
      </c>
      <c r="F1328" s="3">
        <v>400.31903528048002</v>
      </c>
      <c r="G1328" s="3">
        <v>95.297922623191397</v>
      </c>
      <c r="H1328" s="3">
        <v>2275.6255000000001</v>
      </c>
      <c r="I1328" s="3">
        <v>2276.9780000000001</v>
      </c>
      <c r="J1328" s="3">
        <v>2254.0151000000001</v>
      </c>
    </row>
    <row r="1329" spans="1:10" ht="15" customHeight="1" x14ac:dyDescent="0.25">
      <c r="A1329" s="101">
        <v>44376</v>
      </c>
      <c r="B1329" s="3">
        <v>2279.7549759888402</v>
      </c>
      <c r="D1329" s="3">
        <v>23.4163512437603</v>
      </c>
      <c r="E1329" s="3">
        <v>1.03780305788125</v>
      </c>
      <c r="F1329" s="3">
        <v>404.47355846990001</v>
      </c>
      <c r="G1329" s="3">
        <v>97.324730436152706</v>
      </c>
      <c r="H1329" s="3">
        <v>2256.7804999999998</v>
      </c>
      <c r="I1329" s="3">
        <v>2282.3308000000002</v>
      </c>
      <c r="J1329" s="3">
        <v>2256.31</v>
      </c>
    </row>
    <row r="1330" spans="1:10" ht="15" customHeight="1" x14ac:dyDescent="0.25">
      <c r="A1330" s="101">
        <v>44377</v>
      </c>
      <c r="B1330" s="3">
        <v>2263.1307806605901</v>
      </c>
      <c r="D1330" s="3">
        <v>-16.624195328250099</v>
      </c>
      <c r="E1330" s="3">
        <v>-0.72920973978965997</v>
      </c>
      <c r="F1330" s="3">
        <v>401.52409788666</v>
      </c>
      <c r="G1330" s="3">
        <v>95.885819282796803</v>
      </c>
      <c r="H1330" s="3">
        <v>2280.0466000000001</v>
      </c>
      <c r="I1330" s="3">
        <v>2285.8499000000002</v>
      </c>
      <c r="J1330" s="3">
        <v>2249.0167999999999</v>
      </c>
    </row>
    <row r="1331" spans="1:10" ht="15" customHeight="1" x14ac:dyDescent="0.25">
      <c r="A1331" s="101">
        <v>44378</v>
      </c>
      <c r="B1331" s="3">
        <v>2273.8886636358902</v>
      </c>
      <c r="D1331" s="3">
        <v>10.757882975300101</v>
      </c>
      <c r="E1331" s="3">
        <v>0.47535401255778198</v>
      </c>
      <c r="F1331" s="3">
        <v>403.43275879735</v>
      </c>
      <c r="G1331" s="3">
        <v>96.816970384788902</v>
      </c>
      <c r="H1331" s="3">
        <v>2273.3982000000001</v>
      </c>
      <c r="I1331" s="3">
        <v>2279.4870000000001</v>
      </c>
      <c r="J1331" s="3">
        <v>2254.4153000000001</v>
      </c>
    </row>
    <row r="1332" spans="1:10" ht="15" customHeight="1" x14ac:dyDescent="0.25">
      <c r="A1332" s="101">
        <v>44379</v>
      </c>
      <c r="B1332" s="3">
        <v>2288.9291301769199</v>
      </c>
      <c r="D1332" s="3">
        <v>15.0404665410296</v>
      </c>
      <c r="E1332" s="3">
        <v>0.66144252273900805</v>
      </c>
      <c r="F1332" s="3">
        <v>406.10123461468999</v>
      </c>
      <c r="G1332" s="3">
        <v>98.1188015188782</v>
      </c>
      <c r="H1332" s="3">
        <v>2280.7139000000002</v>
      </c>
      <c r="I1332" s="3">
        <v>2299.0066000000002</v>
      </c>
      <c r="J1332" s="3">
        <v>2279.8667</v>
      </c>
    </row>
    <row r="1333" spans="1:10" ht="15" customHeight="1" x14ac:dyDescent="0.25">
      <c r="A1333" s="101">
        <v>44382</v>
      </c>
      <c r="B1333" s="3">
        <v>2299.0659735610002</v>
      </c>
      <c r="D1333" s="3">
        <v>10.136843384080199</v>
      </c>
      <c r="E1333" s="3">
        <v>0.44286401227706601</v>
      </c>
      <c r="F1333" s="3">
        <v>407.89971083620998</v>
      </c>
      <c r="G1333" s="3">
        <v>98.996198392359304</v>
      </c>
      <c r="H1333" s="3">
        <v>2286.5369000000001</v>
      </c>
      <c r="I1333" s="3">
        <v>2299.3157000000001</v>
      </c>
      <c r="J1333" s="3">
        <v>2271.944</v>
      </c>
    </row>
    <row r="1334" spans="1:10" ht="15" customHeight="1" x14ac:dyDescent="0.25">
      <c r="A1334" s="101">
        <v>44383</v>
      </c>
      <c r="B1334" s="3">
        <v>2288.6955717493302</v>
      </c>
      <c r="D1334" s="3">
        <v>-10.37040181167</v>
      </c>
      <c r="E1334" s="3">
        <v>-0.45107021420561699</v>
      </c>
      <c r="F1334" s="3">
        <v>406.05979673680002</v>
      </c>
      <c r="G1334" s="3">
        <v>98.098585814011301</v>
      </c>
      <c r="H1334" s="3">
        <v>2300.3604</v>
      </c>
      <c r="I1334" s="3">
        <v>2312.7707999999998</v>
      </c>
      <c r="J1334" s="3">
        <v>2285.0441999999998</v>
      </c>
    </row>
    <row r="1335" spans="1:10" ht="15" customHeight="1" x14ac:dyDescent="0.25">
      <c r="A1335" s="101">
        <v>44384</v>
      </c>
      <c r="B1335" s="3">
        <v>2326.0749340723701</v>
      </c>
      <c r="D1335" s="3">
        <v>37.379362323039899</v>
      </c>
      <c r="E1335" s="3">
        <v>1.6332168762169299</v>
      </c>
      <c r="F1335" s="3">
        <v>412.69163386463998</v>
      </c>
      <c r="G1335" s="3">
        <v>101.33396534907401</v>
      </c>
      <c r="H1335" s="3">
        <v>2299.7314000000001</v>
      </c>
      <c r="I1335" s="3">
        <v>2326.0749999999998</v>
      </c>
      <c r="J1335" s="3">
        <v>2299.7314000000001</v>
      </c>
    </row>
    <row r="1336" spans="1:10" ht="15" customHeight="1" x14ac:dyDescent="0.25">
      <c r="A1336" s="101">
        <v>44385</v>
      </c>
      <c r="B1336" s="3">
        <v>2289.9435729140801</v>
      </c>
      <c r="D1336" s="3">
        <v>-36.131361158289998</v>
      </c>
      <c r="E1336" s="3">
        <v>-1.5533188819086301</v>
      </c>
      <c r="F1336" s="3">
        <v>406.28121679176002</v>
      </c>
      <c r="G1336" s="3">
        <v>98.206606849609898</v>
      </c>
      <c r="H1336" s="3">
        <v>2317.5590000000002</v>
      </c>
      <c r="I1336" s="3">
        <v>2321.2258000000002</v>
      </c>
      <c r="J1336" s="3">
        <v>2279.1194</v>
      </c>
    </row>
    <row r="1337" spans="1:10" ht="15" customHeight="1" x14ac:dyDescent="0.25">
      <c r="A1337" s="101">
        <v>44386</v>
      </c>
      <c r="B1337" s="3">
        <v>2319.53262088059</v>
      </c>
      <c r="D1337" s="3">
        <v>29.589047966509899</v>
      </c>
      <c r="E1337" s="3">
        <v>1.29213000339813</v>
      </c>
      <c r="F1337" s="3">
        <v>411.53089829210001</v>
      </c>
      <c r="G1337" s="3">
        <v>100.767693885432</v>
      </c>
      <c r="H1337" s="3">
        <v>2301.9391999999998</v>
      </c>
      <c r="I1337" s="3">
        <v>2321.3485999999998</v>
      </c>
      <c r="J1337" s="3">
        <v>2299.0158999999999</v>
      </c>
    </row>
    <row r="1338" spans="1:10" ht="15" customHeight="1" x14ac:dyDescent="0.25">
      <c r="A1338" s="101">
        <v>44389</v>
      </c>
      <c r="B1338" s="3">
        <v>2337.7300630412001</v>
      </c>
      <c r="D1338" s="3">
        <v>18.197442160609999</v>
      </c>
      <c r="E1338" s="3">
        <v>0.78453055571607799</v>
      </c>
      <c r="F1338" s="3">
        <v>414.75948393541</v>
      </c>
      <c r="G1338" s="3">
        <v>102.342777789967</v>
      </c>
      <c r="H1338" s="3">
        <v>2320.875</v>
      </c>
      <c r="I1338" s="3">
        <v>2338.1044999999999</v>
      </c>
      <c r="J1338" s="3">
        <v>2313.2139000000002</v>
      </c>
    </row>
    <row r="1339" spans="1:10" ht="15" customHeight="1" x14ac:dyDescent="0.25">
      <c r="A1339" s="101">
        <v>44390</v>
      </c>
      <c r="B1339" s="3">
        <v>2349.1883096059701</v>
      </c>
      <c r="D1339" s="3">
        <v>11.458246564769899</v>
      </c>
      <c r="E1339" s="3">
        <v>0.49014412510328598</v>
      </c>
      <c r="F1339" s="3">
        <v>416.79240317923001</v>
      </c>
      <c r="G1339" s="3">
        <v>103.334549027877</v>
      </c>
      <c r="H1339" s="3">
        <v>2339.9128000000001</v>
      </c>
      <c r="I1339" s="3">
        <v>2353.3047000000001</v>
      </c>
      <c r="J1339" s="3">
        <v>2333.6849999999999</v>
      </c>
    </row>
    <row r="1340" spans="1:10" ht="15" customHeight="1" x14ac:dyDescent="0.25">
      <c r="A1340" s="101">
        <v>44391</v>
      </c>
      <c r="B1340" s="3">
        <v>2356.3396175612102</v>
      </c>
      <c r="D1340" s="3">
        <v>7.1513079552400898</v>
      </c>
      <c r="E1340" s="3">
        <v>0.30441612219838099</v>
      </c>
      <c r="F1340" s="3">
        <v>418.06118645061002</v>
      </c>
      <c r="G1340" s="3">
        <v>103.953532177119</v>
      </c>
      <c r="H1340" s="3">
        <v>2344.4092000000001</v>
      </c>
      <c r="I1340" s="3">
        <v>2358.6752999999999</v>
      </c>
      <c r="J1340" s="3">
        <v>2338.4207000000001</v>
      </c>
    </row>
    <row r="1341" spans="1:10" ht="15" customHeight="1" x14ac:dyDescent="0.25">
      <c r="A1341" s="101">
        <v>44392</v>
      </c>
      <c r="B1341" s="3">
        <v>2344.4893443123601</v>
      </c>
      <c r="D1341" s="3">
        <v>-11.85027324885</v>
      </c>
      <c r="E1341" s="3">
        <v>-0.50291024097430803</v>
      </c>
      <c r="F1341" s="3">
        <v>415.95871393041</v>
      </c>
      <c r="G1341" s="3">
        <v>102.927828976971</v>
      </c>
      <c r="H1341" s="3">
        <v>2354.1759999999999</v>
      </c>
      <c r="I1341" s="3">
        <v>2364.9926999999998</v>
      </c>
      <c r="J1341" s="3">
        <v>2337.8096</v>
      </c>
    </row>
    <row r="1342" spans="1:10" ht="15" customHeight="1" x14ac:dyDescent="0.25">
      <c r="A1342" s="101">
        <v>44393</v>
      </c>
      <c r="B1342" s="3">
        <v>2338.8044740791102</v>
      </c>
      <c r="D1342" s="3">
        <v>-5.6848702332499599</v>
      </c>
      <c r="E1342" s="3">
        <v>-0.24247797274239399</v>
      </c>
      <c r="F1342" s="3">
        <v>414.95010567343002</v>
      </c>
      <c r="G1342" s="3">
        <v>102.435773691139</v>
      </c>
      <c r="H1342" s="3">
        <v>2348.6550000000002</v>
      </c>
      <c r="I1342" s="3">
        <v>2355.0590000000002</v>
      </c>
      <c r="J1342" s="3">
        <v>2332.1217999999999</v>
      </c>
    </row>
    <row r="1343" spans="1:10" ht="15" customHeight="1" x14ac:dyDescent="0.25">
      <c r="A1343" s="101">
        <v>44396</v>
      </c>
      <c r="B1343" s="3">
        <v>2287.4645352981602</v>
      </c>
      <c r="D1343" s="3">
        <v>-51.3399387809499</v>
      </c>
      <c r="E1343" s="3">
        <v>-2.19513599148405</v>
      </c>
      <c r="F1343" s="3">
        <v>405.84138655709</v>
      </c>
      <c r="G1343" s="3">
        <v>97.992033163205605</v>
      </c>
      <c r="H1343" s="3">
        <v>2330.4792000000002</v>
      </c>
      <c r="I1343" s="3">
        <v>2330.4792000000002</v>
      </c>
      <c r="J1343" s="3">
        <v>2280.5369999999998</v>
      </c>
    </row>
    <row r="1344" spans="1:10" ht="15" customHeight="1" x14ac:dyDescent="0.25">
      <c r="A1344" s="101">
        <v>44397</v>
      </c>
      <c r="B1344" s="3">
        <v>2303.5402867284301</v>
      </c>
      <c r="D1344" s="3">
        <v>16.0757514302699</v>
      </c>
      <c r="E1344" s="3">
        <v>0.70277598547225895</v>
      </c>
      <c r="F1344" s="3">
        <v>408.69354236091999</v>
      </c>
      <c r="G1344" s="3">
        <v>99.3834736254245</v>
      </c>
      <c r="H1344" s="3">
        <v>2298.1262000000002</v>
      </c>
      <c r="I1344" s="3">
        <v>2310.1968000000002</v>
      </c>
      <c r="J1344" s="3">
        <v>2281.9292</v>
      </c>
    </row>
    <row r="1345" spans="1:10" ht="15" customHeight="1" x14ac:dyDescent="0.25">
      <c r="A1345" s="101">
        <v>44398</v>
      </c>
      <c r="B1345" s="3">
        <v>2334.3727209004801</v>
      </c>
      <c r="D1345" s="3">
        <v>30.832434172049901</v>
      </c>
      <c r="E1345" s="3">
        <v>1.3384803534666601</v>
      </c>
      <c r="F1345" s="3">
        <v>414.16382513130998</v>
      </c>
      <c r="G1345" s="3">
        <v>102.052182247961</v>
      </c>
      <c r="H1345" s="3">
        <v>2317.2348999999999</v>
      </c>
      <c r="I1345" s="3">
        <v>2338.7330000000002</v>
      </c>
      <c r="J1345" s="3">
        <v>2316.7840000000001</v>
      </c>
    </row>
    <row r="1346" spans="1:10" ht="15" customHeight="1" x14ac:dyDescent="0.25">
      <c r="A1346" s="101">
        <v>44399</v>
      </c>
      <c r="B1346" s="3">
        <v>2352.3462480319899</v>
      </c>
      <c r="D1346" s="3">
        <v>17.973527131509801</v>
      </c>
      <c r="E1346" s="3">
        <v>0.76995104383230595</v>
      </c>
      <c r="F1346" s="3">
        <v>417.35268382608001</v>
      </c>
      <c r="G1346" s="3">
        <v>103.607885134263</v>
      </c>
      <c r="H1346" s="3">
        <v>2346.9591999999998</v>
      </c>
      <c r="I1346" s="3">
        <v>2357.1423</v>
      </c>
      <c r="J1346" s="3">
        <v>2341.0234</v>
      </c>
    </row>
    <row r="1347" spans="1:10" ht="15" customHeight="1" x14ac:dyDescent="0.25">
      <c r="A1347" s="101">
        <v>44400</v>
      </c>
      <c r="B1347" s="3">
        <v>2384.6868840874299</v>
      </c>
      <c r="D1347" s="3">
        <v>32.340636055439901</v>
      </c>
      <c r="E1347" s="3">
        <v>1.3748246493260301</v>
      </c>
      <c r="F1347" s="3">
        <v>423.09055139793998</v>
      </c>
      <c r="G1347" s="3">
        <v>106.407136527058</v>
      </c>
      <c r="H1347" s="3">
        <v>2363.453</v>
      </c>
      <c r="I1347" s="3">
        <v>2384.7993000000001</v>
      </c>
      <c r="J1347" s="3">
        <v>2357.8375999999998</v>
      </c>
    </row>
    <row r="1348" spans="1:10" ht="15" customHeight="1" x14ac:dyDescent="0.25">
      <c r="A1348" s="101">
        <v>44403</v>
      </c>
      <c r="B1348" s="3">
        <v>2387.6584955427602</v>
      </c>
      <c r="D1348" s="3">
        <v>2.9716114553302702</v>
      </c>
      <c r="E1348" s="3">
        <v>0.12461222792641199</v>
      </c>
      <c r="F1348" s="3">
        <v>423.61777396017999</v>
      </c>
      <c r="G1348" s="3">
        <v>106.664345058482</v>
      </c>
      <c r="H1348" s="3">
        <v>2377.8108000000002</v>
      </c>
      <c r="I1348" s="3">
        <v>2392.7559000000001</v>
      </c>
      <c r="J1348" s="3">
        <v>2375.1073999999999</v>
      </c>
    </row>
    <row r="1349" spans="1:10" ht="15" customHeight="1" x14ac:dyDescent="0.25">
      <c r="A1349" s="101">
        <v>44404</v>
      </c>
      <c r="B1349" s="3">
        <v>2375.9722802166302</v>
      </c>
      <c r="D1349" s="3">
        <v>-11.686215326129901</v>
      </c>
      <c r="E1349" s="3">
        <v>-0.489442495563985</v>
      </c>
      <c r="F1349" s="3">
        <v>421.54440855566003</v>
      </c>
      <c r="G1349" s="3">
        <v>105.652841930588</v>
      </c>
      <c r="H1349" s="3">
        <v>2378.2166000000002</v>
      </c>
      <c r="I1349" s="3">
        <v>2385.7213999999999</v>
      </c>
      <c r="J1349" s="3">
        <v>2366.9920000000002</v>
      </c>
    </row>
    <row r="1350" spans="1:10" ht="15" customHeight="1" x14ac:dyDescent="0.25">
      <c r="A1350" s="101">
        <v>44405</v>
      </c>
      <c r="B1350" s="3">
        <v>2381.89023533825</v>
      </c>
      <c r="D1350" s="3">
        <v>5.9179551216197899</v>
      </c>
      <c r="E1350" s="3">
        <v>0.24907509110671999</v>
      </c>
      <c r="F1350" s="3">
        <v>422.59437067533003</v>
      </c>
      <c r="G1350" s="3">
        <v>106.165071933993</v>
      </c>
      <c r="H1350" s="3">
        <v>2378.7840000000001</v>
      </c>
      <c r="I1350" s="3">
        <v>2384.7705000000001</v>
      </c>
      <c r="J1350" s="3">
        <v>2373.6206000000002</v>
      </c>
    </row>
    <row r="1351" spans="1:10" ht="15" customHeight="1" x14ac:dyDescent="0.25">
      <c r="A1351" s="101">
        <v>44406</v>
      </c>
      <c r="B1351" s="3">
        <v>2384.1933352206001</v>
      </c>
      <c r="D1351" s="3">
        <v>2.3030998823501201</v>
      </c>
      <c r="E1351" s="3">
        <v>9.6692108149265502E-2</v>
      </c>
      <c r="F1351" s="3">
        <v>423.00298608126002</v>
      </c>
      <c r="G1351" s="3">
        <v>106.364417288315</v>
      </c>
      <c r="H1351" s="3">
        <v>2391.0819999999999</v>
      </c>
      <c r="I1351" s="3">
        <v>2392.4630999999999</v>
      </c>
      <c r="J1351" s="3">
        <v>2379.7658999999999</v>
      </c>
    </row>
    <row r="1352" spans="1:10" ht="15" customHeight="1" x14ac:dyDescent="0.25">
      <c r="A1352" s="101">
        <v>44407</v>
      </c>
      <c r="B1352" s="3">
        <v>2369.8931749045701</v>
      </c>
      <c r="D1352" s="3">
        <v>-14.30016031603</v>
      </c>
      <c r="E1352" s="3">
        <v>-0.59979029824387398</v>
      </c>
      <c r="F1352" s="3">
        <v>420.46585520946002</v>
      </c>
      <c r="G1352" s="3">
        <v>105.126663534391</v>
      </c>
      <c r="H1352" s="3">
        <v>2369.3800999999999</v>
      </c>
      <c r="I1352" s="3">
        <v>2373.9931999999999</v>
      </c>
      <c r="J1352" s="3">
        <v>2353.1406000000002</v>
      </c>
    </row>
    <row r="1353" spans="1:10" ht="15" customHeight="1" x14ac:dyDescent="0.25">
      <c r="A1353" s="101">
        <v>44410</v>
      </c>
      <c r="B1353" s="3">
        <v>2381.65745766383</v>
      </c>
      <c r="D1353" s="3">
        <v>11.764282759259901</v>
      </c>
      <c r="E1353" s="3">
        <v>0.49640561371435599</v>
      </c>
      <c r="F1353" s="3">
        <v>422.55307131847002</v>
      </c>
      <c r="G1353" s="3">
        <v>106.1449238074</v>
      </c>
      <c r="H1353" s="3">
        <v>2382.4929999999999</v>
      </c>
      <c r="I1353" s="3">
        <v>2392.6930000000002</v>
      </c>
      <c r="J1353" s="3">
        <v>2374.7116999999998</v>
      </c>
    </row>
    <row r="1354" spans="1:10" ht="15" customHeight="1" x14ac:dyDescent="0.25">
      <c r="A1354" s="101">
        <v>44411</v>
      </c>
      <c r="B1354" s="3">
        <v>2380.1433263879599</v>
      </c>
      <c r="D1354" s="3">
        <v>-1.51413127587011</v>
      </c>
      <c r="E1354" s="3">
        <v>-6.3574687073397695E-2</v>
      </c>
      <c r="F1354" s="3">
        <v>422.28443452566</v>
      </c>
      <c r="G1354" s="3">
        <v>106.013867817171</v>
      </c>
      <c r="H1354" s="3">
        <v>2382.3728000000001</v>
      </c>
      <c r="I1354" s="3">
        <v>2383.7467999999999</v>
      </c>
      <c r="J1354" s="3">
        <v>2370.6489999999999</v>
      </c>
    </row>
    <row r="1355" spans="1:10" ht="15" customHeight="1" x14ac:dyDescent="0.25">
      <c r="A1355" s="101">
        <v>44412</v>
      </c>
      <c r="B1355" s="3">
        <v>2393.1033493854502</v>
      </c>
      <c r="D1355" s="3">
        <v>12.960022997490301</v>
      </c>
      <c r="E1355" s="3">
        <v>0.54450599061857097</v>
      </c>
      <c r="F1355" s="3">
        <v>424.5837985691</v>
      </c>
      <c r="G1355" s="3">
        <v>107.13562566893999</v>
      </c>
      <c r="H1355" s="3">
        <v>2388.2444</v>
      </c>
      <c r="I1355" s="3">
        <v>2397.2946999999999</v>
      </c>
      <c r="J1355" s="3">
        <v>2382.2973999999999</v>
      </c>
    </row>
    <row r="1356" spans="1:10" ht="15" customHeight="1" x14ac:dyDescent="0.25">
      <c r="A1356" s="101">
        <v>44413</v>
      </c>
      <c r="B1356" s="3">
        <v>2393.6775677253099</v>
      </c>
      <c r="D1356" s="3">
        <v>0.57421833985972603</v>
      </c>
      <c r="E1356" s="3">
        <v>2.3994715481356899E-2</v>
      </c>
      <c r="F1356" s="3">
        <v>424.68567624355001</v>
      </c>
      <c r="G1356" s="3">
        <v>107.185327272981</v>
      </c>
      <c r="H1356" s="3">
        <v>2391.0227</v>
      </c>
      <c r="I1356" s="3">
        <v>2403.6718999999998</v>
      </c>
      <c r="J1356" s="3">
        <v>2390.3944999999999</v>
      </c>
    </row>
    <row r="1357" spans="1:10" ht="15" customHeight="1" x14ac:dyDescent="0.25">
      <c r="A1357" s="101">
        <v>44414</v>
      </c>
      <c r="B1357" s="3">
        <v>2380.4620178748601</v>
      </c>
      <c r="D1357" s="3">
        <v>-13.215549850449801</v>
      </c>
      <c r="E1357" s="3">
        <v>-0.55210233945620601</v>
      </c>
      <c r="F1357" s="3">
        <v>422.34097668967001</v>
      </c>
      <c r="G1357" s="3">
        <v>106.041452234095</v>
      </c>
      <c r="H1357" s="3">
        <v>2395.203</v>
      </c>
      <c r="I1357" s="3">
        <v>2396.4058</v>
      </c>
      <c r="J1357" s="3">
        <v>2379.6768000000002</v>
      </c>
    </row>
    <row r="1358" spans="1:10" ht="15" customHeight="1" x14ac:dyDescent="0.25">
      <c r="A1358" s="101">
        <v>44417</v>
      </c>
      <c r="B1358" s="3">
        <v>2384.7578591118099</v>
      </c>
      <c r="D1358" s="3">
        <v>4.2958412369498502</v>
      </c>
      <c r="E1358" s="3">
        <v>0.18046249865331099</v>
      </c>
      <c r="F1358" s="3">
        <v>423.10314376904</v>
      </c>
      <c r="G1358" s="3">
        <v>106.413279787058</v>
      </c>
      <c r="H1358" s="3">
        <v>2375.8013000000001</v>
      </c>
      <c r="I1358" s="3">
        <v>2385.6990000000001</v>
      </c>
      <c r="J1358" s="3">
        <v>2367.5075999999999</v>
      </c>
    </row>
    <row r="1359" spans="1:10" ht="15" customHeight="1" x14ac:dyDescent="0.25">
      <c r="A1359" s="101">
        <v>44418</v>
      </c>
      <c r="B1359" s="3">
        <v>2393.7357350106099</v>
      </c>
      <c r="D1359" s="3">
        <v>8.97787589879999</v>
      </c>
      <c r="E1359" s="3">
        <v>0.37646907691264397</v>
      </c>
      <c r="F1359" s="3">
        <v>424.69599626877999</v>
      </c>
      <c r="G1359" s="3">
        <v>107.190361956099</v>
      </c>
      <c r="H1359" s="3">
        <v>2385.9175</v>
      </c>
      <c r="I1359" s="3">
        <v>2395.2817</v>
      </c>
      <c r="J1359" s="3">
        <v>2385.7595000000001</v>
      </c>
    </row>
    <row r="1360" spans="1:10" ht="15" customHeight="1" x14ac:dyDescent="0.25">
      <c r="A1360" s="101">
        <v>44419</v>
      </c>
      <c r="B1360" s="3">
        <v>2401.4868374644998</v>
      </c>
      <c r="D1360" s="3">
        <v>7.7511024538898701</v>
      </c>
      <c r="E1360" s="3">
        <v>0.32380777629388202</v>
      </c>
      <c r="F1360" s="3">
        <v>426.07119493031001</v>
      </c>
      <c r="G1360" s="3">
        <v>107.86126045984599</v>
      </c>
      <c r="H1360" s="3">
        <v>2397.1758</v>
      </c>
      <c r="I1360" s="3">
        <v>2404.3607999999999</v>
      </c>
      <c r="J1360" s="3">
        <v>2388.2954</v>
      </c>
    </row>
    <row r="1361" spans="1:10" ht="15" customHeight="1" x14ac:dyDescent="0.25">
      <c r="A1361" s="101">
        <v>44420</v>
      </c>
      <c r="B1361" s="3">
        <v>2405.5267532356302</v>
      </c>
      <c r="D1361" s="3">
        <v>4.0399157711303797</v>
      </c>
      <c r="E1361" s="3">
        <v>0.16822560540852199</v>
      </c>
      <c r="F1361" s="3">
        <v>426.88048730024002</v>
      </c>
      <c r="G1361" s="3">
        <v>108.256078354357</v>
      </c>
      <c r="H1361" s="3">
        <v>2400.9486999999999</v>
      </c>
      <c r="I1361" s="3">
        <v>2406.3139999999999</v>
      </c>
      <c r="J1361" s="3">
        <v>2395.4733999999999</v>
      </c>
    </row>
    <row r="1362" spans="1:10" ht="15" customHeight="1" x14ac:dyDescent="0.25">
      <c r="A1362" s="101">
        <v>44421</v>
      </c>
      <c r="B1362" s="3">
        <v>2407.0426959440601</v>
      </c>
      <c r="D1362" s="3">
        <v>1.5159427084299699</v>
      </c>
      <c r="E1362" s="3">
        <v>6.3019158127874897E-2</v>
      </c>
      <c r="F1362" s="3">
        <v>427.14950378955001</v>
      </c>
      <c r="G1362" s="3">
        <v>108.387319581687</v>
      </c>
      <c r="H1362" s="3">
        <v>2405.9733999999999</v>
      </c>
      <c r="I1362" s="3">
        <v>2412.6244999999999</v>
      </c>
      <c r="J1362" s="3">
        <v>2403.7954</v>
      </c>
    </row>
    <row r="1363" spans="1:10" ht="15" customHeight="1" x14ac:dyDescent="0.25">
      <c r="A1363" s="101">
        <v>44424</v>
      </c>
      <c r="B1363" s="3">
        <v>2373.5476263977198</v>
      </c>
      <c r="D1363" s="3">
        <v>-33.495069546340297</v>
      </c>
      <c r="E1363" s="3">
        <v>-1.39154447084717</v>
      </c>
      <c r="F1363" s="3">
        <v>421.20552848732001</v>
      </c>
      <c r="G1363" s="3">
        <v>105.487517358104</v>
      </c>
      <c r="H1363" s="3">
        <v>2396.9915000000001</v>
      </c>
      <c r="I1363" s="3">
        <v>2397.0754000000002</v>
      </c>
      <c r="J1363" s="3">
        <v>2368.6592000000001</v>
      </c>
    </row>
    <row r="1364" spans="1:10" ht="15" customHeight="1" x14ac:dyDescent="0.25">
      <c r="A1364" s="101">
        <v>44425</v>
      </c>
      <c r="B1364" s="3">
        <v>2383.4530413621701</v>
      </c>
      <c r="D1364" s="3">
        <v>9.9054149644502996</v>
      </c>
      <c r="E1364" s="3">
        <v>0.41732530892937197</v>
      </c>
      <c r="F1364" s="3">
        <v>422.96332576031</v>
      </c>
      <c r="G1364" s="3">
        <v>106.345068774731</v>
      </c>
      <c r="H1364" s="3">
        <v>2367.2600000000002</v>
      </c>
      <c r="I1364" s="3">
        <v>2386.3126999999999</v>
      </c>
      <c r="J1364" s="3">
        <v>2363.1055000000001</v>
      </c>
    </row>
    <row r="1365" spans="1:10" ht="15" customHeight="1" x14ac:dyDescent="0.25">
      <c r="A1365" s="101">
        <v>44426</v>
      </c>
      <c r="B1365" s="3">
        <v>2371.3740428779502</v>
      </c>
      <c r="D1365" s="3">
        <v>-12.0789984842199</v>
      </c>
      <c r="E1365" s="3">
        <v>-0.50678567081466896</v>
      </c>
      <c r="F1365" s="3">
        <v>420.81980823255998</v>
      </c>
      <c r="G1365" s="3">
        <v>105.29934153375</v>
      </c>
      <c r="H1365" s="3">
        <v>2385.585</v>
      </c>
      <c r="I1365" s="3">
        <v>2393.6435999999999</v>
      </c>
      <c r="J1365" s="3">
        <v>2367.9767999999999</v>
      </c>
    </row>
    <row r="1366" spans="1:10" ht="15" customHeight="1" x14ac:dyDescent="0.25">
      <c r="A1366" s="101">
        <v>44427</v>
      </c>
      <c r="B1366" s="3">
        <v>2330.2961617679698</v>
      </c>
      <c r="D1366" s="3">
        <v>-41.077881109980297</v>
      </c>
      <c r="E1366" s="3">
        <v>-1.73223963690382</v>
      </c>
      <c r="F1366" s="3">
        <v>413.53020071441</v>
      </c>
      <c r="G1366" s="3">
        <v>101.74306496539801</v>
      </c>
      <c r="H1366" s="3">
        <v>2341.6763000000001</v>
      </c>
      <c r="I1366" s="3">
        <v>2350.4535999999998</v>
      </c>
      <c r="J1366" s="3">
        <v>2314.078</v>
      </c>
    </row>
    <row r="1367" spans="1:10" ht="15" customHeight="1" x14ac:dyDescent="0.25">
      <c r="A1367" s="101">
        <v>44428</v>
      </c>
      <c r="B1367" s="3">
        <v>2360.4974672850199</v>
      </c>
      <c r="D1367" s="3">
        <v>30.201305517049999</v>
      </c>
      <c r="E1367" s="3">
        <v>1.29602863415165</v>
      </c>
      <c r="F1367" s="3">
        <v>418.88967052652998</v>
      </c>
      <c r="G1367" s="3">
        <v>104.35771285476299</v>
      </c>
      <c r="H1367" s="3">
        <v>2330.2997999999998</v>
      </c>
      <c r="I1367" s="3">
        <v>2364.8054000000002</v>
      </c>
      <c r="J1367" s="3">
        <v>2319.5331999999999</v>
      </c>
    </row>
    <row r="1368" spans="1:10" ht="15" customHeight="1" x14ac:dyDescent="0.25">
      <c r="A1368" s="101">
        <v>44431</v>
      </c>
      <c r="B1368" s="3">
        <v>2371.5541021231102</v>
      </c>
      <c r="D1368" s="3">
        <v>11.0566348380903</v>
      </c>
      <c r="E1368" s="3">
        <v>0.46840274100388102</v>
      </c>
      <c r="F1368" s="3">
        <v>420.85176122505999</v>
      </c>
      <c r="G1368" s="3">
        <v>105.31492998322901</v>
      </c>
      <c r="H1368" s="3">
        <v>2377.7395000000001</v>
      </c>
      <c r="I1368" s="3">
        <v>2379.5671000000002</v>
      </c>
      <c r="J1368" s="3">
        <v>2356.2754</v>
      </c>
    </row>
    <row r="1369" spans="1:10" ht="15" customHeight="1" x14ac:dyDescent="0.25">
      <c r="A1369" s="101">
        <v>44432</v>
      </c>
      <c r="B1369" s="3">
        <v>2367.0517509760698</v>
      </c>
      <c r="D1369" s="3">
        <v>-4.5023511470403701</v>
      </c>
      <c r="E1369" s="3">
        <v>-0.18984813135865999</v>
      </c>
      <c r="F1369" s="3">
        <v>420.05278202058003</v>
      </c>
      <c r="G1369" s="3">
        <v>104.925143425253</v>
      </c>
      <c r="H1369" s="3">
        <v>2378.5886</v>
      </c>
      <c r="I1369" s="3">
        <v>2381.1812</v>
      </c>
      <c r="J1369" s="3">
        <v>2358.5796</v>
      </c>
    </row>
    <row r="1370" spans="1:10" ht="15" customHeight="1" x14ac:dyDescent="0.25">
      <c r="A1370" s="101">
        <v>44433</v>
      </c>
      <c r="B1370" s="3">
        <v>2376.163090777</v>
      </c>
      <c r="D1370" s="3">
        <v>9.11133980093018</v>
      </c>
      <c r="E1370" s="3">
        <v>0.38492355721302302</v>
      </c>
      <c r="F1370" s="3">
        <v>421.66966413131001</v>
      </c>
      <c r="G1370" s="3">
        <v>105.71394857695201</v>
      </c>
      <c r="H1370" s="3">
        <v>2363.0727999999999</v>
      </c>
      <c r="I1370" s="3">
        <v>2376.6116000000002</v>
      </c>
      <c r="J1370" s="3">
        <v>2362.3346999999999</v>
      </c>
    </row>
    <row r="1371" spans="1:10" ht="15" customHeight="1" x14ac:dyDescent="0.25">
      <c r="A1371" s="101">
        <v>44434</v>
      </c>
      <c r="B1371" s="3">
        <v>2371.7021025542399</v>
      </c>
      <c r="D1371" s="3">
        <v>-4.4609882227600703</v>
      </c>
      <c r="E1371" s="3">
        <v>-0.187739142993814</v>
      </c>
      <c r="F1371" s="3">
        <v>420.87802511759998</v>
      </c>
      <c r="G1371" s="3">
        <v>105.327742972872</v>
      </c>
      <c r="H1371" s="3">
        <v>2364.2336</v>
      </c>
      <c r="I1371" s="3">
        <v>2374.6675</v>
      </c>
      <c r="J1371" s="3">
        <v>2361.8955000000001</v>
      </c>
    </row>
    <row r="1372" spans="1:10" ht="15" customHeight="1" x14ac:dyDescent="0.25">
      <c r="A1372" s="101">
        <v>44435</v>
      </c>
      <c r="B1372" s="3">
        <v>2373.1376528252899</v>
      </c>
      <c r="D1372" s="3">
        <v>1.4355502710500301</v>
      </c>
      <c r="E1372" s="3">
        <v>6.0528270793547202E-2</v>
      </c>
      <c r="F1372" s="3">
        <v>421.13277530835001</v>
      </c>
      <c r="G1372" s="3">
        <v>105.452024305151</v>
      </c>
      <c r="H1372" s="3">
        <v>2369.1732999999999</v>
      </c>
      <c r="I1372" s="3">
        <v>2376.0333999999998</v>
      </c>
      <c r="J1372" s="3">
        <v>2364.3533000000002</v>
      </c>
    </row>
    <row r="1373" spans="1:10" ht="15" customHeight="1" x14ac:dyDescent="0.25">
      <c r="A1373" s="101">
        <v>44438</v>
      </c>
      <c r="B1373" s="3">
        <v>2372.8058587105302</v>
      </c>
      <c r="D1373" s="3">
        <v>-0.33179411475975901</v>
      </c>
      <c r="E1373" s="3">
        <v>-1.3981241853577801E-2</v>
      </c>
      <c r="F1373" s="3">
        <v>421.07389571650998</v>
      </c>
      <c r="G1373" s="3">
        <v>105.42329956074001</v>
      </c>
      <c r="H1373" s="3">
        <v>2377.0273000000002</v>
      </c>
      <c r="I1373" s="3">
        <v>2380.7883000000002</v>
      </c>
      <c r="J1373" s="3">
        <v>2366.6104</v>
      </c>
    </row>
    <row r="1374" spans="1:10" ht="15" customHeight="1" x14ac:dyDescent="0.25">
      <c r="A1374" s="101">
        <v>44439</v>
      </c>
      <c r="B1374" s="3">
        <v>2351.2467899358599</v>
      </c>
      <c r="D1374" s="3">
        <v>-21.559068774670301</v>
      </c>
      <c r="E1374" s="3">
        <v>-0.90858966381624995</v>
      </c>
      <c r="F1374" s="3">
        <v>417.248061823</v>
      </c>
      <c r="G1374" s="3">
        <v>103.55684469386</v>
      </c>
      <c r="H1374" s="3">
        <v>2377.0907999999999</v>
      </c>
      <c r="I1374" s="3">
        <v>2379.8274000000001</v>
      </c>
      <c r="J1374" s="3">
        <v>2347.6118000000001</v>
      </c>
    </row>
    <row r="1375" spans="1:10" ht="15" customHeight="1" x14ac:dyDescent="0.25">
      <c r="A1375" s="101">
        <v>44440</v>
      </c>
      <c r="B1375" s="3">
        <v>2368.6693851835798</v>
      </c>
      <c r="D1375" s="3">
        <v>17.422595247719901</v>
      </c>
      <c r="E1375" s="3">
        <v>0.74099389831363505</v>
      </c>
      <c r="F1375" s="3">
        <v>420.33984450193998</v>
      </c>
      <c r="G1375" s="3">
        <v>105.065188492641</v>
      </c>
      <c r="H1375" s="3">
        <v>2369.5115000000001</v>
      </c>
      <c r="I1375" s="3">
        <v>2375.288</v>
      </c>
      <c r="J1375" s="3">
        <v>2356.9920000000002</v>
      </c>
    </row>
    <row r="1376" spans="1:10" ht="15" customHeight="1" x14ac:dyDescent="0.25">
      <c r="A1376" s="101">
        <v>44441</v>
      </c>
      <c r="B1376" s="3">
        <v>2388.4014394645001</v>
      </c>
      <c r="D1376" s="3">
        <v>19.732054280920199</v>
      </c>
      <c r="E1376" s="3">
        <v>0.83304383483602196</v>
      </c>
      <c r="F1376" s="3">
        <v>423.84145966192</v>
      </c>
      <c r="G1376" s="3">
        <v>106.773471402773</v>
      </c>
      <c r="H1376" s="3">
        <v>2369.6628000000001</v>
      </c>
      <c r="I1376" s="3">
        <v>2390.1887000000002</v>
      </c>
      <c r="J1376" s="3">
        <v>2369.6628000000001</v>
      </c>
    </row>
    <row r="1377" spans="1:10" ht="15" customHeight="1" x14ac:dyDescent="0.25">
      <c r="A1377" s="101">
        <v>44442</v>
      </c>
      <c r="B1377" s="3">
        <v>2369.73307214018</v>
      </c>
      <c r="D1377" s="3">
        <v>-18.668367324320101</v>
      </c>
      <c r="E1377" s="3">
        <v>-0.78162602885156696</v>
      </c>
      <c r="F1377" s="3">
        <v>420.52860449214</v>
      </c>
      <c r="G1377" s="3">
        <v>105.15727612953</v>
      </c>
      <c r="H1377" s="3">
        <v>2388.4756000000002</v>
      </c>
      <c r="I1377" s="3">
        <v>2392.9731000000002</v>
      </c>
      <c r="J1377" s="3">
        <v>2369.7332000000001</v>
      </c>
    </row>
    <row r="1378" spans="1:10" ht="15" customHeight="1" x14ac:dyDescent="0.25">
      <c r="A1378" s="101">
        <v>44445</v>
      </c>
      <c r="B1378" s="3">
        <v>2394.2630562691502</v>
      </c>
      <c r="D1378" s="3">
        <v>24.529984128970199</v>
      </c>
      <c r="E1378" s="3">
        <v>1.03513701257569</v>
      </c>
      <c r="F1378" s="3">
        <v>424.88165172571001</v>
      </c>
      <c r="G1378" s="3">
        <v>107.280935028741</v>
      </c>
      <c r="H1378" s="3">
        <v>2379.5898000000002</v>
      </c>
      <c r="I1378" s="3">
        <v>2398.1462000000001</v>
      </c>
      <c r="J1378" s="3">
        <v>2377.5747000000001</v>
      </c>
    </row>
    <row r="1379" spans="1:10" ht="15" customHeight="1" x14ac:dyDescent="0.25">
      <c r="A1379" s="101">
        <v>44446</v>
      </c>
      <c r="B1379" s="3">
        <v>2377.9444194525099</v>
      </c>
      <c r="D1379" s="3">
        <v>-16.3186368166402</v>
      </c>
      <c r="E1379" s="3">
        <v>-0.68157242680212304</v>
      </c>
      <c r="F1379" s="3">
        <v>421.98577554101001</v>
      </c>
      <c r="G1379" s="3">
        <v>105.868165329569</v>
      </c>
      <c r="H1379" s="3">
        <v>2391.5554000000002</v>
      </c>
      <c r="I1379" s="3">
        <v>2394.1885000000002</v>
      </c>
      <c r="J1379" s="3">
        <v>2369.7993000000001</v>
      </c>
    </row>
    <row r="1380" spans="1:10" ht="15" customHeight="1" x14ac:dyDescent="0.25">
      <c r="A1380" s="101">
        <v>44447</v>
      </c>
      <c r="B1380" s="3">
        <v>2347.1627761449599</v>
      </c>
      <c r="D1380" s="3">
        <v>-30.781643307549899</v>
      </c>
      <c r="E1380" s="3">
        <v>-1.2944643724951701</v>
      </c>
      <c r="F1380" s="3">
        <v>416.54399196102997</v>
      </c>
      <c r="G1380" s="3">
        <v>103.213360199479</v>
      </c>
      <c r="H1380" s="3">
        <v>2361.1997000000001</v>
      </c>
      <c r="I1380" s="3">
        <v>2362.8755000000001</v>
      </c>
      <c r="J1380" s="3">
        <v>2341.3649999999998</v>
      </c>
    </row>
    <row r="1381" spans="1:10" ht="15" customHeight="1" x14ac:dyDescent="0.25">
      <c r="A1381" s="101">
        <v>44448</v>
      </c>
      <c r="B1381" s="3">
        <v>2353.3942755172102</v>
      </c>
      <c r="D1381" s="3">
        <v>6.2314993722502496</v>
      </c>
      <c r="E1381" s="3">
        <v>0.26549072077928199</v>
      </c>
      <c r="F1381" s="3">
        <v>417.64987760765001</v>
      </c>
      <c r="G1381" s="3">
        <v>103.752872814193</v>
      </c>
      <c r="H1381" s="3">
        <v>2329.4202</v>
      </c>
      <c r="I1381" s="3">
        <v>2367.7103999999999</v>
      </c>
      <c r="J1381" s="3">
        <v>2327.5702999999999</v>
      </c>
    </row>
    <row r="1382" spans="1:10" ht="15" customHeight="1" x14ac:dyDescent="0.25">
      <c r="A1382" s="101">
        <v>44449</v>
      </c>
      <c r="B1382" s="3">
        <v>2349.6744197986</v>
      </c>
      <c r="D1382" s="3">
        <v>-3.7198557186102299</v>
      </c>
      <c r="E1382" s="3">
        <v>-0.158063430225374</v>
      </c>
      <c r="F1382" s="3">
        <v>416.98972588477</v>
      </c>
      <c r="G1382" s="3">
        <v>103.43081403423901</v>
      </c>
      <c r="H1382" s="3">
        <v>2355.5756999999999</v>
      </c>
      <c r="I1382" s="3">
        <v>2364.2968999999998</v>
      </c>
      <c r="J1382" s="3">
        <v>2347.5144</v>
      </c>
    </row>
    <row r="1383" spans="1:10" ht="15" customHeight="1" x14ac:dyDescent="0.25">
      <c r="A1383" s="101">
        <v>44452</v>
      </c>
      <c r="B1383" s="3">
        <v>2335.3389295954198</v>
      </c>
      <c r="D1383" s="3">
        <v>-14.3354902031801</v>
      </c>
      <c r="E1383" s="3">
        <v>-0.61010538661815295</v>
      </c>
      <c r="F1383" s="3">
        <v>414.44564910550002</v>
      </c>
      <c r="G1383" s="3">
        <v>102.18967167977399</v>
      </c>
      <c r="H1383" s="3">
        <v>2355.1016</v>
      </c>
      <c r="I1383" s="3">
        <v>2358.2262999999998</v>
      </c>
      <c r="J1383" s="3">
        <v>2335.232</v>
      </c>
    </row>
    <row r="1384" spans="1:10" ht="15" customHeight="1" x14ac:dyDescent="0.25">
      <c r="A1384" s="101">
        <v>44453</v>
      </c>
      <c r="B1384" s="3">
        <v>2341.7717379171499</v>
      </c>
      <c r="D1384" s="3">
        <v>6.4328083217301302</v>
      </c>
      <c r="E1384" s="3">
        <v>0.27545502026313701</v>
      </c>
      <c r="F1384" s="3">
        <v>415.58726045221999</v>
      </c>
      <c r="G1384" s="3">
        <v>102.746613280868</v>
      </c>
      <c r="H1384" s="3">
        <v>2338.1873000000001</v>
      </c>
      <c r="I1384" s="3">
        <v>2342.7183</v>
      </c>
      <c r="J1384" s="3">
        <v>2326.6667000000002</v>
      </c>
    </row>
    <row r="1385" spans="1:10" ht="15" customHeight="1" x14ac:dyDescent="0.25">
      <c r="A1385" s="101">
        <v>44454</v>
      </c>
      <c r="B1385" s="3">
        <v>2324.74557029279</v>
      </c>
      <c r="D1385" s="3">
        <v>-17.0261676243599</v>
      </c>
      <c r="E1385" s="3">
        <v>-0.727063502760672</v>
      </c>
      <c r="F1385" s="3">
        <v>412.56567715935</v>
      </c>
      <c r="G1385" s="3">
        <v>101.27251665262</v>
      </c>
      <c r="H1385" s="3">
        <v>2338.1804000000002</v>
      </c>
      <c r="I1385" s="3">
        <v>2342.8620000000001</v>
      </c>
      <c r="J1385" s="3">
        <v>2318.6284000000001</v>
      </c>
    </row>
    <row r="1386" spans="1:10" ht="15" customHeight="1" x14ac:dyDescent="0.25">
      <c r="A1386" s="101">
        <v>44455</v>
      </c>
      <c r="B1386" s="3">
        <v>2344.0282115937498</v>
      </c>
      <c r="D1386" s="3">
        <v>19.2826413009597</v>
      </c>
      <c r="E1386" s="3">
        <v>0.82945168483667897</v>
      </c>
      <c r="F1386" s="3">
        <v>415.98771011961003</v>
      </c>
      <c r="G1386" s="3">
        <v>102.94197493311</v>
      </c>
      <c r="H1386" s="3">
        <v>2332.7465999999999</v>
      </c>
      <c r="I1386" s="3">
        <v>2354.4883</v>
      </c>
      <c r="J1386" s="3">
        <v>2328.6289999999999</v>
      </c>
    </row>
    <row r="1387" spans="1:10" ht="15" customHeight="1" x14ac:dyDescent="0.25">
      <c r="A1387" s="101">
        <v>44456</v>
      </c>
      <c r="B1387" s="3">
        <v>2323.55215399183</v>
      </c>
      <c r="D1387" s="3">
        <v>-20.476057601919798</v>
      </c>
      <c r="E1387" s="3">
        <v>-0.87354143182421995</v>
      </c>
      <c r="F1387" s="3">
        <v>412.35388512041999</v>
      </c>
      <c r="G1387" s="3">
        <v>101.169192699508</v>
      </c>
      <c r="H1387" s="3">
        <v>2358.6345000000001</v>
      </c>
      <c r="I1387" s="3">
        <v>2361.0337</v>
      </c>
      <c r="J1387" s="3">
        <v>2321.4746</v>
      </c>
    </row>
    <row r="1388" spans="1:10" ht="15" customHeight="1" x14ac:dyDescent="0.25">
      <c r="A1388" s="101">
        <v>44459</v>
      </c>
      <c r="B1388" s="3">
        <v>2272.4638826748701</v>
      </c>
      <c r="D1388" s="3">
        <v>-51.088271316959798</v>
      </c>
      <c r="E1388" s="3">
        <v>-2.1987142070037402</v>
      </c>
      <c r="F1388" s="3">
        <v>403.28740166515001</v>
      </c>
      <c r="G1388" s="3">
        <v>96.746057079511701</v>
      </c>
      <c r="H1388" s="3">
        <v>2296.5349999999999</v>
      </c>
      <c r="I1388" s="3">
        <v>2299.8054000000002</v>
      </c>
      <c r="J1388" s="3">
        <v>2257.3179</v>
      </c>
    </row>
    <row r="1389" spans="1:10" ht="15" customHeight="1" x14ac:dyDescent="0.25">
      <c r="A1389" s="101">
        <v>44460</v>
      </c>
      <c r="B1389" s="3">
        <v>2274.8819114733801</v>
      </c>
      <c r="D1389" s="3">
        <v>2.4180287985100199</v>
      </c>
      <c r="E1389" s="3">
        <v>0.106405598651981</v>
      </c>
      <c r="F1389" s="3">
        <v>403.71652203918001</v>
      </c>
      <c r="G1389" s="3">
        <v>96.955405899371399</v>
      </c>
      <c r="H1389" s="3">
        <v>2273.6154999999999</v>
      </c>
      <c r="I1389" s="3">
        <v>2294.4520000000002</v>
      </c>
      <c r="J1389" s="3">
        <v>2273.4360000000001</v>
      </c>
    </row>
    <row r="1390" spans="1:10" ht="15" customHeight="1" x14ac:dyDescent="0.25">
      <c r="A1390" s="101">
        <v>44461</v>
      </c>
      <c r="B1390" s="3">
        <v>2299.14600657561</v>
      </c>
      <c r="D1390" s="3">
        <v>24.264095102229899</v>
      </c>
      <c r="E1390" s="3">
        <v>1.06660899538801</v>
      </c>
      <c r="F1390" s="3">
        <v>408.02259877912002</v>
      </c>
      <c r="G1390" s="3">
        <v>99.056149975598302</v>
      </c>
      <c r="H1390" s="3">
        <v>2294.7874000000002</v>
      </c>
      <c r="I1390" s="3">
        <v>2302.8184000000001</v>
      </c>
      <c r="J1390" s="3">
        <v>2284.4992999999999</v>
      </c>
    </row>
    <row r="1391" spans="1:10" ht="15" customHeight="1" x14ac:dyDescent="0.25">
      <c r="A1391" s="101">
        <v>44462</v>
      </c>
      <c r="B1391" s="3">
        <v>2338.00402773721</v>
      </c>
      <c r="D1391" s="3">
        <v>38.8580211615999</v>
      </c>
      <c r="E1391" s="3">
        <v>1.6901067200806299</v>
      </c>
      <c r="F1391" s="3">
        <v>414.91861614052999</v>
      </c>
      <c r="G1391" s="3">
        <v>102.420411343067</v>
      </c>
      <c r="H1391" s="3">
        <v>2320.1071999999999</v>
      </c>
      <c r="I1391" s="3">
        <v>2340.1012999999998</v>
      </c>
      <c r="J1391" s="3">
        <v>2316.989</v>
      </c>
    </row>
    <row r="1392" spans="1:10" ht="15" customHeight="1" x14ac:dyDescent="0.25">
      <c r="A1392" s="101">
        <v>44463</v>
      </c>
      <c r="B1392" s="3">
        <v>2313.27331716242</v>
      </c>
      <c r="D1392" s="3">
        <v>-24.730710574789999</v>
      </c>
      <c r="E1392" s="3">
        <v>-1.0577702297085101</v>
      </c>
      <c r="F1392" s="3">
        <v>410.52973054147998</v>
      </c>
      <c r="G1392" s="3">
        <v>100.279268493028</v>
      </c>
      <c r="H1392" s="3">
        <v>2332.3800999999999</v>
      </c>
      <c r="I1392" s="3">
        <v>2332.3820000000001</v>
      </c>
      <c r="J1392" s="3">
        <v>2309.1120000000001</v>
      </c>
    </row>
    <row r="1393" spans="1:10" ht="15" customHeight="1" x14ac:dyDescent="0.25">
      <c r="A1393" s="101">
        <v>44466</v>
      </c>
      <c r="B1393" s="3">
        <v>2304.0120498890201</v>
      </c>
      <c r="D1393" s="3">
        <v>-9.2612672733998807</v>
      </c>
      <c r="E1393" s="3">
        <v>-0.400353352312043</v>
      </c>
      <c r="F1393" s="3">
        <v>408.88616100301999</v>
      </c>
      <c r="G1393" s="3">
        <v>99.477443727631297</v>
      </c>
      <c r="H1393" s="3">
        <v>2329.7206999999999</v>
      </c>
      <c r="I1393" s="3">
        <v>2333.6482000000001</v>
      </c>
      <c r="J1393" s="3">
        <v>2300.5837000000001</v>
      </c>
    </row>
    <row r="1394" spans="1:10" ht="15" customHeight="1" x14ac:dyDescent="0.25">
      <c r="A1394" s="101">
        <v>44467</v>
      </c>
      <c r="B1394" s="3">
        <v>2254.0244373772698</v>
      </c>
      <c r="D1394" s="3">
        <v>-49.9876125117502</v>
      </c>
      <c r="E1394" s="3">
        <v>-2.1695898905631998</v>
      </c>
      <c r="F1394" s="3">
        <v>400.10186116429003</v>
      </c>
      <c r="G1394" s="3">
        <v>95.191972993017799</v>
      </c>
      <c r="H1394" s="3">
        <v>2297.5735</v>
      </c>
      <c r="I1394" s="3">
        <v>2299.8375999999998</v>
      </c>
      <c r="J1394" s="3">
        <v>2253.6552999999999</v>
      </c>
    </row>
    <row r="1395" spans="1:10" ht="15" customHeight="1" x14ac:dyDescent="0.25">
      <c r="A1395" s="101">
        <v>44468</v>
      </c>
      <c r="B1395" s="3">
        <v>2255.54913251875</v>
      </c>
      <c r="D1395" s="3">
        <v>1.52469514148015</v>
      </c>
      <c r="E1395" s="3">
        <v>6.7643239185732895E-2</v>
      </c>
      <c r="F1395" s="3">
        <v>400.37250302322002</v>
      </c>
      <c r="G1395" s="3">
        <v>95.324007166178902</v>
      </c>
      <c r="H1395" s="3">
        <v>2264.7446</v>
      </c>
      <c r="I1395" s="3">
        <v>2275.3090000000002</v>
      </c>
      <c r="J1395" s="3">
        <v>2250.1891999999998</v>
      </c>
    </row>
    <row r="1396" spans="1:10" ht="15" customHeight="1" x14ac:dyDescent="0.25">
      <c r="A1396" s="101">
        <v>44469</v>
      </c>
      <c r="B1396" s="3">
        <v>2259.1754383583502</v>
      </c>
      <c r="D1396" s="3">
        <v>3.6263058396002599</v>
      </c>
      <c r="E1396" s="3">
        <v>0.16077263790528201</v>
      </c>
      <c r="F1396" s="3">
        <v>401.23807473446999</v>
      </c>
      <c r="G1396" s="3">
        <v>95.746281258066801</v>
      </c>
      <c r="H1396" s="3">
        <v>2270.6545000000001</v>
      </c>
      <c r="I1396" s="3">
        <v>2278.1948000000002</v>
      </c>
      <c r="J1396" s="3">
        <v>2249.4578000000001</v>
      </c>
    </row>
    <row r="1397" spans="1:10" ht="15" customHeight="1" x14ac:dyDescent="0.25">
      <c r="A1397" s="101">
        <v>44470</v>
      </c>
      <c r="B1397" s="3">
        <v>2254.1790730387502</v>
      </c>
      <c r="D1397" s="3">
        <v>-4.9963653196000397</v>
      </c>
      <c r="E1397" s="3">
        <v>-0.221158801338183</v>
      </c>
      <c r="F1397" s="3">
        <v>400.35070141787003</v>
      </c>
      <c r="G1397" s="3">
        <v>95.3133711287701</v>
      </c>
      <c r="H1397" s="3">
        <v>2224.3953000000001</v>
      </c>
      <c r="I1397" s="3">
        <v>2256.5853999999999</v>
      </c>
      <c r="J1397" s="3">
        <v>2218.2042999999999</v>
      </c>
    </row>
    <row r="1398" spans="1:10" ht="15" customHeight="1" x14ac:dyDescent="0.25">
      <c r="A1398" s="101">
        <v>44473</v>
      </c>
      <c r="B1398" s="3">
        <v>2233.2976289046101</v>
      </c>
      <c r="D1398" s="3">
        <v>-20.8814441341401</v>
      </c>
      <c r="E1398" s="3">
        <v>-0.92634362477648202</v>
      </c>
      <c r="F1398" s="3">
        <v>397.66537848028997</v>
      </c>
      <c r="G1398" s="3">
        <v>94.003321031066505</v>
      </c>
      <c r="H1398" s="3">
        <v>2241.538</v>
      </c>
      <c r="I1398" s="3">
        <v>2254.3787000000002</v>
      </c>
      <c r="J1398" s="3">
        <v>2228.5173</v>
      </c>
    </row>
    <row r="1399" spans="1:10" ht="15" customHeight="1" x14ac:dyDescent="0.25">
      <c r="A1399" s="101">
        <v>44474</v>
      </c>
      <c r="B1399" s="3">
        <v>2254.83509991044</v>
      </c>
      <c r="D1399" s="3">
        <v>21.5374710058299</v>
      </c>
      <c r="E1399" s="3">
        <v>0.96437979099066595</v>
      </c>
      <c r="F1399" s="3">
        <v>401.50038302612001</v>
      </c>
      <c r="G1399" s="3">
        <v>95.874249852940594</v>
      </c>
      <c r="H1399" s="3">
        <v>2231.7478000000001</v>
      </c>
      <c r="I1399" s="3">
        <v>2254.8352</v>
      </c>
      <c r="J1399" s="3">
        <v>2223.6581999999999</v>
      </c>
    </row>
    <row r="1400" spans="1:10" ht="15" customHeight="1" x14ac:dyDescent="0.25">
      <c r="A1400" s="101">
        <v>44475</v>
      </c>
      <c r="B1400" s="3">
        <v>2221.0639427466799</v>
      </c>
      <c r="D1400" s="3">
        <v>-33.771157163760101</v>
      </c>
      <c r="E1400" s="3">
        <v>-1.49772181411853</v>
      </c>
      <c r="F1400" s="3">
        <v>395.48702420577001</v>
      </c>
      <c r="G1400" s="3">
        <v>92.940598484652895</v>
      </c>
      <c r="H1400" s="3">
        <v>2239.6930000000002</v>
      </c>
      <c r="I1400" s="3">
        <v>2239.8344999999999</v>
      </c>
      <c r="J1400" s="3">
        <v>2203.5835000000002</v>
      </c>
    </row>
    <row r="1401" spans="1:10" ht="15" customHeight="1" x14ac:dyDescent="0.25">
      <c r="A1401" s="101">
        <v>44476</v>
      </c>
      <c r="B1401" s="3">
        <v>2257.7353809007</v>
      </c>
      <c r="D1401" s="3">
        <v>36.671438154020002</v>
      </c>
      <c r="E1401" s="3">
        <v>1.6510752999155001</v>
      </c>
      <c r="F1401" s="3">
        <v>402.01681277680001</v>
      </c>
      <c r="G1401" s="3">
        <v>96.126193049741005</v>
      </c>
      <c r="H1401" s="3">
        <v>2245.4036000000001</v>
      </c>
      <c r="I1401" s="3">
        <v>2260.4783000000002</v>
      </c>
      <c r="J1401" s="3">
        <v>2237.7712000000001</v>
      </c>
    </row>
    <row r="1402" spans="1:10" ht="15" customHeight="1" x14ac:dyDescent="0.25">
      <c r="A1402" s="101">
        <v>44477</v>
      </c>
      <c r="B1402" s="3">
        <v>2240.2226025354398</v>
      </c>
      <c r="D1402" s="3">
        <v>-17.5127783652601</v>
      </c>
      <c r="E1402" s="3">
        <v>-0.775678961910653</v>
      </c>
      <c r="F1402" s="3">
        <v>398.89845293675</v>
      </c>
      <c r="G1402" s="3">
        <v>94.604883431459598</v>
      </c>
      <c r="H1402" s="3">
        <v>2257.6217999999999</v>
      </c>
      <c r="I1402" s="3">
        <v>2259.2856000000002</v>
      </c>
      <c r="J1402" s="3">
        <v>2234.7172999999998</v>
      </c>
    </row>
    <row r="1403" spans="1:10" ht="15" customHeight="1" x14ac:dyDescent="0.25">
      <c r="A1403" s="101">
        <v>44480</v>
      </c>
      <c r="B1403" s="3">
        <v>2233.5184993909102</v>
      </c>
      <c r="D1403" s="3">
        <v>-6.7041031445296504</v>
      </c>
      <c r="E1403" s="3">
        <v>-0.29926057959338498</v>
      </c>
      <c r="F1403" s="3">
        <v>397.70470711450002</v>
      </c>
      <c r="G1403" s="3">
        <v>94.022507729384401</v>
      </c>
      <c r="H1403" s="3">
        <v>2232.5037000000002</v>
      </c>
      <c r="I1403" s="3">
        <v>2234.7411999999999</v>
      </c>
      <c r="J1403" s="3">
        <v>2215.3580000000002</v>
      </c>
    </row>
    <row r="1404" spans="1:10" ht="15" customHeight="1" x14ac:dyDescent="0.25">
      <c r="A1404" s="101">
        <v>44481</v>
      </c>
      <c r="B1404" s="3">
        <v>2251.0090959389699</v>
      </c>
      <c r="D1404" s="3">
        <v>17.490596548059699</v>
      </c>
      <c r="E1404" s="3">
        <v>0.78309611282958402</v>
      </c>
      <c r="F1404" s="3">
        <v>400.81911721645002</v>
      </c>
      <c r="G1404" s="3">
        <v>95.541890445425693</v>
      </c>
      <c r="H1404" s="3">
        <v>2210.1559999999999</v>
      </c>
      <c r="I1404" s="3">
        <v>2252.3982000000001</v>
      </c>
      <c r="J1404" s="3">
        <v>2204.6208000000001</v>
      </c>
    </row>
    <row r="1405" spans="1:10" ht="15" customHeight="1" x14ac:dyDescent="0.25">
      <c r="A1405" s="101">
        <v>44482</v>
      </c>
      <c r="B1405" s="3">
        <v>2276.9530556191999</v>
      </c>
      <c r="D1405" s="3">
        <v>25.943959680229899</v>
      </c>
      <c r="E1405" s="3">
        <v>1.1525479717978599</v>
      </c>
      <c r="F1405" s="3">
        <v>405.43874982250998</v>
      </c>
      <c r="G1405" s="3">
        <v>97.795604537771496</v>
      </c>
      <c r="H1405" s="3">
        <v>2246.9582999999998</v>
      </c>
      <c r="I1405" s="3">
        <v>2280.9848999999999</v>
      </c>
      <c r="J1405" s="3">
        <v>2235.6729999999998</v>
      </c>
    </row>
    <row r="1406" spans="1:10" ht="15" customHeight="1" x14ac:dyDescent="0.25">
      <c r="A1406" s="101">
        <v>44483</v>
      </c>
      <c r="B1406" s="3">
        <v>2296.7708603487699</v>
      </c>
      <c r="D1406" s="3">
        <v>19.81780472957</v>
      </c>
      <c r="E1406" s="3">
        <v>0.87036509956419605</v>
      </c>
      <c r="F1406" s="3">
        <v>408.96754720106998</v>
      </c>
      <c r="G1406" s="3">
        <v>99.517148448138002</v>
      </c>
      <c r="H1406" s="3">
        <v>2289.6437999999998</v>
      </c>
      <c r="I1406" s="3">
        <v>2298.1030000000001</v>
      </c>
      <c r="J1406" s="3">
        <v>2282.0066000000002</v>
      </c>
    </row>
    <row r="1407" spans="1:10" ht="15" customHeight="1" x14ac:dyDescent="0.25">
      <c r="A1407" s="101">
        <v>44484</v>
      </c>
      <c r="B1407" s="3">
        <v>2314.9757127636699</v>
      </c>
      <c r="D1407" s="3">
        <v>18.2048524148999</v>
      </c>
      <c r="E1407" s="3">
        <v>0.79262815151424004</v>
      </c>
      <c r="F1407" s="3">
        <v>412.20913911074001</v>
      </c>
      <c r="G1407" s="3">
        <v>101.098577533835</v>
      </c>
      <c r="H1407" s="3">
        <v>2305.9623999999999</v>
      </c>
      <c r="I1407" s="3">
        <v>2318.7856000000002</v>
      </c>
      <c r="J1407" s="3">
        <v>2298.7523999999999</v>
      </c>
    </row>
    <row r="1408" spans="1:10" ht="15" customHeight="1" x14ac:dyDescent="0.25">
      <c r="A1408" s="101">
        <v>44487</v>
      </c>
      <c r="B1408" s="3">
        <v>2311.7002852794299</v>
      </c>
      <c r="D1408" s="3">
        <v>-3.2754274842400202</v>
      </c>
      <c r="E1408" s="3">
        <v>-0.141488632739461</v>
      </c>
      <c r="F1408" s="3">
        <v>411.62591003579001</v>
      </c>
      <c r="G1408" s="3">
        <v>100.814045906026</v>
      </c>
      <c r="H1408" s="3">
        <v>2309.9780000000001</v>
      </c>
      <c r="I1408" s="3">
        <v>2326.4407000000001</v>
      </c>
      <c r="J1408" s="3">
        <v>2303.1496999999999</v>
      </c>
    </row>
    <row r="1409" spans="1:10" ht="15" customHeight="1" x14ac:dyDescent="0.25">
      <c r="A1409" s="101">
        <v>44488</v>
      </c>
      <c r="B1409" s="3">
        <v>2326.65972794254</v>
      </c>
      <c r="D1409" s="3">
        <v>14.959442663110099</v>
      </c>
      <c r="E1409" s="3">
        <v>0.64711860609134497</v>
      </c>
      <c r="F1409" s="3">
        <v>414.28961788712002</v>
      </c>
      <c r="G1409" s="3">
        <v>102.113550960726</v>
      </c>
      <c r="H1409" s="3">
        <v>2319.3442</v>
      </c>
      <c r="I1409" s="3">
        <v>2329.6372000000001</v>
      </c>
      <c r="J1409" s="3">
        <v>2314.1489999999999</v>
      </c>
    </row>
    <row r="1410" spans="1:10" ht="15" customHeight="1" x14ac:dyDescent="0.25">
      <c r="A1410" s="101">
        <v>44489</v>
      </c>
      <c r="B1410" s="3">
        <v>2326.2510714098598</v>
      </c>
      <c r="D1410" s="3">
        <v>-0.40865653268019703</v>
      </c>
      <c r="E1410" s="3">
        <v>-1.7564086736554501E-2</v>
      </c>
      <c r="F1410" s="3">
        <v>414.21685169928998</v>
      </c>
      <c r="G1410" s="3">
        <v>102.078051561327</v>
      </c>
      <c r="H1410" s="3">
        <v>2318.7397000000001</v>
      </c>
      <c r="I1410" s="3">
        <v>2326.7406999999998</v>
      </c>
      <c r="J1410" s="3">
        <v>2304.3445000000002</v>
      </c>
    </row>
    <row r="1411" spans="1:10" ht="15" customHeight="1" x14ac:dyDescent="0.25">
      <c r="A1411" s="101">
        <v>44490</v>
      </c>
      <c r="B1411" s="3">
        <v>2325.1508775268198</v>
      </c>
      <c r="D1411" s="3">
        <v>-1.10019388303999</v>
      </c>
      <c r="E1411" s="3">
        <v>-4.7294717950341299E-2</v>
      </c>
      <c r="F1411" s="3">
        <v>414.02094900757999</v>
      </c>
      <c r="G1411" s="3">
        <v>101.982479316804</v>
      </c>
      <c r="H1411" s="3">
        <v>2311.5576000000001</v>
      </c>
      <c r="I1411" s="3">
        <v>2328.0722999999998</v>
      </c>
      <c r="J1411" s="3">
        <v>2307.5437000000002</v>
      </c>
    </row>
    <row r="1412" spans="1:10" ht="15" customHeight="1" x14ac:dyDescent="0.25">
      <c r="A1412" s="101">
        <v>44491</v>
      </c>
      <c r="B1412" s="3">
        <v>2348.8395185350901</v>
      </c>
      <c r="D1412" s="3">
        <v>23.688641008270199</v>
      </c>
      <c r="E1412" s="3">
        <v>1.0188001663559501</v>
      </c>
      <c r="F1412" s="3">
        <v>418.56491135652999</v>
      </c>
      <c r="G1412" s="3">
        <v>104.199277243003</v>
      </c>
      <c r="H1412" s="3">
        <v>2327.0727999999999</v>
      </c>
      <c r="I1412" s="3">
        <v>2352.0378000000001</v>
      </c>
      <c r="J1412" s="3">
        <v>2316.1633000000002</v>
      </c>
    </row>
    <row r="1413" spans="1:10" ht="15" customHeight="1" x14ac:dyDescent="0.25">
      <c r="A1413" s="101">
        <v>44494</v>
      </c>
      <c r="B1413" s="3">
        <v>2330.1303811612202</v>
      </c>
      <c r="D1413" s="3">
        <v>-18.709137373869901</v>
      </c>
      <c r="E1413" s="3">
        <v>-0.79652684767235105</v>
      </c>
      <c r="F1413" s="3">
        <v>415.23092946264001</v>
      </c>
      <c r="G1413" s="3">
        <v>102.57277517701</v>
      </c>
      <c r="H1413" s="3">
        <v>2352.9888000000001</v>
      </c>
      <c r="I1413" s="3">
        <v>2353.6338000000001</v>
      </c>
      <c r="J1413" s="3">
        <v>2326.7197000000001</v>
      </c>
    </row>
    <row r="1414" spans="1:10" ht="15" customHeight="1" x14ac:dyDescent="0.25">
      <c r="A1414" s="101">
        <v>44495</v>
      </c>
      <c r="B1414" s="3">
        <v>2344.1999522651699</v>
      </c>
      <c r="D1414" s="3">
        <v>14.0695711039497</v>
      </c>
      <c r="E1414" s="3">
        <v>0.60381046561601703</v>
      </c>
      <c r="F1414" s="3">
        <v>417.73813727121001</v>
      </c>
      <c r="G1414" s="3">
        <v>103.79593079401801</v>
      </c>
      <c r="H1414" s="3">
        <v>2326.9596999999999</v>
      </c>
      <c r="I1414" s="3">
        <v>2352.2359999999999</v>
      </c>
      <c r="J1414" s="3">
        <v>2324.5482999999999</v>
      </c>
    </row>
    <row r="1415" spans="1:10" ht="15" customHeight="1" x14ac:dyDescent="0.25">
      <c r="A1415" s="101">
        <v>44496</v>
      </c>
      <c r="B1415" s="3">
        <v>2323.1682997749299</v>
      </c>
      <c r="D1415" s="3">
        <v>-21.031652490239999</v>
      </c>
      <c r="E1415" s="3">
        <v>-0.89717826629581698</v>
      </c>
      <c r="F1415" s="3">
        <v>414.28749403928998</v>
      </c>
      <c r="G1415" s="3">
        <v>102.11251482946</v>
      </c>
      <c r="H1415" s="3">
        <v>2334.0792999999999</v>
      </c>
      <c r="I1415" s="3">
        <v>2339.7761</v>
      </c>
      <c r="J1415" s="3">
        <v>2320.9050000000002</v>
      </c>
    </row>
    <row r="1416" spans="1:10" ht="15" customHeight="1" x14ac:dyDescent="0.25">
      <c r="A1416" s="101">
        <v>44497</v>
      </c>
      <c r="B1416" s="3">
        <v>2313.2365885945701</v>
      </c>
      <c r="D1416" s="3">
        <v>-9.9317111803597893</v>
      </c>
      <c r="E1416" s="3">
        <v>-0.42750717549485601</v>
      </c>
      <c r="F1416" s="3">
        <v>412.51638527508999</v>
      </c>
      <c r="G1416" s="3">
        <v>101.248469325988</v>
      </c>
      <c r="H1416" s="3">
        <v>2310.643</v>
      </c>
      <c r="I1416" s="3">
        <v>2316.0243999999998</v>
      </c>
      <c r="J1416" s="3">
        <v>2301.6060000000002</v>
      </c>
    </row>
    <row r="1417" spans="1:10" ht="15" customHeight="1" x14ac:dyDescent="0.25">
      <c r="A1417" s="101">
        <v>44498</v>
      </c>
      <c r="B1417" s="3">
        <v>2290.85375525266</v>
      </c>
      <c r="D1417" s="3">
        <v>-22.3828333419101</v>
      </c>
      <c r="E1417" s="3">
        <v>-0.96759810268732804</v>
      </c>
      <c r="F1417" s="3">
        <v>409.81636819163998</v>
      </c>
      <c r="G1417" s="3">
        <v>99.931250605486497</v>
      </c>
      <c r="H1417" s="3">
        <v>2297.4429</v>
      </c>
      <c r="I1417" s="3">
        <v>2303.1025</v>
      </c>
      <c r="J1417" s="3">
        <v>2275.3580000000002</v>
      </c>
    </row>
    <row r="1418" spans="1:10" ht="15" customHeight="1" x14ac:dyDescent="0.25">
      <c r="A1418" s="101">
        <v>44501</v>
      </c>
      <c r="B1418" s="3">
        <v>2302.2583565263799</v>
      </c>
      <c r="D1418" s="3">
        <v>11.4046012737198</v>
      </c>
      <c r="E1418" s="3">
        <v>0.49783192172658802</v>
      </c>
      <c r="F1418" s="3">
        <v>411.85656489296002</v>
      </c>
      <c r="G1418" s="3">
        <v>100.926572192508</v>
      </c>
      <c r="H1418" s="3">
        <v>2301.0131999999999</v>
      </c>
      <c r="I1418" s="3">
        <v>2310.6104</v>
      </c>
      <c r="J1418" s="3">
        <v>2295.7654000000002</v>
      </c>
    </row>
    <row r="1419" spans="1:10" ht="15" customHeight="1" x14ac:dyDescent="0.25">
      <c r="A1419" s="101">
        <v>44502</v>
      </c>
      <c r="B1419" s="3">
        <v>2302.6672883053402</v>
      </c>
      <c r="D1419" s="3">
        <v>0.40893177896032201</v>
      </c>
      <c r="E1419" s="3">
        <v>1.7762201961435398E-2</v>
      </c>
      <c r="F1419" s="3">
        <v>411.92971968781001</v>
      </c>
      <c r="G1419" s="3">
        <v>100.962261176056</v>
      </c>
      <c r="H1419" s="3">
        <v>2300.5688</v>
      </c>
      <c r="I1419" s="3">
        <v>2303.9077000000002</v>
      </c>
      <c r="J1419" s="3">
        <v>2288.3625000000002</v>
      </c>
    </row>
    <row r="1420" spans="1:10" ht="15" customHeight="1" x14ac:dyDescent="0.25">
      <c r="A1420" s="101">
        <v>44503</v>
      </c>
      <c r="B1420" s="3">
        <v>2317.6695864603798</v>
      </c>
      <c r="D1420" s="3">
        <v>15.0022981550396</v>
      </c>
      <c r="E1420" s="3">
        <v>0.65151827323175404</v>
      </c>
      <c r="F1420" s="3">
        <v>414.61351708445</v>
      </c>
      <c r="G1420" s="3">
        <v>102.271567029919</v>
      </c>
      <c r="H1420" s="3">
        <v>2300.3739999999998</v>
      </c>
      <c r="I1420" s="3">
        <v>2317.6696999999999</v>
      </c>
      <c r="J1420" s="3">
        <v>2295.3733000000002</v>
      </c>
    </row>
    <row r="1421" spans="1:10" ht="15" customHeight="1" x14ac:dyDescent="0.25">
      <c r="A1421" s="101">
        <v>44504</v>
      </c>
      <c r="B1421" s="3">
        <v>2330.06592578961</v>
      </c>
      <c r="D1421" s="3">
        <v>12.3963393292301</v>
      </c>
      <c r="E1421" s="3">
        <v>0.53486223410137401</v>
      </c>
      <c r="F1421" s="3">
        <v>416.83112820481</v>
      </c>
      <c r="G1421" s="3">
        <v>103.35344125228499</v>
      </c>
      <c r="H1421" s="3">
        <v>2330.5605</v>
      </c>
      <c r="I1421" s="3">
        <v>2331.9189999999999</v>
      </c>
      <c r="J1421" s="3">
        <v>2320.415</v>
      </c>
    </row>
    <row r="1422" spans="1:10" ht="15" customHeight="1" x14ac:dyDescent="0.25">
      <c r="A1422" s="101">
        <v>44505</v>
      </c>
      <c r="B1422" s="3">
        <v>2324.8983019792199</v>
      </c>
      <c r="D1422" s="3">
        <v>-5.1676238103900598</v>
      </c>
      <c r="E1422" s="3">
        <v>-0.22178015450953201</v>
      </c>
      <c r="F1422" s="3">
        <v>416.03960204414</v>
      </c>
      <c r="G1422" s="3">
        <v>102.967290704204</v>
      </c>
      <c r="H1422" s="3">
        <v>2326.2278000000001</v>
      </c>
      <c r="I1422" s="3">
        <v>2333.6433000000002</v>
      </c>
      <c r="J1422" s="3">
        <v>2322.5596</v>
      </c>
    </row>
    <row r="1423" spans="1:10" ht="15" customHeight="1" x14ac:dyDescent="0.25">
      <c r="A1423" s="101">
        <v>44508</v>
      </c>
      <c r="B1423" s="3">
        <v>2331.84506110846</v>
      </c>
      <c r="D1423" s="3">
        <v>6.9467591292400304</v>
      </c>
      <c r="E1423" s="3">
        <v>0.29879840865840701</v>
      </c>
      <c r="F1423" s="3">
        <v>417.28272175443999</v>
      </c>
      <c r="G1423" s="3">
        <v>103.573753738927</v>
      </c>
      <c r="H1423" s="3">
        <v>2320.7314000000001</v>
      </c>
      <c r="I1423" s="3">
        <v>2337.2262999999998</v>
      </c>
      <c r="J1423" s="3">
        <v>2319.6019999999999</v>
      </c>
    </row>
    <row r="1424" spans="1:10" ht="15" customHeight="1" x14ac:dyDescent="0.25">
      <c r="A1424" s="101">
        <v>44509</v>
      </c>
      <c r="B1424" s="3">
        <v>2327.1184528970398</v>
      </c>
      <c r="D1424" s="3">
        <v>-4.72660821142017</v>
      </c>
      <c r="E1424" s="3">
        <v>-0.202698210539487</v>
      </c>
      <c r="F1424" s="3">
        <v>416.43689714455002</v>
      </c>
      <c r="G1424" s="3">
        <v>103.161113382968</v>
      </c>
      <c r="H1424" s="3">
        <v>2326.8622999999998</v>
      </c>
      <c r="I1424" s="3">
        <v>2338.9486999999999</v>
      </c>
      <c r="J1424" s="3">
        <v>2321.5403000000001</v>
      </c>
    </row>
    <row r="1425" spans="1:10" ht="15" customHeight="1" x14ac:dyDescent="0.25">
      <c r="A1425" s="101">
        <v>44510</v>
      </c>
      <c r="B1425" s="3">
        <v>2331.4240347414302</v>
      </c>
      <c r="D1425" s="3">
        <v>4.3055818443904101</v>
      </c>
      <c r="E1425" s="3">
        <v>0.18501773465937599</v>
      </c>
      <c r="F1425" s="3">
        <v>417.20737925792997</v>
      </c>
      <c r="G1425" s="3">
        <v>103.53699747265701</v>
      </c>
      <c r="H1425" s="3">
        <v>2324.4684999999999</v>
      </c>
      <c r="I1425" s="3">
        <v>2333.165</v>
      </c>
      <c r="J1425" s="3">
        <v>2316.6392000000001</v>
      </c>
    </row>
    <row r="1426" spans="1:10" ht="15" customHeight="1" x14ac:dyDescent="0.25">
      <c r="A1426" s="101">
        <v>44511</v>
      </c>
      <c r="B1426" s="3">
        <v>2346.4616795530601</v>
      </c>
      <c r="D1426" s="3">
        <v>15.0376448116298</v>
      </c>
      <c r="E1426" s="3">
        <v>0.64499827519783803</v>
      </c>
      <c r="F1426" s="3">
        <v>419.89835965814001</v>
      </c>
      <c r="G1426" s="3">
        <v>104.849807595744</v>
      </c>
      <c r="H1426" s="3">
        <v>2331.0852</v>
      </c>
      <c r="I1426" s="3">
        <v>2351.0322000000001</v>
      </c>
      <c r="J1426" s="3">
        <v>2328.5664000000002</v>
      </c>
    </row>
    <row r="1427" spans="1:10" ht="15" customHeight="1" x14ac:dyDescent="0.25">
      <c r="A1427" s="101">
        <v>44512</v>
      </c>
      <c r="B1427" s="3">
        <v>2365.44992464099</v>
      </c>
      <c r="D1427" s="3">
        <v>18.988245087929901</v>
      </c>
      <c r="E1427" s="3">
        <v>0.80922885949481405</v>
      </c>
      <c r="F1427" s="3">
        <v>423.29629836504</v>
      </c>
      <c r="G1427" s="3">
        <v>106.507511357429</v>
      </c>
      <c r="H1427" s="3">
        <v>2347.5230000000001</v>
      </c>
      <c r="I1427" s="3">
        <v>2366.4612000000002</v>
      </c>
      <c r="J1427" s="3">
        <v>2345.2510000000002</v>
      </c>
    </row>
    <row r="1428" spans="1:10" ht="15" customHeight="1" x14ac:dyDescent="0.25">
      <c r="A1428" s="101">
        <v>44515</v>
      </c>
      <c r="B1428" s="3">
        <v>2374.4742265641598</v>
      </c>
      <c r="D1428" s="3">
        <v>9.0243019231697801</v>
      </c>
      <c r="E1428" s="3">
        <v>0.38150466975281899</v>
      </c>
      <c r="F1428" s="3">
        <v>425.56050281985</v>
      </c>
      <c r="G1428" s="3">
        <v>107.612116403524</v>
      </c>
      <c r="H1428" s="3">
        <v>2360.3791999999999</v>
      </c>
      <c r="I1428" s="3">
        <v>2374.7073</v>
      </c>
      <c r="J1428" s="3">
        <v>2358.1255000000001</v>
      </c>
    </row>
    <row r="1429" spans="1:10" ht="15" customHeight="1" x14ac:dyDescent="0.25">
      <c r="A1429" s="101">
        <v>44516</v>
      </c>
      <c r="B1429" s="3">
        <v>2385.62634386432</v>
      </c>
      <c r="D1429" s="3">
        <v>11.1521173001601</v>
      </c>
      <c r="E1429" s="3">
        <v>0.46966680772513297</v>
      </c>
      <c r="F1429" s="3">
        <v>427.55921924837997</v>
      </c>
      <c r="G1429" s="3">
        <v>108.58720160308501</v>
      </c>
      <c r="H1429" s="3">
        <v>2379.2737000000002</v>
      </c>
      <c r="I1429" s="3">
        <v>2390.3402999999998</v>
      </c>
      <c r="J1429" s="3">
        <v>2368.9712</v>
      </c>
    </row>
    <row r="1430" spans="1:10" ht="15" customHeight="1" x14ac:dyDescent="0.25">
      <c r="A1430" s="101">
        <v>44517</v>
      </c>
      <c r="B1430" s="3">
        <v>2384.09928975607</v>
      </c>
      <c r="D1430" s="3">
        <v>-1.52705410825001</v>
      </c>
      <c r="E1430" s="3">
        <v>-6.4010615584353295E-2</v>
      </c>
      <c r="F1430" s="3">
        <v>427.28553596015001</v>
      </c>
      <c r="G1430" s="3">
        <v>108.453683651308</v>
      </c>
      <c r="H1430" s="3">
        <v>2376.7822000000001</v>
      </c>
      <c r="I1430" s="3">
        <v>2384.0994000000001</v>
      </c>
      <c r="J1430" s="3">
        <v>2364.8923</v>
      </c>
    </row>
    <row r="1431" spans="1:10" ht="15" customHeight="1" x14ac:dyDescent="0.25">
      <c r="A1431" s="101">
        <v>44518</v>
      </c>
      <c r="B1431" s="3">
        <v>2373.0359863004901</v>
      </c>
      <c r="D1431" s="3">
        <v>-11.063303455579801</v>
      </c>
      <c r="E1431" s="3">
        <v>-0.46404541552091899</v>
      </c>
      <c r="F1431" s="3">
        <v>425.30273701933999</v>
      </c>
      <c r="G1431" s="3">
        <v>107.486363888838</v>
      </c>
      <c r="H1431" s="3">
        <v>2383.2399999999998</v>
      </c>
      <c r="I1431" s="3">
        <v>2387.1370000000002</v>
      </c>
      <c r="J1431" s="3">
        <v>2366.8289</v>
      </c>
    </row>
    <row r="1432" spans="1:10" ht="15" customHeight="1" x14ac:dyDescent="0.25">
      <c r="A1432" s="101">
        <v>44519</v>
      </c>
      <c r="B1432" s="3">
        <v>2373.92269926074</v>
      </c>
      <c r="D1432" s="3">
        <v>0.88671296024995105</v>
      </c>
      <c r="E1432" s="3">
        <v>3.7366182618758702E-2</v>
      </c>
      <c r="F1432" s="3">
        <v>425.46165641674003</v>
      </c>
      <c r="G1432" s="3">
        <v>107.563893622479</v>
      </c>
      <c r="H1432" s="3">
        <v>2379.6293999999998</v>
      </c>
      <c r="I1432" s="3">
        <v>2389.1113</v>
      </c>
      <c r="J1432" s="3">
        <v>2356.4000999999998</v>
      </c>
    </row>
    <row r="1433" spans="1:10" ht="15" customHeight="1" x14ac:dyDescent="0.25">
      <c r="A1433" s="101">
        <v>44522</v>
      </c>
      <c r="B1433" s="3">
        <v>2368.5679398956199</v>
      </c>
      <c r="D1433" s="3">
        <v>-5.3547593651201097</v>
      </c>
      <c r="E1433" s="3">
        <v>-0.225565868963961</v>
      </c>
      <c r="F1433" s="3">
        <v>424.65233495506999</v>
      </c>
      <c r="G1433" s="3">
        <v>107.16906153539701</v>
      </c>
      <c r="H1433" s="3">
        <v>2378.9517000000001</v>
      </c>
      <c r="I1433" s="3">
        <v>2384.4313999999999</v>
      </c>
      <c r="J1433" s="3">
        <v>2368.5679</v>
      </c>
    </row>
    <row r="1434" spans="1:10" ht="15" customHeight="1" x14ac:dyDescent="0.25">
      <c r="A1434" s="101">
        <v>44523</v>
      </c>
      <c r="B1434" s="3">
        <v>2334.31470691802</v>
      </c>
      <c r="D1434" s="3">
        <v>-34.2532329775999</v>
      </c>
      <c r="E1434" s="3">
        <v>-1.4461579252444601</v>
      </c>
      <c r="F1434" s="3">
        <v>418.51119155838001</v>
      </c>
      <c r="G1434" s="3">
        <v>104.173069733348</v>
      </c>
      <c r="H1434" s="3">
        <v>2352.1758</v>
      </c>
      <c r="I1434" s="3">
        <v>2357.6062000000002</v>
      </c>
      <c r="J1434" s="3">
        <v>2331.7249000000002</v>
      </c>
    </row>
    <row r="1435" spans="1:10" ht="15" customHeight="1" x14ac:dyDescent="0.25">
      <c r="A1435" s="101">
        <v>44524</v>
      </c>
      <c r="B1435" s="3">
        <v>2336.5044217802501</v>
      </c>
      <c r="D1435" s="3">
        <v>2.1897148622301699</v>
      </c>
      <c r="E1435" s="3">
        <v>9.38054691486334E-2</v>
      </c>
      <c r="F1435" s="3">
        <v>418.90377794506003</v>
      </c>
      <c r="G1435" s="3">
        <v>104.364595239286</v>
      </c>
      <c r="H1435" s="3">
        <v>2339.7793000000001</v>
      </c>
      <c r="I1435" s="3">
        <v>2352.6504</v>
      </c>
      <c r="J1435" s="3">
        <v>2324.4587000000001</v>
      </c>
    </row>
    <row r="1436" spans="1:10" ht="15" customHeight="1" x14ac:dyDescent="0.25">
      <c r="A1436" s="101">
        <v>44525</v>
      </c>
      <c r="B1436" s="3">
        <v>2335.5897284584798</v>
      </c>
      <c r="D1436" s="3">
        <v>-0.91469332177030005</v>
      </c>
      <c r="E1436" s="3">
        <v>-3.9147938828776298E-2</v>
      </c>
      <c r="F1436" s="3">
        <v>418.73978575031998</v>
      </c>
      <c r="G1436" s="3">
        <v>104.284590712555</v>
      </c>
      <c r="H1436" s="3">
        <v>2342.3728000000001</v>
      </c>
      <c r="I1436" s="3">
        <v>2348.46</v>
      </c>
      <c r="J1436" s="3">
        <v>2326.9753000000001</v>
      </c>
    </row>
    <row r="1437" spans="1:10" ht="15" customHeight="1" x14ac:dyDescent="0.25">
      <c r="A1437" s="101">
        <v>44526</v>
      </c>
      <c r="B1437" s="3">
        <v>2242.1792791842099</v>
      </c>
      <c r="D1437" s="3">
        <v>-93.410449274269894</v>
      </c>
      <c r="E1437" s="3">
        <v>-3.9994374070107699</v>
      </c>
      <c r="F1437" s="3">
        <v>402.01537766931</v>
      </c>
      <c r="G1437" s="3">
        <v>96.125492924373901</v>
      </c>
      <c r="H1437" s="3">
        <v>2266.6306</v>
      </c>
      <c r="I1437" s="3">
        <v>2279.6574999999998</v>
      </c>
      <c r="J1437" s="3">
        <v>2241.65</v>
      </c>
    </row>
    <row r="1438" spans="1:10" ht="15" customHeight="1" x14ac:dyDescent="0.25">
      <c r="A1438" s="101">
        <v>44529</v>
      </c>
      <c r="B1438" s="3">
        <v>2272.2747581099102</v>
      </c>
      <c r="D1438" s="3">
        <v>30.095478925700199</v>
      </c>
      <c r="E1438" s="3">
        <v>1.3422423088598801</v>
      </c>
      <c r="F1438" s="3">
        <v>407.41139815651002</v>
      </c>
      <c r="G1438" s="3">
        <v>98.757972268864705</v>
      </c>
      <c r="H1438" s="3">
        <v>2262.5592999999999</v>
      </c>
      <c r="I1438" s="3">
        <v>2286.2109999999998</v>
      </c>
      <c r="J1438" s="3">
        <v>2255.3582000000001</v>
      </c>
    </row>
    <row r="1439" spans="1:10" ht="15" customHeight="1" x14ac:dyDescent="0.25">
      <c r="A1439" s="101">
        <v>44530</v>
      </c>
      <c r="B1439" s="3">
        <v>2241.6621073975698</v>
      </c>
      <c r="D1439" s="3">
        <v>-30.612650712340301</v>
      </c>
      <c r="E1439" s="3">
        <v>-1.34722487247995</v>
      </c>
      <c r="F1439" s="3">
        <v>401.92265046723003</v>
      </c>
      <c r="G1439" s="3">
        <v>96.080255430423094</v>
      </c>
      <c r="H1439" s="3">
        <v>2245.2067999999999</v>
      </c>
      <c r="I1439" s="3">
        <v>2273.9857999999999</v>
      </c>
      <c r="J1439" s="3">
        <v>2229.5010000000002</v>
      </c>
    </row>
    <row r="1440" spans="1:10" ht="15" customHeight="1" x14ac:dyDescent="0.25">
      <c r="A1440" s="101">
        <v>44531</v>
      </c>
      <c r="B1440" s="3">
        <v>2290.7241342718999</v>
      </c>
      <c r="D1440" s="3">
        <v>49.062026874330002</v>
      </c>
      <c r="E1440" s="3">
        <v>2.1886450554891201</v>
      </c>
      <c r="F1440" s="3">
        <v>410.71931068356997</v>
      </c>
      <c r="G1440" s="3">
        <v>100.37175624568999</v>
      </c>
      <c r="H1440" s="3">
        <v>2261.529</v>
      </c>
      <c r="I1440" s="3">
        <v>2292.8825999999999</v>
      </c>
      <c r="J1440" s="3">
        <v>2252.0446999999999</v>
      </c>
    </row>
    <row r="1441" spans="1:10" ht="15" customHeight="1" x14ac:dyDescent="0.25">
      <c r="A1441" s="101">
        <v>44532</v>
      </c>
      <c r="B1441" s="3">
        <v>2263.2009227006902</v>
      </c>
      <c r="D1441" s="3">
        <v>-27.5232115712096</v>
      </c>
      <c r="E1441" s="3">
        <v>-1.20150703262039</v>
      </c>
      <c r="F1441" s="3">
        <v>405.78448928137999</v>
      </c>
      <c r="G1441" s="3">
        <v>97.964275503015202</v>
      </c>
      <c r="H1441" s="3">
        <v>2261.4796999999999</v>
      </c>
      <c r="I1441" s="3">
        <v>2276.1251999999999</v>
      </c>
      <c r="J1441" s="3">
        <v>2243.6675</v>
      </c>
    </row>
    <row r="1442" spans="1:10" ht="15" customHeight="1" x14ac:dyDescent="0.25">
      <c r="A1442" s="101">
        <v>44533</v>
      </c>
      <c r="B1442" s="3">
        <v>2240.8325345501898</v>
      </c>
      <c r="D1442" s="3">
        <v>-22.368388150500301</v>
      </c>
      <c r="E1442" s="3">
        <v>-0.988351848310842</v>
      </c>
      <c r="F1442" s="3">
        <v>401.77391078141</v>
      </c>
      <c r="G1442" s="3">
        <v>96.007691927086498</v>
      </c>
      <c r="H1442" s="3">
        <v>2278.92</v>
      </c>
      <c r="I1442" s="3">
        <v>2283.6707000000001</v>
      </c>
      <c r="J1442" s="3">
        <v>2238.2946999999999</v>
      </c>
    </row>
    <row r="1443" spans="1:10" ht="15" customHeight="1" x14ac:dyDescent="0.25">
      <c r="A1443" s="101">
        <v>44536</v>
      </c>
      <c r="B1443" s="3">
        <v>2285.5308236501801</v>
      </c>
      <c r="D1443" s="3">
        <v>44.698289099990198</v>
      </c>
      <c r="E1443" s="3">
        <v>1.99471796356092</v>
      </c>
      <c r="F1443" s="3">
        <v>409.78816715266998</v>
      </c>
      <c r="G1443" s="3">
        <v>99.917492567918302</v>
      </c>
      <c r="H1443" s="3">
        <v>2260.3096</v>
      </c>
      <c r="I1443" s="3">
        <v>2288.6552999999999</v>
      </c>
      <c r="J1443" s="3">
        <v>2247.7860000000001</v>
      </c>
    </row>
    <row r="1444" spans="1:10" ht="15" customHeight="1" x14ac:dyDescent="0.25">
      <c r="A1444" s="101">
        <v>44537</v>
      </c>
      <c r="B1444" s="3">
        <v>2334.8450931638099</v>
      </c>
      <c r="D1444" s="3">
        <v>49.314269513629803</v>
      </c>
      <c r="E1444" s="3">
        <v>2.15767247605398</v>
      </c>
      <c r="F1444" s="3">
        <v>418.63005364545</v>
      </c>
      <c r="G1444" s="3">
        <v>104.231057279873</v>
      </c>
      <c r="H1444" s="3">
        <v>2305.7112000000002</v>
      </c>
      <c r="I1444" s="3">
        <v>2338.6759999999999</v>
      </c>
      <c r="J1444" s="3">
        <v>2304.5005000000001</v>
      </c>
    </row>
    <row r="1445" spans="1:10" ht="15" customHeight="1" x14ac:dyDescent="0.25">
      <c r="A1445" s="101">
        <v>44538</v>
      </c>
      <c r="B1445" s="3">
        <v>2326.55401230795</v>
      </c>
      <c r="D1445" s="3">
        <v>-8.2910808558599403</v>
      </c>
      <c r="E1445" s="3">
        <v>-0.35510196715556802</v>
      </c>
      <c r="F1445" s="3">
        <v>417.14349008984999</v>
      </c>
      <c r="G1445" s="3">
        <v>103.50582877793001</v>
      </c>
      <c r="H1445" s="3">
        <v>2332.6887000000002</v>
      </c>
      <c r="I1445" s="3">
        <v>2352.6842999999999</v>
      </c>
      <c r="J1445" s="3">
        <v>2321.1469999999999</v>
      </c>
    </row>
    <row r="1446" spans="1:10" ht="15" customHeight="1" x14ac:dyDescent="0.25">
      <c r="A1446" s="101">
        <v>44539</v>
      </c>
      <c r="B1446" s="3">
        <v>2323.8929095911799</v>
      </c>
      <c r="D1446" s="3">
        <v>-2.66110271677007</v>
      </c>
      <c r="E1446" s="3">
        <v>-0.114379580387657</v>
      </c>
      <c r="F1446" s="3">
        <v>416.66636311627002</v>
      </c>
      <c r="G1446" s="3">
        <v>103.273059664909</v>
      </c>
      <c r="H1446" s="3">
        <v>2338.924</v>
      </c>
      <c r="I1446" s="3">
        <v>2340.7190000000001</v>
      </c>
      <c r="J1446" s="3">
        <v>2317.4495000000002</v>
      </c>
    </row>
    <row r="1447" spans="1:10" ht="15" customHeight="1" x14ac:dyDescent="0.25">
      <c r="A1447" s="101">
        <v>44540</v>
      </c>
      <c r="B1447" s="3">
        <v>2315.7331912898899</v>
      </c>
      <c r="D1447" s="3">
        <v>-8.1597183012900096</v>
      </c>
      <c r="E1447" s="3">
        <v>-0.351122819283677</v>
      </c>
      <c r="F1447" s="3">
        <v>415.20335243508998</v>
      </c>
      <c r="G1447" s="3">
        <v>102.559321566969</v>
      </c>
      <c r="H1447" s="3">
        <v>2312.1098999999999</v>
      </c>
      <c r="I1447" s="3">
        <v>2328.7235999999998</v>
      </c>
      <c r="J1447" s="3">
        <v>2308.4436000000001</v>
      </c>
    </row>
    <row r="1448" spans="1:10" ht="15" customHeight="1" x14ac:dyDescent="0.25">
      <c r="A1448" s="101">
        <v>44543</v>
      </c>
      <c r="B1448" s="3">
        <v>2310.3485541330901</v>
      </c>
      <c r="D1448" s="3">
        <v>-5.3846371567997204</v>
      </c>
      <c r="E1448" s="3">
        <v>-0.23252407388954999</v>
      </c>
      <c r="F1448" s="3">
        <v>414.23790468508003</v>
      </c>
      <c r="G1448" s="3">
        <v>102.08832238041801</v>
      </c>
      <c r="H1448" s="3">
        <v>2322.1118000000001</v>
      </c>
      <c r="I1448" s="3">
        <v>2342.5084999999999</v>
      </c>
      <c r="J1448" s="3">
        <v>2309.4472999999998</v>
      </c>
    </row>
    <row r="1449" spans="1:10" ht="15" customHeight="1" x14ac:dyDescent="0.25">
      <c r="A1449" s="101">
        <v>44544</v>
      </c>
      <c r="B1449" s="3">
        <v>2286.3678530690099</v>
      </c>
      <c r="D1449" s="3">
        <v>-23.980701064080201</v>
      </c>
      <c r="E1449" s="3">
        <v>-1.03796896884584</v>
      </c>
      <c r="F1449" s="3">
        <v>409.93824377725002</v>
      </c>
      <c r="G1449" s="3">
        <v>99.990708304447594</v>
      </c>
      <c r="H1449" s="3">
        <v>2319.8766999999998</v>
      </c>
      <c r="I1449" s="3">
        <v>2329.7379999999998</v>
      </c>
      <c r="J1449" s="3">
        <v>2283.2039</v>
      </c>
    </row>
    <row r="1450" spans="1:10" ht="15" customHeight="1" x14ac:dyDescent="0.25">
      <c r="A1450" s="101">
        <v>44545</v>
      </c>
      <c r="B1450" s="3">
        <v>2293.456123341</v>
      </c>
      <c r="D1450" s="3">
        <v>7.0882702719900399</v>
      </c>
      <c r="E1450" s="3">
        <v>0.31002317769974702</v>
      </c>
      <c r="F1450" s="3">
        <v>411.20914734720998</v>
      </c>
      <c r="G1450" s="3">
        <v>100.610725853435</v>
      </c>
      <c r="H1450" s="3">
        <v>2289.5515</v>
      </c>
      <c r="I1450" s="3">
        <v>2302.0198</v>
      </c>
      <c r="J1450" s="3">
        <v>2280.7651000000001</v>
      </c>
    </row>
    <row r="1451" spans="1:10" ht="15" customHeight="1" x14ac:dyDescent="0.25">
      <c r="A1451" s="101">
        <v>44546</v>
      </c>
      <c r="B1451" s="3">
        <v>2311.0264436102898</v>
      </c>
      <c r="D1451" s="3">
        <v>17.570320269289802</v>
      </c>
      <c r="E1451" s="3">
        <v>0.76610666715934905</v>
      </c>
      <c r="F1451" s="3">
        <v>414.35944804101001</v>
      </c>
      <c r="G1451" s="3">
        <v>102.147617999236</v>
      </c>
      <c r="H1451" s="3">
        <v>2330.7651000000001</v>
      </c>
      <c r="I1451" s="3">
        <v>2333.192</v>
      </c>
      <c r="J1451" s="3">
        <v>2304.5203000000001</v>
      </c>
    </row>
    <row r="1452" spans="1:10" ht="15" customHeight="1" x14ac:dyDescent="0.25">
      <c r="A1452" s="101">
        <v>44547</v>
      </c>
      <c r="B1452" s="3">
        <v>2305.9193607785801</v>
      </c>
      <c r="D1452" s="3">
        <v>-5.1070828317097003</v>
      </c>
      <c r="E1452" s="3">
        <v>-0.22098764147982999</v>
      </c>
      <c r="F1452" s="3">
        <v>413.44376486954002</v>
      </c>
      <c r="G1452" s="3">
        <v>101.70089674591399</v>
      </c>
      <c r="H1452" s="3">
        <v>2304.6487000000002</v>
      </c>
      <c r="I1452" s="3">
        <v>2309.6064000000001</v>
      </c>
      <c r="J1452" s="3">
        <v>2286.6320000000001</v>
      </c>
    </row>
    <row r="1453" spans="1:10" ht="15" customHeight="1" x14ac:dyDescent="0.25">
      <c r="A1453" s="101">
        <v>44550</v>
      </c>
      <c r="B1453" s="3">
        <v>2285.7165656532802</v>
      </c>
      <c r="D1453" s="3">
        <v>-20.202795125299801</v>
      </c>
      <c r="E1453" s="3">
        <v>-0.87612756408266201</v>
      </c>
      <c r="F1453" s="3">
        <v>409.82147008354002</v>
      </c>
      <c r="G1453" s="3">
        <v>99.933739592523594</v>
      </c>
      <c r="H1453" s="3">
        <v>2260.5898000000002</v>
      </c>
      <c r="I1453" s="3">
        <v>2291.2642000000001</v>
      </c>
      <c r="J1453" s="3">
        <v>2257.7919999999999</v>
      </c>
    </row>
    <row r="1454" spans="1:10" ht="15" customHeight="1" x14ac:dyDescent="0.25">
      <c r="A1454" s="101">
        <v>44551</v>
      </c>
      <c r="B1454" s="3">
        <v>2319.5210921284202</v>
      </c>
      <c r="D1454" s="3">
        <v>33.804526475139902</v>
      </c>
      <c r="E1454" s="3">
        <v>1.47894655807765</v>
      </c>
      <c r="F1454" s="3">
        <v>415.88251060959999</v>
      </c>
      <c r="G1454" s="3">
        <v>102.890652752661</v>
      </c>
      <c r="H1454" s="3">
        <v>2305.1289999999999</v>
      </c>
      <c r="I1454" s="3">
        <v>2319.5210000000002</v>
      </c>
      <c r="J1454" s="3">
        <v>2302.5133999999998</v>
      </c>
    </row>
    <row r="1455" spans="1:10" ht="15" customHeight="1" x14ac:dyDescent="0.25">
      <c r="A1455" s="101">
        <v>44552</v>
      </c>
      <c r="B1455" s="3">
        <v>2334.8054908946401</v>
      </c>
      <c r="D1455" s="3">
        <v>15.284398766219899</v>
      </c>
      <c r="E1455" s="3">
        <v>0.65894631517209301</v>
      </c>
      <c r="F1455" s="3">
        <v>418.62295308871001</v>
      </c>
      <c r="G1455" s="3">
        <v>104.22759323280501</v>
      </c>
      <c r="H1455" s="3">
        <v>2322.5446999999999</v>
      </c>
      <c r="I1455" s="3">
        <v>2334.8054000000002</v>
      </c>
      <c r="J1455" s="3">
        <v>2312.4758000000002</v>
      </c>
    </row>
    <row r="1456" spans="1:10" ht="15" customHeight="1" x14ac:dyDescent="0.25">
      <c r="A1456" s="101">
        <v>44553</v>
      </c>
      <c r="B1456" s="3">
        <v>2385.6271235161998</v>
      </c>
      <c r="D1456" s="3">
        <v>50.821632621559701</v>
      </c>
      <c r="E1456" s="3">
        <v>2.17669663788935</v>
      </c>
      <c r="F1456" s="3">
        <v>427.73510483402998</v>
      </c>
      <c r="G1456" s="3">
        <v>108.67300838834799</v>
      </c>
      <c r="H1456" s="3">
        <v>2346.3236999999999</v>
      </c>
      <c r="I1456" s="3">
        <v>2385.6648</v>
      </c>
      <c r="J1456" s="3">
        <v>2345.9652999999998</v>
      </c>
    </row>
    <row r="1457" spans="1:10" ht="15" customHeight="1" x14ac:dyDescent="0.25">
      <c r="A1457" s="101">
        <v>44557</v>
      </c>
      <c r="B1457" s="3">
        <v>2406.61372887888</v>
      </c>
      <c r="D1457" s="3">
        <v>20.986605362680098</v>
      </c>
      <c r="E1457" s="3">
        <v>0.87971020935357902</v>
      </c>
      <c r="F1457" s="3">
        <v>431.49793422023998</v>
      </c>
      <c r="G1457" s="3">
        <v>110.50872614730299</v>
      </c>
      <c r="H1457" s="3">
        <v>2381.1610999999998</v>
      </c>
      <c r="I1457" s="3">
        <v>2410.3960000000002</v>
      </c>
      <c r="J1457" s="3">
        <v>2377.7637</v>
      </c>
    </row>
    <row r="1458" spans="1:10" ht="15" customHeight="1" x14ac:dyDescent="0.25">
      <c r="A1458" s="101">
        <v>44558</v>
      </c>
      <c r="B1458" s="3">
        <v>2420.4744702866001</v>
      </c>
      <c r="D1458" s="3">
        <v>13.860741407720001</v>
      </c>
      <c r="E1458" s="3">
        <v>0.57594375206100301</v>
      </c>
      <c r="F1458" s="3">
        <v>433.98311961265</v>
      </c>
      <c r="G1458" s="3">
        <v>111.72113800309</v>
      </c>
      <c r="H1458" s="3">
        <v>2407.9185000000002</v>
      </c>
      <c r="I1458" s="3">
        <v>2422.4353000000001</v>
      </c>
      <c r="J1458" s="3">
        <v>2406.2530000000002</v>
      </c>
    </row>
    <row r="1459" spans="1:10" ht="15" customHeight="1" x14ac:dyDescent="0.25">
      <c r="A1459" s="101">
        <v>44559</v>
      </c>
      <c r="B1459" s="3">
        <v>2418.9042015546502</v>
      </c>
      <c r="D1459" s="3">
        <v>-1.5702687319499</v>
      </c>
      <c r="E1459" s="3">
        <v>-6.4874418269078499E-2</v>
      </c>
      <c r="F1459" s="3">
        <v>433.70157558841998</v>
      </c>
      <c r="G1459" s="3">
        <v>111.58378514646</v>
      </c>
      <c r="H1459" s="3">
        <v>2421.5544</v>
      </c>
      <c r="I1459" s="3">
        <v>2424.0637000000002</v>
      </c>
      <c r="J1459" s="3">
        <v>2410.761</v>
      </c>
    </row>
    <row r="1460" spans="1:10" ht="15" customHeight="1" x14ac:dyDescent="0.25">
      <c r="A1460" s="101">
        <v>44560</v>
      </c>
      <c r="B1460" s="3">
        <v>2419.7343871029502</v>
      </c>
      <c r="D1460" s="3">
        <v>0.83018554830004998</v>
      </c>
      <c r="E1460" s="3">
        <v>3.4320728690562199E-2</v>
      </c>
      <c r="F1460" s="3">
        <v>433.85042512950002</v>
      </c>
      <c r="G1460" s="3">
        <v>111.65640224331101</v>
      </c>
      <c r="H1460" s="3">
        <v>2417.6992</v>
      </c>
      <c r="I1460" s="3">
        <v>2425.2033999999999</v>
      </c>
      <c r="J1460" s="3">
        <v>2415.1590000000001</v>
      </c>
    </row>
    <row r="1461" spans="1:10" ht="15" customHeight="1" x14ac:dyDescent="0.25">
      <c r="A1461" s="101">
        <v>44564</v>
      </c>
      <c r="B1461" s="3">
        <v>2444.18859448484</v>
      </c>
      <c r="D1461" s="3">
        <v>24.454207381889699</v>
      </c>
      <c r="E1461" s="3">
        <v>1.01061535977788</v>
      </c>
      <c r="F1461" s="3">
        <v>438.23498416432</v>
      </c>
      <c r="G1461" s="3">
        <v>113.795434354335</v>
      </c>
      <c r="H1461" s="3">
        <v>2424.0410000000002</v>
      </c>
      <c r="I1461" s="3">
        <v>2450.6765</v>
      </c>
      <c r="J1461" s="3">
        <v>2424.0410000000002</v>
      </c>
    </row>
    <row r="1462" spans="1:10" ht="15" customHeight="1" x14ac:dyDescent="0.25">
      <c r="A1462" s="101">
        <v>44565</v>
      </c>
      <c r="B1462" s="3">
        <v>2456.1715679745598</v>
      </c>
      <c r="D1462" s="3">
        <v>11.9829734897198</v>
      </c>
      <c r="E1462" s="3">
        <v>0.49026386575727798</v>
      </c>
      <c r="F1462" s="3">
        <v>440.38349193878003</v>
      </c>
      <c r="G1462" s="3">
        <v>114.84359611561101</v>
      </c>
      <c r="H1462" s="3">
        <v>2456.0989</v>
      </c>
      <c r="I1462" s="3">
        <v>2466.9335999999998</v>
      </c>
      <c r="J1462" s="3">
        <v>2450.6296000000002</v>
      </c>
    </row>
    <row r="1463" spans="1:10" ht="15" customHeight="1" x14ac:dyDescent="0.25">
      <c r="A1463" s="101">
        <v>44566</v>
      </c>
      <c r="B1463" s="3">
        <v>2442.8109529608901</v>
      </c>
      <c r="D1463" s="3">
        <v>-13.360615013669699</v>
      </c>
      <c r="E1463" s="3">
        <v>-0.54396098333990806</v>
      </c>
      <c r="F1463" s="3">
        <v>437.98797756556002</v>
      </c>
      <c r="G1463" s="3">
        <v>113.67493077753601</v>
      </c>
      <c r="H1463" s="3">
        <v>2459.4760000000001</v>
      </c>
      <c r="I1463" s="3">
        <v>2460.7091999999998</v>
      </c>
      <c r="J1463" s="3">
        <v>2442.8110000000001</v>
      </c>
    </row>
    <row r="1464" spans="1:10" ht="15" customHeight="1" x14ac:dyDescent="0.25">
      <c r="A1464" s="101">
        <v>44568</v>
      </c>
      <c r="B1464" s="3">
        <v>2400.95207984023</v>
      </c>
      <c r="D1464" s="3">
        <v>-41.85887312066</v>
      </c>
      <c r="E1464" s="3">
        <v>-1.7135535220162501</v>
      </c>
      <c r="F1464" s="3">
        <v>430.48281914998</v>
      </c>
      <c r="G1464" s="3">
        <v>110.013496475533</v>
      </c>
      <c r="H1464" s="3">
        <v>2415.4783000000002</v>
      </c>
      <c r="I1464" s="3">
        <v>2420.3539999999998</v>
      </c>
      <c r="J1464" s="3">
        <v>2391.6968000000002</v>
      </c>
    </row>
    <row r="1465" spans="1:10" ht="15" customHeight="1" x14ac:dyDescent="0.25">
      <c r="A1465" s="101">
        <v>44571</v>
      </c>
      <c r="B1465" s="3">
        <v>2352.7330660780999</v>
      </c>
      <c r="D1465" s="3">
        <v>-48.219013762129997</v>
      </c>
      <c r="E1465" s="3">
        <v>-2.00832886949325</v>
      </c>
      <c r="F1465" s="3">
        <v>421.83730841478001</v>
      </c>
      <c r="G1465" s="3">
        <v>105.795734795982</v>
      </c>
      <c r="H1465" s="3">
        <v>2413.5207999999998</v>
      </c>
      <c r="I1465" s="3">
        <v>2415.9110000000001</v>
      </c>
      <c r="J1465" s="3">
        <v>2346.5662000000002</v>
      </c>
    </row>
    <row r="1466" spans="1:10" ht="15" customHeight="1" x14ac:dyDescent="0.25">
      <c r="A1466" s="101">
        <v>44572</v>
      </c>
      <c r="B1466" s="3">
        <v>2379.1889880946001</v>
      </c>
      <c r="D1466" s="3">
        <v>26.4559220165001</v>
      </c>
      <c r="E1466" s="3">
        <v>1.1244761421490499</v>
      </c>
      <c r="F1466" s="3">
        <v>426.58076830659002</v>
      </c>
      <c r="G1466" s="3">
        <v>108.109858735324</v>
      </c>
      <c r="H1466" s="3">
        <v>2371.1516000000001</v>
      </c>
      <c r="I1466" s="3">
        <v>2387.1257000000001</v>
      </c>
      <c r="J1466" s="3">
        <v>2365.1145000000001</v>
      </c>
    </row>
    <row r="1467" spans="1:10" ht="15" customHeight="1" x14ac:dyDescent="0.25">
      <c r="A1467" s="101">
        <v>44573</v>
      </c>
      <c r="B1467" s="3">
        <v>2399.1757399138601</v>
      </c>
      <c r="D1467" s="3">
        <v>19.98675181926</v>
      </c>
      <c r="E1467" s="3">
        <v>0.84006575010531204</v>
      </c>
      <c r="F1467" s="3">
        <v>430.16432723767002</v>
      </c>
      <c r="G1467" s="3">
        <v>109.858118381152</v>
      </c>
      <c r="H1467" s="3">
        <v>2398.9812000000002</v>
      </c>
      <c r="I1467" s="3">
        <v>2405.0039999999999</v>
      </c>
      <c r="J1467" s="3">
        <v>2374.5864000000001</v>
      </c>
    </row>
    <row r="1468" spans="1:10" ht="15" customHeight="1" x14ac:dyDescent="0.25">
      <c r="A1468" s="101">
        <v>44574</v>
      </c>
      <c r="B1468" s="3">
        <v>2397.9601711975602</v>
      </c>
      <c r="D1468" s="3">
        <v>-1.21556871629991</v>
      </c>
      <c r="E1468" s="3">
        <v>-5.0666097363238898E-2</v>
      </c>
      <c r="F1468" s="3">
        <v>429.94637976080998</v>
      </c>
      <c r="G1468" s="3">
        <v>109.75179146256799</v>
      </c>
      <c r="H1468" s="3">
        <v>2396.4274999999998</v>
      </c>
      <c r="I1468" s="3">
        <v>2405.2393000000002</v>
      </c>
      <c r="J1468" s="3">
        <v>2386.5625</v>
      </c>
    </row>
    <row r="1469" spans="1:10" ht="15" customHeight="1" x14ac:dyDescent="0.25">
      <c r="A1469" s="101">
        <v>44575</v>
      </c>
      <c r="B1469" s="3">
        <v>2358.2907279149099</v>
      </c>
      <c r="D1469" s="3">
        <v>-39.669443282650199</v>
      </c>
      <c r="E1469" s="3">
        <v>-1.6542995066860899</v>
      </c>
      <c r="F1469" s="3">
        <v>422.83377892140999</v>
      </c>
      <c r="G1469" s="3">
        <v>106.281868611137</v>
      </c>
      <c r="H1469" s="3">
        <v>2376.1219999999998</v>
      </c>
      <c r="I1469" s="3">
        <v>2383.5023999999999</v>
      </c>
      <c r="J1469" s="3">
        <v>2356.0016999999998</v>
      </c>
    </row>
    <row r="1470" spans="1:10" ht="15" customHeight="1" x14ac:dyDescent="0.25">
      <c r="A1470" s="101">
        <v>44578</v>
      </c>
      <c r="B1470" s="3">
        <v>2363.1201608473598</v>
      </c>
      <c r="D1470" s="3">
        <v>4.8294329324498904</v>
      </c>
      <c r="E1470" s="3">
        <v>0.20478530807437301</v>
      </c>
      <c r="F1470" s="3">
        <v>423.69968037822002</v>
      </c>
      <c r="G1470" s="3">
        <v>106.70430357127501</v>
      </c>
      <c r="H1470" s="3">
        <v>2366.7249000000002</v>
      </c>
      <c r="I1470" s="3">
        <v>2372.9358000000002</v>
      </c>
      <c r="J1470" s="3">
        <v>2353.4560000000001</v>
      </c>
    </row>
    <row r="1471" spans="1:10" ht="15" customHeight="1" x14ac:dyDescent="0.25">
      <c r="A1471" s="101">
        <v>44579</v>
      </c>
      <c r="B1471" s="3">
        <v>2322.79630559202</v>
      </c>
      <c r="D1471" s="3">
        <v>-40.323855255339801</v>
      </c>
      <c r="E1471" s="3">
        <v>-1.70638192350238</v>
      </c>
      <c r="F1471" s="3">
        <v>416.46974562230997</v>
      </c>
      <c r="G1471" s="3">
        <v>103.17713870003401</v>
      </c>
      <c r="H1471" s="3">
        <v>2351.4989999999998</v>
      </c>
      <c r="I1471" s="3">
        <v>2351.4989999999998</v>
      </c>
      <c r="J1471" s="3">
        <v>2309.8633</v>
      </c>
    </row>
    <row r="1472" spans="1:10" ht="15" customHeight="1" x14ac:dyDescent="0.25">
      <c r="A1472" s="101">
        <v>44580</v>
      </c>
      <c r="B1472" s="3">
        <v>2332.9578227084698</v>
      </c>
      <c r="D1472" s="3">
        <v>10.161517116449801</v>
      </c>
      <c r="E1472" s="3">
        <v>0.43746914406512699</v>
      </c>
      <c r="F1472" s="3">
        <v>418.29167225377</v>
      </c>
      <c r="G1472" s="3">
        <v>104.065975989639</v>
      </c>
      <c r="H1472" s="3">
        <v>2308.1480000000001</v>
      </c>
      <c r="I1472" s="3">
        <v>2355.2707999999998</v>
      </c>
      <c r="J1472" s="3">
        <v>2306.9834000000001</v>
      </c>
    </row>
    <row r="1473" spans="1:10" ht="15" customHeight="1" x14ac:dyDescent="0.25">
      <c r="A1473" s="101">
        <v>44581</v>
      </c>
      <c r="B1473" s="3">
        <v>2354.5087383402802</v>
      </c>
      <c r="D1473" s="3">
        <v>21.550915631810302</v>
      </c>
      <c r="E1473" s="3">
        <v>0.92375933341095595</v>
      </c>
      <c r="F1473" s="3">
        <v>422.15568061709001</v>
      </c>
      <c r="G1473" s="3">
        <v>105.951054489157</v>
      </c>
      <c r="H1473" s="3">
        <v>2343.4285</v>
      </c>
      <c r="I1473" s="3">
        <v>2359.63</v>
      </c>
      <c r="J1473" s="3">
        <v>2325.3809999999999</v>
      </c>
    </row>
    <row r="1474" spans="1:10" ht="15" customHeight="1" x14ac:dyDescent="0.25">
      <c r="A1474" s="101">
        <v>44582</v>
      </c>
      <c r="B1474" s="3">
        <v>2314.0624387716298</v>
      </c>
      <c r="D1474" s="3">
        <v>-40.446299568650304</v>
      </c>
      <c r="E1474" s="3">
        <v>-1.7178232940924001</v>
      </c>
      <c r="F1474" s="3">
        <v>414.90379199812003</v>
      </c>
      <c r="G1474" s="3">
        <v>102.413179300716</v>
      </c>
      <c r="H1474" s="3">
        <v>2328.1066999999998</v>
      </c>
      <c r="I1474" s="3">
        <v>2331.6696999999999</v>
      </c>
      <c r="J1474" s="3">
        <v>2296.0956999999999</v>
      </c>
    </row>
    <row r="1475" spans="1:10" ht="15" customHeight="1" x14ac:dyDescent="0.25">
      <c r="A1475" s="101">
        <v>44585</v>
      </c>
      <c r="B1475" s="3">
        <v>2223.9859193283501</v>
      </c>
      <c r="D1475" s="3">
        <v>-90.076519443279693</v>
      </c>
      <c r="E1475" s="3">
        <v>-3.89257082842997</v>
      </c>
      <c r="F1475" s="3">
        <v>398.75336802474999</v>
      </c>
      <c r="G1475" s="3">
        <v>94.534102930358202</v>
      </c>
      <c r="H1475" s="3">
        <v>2296.6462000000001</v>
      </c>
      <c r="I1475" s="3">
        <v>2302.2350000000001</v>
      </c>
      <c r="J1475" s="3">
        <v>2211.4301999999998</v>
      </c>
    </row>
    <row r="1476" spans="1:10" ht="15" customHeight="1" x14ac:dyDescent="0.25">
      <c r="A1476" s="101">
        <v>44586</v>
      </c>
      <c r="B1476" s="3">
        <v>2239.7235657781498</v>
      </c>
      <c r="D1476" s="3">
        <v>15.7376464497997</v>
      </c>
      <c r="E1476" s="3">
        <v>0.70763246803975299</v>
      </c>
      <c r="F1476" s="3">
        <v>401.57507632430003</v>
      </c>
      <c r="G1476" s="3">
        <v>95.910689404105696</v>
      </c>
      <c r="H1476" s="3">
        <v>2250.5652</v>
      </c>
      <c r="I1476" s="3">
        <v>2262.9548</v>
      </c>
      <c r="J1476" s="3">
        <v>2225.7305000000001</v>
      </c>
    </row>
    <row r="1477" spans="1:10" ht="15" customHeight="1" x14ac:dyDescent="0.25">
      <c r="A1477" s="101">
        <v>44587</v>
      </c>
      <c r="B1477" s="3">
        <v>2286.11018358722</v>
      </c>
      <c r="D1477" s="3">
        <v>46.386617809070202</v>
      </c>
      <c r="E1477" s="3">
        <v>2.0710867411422602</v>
      </c>
      <c r="F1477" s="3">
        <v>409.89204448577999</v>
      </c>
      <c r="G1477" s="3">
        <v>99.968169716832307</v>
      </c>
      <c r="H1477" s="3">
        <v>2259.5945000000002</v>
      </c>
      <c r="I1477" s="3">
        <v>2297.9025999999999</v>
      </c>
      <c r="J1477" s="3">
        <v>2257.0417000000002</v>
      </c>
    </row>
    <row r="1478" spans="1:10" ht="15" customHeight="1" x14ac:dyDescent="0.25">
      <c r="A1478" s="101">
        <v>44588</v>
      </c>
      <c r="B1478" s="3">
        <v>2270.12483236855</v>
      </c>
      <c r="D1478" s="3">
        <v>-15.985351218670001</v>
      </c>
      <c r="E1478" s="3">
        <v>-0.69923800407497505</v>
      </c>
      <c r="F1478" s="3">
        <v>407.02592353505997</v>
      </c>
      <c r="G1478" s="3">
        <v>98.569916278121198</v>
      </c>
      <c r="H1478" s="3">
        <v>2245.4949000000001</v>
      </c>
      <c r="I1478" s="3">
        <v>2290.0207999999998</v>
      </c>
      <c r="J1478" s="3">
        <v>2242.2213999999999</v>
      </c>
    </row>
    <row r="1479" spans="1:10" ht="15" customHeight="1" x14ac:dyDescent="0.25">
      <c r="A1479" s="101">
        <v>44589</v>
      </c>
      <c r="B1479" s="3">
        <v>2266.82007783583</v>
      </c>
      <c r="D1479" s="3">
        <v>-3.3047545327199201</v>
      </c>
      <c r="E1479" s="3">
        <v>-0.14557589457633299</v>
      </c>
      <c r="F1479" s="3">
        <v>406.43339190571999</v>
      </c>
      <c r="G1479" s="3">
        <v>98.280846346141701</v>
      </c>
      <c r="H1479" s="3">
        <v>2267.6203999999998</v>
      </c>
      <c r="I1479" s="3">
        <v>2271.8706000000002</v>
      </c>
      <c r="J1479" s="3">
        <v>2232.1212999999998</v>
      </c>
    </row>
    <row r="1480" spans="1:10" ht="15" customHeight="1" x14ac:dyDescent="0.25">
      <c r="A1480" s="101">
        <v>44592</v>
      </c>
      <c r="B1480" s="3">
        <v>2290.1591683882998</v>
      </c>
      <c r="D1480" s="3">
        <v>23.339090552469699</v>
      </c>
      <c r="E1480" s="3">
        <v>1.0295960751658799</v>
      </c>
      <c r="F1480" s="3">
        <v>410.61801415693998</v>
      </c>
      <c r="G1480" s="3">
        <v>100.32233815792399</v>
      </c>
      <c r="H1480" s="3">
        <v>2295.7617</v>
      </c>
      <c r="I1480" s="3">
        <v>2302.1628000000001</v>
      </c>
      <c r="J1480" s="3">
        <v>2281.3002999999999</v>
      </c>
    </row>
    <row r="1481" spans="1:10" ht="15" customHeight="1" x14ac:dyDescent="0.25">
      <c r="A1481" s="101">
        <v>44593</v>
      </c>
      <c r="B1481" s="3">
        <v>2313.2017661339</v>
      </c>
      <c r="D1481" s="3">
        <v>23.042597745600201</v>
      </c>
      <c r="E1481" s="3">
        <v>1.0061570419935599</v>
      </c>
      <c r="F1481" s="3">
        <v>414.74947622206997</v>
      </c>
      <c r="G1481" s="3">
        <v>102.337895469985</v>
      </c>
      <c r="H1481" s="3">
        <v>2309.1821</v>
      </c>
      <c r="I1481" s="3">
        <v>2321.6392000000001</v>
      </c>
      <c r="J1481" s="3">
        <v>2304.0954999999999</v>
      </c>
    </row>
    <row r="1482" spans="1:10" ht="15" customHeight="1" x14ac:dyDescent="0.25">
      <c r="A1482" s="101">
        <v>44594</v>
      </c>
      <c r="B1482" s="3">
        <v>2324.4772664873999</v>
      </c>
      <c r="D1482" s="3">
        <v>11.275500353499799</v>
      </c>
      <c r="E1482" s="3">
        <v>0.48744128240680801</v>
      </c>
      <c r="F1482" s="3">
        <v>416.77113638774</v>
      </c>
      <c r="G1482" s="3">
        <v>103.32417390245701</v>
      </c>
      <c r="H1482" s="3">
        <v>2327.7521999999999</v>
      </c>
      <c r="I1482" s="3">
        <v>2331.9110000000001</v>
      </c>
      <c r="J1482" s="3">
        <v>2317.6516000000001</v>
      </c>
    </row>
    <row r="1483" spans="1:10" ht="15" customHeight="1" x14ac:dyDescent="0.25">
      <c r="A1483" s="101">
        <v>44595</v>
      </c>
      <c r="B1483" s="3">
        <v>2277.6687713490001</v>
      </c>
      <c r="D1483" s="3">
        <v>-46.808495138399799</v>
      </c>
      <c r="E1483" s="3">
        <v>-2.0137213563346101</v>
      </c>
      <c r="F1483" s="3">
        <v>408.37852700726</v>
      </c>
      <c r="G1483" s="3">
        <v>99.229791589992203</v>
      </c>
      <c r="H1483" s="3">
        <v>2323.04</v>
      </c>
      <c r="I1483" s="3">
        <v>2323.1228000000001</v>
      </c>
      <c r="J1483" s="3">
        <v>2275.9843999999998</v>
      </c>
    </row>
    <row r="1484" spans="1:10" ht="15" customHeight="1" x14ac:dyDescent="0.25">
      <c r="A1484" s="101">
        <v>44596</v>
      </c>
      <c r="B1484" s="3">
        <v>2254.3020621411001</v>
      </c>
      <c r="D1484" s="3">
        <v>-23.366709207899898</v>
      </c>
      <c r="E1484" s="3">
        <v>-1.02590462238547</v>
      </c>
      <c r="F1484" s="3">
        <v>404.18895282186003</v>
      </c>
      <c r="G1484" s="3">
        <v>97.185883948900099</v>
      </c>
      <c r="H1484" s="3">
        <v>2295.0529999999999</v>
      </c>
      <c r="I1484" s="3">
        <v>2300.2473</v>
      </c>
      <c r="J1484" s="3">
        <v>2250.1419999999998</v>
      </c>
    </row>
    <row r="1485" spans="1:10" ht="15" customHeight="1" x14ac:dyDescent="0.25">
      <c r="A1485" s="101">
        <v>44599</v>
      </c>
      <c r="B1485" s="3">
        <v>2278.6449358800101</v>
      </c>
      <c r="D1485" s="3">
        <v>24.342873738909901</v>
      </c>
      <c r="E1485" s="3">
        <v>1.0798408140473199</v>
      </c>
      <c r="F1485" s="3">
        <v>408.55355010030001</v>
      </c>
      <c r="G1485" s="3">
        <v>99.315177603319896</v>
      </c>
      <c r="H1485" s="3">
        <v>2269.9353000000001</v>
      </c>
      <c r="I1485" s="3">
        <v>2282.0457000000001</v>
      </c>
      <c r="J1485" s="3">
        <v>2252.1206000000002</v>
      </c>
    </row>
    <row r="1486" spans="1:10" ht="15" customHeight="1" x14ac:dyDescent="0.25">
      <c r="A1486" s="101">
        <v>44600</v>
      </c>
      <c r="B1486" s="3">
        <v>2274.39765960356</v>
      </c>
      <c r="D1486" s="3">
        <v>-4.2472762764500596</v>
      </c>
      <c r="E1486" s="3">
        <v>-0.18639482657308801</v>
      </c>
      <c r="F1486" s="3">
        <v>407.79202741913002</v>
      </c>
      <c r="G1486" s="3">
        <v>98.943664423691203</v>
      </c>
      <c r="H1486" s="3">
        <v>2274.9616999999998</v>
      </c>
      <c r="I1486" s="3">
        <v>2291.3188</v>
      </c>
      <c r="J1486" s="3">
        <v>2262.4630999999999</v>
      </c>
    </row>
    <row r="1487" spans="1:10" ht="15" customHeight="1" x14ac:dyDescent="0.25">
      <c r="A1487" s="101">
        <v>44601</v>
      </c>
      <c r="B1487" s="3">
        <v>2313.1412471788899</v>
      </c>
      <c r="D1487" s="3">
        <v>38.743587575329897</v>
      </c>
      <c r="E1487" s="3">
        <v>1.7034658566296099</v>
      </c>
      <c r="F1487" s="3">
        <v>414.73862537227001</v>
      </c>
      <c r="G1487" s="3">
        <v>102.332601821075</v>
      </c>
      <c r="H1487" s="3">
        <v>2284.875</v>
      </c>
      <c r="I1487" s="3">
        <v>2320.4575</v>
      </c>
      <c r="J1487" s="3">
        <v>2283.6381999999999</v>
      </c>
    </row>
    <row r="1488" spans="1:10" ht="15" customHeight="1" x14ac:dyDescent="0.25">
      <c r="A1488" s="101">
        <v>44602</v>
      </c>
      <c r="B1488" s="3">
        <v>2314.26044883239</v>
      </c>
      <c r="D1488" s="3">
        <v>1.1192016535001099</v>
      </c>
      <c r="E1488" s="3">
        <v>4.8384492510566902E-2</v>
      </c>
      <c r="F1488" s="3">
        <v>414.9392945514</v>
      </c>
      <c r="G1488" s="3">
        <v>102.430499423649</v>
      </c>
      <c r="H1488" s="3">
        <v>2320.8110000000001</v>
      </c>
      <c r="I1488" s="3">
        <v>2324.672</v>
      </c>
      <c r="J1488" s="3">
        <v>2299.6460000000002</v>
      </c>
    </row>
    <row r="1489" spans="1:10" ht="15" customHeight="1" x14ac:dyDescent="0.25">
      <c r="A1489" s="101">
        <v>44603</v>
      </c>
      <c r="B1489" s="3">
        <v>2293.77218584093</v>
      </c>
      <c r="D1489" s="3">
        <v>-20.488262991460001</v>
      </c>
      <c r="E1489" s="3">
        <v>-0.88530497947182296</v>
      </c>
      <c r="F1489" s="3">
        <v>411.26581631494997</v>
      </c>
      <c r="G1489" s="3">
        <v>100.63837213228101</v>
      </c>
      <c r="H1489" s="3">
        <v>2291.98</v>
      </c>
      <c r="I1489" s="3">
        <v>2304.4142999999999</v>
      </c>
      <c r="J1489" s="3">
        <v>2284.326</v>
      </c>
    </row>
    <row r="1490" spans="1:10" ht="15" customHeight="1" x14ac:dyDescent="0.25">
      <c r="A1490" s="101">
        <v>44606</v>
      </c>
      <c r="B1490" s="3">
        <v>2240.9652858304298</v>
      </c>
      <c r="D1490" s="3">
        <v>-52.806900010500101</v>
      </c>
      <c r="E1490" s="3">
        <v>-2.30218590740912</v>
      </c>
      <c r="F1490" s="3">
        <v>401.79771264976</v>
      </c>
      <c r="G1490" s="3">
        <v>96.0193038041986</v>
      </c>
      <c r="H1490" s="3">
        <v>2240.1264999999999</v>
      </c>
      <c r="I1490" s="3">
        <v>2247.5495999999998</v>
      </c>
      <c r="J1490" s="3">
        <v>2210.5846999999999</v>
      </c>
    </row>
    <row r="1491" spans="1:10" ht="15" customHeight="1" x14ac:dyDescent="0.25">
      <c r="A1491" s="101">
        <v>44607</v>
      </c>
      <c r="B1491" s="3">
        <v>2282.06242327059</v>
      </c>
      <c r="D1491" s="3">
        <v>41.097137440160097</v>
      </c>
      <c r="E1491" s="3">
        <v>1.83390334959743</v>
      </c>
      <c r="F1491" s="3">
        <v>409.16629436065</v>
      </c>
      <c r="G1491" s="3">
        <v>99.614108382521493</v>
      </c>
      <c r="H1491" s="3">
        <v>2236.8462</v>
      </c>
      <c r="I1491" s="3">
        <v>2285.8665000000001</v>
      </c>
      <c r="J1491" s="3">
        <v>2234.0010000000002</v>
      </c>
    </row>
    <row r="1492" spans="1:10" ht="15" customHeight="1" x14ac:dyDescent="0.25">
      <c r="A1492" s="101">
        <v>44608</v>
      </c>
      <c r="B1492" s="3">
        <v>2263.40519874047</v>
      </c>
      <c r="D1492" s="3">
        <v>-18.657224530119901</v>
      </c>
      <c r="E1492" s="3">
        <v>-0.81755978012998298</v>
      </c>
      <c r="F1492" s="3">
        <v>405.82111530410998</v>
      </c>
      <c r="G1492" s="3">
        <v>97.982143716921399</v>
      </c>
      <c r="H1492" s="3">
        <v>2289.5396000000001</v>
      </c>
      <c r="I1492" s="3">
        <v>2290.9485</v>
      </c>
      <c r="J1492" s="3">
        <v>2256.7617</v>
      </c>
    </row>
    <row r="1493" spans="1:10" ht="15" customHeight="1" x14ac:dyDescent="0.25">
      <c r="A1493" s="101">
        <v>44609</v>
      </c>
      <c r="B1493" s="3">
        <v>2229.1470897397398</v>
      </c>
      <c r="D1493" s="3">
        <v>-34.258109000730201</v>
      </c>
      <c r="E1493" s="3">
        <v>-1.5135650046131299</v>
      </c>
      <c r="F1493" s="3">
        <v>399.67874892153998</v>
      </c>
      <c r="G1493" s="3">
        <v>94.985555274240994</v>
      </c>
      <c r="H1493" s="3">
        <v>2267.7840000000001</v>
      </c>
      <c r="I1493" s="3">
        <v>2272.5708</v>
      </c>
      <c r="J1493" s="3">
        <v>2224.2458000000001</v>
      </c>
    </row>
    <row r="1494" spans="1:10" ht="15" customHeight="1" x14ac:dyDescent="0.25">
      <c r="A1494" s="101">
        <v>44610</v>
      </c>
      <c r="B1494" s="3">
        <v>2197.7167256693401</v>
      </c>
      <c r="D1494" s="3">
        <v>-31.430364070399701</v>
      </c>
      <c r="E1494" s="3">
        <v>-1.40997263998713</v>
      </c>
      <c r="F1494" s="3">
        <v>394.04338791390001</v>
      </c>
      <c r="G1494" s="3">
        <v>92.236312292945499</v>
      </c>
      <c r="H1494" s="3">
        <v>2225.616</v>
      </c>
      <c r="I1494" s="3">
        <v>2231.1691999999998</v>
      </c>
      <c r="J1494" s="3">
        <v>2190.1291999999999</v>
      </c>
    </row>
    <row r="1495" spans="1:10" ht="15" customHeight="1" x14ac:dyDescent="0.25">
      <c r="A1495" s="101">
        <v>44613</v>
      </c>
      <c r="B1495" s="3">
        <v>2159.2999386176798</v>
      </c>
      <c r="D1495" s="3">
        <v>-38.4167870516603</v>
      </c>
      <c r="E1495" s="3">
        <v>-1.7480317914930501</v>
      </c>
      <c r="F1495" s="3">
        <v>387.15538422089003</v>
      </c>
      <c r="G1495" s="3">
        <v>88.875960439271594</v>
      </c>
      <c r="H1495" s="3">
        <v>2210.4448000000002</v>
      </c>
      <c r="I1495" s="3">
        <v>2212.6327999999999</v>
      </c>
      <c r="J1495" s="3">
        <v>2140.6172000000001</v>
      </c>
    </row>
    <row r="1496" spans="1:10" ht="15" customHeight="1" x14ac:dyDescent="0.25">
      <c r="A1496" s="101">
        <v>44614</v>
      </c>
      <c r="B1496" s="3">
        <v>2157.9157539417001</v>
      </c>
      <c r="D1496" s="3">
        <v>-1.3841846759796601</v>
      </c>
      <c r="E1496" s="3">
        <v>-6.4103399959603E-2</v>
      </c>
      <c r="F1496" s="3">
        <v>386.90720445647997</v>
      </c>
      <c r="G1496" s="3">
        <v>88.754884526924798</v>
      </c>
      <c r="H1496" s="3">
        <v>2109.2642000000001</v>
      </c>
      <c r="I1496" s="3">
        <v>2175.9946</v>
      </c>
      <c r="J1496" s="3">
        <v>2108.6862999999998</v>
      </c>
    </row>
    <row r="1497" spans="1:10" ht="15" customHeight="1" x14ac:dyDescent="0.25">
      <c r="A1497" s="101">
        <v>44615</v>
      </c>
      <c r="B1497" s="3">
        <v>2142.0287315767</v>
      </c>
      <c r="D1497" s="3">
        <v>-15.887022365000099</v>
      </c>
      <c r="E1497" s="3">
        <v>-0.73622069517683597</v>
      </c>
      <c r="F1497" s="3">
        <v>384.05871354613998</v>
      </c>
      <c r="G1497" s="3">
        <v>87.365232003879797</v>
      </c>
      <c r="H1497" s="3">
        <v>2163.0344</v>
      </c>
      <c r="I1497" s="3">
        <v>2181.5356000000002</v>
      </c>
      <c r="J1497" s="3">
        <v>2139.6790000000001</v>
      </c>
    </row>
    <row r="1498" spans="1:10" ht="15" customHeight="1" x14ac:dyDescent="0.25">
      <c r="A1498" s="101">
        <v>44616</v>
      </c>
      <c r="B1498" s="3">
        <v>2078.0625670070199</v>
      </c>
      <c r="D1498" s="3">
        <v>-63.966164569680103</v>
      </c>
      <c r="E1498" s="3">
        <v>-2.9862421370322099</v>
      </c>
      <c r="F1498" s="3">
        <v>372.80646705789002</v>
      </c>
      <c r="G1498" s="3">
        <v>81.875759432435302</v>
      </c>
      <c r="H1498" s="3">
        <v>2057.1118000000001</v>
      </c>
      <c r="I1498" s="3">
        <v>2094.7584999999999</v>
      </c>
      <c r="J1498" s="3">
        <v>2038.2964999999999</v>
      </c>
    </row>
    <row r="1499" spans="1:10" ht="15" customHeight="1" x14ac:dyDescent="0.25">
      <c r="A1499" s="101">
        <v>44617</v>
      </c>
      <c r="B1499" s="3">
        <v>2141.52430467565</v>
      </c>
      <c r="D1499" s="3">
        <v>63.4617376686301</v>
      </c>
      <c r="E1499" s="3">
        <v>3.0538896506871098</v>
      </c>
      <c r="F1499" s="3">
        <v>384.19156517246</v>
      </c>
      <c r="G1499" s="3">
        <v>87.430044426849506</v>
      </c>
      <c r="H1499" s="3">
        <v>2100.7927</v>
      </c>
      <c r="I1499" s="3">
        <v>2143.9171999999999</v>
      </c>
      <c r="J1499" s="3">
        <v>2074.7354</v>
      </c>
    </row>
    <row r="1500" spans="1:10" ht="15" customHeight="1" x14ac:dyDescent="0.25">
      <c r="A1500" s="101">
        <v>44620</v>
      </c>
      <c r="B1500" s="3">
        <v>2134.0728417120799</v>
      </c>
      <c r="D1500" s="3">
        <v>-7.4514629635700604</v>
      </c>
      <c r="E1500" s="3">
        <v>-0.34795136096755702</v>
      </c>
      <c r="F1500" s="3">
        <v>382.85476539272003</v>
      </c>
      <c r="G1500" s="3">
        <v>86.777879036404201</v>
      </c>
      <c r="H1500" s="3">
        <v>2094.4016000000001</v>
      </c>
      <c r="I1500" s="3">
        <v>2135.2157999999999</v>
      </c>
      <c r="J1500" s="3">
        <v>2083.6143000000002</v>
      </c>
    </row>
    <row r="1501" spans="1:10" ht="15" customHeight="1" x14ac:dyDescent="0.25">
      <c r="A1501" s="101">
        <v>44621</v>
      </c>
      <c r="B1501" s="3">
        <v>2084.93255074647</v>
      </c>
      <c r="D1501" s="3">
        <v>-49.1402909656098</v>
      </c>
      <c r="E1501" s="3">
        <v>-2.3026529369159898</v>
      </c>
      <c r="F1501" s="3">
        <v>374.03894889328001</v>
      </c>
      <c r="G1501" s="3">
        <v>82.477032719262198</v>
      </c>
      <c r="H1501" s="3">
        <v>2122.3838000000001</v>
      </c>
      <c r="I1501" s="3">
        <v>2135.0729999999999</v>
      </c>
      <c r="J1501" s="3">
        <v>2084.9326000000001</v>
      </c>
    </row>
    <row r="1502" spans="1:10" ht="15" customHeight="1" x14ac:dyDescent="0.25">
      <c r="A1502" s="101">
        <v>44622</v>
      </c>
      <c r="B1502" s="3">
        <v>2096.5335961697001</v>
      </c>
      <c r="D1502" s="3">
        <v>11.60104542323</v>
      </c>
      <c r="E1502" s="3">
        <v>0.55642305642340495</v>
      </c>
      <c r="F1502" s="3">
        <v>376.12018784493</v>
      </c>
      <c r="G1502" s="3">
        <v>83.4923770019915</v>
      </c>
      <c r="H1502" s="3">
        <v>2066.2732000000001</v>
      </c>
      <c r="I1502" s="3">
        <v>2107.0635000000002</v>
      </c>
      <c r="J1502" s="3">
        <v>2041.2399</v>
      </c>
    </row>
    <row r="1503" spans="1:10" ht="15" customHeight="1" x14ac:dyDescent="0.25">
      <c r="A1503" s="101">
        <v>44623</v>
      </c>
      <c r="B1503" s="3">
        <v>2048.51101754721</v>
      </c>
      <c r="D1503" s="3">
        <v>-48.022578622490002</v>
      </c>
      <c r="E1503" s="3">
        <v>-2.2905704306492298</v>
      </c>
      <c r="F1503" s="3">
        <v>367.50489003845001</v>
      </c>
      <c r="G1503" s="3">
        <v>79.289354871887596</v>
      </c>
      <c r="H1503" s="3">
        <v>2084.9814000000001</v>
      </c>
      <c r="I1503" s="3">
        <v>2100.2125999999998</v>
      </c>
      <c r="J1503" s="3">
        <v>2044.2195999999999</v>
      </c>
    </row>
    <row r="1504" spans="1:10" ht="15" customHeight="1" x14ac:dyDescent="0.25">
      <c r="A1504" s="101">
        <v>44624</v>
      </c>
      <c r="B1504" s="3">
        <v>1985.5414497279201</v>
      </c>
      <c r="D1504" s="3">
        <v>-62.9695678192899</v>
      </c>
      <c r="E1504" s="3">
        <v>-3.0739189235450999</v>
      </c>
      <c r="F1504" s="3">
        <v>356.20808767860001</v>
      </c>
      <c r="G1504" s="3">
        <v>73.778145464576497</v>
      </c>
      <c r="H1504" s="3">
        <v>2023.1083000000001</v>
      </c>
      <c r="I1504" s="3">
        <v>2039.3252</v>
      </c>
      <c r="J1504" s="3">
        <v>1982.4315999999999</v>
      </c>
    </row>
    <row r="1505" spans="1:10" ht="15" customHeight="1" x14ac:dyDescent="0.25">
      <c r="A1505" s="101">
        <v>44627</v>
      </c>
      <c r="B1505" s="3">
        <v>1980.3508031168001</v>
      </c>
      <c r="D1505" s="3">
        <v>-5.1906466111199698</v>
      </c>
      <c r="E1505" s="3">
        <v>-0.261422223738072</v>
      </c>
      <c r="F1505" s="3">
        <v>355.30029425229998</v>
      </c>
      <c r="G1505" s="3">
        <v>73.335273268396406</v>
      </c>
      <c r="H1505" s="3">
        <v>1924.0614</v>
      </c>
      <c r="I1505" s="3">
        <v>2014.2545</v>
      </c>
      <c r="J1505" s="3">
        <v>1902.2204999999999</v>
      </c>
    </row>
    <row r="1506" spans="1:10" ht="15" customHeight="1" x14ac:dyDescent="0.25">
      <c r="A1506" s="101">
        <v>44628</v>
      </c>
      <c r="B1506" s="3">
        <v>1972.0428884816999</v>
      </c>
      <c r="D1506" s="3">
        <v>-8.3079146351001292</v>
      </c>
      <c r="E1506" s="3">
        <v>-0.41951732097286198</v>
      </c>
      <c r="F1506" s="3">
        <v>353.80974797644001</v>
      </c>
      <c r="G1506" s="3">
        <v>72.608101773677902</v>
      </c>
      <c r="H1506" s="3">
        <v>1945.5051000000001</v>
      </c>
      <c r="I1506" s="3">
        <v>2019.9084</v>
      </c>
      <c r="J1506" s="3">
        <v>1945.5051000000001</v>
      </c>
    </row>
    <row r="1507" spans="1:10" ht="15" customHeight="1" x14ac:dyDescent="0.25">
      <c r="A1507" s="101">
        <v>44629</v>
      </c>
      <c r="B1507" s="3">
        <v>2041.6150578468701</v>
      </c>
      <c r="D1507" s="3">
        <v>69.572169365170097</v>
      </c>
      <c r="E1507" s="3">
        <v>3.5279237470709601</v>
      </c>
      <c r="F1507" s="3">
        <v>366.29188609475</v>
      </c>
      <c r="G1507" s="3">
        <v>78.697583985518506</v>
      </c>
      <c r="H1507" s="3">
        <v>2023.6427000000001</v>
      </c>
      <c r="I1507" s="3">
        <v>2041.9255000000001</v>
      </c>
      <c r="J1507" s="3">
        <v>2000.4340999999999</v>
      </c>
    </row>
    <row r="1508" spans="1:10" ht="15" customHeight="1" x14ac:dyDescent="0.25">
      <c r="A1508" s="101">
        <v>44630</v>
      </c>
      <c r="B1508" s="3">
        <v>2038.9228464467501</v>
      </c>
      <c r="D1508" s="3">
        <v>-2.69221140011995</v>
      </c>
      <c r="E1508" s="3">
        <v>-0.13186674881596699</v>
      </c>
      <c r="F1508" s="3">
        <v>365.80886889338001</v>
      </c>
      <c r="G1508" s="3">
        <v>78.461941291304001</v>
      </c>
      <c r="H1508" s="3">
        <v>2056.8647000000001</v>
      </c>
      <c r="I1508" s="3">
        <v>2059.9009999999998</v>
      </c>
      <c r="J1508" s="3">
        <v>2018.1926000000001</v>
      </c>
    </row>
    <row r="1509" spans="1:10" ht="15" customHeight="1" x14ac:dyDescent="0.25">
      <c r="A1509" s="101">
        <v>44631</v>
      </c>
      <c r="B1509" s="3">
        <v>2070.7973034688498</v>
      </c>
      <c r="D1509" s="3">
        <v>31.874457022099701</v>
      </c>
      <c r="E1509" s="3">
        <v>1.56329883093162</v>
      </c>
      <c r="F1509" s="3">
        <v>371.52755466423002</v>
      </c>
      <c r="G1509" s="3">
        <v>81.251834733166703</v>
      </c>
      <c r="H1509" s="3">
        <v>2047.6213</v>
      </c>
      <c r="I1509" s="3">
        <v>2098.2046</v>
      </c>
      <c r="J1509" s="3">
        <v>2043.7579000000001</v>
      </c>
    </row>
    <row r="1510" spans="1:10" ht="15" customHeight="1" x14ac:dyDescent="0.25">
      <c r="A1510" s="101">
        <v>44634</v>
      </c>
      <c r="B1510" s="3">
        <v>2096.4401320882798</v>
      </c>
      <c r="D1510" s="3">
        <v>25.642828619429999</v>
      </c>
      <c r="E1510" s="3">
        <v>1.23830703161893</v>
      </c>
      <c r="F1510" s="3">
        <v>376.12820649804002</v>
      </c>
      <c r="G1510" s="3">
        <v>83.496288947606303</v>
      </c>
      <c r="H1510" s="3">
        <v>2084.384</v>
      </c>
      <c r="I1510" s="3">
        <v>2115.0720000000001</v>
      </c>
      <c r="J1510" s="3">
        <v>2077.1414</v>
      </c>
    </row>
    <row r="1511" spans="1:10" ht="15" customHeight="1" x14ac:dyDescent="0.25">
      <c r="A1511" s="101">
        <v>44635</v>
      </c>
      <c r="B1511" s="3">
        <v>2085.0830739053599</v>
      </c>
      <c r="D1511" s="3">
        <v>-11.3570581829199</v>
      </c>
      <c r="E1511" s="3">
        <v>-0.54173062273936701</v>
      </c>
      <c r="F1511" s="3">
        <v>374.09060482268001</v>
      </c>
      <c r="G1511" s="3">
        <v>82.502233358786995</v>
      </c>
      <c r="H1511" s="3">
        <v>2076.2739999999999</v>
      </c>
      <c r="I1511" s="3">
        <v>2094.6709999999998</v>
      </c>
      <c r="J1511" s="3">
        <v>2044.9884</v>
      </c>
    </row>
    <row r="1512" spans="1:10" ht="15" customHeight="1" x14ac:dyDescent="0.25">
      <c r="A1512" s="101">
        <v>44636</v>
      </c>
      <c r="B1512" s="3">
        <v>2167.1540037571699</v>
      </c>
      <c r="D1512" s="3">
        <v>82.070929851809893</v>
      </c>
      <c r="E1512" s="3">
        <v>3.9360988000392201</v>
      </c>
      <c r="F1512" s="3">
        <v>388.81518063017</v>
      </c>
      <c r="G1512" s="3">
        <v>89.685701576069405</v>
      </c>
      <c r="H1512" s="3">
        <v>2128.3035</v>
      </c>
      <c r="I1512" s="3">
        <v>2172.4470000000001</v>
      </c>
      <c r="J1512" s="3">
        <v>2121.4450000000002</v>
      </c>
    </row>
    <row r="1513" spans="1:10" ht="15" customHeight="1" x14ac:dyDescent="0.25">
      <c r="A1513" s="101">
        <v>44637</v>
      </c>
      <c r="B1513" s="3">
        <v>2159.0008657825701</v>
      </c>
      <c r="D1513" s="3">
        <v>-8.1531379745997494</v>
      </c>
      <c r="E1513" s="3">
        <v>-0.37621405587534501</v>
      </c>
      <c r="F1513" s="3">
        <v>387.35240326925998</v>
      </c>
      <c r="G1513" s="3">
        <v>88.972077304753398</v>
      </c>
      <c r="H1513" s="3">
        <v>2177.8213000000001</v>
      </c>
      <c r="I1513" s="3">
        <v>2186.8236999999999</v>
      </c>
      <c r="J1513" s="3">
        <v>2144.6880000000001</v>
      </c>
    </row>
    <row r="1514" spans="1:10" ht="15" customHeight="1" x14ac:dyDescent="0.25">
      <c r="A1514" s="101">
        <v>44638</v>
      </c>
      <c r="B1514" s="3">
        <v>2178.82507986768</v>
      </c>
      <c r="D1514" s="3">
        <v>19.824214085109801</v>
      </c>
      <c r="E1514" s="3">
        <v>0.91821241942504594</v>
      </c>
      <c r="F1514" s="3">
        <v>390.90912114302</v>
      </c>
      <c r="G1514" s="3">
        <v>90.707242387811306</v>
      </c>
      <c r="H1514" s="3">
        <v>2167.5106999999998</v>
      </c>
      <c r="I1514" s="3">
        <v>2178.8252000000002</v>
      </c>
      <c r="J1514" s="3">
        <v>2148.6089999999999</v>
      </c>
    </row>
    <row r="1515" spans="1:10" ht="15" customHeight="1" x14ac:dyDescent="0.25">
      <c r="A1515" s="101">
        <v>44641</v>
      </c>
      <c r="B1515" s="3">
        <v>2181.0471667766801</v>
      </c>
      <c r="D1515" s="3">
        <v>2.2220869090001498</v>
      </c>
      <c r="E1515" s="3">
        <v>0.10198555769951299</v>
      </c>
      <c r="F1515" s="3">
        <v>391.30779199032003</v>
      </c>
      <c r="G1515" s="3">
        <v>90.901736232535796</v>
      </c>
      <c r="H1515" s="3">
        <v>2177.6426000000001</v>
      </c>
      <c r="I1515" s="3">
        <v>2188.2202000000002</v>
      </c>
      <c r="J1515" s="3">
        <v>2166.4856</v>
      </c>
    </row>
    <row r="1516" spans="1:10" ht="15" customHeight="1" x14ac:dyDescent="0.25">
      <c r="A1516" s="101">
        <v>44642</v>
      </c>
      <c r="B1516" s="3">
        <v>2182.7768464206702</v>
      </c>
      <c r="D1516" s="3">
        <v>1.7296796439900299</v>
      </c>
      <c r="E1516" s="3">
        <v>7.9305008637042804E-2</v>
      </c>
      <c r="F1516" s="3">
        <v>391.61811866855999</v>
      </c>
      <c r="G1516" s="3">
        <v>91.053130870945594</v>
      </c>
      <c r="H1516" s="3">
        <v>2182.7808</v>
      </c>
      <c r="I1516" s="3">
        <v>2193.8825999999999</v>
      </c>
      <c r="J1516" s="3">
        <v>2169.2240000000002</v>
      </c>
    </row>
    <row r="1517" spans="1:10" ht="15" customHeight="1" x14ac:dyDescent="0.25">
      <c r="A1517" s="101">
        <v>44643</v>
      </c>
      <c r="B1517" s="3">
        <v>2155.6418021549698</v>
      </c>
      <c r="D1517" s="3">
        <v>-27.135044265700301</v>
      </c>
      <c r="E1517" s="3">
        <v>-1.2431433066644699</v>
      </c>
      <c r="F1517" s="3">
        <v>387.69918580855</v>
      </c>
      <c r="G1517" s="3">
        <v>89.141257142724101</v>
      </c>
      <c r="H1517" s="3">
        <v>2189.817</v>
      </c>
      <c r="I1517" s="3">
        <v>2190.6563000000001</v>
      </c>
      <c r="J1517" s="3">
        <v>2140.7260000000001</v>
      </c>
    </row>
    <row r="1518" spans="1:10" ht="15" customHeight="1" x14ac:dyDescent="0.25">
      <c r="A1518" s="101">
        <v>44644</v>
      </c>
      <c r="B1518" s="3">
        <v>2134.1645884179602</v>
      </c>
      <c r="D1518" s="3">
        <v>-21.477213737009599</v>
      </c>
      <c r="E1518" s="3">
        <v>-0.99632572144124898</v>
      </c>
      <c r="F1518" s="3">
        <v>384.54725658272997</v>
      </c>
      <c r="G1518" s="3">
        <v>87.603570508295903</v>
      </c>
      <c r="H1518" s="3">
        <v>2158.0853999999999</v>
      </c>
      <c r="I1518" s="3">
        <v>2158.6624000000002</v>
      </c>
      <c r="J1518" s="3">
        <v>2127.5300000000002</v>
      </c>
    </row>
    <row r="1519" spans="1:10" ht="15" customHeight="1" x14ac:dyDescent="0.25">
      <c r="A1519" s="101">
        <v>44645</v>
      </c>
      <c r="B1519" s="3">
        <v>2106.5200277343301</v>
      </c>
      <c r="D1519" s="3">
        <v>-27.644560683630001</v>
      </c>
      <c r="E1519" s="3">
        <v>-1.2953340540676299</v>
      </c>
      <c r="F1519" s="3">
        <v>380.98572800880999</v>
      </c>
      <c r="G1519" s="3">
        <v>85.8660584977507</v>
      </c>
      <c r="H1519" s="3">
        <v>2125.6172000000001</v>
      </c>
      <c r="I1519" s="3">
        <v>2135.1786999999999</v>
      </c>
      <c r="J1519" s="3">
        <v>2100.2004000000002</v>
      </c>
    </row>
    <row r="1520" spans="1:10" ht="15" customHeight="1" x14ac:dyDescent="0.25">
      <c r="A1520" s="101">
        <v>44648</v>
      </c>
      <c r="B1520" s="3">
        <v>2124.9312693634602</v>
      </c>
      <c r="D1520" s="3">
        <v>18.41124162913</v>
      </c>
      <c r="E1520" s="3">
        <v>0.87401218059779395</v>
      </c>
      <c r="F1520" s="3">
        <v>384.61595428267998</v>
      </c>
      <c r="G1520" s="3">
        <v>87.6370850726979</v>
      </c>
      <c r="H1520" s="3">
        <v>2115.0798</v>
      </c>
      <c r="I1520" s="3">
        <v>2139.0059999999999</v>
      </c>
      <c r="J1520" s="3">
        <v>2113.8323</v>
      </c>
    </row>
    <row r="1521" spans="1:10" ht="15" customHeight="1" x14ac:dyDescent="0.25">
      <c r="A1521" s="101">
        <v>44649</v>
      </c>
      <c r="B1521" s="3">
        <v>2154.3757082788302</v>
      </c>
      <c r="D1521" s="3">
        <v>29.44443891537</v>
      </c>
      <c r="E1521" s="3">
        <v>1.38566547256797</v>
      </c>
      <c r="F1521" s="3">
        <v>389.94544476316003</v>
      </c>
      <c r="G1521" s="3">
        <v>90.237107374281806</v>
      </c>
      <c r="H1521" s="3">
        <v>2144.681</v>
      </c>
      <c r="I1521" s="3">
        <v>2175.1680000000001</v>
      </c>
      <c r="J1521" s="3">
        <v>2134.8409999999999</v>
      </c>
    </row>
    <row r="1522" spans="1:10" ht="15" customHeight="1" x14ac:dyDescent="0.25">
      <c r="A1522" s="101">
        <v>44650</v>
      </c>
      <c r="B1522" s="3">
        <v>2130.3002609029099</v>
      </c>
      <c r="D1522" s="3">
        <v>-24.075447375920199</v>
      </c>
      <c r="E1522" s="3">
        <v>-1.11751387111371</v>
      </c>
      <c r="F1522" s="3">
        <v>386.0764993226</v>
      </c>
      <c r="G1522" s="3">
        <v>88.349620293497793</v>
      </c>
      <c r="H1522" s="3">
        <v>2147.3766999999998</v>
      </c>
      <c r="I1522" s="3">
        <v>2148.3845000000001</v>
      </c>
      <c r="J1522" s="3">
        <v>2107.6797000000001</v>
      </c>
    </row>
    <row r="1523" spans="1:10" ht="15" customHeight="1" x14ac:dyDescent="0.25">
      <c r="A1523" s="101">
        <v>44651</v>
      </c>
      <c r="B1523" s="3">
        <v>2095.1727072344902</v>
      </c>
      <c r="D1523" s="3">
        <v>-35.127553668419701</v>
      </c>
      <c r="E1523" s="3">
        <v>-1.64894847515679</v>
      </c>
      <c r="F1523" s="3">
        <v>380.58406887339999</v>
      </c>
      <c r="G1523" s="3">
        <v>85.670106799642596</v>
      </c>
      <c r="H1523" s="3">
        <v>2139.5875999999998</v>
      </c>
      <c r="I1523" s="3">
        <v>2140.7492999999999</v>
      </c>
      <c r="J1523" s="3">
        <v>2092.7831999999999</v>
      </c>
    </row>
    <row r="1524" spans="1:10" ht="15" customHeight="1" x14ac:dyDescent="0.25">
      <c r="A1524" s="101">
        <v>44652</v>
      </c>
      <c r="B1524" s="3">
        <v>2119.6154962235801</v>
      </c>
      <c r="D1524" s="3">
        <v>24.442788989089799</v>
      </c>
      <c r="E1524" s="3">
        <v>1.1666240641972001</v>
      </c>
      <c r="F1524" s="3">
        <v>385.1300789654</v>
      </c>
      <c r="G1524" s="3">
        <v>87.887903728958307</v>
      </c>
      <c r="H1524" s="3">
        <v>2096.4933999999998</v>
      </c>
      <c r="I1524" s="3">
        <v>2122.1318000000001</v>
      </c>
      <c r="J1524" s="3">
        <v>2086.1653000000001</v>
      </c>
    </row>
    <row r="1525" spans="1:10" ht="15" customHeight="1" x14ac:dyDescent="0.25">
      <c r="A1525" s="101">
        <v>44655</v>
      </c>
      <c r="B1525" s="3">
        <v>2136.4423303746298</v>
      </c>
      <c r="D1525" s="3">
        <v>16.826834151049699</v>
      </c>
      <c r="E1525" s="3">
        <v>0.79386257465230403</v>
      </c>
      <c r="F1525" s="3">
        <v>388.18748252604001</v>
      </c>
      <c r="G1525" s="3">
        <v>89.379475478963599</v>
      </c>
      <c r="H1525" s="3">
        <v>2125.4812000000002</v>
      </c>
      <c r="I1525" s="3">
        <v>2142.3270000000002</v>
      </c>
      <c r="J1525" s="3">
        <v>2101.1828999999998</v>
      </c>
    </row>
    <row r="1526" spans="1:10" ht="15" customHeight="1" x14ac:dyDescent="0.25">
      <c r="A1526" s="101">
        <v>44656</v>
      </c>
      <c r="B1526" s="3">
        <v>2132.52309789021</v>
      </c>
      <c r="D1526" s="3">
        <v>-3.9192324844197999</v>
      </c>
      <c r="E1526" s="3">
        <v>-0.18344667809182499</v>
      </c>
      <c r="F1526" s="3">
        <v>387.47536548457998</v>
      </c>
      <c r="G1526" s="3">
        <v>89.032065122210795</v>
      </c>
      <c r="H1526" s="3">
        <v>2136.5164</v>
      </c>
      <c r="I1526" s="3">
        <v>2149.0300000000002</v>
      </c>
      <c r="J1526" s="3">
        <v>2123.9063000000001</v>
      </c>
    </row>
    <row r="1527" spans="1:10" ht="15" customHeight="1" x14ac:dyDescent="0.25">
      <c r="A1527" s="101">
        <v>44657</v>
      </c>
      <c r="B1527" s="3">
        <v>2101.2100667396498</v>
      </c>
      <c r="D1527" s="3">
        <v>-31.3130311505601</v>
      </c>
      <c r="E1527" s="3">
        <v>-1.46835601366003</v>
      </c>
      <c r="F1527" s="3">
        <v>381.78584765404003</v>
      </c>
      <c r="G1527" s="3">
        <v>86.256401426245105</v>
      </c>
      <c r="H1527" s="3">
        <v>2135.0203000000001</v>
      </c>
      <c r="I1527" s="3">
        <v>2136.143</v>
      </c>
      <c r="J1527" s="3">
        <v>2080.3366999999998</v>
      </c>
    </row>
    <row r="1528" spans="1:10" ht="15" customHeight="1" x14ac:dyDescent="0.25">
      <c r="A1528" s="101">
        <v>44658</v>
      </c>
      <c r="B1528" s="3">
        <v>2108.03542618445</v>
      </c>
      <c r="D1528" s="3">
        <v>6.8253594448001396</v>
      </c>
      <c r="E1528" s="3">
        <v>0.32482994217664002</v>
      </c>
      <c r="F1528" s="3">
        <v>384.09349070868001</v>
      </c>
      <c r="G1528" s="3">
        <v>87.382198240806403</v>
      </c>
      <c r="H1528" s="3">
        <v>2103.1514000000002</v>
      </c>
      <c r="I1528" s="3">
        <v>2123.8762000000002</v>
      </c>
      <c r="J1528" s="3">
        <v>2095.0419999999999</v>
      </c>
    </row>
    <row r="1529" spans="1:10" ht="15" customHeight="1" x14ac:dyDescent="0.25">
      <c r="A1529" s="101">
        <v>44659</v>
      </c>
      <c r="B1529" s="3">
        <v>2131.8621647920399</v>
      </c>
      <c r="D1529" s="3">
        <v>23.826738607589899</v>
      </c>
      <c r="E1529" s="3">
        <v>1.13028169790847</v>
      </c>
      <c r="F1529" s="3">
        <v>388.43482913702002</v>
      </c>
      <c r="G1529" s="3">
        <v>89.500144932661797</v>
      </c>
      <c r="H1529" s="3">
        <v>2123.8000000000002</v>
      </c>
      <c r="I1529" s="3">
        <v>2133.7876000000001</v>
      </c>
      <c r="J1529" s="3">
        <v>2117.0823</v>
      </c>
    </row>
  </sheetData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39A6B-F468-429B-B581-FD9D8D7A1D2F}">
  <dimension ref="A1:C5"/>
  <sheetViews>
    <sheetView workbookViewId="0">
      <selection activeCell="B2" sqref="B2"/>
    </sheetView>
  </sheetViews>
  <sheetFormatPr defaultRowHeight="14.4" x14ac:dyDescent="0.3"/>
  <cols>
    <col min="2" max="2" width="12" bestFit="1" customWidth="1"/>
  </cols>
  <sheetData>
    <row r="1" spans="1:3" x14ac:dyDescent="0.3">
      <c r="B1" t="s">
        <v>107</v>
      </c>
      <c r="C1" t="s">
        <v>108</v>
      </c>
    </row>
    <row r="2" spans="1:3" x14ac:dyDescent="0.3">
      <c r="A2" t="s">
        <v>109</v>
      </c>
      <c r="B2">
        <f>_xlfn.COVARIANCE.S('Log returns'!G3:G1527,'Log returns'!I3:I1527)</f>
        <v>9.7847263744820336E-5</v>
      </c>
      <c r="C2">
        <f>_xlfn.COVARIANCE.S('Log returns'!G1280:G1527,'Log returns'!I1280:I1527)</f>
        <v>1.265462035919623E-4</v>
      </c>
    </row>
    <row r="3" spans="1:3" x14ac:dyDescent="0.3">
      <c r="A3" t="s">
        <v>110</v>
      </c>
      <c r="B3">
        <f>_xlfn.VAR.S('Log returns'!I3:I1527)</f>
        <v>1.2941737460055728E-4</v>
      </c>
      <c r="C3">
        <f>_xlfn.VAR.S('Log returns'!I1280:I1527)</f>
        <v>1.3183383095851262E-4</v>
      </c>
    </row>
    <row r="5" spans="1:3" x14ac:dyDescent="0.3">
      <c r="B5">
        <f>B2/B3</f>
        <v>0.75605971800017491</v>
      </c>
      <c r="C5">
        <f>C2/C3</f>
        <v>0.95989172636412046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09822-0CB0-47AC-BD98-EA92E92B7BBC}">
  <sheetPr>
    <outlinePr summaryBelow="0" summaryRight="0"/>
  </sheetPr>
  <dimension ref="A1:L1529"/>
  <sheetViews>
    <sheetView workbookViewId="0">
      <selection activeCell="H19" sqref="H19"/>
    </sheetView>
  </sheetViews>
  <sheetFormatPr defaultColWidth="9.109375" defaultRowHeight="15" customHeight="1" x14ac:dyDescent="0.25"/>
  <cols>
    <col min="1" max="1" width="19.5546875" style="99" bestFit="1" customWidth="1"/>
    <col min="2" max="2" width="6.88671875" style="99" customWidth="1"/>
    <col min="3" max="3" width="9.109375" style="99" customWidth="1"/>
    <col min="4" max="4" width="7.5546875" style="99" customWidth="1"/>
    <col min="5" max="5" width="9.88671875" style="99" customWidth="1"/>
    <col min="6" max="6" width="9" style="99" customWidth="1"/>
    <col min="7" max="7" width="18" style="99" customWidth="1"/>
    <col min="8" max="8" width="18.5546875" style="99" customWidth="1"/>
    <col min="9" max="11" width="6.88671875" style="99" customWidth="1"/>
    <col min="12" max="12" width="19.44140625" style="99" customWidth="1"/>
    <col min="13" max="16384" width="9.109375" style="99"/>
  </cols>
  <sheetData>
    <row r="1" spans="1:12" ht="15" customHeight="1" x14ac:dyDescent="0.25">
      <c r="A1" s="99" t="s">
        <v>111</v>
      </c>
    </row>
    <row r="3" spans="1:12" ht="15" customHeight="1" x14ac:dyDescent="0.25">
      <c r="A3" s="99" t="s">
        <v>80</v>
      </c>
      <c r="B3" s="99" t="s">
        <v>97</v>
      </c>
      <c r="C3" s="100" t="s">
        <v>98</v>
      </c>
      <c r="D3" s="99" t="s">
        <v>99</v>
      </c>
      <c r="E3" s="99" t="s">
        <v>100</v>
      </c>
      <c r="F3" s="99" t="s">
        <v>112</v>
      </c>
      <c r="G3" s="99" t="s">
        <v>113</v>
      </c>
      <c r="H3" s="99" t="s">
        <v>114</v>
      </c>
      <c r="I3" s="99" t="s">
        <v>103</v>
      </c>
      <c r="J3" s="99" t="s">
        <v>104</v>
      </c>
      <c r="K3" s="99" t="s">
        <v>105</v>
      </c>
      <c r="L3" s="99" t="s">
        <v>115</v>
      </c>
    </row>
    <row r="4" spans="1:12" ht="15" customHeight="1" x14ac:dyDescent="0.25">
      <c r="A4" s="101">
        <v>42446</v>
      </c>
      <c r="B4" s="3">
        <v>36.700000000000003</v>
      </c>
      <c r="C4" s="99">
        <v>11882590</v>
      </c>
      <c r="D4" s="3"/>
      <c r="E4" s="3"/>
      <c r="F4" s="3"/>
      <c r="G4" s="3">
        <v>36.700000000000003</v>
      </c>
      <c r="H4" s="3"/>
      <c r="I4" s="3">
        <v>45</v>
      </c>
      <c r="J4" s="3">
        <v>46</v>
      </c>
      <c r="K4" s="3">
        <v>36.200000000000003</v>
      </c>
      <c r="L4" s="3"/>
    </row>
    <row r="5" spans="1:12" ht="15" customHeight="1" x14ac:dyDescent="0.25">
      <c r="A5" s="101">
        <v>42447</v>
      </c>
      <c r="B5" s="3">
        <v>38</v>
      </c>
      <c r="C5" s="99">
        <v>1910682</v>
      </c>
      <c r="D5" s="3">
        <v>1.2999999999999901</v>
      </c>
      <c r="E5" s="3">
        <v>3.54223433242506</v>
      </c>
      <c r="F5" s="3">
        <v>3.54223433242506</v>
      </c>
      <c r="G5" s="3">
        <v>38</v>
      </c>
      <c r="H5" s="3">
        <v>3.54223433242506</v>
      </c>
      <c r="I5" s="3">
        <v>37</v>
      </c>
      <c r="J5" s="3">
        <v>38.9</v>
      </c>
      <c r="K5" s="3">
        <v>37</v>
      </c>
      <c r="L5" s="3">
        <v>3.54223433242506</v>
      </c>
    </row>
    <row r="6" spans="1:12" ht="15" customHeight="1" x14ac:dyDescent="0.25">
      <c r="A6" s="101">
        <v>42450</v>
      </c>
      <c r="B6" s="3">
        <v>37.700000000000003</v>
      </c>
      <c r="C6" s="99">
        <v>1081935</v>
      </c>
      <c r="D6" s="3">
        <v>-0.29999999999999699</v>
      </c>
      <c r="E6" s="3">
        <v>-0.789473684210517</v>
      </c>
      <c r="F6" s="3">
        <v>-0.789473684210517</v>
      </c>
      <c r="G6" s="3">
        <v>37.700000000000003</v>
      </c>
      <c r="H6" s="3">
        <v>2.72479564032697</v>
      </c>
      <c r="I6" s="3">
        <v>38.4</v>
      </c>
      <c r="J6" s="3">
        <v>38.4</v>
      </c>
      <c r="K6" s="3">
        <v>37</v>
      </c>
      <c r="L6" s="3">
        <v>2.72479564032697</v>
      </c>
    </row>
    <row r="7" spans="1:12" ht="15" customHeight="1" x14ac:dyDescent="0.25">
      <c r="A7" s="101">
        <v>42451</v>
      </c>
      <c r="B7" s="3">
        <v>37.299999999999997</v>
      </c>
      <c r="C7" s="99">
        <v>707069</v>
      </c>
      <c r="D7" s="3">
        <v>-0.40000000000000502</v>
      </c>
      <c r="E7" s="3">
        <v>-1.0610079575597</v>
      </c>
      <c r="F7" s="3">
        <v>-1.0610079575597</v>
      </c>
      <c r="G7" s="3">
        <v>37.299999999999997</v>
      </c>
      <c r="H7" s="3">
        <v>1.6348773841961599</v>
      </c>
      <c r="I7" s="3">
        <v>37.1</v>
      </c>
      <c r="J7" s="3">
        <v>37.299999999999997</v>
      </c>
      <c r="K7" s="3">
        <v>36.1</v>
      </c>
      <c r="L7" s="3">
        <v>1.6348773841961599</v>
      </c>
    </row>
    <row r="8" spans="1:12" ht="15" customHeight="1" x14ac:dyDescent="0.25">
      <c r="A8" s="101">
        <v>42452</v>
      </c>
      <c r="B8" s="3">
        <v>38</v>
      </c>
      <c r="C8" s="99">
        <v>449092</v>
      </c>
      <c r="D8" s="3">
        <v>0.70000000000000195</v>
      </c>
      <c r="E8" s="3">
        <v>1.8766756032171501</v>
      </c>
      <c r="F8" s="3">
        <v>1.8766756032171501</v>
      </c>
      <c r="G8" s="3">
        <v>38</v>
      </c>
      <c r="H8" s="3">
        <v>3.54223433242506</v>
      </c>
      <c r="I8" s="3">
        <v>37.299999999999997</v>
      </c>
      <c r="J8" s="3">
        <v>38</v>
      </c>
      <c r="K8" s="3">
        <v>36.700000000000003</v>
      </c>
      <c r="L8" s="3">
        <v>3.54223433242506</v>
      </c>
    </row>
    <row r="9" spans="1:12" ht="15" customHeight="1" x14ac:dyDescent="0.25">
      <c r="A9" s="101">
        <v>42453</v>
      </c>
      <c r="B9" s="3">
        <v>37.700000000000003</v>
      </c>
      <c r="C9" s="99">
        <v>159895</v>
      </c>
      <c r="D9" s="3">
        <v>-0.29999999999999699</v>
      </c>
      <c r="E9" s="3">
        <v>-0.789473684210517</v>
      </c>
      <c r="F9" s="3">
        <v>-0.789473684210517</v>
      </c>
      <c r="G9" s="3">
        <v>37.700000000000003</v>
      </c>
      <c r="H9" s="3">
        <v>2.72479564032697</v>
      </c>
      <c r="I9" s="3">
        <v>38</v>
      </c>
      <c r="J9" s="3">
        <v>38</v>
      </c>
      <c r="K9" s="3">
        <v>37.299999999999997</v>
      </c>
      <c r="L9" s="3">
        <v>2.72479564032697</v>
      </c>
    </row>
    <row r="10" spans="1:12" ht="15" customHeight="1" x14ac:dyDescent="0.25">
      <c r="A10" s="101">
        <v>42458</v>
      </c>
      <c r="B10" s="3">
        <v>37.5</v>
      </c>
      <c r="C10" s="99">
        <v>193779</v>
      </c>
      <c r="D10" s="3">
        <v>-0.20000000000000201</v>
      </c>
      <c r="E10" s="3">
        <v>-0.53050397877985001</v>
      </c>
      <c r="F10" s="3">
        <v>-0.53050397877985001</v>
      </c>
      <c r="G10" s="3">
        <v>37.5</v>
      </c>
      <c r="H10" s="3">
        <v>2.1798365122615699</v>
      </c>
      <c r="I10" s="3">
        <v>38</v>
      </c>
      <c r="J10" s="3">
        <v>38</v>
      </c>
      <c r="K10" s="3">
        <v>36.4</v>
      </c>
      <c r="L10" s="3">
        <v>2.1798365122615699</v>
      </c>
    </row>
    <row r="11" spans="1:12" ht="15" customHeight="1" x14ac:dyDescent="0.25">
      <c r="A11" s="101">
        <v>42459</v>
      </c>
      <c r="B11" s="3">
        <v>37</v>
      </c>
      <c r="C11" s="99">
        <v>326465</v>
      </c>
      <c r="D11" s="3">
        <v>-0.5</v>
      </c>
      <c r="E11" s="3">
        <v>-1.3333333333333299</v>
      </c>
      <c r="F11" s="3">
        <v>-1.3333333333333299</v>
      </c>
      <c r="G11" s="3">
        <v>37</v>
      </c>
      <c r="H11" s="3">
        <v>0.81743869209808395</v>
      </c>
      <c r="I11" s="3">
        <v>37.5</v>
      </c>
      <c r="J11" s="3">
        <v>37.5</v>
      </c>
      <c r="K11" s="3">
        <v>36.4</v>
      </c>
      <c r="L11" s="3">
        <v>0.81743869209808395</v>
      </c>
    </row>
    <row r="12" spans="1:12" ht="15" customHeight="1" x14ac:dyDescent="0.25">
      <c r="A12" s="101">
        <v>42460</v>
      </c>
      <c r="B12" s="3">
        <v>37.1</v>
      </c>
      <c r="C12" s="99">
        <v>357882</v>
      </c>
      <c r="D12" s="3">
        <v>0.100000000000001</v>
      </c>
      <c r="E12" s="3">
        <v>0.27027027027026701</v>
      </c>
      <c r="F12" s="3">
        <v>0.27027027027026701</v>
      </c>
      <c r="G12" s="3">
        <v>37.1</v>
      </c>
      <c r="H12" s="3">
        <v>1.0899182561307801</v>
      </c>
      <c r="I12" s="3">
        <v>37</v>
      </c>
      <c r="J12" s="3">
        <v>37.1</v>
      </c>
      <c r="K12" s="3">
        <v>36.4</v>
      </c>
      <c r="L12" s="3">
        <v>1.0899182561307801</v>
      </c>
    </row>
    <row r="13" spans="1:12" ht="15" customHeight="1" x14ac:dyDescent="0.25">
      <c r="A13" s="101">
        <v>42461</v>
      </c>
      <c r="B13" s="3">
        <v>37.4</v>
      </c>
      <c r="C13" s="99">
        <v>373483</v>
      </c>
      <c r="D13" s="3">
        <v>0.29999999999999699</v>
      </c>
      <c r="E13" s="3">
        <v>0.80862533692722605</v>
      </c>
      <c r="F13" s="3">
        <v>0.80862533692722605</v>
      </c>
      <c r="G13" s="3">
        <v>37.4</v>
      </c>
      <c r="H13" s="3">
        <v>1.9073569482288699</v>
      </c>
      <c r="I13" s="3">
        <v>37.200000000000003</v>
      </c>
      <c r="J13" s="3">
        <v>37.9</v>
      </c>
      <c r="K13" s="3">
        <v>36.9</v>
      </c>
      <c r="L13" s="3">
        <v>1.9073569482288699</v>
      </c>
    </row>
    <row r="14" spans="1:12" ht="15" customHeight="1" x14ac:dyDescent="0.25">
      <c r="A14" s="101">
        <v>42464</v>
      </c>
      <c r="B14" s="3">
        <v>38</v>
      </c>
      <c r="C14" s="99">
        <v>258071</v>
      </c>
      <c r="D14" s="3">
        <v>0.60000000000000098</v>
      </c>
      <c r="E14" s="3">
        <v>1.6042780748663099</v>
      </c>
      <c r="F14" s="3">
        <v>1.6042780748663099</v>
      </c>
      <c r="G14" s="3">
        <v>38</v>
      </c>
      <c r="H14" s="3">
        <v>3.54223433242506</v>
      </c>
      <c r="I14" s="3">
        <v>37</v>
      </c>
      <c r="J14" s="3">
        <v>38</v>
      </c>
      <c r="K14" s="3">
        <v>37</v>
      </c>
      <c r="L14" s="3">
        <v>3.54223433242506</v>
      </c>
    </row>
    <row r="15" spans="1:12" ht="15" customHeight="1" x14ac:dyDescent="0.25">
      <c r="A15" s="101">
        <v>42465</v>
      </c>
      <c r="B15" s="3">
        <v>37.200000000000003</v>
      </c>
      <c r="C15" s="99">
        <v>809256</v>
      </c>
      <c r="D15" s="3">
        <v>-0.79999999999999705</v>
      </c>
      <c r="E15" s="3">
        <v>-2.1052631578947301</v>
      </c>
      <c r="F15" s="3">
        <v>-2.1052631578947301</v>
      </c>
      <c r="G15" s="3">
        <v>37.200000000000003</v>
      </c>
      <c r="H15" s="3">
        <v>1.3623978201634801</v>
      </c>
      <c r="I15" s="3">
        <v>37.9</v>
      </c>
      <c r="J15" s="3">
        <v>37.9</v>
      </c>
      <c r="K15" s="3">
        <v>36.5</v>
      </c>
      <c r="L15" s="3">
        <v>1.3623978201634801</v>
      </c>
    </row>
    <row r="16" spans="1:12" ht="15" customHeight="1" x14ac:dyDescent="0.25">
      <c r="A16" s="101">
        <v>42466</v>
      </c>
      <c r="B16" s="3">
        <v>36.4</v>
      </c>
      <c r="C16" s="99">
        <v>166680</v>
      </c>
      <c r="D16" s="3">
        <v>-0.80000000000000404</v>
      </c>
      <c r="E16" s="3">
        <v>-2.15053763440861</v>
      </c>
      <c r="F16" s="3">
        <v>-2.15053763440861</v>
      </c>
      <c r="G16" s="3">
        <v>36.4</v>
      </c>
      <c r="H16" s="3">
        <v>-0.81743869209810405</v>
      </c>
      <c r="I16" s="3">
        <v>37.299999999999997</v>
      </c>
      <c r="J16" s="3">
        <v>37.4</v>
      </c>
      <c r="K16" s="3">
        <v>36.4</v>
      </c>
      <c r="L16" s="3">
        <v>-0.81743869209810405</v>
      </c>
    </row>
    <row r="17" spans="1:12" ht="15" customHeight="1" x14ac:dyDescent="0.25">
      <c r="A17" s="101">
        <v>42467</v>
      </c>
      <c r="B17" s="3">
        <v>35.799999999999997</v>
      </c>
      <c r="C17" s="99">
        <v>257620.99999999901</v>
      </c>
      <c r="D17" s="3">
        <v>-0.60000000000000098</v>
      </c>
      <c r="E17" s="3">
        <v>-1.64835164835165</v>
      </c>
      <c r="F17" s="3">
        <v>-1.64835164835165</v>
      </c>
      <c r="G17" s="3">
        <v>35.799999999999997</v>
      </c>
      <c r="H17" s="3">
        <v>-2.4523160762942902</v>
      </c>
      <c r="I17" s="3">
        <v>36.5</v>
      </c>
      <c r="J17" s="3">
        <v>36.799999999999997</v>
      </c>
      <c r="K17" s="3">
        <v>35.6</v>
      </c>
      <c r="L17" s="3">
        <v>-2.4523160762942902</v>
      </c>
    </row>
    <row r="18" spans="1:12" ht="15" customHeight="1" x14ac:dyDescent="0.25">
      <c r="A18" s="101">
        <v>42468</v>
      </c>
      <c r="B18" s="3">
        <v>35.799999999999997</v>
      </c>
      <c r="C18" s="99">
        <v>226500</v>
      </c>
      <c r="D18" s="3"/>
      <c r="E18" s="3"/>
      <c r="F18" s="3"/>
      <c r="G18" s="3">
        <v>35.799999999999997</v>
      </c>
      <c r="H18" s="3">
        <v>-2.4523160762942902</v>
      </c>
      <c r="I18" s="3">
        <v>35.799999999999997</v>
      </c>
      <c r="J18" s="3">
        <v>36.200000000000003</v>
      </c>
      <c r="K18" s="3">
        <v>35.4</v>
      </c>
      <c r="L18" s="3">
        <v>-2.4523160762942902</v>
      </c>
    </row>
    <row r="19" spans="1:12" ht="15" customHeight="1" x14ac:dyDescent="0.25">
      <c r="A19" s="101">
        <v>42471</v>
      </c>
      <c r="B19" s="3">
        <v>35.4</v>
      </c>
      <c r="C19" s="99">
        <v>286134</v>
      </c>
      <c r="D19" s="3">
        <v>-0.39999999999999802</v>
      </c>
      <c r="E19" s="3">
        <v>-1.1173184357541801</v>
      </c>
      <c r="F19" s="3">
        <v>-1.1173184357541801</v>
      </c>
      <c r="G19" s="3">
        <v>35.4</v>
      </c>
      <c r="H19" s="3">
        <v>-3.5422343324250698</v>
      </c>
      <c r="I19" s="3">
        <v>35.799999999999997</v>
      </c>
      <c r="J19" s="3">
        <v>35.9</v>
      </c>
      <c r="K19" s="3">
        <v>35</v>
      </c>
      <c r="L19" s="3">
        <v>-3.5422343324250698</v>
      </c>
    </row>
    <row r="20" spans="1:12" ht="15" customHeight="1" x14ac:dyDescent="0.25">
      <c r="A20" s="101">
        <v>42472</v>
      </c>
      <c r="B20" s="3">
        <v>34.700000000000003</v>
      </c>
      <c r="C20" s="99">
        <v>652479</v>
      </c>
      <c r="D20" s="3">
        <v>-0.69999999999999496</v>
      </c>
      <c r="E20" s="3">
        <v>-1.9774011299434899</v>
      </c>
      <c r="F20" s="3">
        <v>-1.9774011299434899</v>
      </c>
      <c r="G20" s="3">
        <v>34.700000000000003</v>
      </c>
      <c r="H20" s="3">
        <v>-5.4495912806539497</v>
      </c>
      <c r="I20" s="3">
        <v>35</v>
      </c>
      <c r="J20" s="3">
        <v>35.299999999999997</v>
      </c>
      <c r="K20" s="3">
        <v>34</v>
      </c>
      <c r="L20" s="3">
        <v>-5.4495912806539497</v>
      </c>
    </row>
    <row r="21" spans="1:12" ht="15" customHeight="1" x14ac:dyDescent="0.25">
      <c r="A21" s="101">
        <v>42473</v>
      </c>
      <c r="B21" s="3">
        <v>35.4</v>
      </c>
      <c r="C21" s="99">
        <v>215239</v>
      </c>
      <c r="D21" s="3">
        <v>0.69999999999999496</v>
      </c>
      <c r="E21" s="3">
        <v>2.01729106628241</v>
      </c>
      <c r="F21" s="3">
        <v>2.01729106628241</v>
      </c>
      <c r="G21" s="3">
        <v>35.4</v>
      </c>
      <c r="H21" s="3">
        <v>-3.5422343324250698</v>
      </c>
      <c r="I21" s="3">
        <v>34.799999999999997</v>
      </c>
      <c r="J21" s="3">
        <v>35.5</v>
      </c>
      <c r="K21" s="3">
        <v>34.299999999999997</v>
      </c>
      <c r="L21" s="3">
        <v>-3.5422343324250698</v>
      </c>
    </row>
    <row r="22" spans="1:12" ht="15" customHeight="1" x14ac:dyDescent="0.25">
      <c r="A22" s="101">
        <v>42474</v>
      </c>
      <c r="B22" s="3">
        <v>35.6</v>
      </c>
      <c r="C22" s="99">
        <v>173252</v>
      </c>
      <c r="D22" s="3">
        <v>0.20000000000000201</v>
      </c>
      <c r="E22" s="3">
        <v>0.56497175141243505</v>
      </c>
      <c r="F22" s="3">
        <v>0.56497175141243505</v>
      </c>
      <c r="G22" s="3">
        <v>35.6</v>
      </c>
      <c r="H22" s="3">
        <v>-2.9972752043596702</v>
      </c>
      <c r="I22" s="3">
        <v>35.5</v>
      </c>
      <c r="J22" s="3">
        <v>35.799999999999997</v>
      </c>
      <c r="K22" s="3">
        <v>35.1</v>
      </c>
      <c r="L22" s="3">
        <v>-2.9972752043596702</v>
      </c>
    </row>
    <row r="23" spans="1:12" ht="15" customHeight="1" x14ac:dyDescent="0.25">
      <c r="A23" s="101">
        <v>42475</v>
      </c>
      <c r="B23" s="3">
        <v>35.1</v>
      </c>
      <c r="C23" s="99">
        <v>206762</v>
      </c>
      <c r="D23" s="3">
        <v>-0.5</v>
      </c>
      <c r="E23" s="3">
        <v>-1.40449438202246</v>
      </c>
      <c r="F23" s="3">
        <v>-1.40449438202246</v>
      </c>
      <c r="G23" s="3">
        <v>35.1</v>
      </c>
      <c r="H23" s="3">
        <v>-4.3596730245231603</v>
      </c>
      <c r="I23" s="3">
        <v>35.799999999999997</v>
      </c>
      <c r="J23" s="3">
        <v>36.4</v>
      </c>
      <c r="K23" s="3">
        <v>35.1</v>
      </c>
      <c r="L23" s="3">
        <v>-4.3596730245231603</v>
      </c>
    </row>
    <row r="24" spans="1:12" ht="15" customHeight="1" x14ac:dyDescent="0.25">
      <c r="A24" s="101">
        <v>42478</v>
      </c>
      <c r="B24" s="3">
        <v>34.700000000000003</v>
      </c>
      <c r="C24" s="99">
        <v>150686</v>
      </c>
      <c r="D24" s="3">
        <v>-0.39999999999999802</v>
      </c>
      <c r="E24" s="3">
        <v>-1.1396011396011301</v>
      </c>
      <c r="F24" s="3">
        <v>-1.1396011396011301</v>
      </c>
      <c r="G24" s="3">
        <v>34.700000000000003</v>
      </c>
      <c r="H24" s="3">
        <v>-5.4495912806539497</v>
      </c>
      <c r="I24" s="3">
        <v>35.1</v>
      </c>
      <c r="J24" s="3">
        <v>35.1</v>
      </c>
      <c r="K24" s="3">
        <v>34.4</v>
      </c>
      <c r="L24" s="3">
        <v>-5.4495912806539497</v>
      </c>
    </row>
    <row r="25" spans="1:12" ht="15" customHeight="1" x14ac:dyDescent="0.25">
      <c r="A25" s="101">
        <v>42479</v>
      </c>
      <c r="B25" s="3">
        <v>34.4</v>
      </c>
      <c r="C25" s="99">
        <v>250475</v>
      </c>
      <c r="D25" s="3">
        <v>-0.30000000000000399</v>
      </c>
      <c r="E25" s="3">
        <v>-0.86455331412105196</v>
      </c>
      <c r="F25" s="3">
        <v>-0.86455331412105196</v>
      </c>
      <c r="G25" s="3">
        <v>34.4</v>
      </c>
      <c r="H25" s="3">
        <v>-6.2670299727520504</v>
      </c>
      <c r="I25" s="3">
        <v>34.700000000000003</v>
      </c>
      <c r="J25" s="3">
        <v>35.1</v>
      </c>
      <c r="K25" s="3">
        <v>34.299999999999997</v>
      </c>
      <c r="L25" s="3">
        <v>-6.2670299727520504</v>
      </c>
    </row>
    <row r="26" spans="1:12" ht="15" customHeight="1" x14ac:dyDescent="0.25">
      <c r="A26" s="101">
        <v>42480</v>
      </c>
      <c r="B26" s="3">
        <v>34.700000000000003</v>
      </c>
      <c r="C26" s="99">
        <v>235160</v>
      </c>
      <c r="D26" s="3">
        <v>0.30000000000000399</v>
      </c>
      <c r="E26" s="3">
        <v>0.87209302325581495</v>
      </c>
      <c r="F26" s="3">
        <v>0.87209302325581495</v>
      </c>
      <c r="G26" s="3">
        <v>34.700000000000003</v>
      </c>
      <c r="H26" s="3">
        <v>-5.4495912806539497</v>
      </c>
      <c r="I26" s="3">
        <v>34.1</v>
      </c>
      <c r="J26" s="3">
        <v>35.200000000000003</v>
      </c>
      <c r="K26" s="3">
        <v>34.1</v>
      </c>
      <c r="L26" s="3">
        <v>-5.4495912806539497</v>
      </c>
    </row>
    <row r="27" spans="1:12" ht="15" customHeight="1" x14ac:dyDescent="0.25">
      <c r="A27" s="101">
        <v>42481</v>
      </c>
      <c r="B27" s="3">
        <v>35</v>
      </c>
      <c r="C27" s="99">
        <v>317315</v>
      </c>
      <c r="D27" s="3">
        <v>0.29999999999999699</v>
      </c>
      <c r="E27" s="3">
        <v>0.86455331412102998</v>
      </c>
      <c r="F27" s="3">
        <v>0.86455331412102998</v>
      </c>
      <c r="G27" s="3">
        <v>35</v>
      </c>
      <c r="H27" s="3">
        <v>-4.6321525885558597</v>
      </c>
      <c r="I27" s="3">
        <v>35</v>
      </c>
      <c r="J27" s="3">
        <v>35</v>
      </c>
      <c r="K27" s="3">
        <v>33.6</v>
      </c>
      <c r="L27" s="3">
        <v>-4.6321525885558597</v>
      </c>
    </row>
    <row r="28" spans="1:12" ht="15" customHeight="1" x14ac:dyDescent="0.25">
      <c r="A28" s="101">
        <v>42482</v>
      </c>
      <c r="B28" s="3">
        <v>34.700000000000003</v>
      </c>
      <c r="C28" s="99">
        <v>227208</v>
      </c>
      <c r="D28" s="3">
        <v>-0.29999999999999699</v>
      </c>
      <c r="E28" s="3">
        <v>-0.85714285714284499</v>
      </c>
      <c r="F28" s="3">
        <v>-0.85714285714284499</v>
      </c>
      <c r="G28" s="3">
        <v>34.700000000000003</v>
      </c>
      <c r="H28" s="3">
        <v>-5.4495912806539497</v>
      </c>
      <c r="I28" s="3">
        <v>35</v>
      </c>
      <c r="J28" s="3">
        <v>35</v>
      </c>
      <c r="K28" s="3">
        <v>34</v>
      </c>
      <c r="L28" s="3">
        <v>-5.4495912806539497</v>
      </c>
    </row>
    <row r="29" spans="1:12" ht="15" customHeight="1" x14ac:dyDescent="0.25">
      <c r="A29" s="101">
        <v>42485</v>
      </c>
      <c r="B29" s="3">
        <v>34</v>
      </c>
      <c r="C29" s="99">
        <v>209869</v>
      </c>
      <c r="D29" s="3">
        <v>-0.70000000000000195</v>
      </c>
      <c r="E29" s="3">
        <v>-2.0172910662824299</v>
      </c>
      <c r="F29" s="3">
        <v>-2.0172910662824299</v>
      </c>
      <c r="G29" s="3">
        <v>34</v>
      </c>
      <c r="H29" s="3">
        <v>-7.3569482288828398</v>
      </c>
      <c r="I29" s="3">
        <v>34.9</v>
      </c>
      <c r="J29" s="3">
        <v>34.9</v>
      </c>
      <c r="K29" s="3">
        <v>33.5</v>
      </c>
      <c r="L29" s="3">
        <v>-7.3569482288828398</v>
      </c>
    </row>
    <row r="30" spans="1:12" ht="15" customHeight="1" x14ac:dyDescent="0.25">
      <c r="A30" s="101">
        <v>42486</v>
      </c>
      <c r="B30" s="3">
        <v>34</v>
      </c>
      <c r="C30" s="99">
        <v>105054</v>
      </c>
      <c r="D30" s="3"/>
      <c r="E30" s="3"/>
      <c r="F30" s="3"/>
      <c r="G30" s="3">
        <v>34</v>
      </c>
      <c r="H30" s="3">
        <v>-7.3569482288828398</v>
      </c>
      <c r="I30" s="3">
        <v>33.700000000000003</v>
      </c>
      <c r="J30" s="3">
        <v>34.200000000000003</v>
      </c>
      <c r="K30" s="3">
        <v>33.6</v>
      </c>
      <c r="L30" s="3">
        <v>-7.3569482288828398</v>
      </c>
    </row>
    <row r="31" spans="1:12" ht="15" customHeight="1" x14ac:dyDescent="0.25">
      <c r="A31" s="101">
        <v>42487</v>
      </c>
      <c r="B31" s="3">
        <v>34.799999999999997</v>
      </c>
      <c r="C31" s="99">
        <v>1214959</v>
      </c>
      <c r="D31" s="3">
        <v>0.79999999999999705</v>
      </c>
      <c r="E31" s="3">
        <v>2.3529411764705799</v>
      </c>
      <c r="F31" s="3">
        <v>2.3529411764705799</v>
      </c>
      <c r="G31" s="3">
        <v>34.799999999999997</v>
      </c>
      <c r="H31" s="3">
        <v>-5.1771117166212601</v>
      </c>
      <c r="I31" s="3">
        <v>35</v>
      </c>
      <c r="J31" s="3">
        <v>35.5</v>
      </c>
      <c r="K31" s="3">
        <v>34.6</v>
      </c>
      <c r="L31" s="3">
        <v>-5.1771117166212601</v>
      </c>
    </row>
    <row r="32" spans="1:12" ht="15" customHeight="1" x14ac:dyDescent="0.25">
      <c r="A32" s="101">
        <v>42488</v>
      </c>
      <c r="B32" s="3">
        <v>35.700000000000003</v>
      </c>
      <c r="C32" s="99">
        <v>353222</v>
      </c>
      <c r="D32" s="3">
        <v>0.90000000000000502</v>
      </c>
      <c r="E32" s="3">
        <v>2.58620689655173</v>
      </c>
      <c r="F32" s="3">
        <v>2.58620689655173</v>
      </c>
      <c r="G32" s="3">
        <v>35.700000000000003</v>
      </c>
      <c r="H32" s="3">
        <v>-2.72479564032697</v>
      </c>
      <c r="I32" s="3">
        <v>35</v>
      </c>
      <c r="J32" s="3">
        <v>36.200000000000003</v>
      </c>
      <c r="K32" s="3">
        <v>34.5</v>
      </c>
      <c r="L32" s="3">
        <v>-2.72479564032697</v>
      </c>
    </row>
    <row r="33" spans="1:12" ht="15" customHeight="1" x14ac:dyDescent="0.25">
      <c r="A33" s="101">
        <v>42489</v>
      </c>
      <c r="B33" s="3">
        <v>36.200000000000003</v>
      </c>
      <c r="C33" s="99">
        <v>173257</v>
      </c>
      <c r="D33" s="3">
        <v>0.5</v>
      </c>
      <c r="E33" s="3">
        <v>1.40056022408963</v>
      </c>
      <c r="F33" s="3">
        <v>1.40056022408963</v>
      </c>
      <c r="G33" s="3">
        <v>36.200000000000003</v>
      </c>
      <c r="H33" s="3">
        <v>-1.3623978201634801</v>
      </c>
      <c r="I33" s="3">
        <v>35.700000000000003</v>
      </c>
      <c r="J33" s="3">
        <v>36.299999999999997</v>
      </c>
      <c r="K33" s="3">
        <v>35</v>
      </c>
      <c r="L33" s="3">
        <v>-1.3623978201634801</v>
      </c>
    </row>
    <row r="34" spans="1:12" ht="15" customHeight="1" x14ac:dyDescent="0.25">
      <c r="A34" s="101">
        <v>42492</v>
      </c>
      <c r="B34" s="3">
        <v>36.799999999999997</v>
      </c>
      <c r="C34" s="99">
        <v>381624</v>
      </c>
      <c r="D34" s="3">
        <v>0.59999999999999398</v>
      </c>
      <c r="E34" s="3">
        <v>1.6574585635358901</v>
      </c>
      <c r="F34" s="3">
        <v>1.6574585635358901</v>
      </c>
      <c r="G34" s="3">
        <v>36.799999999999997</v>
      </c>
      <c r="H34" s="3">
        <v>0.27247956403268198</v>
      </c>
      <c r="I34" s="3">
        <v>36.4</v>
      </c>
      <c r="J34" s="3">
        <v>36.9</v>
      </c>
      <c r="K34" s="3">
        <v>35.799999999999997</v>
      </c>
      <c r="L34" s="3">
        <v>0.27247956403268198</v>
      </c>
    </row>
    <row r="35" spans="1:12" ht="15" customHeight="1" x14ac:dyDescent="0.25">
      <c r="A35" s="101">
        <v>42493</v>
      </c>
      <c r="B35" s="3">
        <v>36.700000000000003</v>
      </c>
      <c r="C35" s="99">
        <v>139355</v>
      </c>
      <c r="D35" s="3">
        <v>-9.9999999999994302E-2</v>
      </c>
      <c r="E35" s="3">
        <v>-0.271739130434767</v>
      </c>
      <c r="F35" s="3">
        <v>-0.271739130434767</v>
      </c>
      <c r="G35" s="3">
        <v>36.700000000000003</v>
      </c>
      <c r="H35" s="3"/>
      <c r="I35" s="3">
        <v>36.9</v>
      </c>
      <c r="J35" s="3">
        <v>37.1</v>
      </c>
      <c r="K35" s="3">
        <v>36.5</v>
      </c>
      <c r="L35" s="3"/>
    </row>
    <row r="36" spans="1:12" ht="15" customHeight="1" x14ac:dyDescent="0.25">
      <c r="A36" s="101">
        <v>42494</v>
      </c>
      <c r="B36" s="3">
        <v>36.6</v>
      </c>
      <c r="C36" s="99">
        <v>55121</v>
      </c>
      <c r="D36" s="3">
        <v>-0.100000000000001</v>
      </c>
      <c r="E36" s="3">
        <v>-0.27247956403270102</v>
      </c>
      <c r="F36" s="3">
        <v>-0.27247956403270102</v>
      </c>
      <c r="G36" s="3">
        <v>36.6</v>
      </c>
      <c r="H36" s="3">
        <v>-0.27247956403270102</v>
      </c>
      <c r="I36" s="3">
        <v>36.5</v>
      </c>
      <c r="J36" s="3">
        <v>36.9</v>
      </c>
      <c r="K36" s="3">
        <v>36.200000000000003</v>
      </c>
      <c r="L36" s="3">
        <v>-0.27247956403270102</v>
      </c>
    </row>
    <row r="37" spans="1:12" ht="15" customHeight="1" x14ac:dyDescent="0.25">
      <c r="A37" s="101">
        <v>42496</v>
      </c>
      <c r="B37" s="3">
        <v>36.1</v>
      </c>
      <c r="C37" s="99">
        <v>34431</v>
      </c>
      <c r="D37" s="3">
        <v>-0.5</v>
      </c>
      <c r="E37" s="3">
        <v>-1.3661202185792301</v>
      </c>
      <c r="F37" s="3">
        <v>-1.3661202185792301</v>
      </c>
      <c r="G37" s="3">
        <v>36.1</v>
      </c>
      <c r="H37" s="3">
        <v>-1.6348773841961799</v>
      </c>
      <c r="I37" s="3">
        <v>36.6</v>
      </c>
      <c r="J37" s="3">
        <v>36.799999999999997</v>
      </c>
      <c r="K37" s="3">
        <v>35.700000000000003</v>
      </c>
      <c r="L37" s="3">
        <v>-1.6348773841961799</v>
      </c>
    </row>
    <row r="38" spans="1:12" ht="15" customHeight="1" x14ac:dyDescent="0.25">
      <c r="A38" s="101">
        <v>42499</v>
      </c>
      <c r="B38" s="3">
        <v>36.700000000000003</v>
      </c>
      <c r="C38" s="99">
        <v>255339</v>
      </c>
      <c r="D38" s="3">
        <v>0.60000000000000098</v>
      </c>
      <c r="E38" s="3">
        <v>1.6620498614958501</v>
      </c>
      <c r="F38" s="3">
        <v>1.6620498614958501</v>
      </c>
      <c r="G38" s="3">
        <v>36.700000000000003</v>
      </c>
      <c r="H38" s="3"/>
      <c r="I38" s="3">
        <v>37.4</v>
      </c>
      <c r="J38" s="3">
        <v>37.6</v>
      </c>
      <c r="K38" s="3">
        <v>36.700000000000003</v>
      </c>
      <c r="L38" s="3"/>
    </row>
    <row r="39" spans="1:12" ht="15" customHeight="1" x14ac:dyDescent="0.25">
      <c r="A39" s="101">
        <v>42500</v>
      </c>
      <c r="B39" s="3">
        <v>37</v>
      </c>
      <c r="C39" s="99">
        <v>179038</v>
      </c>
      <c r="D39" s="3">
        <v>0.29999999999999699</v>
      </c>
      <c r="E39" s="3">
        <v>0.81743869209809294</v>
      </c>
      <c r="F39" s="3">
        <v>0.81743869209809294</v>
      </c>
      <c r="G39" s="3">
        <v>37</v>
      </c>
      <c r="H39" s="3">
        <v>0.81743869209808395</v>
      </c>
      <c r="I39" s="3">
        <v>37.1</v>
      </c>
      <c r="J39" s="3">
        <v>37.4</v>
      </c>
      <c r="K39" s="3">
        <v>36.700000000000003</v>
      </c>
      <c r="L39" s="3">
        <v>0.81743869209808395</v>
      </c>
    </row>
    <row r="40" spans="1:12" ht="15" customHeight="1" x14ac:dyDescent="0.25">
      <c r="A40" s="101">
        <v>42501</v>
      </c>
      <c r="B40" s="3">
        <v>37.9</v>
      </c>
      <c r="C40" s="99">
        <v>753606</v>
      </c>
      <c r="D40" s="3">
        <v>0.89999999999999802</v>
      </c>
      <c r="E40" s="3">
        <v>2.4324324324324298</v>
      </c>
      <c r="F40" s="3">
        <v>2.4324324324324298</v>
      </c>
      <c r="G40" s="3">
        <v>37.9</v>
      </c>
      <c r="H40" s="3">
        <v>3.26975476839235</v>
      </c>
      <c r="I40" s="3">
        <v>37.5</v>
      </c>
      <c r="J40" s="3">
        <v>38.200000000000003</v>
      </c>
      <c r="K40" s="3">
        <v>36.799999999999997</v>
      </c>
      <c r="L40" s="3">
        <v>3.26975476839235</v>
      </c>
    </row>
    <row r="41" spans="1:12" ht="15" customHeight="1" x14ac:dyDescent="0.25">
      <c r="A41" s="101">
        <v>42502</v>
      </c>
      <c r="B41" s="3">
        <v>38.799999999999997</v>
      </c>
      <c r="C41" s="99">
        <v>412371</v>
      </c>
      <c r="D41" s="3">
        <v>0.89999999999999802</v>
      </c>
      <c r="E41" s="3">
        <v>2.3746701846965701</v>
      </c>
      <c r="F41" s="3">
        <v>2.3746701846965701</v>
      </c>
      <c r="G41" s="3">
        <v>38.799999999999997</v>
      </c>
      <c r="H41" s="3">
        <v>5.7220708446866304</v>
      </c>
      <c r="I41" s="3">
        <v>37.9</v>
      </c>
      <c r="J41" s="3">
        <v>39</v>
      </c>
      <c r="K41" s="3">
        <v>37.299999999999997</v>
      </c>
      <c r="L41" s="3">
        <v>5.7220708446866304</v>
      </c>
    </row>
    <row r="42" spans="1:12" ht="15" customHeight="1" x14ac:dyDescent="0.25">
      <c r="A42" s="101">
        <v>42503</v>
      </c>
      <c r="B42" s="3">
        <v>39.6</v>
      </c>
      <c r="C42" s="99">
        <v>217963</v>
      </c>
      <c r="D42" s="3">
        <v>0.80000000000000404</v>
      </c>
      <c r="E42" s="3">
        <v>2.0618556701031001</v>
      </c>
      <c r="F42" s="3">
        <v>2.0618556701031001</v>
      </c>
      <c r="G42" s="3">
        <v>39.6</v>
      </c>
      <c r="H42" s="3">
        <v>7.9019073569482199</v>
      </c>
      <c r="I42" s="3">
        <v>38.799999999999997</v>
      </c>
      <c r="J42" s="3">
        <v>39.6</v>
      </c>
      <c r="K42" s="3">
        <v>38.5</v>
      </c>
      <c r="L42" s="3">
        <v>7.9019073569482199</v>
      </c>
    </row>
    <row r="43" spans="1:12" ht="15" customHeight="1" x14ac:dyDescent="0.25">
      <c r="A43" s="101">
        <v>42506</v>
      </c>
      <c r="B43" s="3">
        <v>38.5</v>
      </c>
      <c r="C43" s="99">
        <v>372765</v>
      </c>
      <c r="D43" s="3">
        <v>-1.1000000000000001</v>
      </c>
      <c r="E43" s="3">
        <v>-2.7777777777777701</v>
      </c>
      <c r="F43" s="3">
        <v>-2.7777777777777701</v>
      </c>
      <c r="G43" s="3">
        <v>38.5</v>
      </c>
      <c r="H43" s="3">
        <v>4.9046321525885404</v>
      </c>
      <c r="I43" s="3">
        <v>38.299999999999997</v>
      </c>
      <c r="J43" s="3">
        <v>39</v>
      </c>
      <c r="K43" s="3">
        <v>38</v>
      </c>
      <c r="L43" s="3">
        <v>4.9046321525885404</v>
      </c>
    </row>
    <row r="44" spans="1:12" ht="15" customHeight="1" x14ac:dyDescent="0.25">
      <c r="A44" s="101">
        <v>42507</v>
      </c>
      <c r="B44" s="3">
        <v>37.6</v>
      </c>
      <c r="C44" s="99">
        <v>205886</v>
      </c>
      <c r="D44" s="3">
        <v>-0.89999999999999802</v>
      </c>
      <c r="E44" s="3">
        <v>-2.33766233766233</v>
      </c>
      <c r="F44" s="3">
        <v>-2.33766233766233</v>
      </c>
      <c r="G44" s="3">
        <v>37.6</v>
      </c>
      <c r="H44" s="3">
        <v>2.4523160762942702</v>
      </c>
      <c r="I44" s="3">
        <v>38.5</v>
      </c>
      <c r="J44" s="3">
        <v>38.5</v>
      </c>
      <c r="K44" s="3">
        <v>37.299999999999997</v>
      </c>
      <c r="L44" s="3">
        <v>2.4523160762942702</v>
      </c>
    </row>
    <row r="45" spans="1:12" ht="15" customHeight="1" x14ac:dyDescent="0.25">
      <c r="A45" s="101">
        <v>42508</v>
      </c>
      <c r="B45" s="3">
        <v>36.4</v>
      </c>
      <c r="C45" s="99">
        <v>282058</v>
      </c>
      <c r="D45" s="3">
        <v>-1.2</v>
      </c>
      <c r="E45" s="3">
        <v>-3.1914893617021298</v>
      </c>
      <c r="F45" s="3">
        <v>-3.1914893617021298</v>
      </c>
      <c r="G45" s="3">
        <v>36.4</v>
      </c>
      <c r="H45" s="3">
        <v>-0.81743869209810405</v>
      </c>
      <c r="I45" s="3">
        <v>37</v>
      </c>
      <c r="J45" s="3">
        <v>37.200000000000003</v>
      </c>
      <c r="K45" s="3">
        <v>36.200000000000003</v>
      </c>
      <c r="L45" s="3">
        <v>-0.81743869209810405</v>
      </c>
    </row>
    <row r="46" spans="1:12" ht="15" customHeight="1" x14ac:dyDescent="0.25">
      <c r="A46" s="101">
        <v>42509</v>
      </c>
      <c r="B46" s="3">
        <v>36.6</v>
      </c>
      <c r="C46" s="99">
        <v>204682</v>
      </c>
      <c r="D46" s="3">
        <v>0.20000000000000201</v>
      </c>
      <c r="E46" s="3">
        <v>0.54945054945054705</v>
      </c>
      <c r="F46" s="3">
        <v>0.54945054945054705</v>
      </c>
      <c r="G46" s="3">
        <v>36.6</v>
      </c>
      <c r="H46" s="3">
        <v>-0.27247956403270102</v>
      </c>
      <c r="I46" s="3">
        <v>36.1</v>
      </c>
      <c r="J46" s="3">
        <v>36.799999999999997</v>
      </c>
      <c r="K46" s="3">
        <v>35.9</v>
      </c>
      <c r="L46" s="3">
        <v>-0.27247956403270102</v>
      </c>
    </row>
    <row r="47" spans="1:12" ht="15" customHeight="1" x14ac:dyDescent="0.25">
      <c r="A47" s="101">
        <v>42510</v>
      </c>
      <c r="B47" s="3">
        <v>36.5</v>
      </c>
      <c r="C47" s="99">
        <v>78425</v>
      </c>
      <c r="D47" s="3">
        <v>-0.100000000000001</v>
      </c>
      <c r="E47" s="3">
        <v>-0.27322404371584702</v>
      </c>
      <c r="F47" s="3">
        <v>-0.27322404371584702</v>
      </c>
      <c r="G47" s="3">
        <v>36.5</v>
      </c>
      <c r="H47" s="3">
        <v>-0.54495912806540203</v>
      </c>
      <c r="I47" s="3">
        <v>36.6</v>
      </c>
      <c r="J47" s="3">
        <v>36.6</v>
      </c>
      <c r="K47" s="3">
        <v>36.1</v>
      </c>
      <c r="L47" s="3">
        <v>-0.54495912806540203</v>
      </c>
    </row>
    <row r="48" spans="1:12" ht="15" customHeight="1" x14ac:dyDescent="0.25">
      <c r="A48" s="101">
        <v>42513</v>
      </c>
      <c r="B48" s="3">
        <v>36</v>
      </c>
      <c r="C48" s="99">
        <v>95353</v>
      </c>
      <c r="D48" s="3">
        <v>-0.5</v>
      </c>
      <c r="E48" s="3">
        <v>-1.3698630136986301</v>
      </c>
      <c r="F48" s="3">
        <v>-1.3698630136986301</v>
      </c>
      <c r="G48" s="3">
        <v>36</v>
      </c>
      <c r="H48" s="3">
        <v>-1.9073569482288899</v>
      </c>
      <c r="I48" s="3">
        <v>36.5</v>
      </c>
      <c r="J48" s="3">
        <v>36.5</v>
      </c>
      <c r="K48" s="3">
        <v>35.799999999999997</v>
      </c>
      <c r="L48" s="3">
        <v>-1.9073569482288899</v>
      </c>
    </row>
    <row r="49" spans="1:12" ht="15" customHeight="1" x14ac:dyDescent="0.25">
      <c r="A49" s="101">
        <v>42514</v>
      </c>
      <c r="B49" s="3">
        <v>36.1</v>
      </c>
      <c r="C49" s="99">
        <v>84277</v>
      </c>
      <c r="D49" s="3">
        <v>0.100000000000001</v>
      </c>
      <c r="E49" s="3">
        <v>0.27777777777777601</v>
      </c>
      <c r="F49" s="3">
        <v>0.27777777777777601</v>
      </c>
      <c r="G49" s="3">
        <v>36.1</v>
      </c>
      <c r="H49" s="3">
        <v>-1.6348773841961799</v>
      </c>
      <c r="I49" s="3">
        <v>35.9</v>
      </c>
      <c r="J49" s="3">
        <v>36.299999999999997</v>
      </c>
      <c r="K49" s="3">
        <v>35.6</v>
      </c>
      <c r="L49" s="3">
        <v>-1.6348773841961799</v>
      </c>
    </row>
    <row r="50" spans="1:12" ht="15" customHeight="1" x14ac:dyDescent="0.25">
      <c r="A50" s="101">
        <v>42515</v>
      </c>
      <c r="B50" s="3">
        <v>36.5</v>
      </c>
      <c r="C50" s="99">
        <v>246431</v>
      </c>
      <c r="D50" s="3">
        <v>0.39999999999999802</v>
      </c>
      <c r="E50" s="3">
        <v>1.10803324099721</v>
      </c>
      <c r="F50" s="3">
        <v>1.10803324099721</v>
      </c>
      <c r="G50" s="3">
        <v>36.5</v>
      </c>
      <c r="H50" s="3">
        <v>-0.54495912806540203</v>
      </c>
      <c r="I50" s="3">
        <v>36.1</v>
      </c>
      <c r="J50" s="3">
        <v>37</v>
      </c>
      <c r="K50" s="3">
        <v>35.6</v>
      </c>
      <c r="L50" s="3">
        <v>-0.54495912806540203</v>
      </c>
    </row>
    <row r="51" spans="1:12" ht="15" customHeight="1" x14ac:dyDescent="0.25">
      <c r="A51" s="101">
        <v>42516</v>
      </c>
      <c r="B51" s="3">
        <v>36.4</v>
      </c>
      <c r="C51" s="99">
        <v>132039</v>
      </c>
      <c r="D51" s="3">
        <v>-0.100000000000001</v>
      </c>
      <c r="E51" s="3">
        <v>-0.27397260273972401</v>
      </c>
      <c r="F51" s="3">
        <v>-0.27397260273972401</v>
      </c>
      <c r="G51" s="3">
        <v>36.4</v>
      </c>
      <c r="H51" s="3">
        <v>-0.81743869209810405</v>
      </c>
      <c r="I51" s="3">
        <v>36.5</v>
      </c>
      <c r="J51" s="3">
        <v>36.6</v>
      </c>
      <c r="K51" s="3">
        <v>36.200000000000003</v>
      </c>
      <c r="L51" s="3">
        <v>-0.81743869209810405</v>
      </c>
    </row>
    <row r="52" spans="1:12" ht="15" customHeight="1" x14ac:dyDescent="0.25">
      <c r="A52" s="101">
        <v>42517</v>
      </c>
      <c r="B52" s="3">
        <v>36.5</v>
      </c>
      <c r="C52" s="99">
        <v>104092</v>
      </c>
      <c r="D52" s="3">
        <v>0.100000000000001</v>
      </c>
      <c r="E52" s="3">
        <v>0.27472527472527303</v>
      </c>
      <c r="F52" s="3">
        <v>0.27472527472527303</v>
      </c>
      <c r="G52" s="3">
        <v>36.5</v>
      </c>
      <c r="H52" s="3">
        <v>-0.54495912806540203</v>
      </c>
      <c r="I52" s="3">
        <v>36.1</v>
      </c>
      <c r="J52" s="3">
        <v>37</v>
      </c>
      <c r="K52" s="3">
        <v>36.1</v>
      </c>
      <c r="L52" s="3">
        <v>-0.54495912806540203</v>
      </c>
    </row>
    <row r="53" spans="1:12" ht="15" customHeight="1" x14ac:dyDescent="0.25">
      <c r="A53" s="101">
        <v>42520</v>
      </c>
      <c r="B53" s="3">
        <v>36.299999999999997</v>
      </c>
      <c r="C53" s="99">
        <v>59794</v>
      </c>
      <c r="D53" s="3">
        <v>-0.20000000000000201</v>
      </c>
      <c r="E53" s="3">
        <v>-0.54794520547946002</v>
      </c>
      <c r="F53" s="3">
        <v>-0.54794520547946002</v>
      </c>
      <c r="G53" s="3">
        <v>36.299999999999997</v>
      </c>
      <c r="H53" s="3">
        <v>-1.0899182561308001</v>
      </c>
      <c r="I53" s="3">
        <v>36.5</v>
      </c>
      <c r="J53" s="3">
        <v>36.6</v>
      </c>
      <c r="K53" s="3">
        <v>36</v>
      </c>
      <c r="L53" s="3">
        <v>-1.0899182561308001</v>
      </c>
    </row>
    <row r="54" spans="1:12" ht="15" customHeight="1" x14ac:dyDescent="0.25">
      <c r="A54" s="101">
        <v>42521</v>
      </c>
      <c r="B54" s="3">
        <v>36.1</v>
      </c>
      <c r="C54" s="99">
        <v>108920</v>
      </c>
      <c r="D54" s="3">
        <v>-0.19999999999999499</v>
      </c>
      <c r="E54" s="3">
        <v>-0.55096418732780705</v>
      </c>
      <c r="F54" s="3">
        <v>-0.55096418732780705</v>
      </c>
      <c r="G54" s="3">
        <v>36.1</v>
      </c>
      <c r="H54" s="3">
        <v>-1.6348773841961799</v>
      </c>
      <c r="I54" s="3">
        <v>35.9</v>
      </c>
      <c r="J54" s="3">
        <v>36.1</v>
      </c>
      <c r="K54" s="3">
        <v>35.5</v>
      </c>
      <c r="L54" s="3">
        <v>-1.6348773841961799</v>
      </c>
    </row>
    <row r="55" spans="1:12" ht="15" customHeight="1" x14ac:dyDescent="0.25">
      <c r="A55" s="101">
        <v>42522</v>
      </c>
      <c r="B55" s="3">
        <v>35.6</v>
      </c>
      <c r="C55" s="99">
        <v>53179</v>
      </c>
      <c r="D55" s="3">
        <v>-0.5</v>
      </c>
      <c r="E55" s="3">
        <v>-1.3850415512465299</v>
      </c>
      <c r="F55" s="3">
        <v>-1.3850415512465299</v>
      </c>
      <c r="G55" s="3">
        <v>35.6</v>
      </c>
      <c r="H55" s="3">
        <v>-2.9972752043596702</v>
      </c>
      <c r="I55" s="3">
        <v>36</v>
      </c>
      <c r="J55" s="3">
        <v>36.1</v>
      </c>
      <c r="K55" s="3">
        <v>35.1</v>
      </c>
      <c r="L55" s="3">
        <v>-2.9972752043596702</v>
      </c>
    </row>
    <row r="56" spans="1:12" ht="15" customHeight="1" x14ac:dyDescent="0.25">
      <c r="A56" s="101">
        <v>42523</v>
      </c>
      <c r="B56" s="3">
        <v>35.799999999999997</v>
      </c>
      <c r="C56" s="99">
        <v>127796</v>
      </c>
      <c r="D56" s="3">
        <v>0.19999999999999499</v>
      </c>
      <c r="E56" s="3">
        <v>0.56179775280897903</v>
      </c>
      <c r="F56" s="3">
        <v>0.56179775280897903</v>
      </c>
      <c r="G56" s="3">
        <v>35.799999999999997</v>
      </c>
      <c r="H56" s="3">
        <v>-2.4523160762942902</v>
      </c>
      <c r="I56" s="3">
        <v>35.6</v>
      </c>
      <c r="J56" s="3">
        <v>36.1</v>
      </c>
      <c r="K56" s="3">
        <v>35.6</v>
      </c>
      <c r="L56" s="3">
        <v>-2.4523160762942902</v>
      </c>
    </row>
    <row r="57" spans="1:12" ht="15" customHeight="1" x14ac:dyDescent="0.25">
      <c r="A57" s="101">
        <v>42524</v>
      </c>
      <c r="B57" s="3">
        <v>35</v>
      </c>
      <c r="C57" s="99">
        <v>198915</v>
      </c>
      <c r="D57" s="3">
        <v>-0.79999999999999705</v>
      </c>
      <c r="E57" s="3">
        <v>-2.23463687150837</v>
      </c>
      <c r="F57" s="3">
        <v>-2.23463687150837</v>
      </c>
      <c r="G57" s="3">
        <v>35</v>
      </c>
      <c r="H57" s="3">
        <v>-4.6321525885558597</v>
      </c>
      <c r="I57" s="3">
        <v>35.799999999999997</v>
      </c>
      <c r="J57" s="3">
        <v>35.799999999999997</v>
      </c>
      <c r="K57" s="3">
        <v>34.799999999999997</v>
      </c>
      <c r="L57" s="3">
        <v>-4.6321525885558597</v>
      </c>
    </row>
    <row r="58" spans="1:12" ht="15" customHeight="1" x14ac:dyDescent="0.25">
      <c r="A58" s="101">
        <v>42528</v>
      </c>
      <c r="B58" s="3">
        <v>34.6</v>
      </c>
      <c r="C58" s="99">
        <v>288381</v>
      </c>
      <c r="D58" s="3">
        <v>-0.39999999999999802</v>
      </c>
      <c r="E58" s="3">
        <v>-1.1428571428571299</v>
      </c>
      <c r="F58" s="3">
        <v>-1.1428571428571299</v>
      </c>
      <c r="G58" s="3">
        <v>34.6</v>
      </c>
      <c r="H58" s="3">
        <v>-5.7220708446866499</v>
      </c>
      <c r="I58" s="3">
        <v>35</v>
      </c>
      <c r="J58" s="3">
        <v>35</v>
      </c>
      <c r="K58" s="3">
        <v>34.1</v>
      </c>
      <c r="L58" s="3">
        <v>-5.7220708446866499</v>
      </c>
    </row>
    <row r="59" spans="1:12" ht="15" customHeight="1" x14ac:dyDescent="0.25">
      <c r="A59" s="101">
        <v>42529</v>
      </c>
      <c r="B59" s="3">
        <v>34.799999999999997</v>
      </c>
      <c r="C59" s="99">
        <v>183761</v>
      </c>
      <c r="D59" s="3">
        <v>0.19999999999999499</v>
      </c>
      <c r="E59" s="3">
        <v>0.57803468208090703</v>
      </c>
      <c r="F59" s="3">
        <v>0.57803468208090703</v>
      </c>
      <c r="G59" s="3">
        <v>34.799999999999997</v>
      </c>
      <c r="H59" s="3">
        <v>-5.1771117166212601</v>
      </c>
      <c r="I59" s="3">
        <v>34.1</v>
      </c>
      <c r="J59" s="3">
        <v>34.9</v>
      </c>
      <c r="K59" s="3">
        <v>34.1</v>
      </c>
      <c r="L59" s="3">
        <v>-5.1771117166212601</v>
      </c>
    </row>
    <row r="60" spans="1:12" ht="15" customHeight="1" x14ac:dyDescent="0.25">
      <c r="A60" s="101">
        <v>42530</v>
      </c>
      <c r="B60" s="3">
        <v>34.5</v>
      </c>
      <c r="C60" s="99">
        <v>101703</v>
      </c>
      <c r="D60" s="3">
        <v>-0.29999999999999699</v>
      </c>
      <c r="E60" s="3">
        <v>-0.862068965517237</v>
      </c>
      <c r="F60" s="3">
        <v>-0.862068965517237</v>
      </c>
      <c r="G60" s="3">
        <v>34.5</v>
      </c>
      <c r="H60" s="3">
        <v>-5.9945504087193502</v>
      </c>
      <c r="I60" s="3">
        <v>34.700000000000003</v>
      </c>
      <c r="J60" s="3">
        <v>34.9</v>
      </c>
      <c r="K60" s="3">
        <v>34</v>
      </c>
      <c r="L60" s="3">
        <v>-5.9945504087193502</v>
      </c>
    </row>
    <row r="61" spans="1:12" ht="15" customHeight="1" x14ac:dyDescent="0.25">
      <c r="A61" s="101">
        <v>42531</v>
      </c>
      <c r="B61" s="3">
        <v>34</v>
      </c>
      <c r="C61" s="99">
        <v>78174</v>
      </c>
      <c r="D61" s="3">
        <v>-0.5</v>
      </c>
      <c r="E61" s="3">
        <v>-1.4492753623188299</v>
      </c>
      <c r="F61" s="3">
        <v>-1.4492753623188299</v>
      </c>
      <c r="G61" s="3">
        <v>34</v>
      </c>
      <c r="H61" s="3">
        <v>-7.3569482288828398</v>
      </c>
      <c r="I61" s="3">
        <v>34.5</v>
      </c>
      <c r="J61" s="3">
        <v>34.5</v>
      </c>
      <c r="K61" s="3">
        <v>33.5</v>
      </c>
      <c r="L61" s="3">
        <v>-7.3569482288828398</v>
      </c>
    </row>
    <row r="62" spans="1:12" ht="15" customHeight="1" x14ac:dyDescent="0.25">
      <c r="A62" s="101">
        <v>42534</v>
      </c>
      <c r="B62" s="3">
        <v>33.299999999999997</v>
      </c>
      <c r="C62" s="99">
        <v>72996</v>
      </c>
      <c r="D62" s="3">
        <v>-0.70000000000000195</v>
      </c>
      <c r="E62" s="3">
        <v>-2.0588235294117601</v>
      </c>
      <c r="F62" s="3">
        <v>-2.0588235294117601</v>
      </c>
      <c r="G62" s="3">
        <v>33.299999999999997</v>
      </c>
      <c r="H62" s="3">
        <v>-9.26430517711173</v>
      </c>
      <c r="I62" s="3">
        <v>33.5</v>
      </c>
      <c r="J62" s="3">
        <v>33.799999999999997</v>
      </c>
      <c r="K62" s="3">
        <v>32.9</v>
      </c>
      <c r="L62" s="3">
        <v>-9.26430517711173</v>
      </c>
    </row>
    <row r="63" spans="1:12" ht="15" customHeight="1" x14ac:dyDescent="0.25">
      <c r="A63" s="101">
        <v>42535</v>
      </c>
      <c r="B63" s="3">
        <v>32.700000000000003</v>
      </c>
      <c r="C63" s="99">
        <v>117283</v>
      </c>
      <c r="D63" s="3">
        <v>-0.59999999999999398</v>
      </c>
      <c r="E63" s="3">
        <v>-1.8018018018017801</v>
      </c>
      <c r="F63" s="3">
        <v>-1.8018018018017801</v>
      </c>
      <c r="G63" s="3">
        <v>32.700000000000003</v>
      </c>
      <c r="H63" s="3">
        <v>-10.899182561307899</v>
      </c>
      <c r="I63" s="3">
        <v>33.299999999999997</v>
      </c>
      <c r="J63" s="3">
        <v>33.6</v>
      </c>
      <c r="K63" s="3">
        <v>32</v>
      </c>
      <c r="L63" s="3">
        <v>-10.899182561307899</v>
      </c>
    </row>
    <row r="64" spans="1:12" ht="15" customHeight="1" x14ac:dyDescent="0.25">
      <c r="A64" s="101">
        <v>42536</v>
      </c>
      <c r="B64" s="3">
        <v>33.5</v>
      </c>
      <c r="C64" s="99">
        <v>196182</v>
      </c>
      <c r="D64" s="3">
        <v>0.79999999999999705</v>
      </c>
      <c r="E64" s="3">
        <v>2.4464831804281202</v>
      </c>
      <c r="F64" s="3">
        <v>2.4464831804281202</v>
      </c>
      <c r="G64" s="3">
        <v>33.5</v>
      </c>
      <c r="H64" s="3">
        <v>-8.7193460490463206</v>
      </c>
      <c r="I64" s="3">
        <v>32.200000000000003</v>
      </c>
      <c r="J64" s="3">
        <v>33.5</v>
      </c>
      <c r="K64" s="3">
        <v>32.200000000000003</v>
      </c>
      <c r="L64" s="3">
        <v>-8.7193460490463206</v>
      </c>
    </row>
    <row r="65" spans="1:12" ht="15" customHeight="1" x14ac:dyDescent="0.25">
      <c r="A65" s="101">
        <v>42537</v>
      </c>
      <c r="B65" s="3">
        <v>32</v>
      </c>
      <c r="C65" s="99">
        <v>114066</v>
      </c>
      <c r="D65" s="3">
        <v>-1.5</v>
      </c>
      <c r="E65" s="3">
        <v>-4.4776119402985</v>
      </c>
      <c r="F65" s="3">
        <v>-4.4776119402985</v>
      </c>
      <c r="G65" s="3">
        <v>32</v>
      </c>
      <c r="H65" s="3">
        <v>-12.8065395095367</v>
      </c>
      <c r="I65" s="3">
        <v>32.5</v>
      </c>
      <c r="J65" s="3">
        <v>32.700000000000003</v>
      </c>
      <c r="K65" s="3">
        <v>31.2</v>
      </c>
      <c r="L65" s="3">
        <v>-12.8065395095367</v>
      </c>
    </row>
    <row r="66" spans="1:12" ht="15" customHeight="1" x14ac:dyDescent="0.25">
      <c r="A66" s="101">
        <v>42538</v>
      </c>
      <c r="B66" s="3">
        <v>31.8</v>
      </c>
      <c r="C66" s="99">
        <v>198814</v>
      </c>
      <c r="D66" s="3">
        <v>-0.19999999999999901</v>
      </c>
      <c r="E66" s="3">
        <v>-0.624999999999997</v>
      </c>
      <c r="F66" s="3">
        <v>-0.624999999999997</v>
      </c>
      <c r="G66" s="3">
        <v>31.8</v>
      </c>
      <c r="H66" s="3">
        <v>-13.3514986376021</v>
      </c>
      <c r="I66" s="3">
        <v>32.5</v>
      </c>
      <c r="J66" s="3">
        <v>32.9</v>
      </c>
      <c r="K66" s="3">
        <v>31.3</v>
      </c>
      <c r="L66" s="3">
        <v>-13.3514986376021</v>
      </c>
    </row>
    <row r="67" spans="1:12" ht="15" customHeight="1" x14ac:dyDescent="0.25">
      <c r="A67" s="101">
        <v>42541</v>
      </c>
      <c r="B67" s="3">
        <v>32.799999999999997</v>
      </c>
      <c r="C67" s="99">
        <v>188046</v>
      </c>
      <c r="D67" s="3">
        <v>0.999999999999996</v>
      </c>
      <c r="E67" s="3">
        <v>3.1446540880503102</v>
      </c>
      <c r="F67" s="3">
        <v>3.1446540880503102</v>
      </c>
      <c r="G67" s="3">
        <v>32.799999999999997</v>
      </c>
      <c r="H67" s="3">
        <v>-10.626702997275199</v>
      </c>
      <c r="I67" s="3">
        <v>32.200000000000003</v>
      </c>
      <c r="J67" s="3">
        <v>33.1</v>
      </c>
      <c r="K67" s="3">
        <v>32.1</v>
      </c>
      <c r="L67" s="3">
        <v>-10.626702997275199</v>
      </c>
    </row>
    <row r="68" spans="1:12" ht="15" customHeight="1" x14ac:dyDescent="0.25">
      <c r="A68" s="101">
        <v>42542</v>
      </c>
      <c r="B68" s="3">
        <v>32.6</v>
      </c>
      <c r="C68" s="99">
        <v>45743</v>
      </c>
      <c r="D68" s="3">
        <v>-0.19999999999999499</v>
      </c>
      <c r="E68" s="3">
        <v>-0.60975609756096505</v>
      </c>
      <c r="F68" s="3">
        <v>-0.60975609756096505</v>
      </c>
      <c r="G68" s="3">
        <v>32.6</v>
      </c>
      <c r="H68" s="3">
        <v>-11.1716621253406</v>
      </c>
      <c r="I68" s="3">
        <v>32.9</v>
      </c>
      <c r="J68" s="3">
        <v>33.299999999999997</v>
      </c>
      <c r="K68" s="3">
        <v>32.299999999999997</v>
      </c>
      <c r="L68" s="3">
        <v>-11.1716621253406</v>
      </c>
    </row>
    <row r="69" spans="1:12" ht="15" customHeight="1" x14ac:dyDescent="0.25">
      <c r="A69" s="101">
        <v>42543</v>
      </c>
      <c r="B69" s="3">
        <v>32.799999999999997</v>
      </c>
      <c r="C69" s="99">
        <v>58521</v>
      </c>
      <c r="D69" s="3">
        <v>0.19999999999999499</v>
      </c>
      <c r="E69" s="3">
        <v>0.61349693251533299</v>
      </c>
      <c r="F69" s="3">
        <v>0.61349693251533299</v>
      </c>
      <c r="G69" s="3">
        <v>32.799999999999997</v>
      </c>
      <c r="H69" s="3">
        <v>-10.626702997275199</v>
      </c>
      <c r="I69" s="3">
        <v>32.6</v>
      </c>
      <c r="J69" s="3">
        <v>33.4</v>
      </c>
      <c r="K69" s="3">
        <v>32.1</v>
      </c>
      <c r="L69" s="3">
        <v>-10.626702997275199</v>
      </c>
    </row>
    <row r="70" spans="1:12" ht="15" customHeight="1" x14ac:dyDescent="0.25">
      <c r="A70" s="101">
        <v>42544</v>
      </c>
      <c r="B70" s="3">
        <v>33.299999999999997</v>
      </c>
      <c r="C70" s="99">
        <v>89019</v>
      </c>
      <c r="D70" s="3">
        <v>0.5</v>
      </c>
      <c r="E70" s="3">
        <v>1.52439024390242</v>
      </c>
      <c r="F70" s="3">
        <v>1.52439024390242</v>
      </c>
      <c r="G70" s="3">
        <v>33.299999999999997</v>
      </c>
      <c r="H70" s="3">
        <v>-9.26430517711173</v>
      </c>
      <c r="I70" s="3">
        <v>32.299999999999997</v>
      </c>
      <c r="J70" s="3">
        <v>33.5</v>
      </c>
      <c r="K70" s="3">
        <v>32.299999999999997</v>
      </c>
      <c r="L70" s="3">
        <v>-9.26430517711173</v>
      </c>
    </row>
    <row r="71" spans="1:12" ht="15" customHeight="1" x14ac:dyDescent="0.25">
      <c r="A71" s="101">
        <v>42548</v>
      </c>
      <c r="B71" s="3">
        <v>30.7</v>
      </c>
      <c r="C71" s="99">
        <v>274068</v>
      </c>
      <c r="D71" s="3">
        <v>-2.5999999999999899</v>
      </c>
      <c r="E71" s="3">
        <v>-7.8078078078077899</v>
      </c>
      <c r="F71" s="3">
        <v>-7.8078078078077899</v>
      </c>
      <c r="G71" s="3">
        <v>30.7</v>
      </c>
      <c r="H71" s="3">
        <v>-16.348773841961801</v>
      </c>
      <c r="I71" s="3">
        <v>30.5</v>
      </c>
      <c r="J71" s="3">
        <v>31.9</v>
      </c>
      <c r="K71" s="3">
        <v>30.1</v>
      </c>
      <c r="L71" s="3">
        <v>-16.348773841961801</v>
      </c>
    </row>
    <row r="72" spans="1:12" ht="15" customHeight="1" x14ac:dyDescent="0.25">
      <c r="A72" s="101">
        <v>42549</v>
      </c>
      <c r="B72" s="3">
        <v>30.7</v>
      </c>
      <c r="C72" s="99">
        <v>228131</v>
      </c>
      <c r="D72" s="3"/>
      <c r="E72" s="3"/>
      <c r="F72" s="3"/>
      <c r="G72" s="3">
        <v>30.7</v>
      </c>
      <c r="H72" s="3">
        <v>-16.348773841961801</v>
      </c>
      <c r="I72" s="3">
        <v>31.2</v>
      </c>
      <c r="J72" s="3">
        <v>31.7</v>
      </c>
      <c r="K72" s="3">
        <v>30.3</v>
      </c>
      <c r="L72" s="3">
        <v>-16.348773841961801</v>
      </c>
    </row>
    <row r="73" spans="1:12" ht="15" customHeight="1" x14ac:dyDescent="0.25">
      <c r="A73" s="101">
        <v>42550</v>
      </c>
      <c r="B73" s="3">
        <v>31.5</v>
      </c>
      <c r="C73" s="99">
        <v>96257</v>
      </c>
      <c r="D73" s="3">
        <v>0.8</v>
      </c>
      <c r="E73" s="3">
        <v>2.6058631921824098</v>
      </c>
      <c r="F73" s="3">
        <v>2.6058631921824098</v>
      </c>
      <c r="G73" s="3">
        <v>31.5</v>
      </c>
      <c r="H73" s="3">
        <v>-14.168937329700199</v>
      </c>
      <c r="I73" s="3">
        <v>30.8</v>
      </c>
      <c r="J73" s="3">
        <v>32</v>
      </c>
      <c r="K73" s="3">
        <v>30.8</v>
      </c>
      <c r="L73" s="3">
        <v>-14.168937329700199</v>
      </c>
    </row>
    <row r="74" spans="1:12" ht="15" customHeight="1" x14ac:dyDescent="0.25">
      <c r="A74" s="101">
        <v>42551</v>
      </c>
      <c r="B74" s="3">
        <v>32.200000000000003</v>
      </c>
      <c r="C74" s="99">
        <v>70047</v>
      </c>
      <c r="D74" s="3">
        <v>0.70000000000000195</v>
      </c>
      <c r="E74" s="3">
        <v>2.2222222222222299</v>
      </c>
      <c r="F74" s="3">
        <v>2.2222222222222299</v>
      </c>
      <c r="G74" s="3">
        <v>32.200000000000003</v>
      </c>
      <c r="H74" s="3">
        <v>-12.261580381471299</v>
      </c>
      <c r="I74" s="3">
        <v>31.5</v>
      </c>
      <c r="J74" s="3">
        <v>32.9</v>
      </c>
      <c r="K74" s="3">
        <v>31.5</v>
      </c>
      <c r="L74" s="3">
        <v>-12.261580381471299</v>
      </c>
    </row>
    <row r="75" spans="1:12" ht="15" customHeight="1" x14ac:dyDescent="0.25">
      <c r="A75" s="101">
        <v>42552</v>
      </c>
      <c r="B75" s="3">
        <v>32.9</v>
      </c>
      <c r="C75" s="99">
        <v>260682</v>
      </c>
      <c r="D75" s="3">
        <v>0.69999999999999496</v>
      </c>
      <c r="E75" s="3">
        <v>2.1739130434782399</v>
      </c>
      <c r="F75" s="3">
        <v>2.1739130434782399</v>
      </c>
      <c r="G75" s="3">
        <v>32.9</v>
      </c>
      <c r="H75" s="3">
        <v>-10.354223433242501</v>
      </c>
      <c r="I75" s="3">
        <v>32.299999999999997</v>
      </c>
      <c r="J75" s="3">
        <v>33</v>
      </c>
      <c r="K75" s="3">
        <v>32.299999999999997</v>
      </c>
      <c r="L75" s="3">
        <v>-10.354223433242501</v>
      </c>
    </row>
    <row r="76" spans="1:12" ht="15" customHeight="1" x14ac:dyDescent="0.25">
      <c r="A76" s="101">
        <v>42555</v>
      </c>
      <c r="B76" s="3">
        <v>33.1</v>
      </c>
      <c r="C76" s="99">
        <v>1718360</v>
      </c>
      <c r="D76" s="3">
        <v>0.20000000000000201</v>
      </c>
      <c r="E76" s="3">
        <v>0.60790273556232599</v>
      </c>
      <c r="F76" s="3">
        <v>0.60790273556232599</v>
      </c>
      <c r="G76" s="3">
        <v>33.1</v>
      </c>
      <c r="H76" s="3">
        <v>-9.8092643051771091</v>
      </c>
      <c r="I76" s="3">
        <v>33</v>
      </c>
      <c r="J76" s="3">
        <v>33.200000000000003</v>
      </c>
      <c r="K76" s="3">
        <v>32.4</v>
      </c>
      <c r="L76" s="3">
        <v>-9.8092643051771091</v>
      </c>
    </row>
    <row r="77" spans="1:12" ht="15" customHeight="1" x14ac:dyDescent="0.25">
      <c r="A77" s="101">
        <v>42556</v>
      </c>
      <c r="B77" s="3">
        <v>32.6</v>
      </c>
      <c r="C77" s="99">
        <v>34301</v>
      </c>
      <c r="D77" s="3">
        <v>-0.5</v>
      </c>
      <c r="E77" s="3">
        <v>-1.5105740181268801</v>
      </c>
      <c r="F77" s="3">
        <v>-1.5105740181268801</v>
      </c>
      <c r="G77" s="3">
        <v>32.6</v>
      </c>
      <c r="H77" s="3">
        <v>-11.1716621253406</v>
      </c>
      <c r="I77" s="3">
        <v>32.5</v>
      </c>
      <c r="J77" s="3">
        <v>33</v>
      </c>
      <c r="K77" s="3">
        <v>32.5</v>
      </c>
      <c r="L77" s="3">
        <v>-11.1716621253406</v>
      </c>
    </row>
    <row r="78" spans="1:12" ht="15" customHeight="1" x14ac:dyDescent="0.25">
      <c r="A78" s="101">
        <v>42557</v>
      </c>
      <c r="B78" s="3">
        <v>33</v>
      </c>
      <c r="C78" s="99">
        <v>104610</v>
      </c>
      <c r="D78" s="3">
        <v>0.39999999999999802</v>
      </c>
      <c r="E78" s="3">
        <v>1.22699386503066</v>
      </c>
      <c r="F78" s="3">
        <v>1.22699386503066</v>
      </c>
      <c r="G78" s="3">
        <v>33</v>
      </c>
      <c r="H78" s="3">
        <v>-10.0817438692098</v>
      </c>
      <c r="I78" s="3">
        <v>32.6</v>
      </c>
      <c r="J78" s="3">
        <v>33.1</v>
      </c>
      <c r="K78" s="3">
        <v>32</v>
      </c>
      <c r="L78" s="3">
        <v>-10.0817438692098</v>
      </c>
    </row>
    <row r="79" spans="1:12" ht="15" customHeight="1" x14ac:dyDescent="0.25">
      <c r="A79" s="101">
        <v>42558</v>
      </c>
      <c r="B79" s="3">
        <v>32.700000000000003</v>
      </c>
      <c r="C79" s="99">
        <v>67783</v>
      </c>
      <c r="D79" s="3">
        <v>-0.29999999999999699</v>
      </c>
      <c r="E79" s="3">
        <v>-0.90909090909090295</v>
      </c>
      <c r="F79" s="3">
        <v>-0.90909090909090295</v>
      </c>
      <c r="G79" s="3">
        <v>32.700000000000003</v>
      </c>
      <c r="H79" s="3">
        <v>-10.899182561307899</v>
      </c>
      <c r="I79" s="3">
        <v>33</v>
      </c>
      <c r="J79" s="3">
        <v>33.1</v>
      </c>
      <c r="K79" s="3">
        <v>32.299999999999997</v>
      </c>
      <c r="L79" s="3">
        <v>-10.899182561307899</v>
      </c>
    </row>
    <row r="80" spans="1:12" ht="15" customHeight="1" x14ac:dyDescent="0.25">
      <c r="A80" s="101">
        <v>42559</v>
      </c>
      <c r="B80" s="3">
        <v>33.1</v>
      </c>
      <c r="C80" s="99">
        <v>106810</v>
      </c>
      <c r="D80" s="3">
        <v>0.39999999999999802</v>
      </c>
      <c r="E80" s="3">
        <v>1.2232415902140501</v>
      </c>
      <c r="F80" s="3">
        <v>1.2232415902140501</v>
      </c>
      <c r="G80" s="3">
        <v>33.1</v>
      </c>
      <c r="H80" s="3">
        <v>-9.8092643051771091</v>
      </c>
      <c r="I80" s="3">
        <v>33.299999999999997</v>
      </c>
      <c r="J80" s="3">
        <v>33.6</v>
      </c>
      <c r="K80" s="3">
        <v>32.6</v>
      </c>
      <c r="L80" s="3">
        <v>-9.8092643051771091</v>
      </c>
    </row>
    <row r="81" spans="1:12" ht="15" customHeight="1" x14ac:dyDescent="0.25">
      <c r="A81" s="101">
        <v>42562</v>
      </c>
      <c r="B81" s="3">
        <v>32.6</v>
      </c>
      <c r="C81" s="99">
        <v>474675</v>
      </c>
      <c r="D81" s="3">
        <v>-0.5</v>
      </c>
      <c r="E81" s="3">
        <v>-1.5105740181268801</v>
      </c>
      <c r="F81" s="3">
        <v>-1.5105740181268801</v>
      </c>
      <c r="G81" s="3">
        <v>32.6</v>
      </c>
      <c r="H81" s="3">
        <v>-11.1716621253406</v>
      </c>
      <c r="I81" s="3">
        <v>33</v>
      </c>
      <c r="J81" s="3">
        <v>33.700000000000003</v>
      </c>
      <c r="K81" s="3">
        <v>32.5</v>
      </c>
      <c r="L81" s="3">
        <v>-11.1716621253406</v>
      </c>
    </row>
    <row r="82" spans="1:12" ht="15" customHeight="1" x14ac:dyDescent="0.25">
      <c r="A82" s="101">
        <v>42563</v>
      </c>
      <c r="B82" s="3">
        <v>32.700000000000003</v>
      </c>
      <c r="C82" s="99">
        <v>34319</v>
      </c>
      <c r="D82" s="3">
        <v>0.100000000000001</v>
      </c>
      <c r="E82" s="3">
        <v>0.306748466257666</v>
      </c>
      <c r="F82" s="3">
        <v>0.306748466257666</v>
      </c>
      <c r="G82" s="3">
        <v>32.700000000000003</v>
      </c>
      <c r="H82" s="3">
        <v>-10.899182561307899</v>
      </c>
      <c r="I82" s="3">
        <v>32.1</v>
      </c>
      <c r="J82" s="3">
        <v>32.9</v>
      </c>
      <c r="K82" s="3">
        <v>32.1</v>
      </c>
      <c r="L82" s="3">
        <v>-10.899182561307899</v>
      </c>
    </row>
    <row r="83" spans="1:12" ht="15" customHeight="1" x14ac:dyDescent="0.25">
      <c r="A83" s="101">
        <v>42564</v>
      </c>
      <c r="B83" s="3">
        <v>32.700000000000003</v>
      </c>
      <c r="C83" s="99">
        <v>30722</v>
      </c>
      <c r="D83" s="3"/>
      <c r="E83" s="3"/>
      <c r="F83" s="3"/>
      <c r="G83" s="3">
        <v>32.700000000000003</v>
      </c>
      <c r="H83" s="3">
        <v>-10.899182561307899</v>
      </c>
      <c r="I83" s="3">
        <v>32.4</v>
      </c>
      <c r="J83" s="3">
        <v>33.5</v>
      </c>
      <c r="K83" s="3">
        <v>32.200000000000003</v>
      </c>
      <c r="L83" s="3">
        <v>-10.899182561307899</v>
      </c>
    </row>
    <row r="84" spans="1:12" ht="15" customHeight="1" x14ac:dyDescent="0.25">
      <c r="A84" s="101">
        <v>42565</v>
      </c>
      <c r="B84" s="3">
        <v>33</v>
      </c>
      <c r="C84" s="99">
        <v>23638</v>
      </c>
      <c r="D84" s="3">
        <v>0.29999999999999699</v>
      </c>
      <c r="E84" s="3">
        <v>0.91743119266054496</v>
      </c>
      <c r="F84" s="3">
        <v>0.91743119266054496</v>
      </c>
      <c r="G84" s="3">
        <v>33</v>
      </c>
      <c r="H84" s="3">
        <v>-10.0817438692098</v>
      </c>
      <c r="I84" s="3">
        <v>32.700000000000003</v>
      </c>
      <c r="J84" s="3">
        <v>33</v>
      </c>
      <c r="K84" s="3">
        <v>32.5</v>
      </c>
      <c r="L84" s="3">
        <v>-10.0817438692098</v>
      </c>
    </row>
    <row r="85" spans="1:12" ht="15" customHeight="1" x14ac:dyDescent="0.25">
      <c r="A85" s="101">
        <v>42566</v>
      </c>
      <c r="B85" s="3">
        <v>33.1</v>
      </c>
      <c r="C85" s="99">
        <v>258382.99999999901</v>
      </c>
      <c r="D85" s="3">
        <v>0.100000000000001</v>
      </c>
      <c r="E85" s="3">
        <v>0.30303030303031597</v>
      </c>
      <c r="F85" s="3">
        <v>0.30303030303031597</v>
      </c>
      <c r="G85" s="3">
        <v>33.1</v>
      </c>
      <c r="H85" s="3">
        <v>-9.8092643051771091</v>
      </c>
      <c r="I85" s="3">
        <v>33.200000000000003</v>
      </c>
      <c r="J85" s="3">
        <v>33.200000000000003</v>
      </c>
      <c r="K85" s="3">
        <v>32</v>
      </c>
      <c r="L85" s="3">
        <v>-9.8092643051771091</v>
      </c>
    </row>
    <row r="86" spans="1:12" ht="15" customHeight="1" x14ac:dyDescent="0.25">
      <c r="A86" s="101">
        <v>42569</v>
      </c>
      <c r="B86" s="3">
        <v>33.6</v>
      </c>
      <c r="C86" s="99">
        <v>47595</v>
      </c>
      <c r="D86" s="3">
        <v>0.5</v>
      </c>
      <c r="E86" s="3">
        <v>1.5105740181268801</v>
      </c>
      <c r="F86" s="3">
        <v>1.5105740181268801</v>
      </c>
      <c r="G86" s="3">
        <v>33.6</v>
      </c>
      <c r="H86" s="3">
        <v>-8.4468664850136204</v>
      </c>
      <c r="I86" s="3">
        <v>33.4</v>
      </c>
      <c r="J86" s="3">
        <v>33.700000000000003</v>
      </c>
      <c r="K86" s="3">
        <v>32.6</v>
      </c>
      <c r="L86" s="3">
        <v>-8.4468664850136204</v>
      </c>
    </row>
    <row r="87" spans="1:12" ht="15" customHeight="1" x14ac:dyDescent="0.25">
      <c r="A87" s="101">
        <v>42570</v>
      </c>
      <c r="B87" s="3">
        <v>33.6</v>
      </c>
      <c r="C87" s="99">
        <v>365441</v>
      </c>
      <c r="D87" s="3"/>
      <c r="E87" s="3"/>
      <c r="F87" s="3"/>
      <c r="G87" s="3">
        <v>33.6</v>
      </c>
      <c r="H87" s="3">
        <v>-8.4468664850136204</v>
      </c>
      <c r="I87" s="3">
        <v>33.200000000000003</v>
      </c>
      <c r="J87" s="3">
        <v>33.799999999999997</v>
      </c>
      <c r="K87" s="3">
        <v>33.200000000000003</v>
      </c>
      <c r="L87" s="3">
        <v>-8.4468664850136204</v>
      </c>
    </row>
    <row r="88" spans="1:12" ht="15" customHeight="1" x14ac:dyDescent="0.25">
      <c r="A88" s="101">
        <v>42571</v>
      </c>
      <c r="B88" s="3">
        <v>34.299999999999997</v>
      </c>
      <c r="C88" s="99">
        <v>45183</v>
      </c>
      <c r="D88" s="3">
        <v>0.69999999999999496</v>
      </c>
      <c r="E88" s="3">
        <v>2.0833333333333202</v>
      </c>
      <c r="F88" s="3">
        <v>2.0833333333333202</v>
      </c>
      <c r="G88" s="3">
        <v>34.299999999999997</v>
      </c>
      <c r="H88" s="3">
        <v>-6.5395095367847498</v>
      </c>
      <c r="I88" s="3">
        <v>33.200000000000003</v>
      </c>
      <c r="J88" s="3">
        <v>34.299999999999997</v>
      </c>
      <c r="K88" s="3">
        <v>33.200000000000003</v>
      </c>
      <c r="L88" s="3">
        <v>-6.5395095367847498</v>
      </c>
    </row>
    <row r="89" spans="1:12" ht="15" customHeight="1" x14ac:dyDescent="0.25">
      <c r="A89" s="101">
        <v>42572</v>
      </c>
      <c r="B89" s="3">
        <v>34.200000000000003</v>
      </c>
      <c r="C89" s="99">
        <v>33551</v>
      </c>
      <c r="D89" s="3">
        <v>-9.9999999999994302E-2</v>
      </c>
      <c r="E89" s="3">
        <v>-0.29154518950435998</v>
      </c>
      <c r="F89" s="3">
        <v>-0.29154518950435998</v>
      </c>
      <c r="G89" s="3">
        <v>34.200000000000003</v>
      </c>
      <c r="H89" s="3">
        <v>-6.8119891008174296</v>
      </c>
      <c r="I89" s="3">
        <v>33.799999999999997</v>
      </c>
      <c r="J89" s="3">
        <v>34.299999999999997</v>
      </c>
      <c r="K89" s="3">
        <v>33.799999999999997</v>
      </c>
      <c r="L89" s="3">
        <v>-6.8119891008174296</v>
      </c>
    </row>
    <row r="90" spans="1:12" ht="15" customHeight="1" x14ac:dyDescent="0.25">
      <c r="A90" s="101">
        <v>42573</v>
      </c>
      <c r="B90" s="3">
        <v>34.6</v>
      </c>
      <c r="C90" s="99">
        <v>62234</v>
      </c>
      <c r="D90" s="3">
        <v>0.39999999999999802</v>
      </c>
      <c r="E90" s="3">
        <v>1.16959064327484</v>
      </c>
      <c r="F90" s="3">
        <v>1.16959064327484</v>
      </c>
      <c r="G90" s="3">
        <v>34.6</v>
      </c>
      <c r="H90" s="3">
        <v>-5.7220708446866499</v>
      </c>
      <c r="I90" s="3">
        <v>34.5</v>
      </c>
      <c r="J90" s="3">
        <v>34.799999999999997</v>
      </c>
      <c r="K90" s="3">
        <v>34</v>
      </c>
      <c r="L90" s="3">
        <v>-5.7220708446866499</v>
      </c>
    </row>
    <row r="91" spans="1:12" ht="15" customHeight="1" x14ac:dyDescent="0.25">
      <c r="A91" s="101">
        <v>42576</v>
      </c>
      <c r="B91" s="3">
        <v>35.1</v>
      </c>
      <c r="C91" s="99">
        <v>98131</v>
      </c>
      <c r="D91" s="3">
        <v>0.5</v>
      </c>
      <c r="E91" s="3">
        <v>1.44508670520231</v>
      </c>
      <c r="F91" s="3">
        <v>1.44508670520231</v>
      </c>
      <c r="G91" s="3">
        <v>35.1</v>
      </c>
      <c r="H91" s="3">
        <v>-4.3596730245231603</v>
      </c>
      <c r="I91" s="3">
        <v>34.6</v>
      </c>
      <c r="J91" s="3">
        <v>35.5</v>
      </c>
      <c r="K91" s="3">
        <v>34.200000000000003</v>
      </c>
      <c r="L91" s="3">
        <v>-4.3596730245231603</v>
      </c>
    </row>
    <row r="92" spans="1:12" ht="15" customHeight="1" x14ac:dyDescent="0.25">
      <c r="A92" s="101">
        <v>42577</v>
      </c>
      <c r="B92" s="3">
        <v>35.6</v>
      </c>
      <c r="C92" s="99">
        <v>63386</v>
      </c>
      <c r="D92" s="3">
        <v>0.5</v>
      </c>
      <c r="E92" s="3">
        <v>1.42450142450143</v>
      </c>
      <c r="F92" s="3">
        <v>1.42450142450143</v>
      </c>
      <c r="G92" s="3">
        <v>35.6</v>
      </c>
      <c r="H92" s="3">
        <v>-2.9972752043596702</v>
      </c>
      <c r="I92" s="3">
        <v>34.1</v>
      </c>
      <c r="J92" s="3">
        <v>36</v>
      </c>
      <c r="K92" s="3">
        <v>34.1</v>
      </c>
      <c r="L92" s="3">
        <v>-2.9972752043596702</v>
      </c>
    </row>
    <row r="93" spans="1:12" ht="15" customHeight="1" x14ac:dyDescent="0.25">
      <c r="A93" s="101">
        <v>42578</v>
      </c>
      <c r="B93" s="3">
        <v>35.4</v>
      </c>
      <c r="C93" s="99">
        <v>92778</v>
      </c>
      <c r="D93" s="3">
        <v>-0.20000000000000201</v>
      </c>
      <c r="E93" s="3">
        <v>-0.56179775280900102</v>
      </c>
      <c r="F93" s="3">
        <v>-0.56179775280900102</v>
      </c>
      <c r="G93" s="3">
        <v>35.4</v>
      </c>
      <c r="H93" s="3">
        <v>-3.5422343324250698</v>
      </c>
      <c r="I93" s="3">
        <v>34.5</v>
      </c>
      <c r="J93" s="3">
        <v>35.6</v>
      </c>
      <c r="K93" s="3">
        <v>34.4</v>
      </c>
      <c r="L93" s="3">
        <v>-3.5422343324250698</v>
      </c>
    </row>
    <row r="94" spans="1:12" ht="15" customHeight="1" x14ac:dyDescent="0.25">
      <c r="A94" s="101">
        <v>42579</v>
      </c>
      <c r="B94" s="3">
        <v>35</v>
      </c>
      <c r="C94" s="99">
        <v>36642</v>
      </c>
      <c r="D94" s="3">
        <v>-0.39999999999999802</v>
      </c>
      <c r="E94" s="3">
        <v>-1.1299435028248499</v>
      </c>
      <c r="F94" s="3">
        <v>-1.1299435028248499</v>
      </c>
      <c r="G94" s="3">
        <v>35</v>
      </c>
      <c r="H94" s="3">
        <v>-4.6321525885558597</v>
      </c>
      <c r="I94" s="3">
        <v>35.299999999999997</v>
      </c>
      <c r="J94" s="3">
        <v>35.299999999999997</v>
      </c>
      <c r="K94" s="3">
        <v>34.4</v>
      </c>
      <c r="L94" s="3">
        <v>-4.6321525885558597</v>
      </c>
    </row>
    <row r="95" spans="1:12" ht="15" customHeight="1" x14ac:dyDescent="0.25">
      <c r="A95" s="101">
        <v>42580</v>
      </c>
      <c r="B95" s="3">
        <v>34.799999999999997</v>
      </c>
      <c r="C95" s="99">
        <v>59621</v>
      </c>
      <c r="D95" s="3">
        <v>-0.20000000000000201</v>
      </c>
      <c r="E95" s="3">
        <v>-0.57142857142857795</v>
      </c>
      <c r="F95" s="3">
        <v>-0.57142857142857795</v>
      </c>
      <c r="G95" s="3">
        <v>34.799999999999997</v>
      </c>
      <c r="H95" s="3">
        <v>-5.1771117166212601</v>
      </c>
      <c r="I95" s="3">
        <v>34.4</v>
      </c>
      <c r="J95" s="3">
        <v>34.9</v>
      </c>
      <c r="K95" s="3">
        <v>34.299999999999997</v>
      </c>
      <c r="L95" s="3">
        <v>-5.1771117166212601</v>
      </c>
    </row>
    <row r="96" spans="1:12" ht="15" customHeight="1" x14ac:dyDescent="0.25">
      <c r="A96" s="101">
        <v>42583</v>
      </c>
      <c r="B96" s="3">
        <v>34.9</v>
      </c>
      <c r="C96" s="99">
        <v>63696</v>
      </c>
      <c r="D96" s="3">
        <v>0.100000000000001</v>
      </c>
      <c r="E96" s="3">
        <v>0.28735632183909399</v>
      </c>
      <c r="F96" s="3">
        <v>0.28735632183909399</v>
      </c>
      <c r="G96" s="3">
        <v>34.9</v>
      </c>
      <c r="H96" s="3">
        <v>-4.9046321525885599</v>
      </c>
      <c r="I96" s="3">
        <v>34.9</v>
      </c>
      <c r="J96" s="3">
        <v>35.1</v>
      </c>
      <c r="K96" s="3">
        <v>34.6</v>
      </c>
      <c r="L96" s="3">
        <v>-4.9046321525885599</v>
      </c>
    </row>
    <row r="97" spans="1:12" ht="15" customHeight="1" x14ac:dyDescent="0.25">
      <c r="A97" s="101">
        <v>42584</v>
      </c>
      <c r="B97" s="3">
        <v>35.200000000000003</v>
      </c>
      <c r="C97" s="99">
        <v>59537</v>
      </c>
      <c r="D97" s="3">
        <v>0.30000000000000399</v>
      </c>
      <c r="E97" s="3">
        <v>0.859598853868215</v>
      </c>
      <c r="F97" s="3">
        <v>0.859598853868215</v>
      </c>
      <c r="G97" s="3">
        <v>35.200000000000003</v>
      </c>
      <c r="H97" s="3">
        <v>-4.0871934604904601</v>
      </c>
      <c r="I97" s="3">
        <v>34.799999999999997</v>
      </c>
      <c r="J97" s="3">
        <v>35.200000000000003</v>
      </c>
      <c r="K97" s="3">
        <v>34.5</v>
      </c>
      <c r="L97" s="3">
        <v>-4.0871934604904601</v>
      </c>
    </row>
    <row r="98" spans="1:12" ht="15" customHeight="1" x14ac:dyDescent="0.25">
      <c r="A98" s="101">
        <v>42585</v>
      </c>
      <c r="B98" s="3">
        <v>35.299999999999997</v>
      </c>
      <c r="C98" s="99">
        <v>34406</v>
      </c>
      <c r="D98" s="3">
        <v>9.9999999999994302E-2</v>
      </c>
      <c r="E98" s="3">
        <v>0.28409090909089402</v>
      </c>
      <c r="F98" s="3">
        <v>0.28409090909089402</v>
      </c>
      <c r="G98" s="3">
        <v>35.299999999999997</v>
      </c>
      <c r="H98" s="3">
        <v>-3.8147138964577798</v>
      </c>
      <c r="I98" s="3">
        <v>35.200000000000003</v>
      </c>
      <c r="J98" s="3">
        <v>35.299999999999997</v>
      </c>
      <c r="K98" s="3">
        <v>34.799999999999997</v>
      </c>
      <c r="L98" s="3">
        <v>-3.8147138964577798</v>
      </c>
    </row>
    <row r="99" spans="1:12" ht="15" customHeight="1" x14ac:dyDescent="0.25">
      <c r="A99" s="101">
        <v>42586</v>
      </c>
      <c r="B99" s="3">
        <v>35.200000000000003</v>
      </c>
      <c r="C99" s="99">
        <v>64303</v>
      </c>
      <c r="D99" s="3">
        <v>-9.9999999999994302E-2</v>
      </c>
      <c r="E99" s="3">
        <v>-0.28328611898015199</v>
      </c>
      <c r="F99" s="3">
        <v>-0.28328611898015199</v>
      </c>
      <c r="G99" s="3">
        <v>35.200000000000003</v>
      </c>
      <c r="H99" s="3">
        <v>-4.0871934604904601</v>
      </c>
      <c r="I99" s="3">
        <v>35.299999999999997</v>
      </c>
      <c r="J99" s="3">
        <v>35.299999999999997</v>
      </c>
      <c r="K99" s="3">
        <v>34.5</v>
      </c>
      <c r="L99" s="3">
        <v>-4.0871934604904601</v>
      </c>
    </row>
    <row r="100" spans="1:12" ht="15" customHeight="1" x14ac:dyDescent="0.25">
      <c r="A100" s="101">
        <v>42587</v>
      </c>
      <c r="B100" s="3">
        <v>35</v>
      </c>
      <c r="C100" s="99">
        <v>16545</v>
      </c>
      <c r="D100" s="3">
        <v>-0.20000000000000201</v>
      </c>
      <c r="E100" s="3">
        <v>-0.56818181818182301</v>
      </c>
      <c r="F100" s="3">
        <v>-0.56818181818182301</v>
      </c>
      <c r="G100" s="3">
        <v>35</v>
      </c>
      <c r="H100" s="3">
        <v>-4.6321525885558597</v>
      </c>
      <c r="I100" s="3">
        <v>35</v>
      </c>
      <c r="J100" s="3">
        <v>35.200000000000003</v>
      </c>
      <c r="K100" s="3">
        <v>34.700000000000003</v>
      </c>
      <c r="L100" s="3">
        <v>-4.6321525885558597</v>
      </c>
    </row>
    <row r="101" spans="1:12" ht="15" customHeight="1" x14ac:dyDescent="0.25">
      <c r="A101" s="101">
        <v>42590</v>
      </c>
      <c r="B101" s="3">
        <v>35.200000000000003</v>
      </c>
      <c r="C101" s="99">
        <v>102345</v>
      </c>
      <c r="D101" s="3">
        <v>0.20000000000000201</v>
      </c>
      <c r="E101" s="3">
        <v>0.57142857142857795</v>
      </c>
      <c r="F101" s="3">
        <v>0.57142857142857795</v>
      </c>
      <c r="G101" s="3">
        <v>35.200000000000003</v>
      </c>
      <c r="H101" s="3">
        <v>-4.0871934604904601</v>
      </c>
      <c r="I101" s="3">
        <v>35.1</v>
      </c>
      <c r="J101" s="3">
        <v>36</v>
      </c>
      <c r="K101" s="3">
        <v>34.6</v>
      </c>
      <c r="L101" s="3">
        <v>-4.0871934604904601</v>
      </c>
    </row>
    <row r="102" spans="1:12" ht="15" customHeight="1" x14ac:dyDescent="0.25">
      <c r="A102" s="101">
        <v>42591</v>
      </c>
      <c r="B102" s="3">
        <v>35.1</v>
      </c>
      <c r="C102" s="99">
        <v>81791</v>
      </c>
      <c r="D102" s="3">
        <v>-0.100000000000001</v>
      </c>
      <c r="E102" s="3">
        <v>-0.284090909090917</v>
      </c>
      <c r="F102" s="3">
        <v>-0.284090909090917</v>
      </c>
      <c r="G102" s="3">
        <v>35.1</v>
      </c>
      <c r="H102" s="3">
        <v>-4.3596730245231603</v>
      </c>
      <c r="I102" s="3">
        <v>35</v>
      </c>
      <c r="J102" s="3">
        <v>35.299999999999997</v>
      </c>
      <c r="K102" s="3">
        <v>34.799999999999997</v>
      </c>
      <c r="L102" s="3">
        <v>-4.3596730245231603</v>
      </c>
    </row>
    <row r="103" spans="1:12" ht="15" customHeight="1" x14ac:dyDescent="0.25">
      <c r="A103" s="101">
        <v>42592</v>
      </c>
      <c r="B103" s="3">
        <v>32.6</v>
      </c>
      <c r="C103" s="99">
        <v>733310</v>
      </c>
      <c r="D103" s="3">
        <v>-2.5</v>
      </c>
      <c r="E103" s="3">
        <v>-7.1225071225071197</v>
      </c>
      <c r="F103" s="3">
        <v>-7.1225071225071197</v>
      </c>
      <c r="G103" s="3">
        <v>32.6</v>
      </c>
      <c r="H103" s="3">
        <v>-11.1716621253406</v>
      </c>
      <c r="I103" s="3">
        <v>33.299999999999997</v>
      </c>
      <c r="J103" s="3">
        <v>34.5</v>
      </c>
      <c r="K103" s="3">
        <v>32.1</v>
      </c>
      <c r="L103" s="3">
        <v>-11.1716621253406</v>
      </c>
    </row>
    <row r="104" spans="1:12" ht="15" customHeight="1" x14ac:dyDescent="0.25">
      <c r="A104" s="101">
        <v>42593</v>
      </c>
      <c r="B104" s="3">
        <v>32.6</v>
      </c>
      <c r="C104" s="99">
        <v>629565</v>
      </c>
      <c r="D104" s="3"/>
      <c r="E104" s="3"/>
      <c r="F104" s="3"/>
      <c r="G104" s="3">
        <v>32.6</v>
      </c>
      <c r="H104" s="3">
        <v>-11.1716621253406</v>
      </c>
      <c r="I104" s="3">
        <v>32.9</v>
      </c>
      <c r="J104" s="3">
        <v>33</v>
      </c>
      <c r="K104" s="3">
        <v>31.5</v>
      </c>
      <c r="L104" s="3">
        <v>-11.1716621253406</v>
      </c>
    </row>
    <row r="105" spans="1:12" ht="15" customHeight="1" x14ac:dyDescent="0.25">
      <c r="A105" s="101">
        <v>42594</v>
      </c>
      <c r="B105" s="3">
        <v>32.9</v>
      </c>
      <c r="C105" s="99">
        <v>373430</v>
      </c>
      <c r="D105" s="3">
        <v>0.29999999999999699</v>
      </c>
      <c r="E105" s="3">
        <v>0.92024539877300005</v>
      </c>
      <c r="F105" s="3">
        <v>0.92024539877300005</v>
      </c>
      <c r="G105" s="3">
        <v>32.9</v>
      </c>
      <c r="H105" s="3">
        <v>-10.354223433242501</v>
      </c>
      <c r="I105" s="3">
        <v>32.9</v>
      </c>
      <c r="J105" s="3">
        <v>33.1</v>
      </c>
      <c r="K105" s="3">
        <v>32.5</v>
      </c>
      <c r="L105" s="3">
        <v>-10.354223433242501</v>
      </c>
    </row>
    <row r="106" spans="1:12" ht="15" customHeight="1" x14ac:dyDescent="0.25">
      <c r="A106" s="101">
        <v>42597</v>
      </c>
      <c r="B106" s="3">
        <v>33.200000000000003</v>
      </c>
      <c r="C106" s="99">
        <v>200441</v>
      </c>
      <c r="D106" s="3">
        <v>0.30000000000000399</v>
      </c>
      <c r="E106" s="3">
        <v>0.91185410334346795</v>
      </c>
      <c r="F106" s="3">
        <v>0.91185410334346795</v>
      </c>
      <c r="G106" s="3">
        <v>33.200000000000003</v>
      </c>
      <c r="H106" s="3">
        <v>-9.5367847411444107</v>
      </c>
      <c r="I106" s="3">
        <v>33</v>
      </c>
      <c r="J106" s="3">
        <v>33.299999999999997</v>
      </c>
      <c r="K106" s="3">
        <v>33</v>
      </c>
      <c r="L106" s="3">
        <v>-9.5367847411444107</v>
      </c>
    </row>
    <row r="107" spans="1:12" ht="15" customHeight="1" x14ac:dyDescent="0.25">
      <c r="A107" s="101">
        <v>42598</v>
      </c>
      <c r="B107" s="3">
        <v>31.7</v>
      </c>
      <c r="C107" s="99">
        <v>85586</v>
      </c>
      <c r="D107" s="3">
        <v>-1.5</v>
      </c>
      <c r="E107" s="3">
        <v>-4.5180722891566303</v>
      </c>
      <c r="F107" s="3">
        <v>-4.5180722891566303</v>
      </c>
      <c r="G107" s="3">
        <v>31.7</v>
      </c>
      <c r="H107" s="3">
        <v>-13.623978201634801</v>
      </c>
      <c r="I107" s="3">
        <v>33.200000000000003</v>
      </c>
      <c r="J107" s="3">
        <v>33.200000000000003</v>
      </c>
      <c r="K107" s="3">
        <v>31.6</v>
      </c>
      <c r="L107" s="3">
        <v>-13.623978201634801</v>
      </c>
    </row>
    <row r="108" spans="1:12" ht="15" customHeight="1" x14ac:dyDescent="0.25">
      <c r="A108" s="101">
        <v>42599</v>
      </c>
      <c r="B108" s="3">
        <v>31.2</v>
      </c>
      <c r="C108" s="99">
        <v>69090</v>
      </c>
      <c r="D108" s="3">
        <v>-0.5</v>
      </c>
      <c r="E108" s="3">
        <v>-1.5772870662460501</v>
      </c>
      <c r="F108" s="3">
        <v>-1.5772870662460501</v>
      </c>
      <c r="G108" s="3">
        <v>31.2</v>
      </c>
      <c r="H108" s="3">
        <v>-14.9863760217983</v>
      </c>
      <c r="I108" s="3">
        <v>31.7</v>
      </c>
      <c r="J108" s="3">
        <v>32.1</v>
      </c>
      <c r="K108" s="3">
        <v>31</v>
      </c>
      <c r="L108" s="3">
        <v>-14.9863760217983</v>
      </c>
    </row>
    <row r="109" spans="1:12" ht="15" customHeight="1" x14ac:dyDescent="0.25">
      <c r="A109" s="101">
        <v>42600</v>
      </c>
      <c r="B109" s="3">
        <v>31.8</v>
      </c>
      <c r="C109" s="99">
        <v>366576</v>
      </c>
      <c r="D109" s="3">
        <v>0.60000000000000098</v>
      </c>
      <c r="E109" s="3">
        <v>1.92307692307693</v>
      </c>
      <c r="F109" s="3">
        <v>1.92307692307693</v>
      </c>
      <c r="G109" s="3">
        <v>31.8</v>
      </c>
      <c r="H109" s="3">
        <v>-13.3514986376021</v>
      </c>
      <c r="I109" s="3">
        <v>31.2</v>
      </c>
      <c r="J109" s="3">
        <v>32.5</v>
      </c>
      <c r="K109" s="3">
        <v>30.9</v>
      </c>
      <c r="L109" s="3">
        <v>-13.3514986376021</v>
      </c>
    </row>
    <row r="110" spans="1:12" ht="15" customHeight="1" x14ac:dyDescent="0.25">
      <c r="A110" s="101">
        <v>42601</v>
      </c>
      <c r="B110" s="3">
        <v>32</v>
      </c>
      <c r="C110" s="99">
        <v>232447</v>
      </c>
      <c r="D110" s="3">
        <v>0.19999999999999901</v>
      </c>
      <c r="E110" s="3">
        <v>0.62893081761006198</v>
      </c>
      <c r="F110" s="3">
        <v>0.62893081761006198</v>
      </c>
      <c r="G110" s="3">
        <v>32</v>
      </c>
      <c r="H110" s="3">
        <v>-12.8065395095367</v>
      </c>
      <c r="I110" s="3">
        <v>32.1</v>
      </c>
      <c r="J110" s="3">
        <v>32.299999999999997</v>
      </c>
      <c r="K110" s="3">
        <v>31.5</v>
      </c>
      <c r="L110" s="3">
        <v>-12.8065395095367</v>
      </c>
    </row>
    <row r="111" spans="1:12" ht="15" customHeight="1" x14ac:dyDescent="0.25">
      <c r="A111" s="101">
        <v>42604</v>
      </c>
      <c r="B111" s="3">
        <v>32</v>
      </c>
      <c r="C111" s="99">
        <v>140764</v>
      </c>
      <c r="D111" s="3"/>
      <c r="E111" s="3"/>
      <c r="F111" s="3"/>
      <c r="G111" s="3">
        <v>32</v>
      </c>
      <c r="H111" s="3">
        <v>-12.8065395095367</v>
      </c>
      <c r="I111" s="3">
        <v>32</v>
      </c>
      <c r="J111" s="3">
        <v>32.299999999999997</v>
      </c>
      <c r="K111" s="3">
        <v>31.6</v>
      </c>
      <c r="L111" s="3">
        <v>-12.8065395095367</v>
      </c>
    </row>
    <row r="112" spans="1:12" ht="15" customHeight="1" x14ac:dyDescent="0.25">
      <c r="A112" s="101">
        <v>42605</v>
      </c>
      <c r="B112" s="3">
        <v>32.4</v>
      </c>
      <c r="C112" s="99">
        <v>75439</v>
      </c>
      <c r="D112" s="3">
        <v>0.39999999999999802</v>
      </c>
      <c r="E112" s="3">
        <v>1.24999999999999</v>
      </c>
      <c r="F112" s="3">
        <v>1.24999999999999</v>
      </c>
      <c r="G112" s="3">
        <v>32.4</v>
      </c>
      <c r="H112" s="3">
        <v>-11.716621253406</v>
      </c>
      <c r="I112" s="3">
        <v>32</v>
      </c>
      <c r="J112" s="3">
        <v>32.4</v>
      </c>
      <c r="K112" s="3">
        <v>31.7</v>
      </c>
      <c r="L112" s="3">
        <v>-11.716621253406</v>
      </c>
    </row>
    <row r="113" spans="1:12" ht="15" customHeight="1" x14ac:dyDescent="0.25">
      <c r="A113" s="101">
        <v>42606</v>
      </c>
      <c r="B113" s="3">
        <v>32</v>
      </c>
      <c r="C113" s="99">
        <v>70473</v>
      </c>
      <c r="D113" s="3">
        <v>-0.39999999999999802</v>
      </c>
      <c r="E113" s="3">
        <v>-1.2345679012345601</v>
      </c>
      <c r="F113" s="3">
        <v>-1.2345679012345601</v>
      </c>
      <c r="G113" s="3">
        <v>32</v>
      </c>
      <c r="H113" s="3">
        <v>-12.8065395095367</v>
      </c>
      <c r="I113" s="3">
        <v>32.6</v>
      </c>
      <c r="J113" s="3">
        <v>32.6</v>
      </c>
      <c r="K113" s="3">
        <v>31.6</v>
      </c>
      <c r="L113" s="3">
        <v>-12.8065395095367</v>
      </c>
    </row>
    <row r="114" spans="1:12" ht="15" customHeight="1" x14ac:dyDescent="0.25">
      <c r="A114" s="101">
        <v>42607</v>
      </c>
      <c r="B114" s="3">
        <v>31.7</v>
      </c>
      <c r="C114" s="99">
        <v>74305</v>
      </c>
      <c r="D114" s="3">
        <v>-0.3</v>
      </c>
      <c r="E114" s="3">
        <v>-0.937500000000002</v>
      </c>
      <c r="F114" s="3">
        <v>-0.937500000000002</v>
      </c>
      <c r="G114" s="3">
        <v>31.7</v>
      </c>
      <c r="H114" s="3">
        <v>-13.623978201634801</v>
      </c>
      <c r="I114" s="3">
        <v>32</v>
      </c>
      <c r="J114" s="3">
        <v>32</v>
      </c>
      <c r="K114" s="3">
        <v>31.2</v>
      </c>
      <c r="L114" s="3">
        <v>-13.623978201634801</v>
      </c>
    </row>
    <row r="115" spans="1:12" ht="15" customHeight="1" x14ac:dyDescent="0.25">
      <c r="A115" s="101">
        <v>42608</v>
      </c>
      <c r="B115" s="3">
        <v>31.4</v>
      </c>
      <c r="C115" s="99">
        <v>59616</v>
      </c>
      <c r="D115" s="3">
        <v>-0.3</v>
      </c>
      <c r="E115" s="3">
        <v>-0.94637223974763895</v>
      </c>
      <c r="F115" s="3">
        <v>-0.94637223974763895</v>
      </c>
      <c r="G115" s="3">
        <v>31.4</v>
      </c>
      <c r="H115" s="3">
        <v>-14.441416893732899</v>
      </c>
      <c r="I115" s="3">
        <v>31.6</v>
      </c>
      <c r="J115" s="3">
        <v>31.6</v>
      </c>
      <c r="K115" s="3">
        <v>31.1</v>
      </c>
      <c r="L115" s="3">
        <v>-14.441416893732899</v>
      </c>
    </row>
    <row r="116" spans="1:12" ht="15" customHeight="1" x14ac:dyDescent="0.25">
      <c r="A116" s="101">
        <v>42611</v>
      </c>
      <c r="B116" s="3">
        <v>31.6</v>
      </c>
      <c r="C116" s="99">
        <v>51329</v>
      </c>
      <c r="D116" s="3">
        <v>0.20000000000000201</v>
      </c>
      <c r="E116" s="3">
        <v>0.63694267515923497</v>
      </c>
      <c r="F116" s="3">
        <v>0.63694267515923497</v>
      </c>
      <c r="G116" s="3">
        <v>31.6</v>
      </c>
      <c r="H116" s="3">
        <v>-13.896457765667501</v>
      </c>
      <c r="I116" s="3">
        <v>32</v>
      </c>
      <c r="J116" s="3">
        <v>32</v>
      </c>
      <c r="K116" s="3">
        <v>31.1</v>
      </c>
      <c r="L116" s="3">
        <v>-13.896457765667501</v>
      </c>
    </row>
    <row r="117" spans="1:12" ht="15" customHeight="1" x14ac:dyDescent="0.25">
      <c r="A117" s="101">
        <v>42612</v>
      </c>
      <c r="B117" s="3">
        <v>31.2</v>
      </c>
      <c r="C117" s="99">
        <v>44275</v>
      </c>
      <c r="D117" s="3">
        <v>-0.40000000000000202</v>
      </c>
      <c r="E117" s="3">
        <v>-1.26582278481013</v>
      </c>
      <c r="F117" s="3">
        <v>-1.26582278481013</v>
      </c>
      <c r="G117" s="3">
        <v>31.2</v>
      </c>
      <c r="H117" s="3">
        <v>-14.9863760217983</v>
      </c>
      <c r="I117" s="3">
        <v>31.6</v>
      </c>
      <c r="J117" s="3">
        <v>31.6</v>
      </c>
      <c r="K117" s="3">
        <v>31.1</v>
      </c>
      <c r="L117" s="3">
        <v>-14.9863760217983</v>
      </c>
    </row>
    <row r="118" spans="1:12" ht="15" customHeight="1" x14ac:dyDescent="0.25">
      <c r="A118" s="101">
        <v>42613</v>
      </c>
      <c r="B118" s="3">
        <v>30.7</v>
      </c>
      <c r="C118" s="99">
        <v>76773</v>
      </c>
      <c r="D118" s="3">
        <v>-0.5</v>
      </c>
      <c r="E118" s="3">
        <v>-1.6025641025641</v>
      </c>
      <c r="F118" s="3">
        <v>-1.6025641025641</v>
      </c>
      <c r="G118" s="3">
        <v>30.7</v>
      </c>
      <c r="H118" s="3">
        <v>-16.348773841961801</v>
      </c>
      <c r="I118" s="3">
        <v>31.2</v>
      </c>
      <c r="J118" s="3">
        <v>31.2</v>
      </c>
      <c r="K118" s="3">
        <v>30.6</v>
      </c>
      <c r="L118" s="3">
        <v>-16.348773841961801</v>
      </c>
    </row>
    <row r="119" spans="1:12" ht="15" customHeight="1" x14ac:dyDescent="0.25">
      <c r="A119" s="101">
        <v>42614</v>
      </c>
      <c r="B119" s="3">
        <v>31</v>
      </c>
      <c r="C119" s="99">
        <v>60276</v>
      </c>
      <c r="D119" s="3">
        <v>0.3</v>
      </c>
      <c r="E119" s="3">
        <v>0.97719869706840401</v>
      </c>
      <c r="F119" s="3">
        <v>0.97719869706840401</v>
      </c>
      <c r="G119" s="3">
        <v>31</v>
      </c>
      <c r="H119" s="3">
        <v>-15.5313351498637</v>
      </c>
      <c r="I119" s="3">
        <v>30.7</v>
      </c>
      <c r="J119" s="3">
        <v>31.3</v>
      </c>
      <c r="K119" s="3">
        <v>30.7</v>
      </c>
      <c r="L119" s="3">
        <v>-15.5313351498637</v>
      </c>
    </row>
    <row r="120" spans="1:12" ht="15" customHeight="1" x14ac:dyDescent="0.25">
      <c r="A120" s="101">
        <v>42615</v>
      </c>
      <c r="B120" s="3">
        <v>30.4</v>
      </c>
      <c r="C120" s="99">
        <v>168440</v>
      </c>
      <c r="D120" s="3">
        <v>-0.60000000000000098</v>
      </c>
      <c r="E120" s="3">
        <v>-1.93548387096774</v>
      </c>
      <c r="F120" s="3">
        <v>-1.93548387096774</v>
      </c>
      <c r="G120" s="3">
        <v>30.4</v>
      </c>
      <c r="H120" s="3">
        <v>-17.166212534059898</v>
      </c>
      <c r="I120" s="3">
        <v>31</v>
      </c>
      <c r="J120" s="3">
        <v>31</v>
      </c>
      <c r="K120" s="3">
        <v>30.1</v>
      </c>
      <c r="L120" s="3">
        <v>-17.166212534059898</v>
      </c>
    </row>
    <row r="121" spans="1:12" ht="15" customHeight="1" x14ac:dyDescent="0.25">
      <c r="A121" s="101">
        <v>42618</v>
      </c>
      <c r="B121" s="3">
        <v>30.5</v>
      </c>
      <c r="C121" s="99">
        <v>50607</v>
      </c>
      <c r="D121" s="3">
        <v>0.100000000000001</v>
      </c>
      <c r="E121" s="3">
        <v>0.32894736842106198</v>
      </c>
      <c r="F121" s="3">
        <v>0.32894736842106198</v>
      </c>
      <c r="G121" s="3">
        <v>30.5</v>
      </c>
      <c r="H121" s="3">
        <v>-16.893732970027202</v>
      </c>
      <c r="I121" s="3">
        <v>30.2</v>
      </c>
      <c r="J121" s="3">
        <v>30.6</v>
      </c>
      <c r="K121" s="3">
        <v>30.2</v>
      </c>
      <c r="L121" s="3">
        <v>-16.893732970027202</v>
      </c>
    </row>
    <row r="122" spans="1:12" ht="15" customHeight="1" x14ac:dyDescent="0.25">
      <c r="A122" s="101">
        <v>42619</v>
      </c>
      <c r="B122" s="3">
        <v>30.6</v>
      </c>
      <c r="C122" s="99">
        <v>145978</v>
      </c>
      <c r="D122" s="3">
        <v>0.100000000000001</v>
      </c>
      <c r="E122" s="3">
        <v>0.32786885245901198</v>
      </c>
      <c r="F122" s="3">
        <v>0.32786885245901198</v>
      </c>
      <c r="G122" s="3">
        <v>30.6</v>
      </c>
      <c r="H122" s="3">
        <v>-16.621253405994501</v>
      </c>
      <c r="I122" s="3">
        <v>30.5</v>
      </c>
      <c r="J122" s="3">
        <v>30.7</v>
      </c>
      <c r="K122" s="3">
        <v>30.1</v>
      </c>
      <c r="L122" s="3">
        <v>-16.621253405994501</v>
      </c>
    </row>
    <row r="123" spans="1:12" ht="15" customHeight="1" x14ac:dyDescent="0.25">
      <c r="A123" s="101">
        <v>42620</v>
      </c>
      <c r="B123" s="3">
        <v>30.9</v>
      </c>
      <c r="C123" s="99">
        <v>104864</v>
      </c>
      <c r="D123" s="3">
        <v>0.29999999999999699</v>
      </c>
      <c r="E123" s="3">
        <v>0.98039215686274095</v>
      </c>
      <c r="F123" s="3">
        <v>0.98039215686274095</v>
      </c>
      <c r="G123" s="3">
        <v>30.9</v>
      </c>
      <c r="H123" s="3">
        <v>-15.803814713896401</v>
      </c>
      <c r="I123" s="3">
        <v>30.7</v>
      </c>
      <c r="J123" s="3">
        <v>31.2</v>
      </c>
      <c r="K123" s="3">
        <v>30.6</v>
      </c>
      <c r="L123" s="3">
        <v>-15.803814713896401</v>
      </c>
    </row>
    <row r="124" spans="1:12" ht="15" customHeight="1" x14ac:dyDescent="0.25">
      <c r="A124" s="101">
        <v>42621</v>
      </c>
      <c r="B124" s="3">
        <v>30.7</v>
      </c>
      <c r="C124" s="99">
        <v>37595</v>
      </c>
      <c r="D124" s="3">
        <v>-0.19999999999999901</v>
      </c>
      <c r="E124" s="3">
        <v>-0.64724919093850297</v>
      </c>
      <c r="F124" s="3">
        <v>-0.64724919093850297</v>
      </c>
      <c r="G124" s="3">
        <v>30.7</v>
      </c>
      <c r="H124" s="3">
        <v>-16.348773841961801</v>
      </c>
      <c r="I124" s="3">
        <v>31</v>
      </c>
      <c r="J124" s="3">
        <v>31</v>
      </c>
      <c r="K124" s="3">
        <v>30.5</v>
      </c>
      <c r="L124" s="3">
        <v>-16.348773841961801</v>
      </c>
    </row>
    <row r="125" spans="1:12" ht="15" customHeight="1" x14ac:dyDescent="0.25">
      <c r="A125" s="101">
        <v>42622</v>
      </c>
      <c r="B125" s="3">
        <v>30.2</v>
      </c>
      <c r="C125" s="99">
        <v>59676</v>
      </c>
      <c r="D125" s="3">
        <v>-0.5</v>
      </c>
      <c r="E125" s="3">
        <v>-1.6286644951139999</v>
      </c>
      <c r="F125" s="3">
        <v>-1.6286644951139999</v>
      </c>
      <c r="G125" s="3">
        <v>30.2</v>
      </c>
      <c r="H125" s="3">
        <v>-17.711171662125299</v>
      </c>
      <c r="I125" s="3">
        <v>30.3</v>
      </c>
      <c r="J125" s="3">
        <v>30.7</v>
      </c>
      <c r="K125" s="3">
        <v>30.2</v>
      </c>
      <c r="L125" s="3">
        <v>-17.711171662125299</v>
      </c>
    </row>
    <row r="126" spans="1:12" ht="15" customHeight="1" x14ac:dyDescent="0.25">
      <c r="A126" s="101">
        <v>42625</v>
      </c>
      <c r="B126" s="3">
        <v>29.6</v>
      </c>
      <c r="C126" s="99">
        <v>108492</v>
      </c>
      <c r="D126" s="3">
        <v>-0.59999999999999698</v>
      </c>
      <c r="E126" s="3">
        <v>-1.9867549668874001</v>
      </c>
      <c r="F126" s="3">
        <v>-1.9867549668874001</v>
      </c>
      <c r="G126" s="3">
        <v>29.6</v>
      </c>
      <c r="H126" s="3">
        <v>-19.3460490463215</v>
      </c>
      <c r="I126" s="3">
        <v>30</v>
      </c>
      <c r="J126" s="3">
        <v>30</v>
      </c>
      <c r="K126" s="3">
        <v>29.2</v>
      </c>
      <c r="L126" s="3">
        <v>-19.3460490463215</v>
      </c>
    </row>
    <row r="127" spans="1:12" ht="15" customHeight="1" x14ac:dyDescent="0.25">
      <c r="A127" s="101">
        <v>42626</v>
      </c>
      <c r="B127" s="3">
        <v>28.4</v>
      </c>
      <c r="C127" s="99">
        <v>652611</v>
      </c>
      <c r="D127" s="3">
        <v>-1.2</v>
      </c>
      <c r="E127" s="3">
        <v>-4.0540540540540597</v>
      </c>
      <c r="F127" s="3">
        <v>-4.0540540540540597</v>
      </c>
      <c r="G127" s="3">
        <v>28.4</v>
      </c>
      <c r="H127" s="3">
        <v>-22.6158038147139</v>
      </c>
      <c r="I127" s="3">
        <v>29.1</v>
      </c>
      <c r="J127" s="3">
        <v>29.6</v>
      </c>
      <c r="K127" s="3">
        <v>27.9</v>
      </c>
      <c r="L127" s="3">
        <v>-22.6158038147139</v>
      </c>
    </row>
    <row r="128" spans="1:12" ht="15" customHeight="1" x14ac:dyDescent="0.25">
      <c r="A128" s="101">
        <v>42627</v>
      </c>
      <c r="B128" s="3">
        <v>29.1</v>
      </c>
      <c r="C128" s="99">
        <v>170823</v>
      </c>
      <c r="D128" s="3">
        <v>0.70000000000000195</v>
      </c>
      <c r="E128" s="3">
        <v>2.46478873239437</v>
      </c>
      <c r="F128" s="3">
        <v>2.46478873239437</v>
      </c>
      <c r="G128" s="3">
        <v>29.1</v>
      </c>
      <c r="H128" s="3">
        <v>-20.708446866485001</v>
      </c>
      <c r="I128" s="3">
        <v>28.1</v>
      </c>
      <c r="J128" s="3">
        <v>29.1</v>
      </c>
      <c r="K128" s="3">
        <v>28.1</v>
      </c>
      <c r="L128" s="3">
        <v>-20.708446866485001</v>
      </c>
    </row>
    <row r="129" spans="1:12" ht="15" customHeight="1" x14ac:dyDescent="0.25">
      <c r="A129" s="101">
        <v>42628</v>
      </c>
      <c r="B129" s="3">
        <v>29.2</v>
      </c>
      <c r="C129" s="99">
        <v>214677</v>
      </c>
      <c r="D129" s="3">
        <v>9.9999999999997799E-2</v>
      </c>
      <c r="E129" s="3">
        <v>0.34364261168384702</v>
      </c>
      <c r="F129" s="3">
        <v>0.34364261168384702</v>
      </c>
      <c r="G129" s="3">
        <v>29.2</v>
      </c>
      <c r="H129" s="3">
        <v>-20.435967302452301</v>
      </c>
      <c r="I129" s="3">
        <v>29.1</v>
      </c>
      <c r="J129" s="3">
        <v>29.4</v>
      </c>
      <c r="K129" s="3">
        <v>28.7</v>
      </c>
      <c r="L129" s="3">
        <v>-20.435967302452301</v>
      </c>
    </row>
    <row r="130" spans="1:12" ht="15" customHeight="1" x14ac:dyDescent="0.25">
      <c r="A130" s="101">
        <v>42629</v>
      </c>
      <c r="B130" s="3">
        <v>28.7</v>
      </c>
      <c r="C130" s="99">
        <v>205573</v>
      </c>
      <c r="D130" s="3">
        <v>-0.5</v>
      </c>
      <c r="E130" s="3">
        <v>-1.7123287671232801</v>
      </c>
      <c r="F130" s="3">
        <v>-1.7123287671232801</v>
      </c>
      <c r="G130" s="3">
        <v>28.7</v>
      </c>
      <c r="H130" s="3">
        <v>-21.798365122615799</v>
      </c>
      <c r="I130" s="3">
        <v>29.2</v>
      </c>
      <c r="J130" s="3">
        <v>29.3</v>
      </c>
      <c r="K130" s="3">
        <v>28</v>
      </c>
      <c r="L130" s="3">
        <v>-21.798365122615799</v>
      </c>
    </row>
    <row r="131" spans="1:12" ht="15" customHeight="1" x14ac:dyDescent="0.25">
      <c r="A131" s="101">
        <v>42632</v>
      </c>
      <c r="B131" s="3">
        <v>28.4</v>
      </c>
      <c r="C131" s="99">
        <v>231929</v>
      </c>
      <c r="D131" s="3">
        <v>-0.3</v>
      </c>
      <c r="E131" s="3">
        <v>-1.0452961672473799</v>
      </c>
      <c r="F131" s="3">
        <v>-1.0452961672473799</v>
      </c>
      <c r="G131" s="3">
        <v>28.4</v>
      </c>
      <c r="H131" s="3">
        <v>-22.6158038147139</v>
      </c>
      <c r="I131" s="3">
        <v>28.7</v>
      </c>
      <c r="J131" s="3">
        <v>29</v>
      </c>
      <c r="K131" s="3">
        <v>28</v>
      </c>
      <c r="L131" s="3">
        <v>-22.6158038147139</v>
      </c>
    </row>
    <row r="132" spans="1:12" ht="15" customHeight="1" x14ac:dyDescent="0.25">
      <c r="A132" s="101">
        <v>42633</v>
      </c>
      <c r="B132" s="3">
        <v>28.8</v>
      </c>
      <c r="C132" s="99">
        <v>337438</v>
      </c>
      <c r="D132" s="3">
        <v>0.40000000000000202</v>
      </c>
      <c r="E132" s="3">
        <v>1.40845070422535</v>
      </c>
      <c r="F132" s="3">
        <v>1.40845070422535</v>
      </c>
      <c r="G132" s="3">
        <v>28.8</v>
      </c>
      <c r="H132" s="3">
        <v>-21.525885558583099</v>
      </c>
      <c r="I132" s="3">
        <v>28.4</v>
      </c>
      <c r="J132" s="3">
        <v>29.3</v>
      </c>
      <c r="K132" s="3">
        <v>28.4</v>
      </c>
      <c r="L132" s="3">
        <v>-21.525885558583099</v>
      </c>
    </row>
    <row r="133" spans="1:12" ht="15" customHeight="1" x14ac:dyDescent="0.25">
      <c r="A133" s="101">
        <v>42634</v>
      </c>
      <c r="B133" s="3">
        <v>29.9</v>
      </c>
      <c r="C133" s="99">
        <v>677709</v>
      </c>
      <c r="D133" s="3">
        <v>1.0999999999999901</v>
      </c>
      <c r="E133" s="3">
        <v>3.8194444444444402</v>
      </c>
      <c r="F133" s="3">
        <v>3.8194444444444402</v>
      </c>
      <c r="G133" s="3">
        <v>29.9</v>
      </c>
      <c r="H133" s="3">
        <v>-18.5286103542234</v>
      </c>
      <c r="I133" s="3">
        <v>29</v>
      </c>
      <c r="J133" s="3">
        <v>30.2</v>
      </c>
      <c r="K133" s="3">
        <v>28.9</v>
      </c>
      <c r="L133" s="3">
        <v>-18.5286103542234</v>
      </c>
    </row>
    <row r="134" spans="1:12" ht="15" customHeight="1" x14ac:dyDescent="0.25">
      <c r="A134" s="101">
        <v>42635</v>
      </c>
      <c r="B134" s="3">
        <v>30.6</v>
      </c>
      <c r="C134" s="99">
        <v>247737</v>
      </c>
      <c r="D134" s="3">
        <v>0.70000000000000195</v>
      </c>
      <c r="E134" s="3">
        <v>2.34113712374584</v>
      </c>
      <c r="F134" s="3">
        <v>2.34113712374584</v>
      </c>
      <c r="G134" s="3">
        <v>30.6</v>
      </c>
      <c r="H134" s="3">
        <v>-16.621253405994501</v>
      </c>
      <c r="I134" s="3">
        <v>30.5</v>
      </c>
      <c r="J134" s="3">
        <v>30.9</v>
      </c>
      <c r="K134" s="3">
        <v>29.8</v>
      </c>
      <c r="L134" s="3">
        <v>-16.621253405994501</v>
      </c>
    </row>
    <row r="135" spans="1:12" ht="15" customHeight="1" x14ac:dyDescent="0.25">
      <c r="A135" s="101">
        <v>42636</v>
      </c>
      <c r="B135" s="3">
        <v>31</v>
      </c>
      <c r="C135" s="99">
        <v>245965</v>
      </c>
      <c r="D135" s="3">
        <v>0.39999999999999802</v>
      </c>
      <c r="E135" s="3">
        <v>1.3071895424836499</v>
      </c>
      <c r="F135" s="3">
        <v>1.3071895424836499</v>
      </c>
      <c r="G135" s="3">
        <v>31</v>
      </c>
      <c r="H135" s="3">
        <v>-15.5313351498637</v>
      </c>
      <c r="I135" s="3">
        <v>30.3</v>
      </c>
      <c r="J135" s="3">
        <v>31.2</v>
      </c>
      <c r="K135" s="3">
        <v>29.7</v>
      </c>
      <c r="L135" s="3">
        <v>-15.5313351498637</v>
      </c>
    </row>
    <row r="136" spans="1:12" ht="15" customHeight="1" x14ac:dyDescent="0.25">
      <c r="A136" s="101">
        <v>42639</v>
      </c>
      <c r="B136" s="3">
        <v>31.2</v>
      </c>
      <c r="C136" s="99">
        <v>517331</v>
      </c>
      <c r="D136" s="3">
        <v>0.19999999999999901</v>
      </c>
      <c r="E136" s="3">
        <v>0.64516129032257097</v>
      </c>
      <c r="F136" s="3">
        <v>0.64516129032257097</v>
      </c>
      <c r="G136" s="3">
        <v>31.2</v>
      </c>
      <c r="H136" s="3">
        <v>-14.9863760217983</v>
      </c>
      <c r="I136" s="3">
        <v>31.9</v>
      </c>
      <c r="J136" s="3">
        <v>31.9</v>
      </c>
      <c r="K136" s="3">
        <v>30.2</v>
      </c>
      <c r="L136" s="3">
        <v>-14.9863760217983</v>
      </c>
    </row>
    <row r="137" spans="1:12" ht="15" customHeight="1" x14ac:dyDescent="0.25">
      <c r="A137" s="101">
        <v>42640</v>
      </c>
      <c r="B137" s="3">
        <v>32.1</v>
      </c>
      <c r="C137" s="99">
        <v>374299</v>
      </c>
      <c r="D137" s="3">
        <v>0.90000000000000202</v>
      </c>
      <c r="E137" s="3">
        <v>2.8846153846153899</v>
      </c>
      <c r="F137" s="3">
        <v>2.8846153846153899</v>
      </c>
      <c r="G137" s="3">
        <v>32.1</v>
      </c>
      <c r="H137" s="3">
        <v>-12.534059945504</v>
      </c>
      <c r="I137" s="3">
        <v>31</v>
      </c>
      <c r="J137" s="3">
        <v>32.200000000000003</v>
      </c>
      <c r="K137" s="3">
        <v>31</v>
      </c>
      <c r="L137" s="3">
        <v>-12.534059945504</v>
      </c>
    </row>
    <row r="138" spans="1:12" ht="15" customHeight="1" x14ac:dyDescent="0.25">
      <c r="A138" s="101">
        <v>42641</v>
      </c>
      <c r="B138" s="3">
        <v>32.799999999999997</v>
      </c>
      <c r="C138" s="99">
        <v>369981</v>
      </c>
      <c r="D138" s="3">
        <v>0.69999999999999496</v>
      </c>
      <c r="E138" s="3">
        <v>2.18068535825544</v>
      </c>
      <c r="F138" s="3">
        <v>2.18068535825544</v>
      </c>
      <c r="G138" s="3">
        <v>32.799999999999997</v>
      </c>
      <c r="H138" s="3">
        <v>-10.626702997275199</v>
      </c>
      <c r="I138" s="3">
        <v>32.5</v>
      </c>
      <c r="J138" s="3">
        <v>32.9</v>
      </c>
      <c r="K138" s="3">
        <v>32.1</v>
      </c>
      <c r="L138" s="3">
        <v>-10.626702997275199</v>
      </c>
    </row>
    <row r="139" spans="1:12" ht="15" customHeight="1" x14ac:dyDescent="0.25">
      <c r="A139" s="101">
        <v>42642</v>
      </c>
      <c r="B139" s="3">
        <v>32.5</v>
      </c>
      <c r="C139" s="99">
        <v>180430</v>
      </c>
      <c r="D139" s="3">
        <v>-0.29999999999999699</v>
      </c>
      <c r="E139" s="3">
        <v>-0.91463414634145301</v>
      </c>
      <c r="F139" s="3">
        <v>-0.91463414634145301</v>
      </c>
      <c r="G139" s="3">
        <v>32.5</v>
      </c>
      <c r="H139" s="3">
        <v>-11.4441416893733</v>
      </c>
      <c r="I139" s="3">
        <v>33</v>
      </c>
      <c r="J139" s="3">
        <v>33.299999999999997</v>
      </c>
      <c r="K139" s="3">
        <v>31.8</v>
      </c>
      <c r="L139" s="3">
        <v>-11.4441416893733</v>
      </c>
    </row>
    <row r="140" spans="1:12" ht="15" customHeight="1" x14ac:dyDescent="0.25">
      <c r="A140" s="101">
        <v>42643</v>
      </c>
      <c r="B140" s="3">
        <v>32.700000000000003</v>
      </c>
      <c r="C140" s="99">
        <v>358020</v>
      </c>
      <c r="D140" s="3">
        <v>0.20000000000000201</v>
      </c>
      <c r="E140" s="3">
        <v>0.61538461538461697</v>
      </c>
      <c r="F140" s="3">
        <v>0.61538461538461697</v>
      </c>
      <c r="G140" s="3">
        <v>32.700000000000003</v>
      </c>
      <c r="H140" s="3">
        <v>-10.899182561307899</v>
      </c>
      <c r="I140" s="3">
        <v>32.5</v>
      </c>
      <c r="J140" s="3">
        <v>32.700000000000003</v>
      </c>
      <c r="K140" s="3">
        <v>31.6</v>
      </c>
      <c r="L140" s="3">
        <v>-10.899182561307899</v>
      </c>
    </row>
    <row r="141" spans="1:12" ht="15" customHeight="1" x14ac:dyDescent="0.25">
      <c r="A141" s="101">
        <v>42646</v>
      </c>
      <c r="B141" s="3">
        <v>32</v>
      </c>
      <c r="C141" s="99">
        <v>123129</v>
      </c>
      <c r="D141" s="3">
        <v>-0.70000000000000195</v>
      </c>
      <c r="E141" s="3">
        <v>-2.1406727828746299</v>
      </c>
      <c r="F141" s="3">
        <v>-2.1406727828746299</v>
      </c>
      <c r="G141" s="3">
        <v>32</v>
      </c>
      <c r="H141" s="3">
        <v>-12.8065395095367</v>
      </c>
      <c r="I141" s="3">
        <v>32.9</v>
      </c>
      <c r="J141" s="3">
        <v>33.1</v>
      </c>
      <c r="K141" s="3">
        <v>31.5</v>
      </c>
      <c r="L141" s="3">
        <v>-12.8065395095367</v>
      </c>
    </row>
    <row r="142" spans="1:12" ht="15" customHeight="1" x14ac:dyDescent="0.25">
      <c r="A142" s="101">
        <v>42647</v>
      </c>
      <c r="B142" s="3">
        <v>32.799999999999997</v>
      </c>
      <c r="C142" s="99">
        <v>1083474</v>
      </c>
      <c r="D142" s="3">
        <v>0.79999999999999705</v>
      </c>
      <c r="E142" s="3">
        <v>2.4999999999999898</v>
      </c>
      <c r="F142" s="3">
        <v>2.4999999999999898</v>
      </c>
      <c r="G142" s="3">
        <v>32.799999999999997</v>
      </c>
      <c r="H142" s="3">
        <v>-10.626702997275199</v>
      </c>
      <c r="I142" s="3">
        <v>32</v>
      </c>
      <c r="J142" s="3">
        <v>33.4</v>
      </c>
      <c r="K142" s="3">
        <v>31.9</v>
      </c>
      <c r="L142" s="3">
        <v>-10.626702997275199</v>
      </c>
    </row>
    <row r="143" spans="1:12" ht="15" customHeight="1" x14ac:dyDescent="0.25">
      <c r="A143" s="101">
        <v>42648</v>
      </c>
      <c r="B143" s="3">
        <v>33.700000000000003</v>
      </c>
      <c r="C143" s="99">
        <v>479771</v>
      </c>
      <c r="D143" s="3">
        <v>0.90000000000000502</v>
      </c>
      <c r="E143" s="3">
        <v>2.7439024390243998</v>
      </c>
      <c r="F143" s="3">
        <v>2.7439024390243998</v>
      </c>
      <c r="G143" s="3">
        <v>33.700000000000003</v>
      </c>
      <c r="H143" s="3">
        <v>-8.1743869209809201</v>
      </c>
      <c r="I143" s="3">
        <v>33.9</v>
      </c>
      <c r="J143" s="3">
        <v>34.299999999999997</v>
      </c>
      <c r="K143" s="3">
        <v>33.200000000000003</v>
      </c>
      <c r="L143" s="3">
        <v>-8.1743869209809201</v>
      </c>
    </row>
    <row r="144" spans="1:12" ht="15" customHeight="1" x14ac:dyDescent="0.25">
      <c r="A144" s="101">
        <v>42649</v>
      </c>
      <c r="B144" s="3">
        <v>33.799999999999997</v>
      </c>
      <c r="C144" s="99">
        <v>153266</v>
      </c>
      <c r="D144" s="3">
        <v>9.9999999999994302E-2</v>
      </c>
      <c r="E144" s="3">
        <v>0.29673590504448699</v>
      </c>
      <c r="F144" s="3">
        <v>0.29673590504448699</v>
      </c>
      <c r="G144" s="3">
        <v>33.799999999999997</v>
      </c>
      <c r="H144" s="3">
        <v>-7.9019073569482403</v>
      </c>
      <c r="I144" s="3">
        <v>33.9</v>
      </c>
      <c r="J144" s="3">
        <v>34.299999999999997</v>
      </c>
      <c r="K144" s="3">
        <v>33.6</v>
      </c>
      <c r="L144" s="3">
        <v>-7.9019073569482403</v>
      </c>
    </row>
    <row r="145" spans="1:12" ht="15" customHeight="1" x14ac:dyDescent="0.25">
      <c r="A145" s="101">
        <v>42650</v>
      </c>
      <c r="B145" s="3">
        <v>33.6</v>
      </c>
      <c r="C145" s="99">
        <v>186528</v>
      </c>
      <c r="D145" s="3">
        <v>-0.19999999999999499</v>
      </c>
      <c r="E145" s="3">
        <v>-0.59171597633135198</v>
      </c>
      <c r="F145" s="3">
        <v>-0.59171597633135198</v>
      </c>
      <c r="G145" s="3">
        <v>33.6</v>
      </c>
      <c r="H145" s="3">
        <v>-8.4468664850136204</v>
      </c>
      <c r="I145" s="3">
        <v>33.799999999999997</v>
      </c>
      <c r="J145" s="3">
        <v>34</v>
      </c>
      <c r="K145" s="3">
        <v>33.200000000000003</v>
      </c>
      <c r="L145" s="3">
        <v>-8.4468664850136204</v>
      </c>
    </row>
    <row r="146" spans="1:12" ht="15" customHeight="1" x14ac:dyDescent="0.25">
      <c r="A146" s="101">
        <v>42653</v>
      </c>
      <c r="B146" s="3">
        <v>33.5</v>
      </c>
      <c r="C146" s="99">
        <v>63225</v>
      </c>
      <c r="D146" s="3">
        <v>-0.100000000000001</v>
      </c>
      <c r="E146" s="3">
        <v>-0.29761904761904601</v>
      </c>
      <c r="F146" s="3">
        <v>-0.29761904761904601</v>
      </c>
      <c r="G146" s="3">
        <v>33.5</v>
      </c>
      <c r="H146" s="3">
        <v>-8.7193460490463206</v>
      </c>
      <c r="I146" s="3">
        <v>34</v>
      </c>
      <c r="J146" s="3">
        <v>34</v>
      </c>
      <c r="K146" s="3">
        <v>33.200000000000003</v>
      </c>
      <c r="L146" s="3">
        <v>-8.7193460490463206</v>
      </c>
    </row>
    <row r="147" spans="1:12" ht="15" customHeight="1" x14ac:dyDescent="0.25">
      <c r="A147" s="101">
        <v>42654</v>
      </c>
      <c r="B147" s="3">
        <v>33.6</v>
      </c>
      <c r="C147" s="99">
        <v>77472</v>
      </c>
      <c r="D147" s="3">
        <v>0.100000000000001</v>
      </c>
      <c r="E147" s="3">
        <v>0.29850746268658102</v>
      </c>
      <c r="F147" s="3">
        <v>0.29850746268658102</v>
      </c>
      <c r="G147" s="3">
        <v>33.6</v>
      </c>
      <c r="H147" s="3">
        <v>-8.4468664850136204</v>
      </c>
      <c r="I147" s="3">
        <v>33.5</v>
      </c>
      <c r="J147" s="3">
        <v>33.700000000000003</v>
      </c>
      <c r="K147" s="3">
        <v>33.200000000000003</v>
      </c>
      <c r="L147" s="3">
        <v>-8.4468664850136204</v>
      </c>
    </row>
    <row r="148" spans="1:12" ht="15" customHeight="1" x14ac:dyDescent="0.25">
      <c r="A148" s="101">
        <v>42655</v>
      </c>
      <c r="B148" s="3">
        <v>33.299999999999997</v>
      </c>
      <c r="C148" s="99">
        <v>90243</v>
      </c>
      <c r="D148" s="3">
        <v>-0.30000000000000399</v>
      </c>
      <c r="E148" s="3">
        <v>-0.89285714285715001</v>
      </c>
      <c r="F148" s="3">
        <v>-0.89285714285715001</v>
      </c>
      <c r="G148" s="3">
        <v>33.299999999999997</v>
      </c>
      <c r="H148" s="3">
        <v>-9.26430517711173</v>
      </c>
      <c r="I148" s="3">
        <v>33.6</v>
      </c>
      <c r="J148" s="3">
        <v>33.6</v>
      </c>
      <c r="K148" s="3">
        <v>33.1</v>
      </c>
      <c r="L148" s="3">
        <v>-9.26430517711173</v>
      </c>
    </row>
    <row r="149" spans="1:12" ht="15" customHeight="1" x14ac:dyDescent="0.25">
      <c r="A149" s="101">
        <v>42656</v>
      </c>
      <c r="B149" s="3">
        <v>32.9</v>
      </c>
      <c r="C149" s="99">
        <v>58363</v>
      </c>
      <c r="D149" s="3">
        <v>-0.39999999999999802</v>
      </c>
      <c r="E149" s="3">
        <v>-1.2012012012011899</v>
      </c>
      <c r="F149" s="3">
        <v>-1.2012012012011899</v>
      </c>
      <c r="G149" s="3">
        <v>32.9</v>
      </c>
      <c r="H149" s="3">
        <v>-10.354223433242501</v>
      </c>
      <c r="I149" s="3">
        <v>33</v>
      </c>
      <c r="J149" s="3">
        <v>33.200000000000003</v>
      </c>
      <c r="K149" s="3">
        <v>32.6</v>
      </c>
      <c r="L149" s="3">
        <v>-10.354223433242501</v>
      </c>
    </row>
    <row r="150" spans="1:12" ht="15" customHeight="1" x14ac:dyDescent="0.25">
      <c r="A150" s="101">
        <v>42657</v>
      </c>
      <c r="B150" s="3">
        <v>33.4</v>
      </c>
      <c r="C150" s="99">
        <v>40107</v>
      </c>
      <c r="D150" s="3">
        <v>0.5</v>
      </c>
      <c r="E150" s="3">
        <v>1.5197568389057701</v>
      </c>
      <c r="F150" s="3">
        <v>1.5197568389057701</v>
      </c>
      <c r="G150" s="3">
        <v>33.4</v>
      </c>
      <c r="H150" s="3">
        <v>-8.9918256130790297</v>
      </c>
      <c r="I150" s="3">
        <v>32.9</v>
      </c>
      <c r="J150" s="3">
        <v>33.5</v>
      </c>
      <c r="K150" s="3">
        <v>32.9</v>
      </c>
      <c r="L150" s="3">
        <v>-8.9918256130790297</v>
      </c>
    </row>
    <row r="151" spans="1:12" ht="15" customHeight="1" x14ac:dyDescent="0.25">
      <c r="A151" s="101">
        <v>42660</v>
      </c>
      <c r="B151" s="3">
        <v>33.200000000000003</v>
      </c>
      <c r="C151" s="99">
        <v>45260</v>
      </c>
      <c r="D151" s="3">
        <v>-0.19999999999999499</v>
      </c>
      <c r="E151" s="3">
        <v>-0.59880239520956302</v>
      </c>
      <c r="F151" s="3">
        <v>-0.59880239520956302</v>
      </c>
      <c r="G151" s="3">
        <v>33.200000000000003</v>
      </c>
      <c r="H151" s="3">
        <v>-9.5367847411444107</v>
      </c>
      <c r="I151" s="3">
        <v>33.200000000000003</v>
      </c>
      <c r="J151" s="3">
        <v>33.4</v>
      </c>
      <c r="K151" s="3">
        <v>33.200000000000003</v>
      </c>
      <c r="L151" s="3">
        <v>-9.5367847411444107</v>
      </c>
    </row>
    <row r="152" spans="1:12" ht="15" customHeight="1" x14ac:dyDescent="0.25">
      <c r="A152" s="101">
        <v>42661</v>
      </c>
      <c r="B152" s="3">
        <v>32.9</v>
      </c>
      <c r="C152" s="99">
        <v>166432</v>
      </c>
      <c r="D152" s="3">
        <v>-0.30000000000000399</v>
      </c>
      <c r="E152" s="3">
        <v>-0.90361445783133598</v>
      </c>
      <c r="F152" s="3">
        <v>-0.90361445783133598</v>
      </c>
      <c r="G152" s="3">
        <v>32.9</v>
      </c>
      <c r="H152" s="3">
        <v>-10.354223433242501</v>
      </c>
      <c r="I152" s="3">
        <v>33.1</v>
      </c>
      <c r="J152" s="3">
        <v>33.299999999999997</v>
      </c>
      <c r="K152" s="3">
        <v>32.200000000000003</v>
      </c>
      <c r="L152" s="3">
        <v>-10.354223433242501</v>
      </c>
    </row>
    <row r="153" spans="1:12" ht="15" customHeight="1" x14ac:dyDescent="0.25">
      <c r="A153" s="101">
        <v>42662</v>
      </c>
      <c r="B153" s="3">
        <v>32.5</v>
      </c>
      <c r="C153" s="99">
        <v>122754</v>
      </c>
      <c r="D153" s="3">
        <v>-0.39999999999999802</v>
      </c>
      <c r="E153" s="3">
        <v>-1.21580547112462</v>
      </c>
      <c r="F153" s="3">
        <v>-1.21580547112462</v>
      </c>
      <c r="G153" s="3">
        <v>32.5</v>
      </c>
      <c r="H153" s="3">
        <v>-11.4441416893733</v>
      </c>
      <c r="I153" s="3">
        <v>32.200000000000003</v>
      </c>
      <c r="J153" s="3">
        <v>32.9</v>
      </c>
      <c r="K153" s="3">
        <v>32.200000000000003</v>
      </c>
      <c r="L153" s="3">
        <v>-11.4441416893733</v>
      </c>
    </row>
    <row r="154" spans="1:12" ht="15" customHeight="1" x14ac:dyDescent="0.25">
      <c r="A154" s="101">
        <v>42663</v>
      </c>
      <c r="B154" s="3">
        <v>33.799999999999997</v>
      </c>
      <c r="C154" s="99">
        <v>275313</v>
      </c>
      <c r="D154" s="3">
        <v>1.2999999999999901</v>
      </c>
      <c r="E154" s="3">
        <v>3.99999999999998</v>
      </c>
      <c r="F154" s="3">
        <v>3.99999999999998</v>
      </c>
      <c r="G154" s="3">
        <v>33.799999999999997</v>
      </c>
      <c r="H154" s="3">
        <v>-7.9019073569482403</v>
      </c>
      <c r="I154" s="3">
        <v>32.5</v>
      </c>
      <c r="J154" s="3">
        <v>33.799999999999997</v>
      </c>
      <c r="K154" s="3">
        <v>32.5</v>
      </c>
      <c r="L154" s="3">
        <v>-7.9019073569482403</v>
      </c>
    </row>
    <row r="155" spans="1:12" ht="15" customHeight="1" x14ac:dyDescent="0.25">
      <c r="A155" s="101">
        <v>42664</v>
      </c>
      <c r="B155" s="3">
        <v>34.799999999999997</v>
      </c>
      <c r="C155" s="99">
        <v>235680</v>
      </c>
      <c r="D155" s="3">
        <v>1</v>
      </c>
      <c r="E155" s="3">
        <v>2.9585798816567901</v>
      </c>
      <c r="F155" s="3">
        <v>2.9585798816567901</v>
      </c>
      <c r="G155" s="3">
        <v>34.799999999999997</v>
      </c>
      <c r="H155" s="3">
        <v>-5.1771117166212601</v>
      </c>
      <c r="I155" s="3">
        <v>33.799999999999997</v>
      </c>
      <c r="J155" s="3">
        <v>34.799999999999997</v>
      </c>
      <c r="K155" s="3">
        <v>33.5</v>
      </c>
      <c r="L155" s="3">
        <v>-5.1771117166212601</v>
      </c>
    </row>
    <row r="156" spans="1:12" ht="15" customHeight="1" x14ac:dyDescent="0.25">
      <c r="A156" s="101">
        <v>42667</v>
      </c>
      <c r="B156" s="3">
        <v>34.700000000000003</v>
      </c>
      <c r="C156" s="99">
        <v>95573</v>
      </c>
      <c r="D156" s="3">
        <v>-9.9999999999994302E-2</v>
      </c>
      <c r="E156" s="3">
        <v>-0.28735632183906001</v>
      </c>
      <c r="F156" s="3">
        <v>-0.28735632183906001</v>
      </c>
      <c r="G156" s="3">
        <v>34.700000000000003</v>
      </c>
      <c r="H156" s="3">
        <v>-5.4495912806539497</v>
      </c>
      <c r="I156" s="3">
        <v>34.799999999999997</v>
      </c>
      <c r="J156" s="3">
        <v>34.9</v>
      </c>
      <c r="K156" s="3">
        <v>34.200000000000003</v>
      </c>
      <c r="L156" s="3">
        <v>-5.4495912806539497</v>
      </c>
    </row>
    <row r="157" spans="1:12" ht="15" customHeight="1" x14ac:dyDescent="0.25">
      <c r="A157" s="101">
        <v>42668</v>
      </c>
      <c r="B157" s="3">
        <v>34.1</v>
      </c>
      <c r="C157" s="99">
        <v>145499</v>
      </c>
      <c r="D157" s="3">
        <v>-0.60000000000000098</v>
      </c>
      <c r="E157" s="3">
        <v>-1.7291066282420799</v>
      </c>
      <c r="F157" s="3">
        <v>-1.7291066282420799</v>
      </c>
      <c r="G157" s="3">
        <v>34.1</v>
      </c>
      <c r="H157" s="3">
        <v>-7.0844686648501298</v>
      </c>
      <c r="I157" s="3">
        <v>34.700000000000003</v>
      </c>
      <c r="J157" s="3">
        <v>34.700000000000003</v>
      </c>
      <c r="K157" s="3">
        <v>33.4</v>
      </c>
      <c r="L157" s="3">
        <v>-7.0844686648501298</v>
      </c>
    </row>
    <row r="158" spans="1:12" ht="15" customHeight="1" x14ac:dyDescent="0.25">
      <c r="A158" s="101">
        <v>42669</v>
      </c>
      <c r="B158" s="3">
        <v>33.5</v>
      </c>
      <c r="C158" s="99">
        <v>203646</v>
      </c>
      <c r="D158" s="3">
        <v>-0.60000000000000098</v>
      </c>
      <c r="E158" s="3">
        <v>-1.7595307917888601</v>
      </c>
      <c r="F158" s="3">
        <v>-1.7595307917888601</v>
      </c>
      <c r="G158" s="3">
        <v>33.5</v>
      </c>
      <c r="H158" s="3">
        <v>-8.7193460490463206</v>
      </c>
      <c r="I158" s="3">
        <v>34.1</v>
      </c>
      <c r="J158" s="3">
        <v>34.1</v>
      </c>
      <c r="K158" s="3">
        <v>32.6</v>
      </c>
      <c r="L158" s="3">
        <v>-8.7193460490463206</v>
      </c>
    </row>
    <row r="159" spans="1:12" ht="15" customHeight="1" x14ac:dyDescent="0.25">
      <c r="A159" s="101">
        <v>42670</v>
      </c>
      <c r="B159" s="3">
        <v>34.299999999999997</v>
      </c>
      <c r="C159" s="99">
        <v>50842</v>
      </c>
      <c r="D159" s="3">
        <v>0.79999999999999705</v>
      </c>
      <c r="E159" s="3">
        <v>2.38805970149253</v>
      </c>
      <c r="F159" s="3">
        <v>2.38805970149253</v>
      </c>
      <c r="G159" s="3">
        <v>34.299999999999997</v>
      </c>
      <c r="H159" s="3">
        <v>-6.5395095367847498</v>
      </c>
      <c r="I159" s="3">
        <v>32.9</v>
      </c>
      <c r="J159" s="3">
        <v>34.299999999999997</v>
      </c>
      <c r="K159" s="3">
        <v>32.700000000000003</v>
      </c>
      <c r="L159" s="3">
        <v>-6.5395095367847498</v>
      </c>
    </row>
    <row r="160" spans="1:12" ht="15" customHeight="1" x14ac:dyDescent="0.25">
      <c r="A160" s="101">
        <v>42671</v>
      </c>
      <c r="B160" s="3">
        <v>33.5</v>
      </c>
      <c r="C160" s="99">
        <v>127392</v>
      </c>
      <c r="D160" s="3">
        <v>-0.79999999999999705</v>
      </c>
      <c r="E160" s="3">
        <v>-2.33236151603497</v>
      </c>
      <c r="F160" s="3">
        <v>-2.33236151603497</v>
      </c>
      <c r="G160" s="3">
        <v>33.5</v>
      </c>
      <c r="H160" s="3">
        <v>-8.7193460490463206</v>
      </c>
      <c r="I160" s="3">
        <v>33.4</v>
      </c>
      <c r="J160" s="3">
        <v>33.9</v>
      </c>
      <c r="K160" s="3">
        <v>33</v>
      </c>
      <c r="L160" s="3">
        <v>-8.7193460490463206</v>
      </c>
    </row>
    <row r="161" spans="1:12" ht="15" customHeight="1" x14ac:dyDescent="0.25">
      <c r="A161" s="101">
        <v>42674</v>
      </c>
      <c r="B161" s="3">
        <v>33.6</v>
      </c>
      <c r="C161" s="99">
        <v>70107</v>
      </c>
      <c r="D161" s="3">
        <v>0.100000000000001</v>
      </c>
      <c r="E161" s="3">
        <v>0.29850746268658102</v>
      </c>
      <c r="F161" s="3">
        <v>0.29850746268658102</v>
      </c>
      <c r="G161" s="3">
        <v>33.6</v>
      </c>
      <c r="H161" s="3">
        <v>-8.4468664850136204</v>
      </c>
      <c r="I161" s="3">
        <v>33</v>
      </c>
      <c r="J161" s="3">
        <v>34</v>
      </c>
      <c r="K161" s="3">
        <v>33</v>
      </c>
      <c r="L161" s="3">
        <v>-8.4468664850136204</v>
      </c>
    </row>
    <row r="162" spans="1:12" ht="15" customHeight="1" x14ac:dyDescent="0.25">
      <c r="A162" s="101">
        <v>42675</v>
      </c>
      <c r="B162" s="3">
        <v>32.700000000000003</v>
      </c>
      <c r="C162" s="99">
        <v>115466</v>
      </c>
      <c r="D162" s="3">
        <v>-0.89999999999999802</v>
      </c>
      <c r="E162" s="3">
        <v>-2.6785714285714102</v>
      </c>
      <c r="F162" s="3">
        <v>-2.6785714285714102</v>
      </c>
      <c r="G162" s="3">
        <v>32.700000000000003</v>
      </c>
      <c r="H162" s="3">
        <v>-10.899182561307899</v>
      </c>
      <c r="I162" s="3">
        <v>33.6</v>
      </c>
      <c r="J162" s="3">
        <v>33.700000000000003</v>
      </c>
      <c r="K162" s="3">
        <v>32.5</v>
      </c>
      <c r="L162" s="3">
        <v>-10.899182561307899</v>
      </c>
    </row>
    <row r="163" spans="1:12" ht="15" customHeight="1" x14ac:dyDescent="0.25">
      <c r="A163" s="101">
        <v>42676</v>
      </c>
      <c r="B163" s="3">
        <v>33</v>
      </c>
      <c r="C163" s="99">
        <v>41971</v>
      </c>
      <c r="D163" s="3">
        <v>0.29999999999999699</v>
      </c>
      <c r="E163" s="3">
        <v>0.91743119266054496</v>
      </c>
      <c r="F163" s="3">
        <v>0.91743119266054496</v>
      </c>
      <c r="G163" s="3">
        <v>33</v>
      </c>
      <c r="H163" s="3">
        <v>-10.0817438692098</v>
      </c>
      <c r="I163" s="3">
        <v>32.5</v>
      </c>
      <c r="J163" s="3">
        <v>33.1</v>
      </c>
      <c r="K163" s="3">
        <v>32.299999999999997</v>
      </c>
      <c r="L163" s="3">
        <v>-10.0817438692098</v>
      </c>
    </row>
    <row r="164" spans="1:12" ht="15" customHeight="1" x14ac:dyDescent="0.25">
      <c r="A164" s="101">
        <v>42677</v>
      </c>
      <c r="B164" s="3">
        <v>33.299999999999997</v>
      </c>
      <c r="C164" s="99">
        <v>62497</v>
      </c>
      <c r="D164" s="3">
        <v>0.29999999999999699</v>
      </c>
      <c r="E164" s="3">
        <v>0.90909090909090295</v>
      </c>
      <c r="F164" s="3">
        <v>0.90909090909090295</v>
      </c>
      <c r="G164" s="3">
        <v>33.299999999999997</v>
      </c>
      <c r="H164" s="3">
        <v>-9.26430517711173</v>
      </c>
      <c r="I164" s="3">
        <v>32.200000000000003</v>
      </c>
      <c r="J164" s="3">
        <v>33.4</v>
      </c>
      <c r="K164" s="3">
        <v>32.200000000000003</v>
      </c>
      <c r="L164" s="3">
        <v>-9.26430517711173</v>
      </c>
    </row>
    <row r="165" spans="1:12" ht="15" customHeight="1" x14ac:dyDescent="0.25">
      <c r="A165" s="101">
        <v>42678</v>
      </c>
      <c r="B165" s="3">
        <v>33</v>
      </c>
      <c r="C165" s="99">
        <v>42006</v>
      </c>
      <c r="D165" s="3">
        <v>-0.29999999999999699</v>
      </c>
      <c r="E165" s="3">
        <v>-0.90090090090089103</v>
      </c>
      <c r="F165" s="3">
        <v>-0.90090090090089103</v>
      </c>
      <c r="G165" s="3">
        <v>33</v>
      </c>
      <c r="H165" s="3">
        <v>-10.0817438692098</v>
      </c>
      <c r="I165" s="3">
        <v>33.299999999999997</v>
      </c>
      <c r="J165" s="3">
        <v>33.4</v>
      </c>
      <c r="K165" s="3">
        <v>32.6</v>
      </c>
      <c r="L165" s="3">
        <v>-10.0817438692098</v>
      </c>
    </row>
    <row r="166" spans="1:12" ht="15" customHeight="1" x14ac:dyDescent="0.25">
      <c r="A166" s="101">
        <v>42681</v>
      </c>
      <c r="B166" s="3">
        <v>33.299999999999997</v>
      </c>
      <c r="C166" s="99">
        <v>111070</v>
      </c>
      <c r="D166" s="3">
        <v>0.29999999999999699</v>
      </c>
      <c r="E166" s="3">
        <v>0.90909090909090295</v>
      </c>
      <c r="F166" s="3">
        <v>0.90909090909090295</v>
      </c>
      <c r="G166" s="3">
        <v>33.299999999999997</v>
      </c>
      <c r="H166" s="3">
        <v>-9.26430517711173</v>
      </c>
      <c r="I166" s="3">
        <v>33</v>
      </c>
      <c r="J166" s="3">
        <v>34</v>
      </c>
      <c r="K166" s="3">
        <v>33</v>
      </c>
      <c r="L166" s="3">
        <v>-9.26430517711173</v>
      </c>
    </row>
    <row r="167" spans="1:12" ht="15" customHeight="1" x14ac:dyDescent="0.25">
      <c r="A167" s="101">
        <v>42682</v>
      </c>
      <c r="B167" s="3">
        <v>33.1</v>
      </c>
      <c r="C167" s="99">
        <v>128543</v>
      </c>
      <c r="D167" s="3">
        <v>-0.19999999999999499</v>
      </c>
      <c r="E167" s="3">
        <v>-0.60060060060058695</v>
      </c>
      <c r="F167" s="3">
        <v>-0.60060060060058695</v>
      </c>
      <c r="G167" s="3">
        <v>33.1</v>
      </c>
      <c r="H167" s="3">
        <v>-9.8092643051771091</v>
      </c>
      <c r="I167" s="3">
        <v>33.9</v>
      </c>
      <c r="J167" s="3">
        <v>33.9</v>
      </c>
      <c r="K167" s="3">
        <v>32.299999999999997</v>
      </c>
      <c r="L167" s="3">
        <v>-9.8092643051771091</v>
      </c>
    </row>
    <row r="168" spans="1:12" ht="15" customHeight="1" x14ac:dyDescent="0.25">
      <c r="A168" s="101">
        <v>42683</v>
      </c>
      <c r="B168" s="3">
        <v>36.5</v>
      </c>
      <c r="C168" s="99">
        <v>2256901</v>
      </c>
      <c r="D168" s="3">
        <v>3.3999999999999901</v>
      </c>
      <c r="E168" s="3">
        <v>10.2719033232628</v>
      </c>
      <c r="F168" s="3">
        <v>10.2719033232628</v>
      </c>
      <c r="G168" s="3">
        <v>36.5</v>
      </c>
      <c r="H168" s="3">
        <v>-0.54495912806540203</v>
      </c>
      <c r="I168" s="3">
        <v>34</v>
      </c>
      <c r="J168" s="3">
        <v>37.4</v>
      </c>
      <c r="K168" s="3">
        <v>33.799999999999997</v>
      </c>
      <c r="L168" s="3">
        <v>-0.54495912806540203</v>
      </c>
    </row>
    <row r="169" spans="1:12" ht="15" customHeight="1" x14ac:dyDescent="0.25">
      <c r="A169" s="101">
        <v>42684</v>
      </c>
      <c r="B169" s="3">
        <v>37.799999999999997</v>
      </c>
      <c r="C169" s="99">
        <v>1248769</v>
      </c>
      <c r="D169" s="3">
        <v>1.2999999999999901</v>
      </c>
      <c r="E169" s="3">
        <v>3.5616438356164299</v>
      </c>
      <c r="F169" s="3">
        <v>3.5616438356164299</v>
      </c>
      <c r="G169" s="3">
        <v>37.799999999999997</v>
      </c>
      <c r="H169" s="3">
        <v>2.9972752043596498</v>
      </c>
      <c r="I169" s="3">
        <v>36.9</v>
      </c>
      <c r="J169" s="3">
        <v>38.799999999999997</v>
      </c>
      <c r="K169" s="3">
        <v>36.299999999999997</v>
      </c>
      <c r="L169" s="3">
        <v>2.9972752043596498</v>
      </c>
    </row>
    <row r="170" spans="1:12" ht="15" customHeight="1" x14ac:dyDescent="0.25">
      <c r="A170" s="101">
        <v>42685</v>
      </c>
      <c r="B170" s="3">
        <v>37.5</v>
      </c>
      <c r="C170" s="99">
        <v>496253</v>
      </c>
      <c r="D170" s="3">
        <v>-0.29999999999999699</v>
      </c>
      <c r="E170" s="3">
        <v>-0.79365079365079005</v>
      </c>
      <c r="F170" s="3">
        <v>-0.79365079365079005</v>
      </c>
      <c r="G170" s="3">
        <v>37.5</v>
      </c>
      <c r="H170" s="3">
        <v>2.1798365122615699</v>
      </c>
      <c r="I170" s="3">
        <v>38</v>
      </c>
      <c r="J170" s="3">
        <v>38.299999999999997</v>
      </c>
      <c r="K170" s="3">
        <v>36.5</v>
      </c>
      <c r="L170" s="3">
        <v>2.1798365122615699</v>
      </c>
    </row>
    <row r="171" spans="1:12" ht="15" customHeight="1" x14ac:dyDescent="0.25">
      <c r="A171" s="101">
        <v>42688</v>
      </c>
      <c r="B171" s="3">
        <v>37.799999999999997</v>
      </c>
      <c r="C171" s="99">
        <v>149292</v>
      </c>
      <c r="D171" s="3">
        <v>0.29999999999999699</v>
      </c>
      <c r="E171" s="3">
        <v>0.8</v>
      </c>
      <c r="F171" s="3">
        <v>0.8</v>
      </c>
      <c r="G171" s="3">
        <v>37.799999999999997</v>
      </c>
      <c r="H171" s="3">
        <v>2.9972752043596498</v>
      </c>
      <c r="I171" s="3">
        <v>37.700000000000003</v>
      </c>
      <c r="J171" s="3">
        <v>38.200000000000003</v>
      </c>
      <c r="K171" s="3">
        <v>37.299999999999997</v>
      </c>
      <c r="L171" s="3">
        <v>2.9972752043596498</v>
      </c>
    </row>
    <row r="172" spans="1:12" ht="15" customHeight="1" x14ac:dyDescent="0.25">
      <c r="A172" s="101">
        <v>42689</v>
      </c>
      <c r="B172" s="3">
        <v>37</v>
      </c>
      <c r="C172" s="99">
        <v>592044</v>
      </c>
      <c r="D172" s="3">
        <v>-0.79999999999999705</v>
      </c>
      <c r="E172" s="3">
        <v>-2.1164021164020999</v>
      </c>
      <c r="F172" s="3">
        <v>-2.1164021164020999</v>
      </c>
      <c r="G172" s="3">
        <v>37</v>
      </c>
      <c r="H172" s="3">
        <v>0.81743869209808395</v>
      </c>
      <c r="I172" s="3">
        <v>38.200000000000003</v>
      </c>
      <c r="J172" s="3">
        <v>38.299999999999997</v>
      </c>
      <c r="K172" s="3">
        <v>37</v>
      </c>
      <c r="L172" s="3">
        <v>0.81743869209808395</v>
      </c>
    </row>
    <row r="173" spans="1:12" ht="15" customHeight="1" x14ac:dyDescent="0.25">
      <c r="A173" s="101">
        <v>42690</v>
      </c>
      <c r="B173" s="3">
        <v>36.6</v>
      </c>
      <c r="C173" s="99">
        <v>174623</v>
      </c>
      <c r="D173" s="3">
        <v>-0.39999999999999802</v>
      </c>
      <c r="E173" s="3">
        <v>-1.08108108108108</v>
      </c>
      <c r="F173" s="3">
        <v>-1.08108108108108</v>
      </c>
      <c r="G173" s="3">
        <v>36.6</v>
      </c>
      <c r="H173" s="3">
        <v>-0.27247956403270102</v>
      </c>
      <c r="I173" s="3">
        <v>37</v>
      </c>
      <c r="J173" s="3">
        <v>37.4</v>
      </c>
      <c r="K173" s="3">
        <v>36.4</v>
      </c>
      <c r="L173" s="3">
        <v>-0.27247956403270102</v>
      </c>
    </row>
    <row r="174" spans="1:12" ht="15" customHeight="1" x14ac:dyDescent="0.25">
      <c r="A174" s="101">
        <v>42691</v>
      </c>
      <c r="B174" s="3">
        <v>38</v>
      </c>
      <c r="C174" s="99">
        <v>181548</v>
      </c>
      <c r="D174" s="3">
        <v>1.3999999999999899</v>
      </c>
      <c r="E174" s="3">
        <v>3.8251366120218599</v>
      </c>
      <c r="F174" s="3">
        <v>3.8251366120218599</v>
      </c>
      <c r="G174" s="3">
        <v>38</v>
      </c>
      <c r="H174" s="3">
        <v>3.54223433242506</v>
      </c>
      <c r="I174" s="3">
        <v>36.9</v>
      </c>
      <c r="J174" s="3">
        <v>38</v>
      </c>
      <c r="K174" s="3">
        <v>36.5</v>
      </c>
      <c r="L174" s="3">
        <v>3.54223433242506</v>
      </c>
    </row>
    <row r="175" spans="1:12" ht="15" customHeight="1" x14ac:dyDescent="0.25">
      <c r="A175" s="101">
        <v>42692</v>
      </c>
      <c r="B175" s="3">
        <v>37.9</v>
      </c>
      <c r="C175" s="99">
        <v>265650</v>
      </c>
      <c r="D175" s="3">
        <v>-0.100000000000001</v>
      </c>
      <c r="E175" s="3">
        <v>-0.26315789473684198</v>
      </c>
      <c r="F175" s="3">
        <v>-0.26315789473684198</v>
      </c>
      <c r="G175" s="3">
        <v>37.9</v>
      </c>
      <c r="H175" s="3">
        <v>3.26975476839235</v>
      </c>
      <c r="I175" s="3">
        <v>38.1</v>
      </c>
      <c r="J175" s="3">
        <v>39</v>
      </c>
      <c r="K175" s="3">
        <v>37.700000000000003</v>
      </c>
      <c r="L175" s="3">
        <v>3.26975476839235</v>
      </c>
    </row>
    <row r="176" spans="1:12" ht="15" customHeight="1" x14ac:dyDescent="0.25">
      <c r="A176" s="101">
        <v>42695</v>
      </c>
      <c r="B176" s="3">
        <v>37.299999999999997</v>
      </c>
      <c r="C176" s="99">
        <v>92771</v>
      </c>
      <c r="D176" s="3">
        <v>-0.60000000000000098</v>
      </c>
      <c r="E176" s="3">
        <v>-1.5831134564643801</v>
      </c>
      <c r="F176" s="3">
        <v>-1.5831134564643801</v>
      </c>
      <c r="G176" s="3">
        <v>37.299999999999997</v>
      </c>
      <c r="H176" s="3">
        <v>1.6348773841961599</v>
      </c>
      <c r="I176" s="3">
        <v>38.1</v>
      </c>
      <c r="J176" s="3">
        <v>38.1</v>
      </c>
      <c r="K176" s="3">
        <v>37.1</v>
      </c>
      <c r="L176" s="3">
        <v>1.6348773841961599</v>
      </c>
    </row>
    <row r="177" spans="1:12" ht="15" customHeight="1" x14ac:dyDescent="0.25">
      <c r="A177" s="101">
        <v>42696</v>
      </c>
      <c r="B177" s="3">
        <v>37.4</v>
      </c>
      <c r="C177" s="99">
        <v>120747</v>
      </c>
      <c r="D177" s="3">
        <v>0.100000000000001</v>
      </c>
      <c r="E177" s="3">
        <v>0.26809651474530799</v>
      </c>
      <c r="F177" s="3">
        <v>0.26809651474530799</v>
      </c>
      <c r="G177" s="3">
        <v>37.4</v>
      </c>
      <c r="H177" s="3">
        <v>1.9073569482288699</v>
      </c>
      <c r="I177" s="3">
        <v>37.299999999999997</v>
      </c>
      <c r="J177" s="3">
        <v>37.5</v>
      </c>
      <c r="K177" s="3">
        <v>36.9</v>
      </c>
      <c r="L177" s="3">
        <v>1.9073569482288699</v>
      </c>
    </row>
    <row r="178" spans="1:12" ht="15" customHeight="1" x14ac:dyDescent="0.25">
      <c r="A178" s="101">
        <v>42697</v>
      </c>
      <c r="B178" s="3">
        <v>36.700000000000003</v>
      </c>
      <c r="C178" s="99">
        <v>166183</v>
      </c>
      <c r="D178" s="3">
        <v>-0.69999999999999496</v>
      </c>
      <c r="E178" s="3">
        <v>-1.87165775401068</v>
      </c>
      <c r="F178" s="3">
        <v>-1.87165775401068</v>
      </c>
      <c r="G178" s="3">
        <v>36.700000000000003</v>
      </c>
      <c r="H178" s="3"/>
      <c r="I178" s="3">
        <v>37.200000000000003</v>
      </c>
      <c r="J178" s="3">
        <v>37.200000000000003</v>
      </c>
      <c r="K178" s="3">
        <v>36.5</v>
      </c>
      <c r="L178" s="3"/>
    </row>
    <row r="179" spans="1:12" ht="15" customHeight="1" x14ac:dyDescent="0.25">
      <c r="A179" s="101">
        <v>42698</v>
      </c>
      <c r="B179" s="3">
        <v>37</v>
      </c>
      <c r="C179" s="99">
        <v>56193</v>
      </c>
      <c r="D179" s="3">
        <v>0.29999999999999699</v>
      </c>
      <c r="E179" s="3">
        <v>0.81743869209809294</v>
      </c>
      <c r="F179" s="3">
        <v>0.81743869209809294</v>
      </c>
      <c r="G179" s="3">
        <v>37</v>
      </c>
      <c r="H179" s="3">
        <v>0.81743869209808395</v>
      </c>
      <c r="I179" s="3">
        <v>36.700000000000003</v>
      </c>
      <c r="J179" s="3">
        <v>37</v>
      </c>
      <c r="K179" s="3">
        <v>36.5</v>
      </c>
      <c r="L179" s="3">
        <v>0.81743869209808395</v>
      </c>
    </row>
    <row r="180" spans="1:12" ht="15" customHeight="1" x14ac:dyDescent="0.25">
      <c r="A180" s="101">
        <v>42699</v>
      </c>
      <c r="B180" s="3">
        <v>37</v>
      </c>
      <c r="C180" s="99">
        <v>46384</v>
      </c>
      <c r="D180" s="3"/>
      <c r="E180" s="3"/>
      <c r="F180" s="3"/>
      <c r="G180" s="3">
        <v>37</v>
      </c>
      <c r="H180" s="3">
        <v>0.81743869209808395</v>
      </c>
      <c r="I180" s="3">
        <v>37</v>
      </c>
      <c r="J180" s="3">
        <v>37</v>
      </c>
      <c r="K180" s="3">
        <v>36.6</v>
      </c>
      <c r="L180" s="3">
        <v>0.81743869209808395</v>
      </c>
    </row>
    <row r="181" spans="1:12" ht="15" customHeight="1" x14ac:dyDescent="0.25">
      <c r="A181" s="101">
        <v>42702</v>
      </c>
      <c r="B181" s="3">
        <v>36.9</v>
      </c>
      <c r="C181" s="99">
        <v>52831</v>
      </c>
      <c r="D181" s="3">
        <v>-0.100000000000001</v>
      </c>
      <c r="E181" s="3">
        <v>-0.270270270270278</v>
      </c>
      <c r="F181" s="3">
        <v>-0.270270270270278</v>
      </c>
      <c r="G181" s="3">
        <v>36.9</v>
      </c>
      <c r="H181" s="3">
        <v>0.54495912806538305</v>
      </c>
      <c r="I181" s="3">
        <v>37.1</v>
      </c>
      <c r="J181" s="3">
        <v>37.299999999999997</v>
      </c>
      <c r="K181" s="3">
        <v>36.5</v>
      </c>
      <c r="L181" s="3">
        <v>0.54495912806538305</v>
      </c>
    </row>
    <row r="182" spans="1:12" ht="15" customHeight="1" x14ac:dyDescent="0.25">
      <c r="A182" s="101">
        <v>42703</v>
      </c>
      <c r="B182" s="3">
        <v>37.200000000000003</v>
      </c>
      <c r="C182" s="99">
        <v>185692</v>
      </c>
      <c r="D182" s="3">
        <v>0.30000000000000399</v>
      </c>
      <c r="E182" s="3">
        <v>0.81300813008131601</v>
      </c>
      <c r="F182" s="3">
        <v>0.81300813008131601</v>
      </c>
      <c r="G182" s="3">
        <v>37.200000000000003</v>
      </c>
      <c r="H182" s="3">
        <v>1.3623978201634801</v>
      </c>
      <c r="I182" s="3">
        <v>37</v>
      </c>
      <c r="J182" s="3">
        <v>37.200000000000003</v>
      </c>
      <c r="K182" s="3">
        <v>36.700000000000003</v>
      </c>
      <c r="L182" s="3">
        <v>1.3623978201634801</v>
      </c>
    </row>
    <row r="183" spans="1:12" ht="15" customHeight="1" x14ac:dyDescent="0.25">
      <c r="A183" s="101">
        <v>42704</v>
      </c>
      <c r="B183" s="3">
        <v>37.1</v>
      </c>
      <c r="C183" s="99">
        <v>144577</v>
      </c>
      <c r="D183" s="3">
        <v>-0.100000000000001</v>
      </c>
      <c r="E183" s="3">
        <v>-0.26881720430107497</v>
      </c>
      <c r="F183" s="3">
        <v>-0.26881720430107497</v>
      </c>
      <c r="G183" s="3">
        <v>37.1</v>
      </c>
      <c r="H183" s="3">
        <v>1.0899182561307801</v>
      </c>
      <c r="I183" s="3">
        <v>37.5</v>
      </c>
      <c r="J183" s="3">
        <v>37.6</v>
      </c>
      <c r="K183" s="3">
        <v>36.6</v>
      </c>
      <c r="L183" s="3">
        <v>1.0899182561307801</v>
      </c>
    </row>
    <row r="184" spans="1:12" ht="15" customHeight="1" x14ac:dyDescent="0.25">
      <c r="A184" s="101">
        <v>42705</v>
      </c>
      <c r="B184" s="3">
        <v>36.700000000000003</v>
      </c>
      <c r="C184" s="99">
        <v>113529</v>
      </c>
      <c r="D184" s="3">
        <v>-0.39999999999999802</v>
      </c>
      <c r="E184" s="3">
        <v>-1.07816711590296</v>
      </c>
      <c r="F184" s="3">
        <v>-1.07816711590296</v>
      </c>
      <c r="G184" s="3">
        <v>36.700000000000003</v>
      </c>
      <c r="H184" s="3"/>
      <c r="I184" s="3">
        <v>37.299999999999997</v>
      </c>
      <c r="J184" s="3">
        <v>37.299999999999997</v>
      </c>
      <c r="K184" s="3">
        <v>36.299999999999997</v>
      </c>
      <c r="L184" s="3"/>
    </row>
    <row r="185" spans="1:12" ht="15" customHeight="1" x14ac:dyDescent="0.25">
      <c r="A185" s="101">
        <v>42706</v>
      </c>
      <c r="B185" s="3">
        <v>36.4</v>
      </c>
      <c r="C185" s="99">
        <v>84450</v>
      </c>
      <c r="D185" s="3">
        <v>-0.30000000000000399</v>
      </c>
      <c r="E185" s="3">
        <v>-0.81743869209810405</v>
      </c>
      <c r="F185" s="3">
        <v>-0.81743869209810405</v>
      </c>
      <c r="G185" s="3">
        <v>36.4</v>
      </c>
      <c r="H185" s="3">
        <v>-0.81743869209810405</v>
      </c>
      <c r="I185" s="3">
        <v>36.6</v>
      </c>
      <c r="J185" s="3">
        <v>36.6</v>
      </c>
      <c r="K185" s="3">
        <v>36.1</v>
      </c>
      <c r="L185" s="3">
        <v>-0.81743869209810405</v>
      </c>
    </row>
    <row r="186" spans="1:12" ht="15" customHeight="1" x14ac:dyDescent="0.25">
      <c r="A186" s="101">
        <v>42709</v>
      </c>
      <c r="B186" s="3">
        <v>35.4</v>
      </c>
      <c r="C186" s="99">
        <v>166092</v>
      </c>
      <c r="D186" s="3">
        <v>-1</v>
      </c>
      <c r="E186" s="3">
        <v>-2.7472527472527402</v>
      </c>
      <c r="F186" s="3">
        <v>-2.7472527472527402</v>
      </c>
      <c r="G186" s="3">
        <v>35.4</v>
      </c>
      <c r="H186" s="3">
        <v>-3.5422343324250698</v>
      </c>
      <c r="I186" s="3">
        <v>36</v>
      </c>
      <c r="J186" s="3">
        <v>36.4</v>
      </c>
      <c r="K186" s="3">
        <v>34.9</v>
      </c>
      <c r="L186" s="3">
        <v>-3.5422343324250698</v>
      </c>
    </row>
    <row r="187" spans="1:12" ht="15" customHeight="1" x14ac:dyDescent="0.25">
      <c r="A187" s="101">
        <v>42710</v>
      </c>
      <c r="B187" s="3">
        <v>35.5</v>
      </c>
      <c r="C187" s="99">
        <v>113705</v>
      </c>
      <c r="D187" s="3">
        <v>0.100000000000001</v>
      </c>
      <c r="E187" s="3">
        <v>0.28248587570622802</v>
      </c>
      <c r="F187" s="3">
        <v>0.28248587570622802</v>
      </c>
      <c r="G187" s="3">
        <v>35.5</v>
      </c>
      <c r="H187" s="3">
        <v>-3.26975476839237</v>
      </c>
      <c r="I187" s="3">
        <v>35.4</v>
      </c>
      <c r="J187" s="3">
        <v>35.5</v>
      </c>
      <c r="K187" s="3">
        <v>35</v>
      </c>
      <c r="L187" s="3">
        <v>-3.26975476839237</v>
      </c>
    </row>
    <row r="188" spans="1:12" ht="15" customHeight="1" x14ac:dyDescent="0.25">
      <c r="A188" s="101">
        <v>42711</v>
      </c>
      <c r="B188" s="3">
        <v>35</v>
      </c>
      <c r="C188" s="99">
        <v>138120</v>
      </c>
      <c r="D188" s="3">
        <v>-0.5</v>
      </c>
      <c r="E188" s="3">
        <v>-1.40845070422535</v>
      </c>
      <c r="F188" s="3">
        <v>-1.40845070422535</v>
      </c>
      <c r="G188" s="3">
        <v>35</v>
      </c>
      <c r="H188" s="3">
        <v>-4.6321525885558597</v>
      </c>
      <c r="I188" s="3">
        <v>35.5</v>
      </c>
      <c r="J188" s="3">
        <v>35.6</v>
      </c>
      <c r="K188" s="3">
        <v>34.4</v>
      </c>
      <c r="L188" s="3">
        <v>-4.6321525885558597</v>
      </c>
    </row>
    <row r="189" spans="1:12" ht="15" customHeight="1" x14ac:dyDescent="0.25">
      <c r="A189" s="101">
        <v>42712</v>
      </c>
      <c r="B189" s="3">
        <v>34.5</v>
      </c>
      <c r="C189" s="99">
        <v>150396</v>
      </c>
      <c r="D189" s="3">
        <v>-0.5</v>
      </c>
      <c r="E189" s="3">
        <v>-1.4285714285714199</v>
      </c>
      <c r="F189" s="3">
        <v>-1.4285714285714199</v>
      </c>
      <c r="G189" s="3">
        <v>34.5</v>
      </c>
      <c r="H189" s="3">
        <v>-5.9945504087193502</v>
      </c>
      <c r="I189" s="3">
        <v>35</v>
      </c>
      <c r="J189" s="3">
        <v>35.200000000000003</v>
      </c>
      <c r="K189" s="3">
        <v>34.200000000000003</v>
      </c>
      <c r="L189" s="3">
        <v>-5.9945504087193502</v>
      </c>
    </row>
    <row r="190" spans="1:12" ht="15" customHeight="1" x14ac:dyDescent="0.25">
      <c r="A190" s="101">
        <v>42713</v>
      </c>
      <c r="B190" s="3">
        <v>34</v>
      </c>
      <c r="C190" s="99">
        <v>253373</v>
      </c>
      <c r="D190" s="3">
        <v>-0.5</v>
      </c>
      <c r="E190" s="3">
        <v>-1.4492753623188299</v>
      </c>
      <c r="F190" s="3">
        <v>-1.4492753623188299</v>
      </c>
      <c r="G190" s="3">
        <v>34</v>
      </c>
      <c r="H190" s="3">
        <v>-7.3569482288828398</v>
      </c>
      <c r="I190" s="3">
        <v>34.299999999999997</v>
      </c>
      <c r="J190" s="3">
        <v>34.5</v>
      </c>
      <c r="K190" s="3">
        <v>33.700000000000003</v>
      </c>
      <c r="L190" s="3">
        <v>-7.3569482288828398</v>
      </c>
    </row>
    <row r="191" spans="1:12" ht="15" customHeight="1" x14ac:dyDescent="0.25">
      <c r="A191" s="101">
        <v>42716</v>
      </c>
      <c r="B191" s="3">
        <v>33.9</v>
      </c>
      <c r="C191" s="99">
        <v>245403</v>
      </c>
      <c r="D191" s="3">
        <v>-0.100000000000001</v>
      </c>
      <c r="E191" s="3">
        <v>-0.29411764705882198</v>
      </c>
      <c r="F191" s="3">
        <v>-0.29411764705882198</v>
      </c>
      <c r="G191" s="3">
        <v>33.9</v>
      </c>
      <c r="H191" s="3">
        <v>-7.6294277929155401</v>
      </c>
      <c r="I191" s="3">
        <v>34</v>
      </c>
      <c r="J191" s="3">
        <v>34</v>
      </c>
      <c r="K191" s="3">
        <v>33.700000000000003</v>
      </c>
      <c r="L191" s="3">
        <v>-7.6294277929155401</v>
      </c>
    </row>
    <row r="192" spans="1:12" ht="15" customHeight="1" x14ac:dyDescent="0.25">
      <c r="A192" s="101">
        <v>42717</v>
      </c>
      <c r="B192" s="3">
        <v>34</v>
      </c>
      <c r="C192" s="99">
        <v>216776</v>
      </c>
      <c r="D192" s="3">
        <v>0.100000000000001</v>
      </c>
      <c r="E192" s="3">
        <v>0.294985250737478</v>
      </c>
      <c r="F192" s="3">
        <v>0.294985250737478</v>
      </c>
      <c r="G192" s="3">
        <v>34</v>
      </c>
      <c r="H192" s="3">
        <v>-7.3569482288828398</v>
      </c>
      <c r="I192" s="3">
        <v>33.9</v>
      </c>
      <c r="J192" s="3">
        <v>34.1</v>
      </c>
      <c r="K192" s="3">
        <v>33.700000000000003</v>
      </c>
      <c r="L192" s="3">
        <v>-7.3569482288828398</v>
      </c>
    </row>
    <row r="193" spans="1:12" ht="15" customHeight="1" x14ac:dyDescent="0.25">
      <c r="A193" s="101">
        <v>42718</v>
      </c>
      <c r="B193" s="3">
        <v>34.299999999999997</v>
      </c>
      <c r="C193" s="99">
        <v>242225</v>
      </c>
      <c r="D193" s="3">
        <v>0.29999999999999699</v>
      </c>
      <c r="E193" s="3">
        <v>0.88235294117646701</v>
      </c>
      <c r="F193" s="3">
        <v>0.88235294117646701</v>
      </c>
      <c r="G193" s="3">
        <v>34.299999999999997</v>
      </c>
      <c r="H193" s="3">
        <v>-6.5395095367847498</v>
      </c>
      <c r="I193" s="3">
        <v>34</v>
      </c>
      <c r="J193" s="3">
        <v>35</v>
      </c>
      <c r="K193" s="3">
        <v>33.9</v>
      </c>
      <c r="L193" s="3">
        <v>-6.5395095367847498</v>
      </c>
    </row>
    <row r="194" spans="1:12" ht="15" customHeight="1" x14ac:dyDescent="0.25">
      <c r="A194" s="101">
        <v>42719</v>
      </c>
      <c r="B194" s="3">
        <v>35.200000000000003</v>
      </c>
      <c r="C194" s="99">
        <v>87621</v>
      </c>
      <c r="D194" s="3">
        <v>0.90000000000000502</v>
      </c>
      <c r="E194" s="3">
        <v>2.6239067055393801</v>
      </c>
      <c r="F194" s="3">
        <v>2.6239067055393801</v>
      </c>
      <c r="G194" s="3">
        <v>35.200000000000003</v>
      </c>
      <c r="H194" s="3">
        <v>-4.0871934604904601</v>
      </c>
      <c r="I194" s="3">
        <v>34</v>
      </c>
      <c r="J194" s="3">
        <v>35.200000000000003</v>
      </c>
      <c r="K194" s="3">
        <v>34</v>
      </c>
      <c r="L194" s="3">
        <v>-4.0871934604904601</v>
      </c>
    </row>
    <row r="195" spans="1:12" ht="15" customHeight="1" x14ac:dyDescent="0.25">
      <c r="A195" s="101">
        <v>42720</v>
      </c>
      <c r="B195" s="3">
        <v>35.799999999999997</v>
      </c>
      <c r="C195" s="99">
        <v>94607</v>
      </c>
      <c r="D195" s="3">
        <v>0.59999999999999398</v>
      </c>
      <c r="E195" s="3">
        <v>1.7045454545454299</v>
      </c>
      <c r="F195" s="3">
        <v>1.7045454545454299</v>
      </c>
      <c r="G195" s="3">
        <v>35.799999999999997</v>
      </c>
      <c r="H195" s="3">
        <v>-2.4523160762942902</v>
      </c>
      <c r="I195" s="3">
        <v>35.5</v>
      </c>
      <c r="J195" s="3">
        <v>35.799999999999997</v>
      </c>
      <c r="K195" s="3">
        <v>34.799999999999997</v>
      </c>
      <c r="L195" s="3">
        <v>-2.4523160762942902</v>
      </c>
    </row>
    <row r="196" spans="1:12" ht="15" customHeight="1" x14ac:dyDescent="0.25">
      <c r="A196" s="101">
        <v>42723</v>
      </c>
      <c r="B196" s="3">
        <v>36</v>
      </c>
      <c r="C196" s="99">
        <v>108536</v>
      </c>
      <c r="D196" s="3">
        <v>0.20000000000000201</v>
      </c>
      <c r="E196" s="3">
        <v>0.55865921787709905</v>
      </c>
      <c r="F196" s="3">
        <v>0.55865921787709905</v>
      </c>
      <c r="G196" s="3">
        <v>36</v>
      </c>
      <c r="H196" s="3">
        <v>-1.9073569482288899</v>
      </c>
      <c r="I196" s="3">
        <v>35.200000000000003</v>
      </c>
      <c r="J196" s="3">
        <v>36.299999999999997</v>
      </c>
      <c r="K196" s="3">
        <v>35.1</v>
      </c>
      <c r="L196" s="3">
        <v>-1.9073569482288899</v>
      </c>
    </row>
    <row r="197" spans="1:12" ht="15" customHeight="1" x14ac:dyDescent="0.25">
      <c r="A197" s="101">
        <v>42724</v>
      </c>
      <c r="B197" s="3">
        <v>36.799999999999997</v>
      </c>
      <c r="C197" s="99">
        <v>1627166</v>
      </c>
      <c r="D197" s="3">
        <v>0.79999999999999705</v>
      </c>
      <c r="E197" s="3">
        <v>2.2222222222222099</v>
      </c>
      <c r="F197" s="3">
        <v>2.2222222222222099</v>
      </c>
      <c r="G197" s="3">
        <v>36.799999999999997</v>
      </c>
      <c r="H197" s="3">
        <v>0.27247956403268198</v>
      </c>
      <c r="I197" s="3">
        <v>35.9</v>
      </c>
      <c r="J197" s="3">
        <v>36.9</v>
      </c>
      <c r="K197" s="3">
        <v>35.799999999999997</v>
      </c>
      <c r="L197" s="3">
        <v>0.27247956403268198</v>
      </c>
    </row>
    <row r="198" spans="1:12" ht="15" customHeight="1" x14ac:dyDescent="0.25">
      <c r="A198" s="101">
        <v>42725</v>
      </c>
      <c r="B198" s="3">
        <v>36.5</v>
      </c>
      <c r="C198" s="99">
        <v>83473</v>
      </c>
      <c r="D198" s="3">
        <v>-0.29999999999999699</v>
      </c>
      <c r="E198" s="3">
        <v>-0.81521739130433402</v>
      </c>
      <c r="F198" s="3">
        <v>-0.81521739130433402</v>
      </c>
      <c r="G198" s="3">
        <v>36.5</v>
      </c>
      <c r="H198" s="3">
        <v>-0.54495912806540203</v>
      </c>
      <c r="I198" s="3">
        <v>36.9</v>
      </c>
      <c r="J198" s="3">
        <v>36.9</v>
      </c>
      <c r="K198" s="3">
        <v>36</v>
      </c>
      <c r="L198" s="3">
        <v>-0.54495912806540203</v>
      </c>
    </row>
    <row r="199" spans="1:12" ht="15" customHeight="1" x14ac:dyDescent="0.25">
      <c r="A199" s="101">
        <v>42726</v>
      </c>
      <c r="B199" s="3">
        <v>36.6</v>
      </c>
      <c r="C199" s="99">
        <v>79997</v>
      </c>
      <c r="D199" s="3">
        <v>0.100000000000001</v>
      </c>
      <c r="E199" s="3">
        <v>0.273972602739736</v>
      </c>
      <c r="F199" s="3">
        <v>0.273972602739736</v>
      </c>
      <c r="G199" s="3">
        <v>36.6</v>
      </c>
      <c r="H199" s="3">
        <v>-0.27247956403270102</v>
      </c>
      <c r="I199" s="3">
        <v>35.5</v>
      </c>
      <c r="J199" s="3">
        <v>36.6</v>
      </c>
      <c r="K199" s="3">
        <v>35.5</v>
      </c>
      <c r="L199" s="3">
        <v>-0.27247956403270102</v>
      </c>
    </row>
    <row r="200" spans="1:12" ht="15" customHeight="1" x14ac:dyDescent="0.25">
      <c r="A200" s="101">
        <v>42727</v>
      </c>
      <c r="B200" s="3">
        <v>36.5</v>
      </c>
      <c r="C200" s="99">
        <v>30493</v>
      </c>
      <c r="D200" s="3">
        <v>-0.100000000000001</v>
      </c>
      <c r="E200" s="3">
        <v>-0.27322404371584702</v>
      </c>
      <c r="F200" s="3">
        <v>-0.27322404371584702</v>
      </c>
      <c r="G200" s="3">
        <v>36.5</v>
      </c>
      <c r="H200" s="3">
        <v>-0.54495912806540203</v>
      </c>
      <c r="I200" s="3">
        <v>36.6</v>
      </c>
      <c r="J200" s="3">
        <v>36.6</v>
      </c>
      <c r="K200" s="3">
        <v>35.6</v>
      </c>
      <c r="L200" s="3">
        <v>-0.54495912806540203</v>
      </c>
    </row>
    <row r="201" spans="1:12" ht="15" customHeight="1" x14ac:dyDescent="0.25">
      <c r="A201" s="101">
        <v>42731</v>
      </c>
      <c r="B201" s="3">
        <v>36.5</v>
      </c>
      <c r="C201" s="99">
        <v>32636</v>
      </c>
      <c r="D201" s="3"/>
      <c r="E201" s="3"/>
      <c r="F201" s="3"/>
      <c r="G201" s="3">
        <v>36.5</v>
      </c>
      <c r="H201" s="3">
        <v>-0.54495912806540203</v>
      </c>
      <c r="I201" s="3">
        <v>36.5</v>
      </c>
      <c r="J201" s="3">
        <v>36.5</v>
      </c>
      <c r="K201" s="3">
        <v>36.1</v>
      </c>
      <c r="L201" s="3">
        <v>-0.54495912806540203</v>
      </c>
    </row>
    <row r="202" spans="1:12" ht="15" customHeight="1" x14ac:dyDescent="0.25">
      <c r="A202" s="101">
        <v>42732</v>
      </c>
      <c r="B202" s="3">
        <v>36</v>
      </c>
      <c r="C202" s="99">
        <v>69779</v>
      </c>
      <c r="D202" s="3">
        <v>-0.5</v>
      </c>
      <c r="E202" s="3">
        <v>-1.3698630136986301</v>
      </c>
      <c r="F202" s="3">
        <v>-1.3698630136986301</v>
      </c>
      <c r="G202" s="3">
        <v>36</v>
      </c>
      <c r="H202" s="3">
        <v>-1.9073569482288899</v>
      </c>
      <c r="I202" s="3">
        <v>36.5</v>
      </c>
      <c r="J202" s="3">
        <v>36.5</v>
      </c>
      <c r="K202" s="3">
        <v>35.9</v>
      </c>
      <c r="L202" s="3">
        <v>-1.9073569482288899</v>
      </c>
    </row>
    <row r="203" spans="1:12" ht="15" customHeight="1" x14ac:dyDescent="0.25">
      <c r="A203" s="101">
        <v>42733</v>
      </c>
      <c r="B203" s="3">
        <v>36.5</v>
      </c>
      <c r="C203" s="99">
        <v>60207</v>
      </c>
      <c r="D203" s="3">
        <v>0.5</v>
      </c>
      <c r="E203" s="3">
        <v>1.38888888888888</v>
      </c>
      <c r="F203" s="3">
        <v>1.38888888888888</v>
      </c>
      <c r="G203" s="3">
        <v>36.5</v>
      </c>
      <c r="H203" s="3">
        <v>-0.54495912806540203</v>
      </c>
      <c r="I203" s="3">
        <v>36</v>
      </c>
      <c r="J203" s="3">
        <v>36.5</v>
      </c>
      <c r="K203" s="3">
        <v>36</v>
      </c>
      <c r="L203" s="3">
        <v>-0.54495912806540203</v>
      </c>
    </row>
    <row r="204" spans="1:12" ht="15" customHeight="1" x14ac:dyDescent="0.25">
      <c r="A204" s="101">
        <v>42734</v>
      </c>
      <c r="B204" s="3">
        <v>36.5</v>
      </c>
      <c r="C204" s="99">
        <v>86435</v>
      </c>
      <c r="D204" s="3"/>
      <c r="E204" s="3"/>
      <c r="F204" s="3"/>
      <c r="G204" s="3">
        <v>36.5</v>
      </c>
      <c r="H204" s="3">
        <v>-0.54495912806540203</v>
      </c>
      <c r="I204" s="3">
        <v>36.5</v>
      </c>
      <c r="J204" s="3">
        <v>36.5</v>
      </c>
      <c r="K204" s="3">
        <v>35.6</v>
      </c>
      <c r="L204" s="3">
        <v>-0.54495912806540203</v>
      </c>
    </row>
    <row r="205" spans="1:12" ht="15" customHeight="1" x14ac:dyDescent="0.25">
      <c r="A205" s="101">
        <v>42737</v>
      </c>
      <c r="B205" s="3">
        <v>36.6</v>
      </c>
      <c r="C205" s="99">
        <v>112367</v>
      </c>
      <c r="D205" s="3">
        <v>0.100000000000001</v>
      </c>
      <c r="E205" s="3">
        <v>0.273972602739736</v>
      </c>
      <c r="F205" s="3">
        <v>0.273972602739736</v>
      </c>
      <c r="G205" s="3">
        <v>36.6</v>
      </c>
      <c r="H205" s="3">
        <v>-0.27247956403270102</v>
      </c>
      <c r="I205" s="3">
        <v>36.5</v>
      </c>
      <c r="J205" s="3">
        <v>36.6</v>
      </c>
      <c r="K205" s="3">
        <v>35.9</v>
      </c>
      <c r="L205" s="3">
        <v>-0.27247956403270102</v>
      </c>
    </row>
    <row r="206" spans="1:12" ht="15" customHeight="1" x14ac:dyDescent="0.25">
      <c r="A206" s="101">
        <v>42738</v>
      </c>
      <c r="B206" s="3">
        <v>36.799999999999997</v>
      </c>
      <c r="C206" s="99">
        <v>60568</v>
      </c>
      <c r="D206" s="3">
        <v>0.19999999999999499</v>
      </c>
      <c r="E206" s="3">
        <v>0.54644808743167195</v>
      </c>
      <c r="F206" s="3">
        <v>0.54644808743167195</v>
      </c>
      <c r="G206" s="3">
        <v>36.799999999999997</v>
      </c>
      <c r="H206" s="3">
        <v>0.27247956403268198</v>
      </c>
      <c r="I206" s="3">
        <v>36.6</v>
      </c>
      <c r="J206" s="3">
        <v>36.9</v>
      </c>
      <c r="K206" s="3">
        <v>36.299999999999997</v>
      </c>
      <c r="L206" s="3">
        <v>0.27247956403268198</v>
      </c>
    </row>
    <row r="207" spans="1:12" ht="15" customHeight="1" x14ac:dyDescent="0.25">
      <c r="A207" s="101">
        <v>42739</v>
      </c>
      <c r="B207" s="3">
        <v>36.4</v>
      </c>
      <c r="C207" s="99">
        <v>107667</v>
      </c>
      <c r="D207" s="3">
        <v>-0.39999999999999802</v>
      </c>
      <c r="E207" s="3">
        <v>-1.0869565217391199</v>
      </c>
      <c r="F207" s="3">
        <v>-1.0869565217391199</v>
      </c>
      <c r="G207" s="3">
        <v>36.4</v>
      </c>
      <c r="H207" s="3">
        <v>-0.81743869209810405</v>
      </c>
      <c r="I207" s="3">
        <v>36.6</v>
      </c>
      <c r="J207" s="3">
        <v>36.700000000000003</v>
      </c>
      <c r="K207" s="3">
        <v>35.9</v>
      </c>
      <c r="L207" s="3">
        <v>-0.81743869209810405</v>
      </c>
    </row>
    <row r="208" spans="1:12" ht="15" customHeight="1" x14ac:dyDescent="0.25">
      <c r="A208" s="101">
        <v>42740</v>
      </c>
      <c r="B208" s="3">
        <v>36.1</v>
      </c>
      <c r="C208" s="99">
        <v>42814</v>
      </c>
      <c r="D208" s="3">
        <v>-0.29999999999999699</v>
      </c>
      <c r="E208" s="3">
        <v>-0.82417582417582103</v>
      </c>
      <c r="F208" s="3">
        <v>-0.82417582417582103</v>
      </c>
      <c r="G208" s="3">
        <v>36.1</v>
      </c>
      <c r="H208" s="3">
        <v>-1.6348773841961799</v>
      </c>
      <c r="I208" s="3">
        <v>36.4</v>
      </c>
      <c r="J208" s="3">
        <v>36.4</v>
      </c>
      <c r="K208" s="3">
        <v>35.9</v>
      </c>
      <c r="L208" s="3">
        <v>-1.6348773841961799</v>
      </c>
    </row>
    <row r="209" spans="1:12" ht="15" customHeight="1" x14ac:dyDescent="0.25">
      <c r="A209" s="101">
        <v>42744</v>
      </c>
      <c r="B209" s="3">
        <v>36.4</v>
      </c>
      <c r="C209" s="99">
        <v>103534</v>
      </c>
      <c r="D209" s="3">
        <v>0.29999999999999699</v>
      </c>
      <c r="E209" s="3">
        <v>0.83102493074791395</v>
      </c>
      <c r="F209" s="3">
        <v>0.83102493074791395</v>
      </c>
      <c r="G209" s="3">
        <v>36.4</v>
      </c>
      <c r="H209" s="3">
        <v>-0.81743869209810405</v>
      </c>
      <c r="I209" s="3">
        <v>36.1</v>
      </c>
      <c r="J209" s="3">
        <v>36.5</v>
      </c>
      <c r="K209" s="3">
        <v>35.5</v>
      </c>
      <c r="L209" s="3">
        <v>-0.81743869209810405</v>
      </c>
    </row>
    <row r="210" spans="1:12" ht="15" customHeight="1" x14ac:dyDescent="0.25">
      <c r="A210" s="101">
        <v>42745</v>
      </c>
      <c r="B210" s="3">
        <v>36.700000000000003</v>
      </c>
      <c r="C210" s="99">
        <v>154743</v>
      </c>
      <c r="D210" s="3">
        <v>0.30000000000000399</v>
      </c>
      <c r="E210" s="3">
        <v>0.82417582417584301</v>
      </c>
      <c r="F210" s="3">
        <v>0.82417582417584301</v>
      </c>
      <c r="G210" s="3">
        <v>36.700000000000003</v>
      </c>
      <c r="H210" s="3"/>
      <c r="I210" s="3">
        <v>36.4</v>
      </c>
      <c r="J210" s="3">
        <v>36.700000000000003</v>
      </c>
      <c r="K210" s="3">
        <v>36</v>
      </c>
      <c r="L210" s="3"/>
    </row>
    <row r="211" spans="1:12" ht="15" customHeight="1" x14ac:dyDescent="0.25">
      <c r="A211" s="101">
        <v>42746</v>
      </c>
      <c r="B211" s="3">
        <v>36.5</v>
      </c>
      <c r="C211" s="99">
        <v>156226</v>
      </c>
      <c r="D211" s="3">
        <v>-0.20000000000000201</v>
      </c>
      <c r="E211" s="3">
        <v>-0.54495912806540303</v>
      </c>
      <c r="F211" s="3">
        <v>-0.54495912806540303</v>
      </c>
      <c r="G211" s="3">
        <v>36.5</v>
      </c>
      <c r="H211" s="3">
        <v>-0.54495912806540203</v>
      </c>
      <c r="I211" s="3">
        <v>36.700000000000003</v>
      </c>
      <c r="J211" s="3">
        <v>36.9</v>
      </c>
      <c r="K211" s="3">
        <v>36.299999999999997</v>
      </c>
      <c r="L211" s="3">
        <v>-0.54495912806540203</v>
      </c>
    </row>
    <row r="212" spans="1:12" ht="15" customHeight="1" x14ac:dyDescent="0.25">
      <c r="A212" s="101">
        <v>42747</v>
      </c>
      <c r="B212" s="3">
        <v>37</v>
      </c>
      <c r="C212" s="99">
        <v>432985</v>
      </c>
      <c r="D212" s="3">
        <v>0.5</v>
      </c>
      <c r="E212" s="3">
        <v>1.3698630136986301</v>
      </c>
      <c r="F212" s="3">
        <v>1.3698630136986301</v>
      </c>
      <c r="G212" s="3">
        <v>37</v>
      </c>
      <c r="H212" s="3">
        <v>0.81743869209808395</v>
      </c>
      <c r="I212" s="3">
        <v>36.5</v>
      </c>
      <c r="J212" s="3">
        <v>37</v>
      </c>
      <c r="K212" s="3">
        <v>36.5</v>
      </c>
      <c r="L212" s="3">
        <v>0.81743869209808395</v>
      </c>
    </row>
    <row r="213" spans="1:12" ht="15" customHeight="1" x14ac:dyDescent="0.25">
      <c r="A213" s="101">
        <v>42748</v>
      </c>
      <c r="B213" s="3">
        <v>37</v>
      </c>
      <c r="C213" s="99">
        <v>240285</v>
      </c>
      <c r="D213" s="3"/>
      <c r="E213" s="3"/>
      <c r="F213" s="3"/>
      <c r="G213" s="3">
        <v>37</v>
      </c>
      <c r="H213" s="3">
        <v>0.81743869209808395</v>
      </c>
      <c r="I213" s="3">
        <v>36.700000000000003</v>
      </c>
      <c r="J213" s="3">
        <v>37.4</v>
      </c>
      <c r="K213" s="3">
        <v>36.6</v>
      </c>
      <c r="L213" s="3">
        <v>0.81743869209808395</v>
      </c>
    </row>
    <row r="214" spans="1:12" ht="15" customHeight="1" x14ac:dyDescent="0.25">
      <c r="A214" s="101">
        <v>42751</v>
      </c>
      <c r="B214" s="3">
        <v>37.5</v>
      </c>
      <c r="C214" s="99">
        <v>86463</v>
      </c>
      <c r="D214" s="3">
        <v>0.5</v>
      </c>
      <c r="E214" s="3">
        <v>1.35135135135135</v>
      </c>
      <c r="F214" s="3">
        <v>1.35135135135135</v>
      </c>
      <c r="G214" s="3">
        <v>37.5</v>
      </c>
      <c r="H214" s="3">
        <v>2.1798365122615699</v>
      </c>
      <c r="I214" s="3">
        <v>37</v>
      </c>
      <c r="J214" s="3">
        <v>37.700000000000003</v>
      </c>
      <c r="K214" s="3">
        <v>37</v>
      </c>
      <c r="L214" s="3">
        <v>2.1798365122615699</v>
      </c>
    </row>
    <row r="215" spans="1:12" ht="15" customHeight="1" x14ac:dyDescent="0.25">
      <c r="A215" s="101">
        <v>42752</v>
      </c>
      <c r="B215" s="3">
        <v>36.6</v>
      </c>
      <c r="C215" s="99">
        <v>433601</v>
      </c>
      <c r="D215" s="3">
        <v>-0.89999999999999802</v>
      </c>
      <c r="E215" s="3">
        <v>-2.3999999999999901</v>
      </c>
      <c r="F215" s="3">
        <v>-2.3999999999999901</v>
      </c>
      <c r="G215" s="3">
        <v>36.6</v>
      </c>
      <c r="H215" s="3">
        <v>-0.27247956403270102</v>
      </c>
      <c r="I215" s="3">
        <v>37.1</v>
      </c>
      <c r="J215" s="3">
        <v>37.1</v>
      </c>
      <c r="K215" s="3">
        <v>36.5</v>
      </c>
      <c r="L215" s="3">
        <v>-0.27247956403270102</v>
      </c>
    </row>
    <row r="216" spans="1:12" ht="15" customHeight="1" x14ac:dyDescent="0.25">
      <c r="A216" s="101">
        <v>42753</v>
      </c>
      <c r="B216" s="3">
        <v>37.6</v>
      </c>
      <c r="C216" s="99">
        <v>92947</v>
      </c>
      <c r="D216" s="3">
        <v>1</v>
      </c>
      <c r="E216" s="3">
        <v>2.7322404371584699</v>
      </c>
      <c r="F216" s="3">
        <v>2.7322404371584699</v>
      </c>
      <c r="G216" s="3">
        <v>37.6</v>
      </c>
      <c r="H216" s="3">
        <v>2.4523160762942702</v>
      </c>
      <c r="I216" s="3">
        <v>36.799999999999997</v>
      </c>
      <c r="J216" s="3">
        <v>37.6</v>
      </c>
      <c r="K216" s="3">
        <v>36.200000000000003</v>
      </c>
      <c r="L216" s="3">
        <v>2.4523160762942702</v>
      </c>
    </row>
    <row r="217" spans="1:12" ht="15" customHeight="1" x14ac:dyDescent="0.25">
      <c r="A217" s="101">
        <v>42754</v>
      </c>
      <c r="B217" s="3">
        <v>37.5</v>
      </c>
      <c r="C217" s="99">
        <v>82563</v>
      </c>
      <c r="D217" s="3">
        <v>-0.100000000000001</v>
      </c>
      <c r="E217" s="3">
        <v>-0.26595744680851702</v>
      </c>
      <c r="F217" s="3">
        <v>-0.26595744680851702</v>
      </c>
      <c r="G217" s="3">
        <v>37.5</v>
      </c>
      <c r="H217" s="3">
        <v>2.1798365122615699</v>
      </c>
      <c r="I217" s="3">
        <v>37.799999999999997</v>
      </c>
      <c r="J217" s="3">
        <v>37.799999999999997</v>
      </c>
      <c r="K217" s="3">
        <v>37</v>
      </c>
      <c r="L217" s="3">
        <v>2.1798365122615699</v>
      </c>
    </row>
    <row r="218" spans="1:12" ht="15" customHeight="1" x14ac:dyDescent="0.25">
      <c r="A218" s="101">
        <v>42755</v>
      </c>
      <c r="B218" s="3">
        <v>37.6</v>
      </c>
      <c r="C218" s="99">
        <v>137922</v>
      </c>
      <c r="D218" s="3">
        <v>0.100000000000001</v>
      </c>
      <c r="E218" s="3">
        <v>0.266666666666659</v>
      </c>
      <c r="F218" s="3">
        <v>0.266666666666659</v>
      </c>
      <c r="G218" s="3">
        <v>37.6</v>
      </c>
      <c r="H218" s="3">
        <v>2.4523160762942702</v>
      </c>
      <c r="I218" s="3">
        <v>37.799999999999997</v>
      </c>
      <c r="J218" s="3">
        <v>37.799999999999997</v>
      </c>
      <c r="K218" s="3">
        <v>36.799999999999997</v>
      </c>
      <c r="L218" s="3">
        <v>2.4523160762942702</v>
      </c>
    </row>
    <row r="219" spans="1:12" ht="15" customHeight="1" x14ac:dyDescent="0.25">
      <c r="A219" s="101">
        <v>42758</v>
      </c>
      <c r="B219" s="3">
        <v>37.4</v>
      </c>
      <c r="C219" s="99">
        <v>68534</v>
      </c>
      <c r="D219" s="3">
        <v>-0.20000000000000201</v>
      </c>
      <c r="E219" s="3">
        <v>-0.53191489361702404</v>
      </c>
      <c r="F219" s="3">
        <v>-0.53191489361702404</v>
      </c>
      <c r="G219" s="3">
        <v>37.4</v>
      </c>
      <c r="H219" s="3">
        <v>1.9073569482288699</v>
      </c>
      <c r="I219" s="3">
        <v>37.6</v>
      </c>
      <c r="J219" s="3">
        <v>37.799999999999997</v>
      </c>
      <c r="K219" s="3">
        <v>37</v>
      </c>
      <c r="L219" s="3">
        <v>1.9073569482288699</v>
      </c>
    </row>
    <row r="220" spans="1:12" ht="15" customHeight="1" x14ac:dyDescent="0.25">
      <c r="A220" s="101">
        <v>42759</v>
      </c>
      <c r="B220" s="3">
        <v>37.799999999999997</v>
      </c>
      <c r="C220" s="99">
        <v>37766</v>
      </c>
      <c r="D220" s="3">
        <v>0.39999999999999802</v>
      </c>
      <c r="E220" s="3">
        <v>1.0695187165775399</v>
      </c>
      <c r="F220" s="3">
        <v>1.0695187165775399</v>
      </c>
      <c r="G220" s="3">
        <v>37.799999999999997</v>
      </c>
      <c r="H220" s="3">
        <v>2.9972752043596498</v>
      </c>
      <c r="I220" s="3">
        <v>37.4</v>
      </c>
      <c r="J220" s="3">
        <v>37.799999999999997</v>
      </c>
      <c r="K220" s="3">
        <v>37.4</v>
      </c>
      <c r="L220" s="3">
        <v>2.9972752043596498</v>
      </c>
    </row>
    <row r="221" spans="1:12" ht="15" customHeight="1" x14ac:dyDescent="0.25">
      <c r="A221" s="101">
        <v>42760</v>
      </c>
      <c r="B221" s="3">
        <v>37.299999999999997</v>
      </c>
      <c r="C221" s="99">
        <v>49162</v>
      </c>
      <c r="D221" s="3">
        <v>-0.5</v>
      </c>
      <c r="E221" s="3">
        <v>-1.3227513227513199</v>
      </c>
      <c r="F221" s="3">
        <v>-1.3227513227513199</v>
      </c>
      <c r="G221" s="3">
        <v>37.299999999999997</v>
      </c>
      <c r="H221" s="3">
        <v>1.6348773841961599</v>
      </c>
      <c r="I221" s="3">
        <v>37.799999999999997</v>
      </c>
      <c r="J221" s="3">
        <v>37.9</v>
      </c>
      <c r="K221" s="3">
        <v>37.200000000000003</v>
      </c>
      <c r="L221" s="3">
        <v>1.6348773841961599</v>
      </c>
    </row>
    <row r="222" spans="1:12" ht="15" customHeight="1" x14ac:dyDescent="0.25">
      <c r="A222" s="101">
        <v>42761</v>
      </c>
      <c r="B222" s="3">
        <v>36.799999999999997</v>
      </c>
      <c r="C222" s="99">
        <v>93777</v>
      </c>
      <c r="D222" s="3">
        <v>-0.5</v>
      </c>
      <c r="E222" s="3">
        <v>-1.34048257372654</v>
      </c>
      <c r="F222" s="3">
        <v>-1.34048257372654</v>
      </c>
      <c r="G222" s="3">
        <v>36.799999999999997</v>
      </c>
      <c r="H222" s="3">
        <v>0.27247956403268198</v>
      </c>
      <c r="I222" s="3">
        <v>37.1</v>
      </c>
      <c r="J222" s="3">
        <v>37.299999999999997</v>
      </c>
      <c r="K222" s="3">
        <v>36.299999999999997</v>
      </c>
      <c r="L222" s="3">
        <v>0.27247956403268198</v>
      </c>
    </row>
    <row r="223" spans="1:12" ht="15" customHeight="1" x14ac:dyDescent="0.25">
      <c r="A223" s="101">
        <v>42762</v>
      </c>
      <c r="B223" s="3">
        <v>37</v>
      </c>
      <c r="C223" s="99">
        <v>70442</v>
      </c>
      <c r="D223" s="3">
        <v>0.20000000000000201</v>
      </c>
      <c r="E223" s="3">
        <v>0.54347826086957796</v>
      </c>
      <c r="F223" s="3">
        <v>0.54347826086957796</v>
      </c>
      <c r="G223" s="3">
        <v>37</v>
      </c>
      <c r="H223" s="3">
        <v>0.81743869209808395</v>
      </c>
      <c r="I223" s="3">
        <v>36.799999999999997</v>
      </c>
      <c r="J223" s="3">
        <v>37</v>
      </c>
      <c r="K223" s="3">
        <v>36.1</v>
      </c>
      <c r="L223" s="3">
        <v>0.81743869209808395</v>
      </c>
    </row>
    <row r="224" spans="1:12" ht="15" customHeight="1" x14ac:dyDescent="0.25">
      <c r="A224" s="101">
        <v>42765</v>
      </c>
      <c r="B224" s="3">
        <v>37</v>
      </c>
      <c r="C224" s="99">
        <v>97172</v>
      </c>
      <c r="D224" s="3"/>
      <c r="E224" s="3"/>
      <c r="F224" s="3"/>
      <c r="G224" s="3">
        <v>37</v>
      </c>
      <c r="H224" s="3">
        <v>0.81743869209808395</v>
      </c>
      <c r="I224" s="3">
        <v>36.299999999999997</v>
      </c>
      <c r="J224" s="3">
        <v>37.200000000000003</v>
      </c>
      <c r="K224" s="3">
        <v>36.299999999999997</v>
      </c>
      <c r="L224" s="3">
        <v>0.81743869209808395</v>
      </c>
    </row>
    <row r="225" spans="1:12" ht="15" customHeight="1" x14ac:dyDescent="0.25">
      <c r="A225" s="101">
        <v>42766</v>
      </c>
      <c r="B225" s="3">
        <v>37.1</v>
      </c>
      <c r="C225" s="99">
        <v>178252</v>
      </c>
      <c r="D225" s="3">
        <v>0.100000000000001</v>
      </c>
      <c r="E225" s="3">
        <v>0.27027027027026701</v>
      </c>
      <c r="F225" s="3">
        <v>0.27027027027026701</v>
      </c>
      <c r="G225" s="3">
        <v>37.1</v>
      </c>
      <c r="H225" s="3">
        <v>1.0899182561307801</v>
      </c>
      <c r="I225" s="3">
        <v>37</v>
      </c>
      <c r="J225" s="3">
        <v>37.200000000000003</v>
      </c>
      <c r="K225" s="3">
        <v>36.5</v>
      </c>
      <c r="L225" s="3">
        <v>1.0899182561307801</v>
      </c>
    </row>
    <row r="226" spans="1:12" ht="15" customHeight="1" x14ac:dyDescent="0.25">
      <c r="A226" s="101">
        <v>42767</v>
      </c>
      <c r="B226" s="3">
        <v>37.4</v>
      </c>
      <c r="C226" s="99">
        <v>89385</v>
      </c>
      <c r="D226" s="3">
        <v>0.29999999999999699</v>
      </c>
      <c r="E226" s="3">
        <v>0.80862533692722605</v>
      </c>
      <c r="F226" s="3">
        <v>0.80862533692722605</v>
      </c>
      <c r="G226" s="3">
        <v>37.4</v>
      </c>
      <c r="H226" s="3">
        <v>1.9073569482288699</v>
      </c>
      <c r="I226" s="3">
        <v>37</v>
      </c>
      <c r="J226" s="3">
        <v>37.5</v>
      </c>
      <c r="K226" s="3">
        <v>36.700000000000003</v>
      </c>
      <c r="L226" s="3">
        <v>1.9073569482288699</v>
      </c>
    </row>
    <row r="227" spans="1:12" ht="15" customHeight="1" x14ac:dyDescent="0.25">
      <c r="A227" s="101">
        <v>42768</v>
      </c>
      <c r="B227" s="3">
        <v>37.299999999999997</v>
      </c>
      <c r="C227" s="99">
        <v>113427</v>
      </c>
      <c r="D227" s="3">
        <v>-0.100000000000001</v>
      </c>
      <c r="E227" s="3">
        <v>-0.26737967914438598</v>
      </c>
      <c r="F227" s="3">
        <v>-0.26737967914438598</v>
      </c>
      <c r="G227" s="3">
        <v>37.299999999999997</v>
      </c>
      <c r="H227" s="3">
        <v>1.6348773841961599</v>
      </c>
      <c r="I227" s="3">
        <v>37.4</v>
      </c>
      <c r="J227" s="3">
        <v>37.9</v>
      </c>
      <c r="K227" s="3">
        <v>37.1</v>
      </c>
      <c r="L227" s="3">
        <v>1.6348773841961599</v>
      </c>
    </row>
    <row r="228" spans="1:12" ht="15" customHeight="1" x14ac:dyDescent="0.25">
      <c r="A228" s="101">
        <v>42769</v>
      </c>
      <c r="B228" s="3">
        <v>37.799999999999997</v>
      </c>
      <c r="C228" s="99">
        <v>76278</v>
      </c>
      <c r="D228" s="3">
        <v>0.5</v>
      </c>
      <c r="E228" s="3">
        <v>1.34048257372654</v>
      </c>
      <c r="F228" s="3">
        <v>1.34048257372654</v>
      </c>
      <c r="G228" s="3">
        <v>37.799999999999997</v>
      </c>
      <c r="H228" s="3">
        <v>2.9972752043596498</v>
      </c>
      <c r="I228" s="3">
        <v>37.200000000000003</v>
      </c>
      <c r="J228" s="3">
        <v>38</v>
      </c>
      <c r="K228" s="3">
        <v>37.200000000000003</v>
      </c>
      <c r="L228" s="3">
        <v>2.9972752043596498</v>
      </c>
    </row>
    <row r="229" spans="1:12" ht="15" customHeight="1" x14ac:dyDescent="0.25">
      <c r="A229" s="101">
        <v>42772</v>
      </c>
      <c r="B229" s="3">
        <v>38.700000000000003</v>
      </c>
      <c r="C229" s="99">
        <v>610916</v>
      </c>
      <c r="D229" s="3">
        <v>0.90000000000000502</v>
      </c>
      <c r="E229" s="3">
        <v>2.3809523809523898</v>
      </c>
      <c r="F229" s="3">
        <v>2.3809523809523898</v>
      </c>
      <c r="G229" s="3">
        <v>38.700000000000003</v>
      </c>
      <c r="H229" s="3">
        <v>5.4495912806539497</v>
      </c>
      <c r="I229" s="3">
        <v>38.799999999999997</v>
      </c>
      <c r="J229" s="3">
        <v>39.6</v>
      </c>
      <c r="K229" s="3">
        <v>38.700000000000003</v>
      </c>
      <c r="L229" s="3">
        <v>5.4495912806539497</v>
      </c>
    </row>
    <row r="230" spans="1:12" ht="15" customHeight="1" x14ac:dyDescent="0.25">
      <c r="A230" s="101">
        <v>42773</v>
      </c>
      <c r="B230" s="3">
        <v>39</v>
      </c>
      <c r="C230" s="99">
        <v>310788</v>
      </c>
      <c r="D230" s="3">
        <v>0.29999999999999699</v>
      </c>
      <c r="E230" s="3">
        <v>0.775193798449613</v>
      </c>
      <c r="F230" s="3">
        <v>0.775193798449613</v>
      </c>
      <c r="G230" s="3">
        <v>39</v>
      </c>
      <c r="H230" s="3">
        <v>6.26702997275203</v>
      </c>
      <c r="I230" s="3">
        <v>39.1</v>
      </c>
      <c r="J230" s="3">
        <v>39.4</v>
      </c>
      <c r="K230" s="3">
        <v>38.799999999999997</v>
      </c>
      <c r="L230" s="3">
        <v>6.26702997275203</v>
      </c>
    </row>
    <row r="231" spans="1:12" ht="15" customHeight="1" x14ac:dyDescent="0.25">
      <c r="A231" s="101">
        <v>42774</v>
      </c>
      <c r="B231" s="3">
        <v>38.9</v>
      </c>
      <c r="C231" s="99">
        <v>147487</v>
      </c>
      <c r="D231" s="3">
        <v>-0.100000000000001</v>
      </c>
      <c r="E231" s="3">
        <v>-0.256410256410255</v>
      </c>
      <c r="F231" s="3">
        <v>-0.256410256410255</v>
      </c>
      <c r="G231" s="3">
        <v>38.9</v>
      </c>
      <c r="H231" s="3">
        <v>5.9945504087193298</v>
      </c>
      <c r="I231" s="3">
        <v>39.4</v>
      </c>
      <c r="J231" s="3">
        <v>39.4</v>
      </c>
      <c r="K231" s="3">
        <v>38.5</v>
      </c>
      <c r="L231" s="3">
        <v>5.9945504087193298</v>
      </c>
    </row>
    <row r="232" spans="1:12" ht="15" customHeight="1" x14ac:dyDescent="0.25">
      <c r="A232" s="101">
        <v>42775</v>
      </c>
      <c r="B232" s="3">
        <v>39.200000000000003</v>
      </c>
      <c r="C232" s="99">
        <v>174915</v>
      </c>
      <c r="D232" s="3">
        <v>0.30000000000000399</v>
      </c>
      <c r="E232" s="3">
        <v>0.77120822622109797</v>
      </c>
      <c r="F232" s="3">
        <v>0.77120822622109797</v>
      </c>
      <c r="G232" s="3">
        <v>39.200000000000003</v>
      </c>
      <c r="H232" s="3">
        <v>6.8119891008174296</v>
      </c>
      <c r="I232" s="3">
        <v>39</v>
      </c>
      <c r="J232" s="3">
        <v>39.200000000000003</v>
      </c>
      <c r="K232" s="3">
        <v>38.9</v>
      </c>
      <c r="L232" s="3">
        <v>6.8119891008174296</v>
      </c>
    </row>
    <row r="233" spans="1:12" ht="15" customHeight="1" x14ac:dyDescent="0.25">
      <c r="A233" s="101">
        <v>42776</v>
      </c>
      <c r="B233" s="3">
        <v>39.4</v>
      </c>
      <c r="C233" s="99">
        <v>158193</v>
      </c>
      <c r="D233" s="3">
        <v>0.19999999999999499</v>
      </c>
      <c r="E233" s="3">
        <v>0.51020408163264797</v>
      </c>
      <c r="F233" s="3">
        <v>0.51020408163264797</v>
      </c>
      <c r="G233" s="3">
        <v>39.4</v>
      </c>
      <c r="H233" s="3">
        <v>7.3569482288828203</v>
      </c>
      <c r="I233" s="3">
        <v>39.5</v>
      </c>
      <c r="J233" s="3">
        <v>39.9</v>
      </c>
      <c r="K233" s="3">
        <v>39.299999999999997</v>
      </c>
      <c r="L233" s="3">
        <v>7.3569482288828203</v>
      </c>
    </row>
    <row r="234" spans="1:12" ht="15" customHeight="1" x14ac:dyDescent="0.25">
      <c r="A234" s="101">
        <v>42779</v>
      </c>
      <c r="B234" s="3">
        <v>40.6</v>
      </c>
      <c r="C234" s="99">
        <v>396533</v>
      </c>
      <c r="D234" s="3">
        <v>1.2</v>
      </c>
      <c r="E234" s="3">
        <v>3.0456852791878202</v>
      </c>
      <c r="F234" s="3">
        <v>3.0456852791878202</v>
      </c>
      <c r="G234" s="3">
        <v>40.6</v>
      </c>
      <c r="H234" s="3">
        <v>10.626702997275199</v>
      </c>
      <c r="I234" s="3">
        <v>39.6</v>
      </c>
      <c r="J234" s="3">
        <v>40.700000000000003</v>
      </c>
      <c r="K234" s="3">
        <v>39.4</v>
      </c>
      <c r="L234" s="3">
        <v>10.626702997275199</v>
      </c>
    </row>
    <row r="235" spans="1:12" ht="15" customHeight="1" x14ac:dyDescent="0.25">
      <c r="A235" s="101">
        <v>42780</v>
      </c>
      <c r="B235" s="3">
        <v>41.4</v>
      </c>
      <c r="C235" s="99">
        <v>515404</v>
      </c>
      <c r="D235" s="3">
        <v>0.79999999999999705</v>
      </c>
      <c r="E235" s="3">
        <v>1.97044334975369</v>
      </c>
      <c r="F235" s="3">
        <v>1.97044334975369</v>
      </c>
      <c r="G235" s="3">
        <v>41.4</v>
      </c>
      <c r="H235" s="3">
        <v>12.8065395095367</v>
      </c>
      <c r="I235" s="3">
        <v>40.700000000000003</v>
      </c>
      <c r="J235" s="3">
        <v>41.8</v>
      </c>
      <c r="K235" s="3">
        <v>40.6</v>
      </c>
      <c r="L235" s="3">
        <v>12.8065395095367</v>
      </c>
    </row>
    <row r="236" spans="1:12" ht="15" customHeight="1" x14ac:dyDescent="0.25">
      <c r="A236" s="101">
        <v>42781</v>
      </c>
      <c r="B236" s="3">
        <v>40</v>
      </c>
      <c r="C236" s="99">
        <v>1679051</v>
      </c>
      <c r="D236" s="3">
        <v>-1.3999999999999899</v>
      </c>
      <c r="E236" s="3">
        <v>-3.3816425120772799</v>
      </c>
      <c r="F236" s="3">
        <v>-3.3816425120772799</v>
      </c>
      <c r="G236" s="3">
        <v>40</v>
      </c>
      <c r="H236" s="3">
        <v>8.9918256130790102</v>
      </c>
      <c r="I236" s="3">
        <v>43.9</v>
      </c>
      <c r="J236" s="3">
        <v>44.3</v>
      </c>
      <c r="K236" s="3">
        <v>39.6</v>
      </c>
      <c r="L236" s="3">
        <v>8.9918256130790102</v>
      </c>
    </row>
    <row r="237" spans="1:12" ht="15" customHeight="1" x14ac:dyDescent="0.25">
      <c r="A237" s="101">
        <v>42782</v>
      </c>
      <c r="B237" s="3">
        <v>39.799999999999997</v>
      </c>
      <c r="C237" s="99">
        <v>450619</v>
      </c>
      <c r="D237" s="3">
        <v>-0.20000000000000201</v>
      </c>
      <c r="E237" s="3">
        <v>-0.50000000000001099</v>
      </c>
      <c r="F237" s="3">
        <v>-0.50000000000001099</v>
      </c>
      <c r="G237" s="3">
        <v>39.799999999999997</v>
      </c>
      <c r="H237" s="3">
        <v>8.4468664850136008</v>
      </c>
      <c r="I237" s="3">
        <v>40.200000000000003</v>
      </c>
      <c r="J237" s="3">
        <v>40.700000000000003</v>
      </c>
      <c r="K237" s="3">
        <v>39.1</v>
      </c>
      <c r="L237" s="3">
        <v>8.4468664850136008</v>
      </c>
    </row>
    <row r="238" spans="1:12" ht="15" customHeight="1" x14ac:dyDescent="0.25">
      <c r="A238" s="101">
        <v>42783</v>
      </c>
      <c r="B238" s="3">
        <v>41.9</v>
      </c>
      <c r="C238" s="99">
        <v>302025</v>
      </c>
      <c r="D238" s="3">
        <v>2.1</v>
      </c>
      <c r="E238" s="3">
        <v>5.2763819095477302</v>
      </c>
      <c r="F238" s="3">
        <v>5.2763819095477302</v>
      </c>
      <c r="G238" s="3">
        <v>41.9</v>
      </c>
      <c r="H238" s="3">
        <v>14.168937329700199</v>
      </c>
      <c r="I238" s="3">
        <v>40</v>
      </c>
      <c r="J238" s="3">
        <v>42</v>
      </c>
      <c r="K238" s="3">
        <v>40</v>
      </c>
      <c r="L238" s="3">
        <v>14.168937329700199</v>
      </c>
    </row>
    <row r="239" spans="1:12" ht="15" customHeight="1" x14ac:dyDescent="0.25">
      <c r="A239" s="101">
        <v>42786</v>
      </c>
      <c r="B239" s="3">
        <v>41.9</v>
      </c>
      <c r="C239" s="99">
        <v>479664</v>
      </c>
      <c r="D239" s="3"/>
      <c r="E239" s="3"/>
      <c r="F239" s="3"/>
      <c r="G239" s="3">
        <v>41.9</v>
      </c>
      <c r="H239" s="3">
        <v>14.168937329700199</v>
      </c>
      <c r="I239" s="3">
        <v>41.9</v>
      </c>
      <c r="J239" s="3">
        <v>42.7</v>
      </c>
      <c r="K239" s="3">
        <v>41.3</v>
      </c>
      <c r="L239" s="3">
        <v>14.168937329700199</v>
      </c>
    </row>
    <row r="240" spans="1:12" ht="15" customHeight="1" x14ac:dyDescent="0.25">
      <c r="A240" s="101">
        <v>42787</v>
      </c>
      <c r="B240" s="3">
        <v>42.1</v>
      </c>
      <c r="C240" s="99">
        <v>493459</v>
      </c>
      <c r="D240" s="3">
        <v>0.20000000000000201</v>
      </c>
      <c r="E240" s="3">
        <v>0.47732696897375598</v>
      </c>
      <c r="F240" s="3">
        <v>0.47732696897375598</v>
      </c>
      <c r="G240" s="3">
        <v>42.1</v>
      </c>
      <c r="H240" s="3">
        <v>14.7138964577656</v>
      </c>
      <c r="I240" s="3">
        <v>42.3</v>
      </c>
      <c r="J240" s="3">
        <v>42.7</v>
      </c>
      <c r="K240" s="3">
        <v>41.9</v>
      </c>
      <c r="L240" s="3">
        <v>14.7138964577656</v>
      </c>
    </row>
    <row r="241" spans="1:12" ht="15" customHeight="1" x14ac:dyDescent="0.25">
      <c r="A241" s="101">
        <v>42788</v>
      </c>
      <c r="B241" s="3">
        <v>42.5</v>
      </c>
      <c r="C241" s="99">
        <v>419601</v>
      </c>
      <c r="D241" s="3">
        <v>0.39999999999999802</v>
      </c>
      <c r="E241" s="3">
        <v>0.95011876484560798</v>
      </c>
      <c r="F241" s="3">
        <v>0.95011876484560798</v>
      </c>
      <c r="G241" s="3">
        <v>42.5</v>
      </c>
      <c r="H241" s="3">
        <v>15.803814713896401</v>
      </c>
      <c r="I241" s="3">
        <v>42.1</v>
      </c>
      <c r="J241" s="3">
        <v>42.5</v>
      </c>
      <c r="K241" s="3">
        <v>41.2</v>
      </c>
      <c r="L241" s="3">
        <v>15.803814713896401</v>
      </c>
    </row>
    <row r="242" spans="1:12" ht="15" customHeight="1" x14ac:dyDescent="0.25">
      <c r="A242" s="101">
        <v>42789</v>
      </c>
      <c r="B242" s="3">
        <v>42.2</v>
      </c>
      <c r="C242" s="99">
        <v>155044</v>
      </c>
      <c r="D242" s="3">
        <v>-0.29999999999999699</v>
      </c>
      <c r="E242" s="3">
        <v>-0.70588235294116697</v>
      </c>
      <c r="F242" s="3">
        <v>-0.70588235294116697</v>
      </c>
      <c r="G242" s="3">
        <v>42.2</v>
      </c>
      <c r="H242" s="3">
        <v>14.9863760217983</v>
      </c>
      <c r="I242" s="3">
        <v>42.5</v>
      </c>
      <c r="J242" s="3">
        <v>42.5</v>
      </c>
      <c r="K242" s="3">
        <v>41.6</v>
      </c>
      <c r="L242" s="3">
        <v>14.9863760217983</v>
      </c>
    </row>
    <row r="243" spans="1:12" ht="15" customHeight="1" x14ac:dyDescent="0.25">
      <c r="A243" s="101">
        <v>42790</v>
      </c>
      <c r="B243" s="3">
        <v>42</v>
      </c>
      <c r="C243" s="99">
        <v>126363</v>
      </c>
      <c r="D243" s="3">
        <v>-0.20000000000000201</v>
      </c>
      <c r="E243" s="3">
        <v>-0.47393364928910398</v>
      </c>
      <c r="F243" s="3">
        <v>-0.47393364928910398</v>
      </c>
      <c r="G243" s="3">
        <v>42</v>
      </c>
      <c r="H243" s="3">
        <v>14.441416893732899</v>
      </c>
      <c r="I243" s="3">
        <v>42</v>
      </c>
      <c r="J243" s="3">
        <v>42</v>
      </c>
      <c r="K243" s="3">
        <v>41.2</v>
      </c>
      <c r="L243" s="3">
        <v>14.441416893732899</v>
      </c>
    </row>
    <row r="244" spans="1:12" ht="15" customHeight="1" x14ac:dyDescent="0.25">
      <c r="A244" s="101">
        <v>42793</v>
      </c>
      <c r="B244" s="3">
        <v>40.700000000000003</v>
      </c>
      <c r="C244" s="99">
        <v>337384</v>
      </c>
      <c r="D244" s="3">
        <v>-1.2999999999999901</v>
      </c>
      <c r="E244" s="3">
        <v>-3.0952380952380798</v>
      </c>
      <c r="F244" s="3">
        <v>-3.0952380952380798</v>
      </c>
      <c r="G244" s="3">
        <v>40.700000000000003</v>
      </c>
      <c r="H244" s="3">
        <v>10.899182561307899</v>
      </c>
      <c r="I244" s="3">
        <v>41.1</v>
      </c>
      <c r="J244" s="3">
        <v>41.1</v>
      </c>
      <c r="K244" s="3">
        <v>40.200000000000003</v>
      </c>
      <c r="L244" s="3">
        <v>10.899182561307899</v>
      </c>
    </row>
    <row r="245" spans="1:12" ht="15" customHeight="1" x14ac:dyDescent="0.25">
      <c r="A245" s="101">
        <v>42794</v>
      </c>
      <c r="B245" s="3">
        <v>41.6</v>
      </c>
      <c r="C245" s="99">
        <v>187900</v>
      </c>
      <c r="D245" s="3">
        <v>0.89999999999999802</v>
      </c>
      <c r="E245" s="3">
        <v>2.2113022113022098</v>
      </c>
      <c r="F245" s="3">
        <v>2.2113022113022098</v>
      </c>
      <c r="G245" s="3">
        <v>41.6</v>
      </c>
      <c r="H245" s="3">
        <v>13.3514986376021</v>
      </c>
      <c r="I245" s="3">
        <v>40.299999999999997</v>
      </c>
      <c r="J245" s="3">
        <v>41.6</v>
      </c>
      <c r="K245" s="3">
        <v>40.1</v>
      </c>
      <c r="L245" s="3">
        <v>13.3514986376021</v>
      </c>
    </row>
    <row r="246" spans="1:12" ht="15" customHeight="1" x14ac:dyDescent="0.25">
      <c r="A246" s="101">
        <v>42795</v>
      </c>
      <c r="B246" s="3">
        <v>40.5</v>
      </c>
      <c r="C246" s="99">
        <v>708860</v>
      </c>
      <c r="D246" s="3">
        <v>-1.1000000000000001</v>
      </c>
      <c r="E246" s="3">
        <v>-2.6442307692307701</v>
      </c>
      <c r="F246" s="3">
        <v>-2.6442307692307701</v>
      </c>
      <c r="G246" s="3">
        <v>40.5</v>
      </c>
      <c r="H246" s="3">
        <v>10.354223433242399</v>
      </c>
      <c r="I246" s="3">
        <v>41.7</v>
      </c>
      <c r="J246" s="3">
        <v>41.7</v>
      </c>
      <c r="K246" s="3">
        <v>40.1</v>
      </c>
      <c r="L246" s="3">
        <v>10.354223433242399</v>
      </c>
    </row>
    <row r="247" spans="1:12" ht="15" customHeight="1" x14ac:dyDescent="0.25">
      <c r="A247" s="101">
        <v>42796</v>
      </c>
      <c r="B247" s="3">
        <v>40.5</v>
      </c>
      <c r="C247" s="99">
        <v>178058</v>
      </c>
      <c r="D247" s="3"/>
      <c r="E247" s="3"/>
      <c r="F247" s="3"/>
      <c r="G247" s="3">
        <v>40.5</v>
      </c>
      <c r="H247" s="3">
        <v>10.354223433242399</v>
      </c>
      <c r="I247" s="3">
        <v>40.6</v>
      </c>
      <c r="J247" s="3">
        <v>40.799999999999997</v>
      </c>
      <c r="K247" s="3">
        <v>40.1</v>
      </c>
      <c r="L247" s="3">
        <v>10.354223433242399</v>
      </c>
    </row>
    <row r="248" spans="1:12" ht="15" customHeight="1" x14ac:dyDescent="0.25">
      <c r="A248" s="101">
        <v>42797</v>
      </c>
      <c r="B248" s="3">
        <v>40.799999999999997</v>
      </c>
      <c r="C248" s="99">
        <v>213639</v>
      </c>
      <c r="D248" s="3">
        <v>0.29999999999999699</v>
      </c>
      <c r="E248" s="3">
        <v>0.74074074074073004</v>
      </c>
      <c r="F248" s="3">
        <v>0.74074074074073004</v>
      </c>
      <c r="G248" s="3">
        <v>40.799999999999997</v>
      </c>
      <c r="H248" s="3">
        <v>11.1716621253405</v>
      </c>
      <c r="I248" s="3">
        <v>40.1</v>
      </c>
      <c r="J248" s="3">
        <v>40.799999999999997</v>
      </c>
      <c r="K248" s="3">
        <v>39.700000000000003</v>
      </c>
      <c r="L248" s="3">
        <v>11.1716621253405</v>
      </c>
    </row>
    <row r="249" spans="1:12" ht="15" customHeight="1" x14ac:dyDescent="0.25">
      <c r="A249" s="101">
        <v>42800</v>
      </c>
      <c r="B249" s="3">
        <v>41.2</v>
      </c>
      <c r="C249" s="99">
        <v>321220</v>
      </c>
      <c r="D249" s="3">
        <v>0.40000000000000502</v>
      </c>
      <c r="E249" s="3">
        <v>0.98039215686276304</v>
      </c>
      <c r="F249" s="3">
        <v>0.98039215686276304</v>
      </c>
      <c r="G249" s="3">
        <v>41.2</v>
      </c>
      <c r="H249" s="3">
        <v>12.261580381471299</v>
      </c>
      <c r="I249" s="3">
        <v>40.700000000000003</v>
      </c>
      <c r="J249" s="3">
        <v>41.3</v>
      </c>
      <c r="K249" s="3">
        <v>39.9</v>
      </c>
      <c r="L249" s="3">
        <v>12.261580381471299</v>
      </c>
    </row>
    <row r="250" spans="1:12" ht="15" customHeight="1" x14ac:dyDescent="0.25">
      <c r="A250" s="101">
        <v>42801</v>
      </c>
      <c r="B250" s="3">
        <v>40.700000000000003</v>
      </c>
      <c r="C250" s="99">
        <v>184019</v>
      </c>
      <c r="D250" s="3">
        <v>-0.5</v>
      </c>
      <c r="E250" s="3">
        <v>-1.2135922330097</v>
      </c>
      <c r="F250" s="3">
        <v>-1.2135922330097</v>
      </c>
      <c r="G250" s="3">
        <v>40.700000000000003</v>
      </c>
      <c r="H250" s="3">
        <v>10.899182561307899</v>
      </c>
      <c r="I250" s="3">
        <v>41.5</v>
      </c>
      <c r="J250" s="3">
        <v>41.5</v>
      </c>
      <c r="K250" s="3">
        <v>40.1</v>
      </c>
      <c r="L250" s="3">
        <v>10.899182561307899</v>
      </c>
    </row>
    <row r="251" spans="1:12" ht="15" customHeight="1" x14ac:dyDescent="0.25">
      <c r="A251" s="101">
        <v>42802</v>
      </c>
      <c r="B251" s="3">
        <v>40.6</v>
      </c>
      <c r="C251" s="99">
        <v>171986</v>
      </c>
      <c r="D251" s="3">
        <v>-0.100000000000001</v>
      </c>
      <c r="E251" s="3">
        <v>-0.24570024570025301</v>
      </c>
      <c r="F251" s="3">
        <v>-0.24570024570025301</v>
      </c>
      <c r="G251" s="3">
        <v>40.6</v>
      </c>
      <c r="H251" s="3">
        <v>10.626702997275199</v>
      </c>
      <c r="I251" s="3">
        <v>41</v>
      </c>
      <c r="J251" s="3">
        <v>41</v>
      </c>
      <c r="K251" s="3">
        <v>40.299999999999997</v>
      </c>
      <c r="L251" s="3">
        <v>10.626702997275199</v>
      </c>
    </row>
    <row r="252" spans="1:12" ht="15" customHeight="1" x14ac:dyDescent="0.25">
      <c r="A252" s="101">
        <v>42803</v>
      </c>
      <c r="B252" s="3">
        <v>40.700000000000003</v>
      </c>
      <c r="C252" s="99">
        <v>246312</v>
      </c>
      <c r="D252" s="3">
        <v>0.100000000000001</v>
      </c>
      <c r="E252" s="3">
        <v>0.24630541871921699</v>
      </c>
      <c r="F252" s="3">
        <v>0.24630541871921699</v>
      </c>
      <c r="G252" s="3">
        <v>40.700000000000003</v>
      </c>
      <c r="H252" s="3">
        <v>10.899182561307899</v>
      </c>
      <c r="I252" s="3">
        <v>40.6</v>
      </c>
      <c r="J252" s="3">
        <v>40.700000000000003</v>
      </c>
      <c r="K252" s="3">
        <v>40</v>
      </c>
      <c r="L252" s="3">
        <v>10.899182561307899</v>
      </c>
    </row>
    <row r="253" spans="1:12" ht="15" customHeight="1" x14ac:dyDescent="0.25">
      <c r="A253" s="101">
        <v>42804</v>
      </c>
      <c r="B253" s="3">
        <v>41.1</v>
      </c>
      <c r="C253" s="99">
        <v>107972</v>
      </c>
      <c r="D253" s="3">
        <v>0.39999999999999802</v>
      </c>
      <c r="E253" s="3">
        <v>0.98280098280096795</v>
      </c>
      <c r="F253" s="3">
        <v>0.98280098280096795</v>
      </c>
      <c r="G253" s="3">
        <v>41.1</v>
      </c>
      <c r="H253" s="3">
        <v>11.989100817438599</v>
      </c>
      <c r="I253" s="3">
        <v>40.700000000000003</v>
      </c>
      <c r="J253" s="3">
        <v>41.3</v>
      </c>
      <c r="K253" s="3">
        <v>40.299999999999997</v>
      </c>
      <c r="L253" s="3">
        <v>11.989100817438599</v>
      </c>
    </row>
    <row r="254" spans="1:12" ht="15" customHeight="1" x14ac:dyDescent="0.25">
      <c r="A254" s="101">
        <v>42807</v>
      </c>
      <c r="B254" s="3">
        <v>40.6</v>
      </c>
      <c r="C254" s="99">
        <v>301342</v>
      </c>
      <c r="D254" s="3">
        <v>-0.5</v>
      </c>
      <c r="E254" s="3">
        <v>-1.21654501216544</v>
      </c>
      <c r="F254" s="3">
        <v>-1.21654501216544</v>
      </c>
      <c r="G254" s="3">
        <v>40.6</v>
      </c>
      <c r="H254" s="3">
        <v>10.626702997275199</v>
      </c>
      <c r="I254" s="3">
        <v>40</v>
      </c>
      <c r="J254" s="3">
        <v>40.6</v>
      </c>
      <c r="K254" s="3">
        <v>39.9</v>
      </c>
      <c r="L254" s="3">
        <v>10.626702997275199</v>
      </c>
    </row>
    <row r="255" spans="1:12" ht="15" customHeight="1" x14ac:dyDescent="0.25">
      <c r="A255" s="101">
        <v>42808</v>
      </c>
      <c r="B255" s="3">
        <v>41</v>
      </c>
      <c r="C255" s="99">
        <v>225807</v>
      </c>
      <c r="D255" s="3">
        <v>0.39999999999999802</v>
      </c>
      <c r="E255" s="3">
        <v>0.98522167487684598</v>
      </c>
      <c r="F255" s="3">
        <v>0.98522167487684598</v>
      </c>
      <c r="G255" s="3">
        <v>41</v>
      </c>
      <c r="H255" s="3">
        <v>11.716621253405901</v>
      </c>
      <c r="I255" s="3">
        <v>40.799999999999997</v>
      </c>
      <c r="J255" s="3">
        <v>41</v>
      </c>
      <c r="K255" s="3">
        <v>40</v>
      </c>
      <c r="L255" s="3">
        <v>11.716621253405901</v>
      </c>
    </row>
    <row r="256" spans="1:12" ht="15" customHeight="1" x14ac:dyDescent="0.25">
      <c r="A256" s="101">
        <v>42809</v>
      </c>
      <c r="B256" s="3">
        <v>41.2</v>
      </c>
      <c r="C256" s="99">
        <v>1881738</v>
      </c>
      <c r="D256" s="3">
        <v>0.20000000000000201</v>
      </c>
      <c r="E256" s="3">
        <v>0.48780487804877998</v>
      </c>
      <c r="F256" s="3">
        <v>0.48780487804877998</v>
      </c>
      <c r="G256" s="3">
        <v>41.2</v>
      </c>
      <c r="H256" s="3">
        <v>12.261580381471299</v>
      </c>
      <c r="I256" s="3">
        <v>41.7</v>
      </c>
      <c r="J256" s="3">
        <v>41.7</v>
      </c>
      <c r="K256" s="3">
        <v>40.799999999999997</v>
      </c>
      <c r="L256" s="3">
        <v>12.261580381471299</v>
      </c>
    </row>
    <row r="257" spans="1:12" ht="15" customHeight="1" x14ac:dyDescent="0.25">
      <c r="A257" s="101">
        <v>42810</v>
      </c>
      <c r="B257" s="3">
        <v>40.6</v>
      </c>
      <c r="C257" s="99">
        <v>280234</v>
      </c>
      <c r="D257" s="3">
        <v>-0.60000000000000098</v>
      </c>
      <c r="E257" s="3">
        <v>-1.4563106796116401</v>
      </c>
      <c r="F257" s="3">
        <v>-1.4563106796116401</v>
      </c>
      <c r="G257" s="3">
        <v>40.6</v>
      </c>
      <c r="H257" s="3">
        <v>10.626702997275199</v>
      </c>
      <c r="I257" s="3">
        <v>40.5</v>
      </c>
      <c r="J257" s="3">
        <v>41.3</v>
      </c>
      <c r="K257" s="3">
        <v>40.1</v>
      </c>
      <c r="L257" s="3">
        <v>10.626702997275199</v>
      </c>
    </row>
    <row r="258" spans="1:12" ht="15" customHeight="1" x14ac:dyDescent="0.25">
      <c r="A258" s="101">
        <v>42811</v>
      </c>
      <c r="B258" s="3">
        <v>40.4</v>
      </c>
      <c r="C258" s="99">
        <v>790216</v>
      </c>
      <c r="D258" s="3">
        <v>-0.20000000000000201</v>
      </c>
      <c r="E258" s="3">
        <v>-0.49261083743843398</v>
      </c>
      <c r="F258" s="3">
        <v>-0.49261083743843398</v>
      </c>
      <c r="G258" s="3">
        <v>40.4</v>
      </c>
      <c r="H258" s="3">
        <v>10.081743869209699</v>
      </c>
      <c r="I258" s="3">
        <v>40.299999999999997</v>
      </c>
      <c r="J258" s="3">
        <v>40.6</v>
      </c>
      <c r="K258" s="3">
        <v>39.200000000000003</v>
      </c>
      <c r="L258" s="3">
        <v>10.081743869209699</v>
      </c>
    </row>
    <row r="259" spans="1:12" ht="15" customHeight="1" x14ac:dyDescent="0.25">
      <c r="A259" s="101">
        <v>42814</v>
      </c>
      <c r="B259" s="3">
        <v>40.299999999999997</v>
      </c>
      <c r="C259" s="99">
        <v>274397</v>
      </c>
      <c r="D259" s="3">
        <v>-0.100000000000001</v>
      </c>
      <c r="E259" s="3">
        <v>-0.247524752475247</v>
      </c>
      <c r="F259" s="3">
        <v>-0.247524752475247</v>
      </c>
      <c r="G259" s="3">
        <v>40.299999999999997</v>
      </c>
      <c r="H259" s="3">
        <v>9.8092643051770896</v>
      </c>
      <c r="I259" s="3">
        <v>40.1</v>
      </c>
      <c r="J259" s="3">
        <v>40.299999999999997</v>
      </c>
      <c r="K259" s="3">
        <v>39.4</v>
      </c>
      <c r="L259" s="3">
        <v>9.8092643051770896</v>
      </c>
    </row>
    <row r="260" spans="1:12" ht="15" customHeight="1" x14ac:dyDescent="0.25">
      <c r="A260" s="101">
        <v>42815</v>
      </c>
      <c r="B260" s="3">
        <v>39.4</v>
      </c>
      <c r="C260" s="99">
        <v>210309</v>
      </c>
      <c r="D260" s="3">
        <v>-0.89999999999999802</v>
      </c>
      <c r="E260" s="3">
        <v>-2.2332506203473899</v>
      </c>
      <c r="F260" s="3">
        <v>-2.2332506203473899</v>
      </c>
      <c r="G260" s="3">
        <v>39.4</v>
      </c>
      <c r="H260" s="3">
        <v>7.3569482288828203</v>
      </c>
      <c r="I260" s="3">
        <v>40.1</v>
      </c>
      <c r="J260" s="3">
        <v>40.1</v>
      </c>
      <c r="K260" s="3">
        <v>39</v>
      </c>
      <c r="L260" s="3">
        <v>7.3569482288828203</v>
      </c>
    </row>
    <row r="261" spans="1:12" ht="15" customHeight="1" x14ac:dyDescent="0.25">
      <c r="A261" s="101">
        <v>42816</v>
      </c>
      <c r="B261" s="3">
        <v>39.4</v>
      </c>
      <c r="C261" s="99">
        <v>219140</v>
      </c>
      <c r="D261" s="3"/>
      <c r="E261" s="3"/>
      <c r="F261" s="3"/>
      <c r="G261" s="3">
        <v>39.4</v>
      </c>
      <c r="H261" s="3">
        <v>7.3569482288828203</v>
      </c>
      <c r="I261" s="3">
        <v>39</v>
      </c>
      <c r="J261" s="3">
        <v>39.4</v>
      </c>
      <c r="K261" s="3">
        <v>38.4</v>
      </c>
      <c r="L261" s="3">
        <v>7.3569482288828203</v>
      </c>
    </row>
    <row r="262" spans="1:12" ht="15" customHeight="1" x14ac:dyDescent="0.25">
      <c r="A262" s="101">
        <v>42817</v>
      </c>
      <c r="B262" s="3">
        <v>37.9</v>
      </c>
      <c r="C262" s="99">
        <v>310712</v>
      </c>
      <c r="D262" s="3">
        <v>-1.5</v>
      </c>
      <c r="E262" s="3">
        <v>-3.8071065989847601</v>
      </c>
      <c r="F262" s="3">
        <v>-3.8071065989847601</v>
      </c>
      <c r="G262" s="3">
        <v>37.9</v>
      </c>
      <c r="H262" s="3">
        <v>3.26975476839235</v>
      </c>
      <c r="I262" s="3">
        <v>38.5</v>
      </c>
      <c r="J262" s="3">
        <v>39</v>
      </c>
      <c r="K262" s="3">
        <v>37.700000000000003</v>
      </c>
      <c r="L262" s="3">
        <v>3.26975476839235</v>
      </c>
    </row>
    <row r="263" spans="1:12" ht="15" customHeight="1" x14ac:dyDescent="0.25">
      <c r="A263" s="101">
        <v>42818</v>
      </c>
      <c r="B263" s="3">
        <v>37.6</v>
      </c>
      <c r="C263" s="99">
        <v>229646</v>
      </c>
      <c r="D263" s="3">
        <v>-0.29999999999999699</v>
      </c>
      <c r="E263" s="3">
        <v>-0.79155672823217804</v>
      </c>
      <c r="F263" s="3">
        <v>-0.79155672823217804</v>
      </c>
      <c r="G263" s="3">
        <v>37.6</v>
      </c>
      <c r="H263" s="3">
        <v>2.4523160762942702</v>
      </c>
      <c r="I263" s="3">
        <v>37.9</v>
      </c>
      <c r="J263" s="3">
        <v>38.5</v>
      </c>
      <c r="K263" s="3">
        <v>37.1</v>
      </c>
      <c r="L263" s="3">
        <v>2.4523160762942702</v>
      </c>
    </row>
    <row r="264" spans="1:12" ht="15" customHeight="1" x14ac:dyDescent="0.25">
      <c r="A264" s="101">
        <v>42821</v>
      </c>
      <c r="B264" s="3">
        <v>37.1</v>
      </c>
      <c r="C264" s="99">
        <v>404307</v>
      </c>
      <c r="D264" s="3">
        <v>-0.5</v>
      </c>
      <c r="E264" s="3">
        <v>-1.3297872340425501</v>
      </c>
      <c r="F264" s="3">
        <v>-1.3297872340425501</v>
      </c>
      <c r="G264" s="3">
        <v>37.1</v>
      </c>
      <c r="H264" s="3">
        <v>1.0899182561307801</v>
      </c>
      <c r="I264" s="3">
        <v>37.299999999999997</v>
      </c>
      <c r="J264" s="3">
        <v>37.299999999999997</v>
      </c>
      <c r="K264" s="3">
        <v>36</v>
      </c>
      <c r="L264" s="3">
        <v>1.0899182561307801</v>
      </c>
    </row>
    <row r="265" spans="1:12" ht="15" customHeight="1" x14ac:dyDescent="0.25">
      <c r="A265" s="101">
        <v>42822</v>
      </c>
      <c r="B265" s="3">
        <v>37</v>
      </c>
      <c r="C265" s="99">
        <v>217677</v>
      </c>
      <c r="D265" s="3">
        <v>-0.100000000000001</v>
      </c>
      <c r="E265" s="3">
        <v>-0.26954177897574499</v>
      </c>
      <c r="F265" s="3">
        <v>-0.26954177897574499</v>
      </c>
      <c r="G265" s="3">
        <v>37</v>
      </c>
      <c r="H265" s="3">
        <v>0.81743869209808395</v>
      </c>
      <c r="I265" s="3">
        <v>36</v>
      </c>
      <c r="J265" s="3">
        <v>37.299999999999997</v>
      </c>
      <c r="K265" s="3">
        <v>36</v>
      </c>
      <c r="L265" s="3">
        <v>0.81743869209808395</v>
      </c>
    </row>
    <row r="266" spans="1:12" ht="15" customHeight="1" x14ac:dyDescent="0.25">
      <c r="A266" s="101">
        <v>42823</v>
      </c>
      <c r="B266" s="3">
        <v>38</v>
      </c>
      <c r="C266" s="99">
        <v>322471</v>
      </c>
      <c r="D266" s="3">
        <v>1</v>
      </c>
      <c r="E266" s="3">
        <v>2.7027027027026902</v>
      </c>
      <c r="F266" s="3">
        <v>2.7027027027026902</v>
      </c>
      <c r="G266" s="3">
        <v>38</v>
      </c>
      <c r="H266" s="3">
        <v>3.54223433242506</v>
      </c>
      <c r="I266" s="3">
        <v>37</v>
      </c>
      <c r="J266" s="3">
        <v>38.5</v>
      </c>
      <c r="K266" s="3">
        <v>36.200000000000003</v>
      </c>
      <c r="L266" s="3">
        <v>3.54223433242506</v>
      </c>
    </row>
    <row r="267" spans="1:12" ht="15" customHeight="1" x14ac:dyDescent="0.25">
      <c r="A267" s="101">
        <v>42824</v>
      </c>
      <c r="B267" s="3">
        <v>37.5</v>
      </c>
      <c r="C267" s="99">
        <v>522687</v>
      </c>
      <c r="D267" s="3">
        <v>-0.5</v>
      </c>
      <c r="E267" s="3">
        <v>-1.31578947368421</v>
      </c>
      <c r="F267" s="3">
        <v>-1.31578947368421</v>
      </c>
      <c r="G267" s="3">
        <v>37.5</v>
      </c>
      <c r="H267" s="3">
        <v>2.1798365122615699</v>
      </c>
      <c r="I267" s="3">
        <v>37.799999999999997</v>
      </c>
      <c r="J267" s="3">
        <v>38.5</v>
      </c>
      <c r="K267" s="3">
        <v>35.9</v>
      </c>
      <c r="L267" s="3">
        <v>2.1798365122615699</v>
      </c>
    </row>
    <row r="268" spans="1:12" ht="15" customHeight="1" x14ac:dyDescent="0.25">
      <c r="A268" s="101">
        <v>42825</v>
      </c>
      <c r="B268" s="3">
        <v>39.4</v>
      </c>
      <c r="C268" s="99">
        <v>527197</v>
      </c>
      <c r="D268" s="3">
        <v>1.8999999999999899</v>
      </c>
      <c r="E268" s="3">
        <v>5.0666666666666602</v>
      </c>
      <c r="F268" s="3">
        <v>5.0666666666666602</v>
      </c>
      <c r="G268" s="3">
        <v>39.4</v>
      </c>
      <c r="H268" s="3">
        <v>7.3569482288828203</v>
      </c>
      <c r="I268" s="3">
        <v>37.5</v>
      </c>
      <c r="J268" s="3">
        <v>39.700000000000003</v>
      </c>
      <c r="K268" s="3">
        <v>37.299999999999997</v>
      </c>
      <c r="L268" s="3">
        <v>7.3569482288828203</v>
      </c>
    </row>
    <row r="269" spans="1:12" ht="15" customHeight="1" x14ac:dyDescent="0.25">
      <c r="A269" s="101">
        <v>42828</v>
      </c>
      <c r="B269" s="3">
        <v>39.299999999999997</v>
      </c>
      <c r="C269" s="99">
        <v>241539</v>
      </c>
      <c r="D269" s="3">
        <v>-0.100000000000001</v>
      </c>
      <c r="E269" s="3">
        <v>-0.25380710659899097</v>
      </c>
      <c r="F269" s="3">
        <v>-0.25380710659899097</v>
      </c>
      <c r="G269" s="3">
        <v>39.299999999999997</v>
      </c>
      <c r="H269" s="3">
        <v>7.0844686648501201</v>
      </c>
      <c r="I269" s="3">
        <v>39.4</v>
      </c>
      <c r="J269" s="3">
        <v>39.799999999999997</v>
      </c>
      <c r="K269" s="3">
        <v>38.5</v>
      </c>
      <c r="L269" s="3">
        <v>7.0844686648501201</v>
      </c>
    </row>
    <row r="270" spans="1:12" ht="15" customHeight="1" x14ac:dyDescent="0.25">
      <c r="A270" s="101">
        <v>42829</v>
      </c>
      <c r="B270" s="3">
        <v>38.4</v>
      </c>
      <c r="C270" s="99">
        <v>121550</v>
      </c>
      <c r="D270" s="3">
        <v>-0.89999999999999802</v>
      </c>
      <c r="E270" s="3">
        <v>-2.29007633587785</v>
      </c>
      <c r="F270" s="3">
        <v>-2.29007633587785</v>
      </c>
      <c r="G270" s="3">
        <v>38.4</v>
      </c>
      <c r="H270" s="3">
        <v>4.6321525885558401</v>
      </c>
      <c r="I270" s="3">
        <v>39.299999999999997</v>
      </c>
      <c r="J270" s="3">
        <v>39.299999999999997</v>
      </c>
      <c r="K270" s="3">
        <v>38.4</v>
      </c>
      <c r="L270" s="3">
        <v>4.6321525885558401</v>
      </c>
    </row>
    <row r="271" spans="1:12" ht="15" customHeight="1" x14ac:dyDescent="0.25">
      <c r="A271" s="101">
        <v>42830</v>
      </c>
      <c r="B271" s="3">
        <v>38.6</v>
      </c>
      <c r="C271" s="99">
        <v>240906</v>
      </c>
      <c r="D271" s="3">
        <v>0.20000000000000201</v>
      </c>
      <c r="E271" s="3">
        <v>0.52083333333334803</v>
      </c>
      <c r="F271" s="3">
        <v>0.52083333333334803</v>
      </c>
      <c r="G271" s="3">
        <v>38.6</v>
      </c>
      <c r="H271" s="3">
        <v>5.1771117166212397</v>
      </c>
      <c r="I271" s="3">
        <v>38.1</v>
      </c>
      <c r="J271" s="3">
        <v>39.200000000000003</v>
      </c>
      <c r="K271" s="3">
        <v>38</v>
      </c>
      <c r="L271" s="3">
        <v>5.1771117166212397</v>
      </c>
    </row>
    <row r="272" spans="1:12" ht="15" customHeight="1" x14ac:dyDescent="0.25">
      <c r="A272" s="101">
        <v>42831</v>
      </c>
      <c r="B272" s="3">
        <v>39.299999999999997</v>
      </c>
      <c r="C272" s="99">
        <v>243923</v>
      </c>
      <c r="D272" s="3">
        <v>0.69999999999999496</v>
      </c>
      <c r="E272" s="3">
        <v>1.81347150259065</v>
      </c>
      <c r="F272" s="3">
        <v>1.81347150259065</v>
      </c>
      <c r="G272" s="3">
        <v>39.299999999999997</v>
      </c>
      <c r="H272" s="3">
        <v>7.0844686648501201</v>
      </c>
      <c r="I272" s="3">
        <v>38.6</v>
      </c>
      <c r="J272" s="3">
        <v>39.5</v>
      </c>
      <c r="K272" s="3">
        <v>38</v>
      </c>
      <c r="L272" s="3">
        <v>7.0844686648501201</v>
      </c>
    </row>
    <row r="273" spans="1:12" ht="15" customHeight="1" x14ac:dyDescent="0.25">
      <c r="A273" s="101">
        <v>42832</v>
      </c>
      <c r="B273" s="3">
        <v>38.6</v>
      </c>
      <c r="C273" s="99">
        <v>95797</v>
      </c>
      <c r="D273" s="3">
        <v>-0.69999999999999496</v>
      </c>
      <c r="E273" s="3">
        <v>-1.78117048346054</v>
      </c>
      <c r="F273" s="3">
        <v>-1.78117048346054</v>
      </c>
      <c r="G273" s="3">
        <v>38.6</v>
      </c>
      <c r="H273" s="3">
        <v>5.1771117166212397</v>
      </c>
      <c r="I273" s="3">
        <v>38.4</v>
      </c>
      <c r="J273" s="3">
        <v>39.299999999999997</v>
      </c>
      <c r="K273" s="3">
        <v>38.200000000000003</v>
      </c>
      <c r="L273" s="3">
        <v>5.1771117166212397</v>
      </c>
    </row>
    <row r="274" spans="1:12" ht="15" customHeight="1" x14ac:dyDescent="0.25">
      <c r="A274" s="101">
        <v>42835</v>
      </c>
      <c r="B274" s="3">
        <v>38.200000000000003</v>
      </c>
      <c r="C274" s="99">
        <v>148451</v>
      </c>
      <c r="D274" s="3">
        <v>-0.39999999999999802</v>
      </c>
      <c r="E274" s="3">
        <v>-1.0362694300518001</v>
      </c>
      <c r="F274" s="3">
        <v>-1.0362694300518001</v>
      </c>
      <c r="G274" s="3">
        <v>38.200000000000003</v>
      </c>
      <c r="H274" s="3">
        <v>4.0871934604904601</v>
      </c>
      <c r="I274" s="3">
        <v>38.5</v>
      </c>
      <c r="J274" s="3">
        <v>38.6</v>
      </c>
      <c r="K274" s="3">
        <v>37.6</v>
      </c>
      <c r="L274" s="3">
        <v>4.0871934604904601</v>
      </c>
    </row>
    <row r="275" spans="1:12" ht="15" customHeight="1" x14ac:dyDescent="0.25">
      <c r="A275" s="101">
        <v>42836</v>
      </c>
      <c r="B275" s="3">
        <v>37.9</v>
      </c>
      <c r="C275" s="99">
        <v>89800</v>
      </c>
      <c r="D275" s="3">
        <v>-0.30000000000000399</v>
      </c>
      <c r="E275" s="3">
        <v>-0.78534031413614003</v>
      </c>
      <c r="F275" s="3">
        <v>-0.78534031413614003</v>
      </c>
      <c r="G275" s="3">
        <v>37.9</v>
      </c>
      <c r="H275" s="3">
        <v>3.26975476839235</v>
      </c>
      <c r="I275" s="3">
        <v>38</v>
      </c>
      <c r="J275" s="3">
        <v>38.299999999999997</v>
      </c>
      <c r="K275" s="3">
        <v>37.4</v>
      </c>
      <c r="L275" s="3">
        <v>3.26975476839235</v>
      </c>
    </row>
    <row r="276" spans="1:12" ht="15" customHeight="1" x14ac:dyDescent="0.25">
      <c r="A276" s="101">
        <v>42837</v>
      </c>
      <c r="B276" s="3">
        <v>38</v>
      </c>
      <c r="C276" s="99">
        <v>243874</v>
      </c>
      <c r="D276" s="3">
        <v>0.100000000000001</v>
      </c>
      <c r="E276" s="3">
        <v>0.26385224274407798</v>
      </c>
      <c r="F276" s="3">
        <v>0.26385224274407798</v>
      </c>
      <c r="G276" s="3">
        <v>38</v>
      </c>
      <c r="H276" s="3">
        <v>3.54223433242506</v>
      </c>
      <c r="I276" s="3">
        <v>37.9</v>
      </c>
      <c r="J276" s="3">
        <v>38.4</v>
      </c>
      <c r="K276" s="3">
        <v>37.6</v>
      </c>
      <c r="L276" s="3">
        <v>3.54223433242506</v>
      </c>
    </row>
    <row r="277" spans="1:12" ht="15" customHeight="1" x14ac:dyDescent="0.25">
      <c r="A277" s="101">
        <v>42838</v>
      </c>
      <c r="B277" s="3">
        <v>38.700000000000003</v>
      </c>
      <c r="C277" s="99">
        <v>136933</v>
      </c>
      <c r="D277" s="3">
        <v>0.70000000000000195</v>
      </c>
      <c r="E277" s="3">
        <v>1.84210526315791</v>
      </c>
      <c r="F277" s="3">
        <v>1.84210526315791</v>
      </c>
      <c r="G277" s="3">
        <v>38.700000000000003</v>
      </c>
      <c r="H277" s="3">
        <v>5.4495912806539497</v>
      </c>
      <c r="I277" s="3">
        <v>38.4</v>
      </c>
      <c r="J277" s="3">
        <v>39.4</v>
      </c>
      <c r="K277" s="3">
        <v>38</v>
      </c>
      <c r="L277" s="3">
        <v>5.4495912806539497</v>
      </c>
    </row>
    <row r="278" spans="1:12" ht="15" customHeight="1" x14ac:dyDescent="0.25">
      <c r="A278" s="101">
        <v>42843</v>
      </c>
      <c r="B278" s="3">
        <v>38.5</v>
      </c>
      <c r="C278" s="99">
        <v>321214</v>
      </c>
      <c r="D278" s="3">
        <v>-0.20000000000000201</v>
      </c>
      <c r="E278" s="3">
        <v>-0.516795865633079</v>
      </c>
      <c r="F278" s="3">
        <v>-0.516795865633079</v>
      </c>
      <c r="G278" s="3">
        <v>38.5</v>
      </c>
      <c r="H278" s="3">
        <v>4.9046321525885404</v>
      </c>
      <c r="I278" s="3">
        <v>39.4</v>
      </c>
      <c r="J278" s="3">
        <v>40</v>
      </c>
      <c r="K278" s="3">
        <v>38.5</v>
      </c>
      <c r="L278" s="3">
        <v>4.9046321525885404</v>
      </c>
    </row>
    <row r="279" spans="1:12" ht="15" customHeight="1" x14ac:dyDescent="0.25">
      <c r="A279" s="101">
        <v>42844</v>
      </c>
      <c r="B279" s="3">
        <v>39.299999999999997</v>
      </c>
      <c r="C279" s="99">
        <v>115485</v>
      </c>
      <c r="D279" s="3">
        <v>0.79999999999999705</v>
      </c>
      <c r="E279" s="3">
        <v>2.0779220779220702</v>
      </c>
      <c r="F279" s="3">
        <v>2.0779220779220702</v>
      </c>
      <c r="G279" s="3">
        <v>39.299999999999997</v>
      </c>
      <c r="H279" s="3">
        <v>7.0844686648501201</v>
      </c>
      <c r="I279" s="3">
        <v>38.5</v>
      </c>
      <c r="J279" s="3">
        <v>39.299999999999997</v>
      </c>
      <c r="K279" s="3">
        <v>38.299999999999997</v>
      </c>
      <c r="L279" s="3">
        <v>7.0844686648501201</v>
      </c>
    </row>
    <row r="280" spans="1:12" ht="15" customHeight="1" x14ac:dyDescent="0.25">
      <c r="A280" s="101">
        <v>42845</v>
      </c>
      <c r="B280" s="3">
        <v>39.4</v>
      </c>
      <c r="C280" s="99">
        <v>102084</v>
      </c>
      <c r="D280" s="3">
        <v>0.100000000000001</v>
      </c>
      <c r="E280" s="3">
        <v>0.25445292620864801</v>
      </c>
      <c r="F280" s="3">
        <v>0.25445292620864801</v>
      </c>
      <c r="G280" s="3">
        <v>39.4</v>
      </c>
      <c r="H280" s="3">
        <v>7.3569482288828203</v>
      </c>
      <c r="I280" s="3">
        <v>39</v>
      </c>
      <c r="J280" s="3">
        <v>40.200000000000003</v>
      </c>
      <c r="K280" s="3">
        <v>38.6</v>
      </c>
      <c r="L280" s="3">
        <v>7.3569482288828203</v>
      </c>
    </row>
    <row r="281" spans="1:12" ht="15" customHeight="1" x14ac:dyDescent="0.25">
      <c r="A281" s="101">
        <v>42846</v>
      </c>
      <c r="B281" s="3">
        <v>40</v>
      </c>
      <c r="C281" s="99">
        <v>301520</v>
      </c>
      <c r="D281" s="3">
        <v>0.60000000000000098</v>
      </c>
      <c r="E281" s="3">
        <v>1.5228426395939001</v>
      </c>
      <c r="F281" s="3">
        <v>1.5228426395939001</v>
      </c>
      <c r="G281" s="3">
        <v>40</v>
      </c>
      <c r="H281" s="3">
        <v>8.9918256130790102</v>
      </c>
      <c r="I281" s="3">
        <v>39.299999999999997</v>
      </c>
      <c r="J281" s="3">
        <v>40.700000000000003</v>
      </c>
      <c r="K281" s="3">
        <v>39.200000000000003</v>
      </c>
      <c r="L281" s="3">
        <v>8.9918256130790102</v>
      </c>
    </row>
    <row r="282" spans="1:12" ht="15" customHeight="1" x14ac:dyDescent="0.25">
      <c r="A282" s="101">
        <v>42849</v>
      </c>
      <c r="B282" s="3">
        <v>40.700000000000003</v>
      </c>
      <c r="C282" s="99">
        <v>184214</v>
      </c>
      <c r="D282" s="3">
        <v>0.70000000000000195</v>
      </c>
      <c r="E282" s="3">
        <v>1.75</v>
      </c>
      <c r="F282" s="3">
        <v>1.75</v>
      </c>
      <c r="G282" s="3">
        <v>40.700000000000003</v>
      </c>
      <c r="H282" s="3">
        <v>10.899182561307899</v>
      </c>
      <c r="I282" s="3">
        <v>40.799999999999997</v>
      </c>
      <c r="J282" s="3">
        <v>40.799999999999997</v>
      </c>
      <c r="K282" s="3">
        <v>39.6</v>
      </c>
      <c r="L282" s="3">
        <v>10.899182561307899</v>
      </c>
    </row>
    <row r="283" spans="1:12" ht="15" customHeight="1" x14ac:dyDescent="0.25">
      <c r="A283" s="101">
        <v>42850</v>
      </c>
      <c r="B283" s="3">
        <v>40.5</v>
      </c>
      <c r="C283" s="99">
        <v>162623</v>
      </c>
      <c r="D283" s="3">
        <v>-0.20000000000000201</v>
      </c>
      <c r="E283" s="3">
        <v>-0.49140049140049502</v>
      </c>
      <c r="F283" s="3">
        <v>-0.49140049140049502</v>
      </c>
      <c r="G283" s="3">
        <v>40.5</v>
      </c>
      <c r="H283" s="3">
        <v>10.354223433242399</v>
      </c>
      <c r="I283" s="3">
        <v>40.799999999999997</v>
      </c>
      <c r="J283" s="3">
        <v>40.9</v>
      </c>
      <c r="K283" s="3">
        <v>40</v>
      </c>
      <c r="L283" s="3">
        <v>10.354223433242399</v>
      </c>
    </row>
    <row r="284" spans="1:12" ht="15" customHeight="1" x14ac:dyDescent="0.25">
      <c r="A284" s="101">
        <v>42851</v>
      </c>
      <c r="B284" s="3">
        <v>40.200000000000003</v>
      </c>
      <c r="C284" s="99">
        <v>104760</v>
      </c>
      <c r="D284" s="3">
        <v>-0.29999999999999699</v>
      </c>
      <c r="E284" s="3">
        <v>-0.74074074074073004</v>
      </c>
      <c r="F284" s="3">
        <v>-0.74074074074073004</v>
      </c>
      <c r="G284" s="3">
        <v>40.200000000000003</v>
      </c>
      <c r="H284" s="3">
        <v>9.5367847411444107</v>
      </c>
      <c r="I284" s="3">
        <v>40.799999999999997</v>
      </c>
      <c r="J284" s="3">
        <v>40.799999999999997</v>
      </c>
      <c r="K284" s="3">
        <v>39.700000000000003</v>
      </c>
      <c r="L284" s="3">
        <v>9.5367847411444107</v>
      </c>
    </row>
    <row r="285" spans="1:12" ht="15" customHeight="1" x14ac:dyDescent="0.25">
      <c r="A285" s="101">
        <v>42852</v>
      </c>
      <c r="B285" s="3">
        <v>40</v>
      </c>
      <c r="C285" s="99">
        <v>130258.999999999</v>
      </c>
      <c r="D285" s="3">
        <v>-0.20000000000000201</v>
      </c>
      <c r="E285" s="3">
        <v>-0.497512437810954</v>
      </c>
      <c r="F285" s="3">
        <v>-0.497512437810954</v>
      </c>
      <c r="G285" s="3">
        <v>40</v>
      </c>
      <c r="H285" s="3">
        <v>8.9918256130790102</v>
      </c>
      <c r="I285" s="3">
        <v>40.200000000000003</v>
      </c>
      <c r="J285" s="3">
        <v>40.4</v>
      </c>
      <c r="K285" s="3">
        <v>39.200000000000003</v>
      </c>
      <c r="L285" s="3">
        <v>8.9918256130790102</v>
      </c>
    </row>
    <row r="286" spans="1:12" ht="15" customHeight="1" x14ac:dyDescent="0.25">
      <c r="A286" s="101">
        <v>42853</v>
      </c>
      <c r="B286" s="3">
        <v>40.299999999999997</v>
      </c>
      <c r="C286" s="99">
        <v>103210</v>
      </c>
      <c r="D286" s="3">
        <v>0.29999999999999699</v>
      </c>
      <c r="E286" s="3">
        <v>0.74999999999998401</v>
      </c>
      <c r="F286" s="3">
        <v>0.74999999999998401</v>
      </c>
      <c r="G286" s="3">
        <v>40.299999999999997</v>
      </c>
      <c r="H286" s="3">
        <v>9.8092643051770896</v>
      </c>
      <c r="I286" s="3">
        <v>39.9</v>
      </c>
      <c r="J286" s="3">
        <v>40.299999999999997</v>
      </c>
      <c r="K286" s="3">
        <v>39</v>
      </c>
      <c r="L286" s="3">
        <v>9.8092643051770896</v>
      </c>
    </row>
    <row r="287" spans="1:12" ht="15" customHeight="1" x14ac:dyDescent="0.25">
      <c r="A287" s="101">
        <v>42857</v>
      </c>
      <c r="B287" s="3">
        <v>39.299999999999997</v>
      </c>
      <c r="C287" s="99">
        <v>249338</v>
      </c>
      <c r="D287" s="3">
        <v>-1</v>
      </c>
      <c r="E287" s="3">
        <v>-2.4813895781637698</v>
      </c>
      <c r="F287" s="3">
        <v>-2.4813895781637698</v>
      </c>
      <c r="G287" s="3">
        <v>39.299999999999997</v>
      </c>
      <c r="H287" s="3">
        <v>7.0844686648501201</v>
      </c>
      <c r="I287" s="3">
        <v>39.6</v>
      </c>
      <c r="J287" s="3">
        <v>40.5</v>
      </c>
      <c r="K287" s="3">
        <v>39.200000000000003</v>
      </c>
      <c r="L287" s="3">
        <v>7.0844686648501201</v>
      </c>
    </row>
    <row r="288" spans="1:12" ht="15" customHeight="1" x14ac:dyDescent="0.25">
      <c r="A288" s="101">
        <v>42858</v>
      </c>
      <c r="B288" s="3">
        <v>42.3</v>
      </c>
      <c r="C288" s="99">
        <v>946140</v>
      </c>
      <c r="D288" s="3">
        <v>3</v>
      </c>
      <c r="E288" s="3">
        <v>7.6335877862595298</v>
      </c>
      <c r="F288" s="3">
        <v>7.6335877862595298</v>
      </c>
      <c r="G288" s="3">
        <v>42.3</v>
      </c>
      <c r="H288" s="3">
        <v>15.258855585831</v>
      </c>
      <c r="I288" s="3">
        <v>42.1</v>
      </c>
      <c r="J288" s="3">
        <v>42.5</v>
      </c>
      <c r="K288" s="3">
        <v>41.1</v>
      </c>
      <c r="L288" s="3">
        <v>15.258855585831</v>
      </c>
    </row>
    <row r="289" spans="1:12" ht="15" customHeight="1" x14ac:dyDescent="0.25">
      <c r="A289" s="101">
        <v>42859</v>
      </c>
      <c r="B289" s="3">
        <v>46.3</v>
      </c>
      <c r="C289" s="99">
        <v>2004776</v>
      </c>
      <c r="D289" s="3">
        <v>4</v>
      </c>
      <c r="E289" s="3">
        <v>9.4562647754137004</v>
      </c>
      <c r="F289" s="3">
        <v>9.4562647754137004</v>
      </c>
      <c r="G289" s="3">
        <v>46.3</v>
      </c>
      <c r="H289" s="3">
        <v>26.1580381471389</v>
      </c>
      <c r="I289" s="3">
        <v>42.5</v>
      </c>
      <c r="J289" s="3">
        <v>46.3</v>
      </c>
      <c r="K289" s="3">
        <v>42.4</v>
      </c>
      <c r="L289" s="3">
        <v>26.1580381471389</v>
      </c>
    </row>
    <row r="290" spans="1:12" ht="15" customHeight="1" x14ac:dyDescent="0.25">
      <c r="A290" s="101">
        <v>42860</v>
      </c>
      <c r="B290" s="3">
        <v>47</v>
      </c>
      <c r="C290" s="99">
        <v>559784</v>
      </c>
      <c r="D290" s="3">
        <v>0.70000000000000195</v>
      </c>
      <c r="E290" s="3">
        <v>1.5118790496760199</v>
      </c>
      <c r="F290" s="3">
        <v>1.5118790496760199</v>
      </c>
      <c r="G290" s="3">
        <v>47</v>
      </c>
      <c r="H290" s="3">
        <v>28.065395095367801</v>
      </c>
      <c r="I290" s="3">
        <v>46.3</v>
      </c>
      <c r="J290" s="3">
        <v>47.7</v>
      </c>
      <c r="K290" s="3">
        <v>45.5</v>
      </c>
      <c r="L290" s="3">
        <v>28.065395095367801</v>
      </c>
    </row>
    <row r="291" spans="1:12" ht="15" customHeight="1" x14ac:dyDescent="0.25">
      <c r="A291" s="101">
        <v>42863</v>
      </c>
      <c r="B291" s="3">
        <v>49.2</v>
      </c>
      <c r="C291" s="99">
        <v>946078</v>
      </c>
      <c r="D291" s="3">
        <v>2.2000000000000002</v>
      </c>
      <c r="E291" s="3">
        <v>4.6808510638297802</v>
      </c>
      <c r="F291" s="3">
        <v>4.6808510638297802</v>
      </c>
      <c r="G291" s="3">
        <v>49.2</v>
      </c>
      <c r="H291" s="3">
        <v>34.059945504087104</v>
      </c>
      <c r="I291" s="3">
        <v>47.3</v>
      </c>
      <c r="J291" s="3">
        <v>49.7</v>
      </c>
      <c r="K291" s="3">
        <v>47.1</v>
      </c>
      <c r="L291" s="3">
        <v>34.059945504087104</v>
      </c>
    </row>
    <row r="292" spans="1:12" ht="15" customHeight="1" x14ac:dyDescent="0.25">
      <c r="A292" s="101">
        <v>42864</v>
      </c>
      <c r="B292" s="3">
        <v>49.8</v>
      </c>
      <c r="C292" s="99">
        <v>558588</v>
      </c>
      <c r="D292" s="3">
        <v>0.59999999999999398</v>
      </c>
      <c r="E292" s="3">
        <v>1.2195121951219301</v>
      </c>
      <c r="F292" s="3">
        <v>1.2195121951219301</v>
      </c>
      <c r="G292" s="3">
        <v>49.8</v>
      </c>
      <c r="H292" s="3">
        <v>35.694822888283298</v>
      </c>
      <c r="I292" s="3">
        <v>49.2</v>
      </c>
      <c r="J292" s="3">
        <v>50.5</v>
      </c>
      <c r="K292" s="3">
        <v>49.2</v>
      </c>
      <c r="L292" s="3">
        <v>35.694822888283298</v>
      </c>
    </row>
    <row r="293" spans="1:12" ht="15" customHeight="1" x14ac:dyDescent="0.25">
      <c r="A293" s="101">
        <v>42865</v>
      </c>
      <c r="B293" s="3">
        <v>50.75</v>
      </c>
      <c r="C293" s="99">
        <v>539227</v>
      </c>
      <c r="D293" s="3">
        <v>0.95000000000000195</v>
      </c>
      <c r="E293" s="3">
        <v>1.90763052208835</v>
      </c>
      <c r="F293" s="3">
        <v>1.90763052208835</v>
      </c>
      <c r="G293" s="3">
        <v>50.75</v>
      </c>
      <c r="H293" s="3">
        <v>38.283378746593897</v>
      </c>
      <c r="I293" s="3">
        <v>50</v>
      </c>
      <c r="J293" s="3">
        <v>50.75</v>
      </c>
      <c r="K293" s="3">
        <v>49.7</v>
      </c>
      <c r="L293" s="3">
        <v>38.283378746593897</v>
      </c>
    </row>
    <row r="294" spans="1:12" ht="15" customHeight="1" x14ac:dyDescent="0.25">
      <c r="A294" s="101">
        <v>42866</v>
      </c>
      <c r="B294" s="3">
        <v>49.7</v>
      </c>
      <c r="C294" s="99">
        <v>377939</v>
      </c>
      <c r="D294" s="3">
        <v>-1.0499999999999901</v>
      </c>
      <c r="E294" s="3">
        <v>-2.0689655172413701</v>
      </c>
      <c r="F294" s="3">
        <v>-2.0689655172413701</v>
      </c>
      <c r="G294" s="3">
        <v>49.7</v>
      </c>
      <c r="H294" s="3">
        <v>35.422343324250598</v>
      </c>
      <c r="I294" s="3">
        <v>50.5</v>
      </c>
      <c r="J294" s="3">
        <v>50.5</v>
      </c>
      <c r="K294" s="3">
        <v>48.6</v>
      </c>
      <c r="L294" s="3">
        <v>35.422343324250598</v>
      </c>
    </row>
    <row r="295" spans="1:12" ht="15" customHeight="1" x14ac:dyDescent="0.25">
      <c r="A295" s="101">
        <v>42867</v>
      </c>
      <c r="B295" s="3">
        <v>49.9</v>
      </c>
      <c r="C295" s="99">
        <v>349699</v>
      </c>
      <c r="D295" s="3">
        <v>0.19999999999999499</v>
      </c>
      <c r="E295" s="3">
        <v>0.402414486921509</v>
      </c>
      <c r="F295" s="3">
        <v>0.402414486921509</v>
      </c>
      <c r="G295" s="3">
        <v>49.9</v>
      </c>
      <c r="H295" s="3">
        <v>35.967302452315998</v>
      </c>
      <c r="I295" s="3">
        <v>49.4</v>
      </c>
      <c r="J295" s="3">
        <v>50</v>
      </c>
      <c r="K295" s="3">
        <v>49.4</v>
      </c>
      <c r="L295" s="3">
        <v>35.967302452315998</v>
      </c>
    </row>
    <row r="296" spans="1:12" ht="15" customHeight="1" x14ac:dyDescent="0.25">
      <c r="A296" s="101">
        <v>42870</v>
      </c>
      <c r="B296" s="3">
        <v>49.5</v>
      </c>
      <c r="C296" s="99">
        <v>100874</v>
      </c>
      <c r="D296" s="3">
        <v>-0.39999999999999802</v>
      </c>
      <c r="E296" s="3">
        <v>-0.80160320641282601</v>
      </c>
      <c r="F296" s="3">
        <v>-0.80160320641282601</v>
      </c>
      <c r="G296" s="3">
        <v>49.5</v>
      </c>
      <c r="H296" s="3">
        <v>34.877384196185197</v>
      </c>
      <c r="I296" s="3">
        <v>49.9</v>
      </c>
      <c r="J296" s="3">
        <v>50.5</v>
      </c>
      <c r="K296" s="3">
        <v>49.2</v>
      </c>
      <c r="L296" s="3">
        <v>34.877384196185197</v>
      </c>
    </row>
    <row r="297" spans="1:12" ht="15" customHeight="1" x14ac:dyDescent="0.25">
      <c r="A297" s="101">
        <v>42871</v>
      </c>
      <c r="B297" s="3">
        <v>49.5</v>
      </c>
      <c r="C297" s="99">
        <v>151151</v>
      </c>
      <c r="D297" s="3"/>
      <c r="E297" s="3"/>
      <c r="F297" s="3"/>
      <c r="G297" s="3">
        <v>49.5</v>
      </c>
      <c r="H297" s="3">
        <v>34.877384196185197</v>
      </c>
      <c r="I297" s="3">
        <v>50</v>
      </c>
      <c r="J297" s="3">
        <v>50</v>
      </c>
      <c r="K297" s="3">
        <v>49.5</v>
      </c>
      <c r="L297" s="3">
        <v>34.877384196185197</v>
      </c>
    </row>
    <row r="298" spans="1:12" ht="15" customHeight="1" x14ac:dyDescent="0.25">
      <c r="A298" s="101">
        <v>42872</v>
      </c>
      <c r="B298" s="3">
        <v>50.75</v>
      </c>
      <c r="C298" s="99">
        <v>485617</v>
      </c>
      <c r="D298" s="3">
        <v>1.25</v>
      </c>
      <c r="E298" s="3">
        <v>2.52525252525253</v>
      </c>
      <c r="F298" s="3">
        <v>2.52525252525253</v>
      </c>
      <c r="G298" s="3">
        <v>50.75</v>
      </c>
      <c r="H298" s="3">
        <v>38.283378746593897</v>
      </c>
      <c r="I298" s="3">
        <v>50.75</v>
      </c>
      <c r="J298" s="3">
        <v>51.5</v>
      </c>
      <c r="K298" s="3">
        <v>50.25</v>
      </c>
      <c r="L298" s="3">
        <v>38.283378746593897</v>
      </c>
    </row>
    <row r="299" spans="1:12" ht="15" customHeight="1" x14ac:dyDescent="0.25">
      <c r="A299" s="101">
        <v>42873</v>
      </c>
      <c r="B299" s="3">
        <v>49.2</v>
      </c>
      <c r="C299" s="99">
        <v>358414</v>
      </c>
      <c r="D299" s="3">
        <v>-1.5499999999999901</v>
      </c>
      <c r="E299" s="3">
        <v>-3.05418719211821</v>
      </c>
      <c r="F299" s="3">
        <v>-1.08374384236452</v>
      </c>
      <c r="G299" s="3">
        <v>50.2</v>
      </c>
      <c r="H299" s="3">
        <v>36.784741144414099</v>
      </c>
      <c r="I299" s="3">
        <v>50</v>
      </c>
      <c r="J299" s="3">
        <v>50.25</v>
      </c>
      <c r="K299" s="3">
        <v>47.9</v>
      </c>
      <c r="L299" s="3">
        <v>34.059945504087104</v>
      </c>
    </row>
    <row r="300" spans="1:12" ht="15" customHeight="1" x14ac:dyDescent="0.25">
      <c r="A300" s="101">
        <v>42874</v>
      </c>
      <c r="B300" s="3">
        <v>50.25</v>
      </c>
      <c r="C300" s="99">
        <v>273012</v>
      </c>
      <c r="D300" s="3">
        <v>1.0499999999999901</v>
      </c>
      <c r="E300" s="3">
        <v>2.1341463414634001</v>
      </c>
      <c r="F300" s="3">
        <v>2.13414342629481</v>
      </c>
      <c r="G300" s="3">
        <v>51.271340000000002</v>
      </c>
      <c r="H300" s="3">
        <v>39.703923705721998</v>
      </c>
      <c r="I300" s="3">
        <v>49</v>
      </c>
      <c r="J300" s="3">
        <v>50.5</v>
      </c>
      <c r="K300" s="3">
        <v>48.7</v>
      </c>
      <c r="L300" s="3">
        <v>36.920980926430502</v>
      </c>
    </row>
    <row r="301" spans="1:12" ht="15" customHeight="1" x14ac:dyDescent="0.25">
      <c r="A301" s="101">
        <v>42877</v>
      </c>
      <c r="B301" s="3">
        <v>50.75</v>
      </c>
      <c r="C301" s="99">
        <v>360822</v>
      </c>
      <c r="D301" s="3">
        <v>0.5</v>
      </c>
      <c r="E301" s="3">
        <v>0.99502487562188602</v>
      </c>
      <c r="F301" s="3">
        <v>0.995019829791843</v>
      </c>
      <c r="G301" s="3">
        <v>51.781500000000001</v>
      </c>
      <c r="H301" s="3">
        <v>41.094005449591201</v>
      </c>
      <c r="I301" s="3">
        <v>51</v>
      </c>
      <c r="J301" s="3">
        <v>51.5</v>
      </c>
      <c r="K301" s="3">
        <v>50</v>
      </c>
      <c r="L301" s="3">
        <v>38.283378746593897</v>
      </c>
    </row>
    <row r="302" spans="1:12" ht="15" customHeight="1" x14ac:dyDescent="0.25">
      <c r="A302" s="101">
        <v>42878</v>
      </c>
      <c r="B302" s="3">
        <v>52</v>
      </c>
      <c r="C302" s="99">
        <v>311191</v>
      </c>
      <c r="D302" s="3">
        <v>1.25</v>
      </c>
      <c r="E302" s="3">
        <v>2.4630541871921201</v>
      </c>
      <c r="F302" s="3">
        <v>2.4630572694881399</v>
      </c>
      <c r="G302" s="3">
        <v>53.056908</v>
      </c>
      <c r="H302" s="3">
        <v>44.569231607629398</v>
      </c>
      <c r="I302" s="3">
        <v>51</v>
      </c>
      <c r="J302" s="3">
        <v>52</v>
      </c>
      <c r="K302" s="3">
        <v>50.5</v>
      </c>
      <c r="L302" s="3">
        <v>41.689373297002703</v>
      </c>
    </row>
    <row r="303" spans="1:12" ht="15" customHeight="1" x14ac:dyDescent="0.25">
      <c r="A303" s="101">
        <v>42879</v>
      </c>
      <c r="B303" s="3">
        <v>52.75</v>
      </c>
      <c r="C303" s="99">
        <v>158550</v>
      </c>
      <c r="D303" s="3">
        <v>0.75</v>
      </c>
      <c r="E303" s="3">
        <v>1.4423076923076801</v>
      </c>
      <c r="F303" s="3">
        <v>1.44231360033268</v>
      </c>
      <c r="G303" s="3">
        <v>53.822155000000002</v>
      </c>
      <c r="H303" s="3">
        <v>46.654373297002699</v>
      </c>
      <c r="I303" s="3">
        <v>52</v>
      </c>
      <c r="J303" s="3">
        <v>52.75</v>
      </c>
      <c r="K303" s="3">
        <v>51.5</v>
      </c>
      <c r="L303" s="3">
        <v>43.732970027247902</v>
      </c>
    </row>
    <row r="304" spans="1:12" ht="15" customHeight="1" x14ac:dyDescent="0.25">
      <c r="A304" s="101">
        <v>42881</v>
      </c>
      <c r="B304" s="3">
        <v>53.75</v>
      </c>
      <c r="C304" s="99">
        <v>269575</v>
      </c>
      <c r="D304" s="3">
        <v>1</v>
      </c>
      <c r="E304" s="3">
        <v>1.8957345971563899</v>
      </c>
      <c r="F304" s="3">
        <v>1.89573420090667</v>
      </c>
      <c r="G304" s="3">
        <v>54.842480000000002</v>
      </c>
      <c r="H304" s="3">
        <v>49.434550408719304</v>
      </c>
      <c r="I304" s="3">
        <v>52.75</v>
      </c>
      <c r="J304" s="3">
        <v>53.75</v>
      </c>
      <c r="K304" s="3">
        <v>52.25</v>
      </c>
      <c r="L304" s="3">
        <v>46.457765667574897</v>
      </c>
    </row>
    <row r="305" spans="1:12" ht="15" customHeight="1" x14ac:dyDescent="0.25">
      <c r="A305" s="101">
        <v>42884</v>
      </c>
      <c r="B305" s="3">
        <v>57.5</v>
      </c>
      <c r="C305" s="99">
        <v>1015333</v>
      </c>
      <c r="D305" s="3">
        <v>3.75</v>
      </c>
      <c r="E305" s="3">
        <v>6.9767441860465</v>
      </c>
      <c r="F305" s="3">
        <v>6.9767395639292697</v>
      </c>
      <c r="G305" s="3">
        <v>58.668697000000002</v>
      </c>
      <c r="H305" s="3">
        <v>59.860209809264198</v>
      </c>
      <c r="I305" s="3">
        <v>57</v>
      </c>
      <c r="J305" s="3">
        <v>58.25</v>
      </c>
      <c r="K305" s="3">
        <v>56.25</v>
      </c>
      <c r="L305" s="3">
        <v>56.675749318801003</v>
      </c>
    </row>
    <row r="306" spans="1:12" ht="15" customHeight="1" x14ac:dyDescent="0.25">
      <c r="A306" s="101">
        <v>42885</v>
      </c>
      <c r="B306" s="3">
        <v>58.25</v>
      </c>
      <c r="C306" s="99">
        <v>913446</v>
      </c>
      <c r="D306" s="3">
        <v>0.75</v>
      </c>
      <c r="E306" s="3">
        <v>1.3043478260869401</v>
      </c>
      <c r="F306" s="3">
        <v>1.30434633651399</v>
      </c>
      <c r="G306" s="3">
        <v>59.43394</v>
      </c>
      <c r="H306" s="3">
        <v>61.945340599455001</v>
      </c>
      <c r="I306" s="3">
        <v>58</v>
      </c>
      <c r="J306" s="3">
        <v>58.75</v>
      </c>
      <c r="K306" s="3">
        <v>57</v>
      </c>
      <c r="L306" s="3">
        <v>58.719346049046301</v>
      </c>
    </row>
    <row r="307" spans="1:12" ht="15" customHeight="1" x14ac:dyDescent="0.25">
      <c r="A307" s="101">
        <v>42886</v>
      </c>
      <c r="B307" s="3">
        <v>59.25</v>
      </c>
      <c r="C307" s="99">
        <v>1413191</v>
      </c>
      <c r="D307" s="3">
        <v>1</v>
      </c>
      <c r="E307" s="3">
        <v>1.7167381974248801</v>
      </c>
      <c r="F307" s="3">
        <v>1.7167396272230899</v>
      </c>
      <c r="G307" s="3">
        <v>60.454265999999997</v>
      </c>
      <c r="H307" s="3">
        <v>64.725520435967198</v>
      </c>
      <c r="I307" s="3">
        <v>59</v>
      </c>
      <c r="J307" s="3">
        <v>59.25</v>
      </c>
      <c r="K307" s="3">
        <v>58</v>
      </c>
      <c r="L307" s="3">
        <v>61.444141689373197</v>
      </c>
    </row>
    <row r="308" spans="1:12" ht="15" customHeight="1" x14ac:dyDescent="0.25">
      <c r="A308" s="101">
        <v>42887</v>
      </c>
      <c r="B308" s="3">
        <v>58.5</v>
      </c>
      <c r="C308" s="99">
        <v>579924</v>
      </c>
      <c r="D308" s="3">
        <v>-0.75</v>
      </c>
      <c r="E308" s="3">
        <v>-1.26582278481012</v>
      </c>
      <c r="F308" s="3">
        <v>-1.2658229941953001</v>
      </c>
      <c r="G308" s="3">
        <v>59.689022000000001</v>
      </c>
      <c r="H308" s="3">
        <v>62.640386920980902</v>
      </c>
      <c r="I308" s="3">
        <v>59.25</v>
      </c>
      <c r="J308" s="3">
        <v>59.25</v>
      </c>
      <c r="K308" s="3">
        <v>57.75</v>
      </c>
      <c r="L308" s="3">
        <v>59.400544959127998</v>
      </c>
    </row>
    <row r="309" spans="1:12" ht="15" customHeight="1" x14ac:dyDescent="0.25">
      <c r="A309" s="101">
        <v>42888</v>
      </c>
      <c r="B309" s="3">
        <v>59.5</v>
      </c>
      <c r="C309" s="99">
        <v>427009</v>
      </c>
      <c r="D309" s="3">
        <v>1</v>
      </c>
      <c r="E309" s="3">
        <v>1.7094017094017</v>
      </c>
      <c r="F309" s="3">
        <v>1.70940143733633</v>
      </c>
      <c r="G309" s="3">
        <v>60.709347000000001</v>
      </c>
      <c r="H309" s="3">
        <v>65.420564032697499</v>
      </c>
      <c r="I309" s="3">
        <v>59.5</v>
      </c>
      <c r="J309" s="3">
        <v>59.5</v>
      </c>
      <c r="K309" s="3">
        <v>58.5</v>
      </c>
      <c r="L309" s="3">
        <v>62.125340599455001</v>
      </c>
    </row>
    <row r="310" spans="1:12" ht="15" customHeight="1" x14ac:dyDescent="0.25">
      <c r="A310" s="101">
        <v>42891</v>
      </c>
      <c r="B310" s="3">
        <v>59</v>
      </c>
      <c r="C310" s="99">
        <v>199829</v>
      </c>
      <c r="D310" s="3">
        <v>-0.5</v>
      </c>
      <c r="E310" s="3">
        <v>-0.84033613445377797</v>
      </c>
      <c r="F310" s="3">
        <v>-0.84033682655160202</v>
      </c>
      <c r="G310" s="3">
        <v>60.199184000000002</v>
      </c>
      <c r="H310" s="3">
        <v>64.030474114441404</v>
      </c>
      <c r="I310" s="3">
        <v>60</v>
      </c>
      <c r="J310" s="3">
        <v>60</v>
      </c>
      <c r="K310" s="3">
        <v>58.75</v>
      </c>
      <c r="L310" s="3">
        <v>60.7629427792915</v>
      </c>
    </row>
    <row r="311" spans="1:12" ht="15" customHeight="1" x14ac:dyDescent="0.25">
      <c r="A311" s="101">
        <v>42893</v>
      </c>
      <c r="B311" s="3">
        <v>59.5</v>
      </c>
      <c r="C311" s="99">
        <v>707735</v>
      </c>
      <c r="D311" s="3">
        <v>0.5</v>
      </c>
      <c r="E311" s="3">
        <v>0.84745762711864103</v>
      </c>
      <c r="F311" s="3">
        <v>0.84745833099664203</v>
      </c>
      <c r="G311" s="3">
        <v>60.709347000000001</v>
      </c>
      <c r="H311" s="3">
        <v>65.420564032697499</v>
      </c>
      <c r="I311" s="3">
        <v>59.5</v>
      </c>
      <c r="J311" s="3">
        <v>59.75</v>
      </c>
      <c r="K311" s="3">
        <v>58.25</v>
      </c>
      <c r="L311" s="3">
        <v>62.125340599455001</v>
      </c>
    </row>
    <row r="312" spans="1:12" ht="15" customHeight="1" x14ac:dyDescent="0.25">
      <c r="A312" s="101">
        <v>42894</v>
      </c>
      <c r="B312" s="3">
        <v>61.5</v>
      </c>
      <c r="C312" s="99">
        <v>515558.99999999901</v>
      </c>
      <c r="D312" s="3">
        <v>2</v>
      </c>
      <c r="E312" s="3">
        <v>3.3613445378151301</v>
      </c>
      <c r="F312" s="3">
        <v>3.3613489533992098</v>
      </c>
      <c r="G312" s="3">
        <v>62.75</v>
      </c>
      <c r="H312" s="3">
        <v>70.980926430517698</v>
      </c>
      <c r="I312" s="3">
        <v>59.75</v>
      </c>
      <c r="J312" s="3">
        <v>62</v>
      </c>
      <c r="K312" s="3">
        <v>59.5</v>
      </c>
      <c r="L312" s="3">
        <v>67.574931880108906</v>
      </c>
    </row>
    <row r="313" spans="1:12" ht="15" customHeight="1" x14ac:dyDescent="0.25">
      <c r="A313" s="101">
        <v>42895</v>
      </c>
      <c r="B313" s="3">
        <v>60</v>
      </c>
      <c r="C313" s="99">
        <v>375394</v>
      </c>
      <c r="D313" s="3">
        <v>-1.5</v>
      </c>
      <c r="E313" s="3">
        <v>-2.4390243902439002</v>
      </c>
      <c r="F313" s="3">
        <v>-2.43902310756972</v>
      </c>
      <c r="G313" s="3">
        <v>61.219512999999999</v>
      </c>
      <c r="H313" s="3">
        <v>66.8106621253405</v>
      </c>
      <c r="I313" s="3">
        <v>61.5</v>
      </c>
      <c r="J313" s="3">
        <v>61.75</v>
      </c>
      <c r="K313" s="3">
        <v>58.75</v>
      </c>
      <c r="L313" s="3">
        <v>63.487738419618502</v>
      </c>
    </row>
    <row r="314" spans="1:12" ht="15" customHeight="1" x14ac:dyDescent="0.25">
      <c r="A314" s="101">
        <v>42898</v>
      </c>
      <c r="B314" s="3">
        <v>58.75</v>
      </c>
      <c r="C314" s="99">
        <v>283235</v>
      </c>
      <c r="D314" s="3">
        <v>-1.25</v>
      </c>
      <c r="E314" s="3">
        <v>-2.0833333333333299</v>
      </c>
      <c r="F314" s="3">
        <v>-2.0833390164341901</v>
      </c>
      <c r="G314" s="3">
        <v>59.944102999999998</v>
      </c>
      <c r="H314" s="3">
        <v>63.335430517711103</v>
      </c>
      <c r="I314" s="3">
        <v>60.5</v>
      </c>
      <c r="J314" s="3">
        <v>60.75</v>
      </c>
      <c r="K314" s="3">
        <v>58</v>
      </c>
      <c r="L314" s="3">
        <v>60.081743869209703</v>
      </c>
    </row>
    <row r="315" spans="1:12" ht="15" customHeight="1" x14ac:dyDescent="0.25">
      <c r="A315" s="101">
        <v>42899</v>
      </c>
      <c r="B315" s="3">
        <v>62.75</v>
      </c>
      <c r="C315" s="99">
        <v>686601</v>
      </c>
      <c r="D315" s="3">
        <v>4</v>
      </c>
      <c r="E315" s="3">
        <v>6.8085106382978804</v>
      </c>
      <c r="F315" s="3">
        <v>6.8085145923361301</v>
      </c>
      <c r="G315" s="3">
        <v>64.025406000000004</v>
      </c>
      <c r="H315" s="3">
        <v>74.456147138964496</v>
      </c>
      <c r="I315" s="3">
        <v>59</v>
      </c>
      <c r="J315" s="3">
        <v>62.75</v>
      </c>
      <c r="K315" s="3">
        <v>59</v>
      </c>
      <c r="L315" s="3">
        <v>70.980926430517698</v>
      </c>
    </row>
    <row r="316" spans="1:12" ht="15" customHeight="1" x14ac:dyDescent="0.25">
      <c r="A316" s="101">
        <v>42900</v>
      </c>
      <c r="B316" s="3">
        <v>62.75</v>
      </c>
      <c r="C316" s="99">
        <v>533083</v>
      </c>
      <c r="D316" s="3"/>
      <c r="E316" s="3"/>
      <c r="F316" s="3"/>
      <c r="G316" s="3">
        <v>64.025406000000004</v>
      </c>
      <c r="H316" s="3">
        <v>74.456147138964496</v>
      </c>
      <c r="I316" s="3">
        <v>63</v>
      </c>
      <c r="J316" s="3">
        <v>63.5</v>
      </c>
      <c r="K316" s="3">
        <v>61.75</v>
      </c>
      <c r="L316" s="3">
        <v>70.980926430517698</v>
      </c>
    </row>
    <row r="317" spans="1:12" ht="15" customHeight="1" x14ac:dyDescent="0.25">
      <c r="A317" s="101">
        <v>42901</v>
      </c>
      <c r="B317" s="3">
        <v>62.5</v>
      </c>
      <c r="C317" s="99">
        <v>158535</v>
      </c>
      <c r="D317" s="3">
        <v>-0.25</v>
      </c>
      <c r="E317" s="3">
        <v>-0.39840637450199101</v>
      </c>
      <c r="F317" s="3">
        <v>-0.39840590780478802</v>
      </c>
      <c r="G317" s="3">
        <v>63.770325</v>
      </c>
      <c r="H317" s="3">
        <v>73.761103542234295</v>
      </c>
      <c r="I317" s="3">
        <v>62.5</v>
      </c>
      <c r="J317" s="3">
        <v>62.5</v>
      </c>
      <c r="K317" s="3">
        <v>62</v>
      </c>
      <c r="L317" s="3">
        <v>70.299727520435894</v>
      </c>
    </row>
    <row r="318" spans="1:12" ht="15" customHeight="1" x14ac:dyDescent="0.25">
      <c r="A318" s="101">
        <v>42902</v>
      </c>
      <c r="B318" s="3">
        <v>63.25</v>
      </c>
      <c r="C318" s="99">
        <v>490727</v>
      </c>
      <c r="D318" s="3">
        <v>0.75</v>
      </c>
      <c r="E318" s="3">
        <v>1.2</v>
      </c>
      <c r="F318" s="3">
        <v>1.2000017249402499</v>
      </c>
      <c r="G318" s="3">
        <v>64.535570000000007</v>
      </c>
      <c r="H318" s="3">
        <v>75.846239782016298</v>
      </c>
      <c r="I318" s="3">
        <v>62.5</v>
      </c>
      <c r="J318" s="3">
        <v>65.5</v>
      </c>
      <c r="K318" s="3">
        <v>62.5</v>
      </c>
      <c r="L318" s="3">
        <v>72.343324250681107</v>
      </c>
    </row>
    <row r="319" spans="1:12" ht="15" customHeight="1" x14ac:dyDescent="0.25">
      <c r="A319" s="101">
        <v>42905</v>
      </c>
      <c r="B319" s="3">
        <v>64.25</v>
      </c>
      <c r="C319" s="99">
        <v>273820</v>
      </c>
      <c r="D319" s="3">
        <v>1</v>
      </c>
      <c r="E319" s="3">
        <v>1.5810276679841799</v>
      </c>
      <c r="F319" s="3">
        <v>1.5810195834638101</v>
      </c>
      <c r="G319" s="3">
        <v>65.555890000000005</v>
      </c>
      <c r="H319" s="3">
        <v>78.626403269754704</v>
      </c>
      <c r="I319" s="3">
        <v>66</v>
      </c>
      <c r="J319" s="3">
        <v>66</v>
      </c>
      <c r="K319" s="3">
        <v>64.25</v>
      </c>
      <c r="L319" s="3">
        <v>75.068119891008095</v>
      </c>
    </row>
    <row r="320" spans="1:12" ht="15" customHeight="1" x14ac:dyDescent="0.25">
      <c r="A320" s="101">
        <v>42906</v>
      </c>
      <c r="B320" s="3">
        <v>66.75</v>
      </c>
      <c r="C320" s="99">
        <v>402201</v>
      </c>
      <c r="D320" s="3">
        <v>2.5</v>
      </c>
      <c r="E320" s="3">
        <v>3.8910505836575902</v>
      </c>
      <c r="F320" s="3">
        <v>3.8910538778437802</v>
      </c>
      <c r="G320" s="3">
        <v>68.106705000000005</v>
      </c>
      <c r="H320" s="3">
        <v>85.576852861035405</v>
      </c>
      <c r="I320" s="3">
        <v>64.75</v>
      </c>
      <c r="J320" s="3">
        <v>67.5</v>
      </c>
      <c r="K320" s="3">
        <v>64.5</v>
      </c>
      <c r="L320" s="3">
        <v>81.880108991825594</v>
      </c>
    </row>
    <row r="321" spans="1:12" ht="15" customHeight="1" x14ac:dyDescent="0.25">
      <c r="A321" s="101">
        <v>42907</v>
      </c>
      <c r="B321" s="3">
        <v>67</v>
      </c>
      <c r="C321" s="99">
        <v>225819</v>
      </c>
      <c r="D321" s="3">
        <v>0.25</v>
      </c>
      <c r="E321" s="3">
        <v>0.37453183520599298</v>
      </c>
      <c r="F321" s="3">
        <v>0.37453140626901799</v>
      </c>
      <c r="G321" s="3">
        <v>68.361785999999995</v>
      </c>
      <c r="H321" s="3">
        <v>86.271896457765607</v>
      </c>
      <c r="I321" s="3">
        <v>66.75</v>
      </c>
      <c r="J321" s="3">
        <v>67</v>
      </c>
      <c r="K321" s="3">
        <v>65.25</v>
      </c>
      <c r="L321" s="3">
        <v>82.561307901907298</v>
      </c>
    </row>
    <row r="322" spans="1:12" ht="15" customHeight="1" x14ac:dyDescent="0.25">
      <c r="A322" s="101">
        <v>42908</v>
      </c>
      <c r="B322" s="3">
        <v>66.75</v>
      </c>
      <c r="C322" s="99">
        <v>190349</v>
      </c>
      <c r="D322" s="3">
        <v>-0.25</v>
      </c>
      <c r="E322" s="3">
        <v>-0.37313432835820398</v>
      </c>
      <c r="F322" s="3">
        <v>-0.37313390261628498</v>
      </c>
      <c r="G322" s="3">
        <v>68.106705000000005</v>
      </c>
      <c r="H322" s="3">
        <v>85.576852861035405</v>
      </c>
      <c r="I322" s="3">
        <v>66.75</v>
      </c>
      <c r="J322" s="3">
        <v>67</v>
      </c>
      <c r="K322" s="3">
        <v>66</v>
      </c>
      <c r="L322" s="3">
        <v>81.880108991825594</v>
      </c>
    </row>
    <row r="323" spans="1:12" ht="15" customHeight="1" x14ac:dyDescent="0.25">
      <c r="A323" s="101">
        <v>42912</v>
      </c>
      <c r="B323" s="3">
        <v>65.5</v>
      </c>
      <c r="C323" s="99">
        <v>361240</v>
      </c>
      <c r="D323" s="3">
        <v>-1.25</v>
      </c>
      <c r="E323" s="3">
        <v>-1.87265917602996</v>
      </c>
      <c r="F323" s="3">
        <v>-1.87265703134515</v>
      </c>
      <c r="G323" s="3">
        <v>66.831299999999999</v>
      </c>
      <c r="H323" s="3">
        <v>82.1016348773841</v>
      </c>
      <c r="I323" s="3">
        <v>67</v>
      </c>
      <c r="J323" s="3">
        <v>67</v>
      </c>
      <c r="K323" s="3">
        <v>63.75</v>
      </c>
      <c r="L323" s="3">
        <v>78.474114441416802</v>
      </c>
    </row>
    <row r="324" spans="1:12" ht="15" customHeight="1" x14ac:dyDescent="0.25">
      <c r="A324" s="101">
        <v>42913</v>
      </c>
      <c r="B324" s="3">
        <v>66.25</v>
      </c>
      <c r="C324" s="99">
        <v>161971</v>
      </c>
      <c r="D324" s="3">
        <v>0.75</v>
      </c>
      <c r="E324" s="3">
        <v>1.1450381679389301</v>
      </c>
      <c r="F324" s="3">
        <v>1.1450323426298801</v>
      </c>
      <c r="G324" s="3">
        <v>67.596540000000005</v>
      </c>
      <c r="H324" s="3">
        <v>84.186757493187997</v>
      </c>
      <c r="I324" s="3">
        <v>65.5</v>
      </c>
      <c r="J324" s="3">
        <v>66.75</v>
      </c>
      <c r="K324" s="3">
        <v>65</v>
      </c>
      <c r="L324" s="3">
        <v>80.5177111716621</v>
      </c>
    </row>
    <row r="325" spans="1:12" ht="15" customHeight="1" x14ac:dyDescent="0.25">
      <c r="A325" s="101">
        <v>42914</v>
      </c>
      <c r="B325" s="3">
        <v>66.5</v>
      </c>
      <c r="C325" s="99">
        <v>261670</v>
      </c>
      <c r="D325" s="3">
        <v>0.25</v>
      </c>
      <c r="E325" s="3">
        <v>0.37735849056603699</v>
      </c>
      <c r="F325" s="3">
        <v>0.37735659251196801</v>
      </c>
      <c r="G325" s="3">
        <v>67.851619999999997</v>
      </c>
      <c r="H325" s="3">
        <v>84.881798365122506</v>
      </c>
      <c r="I325" s="3">
        <v>66.5</v>
      </c>
      <c r="J325" s="3">
        <v>66.75</v>
      </c>
      <c r="K325" s="3">
        <v>64.5</v>
      </c>
      <c r="L325" s="3">
        <v>81.198910081743804</v>
      </c>
    </row>
    <row r="326" spans="1:12" ht="15" customHeight="1" x14ac:dyDescent="0.25">
      <c r="A326" s="101">
        <v>42915</v>
      </c>
      <c r="B326" s="3">
        <v>66.75</v>
      </c>
      <c r="C326" s="99">
        <v>199488</v>
      </c>
      <c r="D326" s="3">
        <v>0.25</v>
      </c>
      <c r="E326" s="3">
        <v>0.37593984962405103</v>
      </c>
      <c r="F326" s="3">
        <v>0.375945334835048</v>
      </c>
      <c r="G326" s="3">
        <v>68.106705000000005</v>
      </c>
      <c r="H326" s="3">
        <v>85.576852861035405</v>
      </c>
      <c r="I326" s="3">
        <v>66.75</v>
      </c>
      <c r="J326" s="3">
        <v>67</v>
      </c>
      <c r="K326" s="3">
        <v>65.75</v>
      </c>
      <c r="L326" s="3">
        <v>81.880108991825594</v>
      </c>
    </row>
    <row r="327" spans="1:12" ht="15" customHeight="1" x14ac:dyDescent="0.25">
      <c r="A327" s="101">
        <v>42916</v>
      </c>
      <c r="B327" s="3">
        <v>62</v>
      </c>
      <c r="C327" s="99">
        <v>547226</v>
      </c>
      <c r="D327" s="3">
        <v>-4.75</v>
      </c>
      <c r="E327" s="3">
        <v>-7.1161048689138502</v>
      </c>
      <c r="F327" s="3">
        <v>-7.11610259224845</v>
      </c>
      <c r="G327" s="3">
        <v>63.260162000000001</v>
      </c>
      <c r="H327" s="3">
        <v>72.3710136239782</v>
      </c>
      <c r="I327" s="3">
        <v>65.75</v>
      </c>
      <c r="J327" s="3">
        <v>65.75</v>
      </c>
      <c r="K327" s="3">
        <v>62</v>
      </c>
      <c r="L327" s="3">
        <v>68.9373297002724</v>
      </c>
    </row>
    <row r="328" spans="1:12" ht="15" customHeight="1" x14ac:dyDescent="0.25">
      <c r="A328" s="101">
        <v>42919</v>
      </c>
      <c r="B328" s="3">
        <v>60.5</v>
      </c>
      <c r="C328" s="99">
        <v>493472</v>
      </c>
      <c r="D328" s="3">
        <v>-1.5</v>
      </c>
      <c r="E328" s="3">
        <v>-2.4193548387096699</v>
      </c>
      <c r="F328" s="3">
        <v>-2.4193535893885199</v>
      </c>
      <c r="G328" s="3">
        <v>61.729675</v>
      </c>
      <c r="H328" s="3">
        <v>68.200749318801002</v>
      </c>
      <c r="I328" s="3">
        <v>61.75</v>
      </c>
      <c r="J328" s="3">
        <v>62</v>
      </c>
      <c r="K328" s="3">
        <v>59.25</v>
      </c>
      <c r="L328" s="3">
        <v>64.850136239782003</v>
      </c>
    </row>
    <row r="329" spans="1:12" ht="15" customHeight="1" x14ac:dyDescent="0.25">
      <c r="A329" s="101">
        <v>42920</v>
      </c>
      <c r="B329" s="3">
        <v>59.5</v>
      </c>
      <c r="C329" s="99">
        <v>287548</v>
      </c>
      <c r="D329" s="3">
        <v>-1</v>
      </c>
      <c r="E329" s="3">
        <v>-1.65289256198346</v>
      </c>
      <c r="F329" s="3">
        <v>-1.6528970871788899</v>
      </c>
      <c r="G329" s="3">
        <v>60.709347000000001</v>
      </c>
      <c r="H329" s="3">
        <v>65.420564032697499</v>
      </c>
      <c r="I329" s="3">
        <v>60.5</v>
      </c>
      <c r="J329" s="3">
        <v>60.5</v>
      </c>
      <c r="K329" s="3">
        <v>58</v>
      </c>
      <c r="L329" s="3">
        <v>62.125340599455001</v>
      </c>
    </row>
    <row r="330" spans="1:12" ht="15" customHeight="1" x14ac:dyDescent="0.25">
      <c r="A330" s="101">
        <v>42921</v>
      </c>
      <c r="B330" s="3">
        <v>59.25</v>
      </c>
      <c r="C330" s="99">
        <v>105027</v>
      </c>
      <c r="D330" s="3">
        <v>-0.25</v>
      </c>
      <c r="E330" s="3">
        <v>-0.42016806722688899</v>
      </c>
      <c r="F330" s="3">
        <v>-0.42016758967939799</v>
      </c>
      <c r="G330" s="3">
        <v>60.454265999999997</v>
      </c>
      <c r="H330" s="3">
        <v>64.725520435967198</v>
      </c>
      <c r="I330" s="3">
        <v>59.5</v>
      </c>
      <c r="J330" s="3">
        <v>59.5</v>
      </c>
      <c r="K330" s="3">
        <v>58.25</v>
      </c>
      <c r="L330" s="3">
        <v>61.444141689373197</v>
      </c>
    </row>
    <row r="331" spans="1:12" ht="15" customHeight="1" x14ac:dyDescent="0.25">
      <c r="A331" s="101">
        <v>42922</v>
      </c>
      <c r="B331" s="3">
        <v>59</v>
      </c>
      <c r="C331" s="99">
        <v>221883</v>
      </c>
      <c r="D331" s="3">
        <v>-0.25</v>
      </c>
      <c r="E331" s="3">
        <v>-0.42194092827003699</v>
      </c>
      <c r="F331" s="3">
        <v>-0.421942100827088</v>
      </c>
      <c r="G331" s="3">
        <v>60.199184000000002</v>
      </c>
      <c r="H331" s="3">
        <v>64.030474114441404</v>
      </c>
      <c r="I331" s="3">
        <v>59</v>
      </c>
      <c r="J331" s="3">
        <v>59.25</v>
      </c>
      <c r="K331" s="3">
        <v>57.5</v>
      </c>
      <c r="L331" s="3">
        <v>60.7629427792915</v>
      </c>
    </row>
    <row r="332" spans="1:12" ht="15" customHeight="1" x14ac:dyDescent="0.25">
      <c r="A332" s="101">
        <v>42923</v>
      </c>
      <c r="B332" s="3">
        <v>59</v>
      </c>
      <c r="C332" s="99">
        <v>167663</v>
      </c>
      <c r="D332" s="3"/>
      <c r="E332" s="3"/>
      <c r="F332" s="3"/>
      <c r="G332" s="3">
        <v>60.199184000000002</v>
      </c>
      <c r="H332" s="3">
        <v>64.030474114441404</v>
      </c>
      <c r="I332" s="3">
        <v>58.5</v>
      </c>
      <c r="J332" s="3">
        <v>60.25</v>
      </c>
      <c r="K332" s="3">
        <v>58.25</v>
      </c>
      <c r="L332" s="3">
        <v>60.7629427792915</v>
      </c>
    </row>
    <row r="333" spans="1:12" ht="15" customHeight="1" x14ac:dyDescent="0.25">
      <c r="A333" s="101">
        <v>42926</v>
      </c>
      <c r="B333" s="3">
        <v>58</v>
      </c>
      <c r="C333" s="99">
        <v>158457</v>
      </c>
      <c r="D333" s="3">
        <v>-1</v>
      </c>
      <c r="E333" s="3">
        <v>-1.6949152542372801</v>
      </c>
      <c r="F333" s="3">
        <v>-1.69491333968913</v>
      </c>
      <c r="G333" s="3">
        <v>59.17886</v>
      </c>
      <c r="H333" s="3">
        <v>61.2502997275204</v>
      </c>
      <c r="I333" s="3">
        <v>59</v>
      </c>
      <c r="J333" s="3">
        <v>59.75</v>
      </c>
      <c r="K333" s="3">
        <v>57.5</v>
      </c>
      <c r="L333" s="3">
        <v>58.038147138964497</v>
      </c>
    </row>
    <row r="334" spans="1:12" ht="15" customHeight="1" x14ac:dyDescent="0.25">
      <c r="A334" s="101">
        <v>42927</v>
      </c>
      <c r="B334" s="3">
        <v>58</v>
      </c>
      <c r="C334" s="99">
        <v>110683</v>
      </c>
      <c r="D334" s="3"/>
      <c r="E334" s="3"/>
      <c r="F334" s="3"/>
      <c r="G334" s="3">
        <v>59.17886</v>
      </c>
      <c r="H334" s="3">
        <v>61.2502997275204</v>
      </c>
      <c r="I334" s="3">
        <v>58</v>
      </c>
      <c r="J334" s="3">
        <v>58.75</v>
      </c>
      <c r="K334" s="3">
        <v>57.5</v>
      </c>
      <c r="L334" s="3">
        <v>58.038147138964497</v>
      </c>
    </row>
    <row r="335" spans="1:12" ht="15" customHeight="1" x14ac:dyDescent="0.25">
      <c r="A335" s="101">
        <v>42928</v>
      </c>
      <c r="B335" s="3">
        <v>58.5</v>
      </c>
      <c r="C335" s="99">
        <v>119470</v>
      </c>
      <c r="D335" s="3">
        <v>0.5</v>
      </c>
      <c r="E335" s="3">
        <v>0.862068965517237</v>
      </c>
      <c r="F335" s="3">
        <v>0.86206797494916498</v>
      </c>
      <c r="G335" s="3">
        <v>59.689022000000001</v>
      </c>
      <c r="H335" s="3">
        <v>62.640386920980902</v>
      </c>
      <c r="I335" s="3">
        <v>58</v>
      </c>
      <c r="J335" s="3">
        <v>59</v>
      </c>
      <c r="K335" s="3">
        <v>57.5</v>
      </c>
      <c r="L335" s="3">
        <v>59.400544959127998</v>
      </c>
    </row>
    <row r="336" spans="1:12" ht="15" customHeight="1" x14ac:dyDescent="0.25">
      <c r="A336" s="101">
        <v>42929</v>
      </c>
      <c r="B336" s="3">
        <v>58.25</v>
      </c>
      <c r="C336" s="99">
        <v>140543</v>
      </c>
      <c r="D336" s="3">
        <v>-0.25</v>
      </c>
      <c r="E336" s="3">
        <v>-0.427350427350425</v>
      </c>
      <c r="F336" s="3">
        <v>-0.42735161584654902</v>
      </c>
      <c r="G336" s="3">
        <v>59.43394</v>
      </c>
      <c r="H336" s="3">
        <v>61.945340599455001</v>
      </c>
      <c r="I336" s="3">
        <v>58.5</v>
      </c>
      <c r="J336" s="3">
        <v>58.75</v>
      </c>
      <c r="K336" s="3">
        <v>57.5</v>
      </c>
      <c r="L336" s="3">
        <v>58.719346049046301</v>
      </c>
    </row>
    <row r="337" spans="1:12" ht="15" customHeight="1" x14ac:dyDescent="0.25">
      <c r="A337" s="101">
        <v>42930</v>
      </c>
      <c r="B337" s="3">
        <v>60.75</v>
      </c>
      <c r="C337" s="99">
        <v>192554</v>
      </c>
      <c r="D337" s="3">
        <v>2.5</v>
      </c>
      <c r="E337" s="3">
        <v>4.2918454935622297</v>
      </c>
      <c r="F337" s="3">
        <v>4.2918507505980497</v>
      </c>
      <c r="G337" s="3">
        <v>61.984755999999997</v>
      </c>
      <c r="H337" s="3">
        <v>68.895792915531302</v>
      </c>
      <c r="I337" s="3">
        <v>58.25</v>
      </c>
      <c r="J337" s="3">
        <v>61</v>
      </c>
      <c r="K337" s="3">
        <v>58</v>
      </c>
      <c r="L337" s="3">
        <v>65.531335149863693</v>
      </c>
    </row>
    <row r="338" spans="1:12" ht="15" customHeight="1" x14ac:dyDescent="0.25">
      <c r="A338" s="101">
        <v>42933</v>
      </c>
      <c r="B338" s="3">
        <v>60.75</v>
      </c>
      <c r="C338" s="99">
        <v>122444</v>
      </c>
      <c r="D338" s="3"/>
      <c r="E338" s="3"/>
      <c r="F338" s="3"/>
      <c r="G338" s="3">
        <v>61.984755999999997</v>
      </c>
      <c r="H338" s="3">
        <v>68.895792915531302</v>
      </c>
      <c r="I338" s="3">
        <v>61</v>
      </c>
      <c r="J338" s="3">
        <v>61.5</v>
      </c>
      <c r="K338" s="3">
        <v>59.5</v>
      </c>
      <c r="L338" s="3">
        <v>65.531335149863693</v>
      </c>
    </row>
    <row r="339" spans="1:12" ht="15" customHeight="1" x14ac:dyDescent="0.25">
      <c r="A339" s="101">
        <v>42934</v>
      </c>
      <c r="B339" s="3">
        <v>62</v>
      </c>
      <c r="C339" s="99">
        <v>168857</v>
      </c>
      <c r="D339" s="3">
        <v>1.25</v>
      </c>
      <c r="E339" s="3">
        <v>2.0576131687242798</v>
      </c>
      <c r="F339" s="3">
        <v>2.0576123587547901</v>
      </c>
      <c r="G339" s="3">
        <v>63.260162000000001</v>
      </c>
      <c r="H339" s="3">
        <v>72.3710136239782</v>
      </c>
      <c r="I339" s="3">
        <v>60.75</v>
      </c>
      <c r="J339" s="3">
        <v>62</v>
      </c>
      <c r="K339" s="3">
        <v>59.5</v>
      </c>
      <c r="L339" s="3">
        <v>68.9373297002724</v>
      </c>
    </row>
    <row r="340" spans="1:12" ht="15" customHeight="1" x14ac:dyDescent="0.25">
      <c r="A340" s="101">
        <v>42935</v>
      </c>
      <c r="B340" s="3">
        <v>61.75</v>
      </c>
      <c r="C340" s="99">
        <v>98993</v>
      </c>
      <c r="D340" s="3">
        <v>-0.25</v>
      </c>
      <c r="E340" s="3">
        <v>-0.40322580645161199</v>
      </c>
      <c r="F340" s="3">
        <v>-0.40322691554283102</v>
      </c>
      <c r="G340" s="3">
        <v>63.00508</v>
      </c>
      <c r="H340" s="3">
        <v>71.675967302452307</v>
      </c>
      <c r="I340" s="3">
        <v>62</v>
      </c>
      <c r="J340" s="3">
        <v>62.25</v>
      </c>
      <c r="K340" s="3">
        <v>61</v>
      </c>
      <c r="L340" s="3">
        <v>68.256130790190696</v>
      </c>
    </row>
    <row r="341" spans="1:12" ht="15" customHeight="1" x14ac:dyDescent="0.25">
      <c r="A341" s="101">
        <v>42936</v>
      </c>
      <c r="B341" s="3">
        <v>60.75</v>
      </c>
      <c r="C341" s="99">
        <v>119144</v>
      </c>
      <c r="D341" s="3">
        <v>-1</v>
      </c>
      <c r="E341" s="3">
        <v>-1.6194331983805701</v>
      </c>
      <c r="F341" s="3">
        <v>-1.6194313220457801</v>
      </c>
      <c r="G341" s="3">
        <v>61.984755999999997</v>
      </c>
      <c r="H341" s="3">
        <v>68.895792915531302</v>
      </c>
      <c r="I341" s="3">
        <v>61.75</v>
      </c>
      <c r="J341" s="3">
        <v>62.25</v>
      </c>
      <c r="K341" s="3">
        <v>60.25</v>
      </c>
      <c r="L341" s="3">
        <v>65.531335149863693</v>
      </c>
    </row>
    <row r="342" spans="1:12" ht="15" customHeight="1" x14ac:dyDescent="0.25">
      <c r="A342" s="101">
        <v>42937</v>
      </c>
      <c r="B342" s="3">
        <v>62.25</v>
      </c>
      <c r="C342" s="99">
        <v>124156</v>
      </c>
      <c r="D342" s="3">
        <v>1.5</v>
      </c>
      <c r="E342" s="3">
        <v>2.4691358024691401</v>
      </c>
      <c r="F342" s="3">
        <v>2.4691361211456702</v>
      </c>
      <c r="G342" s="3">
        <v>63.515244000000003</v>
      </c>
      <c r="H342" s="3">
        <v>73.066059945503994</v>
      </c>
      <c r="I342" s="3">
        <v>61</v>
      </c>
      <c r="J342" s="3">
        <v>62.25</v>
      </c>
      <c r="K342" s="3">
        <v>60.5</v>
      </c>
      <c r="L342" s="3">
        <v>69.618528610354204</v>
      </c>
    </row>
    <row r="343" spans="1:12" ht="15" customHeight="1" x14ac:dyDescent="0.25">
      <c r="A343" s="101">
        <v>42940</v>
      </c>
      <c r="B343" s="3">
        <v>63.75</v>
      </c>
      <c r="C343" s="99">
        <v>208115</v>
      </c>
      <c r="D343" s="3">
        <v>1.5</v>
      </c>
      <c r="E343" s="3">
        <v>2.4096385542168699</v>
      </c>
      <c r="F343" s="3">
        <v>2.4096357088701299</v>
      </c>
      <c r="G343" s="3">
        <v>65.045730000000006</v>
      </c>
      <c r="H343" s="3">
        <v>77.236321525885501</v>
      </c>
      <c r="I343" s="3">
        <v>63</v>
      </c>
      <c r="J343" s="3">
        <v>64.5</v>
      </c>
      <c r="K343" s="3">
        <v>61.25</v>
      </c>
      <c r="L343" s="3">
        <v>73.705722070844601</v>
      </c>
    </row>
    <row r="344" spans="1:12" ht="15" customHeight="1" x14ac:dyDescent="0.25">
      <c r="A344" s="101">
        <v>42941</v>
      </c>
      <c r="B344" s="3">
        <v>62.75</v>
      </c>
      <c r="C344" s="99">
        <v>155205</v>
      </c>
      <c r="D344" s="3">
        <v>-1</v>
      </c>
      <c r="E344" s="3">
        <v>-1.5686274509803899</v>
      </c>
      <c r="F344" s="3">
        <v>-1.56862564229812</v>
      </c>
      <c r="G344" s="3">
        <v>64.025406000000004</v>
      </c>
      <c r="H344" s="3">
        <v>74.456147138964496</v>
      </c>
      <c r="I344" s="3">
        <v>63.75</v>
      </c>
      <c r="J344" s="3">
        <v>63.75</v>
      </c>
      <c r="K344" s="3">
        <v>61.5</v>
      </c>
      <c r="L344" s="3">
        <v>70.980926430517698</v>
      </c>
    </row>
    <row r="345" spans="1:12" ht="15" customHeight="1" x14ac:dyDescent="0.25">
      <c r="A345" s="101">
        <v>42942</v>
      </c>
      <c r="B345" s="3">
        <v>61.25</v>
      </c>
      <c r="C345" s="99">
        <v>119213</v>
      </c>
      <c r="D345" s="3">
        <v>-1.5</v>
      </c>
      <c r="E345" s="3">
        <v>-2.3904382470119501</v>
      </c>
      <c r="F345" s="3">
        <v>-2.3904354468287199</v>
      </c>
      <c r="G345" s="3">
        <v>62.49492</v>
      </c>
      <c r="H345" s="3">
        <v>70.285885558583004</v>
      </c>
      <c r="I345" s="3">
        <v>62.75</v>
      </c>
      <c r="J345" s="3">
        <v>62.75</v>
      </c>
      <c r="K345" s="3">
        <v>61</v>
      </c>
      <c r="L345" s="3">
        <v>66.893732970027202</v>
      </c>
    </row>
    <row r="346" spans="1:12" ht="15" customHeight="1" x14ac:dyDescent="0.25">
      <c r="A346" s="101">
        <v>42943</v>
      </c>
      <c r="B346" s="3">
        <v>62.25</v>
      </c>
      <c r="C346" s="99">
        <v>162241</v>
      </c>
      <c r="D346" s="3">
        <v>1</v>
      </c>
      <c r="E346" s="3">
        <v>1.6326530612244801</v>
      </c>
      <c r="F346" s="3">
        <v>1.6326511018815499</v>
      </c>
      <c r="G346" s="3">
        <v>63.515244000000003</v>
      </c>
      <c r="H346" s="3">
        <v>73.066059945503994</v>
      </c>
      <c r="I346" s="3">
        <v>61.25</v>
      </c>
      <c r="J346" s="3">
        <v>63.25</v>
      </c>
      <c r="K346" s="3">
        <v>61</v>
      </c>
      <c r="L346" s="3">
        <v>69.618528610354204</v>
      </c>
    </row>
    <row r="347" spans="1:12" ht="15" customHeight="1" x14ac:dyDescent="0.25">
      <c r="A347" s="101">
        <v>42944</v>
      </c>
      <c r="B347" s="3">
        <v>62</v>
      </c>
      <c r="C347" s="99">
        <v>149969</v>
      </c>
      <c r="D347" s="3">
        <v>-0.25</v>
      </c>
      <c r="E347" s="3">
        <v>-0.40160642570281602</v>
      </c>
      <c r="F347" s="3">
        <v>-0.40160752590354598</v>
      </c>
      <c r="G347" s="3">
        <v>63.260162000000001</v>
      </c>
      <c r="H347" s="3">
        <v>72.3710136239782</v>
      </c>
      <c r="I347" s="3">
        <v>62.75</v>
      </c>
      <c r="J347" s="3">
        <v>62.75</v>
      </c>
      <c r="K347" s="3">
        <v>61.25</v>
      </c>
      <c r="L347" s="3">
        <v>68.9373297002724</v>
      </c>
    </row>
    <row r="348" spans="1:12" ht="15" customHeight="1" x14ac:dyDescent="0.25">
      <c r="A348" s="101">
        <v>42947</v>
      </c>
      <c r="B348" s="3">
        <v>63.5</v>
      </c>
      <c r="C348" s="99">
        <v>147761</v>
      </c>
      <c r="D348" s="3">
        <v>1.5</v>
      </c>
      <c r="E348" s="3">
        <v>2.4193548387096699</v>
      </c>
      <c r="F348" s="3">
        <v>2.4193551701622198</v>
      </c>
      <c r="G348" s="3">
        <v>64.790649999999999</v>
      </c>
      <c r="H348" s="3">
        <v>76.541280653950906</v>
      </c>
      <c r="I348" s="3">
        <v>61.75</v>
      </c>
      <c r="J348" s="3">
        <v>63.5</v>
      </c>
      <c r="K348" s="3">
        <v>61.25</v>
      </c>
      <c r="L348" s="3">
        <v>73.024523160762897</v>
      </c>
    </row>
    <row r="349" spans="1:12" ht="15" customHeight="1" x14ac:dyDescent="0.25">
      <c r="A349" s="101">
        <v>42948</v>
      </c>
      <c r="B349" s="3">
        <v>65</v>
      </c>
      <c r="C349" s="99">
        <v>297794</v>
      </c>
      <c r="D349" s="3">
        <v>1.5</v>
      </c>
      <c r="E349" s="3">
        <v>2.3622047244094402</v>
      </c>
      <c r="F349" s="3">
        <v>2.36220812725294</v>
      </c>
      <c r="G349" s="3">
        <v>66.32114</v>
      </c>
      <c r="H349" s="3">
        <v>80.711553133514897</v>
      </c>
      <c r="I349" s="3">
        <v>63.5</v>
      </c>
      <c r="J349" s="3">
        <v>65</v>
      </c>
      <c r="K349" s="3">
        <v>62.25</v>
      </c>
      <c r="L349" s="3">
        <v>77.111716621253393</v>
      </c>
    </row>
    <row r="350" spans="1:12" ht="15" customHeight="1" x14ac:dyDescent="0.25">
      <c r="A350" s="101">
        <v>42949</v>
      </c>
      <c r="B350" s="3">
        <v>63</v>
      </c>
      <c r="C350" s="99">
        <v>294874</v>
      </c>
      <c r="D350" s="3">
        <v>-2</v>
      </c>
      <c r="E350" s="3">
        <v>-3.07692307692307</v>
      </c>
      <c r="F350" s="3">
        <v>-3.07692238100852</v>
      </c>
      <c r="G350" s="3">
        <v>64.28049</v>
      </c>
      <c r="H350" s="3">
        <v>75.151198910081703</v>
      </c>
      <c r="I350" s="3">
        <v>64.5</v>
      </c>
      <c r="J350" s="3">
        <v>64.75</v>
      </c>
      <c r="K350" s="3">
        <v>62</v>
      </c>
      <c r="L350" s="3">
        <v>71.662125340599403</v>
      </c>
    </row>
    <row r="351" spans="1:12" ht="15" customHeight="1" x14ac:dyDescent="0.25">
      <c r="A351" s="101">
        <v>42950</v>
      </c>
      <c r="B351" s="3">
        <v>62</v>
      </c>
      <c r="C351" s="99">
        <v>247314</v>
      </c>
      <c r="D351" s="3">
        <v>-1</v>
      </c>
      <c r="E351" s="3">
        <v>-1.5873015873015901</v>
      </c>
      <c r="F351" s="3">
        <v>-1.58730588394705</v>
      </c>
      <c r="G351" s="3">
        <v>63.260162000000001</v>
      </c>
      <c r="H351" s="3">
        <v>72.3710136239782</v>
      </c>
      <c r="I351" s="3">
        <v>62.75</v>
      </c>
      <c r="J351" s="3">
        <v>63.5</v>
      </c>
      <c r="K351" s="3">
        <v>61.5</v>
      </c>
      <c r="L351" s="3">
        <v>68.9373297002724</v>
      </c>
    </row>
    <row r="352" spans="1:12" ht="15" customHeight="1" x14ac:dyDescent="0.25">
      <c r="A352" s="101">
        <v>42951</v>
      </c>
      <c r="B352" s="3">
        <v>62.75</v>
      </c>
      <c r="C352" s="99">
        <v>246389</v>
      </c>
      <c r="D352" s="3">
        <v>0.75</v>
      </c>
      <c r="E352" s="3">
        <v>1.2096774193548401</v>
      </c>
      <c r="F352" s="3">
        <v>1.2096775850811201</v>
      </c>
      <c r="G352" s="3">
        <v>64.025406000000004</v>
      </c>
      <c r="H352" s="3">
        <v>74.456147138964496</v>
      </c>
      <c r="I352" s="3">
        <v>62.5</v>
      </c>
      <c r="J352" s="3">
        <v>63.25</v>
      </c>
      <c r="K352" s="3">
        <v>61.5</v>
      </c>
      <c r="L352" s="3">
        <v>70.980926430517698</v>
      </c>
    </row>
    <row r="353" spans="1:12" ht="15" customHeight="1" x14ac:dyDescent="0.25">
      <c r="A353" s="101">
        <v>42954</v>
      </c>
      <c r="B353" s="3">
        <v>64.75</v>
      </c>
      <c r="C353" s="99">
        <v>198496</v>
      </c>
      <c r="D353" s="3">
        <v>2</v>
      </c>
      <c r="E353" s="3">
        <v>3.1872509960159299</v>
      </c>
      <c r="F353" s="3">
        <v>3.1872488243182602</v>
      </c>
      <c r="G353" s="3">
        <v>66.066055000000006</v>
      </c>
      <c r="H353" s="3">
        <v>80.016498637602098</v>
      </c>
      <c r="I353" s="3">
        <v>62.75</v>
      </c>
      <c r="J353" s="3">
        <v>65</v>
      </c>
      <c r="K353" s="3">
        <v>62.75</v>
      </c>
      <c r="L353" s="3">
        <v>76.430517711171603</v>
      </c>
    </row>
    <row r="354" spans="1:12" ht="15" customHeight="1" x14ac:dyDescent="0.25">
      <c r="A354" s="101">
        <v>42955</v>
      </c>
      <c r="B354" s="3">
        <v>65</v>
      </c>
      <c r="C354" s="99">
        <v>202083</v>
      </c>
      <c r="D354" s="3">
        <v>0.25</v>
      </c>
      <c r="E354" s="3">
        <v>0.386100386100385</v>
      </c>
      <c r="F354" s="3">
        <v>0.38610599649093702</v>
      </c>
      <c r="G354" s="3">
        <v>66.32114</v>
      </c>
      <c r="H354" s="3">
        <v>80.711553133514897</v>
      </c>
      <c r="I354" s="3">
        <v>65</v>
      </c>
      <c r="J354" s="3">
        <v>65.5</v>
      </c>
      <c r="K354" s="3">
        <v>64.25</v>
      </c>
      <c r="L354" s="3">
        <v>77.111716621253393</v>
      </c>
    </row>
    <row r="355" spans="1:12" ht="15" customHeight="1" x14ac:dyDescent="0.25">
      <c r="A355" s="101">
        <v>42956</v>
      </c>
      <c r="B355" s="3">
        <v>63</v>
      </c>
      <c r="C355" s="99">
        <v>165690</v>
      </c>
      <c r="D355" s="3">
        <v>-2</v>
      </c>
      <c r="E355" s="3">
        <v>-3.07692307692307</v>
      </c>
      <c r="F355" s="3">
        <v>-3.07692238100852</v>
      </c>
      <c r="G355" s="3">
        <v>64.28049</v>
      </c>
      <c r="H355" s="3">
        <v>75.151198910081703</v>
      </c>
      <c r="I355" s="3">
        <v>64.25</v>
      </c>
      <c r="J355" s="3">
        <v>64.75</v>
      </c>
      <c r="K355" s="3">
        <v>63</v>
      </c>
      <c r="L355" s="3">
        <v>71.662125340599403</v>
      </c>
    </row>
    <row r="356" spans="1:12" ht="15" customHeight="1" x14ac:dyDescent="0.25">
      <c r="A356" s="101">
        <v>42957</v>
      </c>
      <c r="B356" s="3">
        <v>61</v>
      </c>
      <c r="C356" s="99">
        <v>317532</v>
      </c>
      <c r="D356" s="3">
        <v>-2</v>
      </c>
      <c r="E356" s="3">
        <v>-3.17460317460317</v>
      </c>
      <c r="F356" s="3">
        <v>-3.1746055451661901</v>
      </c>
      <c r="G356" s="3">
        <v>62.239837999999999</v>
      </c>
      <c r="H356" s="3">
        <v>69.590839237057196</v>
      </c>
      <c r="I356" s="3">
        <v>63</v>
      </c>
      <c r="J356" s="3">
        <v>64</v>
      </c>
      <c r="K356" s="3">
        <v>61</v>
      </c>
      <c r="L356" s="3">
        <v>66.212534059945398</v>
      </c>
    </row>
    <row r="357" spans="1:12" ht="15" customHeight="1" x14ac:dyDescent="0.25">
      <c r="A357" s="101">
        <v>42958</v>
      </c>
      <c r="B357" s="3">
        <v>60</v>
      </c>
      <c r="C357" s="99">
        <v>235408</v>
      </c>
      <c r="D357" s="3">
        <v>-1</v>
      </c>
      <c r="E357" s="3">
        <v>-1.63934426229508</v>
      </c>
      <c r="F357" s="3">
        <v>-1.6393439198861699</v>
      </c>
      <c r="G357" s="3">
        <v>61.219512999999999</v>
      </c>
      <c r="H357" s="3">
        <v>66.8106621253405</v>
      </c>
      <c r="I357" s="3">
        <v>61</v>
      </c>
      <c r="J357" s="3">
        <v>61</v>
      </c>
      <c r="K357" s="3">
        <v>59.25</v>
      </c>
      <c r="L357" s="3">
        <v>63.487738419618502</v>
      </c>
    </row>
    <row r="358" spans="1:12" ht="15" customHeight="1" x14ac:dyDescent="0.25">
      <c r="A358" s="101">
        <v>42961</v>
      </c>
      <c r="B358" s="3">
        <v>62</v>
      </c>
      <c r="C358" s="99">
        <v>4276243</v>
      </c>
      <c r="D358" s="3">
        <v>2</v>
      </c>
      <c r="E358" s="3">
        <v>3.3333333333333401</v>
      </c>
      <c r="F358" s="3">
        <v>3.3333309920318999</v>
      </c>
      <c r="G358" s="3">
        <v>63.260162000000001</v>
      </c>
      <c r="H358" s="3">
        <v>72.3710136239782</v>
      </c>
      <c r="I358" s="3">
        <v>59.75</v>
      </c>
      <c r="J358" s="3">
        <v>62.75</v>
      </c>
      <c r="K358" s="3">
        <v>59.75</v>
      </c>
      <c r="L358" s="3">
        <v>68.9373297002724</v>
      </c>
    </row>
    <row r="359" spans="1:12" ht="15" customHeight="1" x14ac:dyDescent="0.25">
      <c r="A359" s="101">
        <v>42962</v>
      </c>
      <c r="B359" s="3">
        <v>63.5</v>
      </c>
      <c r="C359" s="99">
        <v>366128</v>
      </c>
      <c r="D359" s="3">
        <v>1.5</v>
      </c>
      <c r="E359" s="3">
        <v>2.4193548387096699</v>
      </c>
      <c r="F359" s="3">
        <v>2.4193551701622198</v>
      </c>
      <c r="G359" s="3">
        <v>64.790649999999999</v>
      </c>
      <c r="H359" s="3">
        <v>76.541280653950906</v>
      </c>
      <c r="I359" s="3">
        <v>62.75</v>
      </c>
      <c r="J359" s="3">
        <v>63.75</v>
      </c>
      <c r="K359" s="3">
        <v>62.25</v>
      </c>
      <c r="L359" s="3">
        <v>73.024523160762897</v>
      </c>
    </row>
    <row r="360" spans="1:12" ht="15" customHeight="1" x14ac:dyDescent="0.25">
      <c r="A360" s="101">
        <v>42963</v>
      </c>
      <c r="B360" s="3">
        <v>72</v>
      </c>
      <c r="C360" s="99">
        <v>2126715</v>
      </c>
      <c r="D360" s="3">
        <v>8.5</v>
      </c>
      <c r="E360" s="3">
        <v>13.3858267716535</v>
      </c>
      <c r="F360" s="3">
        <v>13.3858203305569</v>
      </c>
      <c r="G360" s="3">
        <v>73.463409999999996</v>
      </c>
      <c r="H360" s="3">
        <v>100.172779291553</v>
      </c>
      <c r="I360" s="3">
        <v>66.5</v>
      </c>
      <c r="J360" s="3">
        <v>72</v>
      </c>
      <c r="K360" s="3">
        <v>65.5</v>
      </c>
      <c r="L360" s="3">
        <v>96.185286103542197</v>
      </c>
    </row>
    <row r="361" spans="1:12" ht="15" customHeight="1" x14ac:dyDescent="0.25">
      <c r="A361" s="101">
        <v>42964</v>
      </c>
      <c r="B361" s="3">
        <v>72.25</v>
      </c>
      <c r="C361" s="99">
        <v>788113</v>
      </c>
      <c r="D361" s="3">
        <v>0.25</v>
      </c>
      <c r="E361" s="3">
        <v>0.34722222222223198</v>
      </c>
      <c r="F361" s="3">
        <v>0.347234085648917</v>
      </c>
      <c r="G361" s="3">
        <v>73.718500000000006</v>
      </c>
      <c r="H361" s="3">
        <v>100.867847411444</v>
      </c>
      <c r="I361" s="3">
        <v>71.75</v>
      </c>
      <c r="J361" s="3">
        <v>74.25</v>
      </c>
      <c r="K361" s="3">
        <v>70.25</v>
      </c>
      <c r="L361" s="3">
        <v>96.866485013623901</v>
      </c>
    </row>
    <row r="362" spans="1:12" ht="15" customHeight="1" x14ac:dyDescent="0.25">
      <c r="A362" s="101">
        <v>42965</v>
      </c>
      <c r="B362" s="3">
        <v>74</v>
      </c>
      <c r="C362" s="99">
        <v>301652</v>
      </c>
      <c r="D362" s="3">
        <v>1.75</v>
      </c>
      <c r="E362" s="3">
        <v>2.4221453287197101</v>
      </c>
      <c r="F362" s="3">
        <v>2.4221464082964101</v>
      </c>
      <c r="G362" s="3">
        <v>75.504069999999999</v>
      </c>
      <c r="H362" s="3">
        <v>105.73316076294201</v>
      </c>
      <c r="I362" s="3">
        <v>72</v>
      </c>
      <c r="J362" s="3">
        <v>74</v>
      </c>
      <c r="K362" s="3">
        <v>71</v>
      </c>
      <c r="L362" s="3">
        <v>101.634877384196</v>
      </c>
    </row>
    <row r="363" spans="1:12" ht="15" customHeight="1" x14ac:dyDescent="0.25">
      <c r="A363" s="101">
        <v>42968</v>
      </c>
      <c r="B363" s="3">
        <v>72.5</v>
      </c>
      <c r="C363" s="99">
        <v>224979</v>
      </c>
      <c r="D363" s="3">
        <v>-1.5</v>
      </c>
      <c r="E363" s="3">
        <v>-2.0270270270270201</v>
      </c>
      <c r="F363" s="3">
        <v>-2.0270298011749599</v>
      </c>
      <c r="G363" s="3">
        <v>73.973579999999998</v>
      </c>
      <c r="H363" s="3">
        <v>101.562888283378</v>
      </c>
      <c r="I363" s="3">
        <v>74</v>
      </c>
      <c r="J363" s="3">
        <v>75</v>
      </c>
      <c r="K363" s="3">
        <v>72</v>
      </c>
      <c r="L363" s="3">
        <v>97.547683923705705</v>
      </c>
    </row>
    <row r="364" spans="1:12" ht="15" customHeight="1" x14ac:dyDescent="0.25">
      <c r="A364" s="101">
        <v>42969</v>
      </c>
      <c r="B364" s="3">
        <v>73</v>
      </c>
      <c r="C364" s="99">
        <v>296842</v>
      </c>
      <c r="D364" s="3">
        <v>0.5</v>
      </c>
      <c r="E364" s="3">
        <v>0.68965517241379404</v>
      </c>
      <c r="F364" s="3">
        <v>0.68965162967642402</v>
      </c>
      <c r="G364" s="3">
        <v>74.483739999999997</v>
      </c>
      <c r="H364" s="3">
        <v>102.95297002724701</v>
      </c>
      <c r="I364" s="3">
        <v>72.75</v>
      </c>
      <c r="J364" s="3">
        <v>73</v>
      </c>
      <c r="K364" s="3">
        <v>71.25</v>
      </c>
      <c r="L364" s="3">
        <v>98.9100817438691</v>
      </c>
    </row>
    <row r="365" spans="1:12" ht="15" customHeight="1" x14ac:dyDescent="0.25">
      <c r="A365" s="101">
        <v>42970</v>
      </c>
      <c r="B365" s="3">
        <v>72</v>
      </c>
      <c r="C365" s="99">
        <v>296632</v>
      </c>
      <c r="D365" s="3">
        <v>-1</v>
      </c>
      <c r="E365" s="3">
        <v>-1.3698630136986301</v>
      </c>
      <c r="F365" s="3">
        <v>-1.3698694507015801</v>
      </c>
      <c r="G365" s="3">
        <v>73.463409999999996</v>
      </c>
      <c r="H365" s="3">
        <v>100.172779291553</v>
      </c>
      <c r="I365" s="3">
        <v>73</v>
      </c>
      <c r="J365" s="3">
        <v>74</v>
      </c>
      <c r="K365" s="3">
        <v>72</v>
      </c>
      <c r="L365" s="3">
        <v>96.185286103542197</v>
      </c>
    </row>
    <row r="366" spans="1:12" ht="15" customHeight="1" x14ac:dyDescent="0.25">
      <c r="A366" s="101">
        <v>42971</v>
      </c>
      <c r="B366" s="3">
        <v>71</v>
      </c>
      <c r="C366" s="99">
        <v>243149</v>
      </c>
      <c r="D366" s="3">
        <v>-1</v>
      </c>
      <c r="E366" s="3">
        <v>-1.38888888888888</v>
      </c>
      <c r="F366" s="3">
        <v>-1.3888886998302901</v>
      </c>
      <c r="G366" s="3">
        <v>72.443084999999996</v>
      </c>
      <c r="H366" s="3">
        <v>97.392602179836402</v>
      </c>
      <c r="I366" s="3">
        <v>71.75</v>
      </c>
      <c r="J366" s="3">
        <v>72.75</v>
      </c>
      <c r="K366" s="3">
        <v>69.75</v>
      </c>
      <c r="L366" s="3">
        <v>93.460490463215194</v>
      </c>
    </row>
    <row r="367" spans="1:12" ht="15" customHeight="1" x14ac:dyDescent="0.25">
      <c r="A367" s="101">
        <v>42972</v>
      </c>
      <c r="B367" s="3">
        <v>69.75</v>
      </c>
      <c r="C367" s="99">
        <v>202941</v>
      </c>
      <c r="D367" s="3">
        <v>-1.25</v>
      </c>
      <c r="E367" s="3">
        <v>-1.76056338028168</v>
      </c>
      <c r="F367" s="3">
        <v>-1.76056141176206</v>
      </c>
      <c r="G367" s="3">
        <v>71.167680000000004</v>
      </c>
      <c r="H367" s="3">
        <v>93.917384196185196</v>
      </c>
      <c r="I367" s="3">
        <v>71</v>
      </c>
      <c r="J367" s="3">
        <v>71</v>
      </c>
      <c r="K367" s="3">
        <v>69</v>
      </c>
      <c r="L367" s="3">
        <v>90.054495912806502</v>
      </c>
    </row>
    <row r="368" spans="1:12" ht="15" customHeight="1" x14ac:dyDescent="0.25">
      <c r="A368" s="101">
        <v>42975</v>
      </c>
      <c r="B368" s="3">
        <v>67.5</v>
      </c>
      <c r="C368" s="99">
        <v>131411</v>
      </c>
      <c r="D368" s="3">
        <v>-2.25</v>
      </c>
      <c r="E368" s="3">
        <v>-3.2258064516128999</v>
      </c>
      <c r="F368" s="3">
        <v>-3.2258041852706301</v>
      </c>
      <c r="G368" s="3">
        <v>68.871949999999998</v>
      </c>
      <c r="H368" s="3">
        <v>87.661989100817394</v>
      </c>
      <c r="I368" s="3">
        <v>69.75</v>
      </c>
      <c r="J368" s="3">
        <v>69.75</v>
      </c>
      <c r="K368" s="3">
        <v>67.5</v>
      </c>
      <c r="L368" s="3">
        <v>83.923705722070807</v>
      </c>
    </row>
    <row r="369" spans="1:12" ht="15" customHeight="1" x14ac:dyDescent="0.25">
      <c r="A369" s="101">
        <v>42976</v>
      </c>
      <c r="B369" s="3">
        <v>68.5</v>
      </c>
      <c r="C369" s="99">
        <v>416039</v>
      </c>
      <c r="D369" s="3">
        <v>1</v>
      </c>
      <c r="E369" s="3">
        <v>1.4814814814814801</v>
      </c>
      <c r="F369" s="3">
        <v>1.4814739527485301</v>
      </c>
      <c r="G369" s="3">
        <v>69.892269999999996</v>
      </c>
      <c r="H369" s="3">
        <v>90.4421525885558</v>
      </c>
      <c r="I369" s="3">
        <v>67</v>
      </c>
      <c r="J369" s="3">
        <v>69.5</v>
      </c>
      <c r="K369" s="3">
        <v>66</v>
      </c>
      <c r="L369" s="3">
        <v>86.648501362397795</v>
      </c>
    </row>
    <row r="370" spans="1:12" ht="15" customHeight="1" x14ac:dyDescent="0.25">
      <c r="A370" s="101">
        <v>42977</v>
      </c>
      <c r="B370" s="3">
        <v>69</v>
      </c>
      <c r="C370" s="99">
        <v>171484</v>
      </c>
      <c r="D370" s="3">
        <v>0.5</v>
      </c>
      <c r="E370" s="3">
        <v>0.72992700729927995</v>
      </c>
      <c r="F370" s="3">
        <v>0.72993050590572905</v>
      </c>
      <c r="G370" s="3">
        <v>70.402434999999997</v>
      </c>
      <c r="H370" s="3">
        <v>91.832247956403194</v>
      </c>
      <c r="I370" s="3">
        <v>69</v>
      </c>
      <c r="J370" s="3">
        <v>70.25</v>
      </c>
      <c r="K370" s="3">
        <v>67.75</v>
      </c>
      <c r="L370" s="3">
        <v>88.010899182561204</v>
      </c>
    </row>
    <row r="371" spans="1:12" ht="15" customHeight="1" x14ac:dyDescent="0.25">
      <c r="A371" s="101">
        <v>42978</v>
      </c>
      <c r="B371" s="3">
        <v>70</v>
      </c>
      <c r="C371" s="99">
        <v>167615</v>
      </c>
      <c r="D371" s="3">
        <v>1</v>
      </c>
      <c r="E371" s="3">
        <v>1.4492753623188399</v>
      </c>
      <c r="F371" s="3">
        <v>1.44927515646298</v>
      </c>
      <c r="G371" s="3">
        <v>71.422759999999997</v>
      </c>
      <c r="H371" s="3">
        <v>94.612425068119805</v>
      </c>
      <c r="I371" s="3">
        <v>69.25</v>
      </c>
      <c r="J371" s="3">
        <v>70</v>
      </c>
      <c r="K371" s="3">
        <v>68.5</v>
      </c>
      <c r="L371" s="3">
        <v>90.735694822888206</v>
      </c>
    </row>
    <row r="372" spans="1:12" ht="15" customHeight="1" x14ac:dyDescent="0.25">
      <c r="A372" s="101">
        <v>42979</v>
      </c>
      <c r="B372" s="3">
        <v>73</v>
      </c>
      <c r="C372" s="99">
        <v>334283</v>
      </c>
      <c r="D372" s="3">
        <v>3</v>
      </c>
      <c r="E372" s="3">
        <v>4.28571428571429</v>
      </c>
      <c r="F372" s="3">
        <v>4.2857206862350203</v>
      </c>
      <c r="G372" s="3">
        <v>74.483739999999997</v>
      </c>
      <c r="H372" s="3">
        <v>102.95297002724701</v>
      </c>
      <c r="I372" s="3">
        <v>70.5</v>
      </c>
      <c r="J372" s="3">
        <v>73.25</v>
      </c>
      <c r="K372" s="3">
        <v>69</v>
      </c>
      <c r="L372" s="3">
        <v>98.9100817438691</v>
      </c>
    </row>
    <row r="373" spans="1:12" ht="15" customHeight="1" x14ac:dyDescent="0.25">
      <c r="A373" s="101">
        <v>42982</v>
      </c>
      <c r="B373" s="3">
        <v>71.25</v>
      </c>
      <c r="C373" s="99">
        <v>174195</v>
      </c>
      <c r="D373" s="3">
        <v>-1.75</v>
      </c>
      <c r="E373" s="3">
        <v>-2.3972602739725999</v>
      </c>
      <c r="F373" s="3">
        <v>-2.3972668397156101</v>
      </c>
      <c r="G373" s="3">
        <v>72.698166000000001</v>
      </c>
      <c r="H373" s="3">
        <v>98.087645776566703</v>
      </c>
      <c r="I373" s="3">
        <v>72</v>
      </c>
      <c r="J373" s="3">
        <v>72.25</v>
      </c>
      <c r="K373" s="3">
        <v>70</v>
      </c>
      <c r="L373" s="3">
        <v>94.141689373296899</v>
      </c>
    </row>
    <row r="374" spans="1:12" ht="15" customHeight="1" x14ac:dyDescent="0.25">
      <c r="A374" s="101">
        <v>42983</v>
      </c>
      <c r="B374" s="3">
        <v>70.25</v>
      </c>
      <c r="C374" s="99">
        <v>114657</v>
      </c>
      <c r="D374" s="3">
        <v>-1</v>
      </c>
      <c r="E374" s="3">
        <v>-1.40350877192982</v>
      </c>
      <c r="F374" s="3">
        <v>-1.4035099592471001</v>
      </c>
      <c r="G374" s="3">
        <v>71.677840000000003</v>
      </c>
      <c r="H374" s="3">
        <v>95.307465940054399</v>
      </c>
      <c r="I374" s="3">
        <v>71.25</v>
      </c>
      <c r="J374" s="3">
        <v>71.5</v>
      </c>
      <c r="K374" s="3">
        <v>70.25</v>
      </c>
      <c r="L374" s="3">
        <v>91.416893732969996</v>
      </c>
    </row>
    <row r="375" spans="1:12" ht="15" customHeight="1" x14ac:dyDescent="0.25">
      <c r="A375" s="101">
        <v>42984</v>
      </c>
      <c r="B375" s="3">
        <v>71</v>
      </c>
      <c r="C375" s="99">
        <v>196929</v>
      </c>
      <c r="D375" s="3">
        <v>0.75</v>
      </c>
      <c r="E375" s="3">
        <v>1.0676156583629901</v>
      </c>
      <c r="F375" s="3">
        <v>1.06761727194903</v>
      </c>
      <c r="G375" s="3">
        <v>72.443084999999996</v>
      </c>
      <c r="H375" s="3">
        <v>97.392602179836402</v>
      </c>
      <c r="I375" s="3">
        <v>70.25</v>
      </c>
      <c r="J375" s="3">
        <v>71.25</v>
      </c>
      <c r="K375" s="3">
        <v>69.75</v>
      </c>
      <c r="L375" s="3">
        <v>93.460490463215194</v>
      </c>
    </row>
    <row r="376" spans="1:12" ht="15" customHeight="1" x14ac:dyDescent="0.25">
      <c r="A376" s="101">
        <v>42985</v>
      </c>
      <c r="B376" s="3">
        <v>71</v>
      </c>
      <c r="C376" s="99">
        <v>186457</v>
      </c>
      <c r="D376" s="3"/>
      <c r="E376" s="3"/>
      <c r="F376" s="3"/>
      <c r="G376" s="3">
        <v>72.443084999999996</v>
      </c>
      <c r="H376" s="3">
        <v>97.392602179836402</v>
      </c>
      <c r="I376" s="3">
        <v>71</v>
      </c>
      <c r="J376" s="3">
        <v>71</v>
      </c>
      <c r="K376" s="3">
        <v>70.25</v>
      </c>
      <c r="L376" s="3">
        <v>93.460490463215194</v>
      </c>
    </row>
    <row r="377" spans="1:12" ht="15" customHeight="1" x14ac:dyDescent="0.25">
      <c r="A377" s="101">
        <v>42986</v>
      </c>
      <c r="B377" s="3">
        <v>69.75</v>
      </c>
      <c r="C377" s="99">
        <v>203244</v>
      </c>
      <c r="D377" s="3">
        <v>-1.25</v>
      </c>
      <c r="E377" s="3">
        <v>-1.76056338028168</v>
      </c>
      <c r="F377" s="3">
        <v>-1.76056141176206</v>
      </c>
      <c r="G377" s="3">
        <v>71.167680000000004</v>
      </c>
      <c r="H377" s="3">
        <v>93.917384196185196</v>
      </c>
      <c r="I377" s="3">
        <v>70.75</v>
      </c>
      <c r="J377" s="3">
        <v>70.75</v>
      </c>
      <c r="K377" s="3">
        <v>69.25</v>
      </c>
      <c r="L377" s="3">
        <v>90.054495912806502</v>
      </c>
    </row>
    <row r="378" spans="1:12" ht="15" customHeight="1" x14ac:dyDescent="0.25">
      <c r="A378" s="101">
        <v>42989</v>
      </c>
      <c r="B378" s="3">
        <v>70.25</v>
      </c>
      <c r="C378" s="99">
        <v>221528</v>
      </c>
      <c r="D378" s="3">
        <v>0.5</v>
      </c>
      <c r="E378" s="3">
        <v>0.71684587813620704</v>
      </c>
      <c r="F378" s="3">
        <v>0.71684225198853602</v>
      </c>
      <c r="G378" s="3">
        <v>71.677840000000003</v>
      </c>
      <c r="H378" s="3">
        <v>95.307465940054399</v>
      </c>
      <c r="I378" s="3">
        <v>70</v>
      </c>
      <c r="J378" s="3">
        <v>71</v>
      </c>
      <c r="K378" s="3">
        <v>70</v>
      </c>
      <c r="L378" s="3">
        <v>91.416893732969996</v>
      </c>
    </row>
    <row r="379" spans="1:12" ht="15" customHeight="1" x14ac:dyDescent="0.25">
      <c r="A379" s="101">
        <v>42990</v>
      </c>
      <c r="B379" s="3">
        <v>70.5</v>
      </c>
      <c r="C379" s="99">
        <v>168909</v>
      </c>
      <c r="D379" s="3">
        <v>0.25</v>
      </c>
      <c r="E379" s="3">
        <v>0.35587188612100601</v>
      </c>
      <c r="F379" s="3">
        <v>0.35587009876412101</v>
      </c>
      <c r="G379" s="3">
        <v>71.932919999999996</v>
      </c>
      <c r="H379" s="3">
        <v>96.002506811988994</v>
      </c>
      <c r="I379" s="3">
        <v>70.25</v>
      </c>
      <c r="J379" s="3">
        <v>70.75</v>
      </c>
      <c r="K379" s="3">
        <v>69.75</v>
      </c>
      <c r="L379" s="3">
        <v>92.0980926430517</v>
      </c>
    </row>
    <row r="380" spans="1:12" ht="15" customHeight="1" x14ac:dyDescent="0.25">
      <c r="A380" s="101">
        <v>42991</v>
      </c>
      <c r="B380" s="3">
        <v>71.25</v>
      </c>
      <c r="C380" s="99">
        <v>349355</v>
      </c>
      <c r="D380" s="3">
        <v>0.75</v>
      </c>
      <c r="E380" s="3">
        <v>1.0638297872340401</v>
      </c>
      <c r="F380" s="3">
        <v>1.0638328042292799</v>
      </c>
      <c r="G380" s="3">
        <v>72.698166000000001</v>
      </c>
      <c r="H380" s="3">
        <v>98.087645776566703</v>
      </c>
      <c r="I380" s="3">
        <v>70.5</v>
      </c>
      <c r="J380" s="3">
        <v>71.25</v>
      </c>
      <c r="K380" s="3">
        <v>69.75</v>
      </c>
      <c r="L380" s="3">
        <v>94.141689373296899</v>
      </c>
    </row>
    <row r="381" spans="1:12" ht="15" customHeight="1" x14ac:dyDescent="0.25">
      <c r="A381" s="101">
        <v>42992</v>
      </c>
      <c r="B381" s="3">
        <v>71</v>
      </c>
      <c r="C381" s="99">
        <v>125533</v>
      </c>
      <c r="D381" s="3">
        <v>-0.25</v>
      </c>
      <c r="E381" s="3">
        <v>-0.35087719298245701</v>
      </c>
      <c r="F381" s="3">
        <v>-0.35087680203652599</v>
      </c>
      <c r="G381" s="3">
        <v>72.443084999999996</v>
      </c>
      <c r="H381" s="3">
        <v>97.392602179836402</v>
      </c>
      <c r="I381" s="3">
        <v>71</v>
      </c>
      <c r="J381" s="3">
        <v>72</v>
      </c>
      <c r="K381" s="3">
        <v>70.5</v>
      </c>
      <c r="L381" s="3">
        <v>93.460490463215194</v>
      </c>
    </row>
    <row r="382" spans="1:12" ht="15" customHeight="1" x14ac:dyDescent="0.25">
      <c r="A382" s="101">
        <v>42993</v>
      </c>
      <c r="B382" s="3">
        <v>69.75</v>
      </c>
      <c r="C382" s="99">
        <v>338021</v>
      </c>
      <c r="D382" s="3">
        <v>-1.25</v>
      </c>
      <c r="E382" s="3">
        <v>-1.76056338028168</v>
      </c>
      <c r="F382" s="3">
        <v>-1.76056141176206</v>
      </c>
      <c r="G382" s="3">
        <v>71.167680000000004</v>
      </c>
      <c r="H382" s="3">
        <v>93.917384196185196</v>
      </c>
      <c r="I382" s="3">
        <v>71</v>
      </c>
      <c r="J382" s="3">
        <v>71</v>
      </c>
      <c r="K382" s="3">
        <v>69.25</v>
      </c>
      <c r="L382" s="3">
        <v>90.054495912806502</v>
      </c>
    </row>
    <row r="383" spans="1:12" ht="15" customHeight="1" x14ac:dyDescent="0.25">
      <c r="A383" s="101">
        <v>42996</v>
      </c>
      <c r="B383" s="3">
        <v>71</v>
      </c>
      <c r="C383" s="99">
        <v>310467</v>
      </c>
      <c r="D383" s="3">
        <v>1.25</v>
      </c>
      <c r="E383" s="3">
        <v>1.7921146953405001</v>
      </c>
      <c r="F383" s="3">
        <v>1.7921126556324301</v>
      </c>
      <c r="G383" s="3">
        <v>72.443084999999996</v>
      </c>
      <c r="H383" s="3">
        <v>97.392602179836402</v>
      </c>
      <c r="I383" s="3">
        <v>69.75</v>
      </c>
      <c r="J383" s="3">
        <v>71.75</v>
      </c>
      <c r="K383" s="3">
        <v>69</v>
      </c>
      <c r="L383" s="3">
        <v>93.460490463215194</v>
      </c>
    </row>
    <row r="384" spans="1:12" ht="15" customHeight="1" x14ac:dyDescent="0.25">
      <c r="A384" s="101">
        <v>42997</v>
      </c>
      <c r="B384" s="3">
        <v>69.75</v>
      </c>
      <c r="C384" s="99">
        <v>161301</v>
      </c>
      <c r="D384" s="3">
        <v>-1.25</v>
      </c>
      <c r="E384" s="3">
        <v>-1.76056338028168</v>
      </c>
      <c r="F384" s="3">
        <v>-1.76056141176206</v>
      </c>
      <c r="G384" s="3">
        <v>71.167680000000004</v>
      </c>
      <c r="H384" s="3">
        <v>93.917384196185196</v>
      </c>
      <c r="I384" s="3">
        <v>70.75</v>
      </c>
      <c r="J384" s="3">
        <v>71.25</v>
      </c>
      <c r="K384" s="3">
        <v>69.25</v>
      </c>
      <c r="L384" s="3">
        <v>90.054495912806502</v>
      </c>
    </row>
    <row r="385" spans="1:12" ht="15" customHeight="1" x14ac:dyDescent="0.25">
      <c r="A385" s="101">
        <v>42998</v>
      </c>
      <c r="B385" s="3">
        <v>68.75</v>
      </c>
      <c r="C385" s="99">
        <v>184810</v>
      </c>
      <c r="D385" s="3">
        <v>-1</v>
      </c>
      <c r="E385" s="3">
        <v>-1.4336917562724001</v>
      </c>
      <c r="F385" s="3">
        <v>-1.43369293477038</v>
      </c>
      <c r="G385" s="3">
        <v>70.147354000000007</v>
      </c>
      <c r="H385" s="3">
        <v>91.137204359673007</v>
      </c>
      <c r="I385" s="3">
        <v>69.75</v>
      </c>
      <c r="J385" s="3">
        <v>69.75</v>
      </c>
      <c r="K385" s="3">
        <v>68.5</v>
      </c>
      <c r="L385" s="3">
        <v>87.329700272479499</v>
      </c>
    </row>
    <row r="386" spans="1:12" ht="15" customHeight="1" x14ac:dyDescent="0.25">
      <c r="A386" s="101">
        <v>42999</v>
      </c>
      <c r="B386" s="3">
        <v>67.25</v>
      </c>
      <c r="C386" s="99">
        <v>182701</v>
      </c>
      <c r="D386" s="3">
        <v>-1.5</v>
      </c>
      <c r="E386" s="3">
        <v>-2.1818181818181799</v>
      </c>
      <c r="F386" s="3">
        <v>-2.1818128735119502</v>
      </c>
      <c r="G386" s="3">
        <v>68.616870000000006</v>
      </c>
      <c r="H386" s="3">
        <v>86.966948228882799</v>
      </c>
      <c r="I386" s="3">
        <v>69</v>
      </c>
      <c r="J386" s="3">
        <v>69</v>
      </c>
      <c r="K386" s="3">
        <v>67.25</v>
      </c>
      <c r="L386" s="3">
        <v>83.242506811989003</v>
      </c>
    </row>
    <row r="387" spans="1:12" ht="15" customHeight="1" x14ac:dyDescent="0.25">
      <c r="A387" s="101">
        <v>43000</v>
      </c>
      <c r="B387" s="3">
        <v>66.25</v>
      </c>
      <c r="C387" s="99">
        <v>417710</v>
      </c>
      <c r="D387" s="3">
        <v>-1</v>
      </c>
      <c r="E387" s="3">
        <v>-1.4869888475836399</v>
      </c>
      <c r="F387" s="3">
        <v>-1.48699583644663</v>
      </c>
      <c r="G387" s="3">
        <v>67.596540000000005</v>
      </c>
      <c r="H387" s="3">
        <v>84.186757493187997</v>
      </c>
      <c r="I387" s="3">
        <v>66.25</v>
      </c>
      <c r="J387" s="3">
        <v>67.25</v>
      </c>
      <c r="K387" s="3">
        <v>65.25</v>
      </c>
      <c r="L387" s="3">
        <v>80.5177111716621</v>
      </c>
    </row>
    <row r="388" spans="1:12" ht="15" customHeight="1" x14ac:dyDescent="0.25">
      <c r="A388" s="101">
        <v>43003</v>
      </c>
      <c r="B388" s="3">
        <v>63.75</v>
      </c>
      <c r="C388" s="99">
        <v>396840</v>
      </c>
      <c r="D388" s="3">
        <v>-2.5</v>
      </c>
      <c r="E388" s="3">
        <v>-3.7735849056603699</v>
      </c>
      <c r="F388" s="3">
        <v>-3.7735807187764299</v>
      </c>
      <c r="G388" s="3">
        <v>65.045730000000006</v>
      </c>
      <c r="H388" s="3">
        <v>77.236321525885501</v>
      </c>
      <c r="I388" s="3">
        <v>65.5</v>
      </c>
      <c r="J388" s="3">
        <v>65.5</v>
      </c>
      <c r="K388" s="3">
        <v>63.75</v>
      </c>
      <c r="L388" s="3">
        <v>73.705722070844601</v>
      </c>
    </row>
    <row r="389" spans="1:12" ht="15" customHeight="1" x14ac:dyDescent="0.25">
      <c r="A389" s="101">
        <v>43004</v>
      </c>
      <c r="B389" s="3">
        <v>65.75</v>
      </c>
      <c r="C389" s="99">
        <v>261536.99999999901</v>
      </c>
      <c r="D389" s="3">
        <v>2</v>
      </c>
      <c r="E389" s="3">
        <v>3.13725490196079</v>
      </c>
      <c r="F389" s="3">
        <v>3.1372543593561</v>
      </c>
      <c r="G389" s="3">
        <v>67.086380000000005</v>
      </c>
      <c r="H389" s="3">
        <v>82.796675749318794</v>
      </c>
      <c r="I389" s="3">
        <v>63.5</v>
      </c>
      <c r="J389" s="3">
        <v>66</v>
      </c>
      <c r="K389" s="3">
        <v>63.5</v>
      </c>
      <c r="L389" s="3">
        <v>79.155313351498606</v>
      </c>
    </row>
    <row r="390" spans="1:12" ht="15" customHeight="1" x14ac:dyDescent="0.25">
      <c r="A390" s="101">
        <v>43005</v>
      </c>
      <c r="B390" s="3">
        <v>68</v>
      </c>
      <c r="C390" s="99">
        <v>446310</v>
      </c>
      <c r="D390" s="3">
        <v>2.25</v>
      </c>
      <c r="E390" s="3">
        <v>3.4220532319391501</v>
      </c>
      <c r="F390" s="3">
        <v>3.4220507948111001</v>
      </c>
      <c r="G390" s="3">
        <v>69.382109999999997</v>
      </c>
      <c r="H390" s="3">
        <v>89.052070844686597</v>
      </c>
      <c r="I390" s="3">
        <v>66</v>
      </c>
      <c r="J390" s="3">
        <v>68</v>
      </c>
      <c r="K390" s="3">
        <v>65.25</v>
      </c>
      <c r="L390" s="3">
        <v>85.286103542234301</v>
      </c>
    </row>
    <row r="391" spans="1:12" ht="15" customHeight="1" x14ac:dyDescent="0.25">
      <c r="A391" s="101">
        <v>43006</v>
      </c>
      <c r="B391" s="3">
        <v>68.25</v>
      </c>
      <c r="C391" s="99">
        <v>290422</v>
      </c>
      <c r="D391" s="3">
        <v>0.25</v>
      </c>
      <c r="E391" s="3">
        <v>0.36764705882352799</v>
      </c>
      <c r="F391" s="3">
        <v>0.36764520421763702</v>
      </c>
      <c r="G391" s="3">
        <v>69.637190000000004</v>
      </c>
      <c r="H391" s="3">
        <v>89.747111716621205</v>
      </c>
      <c r="I391" s="3">
        <v>68</v>
      </c>
      <c r="J391" s="3">
        <v>68.5</v>
      </c>
      <c r="K391" s="3">
        <v>66.5</v>
      </c>
      <c r="L391" s="3">
        <v>85.967302452316005</v>
      </c>
    </row>
    <row r="392" spans="1:12" ht="15" customHeight="1" x14ac:dyDescent="0.25">
      <c r="A392" s="101">
        <v>43007</v>
      </c>
      <c r="B392" s="3">
        <v>69</v>
      </c>
      <c r="C392" s="99">
        <v>471379</v>
      </c>
      <c r="D392" s="3">
        <v>0.75</v>
      </c>
      <c r="E392" s="3">
        <v>1.0989010989010899</v>
      </c>
      <c r="F392" s="3">
        <v>1.0989027558406499</v>
      </c>
      <c r="G392" s="3">
        <v>70.402434999999997</v>
      </c>
      <c r="H392" s="3">
        <v>91.832247956403194</v>
      </c>
      <c r="I392" s="3">
        <v>69</v>
      </c>
      <c r="J392" s="3">
        <v>69.5</v>
      </c>
      <c r="K392" s="3">
        <v>67.75</v>
      </c>
      <c r="L392" s="3">
        <v>88.010899182561204</v>
      </c>
    </row>
    <row r="393" spans="1:12" ht="15" customHeight="1" x14ac:dyDescent="0.25">
      <c r="A393" s="101">
        <v>43010</v>
      </c>
      <c r="B393" s="3">
        <v>67.75</v>
      </c>
      <c r="C393" s="99">
        <v>168757</v>
      </c>
      <c r="D393" s="3">
        <v>-1.25</v>
      </c>
      <c r="E393" s="3">
        <v>-1.8115942028985399</v>
      </c>
      <c r="F393" s="3">
        <v>-1.8115921700719499</v>
      </c>
      <c r="G393" s="3">
        <v>69.127030000000005</v>
      </c>
      <c r="H393" s="3">
        <v>88.357029972752002</v>
      </c>
      <c r="I393" s="3">
        <v>69.25</v>
      </c>
      <c r="J393" s="3">
        <v>69.25</v>
      </c>
      <c r="K393" s="3">
        <v>67</v>
      </c>
      <c r="L393" s="3">
        <v>84.604904632152497</v>
      </c>
    </row>
    <row r="394" spans="1:12" ht="15" customHeight="1" x14ac:dyDescent="0.25">
      <c r="A394" s="101">
        <v>43011</v>
      </c>
      <c r="B394" s="3">
        <v>67.5</v>
      </c>
      <c r="C394" s="99">
        <v>400563</v>
      </c>
      <c r="D394" s="3">
        <v>-0.25</v>
      </c>
      <c r="E394" s="3">
        <v>-0.36900369003689498</v>
      </c>
      <c r="F394" s="3">
        <v>-0.36900182171866103</v>
      </c>
      <c r="G394" s="3">
        <v>68.871949999999998</v>
      </c>
      <c r="H394" s="3">
        <v>87.661989100817394</v>
      </c>
      <c r="I394" s="3">
        <v>69</v>
      </c>
      <c r="J394" s="3">
        <v>69</v>
      </c>
      <c r="K394" s="3">
        <v>67.5</v>
      </c>
      <c r="L394" s="3">
        <v>83.923705722070807</v>
      </c>
    </row>
    <row r="395" spans="1:12" ht="15" customHeight="1" x14ac:dyDescent="0.25">
      <c r="A395" s="101">
        <v>43012</v>
      </c>
      <c r="B395" s="3">
        <v>66.25</v>
      </c>
      <c r="C395" s="99">
        <v>213290</v>
      </c>
      <c r="D395" s="3">
        <v>-1.25</v>
      </c>
      <c r="E395" s="3">
        <v>-1.8518518518518401</v>
      </c>
      <c r="F395" s="3">
        <v>-1.85185696063491</v>
      </c>
      <c r="G395" s="3">
        <v>67.596540000000005</v>
      </c>
      <c r="H395" s="3">
        <v>84.186757493187997</v>
      </c>
      <c r="I395" s="3">
        <v>68</v>
      </c>
      <c r="J395" s="3">
        <v>68</v>
      </c>
      <c r="K395" s="3">
        <v>66</v>
      </c>
      <c r="L395" s="3">
        <v>80.5177111716621</v>
      </c>
    </row>
    <row r="396" spans="1:12" ht="15" customHeight="1" x14ac:dyDescent="0.25">
      <c r="A396" s="101">
        <v>43013</v>
      </c>
      <c r="B396" s="3">
        <v>68.25</v>
      </c>
      <c r="C396" s="99">
        <v>153556</v>
      </c>
      <c r="D396" s="3">
        <v>2</v>
      </c>
      <c r="E396" s="3">
        <v>3.0188679245282999</v>
      </c>
      <c r="F396" s="3">
        <v>3.0188675337524602</v>
      </c>
      <c r="G396" s="3">
        <v>69.637190000000004</v>
      </c>
      <c r="H396" s="3">
        <v>89.747111716621205</v>
      </c>
      <c r="I396" s="3">
        <v>66.75</v>
      </c>
      <c r="J396" s="3">
        <v>68.25</v>
      </c>
      <c r="K396" s="3">
        <v>66.5</v>
      </c>
      <c r="L396" s="3">
        <v>85.967302452316005</v>
      </c>
    </row>
    <row r="397" spans="1:12" ht="15" customHeight="1" x14ac:dyDescent="0.25">
      <c r="A397" s="101">
        <v>43014</v>
      </c>
      <c r="B397" s="3">
        <v>67.5</v>
      </c>
      <c r="C397" s="99">
        <v>225061</v>
      </c>
      <c r="D397" s="3">
        <v>-0.75</v>
      </c>
      <c r="E397" s="3">
        <v>-1.0989010989010899</v>
      </c>
      <c r="F397" s="3">
        <v>-1.09889557576922</v>
      </c>
      <c r="G397" s="3">
        <v>68.871949999999998</v>
      </c>
      <c r="H397" s="3">
        <v>87.661989100817394</v>
      </c>
      <c r="I397" s="3">
        <v>68</v>
      </c>
      <c r="J397" s="3">
        <v>68</v>
      </c>
      <c r="K397" s="3">
        <v>66</v>
      </c>
      <c r="L397" s="3">
        <v>83.923705722070807</v>
      </c>
    </row>
    <row r="398" spans="1:12" ht="15" customHeight="1" x14ac:dyDescent="0.25">
      <c r="A398" s="101">
        <v>43017</v>
      </c>
      <c r="B398" s="3">
        <v>67.5</v>
      </c>
      <c r="C398" s="99">
        <v>112909</v>
      </c>
      <c r="D398" s="3"/>
      <c r="E398" s="3"/>
      <c r="F398" s="3"/>
      <c r="G398" s="3">
        <v>68.871949999999998</v>
      </c>
      <c r="H398" s="3">
        <v>87.661989100817394</v>
      </c>
      <c r="I398" s="3">
        <v>67</v>
      </c>
      <c r="J398" s="3">
        <v>67.75</v>
      </c>
      <c r="K398" s="3">
        <v>66</v>
      </c>
      <c r="L398" s="3">
        <v>83.923705722070807</v>
      </c>
    </row>
    <row r="399" spans="1:12" ht="15" customHeight="1" x14ac:dyDescent="0.25">
      <c r="A399" s="101">
        <v>43018</v>
      </c>
      <c r="B399" s="3">
        <v>68.25</v>
      </c>
      <c r="C399" s="99">
        <v>148492</v>
      </c>
      <c r="D399" s="3">
        <v>0.75</v>
      </c>
      <c r="E399" s="3">
        <v>1.1111111111111001</v>
      </c>
      <c r="F399" s="3">
        <v>1.11110546456141</v>
      </c>
      <c r="G399" s="3">
        <v>69.637190000000004</v>
      </c>
      <c r="H399" s="3">
        <v>89.747111716621205</v>
      </c>
      <c r="I399" s="3">
        <v>67.5</v>
      </c>
      <c r="J399" s="3">
        <v>68.25</v>
      </c>
      <c r="K399" s="3">
        <v>66.75</v>
      </c>
      <c r="L399" s="3">
        <v>85.967302452316005</v>
      </c>
    </row>
    <row r="400" spans="1:12" ht="15" customHeight="1" x14ac:dyDescent="0.25">
      <c r="A400" s="101">
        <v>43019</v>
      </c>
      <c r="B400" s="3">
        <v>67.25</v>
      </c>
      <c r="C400" s="99">
        <v>94368</v>
      </c>
      <c r="D400" s="3">
        <v>-1</v>
      </c>
      <c r="E400" s="3">
        <v>-1.46520146520146</v>
      </c>
      <c r="F400" s="3">
        <v>-1.46519410102561</v>
      </c>
      <c r="G400" s="3">
        <v>68.616870000000006</v>
      </c>
      <c r="H400" s="3">
        <v>86.966948228882799</v>
      </c>
      <c r="I400" s="3">
        <v>67.75</v>
      </c>
      <c r="J400" s="3">
        <v>67.75</v>
      </c>
      <c r="K400" s="3">
        <v>66.5</v>
      </c>
      <c r="L400" s="3">
        <v>83.242506811989003</v>
      </c>
    </row>
    <row r="401" spans="1:12" ht="15" customHeight="1" x14ac:dyDescent="0.25">
      <c r="A401" s="101">
        <v>43020</v>
      </c>
      <c r="B401" s="3">
        <v>67.5</v>
      </c>
      <c r="C401" s="99">
        <v>105074</v>
      </c>
      <c r="D401" s="3">
        <v>0.25</v>
      </c>
      <c r="E401" s="3">
        <v>0.37174721189589999</v>
      </c>
      <c r="F401" s="3">
        <v>0.37174531569277303</v>
      </c>
      <c r="G401" s="3">
        <v>68.871949999999998</v>
      </c>
      <c r="H401" s="3">
        <v>87.661989100817394</v>
      </c>
      <c r="I401" s="3">
        <v>68</v>
      </c>
      <c r="J401" s="3">
        <v>68</v>
      </c>
      <c r="K401" s="3">
        <v>66.75</v>
      </c>
      <c r="L401" s="3">
        <v>83.923705722070807</v>
      </c>
    </row>
    <row r="402" spans="1:12" ht="15" customHeight="1" x14ac:dyDescent="0.25">
      <c r="A402" s="101">
        <v>43021</v>
      </c>
      <c r="B402" s="3">
        <v>67.5</v>
      </c>
      <c r="C402" s="99">
        <v>394780</v>
      </c>
      <c r="D402" s="3"/>
      <c r="E402" s="3"/>
      <c r="F402" s="3"/>
      <c r="G402" s="3">
        <v>68.871949999999998</v>
      </c>
      <c r="H402" s="3">
        <v>87.661989100817394</v>
      </c>
      <c r="I402" s="3">
        <v>67.5</v>
      </c>
      <c r="J402" s="3">
        <v>68</v>
      </c>
      <c r="K402" s="3">
        <v>66.5</v>
      </c>
      <c r="L402" s="3">
        <v>83.923705722070807</v>
      </c>
    </row>
    <row r="403" spans="1:12" ht="15" customHeight="1" x14ac:dyDescent="0.25">
      <c r="A403" s="101">
        <v>43024</v>
      </c>
      <c r="B403" s="3">
        <v>68</v>
      </c>
      <c r="C403" s="99">
        <v>116964</v>
      </c>
      <c r="D403" s="3">
        <v>0.5</v>
      </c>
      <c r="E403" s="3">
        <v>0.74074074074073004</v>
      </c>
      <c r="F403" s="3">
        <v>0.74073697637426705</v>
      </c>
      <c r="G403" s="3">
        <v>69.382109999999997</v>
      </c>
      <c r="H403" s="3">
        <v>89.052070844686597</v>
      </c>
      <c r="I403" s="3">
        <v>67.5</v>
      </c>
      <c r="J403" s="3">
        <v>68</v>
      </c>
      <c r="K403" s="3">
        <v>67</v>
      </c>
      <c r="L403" s="3">
        <v>85.286103542234301</v>
      </c>
    </row>
    <row r="404" spans="1:12" ht="15" customHeight="1" x14ac:dyDescent="0.25">
      <c r="A404" s="101">
        <v>43025</v>
      </c>
      <c r="B404" s="3">
        <v>67</v>
      </c>
      <c r="C404" s="99">
        <v>94726</v>
      </c>
      <c r="D404" s="3">
        <v>-1</v>
      </c>
      <c r="E404" s="3">
        <v>-1.47058823529411</v>
      </c>
      <c r="F404" s="3">
        <v>-1.47058658204543</v>
      </c>
      <c r="G404" s="3">
        <v>68.361785999999995</v>
      </c>
      <c r="H404" s="3">
        <v>86.271896457765607</v>
      </c>
      <c r="I404" s="3">
        <v>68</v>
      </c>
      <c r="J404" s="3">
        <v>68</v>
      </c>
      <c r="K404" s="3">
        <v>66.75</v>
      </c>
      <c r="L404" s="3">
        <v>82.561307901907298</v>
      </c>
    </row>
    <row r="405" spans="1:12" ht="15" customHeight="1" x14ac:dyDescent="0.25">
      <c r="A405" s="101">
        <v>43026</v>
      </c>
      <c r="B405" s="3">
        <v>66</v>
      </c>
      <c r="C405" s="99">
        <v>77027</v>
      </c>
      <c r="D405" s="3">
        <v>-1</v>
      </c>
      <c r="E405" s="3">
        <v>-1.4925373134328399</v>
      </c>
      <c r="F405" s="3">
        <v>-1.49253853607628</v>
      </c>
      <c r="G405" s="3">
        <v>67.341459999999998</v>
      </c>
      <c r="H405" s="3">
        <v>83.491716621253303</v>
      </c>
      <c r="I405" s="3">
        <v>66.75</v>
      </c>
      <c r="J405" s="3">
        <v>67</v>
      </c>
      <c r="K405" s="3">
        <v>66</v>
      </c>
      <c r="L405" s="3">
        <v>79.836512261580296</v>
      </c>
    </row>
    <row r="406" spans="1:12" ht="15" customHeight="1" x14ac:dyDescent="0.25">
      <c r="A406" s="101">
        <v>43027</v>
      </c>
      <c r="B406" s="3">
        <v>65.5</v>
      </c>
      <c r="C406" s="99">
        <v>239148</v>
      </c>
      <c r="D406" s="3">
        <v>-0.5</v>
      </c>
      <c r="E406" s="3">
        <v>-0.75757575757575601</v>
      </c>
      <c r="F406" s="3">
        <v>-0.75757193265485401</v>
      </c>
      <c r="G406" s="3">
        <v>66.831299999999999</v>
      </c>
      <c r="H406" s="3">
        <v>82.1016348773841</v>
      </c>
      <c r="I406" s="3">
        <v>66.25</v>
      </c>
      <c r="J406" s="3">
        <v>66.25</v>
      </c>
      <c r="K406" s="3">
        <v>64.5</v>
      </c>
      <c r="L406" s="3">
        <v>78.474114441416802</v>
      </c>
    </row>
    <row r="407" spans="1:12" ht="15" customHeight="1" x14ac:dyDescent="0.25">
      <c r="A407" s="101">
        <v>43028</v>
      </c>
      <c r="B407" s="3">
        <v>64.75</v>
      </c>
      <c r="C407" s="99">
        <v>137581</v>
      </c>
      <c r="D407" s="3">
        <v>-0.75</v>
      </c>
      <c r="E407" s="3">
        <v>-1.1450381679389201</v>
      </c>
      <c r="F407" s="3">
        <v>-1.1450398241542299</v>
      </c>
      <c r="G407" s="3">
        <v>66.066055000000006</v>
      </c>
      <c r="H407" s="3">
        <v>80.016498637602098</v>
      </c>
      <c r="I407" s="3">
        <v>65</v>
      </c>
      <c r="J407" s="3">
        <v>66</v>
      </c>
      <c r="K407" s="3">
        <v>64.25</v>
      </c>
      <c r="L407" s="3">
        <v>76.430517711171603</v>
      </c>
    </row>
    <row r="408" spans="1:12" ht="15" customHeight="1" x14ac:dyDescent="0.25">
      <c r="A408" s="101">
        <v>43031</v>
      </c>
      <c r="B408" s="3">
        <v>65</v>
      </c>
      <c r="C408" s="99">
        <v>266120</v>
      </c>
      <c r="D408" s="3">
        <v>0.25</v>
      </c>
      <c r="E408" s="3">
        <v>0.386100386100385</v>
      </c>
      <c r="F408" s="3">
        <v>0.38610599649093702</v>
      </c>
      <c r="G408" s="3">
        <v>66.32114</v>
      </c>
      <c r="H408" s="3">
        <v>80.711553133514897</v>
      </c>
      <c r="I408" s="3">
        <v>64.75</v>
      </c>
      <c r="J408" s="3">
        <v>66</v>
      </c>
      <c r="K408" s="3">
        <v>64</v>
      </c>
      <c r="L408" s="3">
        <v>77.111716621253393</v>
      </c>
    </row>
    <row r="409" spans="1:12" ht="15" customHeight="1" x14ac:dyDescent="0.25">
      <c r="A409" s="101">
        <v>43032</v>
      </c>
      <c r="B409" s="3">
        <v>65.25</v>
      </c>
      <c r="C409" s="99">
        <v>338814</v>
      </c>
      <c r="D409" s="3">
        <v>0.25</v>
      </c>
      <c r="E409" s="3">
        <v>0.38461538461538303</v>
      </c>
      <c r="F409" s="3">
        <v>0.38461341285751499</v>
      </c>
      <c r="G409" s="3">
        <v>66.576220000000006</v>
      </c>
      <c r="H409" s="3">
        <v>81.406594005449506</v>
      </c>
      <c r="I409" s="3">
        <v>65.25</v>
      </c>
      <c r="J409" s="3">
        <v>67</v>
      </c>
      <c r="K409" s="3">
        <v>64</v>
      </c>
      <c r="L409" s="3">
        <v>77.792915531335098</v>
      </c>
    </row>
    <row r="410" spans="1:12" ht="15" customHeight="1" x14ac:dyDescent="0.25">
      <c r="A410" s="101">
        <v>43033</v>
      </c>
      <c r="B410" s="3">
        <v>75.5</v>
      </c>
      <c r="C410" s="99">
        <v>2504070</v>
      </c>
      <c r="D410" s="3">
        <v>10.25</v>
      </c>
      <c r="E410" s="3">
        <v>15.7088122605363</v>
      </c>
      <c r="F410" s="3">
        <v>15.7088071386449</v>
      </c>
      <c r="G410" s="3">
        <v>77.034549999999996</v>
      </c>
      <c r="H410" s="3">
        <v>109.90340599455</v>
      </c>
      <c r="I410" s="3">
        <v>70.5</v>
      </c>
      <c r="J410" s="3">
        <v>77.5</v>
      </c>
      <c r="K410" s="3">
        <v>69.5</v>
      </c>
      <c r="L410" s="3">
        <v>105.722070844686</v>
      </c>
    </row>
    <row r="411" spans="1:12" ht="15" customHeight="1" x14ac:dyDescent="0.25">
      <c r="A411" s="101">
        <v>43034</v>
      </c>
      <c r="B411" s="3">
        <v>78.25</v>
      </c>
      <c r="C411" s="99">
        <v>1312102</v>
      </c>
      <c r="D411" s="3">
        <v>2.75</v>
      </c>
      <c r="E411" s="3">
        <v>3.6423841059602702</v>
      </c>
      <c r="F411" s="3">
        <v>3.6423916281720299</v>
      </c>
      <c r="G411" s="3">
        <v>79.840450000000004</v>
      </c>
      <c r="H411" s="3">
        <v>117.548910081743</v>
      </c>
      <c r="I411" s="3">
        <v>78</v>
      </c>
      <c r="J411" s="3">
        <v>81</v>
      </c>
      <c r="K411" s="3">
        <v>78</v>
      </c>
      <c r="L411" s="3">
        <v>113.21525885558501</v>
      </c>
    </row>
    <row r="412" spans="1:12" ht="15" customHeight="1" x14ac:dyDescent="0.25">
      <c r="A412" s="101">
        <v>43035</v>
      </c>
      <c r="B412" s="3">
        <v>81</v>
      </c>
      <c r="C412" s="99">
        <v>468230</v>
      </c>
      <c r="D412" s="3">
        <v>2.75</v>
      </c>
      <c r="E412" s="3">
        <v>3.5143769968051002</v>
      </c>
      <c r="F412" s="3">
        <v>3.5143714746096602</v>
      </c>
      <c r="G412" s="3">
        <v>82.646339999999995</v>
      </c>
      <c r="H412" s="3">
        <v>125.19438692097999</v>
      </c>
      <c r="I412" s="3">
        <v>78.75</v>
      </c>
      <c r="J412" s="3">
        <v>81.75</v>
      </c>
      <c r="K412" s="3">
        <v>77.75</v>
      </c>
      <c r="L412" s="3">
        <v>120.708446866485</v>
      </c>
    </row>
    <row r="413" spans="1:12" ht="15" customHeight="1" x14ac:dyDescent="0.25">
      <c r="A413" s="101">
        <v>43038</v>
      </c>
      <c r="B413" s="3">
        <v>80</v>
      </c>
      <c r="C413" s="99">
        <v>297502</v>
      </c>
      <c r="D413" s="3">
        <v>-1</v>
      </c>
      <c r="E413" s="3">
        <v>-1.2345679012345701</v>
      </c>
      <c r="F413" s="3">
        <v>-1.2345676771651299</v>
      </c>
      <c r="G413" s="3">
        <v>81.626014999999995</v>
      </c>
      <c r="H413" s="3">
        <v>122.41420980926399</v>
      </c>
      <c r="I413" s="3">
        <v>80.25</v>
      </c>
      <c r="J413" s="3">
        <v>83.25</v>
      </c>
      <c r="K413" s="3">
        <v>79.25</v>
      </c>
      <c r="L413" s="3">
        <v>117.983651226158</v>
      </c>
    </row>
    <row r="414" spans="1:12" ht="15" customHeight="1" x14ac:dyDescent="0.25">
      <c r="A414" s="101">
        <v>43039</v>
      </c>
      <c r="B414" s="3">
        <v>81.25</v>
      </c>
      <c r="C414" s="99">
        <v>148852</v>
      </c>
      <c r="D414" s="3">
        <v>1.25</v>
      </c>
      <c r="E414" s="3">
        <v>1.5625</v>
      </c>
      <c r="F414" s="3">
        <v>1.5624981814927601</v>
      </c>
      <c r="G414" s="3">
        <v>82.901420000000002</v>
      </c>
      <c r="H414" s="3">
        <v>125.889427792915</v>
      </c>
      <c r="I414" s="3">
        <v>80</v>
      </c>
      <c r="J414" s="3">
        <v>82.5</v>
      </c>
      <c r="K414" s="3">
        <v>80</v>
      </c>
      <c r="L414" s="3">
        <v>121.389645776566</v>
      </c>
    </row>
    <row r="415" spans="1:12" ht="15" customHeight="1" x14ac:dyDescent="0.25">
      <c r="A415" s="101">
        <v>43040</v>
      </c>
      <c r="B415" s="3">
        <v>81.25</v>
      </c>
      <c r="C415" s="99">
        <v>466279</v>
      </c>
      <c r="D415" s="3"/>
      <c r="E415" s="3"/>
      <c r="F415" s="3"/>
      <c r="G415" s="3">
        <v>82.901420000000002</v>
      </c>
      <c r="H415" s="3">
        <v>125.889427792915</v>
      </c>
      <c r="I415" s="3">
        <v>81.75</v>
      </c>
      <c r="J415" s="3">
        <v>82.75</v>
      </c>
      <c r="K415" s="3">
        <v>81.25</v>
      </c>
      <c r="L415" s="3">
        <v>121.389645776566</v>
      </c>
    </row>
    <row r="416" spans="1:12" ht="15" customHeight="1" x14ac:dyDescent="0.25">
      <c r="A416" s="101">
        <v>43041</v>
      </c>
      <c r="B416" s="3">
        <v>80.75</v>
      </c>
      <c r="C416" s="99">
        <v>204823</v>
      </c>
      <c r="D416" s="3">
        <v>-0.5</v>
      </c>
      <c r="E416" s="3">
        <v>-0.61538461538461697</v>
      </c>
      <c r="F416" s="3">
        <v>-0.61538149768725003</v>
      </c>
      <c r="G416" s="3">
        <v>82.391260000000003</v>
      </c>
      <c r="H416" s="3">
        <v>124.499346049046</v>
      </c>
      <c r="I416" s="3">
        <v>81.75</v>
      </c>
      <c r="J416" s="3">
        <v>82.5</v>
      </c>
      <c r="K416" s="3">
        <v>79.25</v>
      </c>
      <c r="L416" s="3">
        <v>120.027247956403</v>
      </c>
    </row>
    <row r="417" spans="1:12" ht="15" customHeight="1" x14ac:dyDescent="0.25">
      <c r="A417" s="101">
        <v>43042</v>
      </c>
      <c r="B417" s="3">
        <v>83</v>
      </c>
      <c r="C417" s="99">
        <v>141293</v>
      </c>
      <c r="D417" s="3">
        <v>2.25</v>
      </c>
      <c r="E417" s="3">
        <v>2.7863777089783301</v>
      </c>
      <c r="F417" s="3">
        <v>2.7863756422707699</v>
      </c>
      <c r="G417" s="3">
        <v>84.686989999999994</v>
      </c>
      <c r="H417" s="3">
        <v>130.754741144414</v>
      </c>
      <c r="I417" s="3">
        <v>80.75</v>
      </c>
      <c r="J417" s="3">
        <v>83</v>
      </c>
      <c r="K417" s="3">
        <v>80.75</v>
      </c>
      <c r="L417" s="3">
        <v>126.158038147138</v>
      </c>
    </row>
    <row r="418" spans="1:12" ht="15" customHeight="1" x14ac:dyDescent="0.25">
      <c r="A418" s="101">
        <v>43045</v>
      </c>
      <c r="B418" s="3">
        <v>82.25</v>
      </c>
      <c r="C418" s="99">
        <v>172495</v>
      </c>
      <c r="D418" s="3">
        <v>-0.75</v>
      </c>
      <c r="E418" s="3">
        <v>-0.90361445783132499</v>
      </c>
      <c r="F418" s="3">
        <v>-0.90361577380421099</v>
      </c>
      <c r="G418" s="3">
        <v>83.921745000000001</v>
      </c>
      <c r="H418" s="3">
        <v>128.669604904632</v>
      </c>
      <c r="I418" s="3">
        <v>83</v>
      </c>
      <c r="J418" s="3">
        <v>84</v>
      </c>
      <c r="K418" s="3">
        <v>81.75</v>
      </c>
      <c r="L418" s="3">
        <v>124.114441416893</v>
      </c>
    </row>
    <row r="419" spans="1:12" ht="15" customHeight="1" x14ac:dyDescent="0.25">
      <c r="A419" s="101">
        <v>43046</v>
      </c>
      <c r="B419" s="3">
        <v>81</v>
      </c>
      <c r="C419" s="99">
        <v>349012</v>
      </c>
      <c r="D419" s="3">
        <v>-1.25</v>
      </c>
      <c r="E419" s="3">
        <v>-1.5197568389057701</v>
      </c>
      <c r="F419" s="3">
        <v>-1.51975510042123</v>
      </c>
      <c r="G419" s="3">
        <v>82.646339999999995</v>
      </c>
      <c r="H419" s="3">
        <v>125.19438692097999</v>
      </c>
      <c r="I419" s="3">
        <v>82.75</v>
      </c>
      <c r="J419" s="3">
        <v>82.75</v>
      </c>
      <c r="K419" s="3">
        <v>80.25</v>
      </c>
      <c r="L419" s="3">
        <v>120.708446866485</v>
      </c>
    </row>
    <row r="420" spans="1:12" ht="15" customHeight="1" x14ac:dyDescent="0.25">
      <c r="A420" s="101">
        <v>43047</v>
      </c>
      <c r="B420" s="3">
        <v>80.75</v>
      </c>
      <c r="C420" s="99">
        <v>138192</v>
      </c>
      <c r="D420" s="3">
        <v>-0.25</v>
      </c>
      <c r="E420" s="3">
        <v>-0.30864197530864301</v>
      </c>
      <c r="F420" s="3">
        <v>-0.30864040682260202</v>
      </c>
      <c r="G420" s="3">
        <v>82.391260000000003</v>
      </c>
      <c r="H420" s="3">
        <v>124.499346049046</v>
      </c>
      <c r="I420" s="3">
        <v>81.5</v>
      </c>
      <c r="J420" s="3">
        <v>81.5</v>
      </c>
      <c r="K420" s="3">
        <v>79.25</v>
      </c>
      <c r="L420" s="3">
        <v>120.027247956403</v>
      </c>
    </row>
    <row r="421" spans="1:12" ht="15" customHeight="1" x14ac:dyDescent="0.25">
      <c r="A421" s="101">
        <v>43048</v>
      </c>
      <c r="B421" s="3">
        <v>78.5</v>
      </c>
      <c r="C421" s="99">
        <v>289999</v>
      </c>
      <c r="D421" s="3">
        <v>-2.25</v>
      </c>
      <c r="E421" s="3">
        <v>-2.7863777089783199</v>
      </c>
      <c r="F421" s="3">
        <v>-2.7863756422707899</v>
      </c>
      <c r="G421" s="3">
        <v>80.095529999999997</v>
      </c>
      <c r="H421" s="3">
        <v>118.243950953678</v>
      </c>
      <c r="I421" s="3">
        <v>80.75</v>
      </c>
      <c r="J421" s="3">
        <v>80.75</v>
      </c>
      <c r="K421" s="3">
        <v>78.25</v>
      </c>
      <c r="L421" s="3">
        <v>113.89645776566699</v>
      </c>
    </row>
    <row r="422" spans="1:12" ht="15" customHeight="1" x14ac:dyDescent="0.25">
      <c r="A422" s="101">
        <v>43049</v>
      </c>
      <c r="B422" s="3">
        <v>80</v>
      </c>
      <c r="C422" s="99">
        <v>147970</v>
      </c>
      <c r="D422" s="3">
        <v>1.5</v>
      </c>
      <c r="E422" s="3">
        <v>1.9108280254776999</v>
      </c>
      <c r="F422" s="3">
        <v>1.9108244867098001</v>
      </c>
      <c r="G422" s="3">
        <v>81.626014999999995</v>
      </c>
      <c r="H422" s="3">
        <v>122.41420980926399</v>
      </c>
      <c r="I422" s="3">
        <v>78.25</v>
      </c>
      <c r="J422" s="3">
        <v>80</v>
      </c>
      <c r="K422" s="3">
        <v>77.75</v>
      </c>
      <c r="L422" s="3">
        <v>117.983651226158</v>
      </c>
    </row>
    <row r="423" spans="1:12" ht="15" customHeight="1" x14ac:dyDescent="0.25">
      <c r="A423" s="101">
        <v>43052</v>
      </c>
      <c r="B423" s="3">
        <v>77.75</v>
      </c>
      <c r="C423" s="99">
        <v>131424</v>
      </c>
      <c r="D423" s="3">
        <v>-2.25</v>
      </c>
      <c r="E423" s="3">
        <v>-2.8124999999999898</v>
      </c>
      <c r="F423" s="3">
        <v>-2.81249917688617</v>
      </c>
      <c r="G423" s="3">
        <v>79.330284000000006</v>
      </c>
      <c r="H423" s="3">
        <v>116.1588119891</v>
      </c>
      <c r="I423" s="3">
        <v>80</v>
      </c>
      <c r="J423" s="3">
        <v>80.25</v>
      </c>
      <c r="K423" s="3">
        <v>77.25</v>
      </c>
      <c r="L423" s="3">
        <v>111.85286103542199</v>
      </c>
    </row>
    <row r="424" spans="1:12" ht="15" customHeight="1" x14ac:dyDescent="0.25">
      <c r="A424" s="101">
        <v>43053</v>
      </c>
      <c r="B424" s="3">
        <v>78.5</v>
      </c>
      <c r="C424" s="99">
        <v>62023</v>
      </c>
      <c r="D424" s="3">
        <v>0.75</v>
      </c>
      <c r="E424" s="3">
        <v>0.96463022508037599</v>
      </c>
      <c r="F424" s="3">
        <v>0.96463287588883695</v>
      </c>
      <c r="G424" s="3">
        <v>80.095529999999997</v>
      </c>
      <c r="H424" s="3">
        <v>118.243950953678</v>
      </c>
      <c r="I424" s="3">
        <v>78.25</v>
      </c>
      <c r="J424" s="3">
        <v>79.5</v>
      </c>
      <c r="K424" s="3">
        <v>77.75</v>
      </c>
      <c r="L424" s="3">
        <v>113.89645776566699</v>
      </c>
    </row>
    <row r="425" spans="1:12" ht="15" customHeight="1" x14ac:dyDescent="0.25">
      <c r="A425" s="101">
        <v>43054</v>
      </c>
      <c r="B425" s="3">
        <v>77.25</v>
      </c>
      <c r="C425" s="99">
        <v>181423</v>
      </c>
      <c r="D425" s="3">
        <v>-1.25</v>
      </c>
      <c r="E425" s="3">
        <v>-1.5923566878980799</v>
      </c>
      <c r="F425" s="3">
        <v>-1.59236102189471</v>
      </c>
      <c r="G425" s="3">
        <v>78.820120000000003</v>
      </c>
      <c r="H425" s="3">
        <v>114.768719346049</v>
      </c>
      <c r="I425" s="3">
        <v>78.5</v>
      </c>
      <c r="J425" s="3">
        <v>78.5</v>
      </c>
      <c r="K425" s="3">
        <v>77</v>
      </c>
      <c r="L425" s="3">
        <v>110.490463215258</v>
      </c>
    </row>
    <row r="426" spans="1:12" ht="15" customHeight="1" x14ac:dyDescent="0.25">
      <c r="A426" s="101">
        <v>43055</v>
      </c>
      <c r="B426" s="3">
        <v>79</v>
      </c>
      <c r="C426" s="99">
        <v>118104</v>
      </c>
      <c r="D426" s="3">
        <v>1.75</v>
      </c>
      <c r="E426" s="3">
        <v>2.2653721682847898</v>
      </c>
      <c r="F426" s="3">
        <v>2.2653733589849701</v>
      </c>
      <c r="G426" s="3">
        <v>80.605689999999996</v>
      </c>
      <c r="H426" s="3">
        <v>119.634032697547</v>
      </c>
      <c r="I426" s="3">
        <v>77.75</v>
      </c>
      <c r="J426" s="3">
        <v>80</v>
      </c>
      <c r="K426" s="3">
        <v>77.75</v>
      </c>
      <c r="L426" s="3">
        <v>115.258855585831</v>
      </c>
    </row>
    <row r="427" spans="1:12" ht="15" customHeight="1" x14ac:dyDescent="0.25">
      <c r="A427" s="101">
        <v>43056</v>
      </c>
      <c r="B427" s="3">
        <v>80.25</v>
      </c>
      <c r="C427" s="99">
        <v>102843</v>
      </c>
      <c r="D427" s="3">
        <v>1.25</v>
      </c>
      <c r="E427" s="3">
        <v>1.58227848101266</v>
      </c>
      <c r="F427" s="3">
        <v>1.5822778764129399</v>
      </c>
      <c r="G427" s="3">
        <v>81.881095999999999</v>
      </c>
      <c r="H427" s="3">
        <v>123.109253405994</v>
      </c>
      <c r="I427" s="3">
        <v>79.25</v>
      </c>
      <c r="J427" s="3">
        <v>80.75</v>
      </c>
      <c r="K427" s="3">
        <v>79.25</v>
      </c>
      <c r="L427" s="3">
        <v>118.664850136239</v>
      </c>
    </row>
    <row r="428" spans="1:12" ht="15" customHeight="1" x14ac:dyDescent="0.25">
      <c r="A428" s="101">
        <v>43059</v>
      </c>
      <c r="B428" s="3">
        <v>78.5</v>
      </c>
      <c r="C428" s="99">
        <v>112343</v>
      </c>
      <c r="D428" s="3">
        <v>-1.75</v>
      </c>
      <c r="E428" s="3">
        <v>-2.1806853582554502</v>
      </c>
      <c r="F428" s="3">
        <v>-2.18068160689984</v>
      </c>
      <c r="G428" s="3">
        <v>80.095529999999997</v>
      </c>
      <c r="H428" s="3">
        <v>118.243950953678</v>
      </c>
      <c r="I428" s="3">
        <v>80.25</v>
      </c>
      <c r="J428" s="3">
        <v>80.25</v>
      </c>
      <c r="K428" s="3">
        <v>78.25</v>
      </c>
      <c r="L428" s="3">
        <v>113.89645776566699</v>
      </c>
    </row>
    <row r="429" spans="1:12" ht="15" customHeight="1" x14ac:dyDescent="0.25">
      <c r="A429" s="101">
        <v>43060</v>
      </c>
      <c r="B429" s="3">
        <v>78.5</v>
      </c>
      <c r="C429" s="99">
        <v>69755</v>
      </c>
      <c r="D429" s="3"/>
      <c r="E429" s="3"/>
      <c r="F429" s="3"/>
      <c r="G429" s="3">
        <v>80.095529999999997</v>
      </c>
      <c r="H429" s="3">
        <v>118.243950953678</v>
      </c>
      <c r="I429" s="3">
        <v>78.25</v>
      </c>
      <c r="J429" s="3">
        <v>78.5</v>
      </c>
      <c r="K429" s="3">
        <v>77.5</v>
      </c>
      <c r="L429" s="3">
        <v>113.89645776566699</v>
      </c>
    </row>
    <row r="430" spans="1:12" ht="15" customHeight="1" x14ac:dyDescent="0.25">
      <c r="A430" s="101">
        <v>43061</v>
      </c>
      <c r="B430" s="3">
        <v>80</v>
      </c>
      <c r="C430" s="99">
        <v>100836</v>
      </c>
      <c r="D430" s="3">
        <v>1.5</v>
      </c>
      <c r="E430" s="3">
        <v>1.9108280254776999</v>
      </c>
      <c r="F430" s="3">
        <v>1.9108244867098001</v>
      </c>
      <c r="G430" s="3">
        <v>81.626014999999995</v>
      </c>
      <c r="H430" s="3">
        <v>122.41420980926399</v>
      </c>
      <c r="I430" s="3">
        <v>78.5</v>
      </c>
      <c r="J430" s="3">
        <v>80.5</v>
      </c>
      <c r="K430" s="3">
        <v>77.5</v>
      </c>
      <c r="L430" s="3">
        <v>117.983651226158</v>
      </c>
    </row>
    <row r="431" spans="1:12" ht="15" customHeight="1" x14ac:dyDescent="0.25">
      <c r="A431" s="101">
        <v>43062</v>
      </c>
      <c r="B431" s="3">
        <v>81</v>
      </c>
      <c r="C431" s="99">
        <v>166258</v>
      </c>
      <c r="D431" s="3">
        <v>1</v>
      </c>
      <c r="E431" s="3">
        <v>1.24999999999999</v>
      </c>
      <c r="F431" s="3">
        <v>1.2499997702938299</v>
      </c>
      <c r="G431" s="3">
        <v>82.646339999999995</v>
      </c>
      <c r="H431" s="3">
        <v>125.19438692097999</v>
      </c>
      <c r="I431" s="3">
        <v>80</v>
      </c>
      <c r="J431" s="3">
        <v>81.25</v>
      </c>
      <c r="K431" s="3">
        <v>78.5</v>
      </c>
      <c r="L431" s="3">
        <v>120.708446866485</v>
      </c>
    </row>
    <row r="432" spans="1:12" ht="15" customHeight="1" x14ac:dyDescent="0.25">
      <c r="A432" s="101">
        <v>43063</v>
      </c>
      <c r="B432" s="3">
        <v>81.5</v>
      </c>
      <c r="C432" s="99">
        <v>129919</v>
      </c>
      <c r="D432" s="3">
        <v>0.5</v>
      </c>
      <c r="E432" s="3">
        <v>0.61728395061728603</v>
      </c>
      <c r="F432" s="3">
        <v>0.61728081364522602</v>
      </c>
      <c r="G432" s="3">
        <v>83.156499999999994</v>
      </c>
      <c r="H432" s="3">
        <v>126.58446866484999</v>
      </c>
      <c r="I432" s="3">
        <v>81</v>
      </c>
      <c r="J432" s="3">
        <v>81.5</v>
      </c>
      <c r="K432" s="3">
        <v>80</v>
      </c>
      <c r="L432" s="3">
        <v>122.070844686648</v>
      </c>
    </row>
    <row r="433" spans="1:12" ht="15" customHeight="1" x14ac:dyDescent="0.25">
      <c r="A433" s="101">
        <v>43066</v>
      </c>
      <c r="B433" s="3">
        <v>82.75</v>
      </c>
      <c r="C433" s="99">
        <v>151827</v>
      </c>
      <c r="D433" s="3">
        <v>1.25</v>
      </c>
      <c r="E433" s="3">
        <v>1.53374233128833</v>
      </c>
      <c r="F433" s="3">
        <v>1.53374661030707</v>
      </c>
      <c r="G433" s="3">
        <v>84.431910000000002</v>
      </c>
      <c r="H433" s="3">
        <v>130.05970027247901</v>
      </c>
      <c r="I433" s="3">
        <v>80.5</v>
      </c>
      <c r="J433" s="3">
        <v>83.75</v>
      </c>
      <c r="K433" s="3">
        <v>80.5</v>
      </c>
      <c r="L433" s="3">
        <v>125.47683923705701</v>
      </c>
    </row>
    <row r="434" spans="1:12" ht="15" customHeight="1" x14ac:dyDescent="0.25">
      <c r="A434" s="101">
        <v>43067</v>
      </c>
      <c r="B434" s="3">
        <v>83.25</v>
      </c>
      <c r="C434" s="99">
        <v>121158</v>
      </c>
      <c r="D434" s="3">
        <v>0.5</v>
      </c>
      <c r="E434" s="3">
        <v>0.60422960725075003</v>
      </c>
      <c r="F434" s="3">
        <v>0.60422652999321202</v>
      </c>
      <c r="G434" s="3">
        <v>84.942070000000001</v>
      </c>
      <c r="H434" s="3">
        <v>131.449782016348</v>
      </c>
      <c r="I434" s="3">
        <v>81.75</v>
      </c>
      <c r="J434" s="3">
        <v>83.75</v>
      </c>
      <c r="K434" s="3">
        <v>81.25</v>
      </c>
      <c r="L434" s="3">
        <v>126.83923705722</v>
      </c>
    </row>
    <row r="435" spans="1:12" ht="15" customHeight="1" x14ac:dyDescent="0.25">
      <c r="A435" s="101">
        <v>43068</v>
      </c>
      <c r="B435" s="3">
        <v>84.25</v>
      </c>
      <c r="C435" s="99">
        <v>270541</v>
      </c>
      <c r="D435" s="3">
        <v>1</v>
      </c>
      <c r="E435" s="3">
        <v>1.2012012012011899</v>
      </c>
      <c r="F435" s="3">
        <v>1.20120100675671</v>
      </c>
      <c r="G435" s="3">
        <v>85.962395000000001</v>
      </c>
      <c r="H435" s="3">
        <v>134.22995912806499</v>
      </c>
      <c r="I435" s="3">
        <v>83.25</v>
      </c>
      <c r="J435" s="3">
        <v>85.5</v>
      </c>
      <c r="K435" s="3">
        <v>83.25</v>
      </c>
      <c r="L435" s="3">
        <v>129.56403269754699</v>
      </c>
    </row>
    <row r="436" spans="1:12" ht="15" customHeight="1" x14ac:dyDescent="0.25">
      <c r="A436" s="101">
        <v>43069</v>
      </c>
      <c r="B436" s="3">
        <v>85.25</v>
      </c>
      <c r="C436" s="99">
        <v>337601</v>
      </c>
      <c r="D436" s="3">
        <v>1</v>
      </c>
      <c r="E436" s="3">
        <v>1.1869436201780299</v>
      </c>
      <c r="F436" s="3">
        <v>1.1869434303220601</v>
      </c>
      <c r="G436" s="3">
        <v>86.98272</v>
      </c>
      <c r="H436" s="3">
        <v>137.01013623978201</v>
      </c>
      <c r="I436" s="3">
        <v>84.75</v>
      </c>
      <c r="J436" s="3">
        <v>85.25</v>
      </c>
      <c r="K436" s="3">
        <v>83</v>
      </c>
      <c r="L436" s="3">
        <v>132.28882833787401</v>
      </c>
    </row>
    <row r="437" spans="1:12" ht="15" customHeight="1" x14ac:dyDescent="0.25">
      <c r="A437" s="101">
        <v>43070</v>
      </c>
      <c r="B437" s="3">
        <v>83.5</v>
      </c>
      <c r="C437" s="99">
        <v>114872</v>
      </c>
      <c r="D437" s="3">
        <v>-1.75</v>
      </c>
      <c r="E437" s="3">
        <v>-2.0527859237536599</v>
      </c>
      <c r="F437" s="3">
        <v>-2.0527870363216998</v>
      </c>
      <c r="G437" s="3">
        <v>85.197149999999993</v>
      </c>
      <c r="H437" s="3">
        <v>132.14482288828299</v>
      </c>
      <c r="I437" s="3">
        <v>83.5</v>
      </c>
      <c r="J437" s="3">
        <v>85</v>
      </c>
      <c r="K437" s="3">
        <v>83.25</v>
      </c>
      <c r="L437" s="3">
        <v>127.52043596730201</v>
      </c>
    </row>
    <row r="438" spans="1:12" ht="15" customHeight="1" x14ac:dyDescent="0.25">
      <c r="A438" s="101">
        <v>43073</v>
      </c>
      <c r="B438" s="3">
        <v>86.5</v>
      </c>
      <c r="C438" s="99">
        <v>277158</v>
      </c>
      <c r="D438" s="3">
        <v>3</v>
      </c>
      <c r="E438" s="3">
        <v>3.5928143712574898</v>
      </c>
      <c r="F438" s="3">
        <v>3.5928138441250801</v>
      </c>
      <c r="G438" s="3">
        <v>88.258125000000007</v>
      </c>
      <c r="H438" s="3">
        <v>140.48535422343301</v>
      </c>
      <c r="I438" s="3">
        <v>84.75</v>
      </c>
      <c r="J438" s="3">
        <v>86.75</v>
      </c>
      <c r="K438" s="3">
        <v>83</v>
      </c>
      <c r="L438" s="3">
        <v>135.694822888283</v>
      </c>
    </row>
    <row r="439" spans="1:12" ht="15" customHeight="1" x14ac:dyDescent="0.25">
      <c r="A439" s="101">
        <v>43074</v>
      </c>
      <c r="B439" s="3">
        <v>84.25</v>
      </c>
      <c r="C439" s="99">
        <v>197090</v>
      </c>
      <c r="D439" s="3">
        <v>-2.25</v>
      </c>
      <c r="E439" s="3">
        <v>-2.6011560693641602</v>
      </c>
      <c r="F439" s="3">
        <v>-2.6011542846621798</v>
      </c>
      <c r="G439" s="3">
        <v>85.962395000000001</v>
      </c>
      <c r="H439" s="3">
        <v>134.22995912806499</v>
      </c>
      <c r="I439" s="3">
        <v>86.75</v>
      </c>
      <c r="J439" s="3">
        <v>86.75</v>
      </c>
      <c r="K439" s="3">
        <v>84.25</v>
      </c>
      <c r="L439" s="3">
        <v>129.56403269754699</v>
      </c>
    </row>
    <row r="440" spans="1:12" ht="15" customHeight="1" x14ac:dyDescent="0.25">
      <c r="A440" s="101">
        <v>43075</v>
      </c>
      <c r="B440" s="3">
        <v>85</v>
      </c>
      <c r="C440" s="99">
        <v>150048</v>
      </c>
      <c r="D440" s="3">
        <v>0.75</v>
      </c>
      <c r="E440" s="3">
        <v>0.89020771513352803</v>
      </c>
      <c r="F440" s="3">
        <v>0.89020902686573999</v>
      </c>
      <c r="G440" s="3">
        <v>86.727639999999994</v>
      </c>
      <c r="H440" s="3">
        <v>136.31509536784699</v>
      </c>
      <c r="I440" s="3">
        <v>84.25</v>
      </c>
      <c r="J440" s="3">
        <v>85</v>
      </c>
      <c r="K440" s="3">
        <v>83</v>
      </c>
      <c r="L440" s="3">
        <v>131.60762942779201</v>
      </c>
    </row>
    <row r="441" spans="1:12" ht="15" customHeight="1" x14ac:dyDescent="0.25">
      <c r="A441" s="101">
        <v>43076</v>
      </c>
      <c r="B441" s="3">
        <v>84.25</v>
      </c>
      <c r="C441" s="99">
        <v>70688</v>
      </c>
      <c r="D441" s="3">
        <v>-0.75</v>
      </c>
      <c r="E441" s="3">
        <v>-0.88235294117646701</v>
      </c>
      <c r="F441" s="3">
        <v>-0.88235422986258005</v>
      </c>
      <c r="G441" s="3">
        <v>85.962395000000001</v>
      </c>
      <c r="H441" s="3">
        <v>134.22995912806499</v>
      </c>
      <c r="I441" s="3">
        <v>84.25</v>
      </c>
      <c r="J441" s="3">
        <v>85</v>
      </c>
      <c r="K441" s="3">
        <v>84</v>
      </c>
      <c r="L441" s="3">
        <v>129.56403269754699</v>
      </c>
    </row>
    <row r="442" spans="1:12" ht="15" customHeight="1" x14ac:dyDescent="0.25">
      <c r="A442" s="101">
        <v>43077</v>
      </c>
      <c r="B442" s="3">
        <v>84.25</v>
      </c>
      <c r="C442" s="99">
        <v>75846</v>
      </c>
      <c r="D442" s="3"/>
      <c r="E442" s="3"/>
      <c r="F442" s="3"/>
      <c r="G442" s="3">
        <v>85.962395000000001</v>
      </c>
      <c r="H442" s="3">
        <v>134.22995912806499</v>
      </c>
      <c r="I442" s="3">
        <v>85</v>
      </c>
      <c r="J442" s="3">
        <v>85</v>
      </c>
      <c r="K442" s="3">
        <v>83.75</v>
      </c>
      <c r="L442" s="3">
        <v>129.56403269754699</v>
      </c>
    </row>
    <row r="443" spans="1:12" ht="15" customHeight="1" x14ac:dyDescent="0.25">
      <c r="A443" s="101">
        <v>43080</v>
      </c>
      <c r="B443" s="3">
        <v>84.25</v>
      </c>
      <c r="C443" s="99">
        <v>104167</v>
      </c>
      <c r="D443" s="3"/>
      <c r="E443" s="3"/>
      <c r="F443" s="3"/>
      <c r="G443" s="3">
        <v>85.962395000000001</v>
      </c>
      <c r="H443" s="3">
        <v>134.22995912806499</v>
      </c>
      <c r="I443" s="3">
        <v>84.25</v>
      </c>
      <c r="J443" s="3">
        <v>85</v>
      </c>
      <c r="K443" s="3">
        <v>83</v>
      </c>
      <c r="L443" s="3">
        <v>129.56403269754699</v>
      </c>
    </row>
    <row r="444" spans="1:12" ht="15" customHeight="1" x14ac:dyDescent="0.25">
      <c r="A444" s="101">
        <v>43081</v>
      </c>
      <c r="B444" s="3">
        <v>85.25</v>
      </c>
      <c r="C444" s="99">
        <v>295871</v>
      </c>
      <c r="D444" s="3">
        <v>1</v>
      </c>
      <c r="E444" s="3">
        <v>1.1869436201780299</v>
      </c>
      <c r="F444" s="3">
        <v>1.1869434303220601</v>
      </c>
      <c r="G444" s="3">
        <v>86.98272</v>
      </c>
      <c r="H444" s="3">
        <v>137.01013623978201</v>
      </c>
      <c r="I444" s="3">
        <v>84.25</v>
      </c>
      <c r="J444" s="3">
        <v>86.5</v>
      </c>
      <c r="K444" s="3">
        <v>83.5</v>
      </c>
      <c r="L444" s="3">
        <v>132.28882833787401</v>
      </c>
    </row>
    <row r="445" spans="1:12" ht="15" customHeight="1" x14ac:dyDescent="0.25">
      <c r="A445" s="101">
        <v>43082</v>
      </c>
      <c r="B445" s="3">
        <v>87.5</v>
      </c>
      <c r="C445" s="99">
        <v>207545</v>
      </c>
      <c r="D445" s="3">
        <v>2.25</v>
      </c>
      <c r="E445" s="3">
        <v>2.6392961876832799</v>
      </c>
      <c r="F445" s="3">
        <v>2.6392943334032402</v>
      </c>
      <c r="G445" s="3">
        <v>89.278450000000007</v>
      </c>
      <c r="H445" s="3">
        <v>143.26553133514901</v>
      </c>
      <c r="I445" s="3">
        <v>84.25</v>
      </c>
      <c r="J445" s="3">
        <v>87.5</v>
      </c>
      <c r="K445" s="3">
        <v>84</v>
      </c>
      <c r="L445" s="3">
        <v>138.41961852860999</v>
      </c>
    </row>
    <row r="446" spans="1:12" ht="15" customHeight="1" x14ac:dyDescent="0.25">
      <c r="A446" s="101">
        <v>43083</v>
      </c>
      <c r="B446" s="3">
        <v>87</v>
      </c>
      <c r="C446" s="99">
        <v>422590</v>
      </c>
      <c r="D446" s="3">
        <v>-0.5</v>
      </c>
      <c r="E446" s="3">
        <v>-0.57142857142856696</v>
      </c>
      <c r="F446" s="3">
        <v>-0.57142569119424902</v>
      </c>
      <c r="G446" s="3">
        <v>88.768289999999993</v>
      </c>
      <c r="H446" s="3">
        <v>141.87544959127999</v>
      </c>
      <c r="I446" s="3">
        <v>87.75</v>
      </c>
      <c r="J446" s="3">
        <v>89.25</v>
      </c>
      <c r="K446" s="3">
        <v>87</v>
      </c>
      <c r="L446" s="3">
        <v>137.05722070844601</v>
      </c>
    </row>
    <row r="447" spans="1:12" ht="15" customHeight="1" x14ac:dyDescent="0.25">
      <c r="A447" s="101">
        <v>43084</v>
      </c>
      <c r="B447" s="3">
        <v>86.25</v>
      </c>
      <c r="C447" s="99">
        <v>96095</v>
      </c>
      <c r="D447" s="3">
        <v>-0.75</v>
      </c>
      <c r="E447" s="3">
        <v>-0.862068965517237</v>
      </c>
      <c r="F447" s="3">
        <v>-0.86207135453436601</v>
      </c>
      <c r="G447" s="3">
        <v>88.003044000000003</v>
      </c>
      <c r="H447" s="3">
        <v>139.79031062670299</v>
      </c>
      <c r="I447" s="3">
        <v>87</v>
      </c>
      <c r="J447" s="3">
        <v>87.5</v>
      </c>
      <c r="K447" s="3">
        <v>85.5</v>
      </c>
      <c r="L447" s="3">
        <v>135.013623978201</v>
      </c>
    </row>
    <row r="448" spans="1:12" ht="15" customHeight="1" x14ac:dyDescent="0.25">
      <c r="A448" s="101">
        <v>43087</v>
      </c>
      <c r="B448" s="3">
        <v>87.5</v>
      </c>
      <c r="C448" s="99">
        <v>69233</v>
      </c>
      <c r="D448" s="3">
        <v>1.25</v>
      </c>
      <c r="E448" s="3">
        <v>1.4492753623188399</v>
      </c>
      <c r="F448" s="3">
        <v>1.44927486826478</v>
      </c>
      <c r="G448" s="3">
        <v>89.278450000000007</v>
      </c>
      <c r="H448" s="3">
        <v>143.26553133514901</v>
      </c>
      <c r="I448" s="3">
        <v>86.75</v>
      </c>
      <c r="J448" s="3">
        <v>88.5</v>
      </c>
      <c r="K448" s="3">
        <v>86.5</v>
      </c>
      <c r="L448" s="3">
        <v>138.41961852860999</v>
      </c>
    </row>
    <row r="449" spans="1:12" ht="15" customHeight="1" x14ac:dyDescent="0.25">
      <c r="A449" s="101">
        <v>43088</v>
      </c>
      <c r="B449" s="3">
        <v>86</v>
      </c>
      <c r="C449" s="99">
        <v>275743</v>
      </c>
      <c r="D449" s="3">
        <v>-1.5</v>
      </c>
      <c r="E449" s="3">
        <v>-1.71428571428571</v>
      </c>
      <c r="F449" s="3">
        <v>-1.71428827449401</v>
      </c>
      <c r="G449" s="3">
        <v>87.747960000000006</v>
      </c>
      <c r="H449" s="3">
        <v>139.095258855585</v>
      </c>
      <c r="I449" s="3">
        <v>88</v>
      </c>
      <c r="J449" s="3">
        <v>88.25</v>
      </c>
      <c r="K449" s="3">
        <v>86</v>
      </c>
      <c r="L449" s="3">
        <v>134.33242506811899</v>
      </c>
    </row>
    <row r="450" spans="1:12" ht="15" customHeight="1" x14ac:dyDescent="0.25">
      <c r="A450" s="101">
        <v>43089</v>
      </c>
      <c r="B450" s="3">
        <v>86</v>
      </c>
      <c r="C450" s="99">
        <v>75549</v>
      </c>
      <c r="D450" s="3"/>
      <c r="E450" s="3"/>
      <c r="F450" s="3"/>
      <c r="G450" s="3">
        <v>87.747960000000006</v>
      </c>
      <c r="H450" s="3">
        <v>139.095258855585</v>
      </c>
      <c r="I450" s="3">
        <v>85.75</v>
      </c>
      <c r="J450" s="3">
        <v>87.25</v>
      </c>
      <c r="K450" s="3">
        <v>85</v>
      </c>
      <c r="L450" s="3">
        <v>134.33242506811899</v>
      </c>
    </row>
    <row r="451" spans="1:12" ht="15" customHeight="1" x14ac:dyDescent="0.25">
      <c r="A451" s="101">
        <v>43090</v>
      </c>
      <c r="B451" s="3">
        <v>85.75</v>
      </c>
      <c r="C451" s="99">
        <v>87998</v>
      </c>
      <c r="D451" s="3">
        <v>-0.25</v>
      </c>
      <c r="E451" s="3">
        <v>-0.290697674418605</v>
      </c>
      <c r="F451" s="3">
        <v>-0.290696216755359</v>
      </c>
      <c r="G451" s="3">
        <v>87.49288</v>
      </c>
      <c r="H451" s="3">
        <v>138.400217983651</v>
      </c>
      <c r="I451" s="3">
        <v>87.25</v>
      </c>
      <c r="J451" s="3">
        <v>87.25</v>
      </c>
      <c r="K451" s="3">
        <v>85</v>
      </c>
      <c r="L451" s="3">
        <v>133.65122615803801</v>
      </c>
    </row>
    <row r="452" spans="1:12" ht="15" customHeight="1" x14ac:dyDescent="0.25">
      <c r="A452" s="101">
        <v>43091</v>
      </c>
      <c r="B452" s="3">
        <v>85</v>
      </c>
      <c r="C452" s="99">
        <v>156648</v>
      </c>
      <c r="D452" s="3">
        <v>-0.75</v>
      </c>
      <c r="E452" s="3">
        <v>-0.87463556851311497</v>
      </c>
      <c r="F452" s="3">
        <v>-0.87463116998778201</v>
      </c>
      <c r="G452" s="3">
        <v>86.727639999999994</v>
      </c>
      <c r="H452" s="3">
        <v>136.31509536784699</v>
      </c>
      <c r="I452" s="3">
        <v>86</v>
      </c>
      <c r="J452" s="3">
        <v>86.5</v>
      </c>
      <c r="K452" s="3">
        <v>84.25</v>
      </c>
      <c r="L452" s="3">
        <v>131.60762942779201</v>
      </c>
    </row>
    <row r="453" spans="1:12" ht="15" customHeight="1" x14ac:dyDescent="0.25">
      <c r="A453" s="101">
        <v>43096</v>
      </c>
      <c r="B453" s="3">
        <v>84.5</v>
      </c>
      <c r="C453" s="99">
        <v>84123</v>
      </c>
      <c r="D453" s="3">
        <v>-0.5</v>
      </c>
      <c r="E453" s="3">
        <v>-0.58823529411764497</v>
      </c>
      <c r="F453" s="3">
        <v>-0.58823692193168398</v>
      </c>
      <c r="G453" s="3">
        <v>86.217476000000005</v>
      </c>
      <c r="H453" s="3">
        <v>134.92500272479501</v>
      </c>
      <c r="I453" s="3">
        <v>85</v>
      </c>
      <c r="J453" s="3">
        <v>86.75</v>
      </c>
      <c r="K453" s="3">
        <v>84.25</v>
      </c>
      <c r="L453" s="3">
        <v>130.24523160762899</v>
      </c>
    </row>
    <row r="454" spans="1:12" ht="15" customHeight="1" x14ac:dyDescent="0.25">
      <c r="A454" s="101">
        <v>43097</v>
      </c>
      <c r="B454" s="3">
        <v>83</v>
      </c>
      <c r="C454" s="99">
        <v>173599</v>
      </c>
      <c r="D454" s="3">
        <v>-1.5</v>
      </c>
      <c r="E454" s="3">
        <v>-1.7751479289940799</v>
      </c>
      <c r="F454" s="3">
        <v>-1.7751459112535499</v>
      </c>
      <c r="G454" s="3">
        <v>84.686989999999994</v>
      </c>
      <c r="H454" s="3">
        <v>130.754741144414</v>
      </c>
      <c r="I454" s="3">
        <v>84.5</v>
      </c>
      <c r="J454" s="3">
        <v>84.5</v>
      </c>
      <c r="K454" s="3">
        <v>82.5</v>
      </c>
      <c r="L454" s="3">
        <v>126.158038147138</v>
      </c>
    </row>
    <row r="455" spans="1:12" ht="15" customHeight="1" x14ac:dyDescent="0.25">
      <c r="A455" s="101">
        <v>43098</v>
      </c>
      <c r="B455" s="3">
        <v>83.75</v>
      </c>
      <c r="C455" s="99">
        <v>56206</v>
      </c>
      <c r="D455" s="3">
        <v>0.75</v>
      </c>
      <c r="E455" s="3">
        <v>0.903614457831314</v>
      </c>
      <c r="F455" s="3">
        <v>0.90360986970963098</v>
      </c>
      <c r="G455" s="3">
        <v>85.45223</v>
      </c>
      <c r="H455" s="3">
        <v>132.83986376021701</v>
      </c>
      <c r="I455" s="3">
        <v>83.5</v>
      </c>
      <c r="J455" s="3">
        <v>84.5</v>
      </c>
      <c r="K455" s="3">
        <v>83</v>
      </c>
      <c r="L455" s="3">
        <v>128.20163487738401</v>
      </c>
    </row>
    <row r="456" spans="1:12" ht="15" customHeight="1" x14ac:dyDescent="0.25">
      <c r="A456" s="101">
        <v>43102</v>
      </c>
      <c r="B456" s="3">
        <v>84.2</v>
      </c>
      <c r="C456" s="99">
        <v>394183</v>
      </c>
      <c r="D456" s="3">
        <v>0.45000000000000201</v>
      </c>
      <c r="E456" s="3">
        <v>0.537313432835828</v>
      </c>
      <c r="F456" s="3">
        <v>0.53731775051393205</v>
      </c>
      <c r="G456" s="3">
        <v>85.911379999999994</v>
      </c>
      <c r="H456" s="3">
        <v>134.09095367847399</v>
      </c>
      <c r="I456" s="3">
        <v>84.2</v>
      </c>
      <c r="J456" s="3">
        <v>87.5</v>
      </c>
      <c r="K456" s="3">
        <v>83.75</v>
      </c>
      <c r="L456" s="3">
        <v>129.427792915531</v>
      </c>
    </row>
    <row r="457" spans="1:12" ht="15" customHeight="1" x14ac:dyDescent="0.25">
      <c r="A457" s="101">
        <v>43103</v>
      </c>
      <c r="B457" s="3">
        <v>87.5</v>
      </c>
      <c r="C457" s="99">
        <v>134295</v>
      </c>
      <c r="D457" s="3">
        <v>3.2999999999999901</v>
      </c>
      <c r="E457" s="3">
        <v>3.9192399049881201</v>
      </c>
      <c r="F457" s="3">
        <v>3.9192363107192598</v>
      </c>
      <c r="G457" s="3">
        <v>89.278450000000007</v>
      </c>
      <c r="H457" s="3">
        <v>143.26553133514901</v>
      </c>
      <c r="I457" s="3">
        <v>84.75</v>
      </c>
      <c r="J457" s="3">
        <v>87.5</v>
      </c>
      <c r="K457" s="3">
        <v>84.75</v>
      </c>
      <c r="L457" s="3">
        <v>138.41961852860999</v>
      </c>
    </row>
    <row r="458" spans="1:12" ht="15" customHeight="1" x14ac:dyDescent="0.25">
      <c r="A458" s="101">
        <v>43104</v>
      </c>
      <c r="B458" s="3">
        <v>88.1</v>
      </c>
      <c r="C458" s="99">
        <v>175499</v>
      </c>
      <c r="D458" s="3">
        <v>0.59999999999999398</v>
      </c>
      <c r="E458" s="3">
        <v>0.68571428571428905</v>
      </c>
      <c r="F458" s="3">
        <v>0.68571979016212004</v>
      </c>
      <c r="G458" s="3">
        <v>89.890649999999994</v>
      </c>
      <c r="H458" s="3">
        <v>144.93365122615799</v>
      </c>
      <c r="I458" s="3">
        <v>87.6</v>
      </c>
      <c r="J458" s="3">
        <v>89.5</v>
      </c>
      <c r="K458" s="3">
        <v>87.6</v>
      </c>
      <c r="L458" s="3">
        <v>140.054495912806</v>
      </c>
    </row>
    <row r="459" spans="1:12" ht="15" customHeight="1" x14ac:dyDescent="0.25">
      <c r="A459" s="101">
        <v>43105</v>
      </c>
      <c r="B459" s="3">
        <v>89.1</v>
      </c>
      <c r="C459" s="99">
        <v>147074</v>
      </c>
      <c r="D459" s="3">
        <v>1</v>
      </c>
      <c r="E459" s="3">
        <v>1.13507377979569</v>
      </c>
      <c r="F459" s="3">
        <v>1.13506799650464</v>
      </c>
      <c r="G459" s="3">
        <v>90.910970000000006</v>
      </c>
      <c r="H459" s="3">
        <v>147.713814713896</v>
      </c>
      <c r="I459" s="3">
        <v>89</v>
      </c>
      <c r="J459" s="3">
        <v>89.7</v>
      </c>
      <c r="K459" s="3">
        <v>88.5</v>
      </c>
      <c r="L459" s="3">
        <v>142.77929155313299</v>
      </c>
    </row>
    <row r="460" spans="1:12" ht="15" customHeight="1" x14ac:dyDescent="0.25">
      <c r="A460" s="101">
        <v>43108</v>
      </c>
      <c r="B460" s="3">
        <v>88</v>
      </c>
      <c r="C460" s="99">
        <v>222527</v>
      </c>
      <c r="D460" s="3">
        <v>-1.0999999999999901</v>
      </c>
      <c r="E460" s="3">
        <v>-1.2345679012345601</v>
      </c>
      <c r="F460" s="3">
        <v>-1.2345594816555201</v>
      </c>
      <c r="G460" s="3">
        <v>89.788619999999995</v>
      </c>
      <c r="H460" s="3">
        <v>144.655640326975</v>
      </c>
      <c r="I460" s="3">
        <v>90</v>
      </c>
      <c r="J460" s="3">
        <v>90.45</v>
      </c>
      <c r="K460" s="3">
        <v>86.65</v>
      </c>
      <c r="L460" s="3">
        <v>139.782016348773</v>
      </c>
    </row>
    <row r="461" spans="1:12" ht="15" customHeight="1" x14ac:dyDescent="0.25">
      <c r="A461" s="101">
        <v>43109</v>
      </c>
      <c r="B461" s="3">
        <v>87.6</v>
      </c>
      <c r="C461" s="99">
        <v>118455</v>
      </c>
      <c r="D461" s="3">
        <v>-0.40000000000000502</v>
      </c>
      <c r="E461" s="3">
        <v>-0.45454545454546302</v>
      </c>
      <c r="F461" s="3">
        <v>-0.454549808205084</v>
      </c>
      <c r="G461" s="3">
        <v>89.380486000000005</v>
      </c>
      <c r="H461" s="3">
        <v>143.54355858310601</v>
      </c>
      <c r="I461" s="3">
        <v>89.05</v>
      </c>
      <c r="J461" s="3">
        <v>89.4</v>
      </c>
      <c r="K461" s="3">
        <v>87.15</v>
      </c>
      <c r="L461" s="3">
        <v>138.69209809264299</v>
      </c>
    </row>
    <row r="462" spans="1:12" ht="15" customHeight="1" x14ac:dyDescent="0.25">
      <c r="A462" s="101">
        <v>43110</v>
      </c>
      <c r="B462" s="3">
        <v>88.45</v>
      </c>
      <c r="C462" s="99">
        <v>116085</v>
      </c>
      <c r="D462" s="3">
        <v>0.85000000000000797</v>
      </c>
      <c r="E462" s="3">
        <v>0.97031963470319804</v>
      </c>
      <c r="F462" s="3">
        <v>0.97031694367828403</v>
      </c>
      <c r="G462" s="3">
        <v>90.24776</v>
      </c>
      <c r="H462" s="3">
        <v>145.906702997275</v>
      </c>
      <c r="I462" s="3">
        <v>87.95</v>
      </c>
      <c r="J462" s="3">
        <v>88.9</v>
      </c>
      <c r="K462" s="3">
        <v>86.45</v>
      </c>
      <c r="L462" s="3">
        <v>141.00817438691999</v>
      </c>
    </row>
    <row r="463" spans="1:12" ht="15" customHeight="1" x14ac:dyDescent="0.25">
      <c r="A463" s="101">
        <v>43111</v>
      </c>
      <c r="B463" s="3">
        <v>88</v>
      </c>
      <c r="C463" s="99">
        <v>129202</v>
      </c>
      <c r="D463" s="3">
        <v>-0.45000000000000201</v>
      </c>
      <c r="E463" s="3">
        <v>-0.50876201243640296</v>
      </c>
      <c r="F463" s="3">
        <v>-0.50875500954262698</v>
      </c>
      <c r="G463" s="3">
        <v>89.788619999999995</v>
      </c>
      <c r="H463" s="3">
        <v>144.655640326975</v>
      </c>
      <c r="I463" s="3">
        <v>88.65</v>
      </c>
      <c r="J463" s="3">
        <v>89</v>
      </c>
      <c r="K463" s="3">
        <v>87.15</v>
      </c>
      <c r="L463" s="3">
        <v>139.782016348773</v>
      </c>
    </row>
    <row r="464" spans="1:12" ht="15" customHeight="1" x14ac:dyDescent="0.25">
      <c r="A464" s="101">
        <v>43112</v>
      </c>
      <c r="B464" s="3">
        <v>100.5</v>
      </c>
      <c r="C464" s="99">
        <v>1292037</v>
      </c>
      <c r="D464" s="3">
        <v>12.5</v>
      </c>
      <c r="E464" s="3">
        <v>14.2045454545454</v>
      </c>
      <c r="F464" s="3">
        <v>14.2045395062314</v>
      </c>
      <c r="G464" s="3">
        <v>102.54268</v>
      </c>
      <c r="H464" s="3">
        <v>179.40784741144401</v>
      </c>
      <c r="I464" s="3">
        <v>91.15</v>
      </c>
      <c r="J464" s="3">
        <v>100.5</v>
      </c>
      <c r="K464" s="3">
        <v>91.15</v>
      </c>
      <c r="L464" s="3">
        <v>173.841961852861</v>
      </c>
    </row>
    <row r="465" spans="1:12" ht="15" customHeight="1" x14ac:dyDescent="0.25">
      <c r="A465" s="101">
        <v>43115</v>
      </c>
      <c r="B465" s="3">
        <v>109.7</v>
      </c>
      <c r="C465" s="99">
        <v>1188493</v>
      </c>
      <c r="D465" s="3">
        <v>9.1999999999999993</v>
      </c>
      <c r="E465" s="3">
        <v>9.1542288557213904</v>
      </c>
      <c r="F465" s="3">
        <v>9.1542272934547793</v>
      </c>
      <c r="G465" s="3">
        <v>111.92967</v>
      </c>
      <c r="H465" s="3">
        <v>204.98547683923701</v>
      </c>
      <c r="I465" s="3">
        <v>104</v>
      </c>
      <c r="J465" s="3">
        <v>112.8</v>
      </c>
      <c r="K465" s="3">
        <v>103.3</v>
      </c>
      <c r="L465" s="3">
        <v>198.910081743869</v>
      </c>
    </row>
    <row r="466" spans="1:12" ht="15" customHeight="1" x14ac:dyDescent="0.25">
      <c r="A466" s="101">
        <v>43116</v>
      </c>
      <c r="B466" s="3">
        <v>108</v>
      </c>
      <c r="C466" s="99">
        <v>503548</v>
      </c>
      <c r="D466" s="3">
        <v>-1.7</v>
      </c>
      <c r="E466" s="3">
        <v>-1.5496809480401099</v>
      </c>
      <c r="F466" s="3">
        <v>-1.5496784722049</v>
      </c>
      <c r="G466" s="3">
        <v>110.19512</v>
      </c>
      <c r="H466" s="3">
        <v>200.259182561307</v>
      </c>
      <c r="I466" s="3">
        <v>109.5</v>
      </c>
      <c r="J466" s="3">
        <v>109.6</v>
      </c>
      <c r="K466" s="3">
        <v>105</v>
      </c>
      <c r="L466" s="3">
        <v>194.27792915531299</v>
      </c>
    </row>
    <row r="467" spans="1:12" ht="15" customHeight="1" x14ac:dyDescent="0.25">
      <c r="A467" s="101">
        <v>43117</v>
      </c>
      <c r="B467" s="3">
        <v>106</v>
      </c>
      <c r="C467" s="99">
        <v>297940</v>
      </c>
      <c r="D467" s="3">
        <v>-2</v>
      </c>
      <c r="E467" s="3">
        <v>-1.8518518518518401</v>
      </c>
      <c r="F467" s="3">
        <v>-1.8518515157477</v>
      </c>
      <c r="G467" s="3">
        <v>108.15447</v>
      </c>
      <c r="H467" s="3">
        <v>194.69882833787401</v>
      </c>
      <c r="I467" s="3">
        <v>107.9</v>
      </c>
      <c r="J467" s="3">
        <v>108.4</v>
      </c>
      <c r="K467" s="3">
        <v>106</v>
      </c>
      <c r="L467" s="3">
        <v>188.82833787465901</v>
      </c>
    </row>
    <row r="468" spans="1:12" ht="15" customHeight="1" x14ac:dyDescent="0.25">
      <c r="A468" s="101">
        <v>43118</v>
      </c>
      <c r="B468" s="3">
        <v>102.2</v>
      </c>
      <c r="C468" s="99">
        <v>401414</v>
      </c>
      <c r="D468" s="3">
        <v>-3.7999999999999901</v>
      </c>
      <c r="E468" s="3">
        <v>-3.5849056603773501</v>
      </c>
      <c r="F468" s="3">
        <v>-3.5849096204715298</v>
      </c>
      <c r="G468" s="3">
        <v>104.27723</v>
      </c>
      <c r="H468" s="3">
        <v>184.134141689373</v>
      </c>
      <c r="I468" s="3">
        <v>106</v>
      </c>
      <c r="J468" s="3">
        <v>106.7</v>
      </c>
      <c r="K468" s="3">
        <v>101.4</v>
      </c>
      <c r="L468" s="3">
        <v>178.47411444141599</v>
      </c>
    </row>
    <row r="469" spans="1:12" ht="15" customHeight="1" x14ac:dyDescent="0.25">
      <c r="A469" s="101">
        <v>43119</v>
      </c>
      <c r="B469" s="3">
        <v>102.5</v>
      </c>
      <c r="C469" s="99">
        <v>297564</v>
      </c>
      <c r="D469" s="3">
        <v>0.29999999999999699</v>
      </c>
      <c r="E469" s="3">
        <v>0.293542074363983</v>
      </c>
      <c r="F469" s="3">
        <v>0.293544429594083</v>
      </c>
      <c r="G469" s="3">
        <v>104.58333</v>
      </c>
      <c r="H469" s="3">
        <v>184.968201634877</v>
      </c>
      <c r="I469" s="3">
        <v>102.2</v>
      </c>
      <c r="J469" s="3">
        <v>104.7</v>
      </c>
      <c r="K469" s="3">
        <v>101.5</v>
      </c>
      <c r="L469" s="3">
        <v>179.29155313351399</v>
      </c>
    </row>
    <row r="470" spans="1:12" ht="15" customHeight="1" x14ac:dyDescent="0.25">
      <c r="A470" s="101">
        <v>43122</v>
      </c>
      <c r="B470" s="3">
        <v>108.5</v>
      </c>
      <c r="C470" s="99">
        <v>417319</v>
      </c>
      <c r="D470" s="3">
        <v>6</v>
      </c>
      <c r="E470" s="3">
        <v>5.8536585365853702</v>
      </c>
      <c r="F470" s="3">
        <v>5.8536613817899896</v>
      </c>
      <c r="G470" s="3">
        <v>110.70528400000001</v>
      </c>
      <c r="H470" s="3">
        <v>201.64927520435899</v>
      </c>
      <c r="I470" s="3">
        <v>105.5</v>
      </c>
      <c r="J470" s="3">
        <v>109</v>
      </c>
      <c r="K470" s="3">
        <v>103.6</v>
      </c>
      <c r="L470" s="3">
        <v>195.640326975476</v>
      </c>
    </row>
    <row r="471" spans="1:12" ht="15" customHeight="1" x14ac:dyDescent="0.25">
      <c r="A471" s="101">
        <v>43123</v>
      </c>
      <c r="B471" s="3">
        <v>108.1</v>
      </c>
      <c r="C471" s="99">
        <v>307308</v>
      </c>
      <c r="D471" s="3">
        <v>-0.40000000000000502</v>
      </c>
      <c r="E471" s="3">
        <v>-0.36866359447005298</v>
      </c>
      <c r="F471" s="3">
        <v>-0.36866713606913398</v>
      </c>
      <c r="G471" s="3">
        <v>110.29715</v>
      </c>
      <c r="H471" s="3">
        <v>200.53719346048999</v>
      </c>
      <c r="I471" s="3">
        <v>109.1</v>
      </c>
      <c r="J471" s="3">
        <v>110</v>
      </c>
      <c r="K471" s="3">
        <v>107.7</v>
      </c>
      <c r="L471" s="3">
        <v>194.550408719346</v>
      </c>
    </row>
    <row r="472" spans="1:12" ht="15" customHeight="1" x14ac:dyDescent="0.25">
      <c r="A472" s="101">
        <v>43124</v>
      </c>
      <c r="B472" s="3">
        <v>107.9</v>
      </c>
      <c r="C472" s="99">
        <v>161839</v>
      </c>
      <c r="D472" s="3">
        <v>-0.19999999999998799</v>
      </c>
      <c r="E472" s="3">
        <v>-0.185013876040696</v>
      </c>
      <c r="F472" s="3">
        <v>-0.18500931347726901</v>
      </c>
      <c r="G472" s="3">
        <v>110.09309</v>
      </c>
      <c r="H472" s="3">
        <v>199.98117166212501</v>
      </c>
      <c r="I472" s="3">
        <v>108.2</v>
      </c>
      <c r="J472" s="3">
        <v>109.9</v>
      </c>
      <c r="K472" s="3">
        <v>107</v>
      </c>
      <c r="L472" s="3">
        <v>194.00544959128001</v>
      </c>
    </row>
    <row r="473" spans="1:12" ht="15" customHeight="1" x14ac:dyDescent="0.25">
      <c r="A473" s="101">
        <v>43125</v>
      </c>
      <c r="B473" s="3">
        <v>107.9</v>
      </c>
      <c r="C473" s="99">
        <v>116305</v>
      </c>
      <c r="D473" s="3"/>
      <c r="E473" s="3"/>
      <c r="F473" s="3"/>
      <c r="G473" s="3">
        <v>110.09309</v>
      </c>
      <c r="H473" s="3">
        <v>199.98117166212501</v>
      </c>
      <c r="I473" s="3">
        <v>108.4</v>
      </c>
      <c r="J473" s="3">
        <v>109.4</v>
      </c>
      <c r="K473" s="3">
        <v>105.8</v>
      </c>
      <c r="L473" s="3">
        <v>194.00544959128001</v>
      </c>
    </row>
    <row r="474" spans="1:12" ht="15" customHeight="1" x14ac:dyDescent="0.25">
      <c r="A474" s="101">
        <v>43126</v>
      </c>
      <c r="B474" s="3">
        <v>108</v>
      </c>
      <c r="C474" s="99">
        <v>193490</v>
      </c>
      <c r="D474" s="3">
        <v>9.9999999999994302E-2</v>
      </c>
      <c r="E474" s="3">
        <v>9.26784059314123E-2</v>
      </c>
      <c r="F474" s="3">
        <v>9.2676116184953194E-2</v>
      </c>
      <c r="G474" s="3">
        <v>110.19512</v>
      </c>
      <c r="H474" s="3">
        <v>200.259182561307</v>
      </c>
      <c r="I474" s="3">
        <v>108.1</v>
      </c>
      <c r="J474" s="3">
        <v>108.5</v>
      </c>
      <c r="K474" s="3">
        <v>105.7</v>
      </c>
      <c r="L474" s="3">
        <v>194.27792915531299</v>
      </c>
    </row>
    <row r="475" spans="1:12" ht="15" customHeight="1" x14ac:dyDescent="0.25">
      <c r="A475" s="101">
        <v>43129</v>
      </c>
      <c r="B475" s="3">
        <v>107.9</v>
      </c>
      <c r="C475" s="99">
        <v>154597</v>
      </c>
      <c r="D475" s="3">
        <v>-9.9999999999994302E-2</v>
      </c>
      <c r="E475" s="3">
        <v>-9.2592592592588494E-2</v>
      </c>
      <c r="F475" s="3">
        <v>-9.2590307084383594E-2</v>
      </c>
      <c r="G475" s="3">
        <v>110.09309</v>
      </c>
      <c r="H475" s="3">
        <v>199.98117166212501</v>
      </c>
      <c r="I475" s="3">
        <v>109.1</v>
      </c>
      <c r="J475" s="3">
        <v>109.3</v>
      </c>
      <c r="K475" s="3">
        <v>106.7</v>
      </c>
      <c r="L475" s="3">
        <v>194.00544959128001</v>
      </c>
    </row>
    <row r="476" spans="1:12" ht="15" customHeight="1" x14ac:dyDescent="0.25">
      <c r="A476" s="101">
        <v>43130</v>
      </c>
      <c r="B476" s="3">
        <v>112</v>
      </c>
      <c r="C476" s="99">
        <v>505694</v>
      </c>
      <c r="D476" s="3">
        <v>4.0999999999999899</v>
      </c>
      <c r="E476" s="3">
        <v>3.7998146431881201</v>
      </c>
      <c r="F476" s="3">
        <v>3.7998115958049499</v>
      </c>
      <c r="G476" s="3">
        <v>114.27642</v>
      </c>
      <c r="H476" s="3">
        <v>211.37989100817401</v>
      </c>
      <c r="I476" s="3">
        <v>108.1</v>
      </c>
      <c r="J476" s="3">
        <v>113</v>
      </c>
      <c r="K476" s="3">
        <v>107</v>
      </c>
      <c r="L476" s="3">
        <v>205.177111716621</v>
      </c>
    </row>
    <row r="477" spans="1:12" ht="15" customHeight="1" x14ac:dyDescent="0.25">
      <c r="A477" s="101">
        <v>43131</v>
      </c>
      <c r="B477" s="3">
        <v>112.5</v>
      </c>
      <c r="C477" s="99">
        <v>318643</v>
      </c>
      <c r="D477" s="3">
        <v>0.5</v>
      </c>
      <c r="E477" s="3">
        <v>0.44642857142858</v>
      </c>
      <c r="F477" s="3">
        <v>0.44642630561930702</v>
      </c>
      <c r="G477" s="3">
        <v>114.78658</v>
      </c>
      <c r="H477" s="3">
        <v>212.769972752043</v>
      </c>
      <c r="I477" s="3">
        <v>113.1</v>
      </c>
      <c r="J477" s="3">
        <v>116.4</v>
      </c>
      <c r="K477" s="3">
        <v>111.2</v>
      </c>
      <c r="L477" s="3">
        <v>206.53950953678401</v>
      </c>
    </row>
    <row r="478" spans="1:12" ht="15" customHeight="1" x14ac:dyDescent="0.25">
      <c r="A478" s="101">
        <v>43132</v>
      </c>
      <c r="B478" s="3">
        <v>109.6</v>
      </c>
      <c r="C478" s="99">
        <v>245371</v>
      </c>
      <c r="D478" s="3">
        <v>-2.9</v>
      </c>
      <c r="E478" s="3">
        <v>-2.57777777777777</v>
      </c>
      <c r="F478" s="3">
        <v>-2.5777752068229498</v>
      </c>
      <c r="G478" s="3">
        <v>111.82764</v>
      </c>
      <c r="H478" s="3">
        <v>204.70746594005399</v>
      </c>
      <c r="I478" s="3">
        <v>113.9</v>
      </c>
      <c r="J478" s="3">
        <v>113.9</v>
      </c>
      <c r="K478" s="3">
        <v>108.7</v>
      </c>
      <c r="L478" s="3">
        <v>198.63760217983599</v>
      </c>
    </row>
    <row r="479" spans="1:12" ht="15" customHeight="1" x14ac:dyDescent="0.25">
      <c r="A479" s="101">
        <v>43133</v>
      </c>
      <c r="B479" s="3">
        <v>109.5</v>
      </c>
      <c r="C479" s="99">
        <v>375263</v>
      </c>
      <c r="D479" s="3">
        <v>-9.9999999999994302E-2</v>
      </c>
      <c r="E479" s="3">
        <v>-9.1240875912401695E-2</v>
      </c>
      <c r="F479" s="3">
        <v>-9.1238624011025199E-2</v>
      </c>
      <c r="G479" s="3">
        <v>111.72561</v>
      </c>
      <c r="H479" s="3">
        <v>204.42945504087101</v>
      </c>
      <c r="I479" s="3">
        <v>109.8</v>
      </c>
      <c r="J479" s="3">
        <v>110.5</v>
      </c>
      <c r="K479" s="3">
        <v>107.2</v>
      </c>
      <c r="L479" s="3">
        <v>198.36512261580299</v>
      </c>
    </row>
    <row r="480" spans="1:12" ht="15" customHeight="1" x14ac:dyDescent="0.25">
      <c r="A480" s="101">
        <v>43136</v>
      </c>
      <c r="B480" s="3">
        <v>108</v>
      </c>
      <c r="C480" s="99">
        <v>596100</v>
      </c>
      <c r="D480" s="3">
        <v>-1.5</v>
      </c>
      <c r="E480" s="3">
        <v>-1.3698630136986301</v>
      </c>
      <c r="F480" s="3">
        <v>-1.3698649754519101</v>
      </c>
      <c r="G480" s="3">
        <v>110.19512</v>
      </c>
      <c r="H480" s="3">
        <v>200.259182561307</v>
      </c>
      <c r="I480" s="3">
        <v>106.6</v>
      </c>
      <c r="J480" s="3">
        <v>108</v>
      </c>
      <c r="K480" s="3">
        <v>102.7</v>
      </c>
      <c r="L480" s="3">
        <v>194.27792915531299</v>
      </c>
    </row>
    <row r="481" spans="1:12" ht="15" customHeight="1" x14ac:dyDescent="0.25">
      <c r="A481" s="101">
        <v>43137</v>
      </c>
      <c r="B481" s="3">
        <v>101.7</v>
      </c>
      <c r="C481" s="99">
        <v>500344</v>
      </c>
      <c r="D481" s="3">
        <v>-6.2999999999999901</v>
      </c>
      <c r="E481" s="3">
        <v>-5.8333333333333304</v>
      </c>
      <c r="F481" s="3">
        <v>-5.8333345433082604</v>
      </c>
      <c r="G481" s="3">
        <v>103.76707</v>
      </c>
      <c r="H481" s="3">
        <v>182.74405994550401</v>
      </c>
      <c r="I481" s="3">
        <v>102</v>
      </c>
      <c r="J481" s="3">
        <v>104.9</v>
      </c>
      <c r="K481" s="3">
        <v>100</v>
      </c>
      <c r="L481" s="3">
        <v>177.11171662125301</v>
      </c>
    </row>
    <row r="482" spans="1:12" ht="15" customHeight="1" x14ac:dyDescent="0.25">
      <c r="A482" s="101">
        <v>43138</v>
      </c>
      <c r="B482" s="3">
        <v>106.9</v>
      </c>
      <c r="C482" s="99">
        <v>682430</v>
      </c>
      <c r="D482" s="3">
        <v>5.2</v>
      </c>
      <c r="E482" s="3">
        <v>5.1130776794493702</v>
      </c>
      <c r="F482" s="3">
        <v>5.1130768171443899</v>
      </c>
      <c r="G482" s="3">
        <v>109.07276</v>
      </c>
      <c r="H482" s="3">
        <v>197.20098092642999</v>
      </c>
      <c r="I482" s="3">
        <v>98.65</v>
      </c>
      <c r="J482" s="3">
        <v>107</v>
      </c>
      <c r="K482" s="3">
        <v>95.1</v>
      </c>
      <c r="L482" s="3">
        <v>191.280653950953</v>
      </c>
    </row>
    <row r="483" spans="1:12" ht="15" customHeight="1" x14ac:dyDescent="0.25">
      <c r="A483" s="101">
        <v>43139</v>
      </c>
      <c r="B483" s="3">
        <v>99.25</v>
      </c>
      <c r="C483" s="99">
        <v>438989</v>
      </c>
      <c r="D483" s="3">
        <v>-7.65</v>
      </c>
      <c r="E483" s="3">
        <v>-7.1562207670720301</v>
      </c>
      <c r="F483" s="3">
        <v>-7.15622305697591</v>
      </c>
      <c r="G483" s="3">
        <v>101.26727</v>
      </c>
      <c r="H483" s="3">
        <v>175.932615803814</v>
      </c>
      <c r="I483" s="3">
        <v>106.9</v>
      </c>
      <c r="J483" s="3">
        <v>106.9</v>
      </c>
      <c r="K483" s="3">
        <v>99.05</v>
      </c>
      <c r="L483" s="3">
        <v>170.43596730245201</v>
      </c>
    </row>
    <row r="484" spans="1:12" ht="15" customHeight="1" x14ac:dyDescent="0.25">
      <c r="A484" s="101">
        <v>43140</v>
      </c>
      <c r="B484" s="3">
        <v>96.85</v>
      </c>
      <c r="C484" s="99">
        <v>370089</v>
      </c>
      <c r="D484" s="3">
        <v>-2.4</v>
      </c>
      <c r="E484" s="3">
        <v>-2.4181360201511399</v>
      </c>
      <c r="F484" s="3">
        <v>-2.4181356918182901</v>
      </c>
      <c r="G484" s="3">
        <v>98.818489999999997</v>
      </c>
      <c r="H484" s="3">
        <v>169.26019073569401</v>
      </c>
      <c r="I484" s="3">
        <v>98.7</v>
      </c>
      <c r="J484" s="3">
        <v>101.8</v>
      </c>
      <c r="K484" s="3">
        <v>96.6</v>
      </c>
      <c r="L484" s="3">
        <v>163.89645776566701</v>
      </c>
    </row>
    <row r="485" spans="1:12" ht="15" customHeight="1" x14ac:dyDescent="0.25">
      <c r="A485" s="101">
        <v>43143</v>
      </c>
      <c r="B485" s="3">
        <v>96.55</v>
      </c>
      <c r="C485" s="99">
        <v>339941</v>
      </c>
      <c r="D485" s="3">
        <v>-0.29999999999999699</v>
      </c>
      <c r="E485" s="3">
        <v>-0.30975735673721599</v>
      </c>
      <c r="F485" s="3">
        <v>-0.30974972396360301</v>
      </c>
      <c r="G485" s="3">
        <v>98.5124</v>
      </c>
      <c r="H485" s="3">
        <v>168.42615803814701</v>
      </c>
      <c r="I485" s="3">
        <v>99.1</v>
      </c>
      <c r="J485" s="3">
        <v>99.25</v>
      </c>
      <c r="K485" s="3">
        <v>94.6</v>
      </c>
      <c r="L485" s="3">
        <v>163.07901907356899</v>
      </c>
    </row>
    <row r="486" spans="1:12" ht="15" customHeight="1" x14ac:dyDescent="0.25">
      <c r="A486" s="101">
        <v>43144</v>
      </c>
      <c r="B486" s="3">
        <v>92.2</v>
      </c>
      <c r="C486" s="99">
        <v>449420</v>
      </c>
      <c r="D486" s="3">
        <v>-4.3499999999999899</v>
      </c>
      <c r="E486" s="3">
        <v>-4.5054375970999301</v>
      </c>
      <c r="F486" s="3">
        <v>-4.5054429696160003</v>
      </c>
      <c r="G486" s="3">
        <v>94.073980000000006</v>
      </c>
      <c r="H486" s="3">
        <v>156.332370572207</v>
      </c>
      <c r="I486" s="3">
        <v>97.1</v>
      </c>
      <c r="J486" s="3">
        <v>97.85</v>
      </c>
      <c r="K486" s="3">
        <v>91.8</v>
      </c>
      <c r="L486" s="3">
        <v>151.22615803814699</v>
      </c>
    </row>
    <row r="487" spans="1:12" ht="15" customHeight="1" x14ac:dyDescent="0.25">
      <c r="A487" s="101">
        <v>43145</v>
      </c>
      <c r="B487" s="3">
        <v>97.05</v>
      </c>
      <c r="C487" s="99">
        <v>402488</v>
      </c>
      <c r="D487" s="3">
        <v>4.8499999999999899</v>
      </c>
      <c r="E487" s="3">
        <v>5.2603036876355702</v>
      </c>
      <c r="F487" s="3">
        <v>5.2603068351099802</v>
      </c>
      <c r="G487" s="3">
        <v>99.022559999999999</v>
      </c>
      <c r="H487" s="3">
        <v>169.816239782016</v>
      </c>
      <c r="I487" s="3">
        <v>93.05</v>
      </c>
      <c r="J487" s="3">
        <v>97.6</v>
      </c>
      <c r="K487" s="3">
        <v>93</v>
      </c>
      <c r="L487" s="3">
        <v>164.441416893732</v>
      </c>
    </row>
    <row r="488" spans="1:12" ht="15" customHeight="1" x14ac:dyDescent="0.25">
      <c r="A488" s="101">
        <v>43146</v>
      </c>
      <c r="B488" s="3">
        <v>93.15</v>
      </c>
      <c r="C488" s="99">
        <v>340472</v>
      </c>
      <c r="D488" s="3">
        <v>-3.8999999999999901</v>
      </c>
      <c r="E488" s="3">
        <v>-4.0185471406491402</v>
      </c>
      <c r="F488" s="3">
        <v>-4.0185489044112703</v>
      </c>
      <c r="G488" s="3">
        <v>95.043289999999999</v>
      </c>
      <c r="H488" s="3">
        <v>158.973542234332</v>
      </c>
      <c r="I488" s="3">
        <v>98</v>
      </c>
      <c r="J488" s="3">
        <v>98.05</v>
      </c>
      <c r="K488" s="3">
        <v>92.9</v>
      </c>
      <c r="L488" s="3">
        <v>153.81471389645699</v>
      </c>
    </row>
    <row r="489" spans="1:12" ht="15" customHeight="1" x14ac:dyDescent="0.25">
      <c r="A489" s="101">
        <v>43147</v>
      </c>
      <c r="B489" s="3">
        <v>93.85</v>
      </c>
      <c r="C489" s="99">
        <v>283630</v>
      </c>
      <c r="D489" s="3">
        <v>0.69999999999998797</v>
      </c>
      <c r="E489" s="3">
        <v>0.75147611379493495</v>
      </c>
      <c r="F489" s="3">
        <v>0.75147335493122003</v>
      </c>
      <c r="G489" s="3">
        <v>95.757514999999998</v>
      </c>
      <c r="H489" s="3">
        <v>160.91965940054399</v>
      </c>
      <c r="I489" s="3">
        <v>94.15</v>
      </c>
      <c r="J489" s="3">
        <v>96</v>
      </c>
      <c r="K489" s="3">
        <v>93.35</v>
      </c>
      <c r="L489" s="3">
        <v>155.72207084468599</v>
      </c>
    </row>
    <row r="490" spans="1:12" ht="15" customHeight="1" x14ac:dyDescent="0.25">
      <c r="A490" s="101">
        <v>43150</v>
      </c>
      <c r="B490" s="3">
        <v>97.9</v>
      </c>
      <c r="C490" s="99">
        <v>455971</v>
      </c>
      <c r="D490" s="3">
        <v>4.0500000000000096</v>
      </c>
      <c r="E490" s="3">
        <v>4.3153969099627201</v>
      </c>
      <c r="F490" s="3">
        <v>4.3154054279708598</v>
      </c>
      <c r="G490" s="3">
        <v>99.889840000000007</v>
      </c>
      <c r="H490" s="3">
        <v>172.17940054495901</v>
      </c>
      <c r="I490" s="3">
        <v>98.15</v>
      </c>
      <c r="J490" s="3">
        <v>98.55</v>
      </c>
      <c r="K490" s="3">
        <v>96.5</v>
      </c>
      <c r="L490" s="3">
        <v>166.75749318800999</v>
      </c>
    </row>
    <row r="491" spans="1:12" ht="15" customHeight="1" x14ac:dyDescent="0.25">
      <c r="A491" s="101">
        <v>43151</v>
      </c>
      <c r="B491" s="3">
        <v>100.7</v>
      </c>
      <c r="C491" s="99">
        <v>662130</v>
      </c>
      <c r="D491" s="3">
        <v>2.7999999999999901</v>
      </c>
      <c r="E491" s="3">
        <v>2.8600612870275799</v>
      </c>
      <c r="F491" s="3">
        <v>2.8600506317759602</v>
      </c>
      <c r="G491" s="3">
        <v>102.74674</v>
      </c>
      <c r="H491" s="3">
        <v>179.96386920980899</v>
      </c>
      <c r="I491" s="3">
        <v>96.4</v>
      </c>
      <c r="J491" s="3">
        <v>100.7</v>
      </c>
      <c r="K491" s="3">
        <v>95.15</v>
      </c>
      <c r="L491" s="3">
        <v>174.38692098092599</v>
      </c>
    </row>
    <row r="492" spans="1:12" ht="15" customHeight="1" x14ac:dyDescent="0.25">
      <c r="A492" s="101">
        <v>43152</v>
      </c>
      <c r="B492" s="3">
        <v>100.8</v>
      </c>
      <c r="C492" s="99">
        <v>337617</v>
      </c>
      <c r="D492" s="3">
        <v>9.9999999999994302E-2</v>
      </c>
      <c r="E492" s="3">
        <v>9.9304865938432102E-2</v>
      </c>
      <c r="F492" s="3">
        <v>9.9317019693279093E-2</v>
      </c>
      <c r="G492" s="3">
        <v>102.84878500000001</v>
      </c>
      <c r="H492" s="3">
        <v>180.24192098092601</v>
      </c>
      <c r="I492" s="3">
        <v>100.6</v>
      </c>
      <c r="J492" s="3">
        <v>102.9</v>
      </c>
      <c r="K492" s="3">
        <v>99.6</v>
      </c>
      <c r="L492" s="3">
        <v>174.659400544959</v>
      </c>
    </row>
    <row r="493" spans="1:12" ht="15" customHeight="1" x14ac:dyDescent="0.25">
      <c r="A493" s="101">
        <v>43153</v>
      </c>
      <c r="B493" s="3">
        <v>100.8</v>
      </c>
      <c r="C493" s="99">
        <v>254981</v>
      </c>
      <c r="D493" s="3"/>
      <c r="E493" s="3"/>
      <c r="F493" s="3"/>
      <c r="G493" s="3">
        <v>102.84878500000001</v>
      </c>
      <c r="H493" s="3">
        <v>180.24192098092601</v>
      </c>
      <c r="I493" s="3">
        <v>100.9</v>
      </c>
      <c r="J493" s="3">
        <v>101.9</v>
      </c>
      <c r="K493" s="3">
        <v>98</v>
      </c>
      <c r="L493" s="3">
        <v>174.659400544959</v>
      </c>
    </row>
    <row r="494" spans="1:12" ht="15" customHeight="1" x14ac:dyDescent="0.25">
      <c r="A494" s="101">
        <v>43154</v>
      </c>
      <c r="B494" s="3">
        <v>98.1</v>
      </c>
      <c r="C494" s="99">
        <v>439011</v>
      </c>
      <c r="D494" s="3">
        <v>-2.7</v>
      </c>
      <c r="E494" s="3">
        <v>-2.6785714285714302</v>
      </c>
      <c r="F494" s="3">
        <v>-2.6785780697360702</v>
      </c>
      <c r="G494" s="3">
        <v>100.0939</v>
      </c>
      <c r="H494" s="3">
        <v>172.73542234332399</v>
      </c>
      <c r="I494" s="3">
        <v>101.1</v>
      </c>
      <c r="J494" s="3">
        <v>101.7</v>
      </c>
      <c r="K494" s="3">
        <v>98</v>
      </c>
      <c r="L494" s="3">
        <v>167.302452316076</v>
      </c>
    </row>
    <row r="495" spans="1:12" ht="15" customHeight="1" x14ac:dyDescent="0.25">
      <c r="A495" s="101">
        <v>43157</v>
      </c>
      <c r="B495" s="3">
        <v>96</v>
      </c>
      <c r="C495" s="99">
        <v>521210</v>
      </c>
      <c r="D495" s="3">
        <v>-2.0999999999999899</v>
      </c>
      <c r="E495" s="3">
        <v>-2.1406727828746002</v>
      </c>
      <c r="F495" s="3">
        <v>-2.1406699109536</v>
      </c>
      <c r="G495" s="3">
        <v>97.951220000000006</v>
      </c>
      <c r="H495" s="3">
        <v>166.89705722070801</v>
      </c>
      <c r="I495" s="3">
        <v>98.45</v>
      </c>
      <c r="J495" s="3">
        <v>99.25</v>
      </c>
      <c r="K495" s="3">
        <v>95.4</v>
      </c>
      <c r="L495" s="3">
        <v>161.58038147138899</v>
      </c>
    </row>
    <row r="496" spans="1:12" ht="15" customHeight="1" x14ac:dyDescent="0.25">
      <c r="A496" s="101">
        <v>43158</v>
      </c>
      <c r="B496" s="3">
        <v>95.75</v>
      </c>
      <c r="C496" s="99">
        <v>376809</v>
      </c>
      <c r="D496" s="3">
        <v>-0.25</v>
      </c>
      <c r="E496" s="3">
        <v>-0.26041666666666202</v>
      </c>
      <c r="F496" s="3">
        <v>-0.26041533734854</v>
      </c>
      <c r="G496" s="3">
        <v>97.69614</v>
      </c>
      <c r="H496" s="3">
        <v>166.20201634877299</v>
      </c>
      <c r="I496" s="3">
        <v>96</v>
      </c>
      <c r="J496" s="3">
        <v>97.35</v>
      </c>
      <c r="K496" s="3">
        <v>94.2</v>
      </c>
      <c r="L496" s="3">
        <v>160.89918256130699</v>
      </c>
    </row>
    <row r="497" spans="1:12" ht="15" customHeight="1" x14ac:dyDescent="0.25">
      <c r="A497" s="101">
        <v>43159</v>
      </c>
      <c r="B497" s="3">
        <v>94.6</v>
      </c>
      <c r="C497" s="99">
        <v>330167</v>
      </c>
      <c r="D497" s="3">
        <v>-1.1499999999999999</v>
      </c>
      <c r="E497" s="3">
        <v>-1.2010443864229701</v>
      </c>
      <c r="F497" s="3">
        <v>-1.20105052256925</v>
      </c>
      <c r="G497" s="3">
        <v>96.522760000000005</v>
      </c>
      <c r="H497" s="3">
        <v>163.00479564032599</v>
      </c>
      <c r="I497" s="3">
        <v>95.25</v>
      </c>
      <c r="J497" s="3">
        <v>95.45</v>
      </c>
      <c r="K497" s="3">
        <v>93.9</v>
      </c>
      <c r="L497" s="3">
        <v>157.765667574931</v>
      </c>
    </row>
    <row r="498" spans="1:12" ht="15" customHeight="1" x14ac:dyDescent="0.25">
      <c r="A498" s="101">
        <v>43160</v>
      </c>
      <c r="B498" s="3">
        <v>91.45</v>
      </c>
      <c r="C498" s="99">
        <v>415181</v>
      </c>
      <c r="D498" s="3">
        <v>-3.1499999999999901</v>
      </c>
      <c r="E498" s="3">
        <v>-3.3298097251585501</v>
      </c>
      <c r="F498" s="3">
        <v>-3.3298053225995599</v>
      </c>
      <c r="G498" s="3">
        <v>93.30874</v>
      </c>
      <c r="H498" s="3">
        <v>154.24724795640299</v>
      </c>
      <c r="I498" s="3">
        <v>93.95</v>
      </c>
      <c r="J498" s="3">
        <v>94.45</v>
      </c>
      <c r="K498" s="3">
        <v>91.45</v>
      </c>
      <c r="L498" s="3">
        <v>149.18256130790101</v>
      </c>
    </row>
    <row r="499" spans="1:12" ht="15" customHeight="1" x14ac:dyDescent="0.25">
      <c r="A499" s="101">
        <v>43161</v>
      </c>
      <c r="B499" s="3">
        <v>88.3</v>
      </c>
      <c r="C499" s="99">
        <v>519260</v>
      </c>
      <c r="D499" s="3">
        <v>-3.15</v>
      </c>
      <c r="E499" s="3">
        <v>-3.4445051940951301</v>
      </c>
      <c r="F499" s="3">
        <v>-3.44450048302014</v>
      </c>
      <c r="G499" s="3">
        <v>90.094719999999995</v>
      </c>
      <c r="H499" s="3">
        <v>145.48970027247901</v>
      </c>
      <c r="I499" s="3">
        <v>90.55</v>
      </c>
      <c r="J499" s="3">
        <v>91.1</v>
      </c>
      <c r="K499" s="3">
        <v>87.55</v>
      </c>
      <c r="L499" s="3">
        <v>140.59945504087099</v>
      </c>
    </row>
    <row r="500" spans="1:12" ht="15" customHeight="1" x14ac:dyDescent="0.25">
      <c r="A500" s="101">
        <v>43164</v>
      </c>
      <c r="B500" s="3">
        <v>89.2</v>
      </c>
      <c r="C500" s="99">
        <v>476509</v>
      </c>
      <c r="D500" s="3">
        <v>0.90000000000000502</v>
      </c>
      <c r="E500" s="3">
        <v>1.0192525481313699</v>
      </c>
      <c r="F500" s="3">
        <v>1.0192384192991599</v>
      </c>
      <c r="G500" s="3">
        <v>91.013000000000005</v>
      </c>
      <c r="H500" s="3">
        <v>147.99182561307899</v>
      </c>
      <c r="I500" s="3">
        <v>88.05</v>
      </c>
      <c r="J500" s="3">
        <v>91.85</v>
      </c>
      <c r="K500" s="3">
        <v>87.5</v>
      </c>
      <c r="L500" s="3">
        <v>143.051771117166</v>
      </c>
    </row>
    <row r="501" spans="1:12" ht="15" customHeight="1" x14ac:dyDescent="0.25">
      <c r="A501" s="101">
        <v>43165</v>
      </c>
      <c r="B501" s="3">
        <v>88.35</v>
      </c>
      <c r="C501" s="99">
        <v>966966</v>
      </c>
      <c r="D501" s="3">
        <v>-0.85000000000000797</v>
      </c>
      <c r="E501" s="3">
        <v>-0.952914798206283</v>
      </c>
      <c r="F501" s="3">
        <v>-0.95290782635448701</v>
      </c>
      <c r="G501" s="3">
        <v>90.14573</v>
      </c>
      <c r="H501" s="3">
        <v>145.62869209809199</v>
      </c>
      <c r="I501" s="3">
        <v>89.9</v>
      </c>
      <c r="J501" s="3">
        <v>90.6</v>
      </c>
      <c r="K501" s="3">
        <v>87.25</v>
      </c>
      <c r="L501" s="3">
        <v>140.73569482288801</v>
      </c>
    </row>
    <row r="502" spans="1:12" ht="15" customHeight="1" x14ac:dyDescent="0.25">
      <c r="A502" s="101">
        <v>43166</v>
      </c>
      <c r="B502" s="3">
        <v>89.15</v>
      </c>
      <c r="C502" s="99">
        <v>379086</v>
      </c>
      <c r="D502" s="3">
        <v>0.80000000000001104</v>
      </c>
      <c r="E502" s="3">
        <v>0.90548953027731405</v>
      </c>
      <c r="F502" s="3">
        <v>0.90548936705043803</v>
      </c>
      <c r="G502" s="3">
        <v>90.96199</v>
      </c>
      <c r="H502" s="3">
        <v>147.85283378746499</v>
      </c>
      <c r="I502" s="3">
        <v>88.6</v>
      </c>
      <c r="J502" s="3">
        <v>90.5</v>
      </c>
      <c r="K502" s="3">
        <v>87.4</v>
      </c>
      <c r="L502" s="3">
        <v>142.91553133514901</v>
      </c>
    </row>
    <row r="503" spans="1:12" ht="15" customHeight="1" x14ac:dyDescent="0.25">
      <c r="A503" s="101">
        <v>43167</v>
      </c>
      <c r="B503" s="3">
        <v>91.6</v>
      </c>
      <c r="C503" s="99">
        <v>343266</v>
      </c>
      <c r="D503" s="3">
        <v>2.4499999999999802</v>
      </c>
      <c r="E503" s="3">
        <v>2.7481772293886402</v>
      </c>
      <c r="F503" s="3">
        <v>2.7481742648770102</v>
      </c>
      <c r="G503" s="3">
        <v>93.461783999999994</v>
      </c>
      <c r="H503" s="3">
        <v>154.66426158038101</v>
      </c>
      <c r="I503" s="3">
        <v>89.05</v>
      </c>
      <c r="J503" s="3">
        <v>91.65</v>
      </c>
      <c r="K503" s="3">
        <v>89.05</v>
      </c>
      <c r="L503" s="3">
        <v>149.59128065395001</v>
      </c>
    </row>
    <row r="504" spans="1:12" ht="15" customHeight="1" x14ac:dyDescent="0.25">
      <c r="A504" s="101">
        <v>43168</v>
      </c>
      <c r="B504" s="3">
        <v>94.35</v>
      </c>
      <c r="C504" s="99">
        <v>783007</v>
      </c>
      <c r="D504" s="3">
        <v>2.75</v>
      </c>
      <c r="E504" s="3">
        <v>3.00218340611353</v>
      </c>
      <c r="F504" s="3">
        <v>3.0021853638060301</v>
      </c>
      <c r="G504" s="3">
        <v>96.267679999999999</v>
      </c>
      <c r="H504" s="3">
        <v>162.309754768392</v>
      </c>
      <c r="I504" s="3">
        <v>91.65</v>
      </c>
      <c r="J504" s="3">
        <v>94.9</v>
      </c>
      <c r="K504" s="3">
        <v>90</v>
      </c>
      <c r="L504" s="3">
        <v>157.08446866484999</v>
      </c>
    </row>
    <row r="505" spans="1:12" ht="15" customHeight="1" x14ac:dyDescent="0.25">
      <c r="A505" s="101">
        <v>43171</v>
      </c>
      <c r="B505" s="3">
        <v>92.5</v>
      </c>
      <c r="C505" s="99">
        <v>405057</v>
      </c>
      <c r="D505" s="3">
        <v>-1.8499999999999901</v>
      </c>
      <c r="E505" s="3">
        <v>-1.9607843137254799</v>
      </c>
      <c r="F505" s="3">
        <v>-1.96078268428198</v>
      </c>
      <c r="G505" s="3">
        <v>94.380080000000007</v>
      </c>
      <c r="H505" s="3">
        <v>157.16643051771101</v>
      </c>
      <c r="I505" s="3">
        <v>95.05</v>
      </c>
      <c r="J505" s="3">
        <v>95.95</v>
      </c>
      <c r="K505" s="3">
        <v>91.55</v>
      </c>
      <c r="L505" s="3">
        <v>152.04359673024501</v>
      </c>
    </row>
    <row r="506" spans="1:12" ht="15" customHeight="1" x14ac:dyDescent="0.25">
      <c r="A506" s="101">
        <v>43172</v>
      </c>
      <c r="B506" s="3">
        <v>92.9</v>
      </c>
      <c r="C506" s="99">
        <v>331466</v>
      </c>
      <c r="D506" s="3">
        <v>0.40000000000000502</v>
      </c>
      <c r="E506" s="3">
        <v>0.43243243243242802</v>
      </c>
      <c r="F506" s="3">
        <v>0.432432352250611</v>
      </c>
      <c r="G506" s="3">
        <v>94.788210000000007</v>
      </c>
      <c r="H506" s="3">
        <v>158.27850136239701</v>
      </c>
      <c r="I506" s="3">
        <v>92.7</v>
      </c>
      <c r="J506" s="3">
        <v>93.55</v>
      </c>
      <c r="K506" s="3">
        <v>91.7</v>
      </c>
      <c r="L506" s="3">
        <v>153.13351498637601</v>
      </c>
    </row>
    <row r="507" spans="1:12" ht="15" customHeight="1" x14ac:dyDescent="0.25">
      <c r="A507" s="101">
        <v>43173</v>
      </c>
      <c r="B507" s="3">
        <v>92.15</v>
      </c>
      <c r="C507" s="99">
        <v>327555</v>
      </c>
      <c r="D507" s="3">
        <v>-0.75</v>
      </c>
      <c r="E507" s="3">
        <v>-0.80731969860065</v>
      </c>
      <c r="F507" s="3">
        <v>-0.80732192326451402</v>
      </c>
      <c r="G507" s="3">
        <v>94.022964000000002</v>
      </c>
      <c r="H507" s="3">
        <v>156.19336239782001</v>
      </c>
      <c r="I507" s="3">
        <v>92.9</v>
      </c>
      <c r="J507" s="3">
        <v>93.35</v>
      </c>
      <c r="K507" s="3">
        <v>92.15</v>
      </c>
      <c r="L507" s="3">
        <v>151.08991825613001</v>
      </c>
    </row>
    <row r="508" spans="1:12" ht="15" customHeight="1" x14ac:dyDescent="0.25">
      <c r="A508" s="101">
        <v>43174</v>
      </c>
      <c r="B508" s="3">
        <v>91.15</v>
      </c>
      <c r="C508" s="99">
        <v>820564</v>
      </c>
      <c r="D508" s="3">
        <v>-1</v>
      </c>
      <c r="E508" s="3">
        <v>-1.0851871947911</v>
      </c>
      <c r="F508" s="3">
        <v>-1.08518595520983</v>
      </c>
      <c r="G508" s="3">
        <v>93.00264</v>
      </c>
      <c r="H508" s="3">
        <v>153.41318801089901</v>
      </c>
      <c r="I508" s="3">
        <v>92.8</v>
      </c>
      <c r="J508" s="3">
        <v>93.75</v>
      </c>
      <c r="K508" s="3">
        <v>89.45</v>
      </c>
      <c r="L508" s="3">
        <v>148.36512261580299</v>
      </c>
    </row>
    <row r="509" spans="1:12" ht="15" customHeight="1" x14ac:dyDescent="0.25">
      <c r="A509" s="101">
        <v>43175</v>
      </c>
      <c r="B509" s="3">
        <v>88.65</v>
      </c>
      <c r="C509" s="99">
        <v>429508</v>
      </c>
      <c r="D509" s="3">
        <v>-2.5</v>
      </c>
      <c r="E509" s="3">
        <v>-2.7427317608337902</v>
      </c>
      <c r="F509" s="3">
        <v>-2.7427285935108898</v>
      </c>
      <c r="G509" s="3">
        <v>90.451830000000001</v>
      </c>
      <c r="H509" s="3">
        <v>146.462752043596</v>
      </c>
      <c r="I509" s="3">
        <v>90.8</v>
      </c>
      <c r="J509" s="3">
        <v>92.75</v>
      </c>
      <c r="K509" s="3">
        <v>88.3</v>
      </c>
      <c r="L509" s="3">
        <v>141.553133514986</v>
      </c>
    </row>
    <row r="510" spans="1:12" ht="15" customHeight="1" x14ac:dyDescent="0.25">
      <c r="A510" s="101">
        <v>43178</v>
      </c>
      <c r="B510" s="3">
        <v>84.7</v>
      </c>
      <c r="C510" s="99">
        <v>989869</v>
      </c>
      <c r="D510" s="3">
        <v>-3.95</v>
      </c>
      <c r="E510" s="3">
        <v>-4.4557247602932897</v>
      </c>
      <c r="F510" s="3">
        <v>-4.45573074640944</v>
      </c>
      <c r="G510" s="3">
        <v>86.421539999999993</v>
      </c>
      <c r="H510" s="3">
        <v>135.48103542234301</v>
      </c>
      <c r="I510" s="3">
        <v>88.7</v>
      </c>
      <c r="J510" s="3">
        <v>88.7</v>
      </c>
      <c r="K510" s="3">
        <v>82.9</v>
      </c>
      <c r="L510" s="3">
        <v>130.79019073569401</v>
      </c>
    </row>
    <row r="511" spans="1:12" ht="15" customHeight="1" x14ac:dyDescent="0.25">
      <c r="A511" s="101">
        <v>43179</v>
      </c>
      <c r="B511" s="3">
        <v>84.75</v>
      </c>
      <c r="C511" s="99">
        <v>321709</v>
      </c>
      <c r="D511" s="3">
        <v>4.9999999999997102E-2</v>
      </c>
      <c r="E511" s="3">
        <v>5.9031877213699901E-2</v>
      </c>
      <c r="F511" s="3">
        <v>5.9036207871332402E-2</v>
      </c>
      <c r="G511" s="3">
        <v>86.472560000000001</v>
      </c>
      <c r="H511" s="3">
        <v>135.620054495912</v>
      </c>
      <c r="I511" s="3">
        <v>84.85</v>
      </c>
      <c r="J511" s="3">
        <v>85.25</v>
      </c>
      <c r="K511" s="3">
        <v>83.1</v>
      </c>
      <c r="L511" s="3">
        <v>130.926430517711</v>
      </c>
    </row>
    <row r="512" spans="1:12" ht="15" customHeight="1" x14ac:dyDescent="0.25">
      <c r="A512" s="101">
        <v>43180</v>
      </c>
      <c r="B512" s="3">
        <v>83.85</v>
      </c>
      <c r="C512" s="99">
        <v>209961</v>
      </c>
      <c r="D512" s="3">
        <v>-0.90000000000000502</v>
      </c>
      <c r="E512" s="3">
        <v>-1.06194690265487</v>
      </c>
      <c r="F512" s="3">
        <v>-1.0619438120023299</v>
      </c>
      <c r="G512" s="3">
        <v>85.554270000000002</v>
      </c>
      <c r="H512" s="3">
        <v>133.11790190735601</v>
      </c>
      <c r="I512" s="3">
        <v>84.75</v>
      </c>
      <c r="J512" s="3">
        <v>84.75</v>
      </c>
      <c r="K512" s="3">
        <v>83.3</v>
      </c>
      <c r="L512" s="3">
        <v>128.47411444141599</v>
      </c>
    </row>
    <row r="513" spans="1:12" ht="15" customHeight="1" x14ac:dyDescent="0.25">
      <c r="A513" s="101">
        <v>43181</v>
      </c>
      <c r="B513" s="3">
        <v>80.5</v>
      </c>
      <c r="C513" s="99">
        <v>665487</v>
      </c>
      <c r="D513" s="3">
        <v>-3.3499999999999899</v>
      </c>
      <c r="E513" s="3">
        <v>-3.9952295766249102</v>
      </c>
      <c r="F513" s="3">
        <v>-3.9952301620947699</v>
      </c>
      <c r="G513" s="3">
        <v>82.136179999999996</v>
      </c>
      <c r="H513" s="3">
        <v>123.804305177111</v>
      </c>
      <c r="I513" s="3">
        <v>83.6</v>
      </c>
      <c r="J513" s="3">
        <v>83.65</v>
      </c>
      <c r="K513" s="3">
        <v>79.650000000000006</v>
      </c>
      <c r="L513" s="3">
        <v>119.346049046321</v>
      </c>
    </row>
    <row r="514" spans="1:12" ht="15" customHeight="1" x14ac:dyDescent="0.25">
      <c r="A514" s="101">
        <v>43182</v>
      </c>
      <c r="B514" s="3">
        <v>78</v>
      </c>
      <c r="C514" s="99">
        <v>1781503</v>
      </c>
      <c r="D514" s="3">
        <v>-2.5</v>
      </c>
      <c r="E514" s="3">
        <v>-3.1055900621117898</v>
      </c>
      <c r="F514" s="3">
        <v>-3.1055924441579701</v>
      </c>
      <c r="G514" s="3">
        <v>79.585364999999996</v>
      </c>
      <c r="H514" s="3">
        <v>116.853855585831</v>
      </c>
      <c r="I514" s="3">
        <v>79.75</v>
      </c>
      <c r="J514" s="3">
        <v>80.3</v>
      </c>
      <c r="K514" s="3">
        <v>77.5</v>
      </c>
      <c r="L514" s="3">
        <v>112.534059945504</v>
      </c>
    </row>
    <row r="515" spans="1:12" ht="15" customHeight="1" x14ac:dyDescent="0.25">
      <c r="A515" s="101">
        <v>43185</v>
      </c>
      <c r="B515" s="3">
        <v>75.849999999999994</v>
      </c>
      <c r="C515" s="99">
        <v>775497</v>
      </c>
      <c r="D515" s="3">
        <v>-2.15</v>
      </c>
      <c r="E515" s="3">
        <v>-2.7564102564102599</v>
      </c>
      <c r="F515" s="3">
        <v>-2.7564175900933501</v>
      </c>
      <c r="G515" s="3">
        <v>77.391660000000002</v>
      </c>
      <c r="H515" s="3">
        <v>110.876457765667</v>
      </c>
      <c r="I515" s="3">
        <v>78</v>
      </c>
      <c r="J515" s="3">
        <v>79.900000000000006</v>
      </c>
      <c r="K515" s="3">
        <v>75.349999999999994</v>
      </c>
      <c r="L515" s="3">
        <v>106.675749318801</v>
      </c>
    </row>
    <row r="516" spans="1:12" ht="15" customHeight="1" x14ac:dyDescent="0.25">
      <c r="A516" s="101">
        <v>43186</v>
      </c>
      <c r="B516" s="3">
        <v>75.25</v>
      </c>
      <c r="C516" s="99">
        <v>675486</v>
      </c>
      <c r="D516" s="3">
        <v>-0.59999999999999398</v>
      </c>
      <c r="E516" s="3">
        <v>-0.79103493737638897</v>
      </c>
      <c r="F516" s="3">
        <v>-0.79102838729651004</v>
      </c>
      <c r="G516" s="3">
        <v>76.779470000000003</v>
      </c>
      <c r="H516" s="3">
        <v>109.20836512261501</v>
      </c>
      <c r="I516" s="3">
        <v>77.650000000000006</v>
      </c>
      <c r="J516" s="3">
        <v>78</v>
      </c>
      <c r="K516" s="3">
        <v>74.599999999999994</v>
      </c>
      <c r="L516" s="3">
        <v>105.040871934604</v>
      </c>
    </row>
    <row r="517" spans="1:12" ht="15" customHeight="1" x14ac:dyDescent="0.25">
      <c r="A517" s="101">
        <v>43187</v>
      </c>
      <c r="B517" s="3">
        <v>73.7</v>
      </c>
      <c r="C517" s="99">
        <v>828918</v>
      </c>
      <c r="D517" s="3">
        <v>-1.5499999999999901</v>
      </c>
      <c r="E517" s="3">
        <v>-2.0598006644518199</v>
      </c>
      <c r="F517" s="3">
        <v>-2.0598084357706701</v>
      </c>
      <c r="G517" s="3">
        <v>75.197959999999995</v>
      </c>
      <c r="H517" s="3">
        <v>104.899073569482</v>
      </c>
      <c r="I517" s="3">
        <v>74.45</v>
      </c>
      <c r="J517" s="3">
        <v>74.849999999999994</v>
      </c>
      <c r="K517" s="3">
        <v>73.2</v>
      </c>
      <c r="L517" s="3">
        <v>100.81743869209799</v>
      </c>
    </row>
    <row r="518" spans="1:12" ht="15" customHeight="1" x14ac:dyDescent="0.25">
      <c r="A518" s="101">
        <v>43188</v>
      </c>
      <c r="B518" s="3">
        <v>71.099999999999994</v>
      </c>
      <c r="C518" s="99">
        <v>946801</v>
      </c>
      <c r="D518" s="3">
        <v>-2.6</v>
      </c>
      <c r="E518" s="3">
        <v>-3.5278154681139799</v>
      </c>
      <c r="F518" s="3">
        <v>-3.5278084671445802</v>
      </c>
      <c r="G518" s="3">
        <v>72.545119999999997</v>
      </c>
      <c r="H518" s="3">
        <v>97.670626702997197</v>
      </c>
      <c r="I518" s="3">
        <v>74.05</v>
      </c>
      <c r="J518" s="3">
        <v>75.55</v>
      </c>
      <c r="K518" s="3">
        <v>70.55</v>
      </c>
      <c r="L518" s="3">
        <v>93.732970027247902</v>
      </c>
    </row>
    <row r="519" spans="1:12" ht="15" customHeight="1" x14ac:dyDescent="0.25">
      <c r="A519" s="101">
        <v>43193</v>
      </c>
      <c r="B519" s="3">
        <v>70.75</v>
      </c>
      <c r="C519" s="99">
        <v>861522</v>
      </c>
      <c r="D519" s="3">
        <v>-0.34999999999999398</v>
      </c>
      <c r="E519" s="3">
        <v>-0.49226441631503498</v>
      </c>
      <c r="F519" s="3">
        <v>-0.49227294682260198</v>
      </c>
      <c r="G519" s="3">
        <v>72.188000000000002</v>
      </c>
      <c r="H519" s="3">
        <v>96.697547683923702</v>
      </c>
      <c r="I519" s="3">
        <v>71.05</v>
      </c>
      <c r="J519" s="3">
        <v>72.95</v>
      </c>
      <c r="K519" s="3">
        <v>68.900000000000006</v>
      </c>
      <c r="L519" s="3">
        <v>92.779291553133405</v>
      </c>
    </row>
    <row r="520" spans="1:12" ht="15" customHeight="1" x14ac:dyDescent="0.25">
      <c r="A520" s="101">
        <v>43194</v>
      </c>
      <c r="B520" s="3">
        <v>70.400000000000006</v>
      </c>
      <c r="C520" s="99">
        <v>1110160</v>
      </c>
      <c r="D520" s="3">
        <v>-0.34999999999999398</v>
      </c>
      <c r="E520" s="3">
        <v>-0.49469964664310401</v>
      </c>
      <c r="F520" s="3">
        <v>-0.49468886795589401</v>
      </c>
      <c r="G520" s="3">
        <v>71.830894000000001</v>
      </c>
      <c r="H520" s="3">
        <v>95.724506811989002</v>
      </c>
      <c r="I520" s="3">
        <v>71</v>
      </c>
      <c r="J520" s="3">
        <v>71.75</v>
      </c>
      <c r="K520" s="3">
        <v>68.05</v>
      </c>
      <c r="L520" s="3">
        <v>91.825613079019007</v>
      </c>
    </row>
    <row r="521" spans="1:12" ht="15" customHeight="1" x14ac:dyDescent="0.25">
      <c r="A521" s="101">
        <v>43195</v>
      </c>
      <c r="B521" s="3">
        <v>72.45</v>
      </c>
      <c r="C521" s="99">
        <v>684019</v>
      </c>
      <c r="D521" s="3">
        <v>2.0499999999999901</v>
      </c>
      <c r="E521" s="3">
        <v>2.9119318181818099</v>
      </c>
      <c r="F521" s="3">
        <v>2.9119225496483598</v>
      </c>
      <c r="G521" s="3">
        <v>73.922554000000005</v>
      </c>
      <c r="H521" s="3">
        <v>101.423852861035</v>
      </c>
      <c r="I521" s="3">
        <v>71.900000000000006</v>
      </c>
      <c r="J521" s="3">
        <v>73.7</v>
      </c>
      <c r="K521" s="3">
        <v>69.349999999999994</v>
      </c>
      <c r="L521" s="3">
        <v>97.411444141689302</v>
      </c>
    </row>
    <row r="522" spans="1:12" ht="15" customHeight="1" x14ac:dyDescent="0.25">
      <c r="A522" s="101">
        <v>43196</v>
      </c>
      <c r="B522" s="3">
        <v>72.55</v>
      </c>
      <c r="C522" s="99">
        <v>356456</v>
      </c>
      <c r="D522" s="3">
        <v>9.9999999999994302E-2</v>
      </c>
      <c r="E522" s="3">
        <v>0.13802622498273401</v>
      </c>
      <c r="F522" s="3">
        <v>0.138044472868181</v>
      </c>
      <c r="G522" s="3">
        <v>74.024600000000007</v>
      </c>
      <c r="H522" s="3">
        <v>101.701907356948</v>
      </c>
      <c r="I522" s="3">
        <v>72.55</v>
      </c>
      <c r="J522" s="3">
        <v>73.2</v>
      </c>
      <c r="K522" s="3">
        <v>71.5</v>
      </c>
      <c r="L522" s="3">
        <v>97.683923705721995</v>
      </c>
    </row>
    <row r="523" spans="1:12" ht="15" customHeight="1" x14ac:dyDescent="0.25">
      <c r="A523" s="101">
        <v>43199</v>
      </c>
      <c r="B523" s="3">
        <v>69.7</v>
      </c>
      <c r="C523" s="99">
        <v>719913</v>
      </c>
      <c r="D523" s="3">
        <v>-2.8499999999999899</v>
      </c>
      <c r="E523" s="3">
        <v>-3.9283252929014298</v>
      </c>
      <c r="F523" s="3">
        <v>-3.9283427401161402</v>
      </c>
      <c r="G523" s="3">
        <v>71.116659999999996</v>
      </c>
      <c r="H523" s="3">
        <v>93.778365122615696</v>
      </c>
      <c r="I523" s="3">
        <v>72.55</v>
      </c>
      <c r="J523" s="3">
        <v>73.900000000000006</v>
      </c>
      <c r="K523" s="3">
        <v>68.900000000000006</v>
      </c>
      <c r="L523" s="3">
        <v>89.918256130790098</v>
      </c>
    </row>
    <row r="524" spans="1:12" ht="15" customHeight="1" x14ac:dyDescent="0.25">
      <c r="A524" s="101">
        <v>43200</v>
      </c>
      <c r="B524" s="3">
        <v>69.900000000000006</v>
      </c>
      <c r="C524" s="99">
        <v>541462</v>
      </c>
      <c r="D524" s="3">
        <v>0.20000000000000201</v>
      </c>
      <c r="E524" s="3">
        <v>0.28694404591105199</v>
      </c>
      <c r="F524" s="3">
        <v>0.28695104635116903</v>
      </c>
      <c r="G524" s="3">
        <v>71.320729999999998</v>
      </c>
      <c r="H524" s="3">
        <v>94.3344141689373</v>
      </c>
      <c r="I524" s="3">
        <v>70.45</v>
      </c>
      <c r="J524" s="3">
        <v>71.150000000000006</v>
      </c>
      <c r="K524" s="3">
        <v>69</v>
      </c>
      <c r="L524" s="3">
        <v>90.463215258855598</v>
      </c>
    </row>
    <row r="525" spans="1:12" ht="15" customHeight="1" x14ac:dyDescent="0.25">
      <c r="A525" s="101">
        <v>43201</v>
      </c>
      <c r="B525" s="3">
        <v>72.400000000000006</v>
      </c>
      <c r="C525" s="99">
        <v>1046034</v>
      </c>
      <c r="D525" s="3">
        <v>2.5</v>
      </c>
      <c r="E525" s="3">
        <v>3.5765379113018501</v>
      </c>
      <c r="F525" s="3">
        <v>3.57653938763666</v>
      </c>
      <c r="G525" s="3">
        <v>73.871544</v>
      </c>
      <c r="H525" s="3">
        <v>101.284861035422</v>
      </c>
      <c r="I525" s="3">
        <v>70.2</v>
      </c>
      <c r="J525" s="3">
        <v>72.849999999999994</v>
      </c>
      <c r="K525" s="3">
        <v>70.2</v>
      </c>
      <c r="L525" s="3">
        <v>97.275204359672998</v>
      </c>
    </row>
    <row r="526" spans="1:12" ht="15" customHeight="1" x14ac:dyDescent="0.25">
      <c r="A526" s="101">
        <v>43202</v>
      </c>
      <c r="B526" s="3">
        <v>74.650000000000006</v>
      </c>
      <c r="C526" s="99">
        <v>711876</v>
      </c>
      <c r="D526" s="3">
        <v>2.25</v>
      </c>
      <c r="E526" s="3">
        <v>3.10773480662982</v>
      </c>
      <c r="F526" s="3">
        <v>3.1077325255310901</v>
      </c>
      <c r="G526" s="3">
        <v>76.167274000000006</v>
      </c>
      <c r="H526" s="3">
        <v>107.54025613079</v>
      </c>
      <c r="I526" s="3">
        <v>72.5</v>
      </c>
      <c r="J526" s="3">
        <v>74.849999999999994</v>
      </c>
      <c r="K526" s="3">
        <v>70.75</v>
      </c>
      <c r="L526" s="3">
        <v>103.405994550408</v>
      </c>
    </row>
    <row r="527" spans="1:12" ht="15" customHeight="1" x14ac:dyDescent="0.25">
      <c r="A527" s="101">
        <v>43203</v>
      </c>
      <c r="B527" s="3">
        <v>73</v>
      </c>
      <c r="C527" s="99">
        <v>923232</v>
      </c>
      <c r="D527" s="3">
        <v>-1.65</v>
      </c>
      <c r="E527" s="3">
        <v>-2.21031480241126</v>
      </c>
      <c r="F527" s="3">
        <v>-2.2103114783916298</v>
      </c>
      <c r="G527" s="3">
        <v>74.483739999999997</v>
      </c>
      <c r="H527" s="3">
        <v>102.95297002724701</v>
      </c>
      <c r="I527" s="3">
        <v>76.2</v>
      </c>
      <c r="J527" s="3">
        <v>78</v>
      </c>
      <c r="K527" s="3">
        <v>72.400000000000006</v>
      </c>
      <c r="L527" s="3">
        <v>98.9100817438691</v>
      </c>
    </row>
    <row r="528" spans="1:12" ht="15" customHeight="1" x14ac:dyDescent="0.25">
      <c r="A528" s="101">
        <v>43206</v>
      </c>
      <c r="B528" s="3">
        <v>76.55</v>
      </c>
      <c r="C528" s="99">
        <v>644466</v>
      </c>
      <c r="D528" s="3">
        <v>3.5499999999999901</v>
      </c>
      <c r="E528" s="3">
        <v>4.8630136986301302</v>
      </c>
      <c r="F528" s="3">
        <v>4.8630157400796499</v>
      </c>
      <c r="G528" s="3">
        <v>78.105896000000001</v>
      </c>
      <c r="H528" s="3">
        <v>112.822604904632</v>
      </c>
      <c r="I528" s="3">
        <v>73.55</v>
      </c>
      <c r="J528" s="3">
        <v>77.849999999999994</v>
      </c>
      <c r="K528" s="3">
        <v>73</v>
      </c>
      <c r="L528" s="3">
        <v>108.583106267029</v>
      </c>
    </row>
    <row r="529" spans="1:12" ht="15" customHeight="1" x14ac:dyDescent="0.25">
      <c r="A529" s="101">
        <v>43207</v>
      </c>
      <c r="B529" s="3">
        <v>76.400000000000006</v>
      </c>
      <c r="C529" s="99">
        <v>517325</v>
      </c>
      <c r="D529" s="3">
        <v>-0.149999999999991</v>
      </c>
      <c r="E529" s="3">
        <v>-0.19595035924231299</v>
      </c>
      <c r="F529" s="3">
        <v>-0.19595959823571699</v>
      </c>
      <c r="G529" s="3">
        <v>77.952839999999995</v>
      </c>
      <c r="H529" s="3">
        <v>112.405558583106</v>
      </c>
      <c r="I529" s="3">
        <v>76.650000000000006</v>
      </c>
      <c r="J529" s="3">
        <v>76.75</v>
      </c>
      <c r="K529" s="3">
        <v>74.650000000000006</v>
      </c>
      <c r="L529" s="3">
        <v>108.17438692098</v>
      </c>
    </row>
    <row r="530" spans="1:12" ht="15" customHeight="1" x14ac:dyDescent="0.25">
      <c r="A530" s="101">
        <v>43208</v>
      </c>
      <c r="B530" s="3">
        <v>76.95</v>
      </c>
      <c r="C530" s="99">
        <v>249833</v>
      </c>
      <c r="D530" s="3">
        <v>0.54999999999999705</v>
      </c>
      <c r="E530" s="3">
        <v>0.71989528795810498</v>
      </c>
      <c r="F530" s="3">
        <v>0.71989679914163895</v>
      </c>
      <c r="G530" s="3">
        <v>78.514020000000002</v>
      </c>
      <c r="H530" s="3">
        <v>113.93465940054401</v>
      </c>
      <c r="I530" s="3">
        <v>76.849999999999994</v>
      </c>
      <c r="J530" s="3">
        <v>77.099999999999994</v>
      </c>
      <c r="K530" s="3">
        <v>75.7</v>
      </c>
      <c r="L530" s="3">
        <v>109.67302452316</v>
      </c>
    </row>
    <row r="531" spans="1:12" ht="15" customHeight="1" x14ac:dyDescent="0.25">
      <c r="A531" s="101">
        <v>43209</v>
      </c>
      <c r="B531" s="3">
        <v>88.8</v>
      </c>
      <c r="C531" s="99">
        <v>2043966</v>
      </c>
      <c r="D531" s="3">
        <v>11.8499999999999</v>
      </c>
      <c r="E531" s="3">
        <v>15.3996101364522</v>
      </c>
      <c r="F531" s="3">
        <v>15.399619074402199</v>
      </c>
      <c r="G531" s="3">
        <v>90.604879999999994</v>
      </c>
      <c r="H531" s="3">
        <v>146.879782016348</v>
      </c>
      <c r="I531" s="3">
        <v>81</v>
      </c>
      <c r="J531" s="3">
        <v>89.45</v>
      </c>
      <c r="K531" s="3">
        <v>80.2</v>
      </c>
      <c r="L531" s="3">
        <v>141.961852861035</v>
      </c>
    </row>
    <row r="532" spans="1:12" ht="15" customHeight="1" x14ac:dyDescent="0.25">
      <c r="A532" s="101">
        <v>43210</v>
      </c>
      <c r="B532" s="3">
        <v>86.55</v>
      </c>
      <c r="C532" s="99">
        <v>1152245</v>
      </c>
      <c r="D532" s="3">
        <v>-2.25</v>
      </c>
      <c r="E532" s="3">
        <v>-2.5337837837837802</v>
      </c>
      <c r="F532" s="3">
        <v>-2.53378184486309</v>
      </c>
      <c r="G532" s="3">
        <v>88.309150000000002</v>
      </c>
      <c r="H532" s="3">
        <v>140.62438692097999</v>
      </c>
      <c r="I532" s="3">
        <v>89.15</v>
      </c>
      <c r="J532" s="3">
        <v>89.95</v>
      </c>
      <c r="K532" s="3">
        <v>84.05</v>
      </c>
      <c r="L532" s="3">
        <v>135.83106267029899</v>
      </c>
    </row>
    <row r="533" spans="1:12" ht="15" customHeight="1" x14ac:dyDescent="0.25">
      <c r="A533" s="101">
        <v>43213</v>
      </c>
      <c r="B533" s="3">
        <v>88.95</v>
      </c>
      <c r="C533" s="99">
        <v>755265</v>
      </c>
      <c r="D533" s="3">
        <v>2.4</v>
      </c>
      <c r="E533" s="3">
        <v>2.7729636048526798</v>
      </c>
      <c r="F533" s="3">
        <v>2.77295161373425</v>
      </c>
      <c r="G533" s="3">
        <v>90.757919999999999</v>
      </c>
      <c r="H533" s="3">
        <v>147.29678474114399</v>
      </c>
      <c r="I533" s="3">
        <v>86.75</v>
      </c>
      <c r="J533" s="3">
        <v>89.55</v>
      </c>
      <c r="K533" s="3">
        <v>86.15</v>
      </c>
      <c r="L533" s="3">
        <v>142.370572207084</v>
      </c>
    </row>
    <row r="534" spans="1:12" ht="15" customHeight="1" x14ac:dyDescent="0.25">
      <c r="A534" s="101">
        <v>43214</v>
      </c>
      <c r="B534" s="3">
        <v>83.65</v>
      </c>
      <c r="C534" s="99">
        <v>2514946</v>
      </c>
      <c r="D534" s="3">
        <v>-5.2999999999999901</v>
      </c>
      <c r="E534" s="3">
        <v>-5.95840359752669</v>
      </c>
      <c r="F534" s="3">
        <v>-5.9583956970366696</v>
      </c>
      <c r="G534" s="3">
        <v>85.350204000000005</v>
      </c>
      <c r="H534" s="3">
        <v>132.56186376021799</v>
      </c>
      <c r="I534" s="3">
        <v>89</v>
      </c>
      <c r="J534" s="3">
        <v>89.3</v>
      </c>
      <c r="K534" s="3">
        <v>81.7</v>
      </c>
      <c r="L534" s="3">
        <v>127.929155313351</v>
      </c>
    </row>
    <row r="535" spans="1:12" ht="15" customHeight="1" x14ac:dyDescent="0.25">
      <c r="A535" s="101">
        <v>43215</v>
      </c>
      <c r="B535" s="3">
        <v>84</v>
      </c>
      <c r="C535" s="99">
        <v>942533</v>
      </c>
      <c r="D535" s="3">
        <v>0.34999999999999398</v>
      </c>
      <c r="E535" s="3">
        <v>0.418410041840999</v>
      </c>
      <c r="F535" s="3">
        <v>0.41840087458959702</v>
      </c>
      <c r="G535" s="3">
        <v>85.707310000000007</v>
      </c>
      <c r="H535" s="3">
        <v>133.53490463215201</v>
      </c>
      <c r="I535" s="3">
        <v>83.9</v>
      </c>
      <c r="J535" s="3">
        <v>85.7</v>
      </c>
      <c r="K535" s="3">
        <v>81.45</v>
      </c>
      <c r="L535" s="3">
        <v>128.88283378746499</v>
      </c>
    </row>
    <row r="536" spans="1:12" ht="15" customHeight="1" x14ac:dyDescent="0.25">
      <c r="A536" s="101">
        <v>43216</v>
      </c>
      <c r="B536" s="3">
        <v>82.95</v>
      </c>
      <c r="C536" s="99">
        <v>838057</v>
      </c>
      <c r="D536" s="3">
        <v>-1.0499999999999901</v>
      </c>
      <c r="E536" s="3">
        <v>-1.24999999999999</v>
      </c>
      <c r="F536" s="3">
        <v>-1.24999839570277</v>
      </c>
      <c r="G536" s="3">
        <v>84.63597</v>
      </c>
      <c r="H536" s="3">
        <v>130.61572207084399</v>
      </c>
      <c r="I536" s="3">
        <v>84.15</v>
      </c>
      <c r="J536" s="3">
        <v>84.4</v>
      </c>
      <c r="K536" s="3">
        <v>80.5</v>
      </c>
      <c r="L536" s="3">
        <v>126.021798365122</v>
      </c>
    </row>
    <row r="537" spans="1:12" ht="15" customHeight="1" x14ac:dyDescent="0.25">
      <c r="A537" s="101">
        <v>43217</v>
      </c>
      <c r="B537" s="3">
        <v>84.3</v>
      </c>
      <c r="C537" s="99">
        <v>505242</v>
      </c>
      <c r="D537" s="3">
        <v>1.3499999999999901</v>
      </c>
      <c r="E537" s="3">
        <v>1.62748643761301</v>
      </c>
      <c r="F537" s="3">
        <v>1.6274876981973301</v>
      </c>
      <c r="G537" s="3">
        <v>86.013409999999993</v>
      </c>
      <c r="H537" s="3">
        <v>134.36896457765599</v>
      </c>
      <c r="I537" s="3">
        <v>83.15</v>
      </c>
      <c r="J537" s="3">
        <v>84.75</v>
      </c>
      <c r="K537" s="3">
        <v>82.4</v>
      </c>
      <c r="L537" s="3">
        <v>129.70027247956401</v>
      </c>
    </row>
    <row r="538" spans="1:12" ht="15" customHeight="1" x14ac:dyDescent="0.25">
      <c r="A538" s="101">
        <v>43220</v>
      </c>
      <c r="B538" s="3">
        <v>85.8</v>
      </c>
      <c r="C538" s="99">
        <v>310646</v>
      </c>
      <c r="D538" s="3">
        <v>1.5</v>
      </c>
      <c r="E538" s="3">
        <v>1.77935943060498</v>
      </c>
      <c r="F538" s="3">
        <v>1.7793737046351199</v>
      </c>
      <c r="G538" s="3">
        <v>87.543909999999997</v>
      </c>
      <c r="H538" s="3">
        <v>138.539264305177</v>
      </c>
      <c r="I538" s="3">
        <v>85</v>
      </c>
      <c r="J538" s="3">
        <v>85.8</v>
      </c>
      <c r="K538" s="3">
        <v>83.35</v>
      </c>
      <c r="L538" s="3">
        <v>133.78746594005401</v>
      </c>
    </row>
    <row r="539" spans="1:12" ht="15" customHeight="1" x14ac:dyDescent="0.25">
      <c r="A539" s="101">
        <v>43222</v>
      </c>
      <c r="B539" s="3">
        <v>81</v>
      </c>
      <c r="C539" s="99">
        <v>2703499</v>
      </c>
      <c r="D539" s="3">
        <v>-4.7999999999999901</v>
      </c>
      <c r="E539" s="3">
        <v>-5.5944055944055897</v>
      </c>
      <c r="F539" s="3">
        <v>-5.5944154196448297</v>
      </c>
      <c r="G539" s="3">
        <v>82.646339999999995</v>
      </c>
      <c r="H539" s="3">
        <v>125.19438692097999</v>
      </c>
      <c r="I539" s="3">
        <v>88.7</v>
      </c>
      <c r="J539" s="3">
        <v>89.45</v>
      </c>
      <c r="K539" s="3">
        <v>80.45</v>
      </c>
      <c r="L539" s="3">
        <v>120.708446866485</v>
      </c>
    </row>
    <row r="540" spans="1:12" ht="15" customHeight="1" x14ac:dyDescent="0.25">
      <c r="A540" s="101">
        <v>43223</v>
      </c>
      <c r="B540" s="3">
        <v>83.55</v>
      </c>
      <c r="C540" s="99">
        <v>1592598</v>
      </c>
      <c r="D540" s="3">
        <v>2.5499999999999901</v>
      </c>
      <c r="E540" s="3">
        <v>3.1481481481481399</v>
      </c>
      <c r="F540" s="3">
        <v>3.1481490892397699</v>
      </c>
      <c r="G540" s="3">
        <v>85.248170000000002</v>
      </c>
      <c r="H540" s="3">
        <v>132.283841961852</v>
      </c>
      <c r="I540" s="3">
        <v>83.4</v>
      </c>
      <c r="J540" s="3">
        <v>85</v>
      </c>
      <c r="K540" s="3">
        <v>81.849999999999994</v>
      </c>
      <c r="L540" s="3">
        <v>127.656675749318</v>
      </c>
    </row>
    <row r="541" spans="1:12" ht="15" customHeight="1" x14ac:dyDescent="0.25">
      <c r="A541" s="101">
        <v>43224</v>
      </c>
      <c r="B541" s="3">
        <v>82</v>
      </c>
      <c r="C541" s="99">
        <v>482758</v>
      </c>
      <c r="D541" s="3">
        <v>-1.5499999999999901</v>
      </c>
      <c r="E541" s="3">
        <v>-1.8551765409934</v>
      </c>
      <c r="F541" s="3">
        <v>-1.8551788267126399</v>
      </c>
      <c r="G541" s="3">
        <v>83.666663999999997</v>
      </c>
      <c r="H541" s="3">
        <v>127.974561307901</v>
      </c>
      <c r="I541" s="3">
        <v>83.8</v>
      </c>
      <c r="J541" s="3">
        <v>84.1</v>
      </c>
      <c r="K541" s="3">
        <v>81.3</v>
      </c>
      <c r="L541" s="3">
        <v>123.433242506811</v>
      </c>
    </row>
    <row r="542" spans="1:12" ht="15" customHeight="1" x14ac:dyDescent="0.25">
      <c r="A542" s="101">
        <v>43227</v>
      </c>
      <c r="B542" s="3">
        <v>81.45</v>
      </c>
      <c r="C542" s="99">
        <v>722134</v>
      </c>
      <c r="D542" s="3">
        <v>-0.54999999999999705</v>
      </c>
      <c r="E542" s="3">
        <v>-0.67073170731707299</v>
      </c>
      <c r="F542" s="3">
        <v>-0.67073308910702201</v>
      </c>
      <c r="G542" s="3">
        <v>83.105484000000004</v>
      </c>
      <c r="H542" s="3">
        <v>126.44546049046301</v>
      </c>
      <c r="I542" s="3">
        <v>81.900000000000006</v>
      </c>
      <c r="J542" s="3">
        <v>81.900000000000006</v>
      </c>
      <c r="K542" s="3">
        <v>79.2</v>
      </c>
      <c r="L542" s="3">
        <v>121.934604904632</v>
      </c>
    </row>
    <row r="543" spans="1:12" ht="15" customHeight="1" x14ac:dyDescent="0.25">
      <c r="A543" s="101">
        <v>43228</v>
      </c>
      <c r="B543" s="3">
        <v>83</v>
      </c>
      <c r="C543" s="99">
        <v>439211</v>
      </c>
      <c r="D543" s="3">
        <v>1.5499999999999901</v>
      </c>
      <c r="E543" s="3">
        <v>1.90300798035605</v>
      </c>
      <c r="F543" s="3">
        <v>1.9030103958000899</v>
      </c>
      <c r="G543" s="3">
        <v>84.686989999999994</v>
      </c>
      <c r="H543" s="3">
        <v>130.754741144414</v>
      </c>
      <c r="I543" s="3">
        <v>81.05</v>
      </c>
      <c r="J543" s="3">
        <v>83</v>
      </c>
      <c r="K543" s="3">
        <v>80.650000000000006</v>
      </c>
      <c r="L543" s="3">
        <v>126.158038147138</v>
      </c>
    </row>
    <row r="544" spans="1:12" ht="15" customHeight="1" x14ac:dyDescent="0.25">
      <c r="A544" s="101">
        <v>43229</v>
      </c>
      <c r="B544" s="3">
        <v>82.3</v>
      </c>
      <c r="C544" s="99">
        <v>756016</v>
      </c>
      <c r="D544" s="3">
        <v>-0.70000000000000195</v>
      </c>
      <c r="E544" s="3">
        <v>-0.843373493975907</v>
      </c>
      <c r="F544" s="3">
        <v>-0.84337629664249503</v>
      </c>
      <c r="G544" s="3">
        <v>83.972759999999994</v>
      </c>
      <c r="H544" s="3">
        <v>128.80861035422299</v>
      </c>
      <c r="I544" s="3">
        <v>83.05</v>
      </c>
      <c r="J544" s="3">
        <v>83.55</v>
      </c>
      <c r="K544" s="3">
        <v>81.7</v>
      </c>
      <c r="L544" s="3">
        <v>124.25068119891</v>
      </c>
    </row>
    <row r="545" spans="1:12" ht="15" customHeight="1" x14ac:dyDescent="0.25">
      <c r="A545" s="101">
        <v>43231</v>
      </c>
      <c r="B545" s="3">
        <v>83.45</v>
      </c>
      <c r="C545" s="99">
        <v>418260</v>
      </c>
      <c r="D545" s="3">
        <v>1.1499999999999999</v>
      </c>
      <c r="E545" s="3">
        <v>1.3973268529769101</v>
      </c>
      <c r="F545" s="3">
        <v>1.3973221792400401</v>
      </c>
      <c r="G545" s="3">
        <v>85.146129999999999</v>
      </c>
      <c r="H545" s="3">
        <v>132.005803814713</v>
      </c>
      <c r="I545" s="3">
        <v>82.3</v>
      </c>
      <c r="J545" s="3">
        <v>84.8</v>
      </c>
      <c r="K545" s="3">
        <v>82.3</v>
      </c>
      <c r="L545" s="3">
        <v>127.384196185286</v>
      </c>
    </row>
    <row r="546" spans="1:12" ht="15" customHeight="1" x14ac:dyDescent="0.25">
      <c r="A546" s="101">
        <v>43234</v>
      </c>
      <c r="B546" s="3">
        <v>85</v>
      </c>
      <c r="C546" s="99">
        <v>870468</v>
      </c>
      <c r="D546" s="3">
        <v>1.5499999999999901</v>
      </c>
      <c r="E546" s="3">
        <v>1.85739964050328</v>
      </c>
      <c r="F546" s="3">
        <v>1.8574067899504101</v>
      </c>
      <c r="G546" s="3">
        <v>86.727639999999994</v>
      </c>
      <c r="H546" s="3">
        <v>136.31509536784699</v>
      </c>
      <c r="I546" s="3">
        <v>84.8</v>
      </c>
      <c r="J546" s="3">
        <v>85.9</v>
      </c>
      <c r="K546" s="3">
        <v>83.4</v>
      </c>
      <c r="L546" s="3">
        <v>131.60762942779201</v>
      </c>
    </row>
    <row r="547" spans="1:12" ht="15" customHeight="1" x14ac:dyDescent="0.25">
      <c r="A547" s="101">
        <v>43235</v>
      </c>
      <c r="B547" s="3">
        <v>84.3</v>
      </c>
      <c r="C547" s="99">
        <v>1017650</v>
      </c>
      <c r="D547" s="3">
        <v>-0.70000000000000195</v>
      </c>
      <c r="E547" s="3">
        <v>-0.82352941176471095</v>
      </c>
      <c r="F547" s="3">
        <v>-0.82353215191834905</v>
      </c>
      <c r="G547" s="3">
        <v>86.013409999999993</v>
      </c>
      <c r="H547" s="3">
        <v>134.36896457765599</v>
      </c>
      <c r="I547" s="3">
        <v>85.7</v>
      </c>
      <c r="J547" s="3">
        <v>88.75</v>
      </c>
      <c r="K547" s="3">
        <v>83.8</v>
      </c>
      <c r="L547" s="3">
        <v>129.70027247956401</v>
      </c>
    </row>
    <row r="548" spans="1:12" ht="15" customHeight="1" x14ac:dyDescent="0.25">
      <c r="A548" s="101">
        <v>43236</v>
      </c>
      <c r="B548" s="3">
        <v>85.3</v>
      </c>
      <c r="C548" s="99">
        <v>502269</v>
      </c>
      <c r="D548" s="3">
        <v>1</v>
      </c>
      <c r="E548" s="3">
        <v>1.1862396204033101</v>
      </c>
      <c r="F548" s="3">
        <v>1.1862510741057699</v>
      </c>
      <c r="G548" s="3">
        <v>87.033744999999996</v>
      </c>
      <c r="H548" s="3">
        <v>137.14916893732899</v>
      </c>
      <c r="I548" s="3">
        <v>84.35</v>
      </c>
      <c r="J548" s="3">
        <v>86</v>
      </c>
      <c r="K548" s="3">
        <v>83.7</v>
      </c>
      <c r="L548" s="3">
        <v>132.42506811989</v>
      </c>
    </row>
    <row r="549" spans="1:12" ht="15" customHeight="1" x14ac:dyDescent="0.25">
      <c r="A549" s="101">
        <v>43237</v>
      </c>
      <c r="B549" s="3">
        <v>81.349999999999994</v>
      </c>
      <c r="C549" s="99">
        <v>1214229</v>
      </c>
      <c r="D549" s="3">
        <v>-3.95</v>
      </c>
      <c r="E549" s="3">
        <v>-4.6307151230949604</v>
      </c>
      <c r="F549" s="3">
        <v>-4.63072685198137</v>
      </c>
      <c r="G549" s="3">
        <v>83.003450000000001</v>
      </c>
      <c r="H549" s="3">
        <v>126.167438692098</v>
      </c>
      <c r="I549" s="3">
        <v>85</v>
      </c>
      <c r="J549" s="3">
        <v>85</v>
      </c>
      <c r="K549" s="3">
        <v>80.900000000000006</v>
      </c>
      <c r="L549" s="3">
        <v>121.662125340599</v>
      </c>
    </row>
    <row r="550" spans="1:12" ht="15" customHeight="1" x14ac:dyDescent="0.25">
      <c r="A550" s="101">
        <v>43238</v>
      </c>
      <c r="B550" s="3">
        <v>81.75</v>
      </c>
      <c r="C550" s="99">
        <v>538481</v>
      </c>
      <c r="D550" s="3">
        <v>0.40000000000000502</v>
      </c>
      <c r="E550" s="3">
        <v>0.49170251997541198</v>
      </c>
      <c r="F550" s="3">
        <v>0.49170245333176599</v>
      </c>
      <c r="G550" s="3">
        <v>83.411580000000001</v>
      </c>
      <c r="H550" s="3">
        <v>127.279509536784</v>
      </c>
      <c r="I550" s="3">
        <v>81.400000000000006</v>
      </c>
      <c r="J550" s="3">
        <v>82.85</v>
      </c>
      <c r="K550" s="3">
        <v>80.599999999999994</v>
      </c>
      <c r="L550" s="3">
        <v>122.75204359673</v>
      </c>
    </row>
    <row r="551" spans="1:12" ht="15" customHeight="1" x14ac:dyDescent="0.25">
      <c r="A551" s="101">
        <v>43241</v>
      </c>
      <c r="B551" s="3">
        <v>81.8</v>
      </c>
      <c r="C551" s="99">
        <v>506698</v>
      </c>
      <c r="D551" s="3">
        <v>4.9999999999997102E-2</v>
      </c>
      <c r="E551" s="3">
        <v>6.1162079510701503E-2</v>
      </c>
      <c r="F551" s="3">
        <v>6.1166567040204997E-2</v>
      </c>
      <c r="G551" s="3">
        <v>83.462599999999995</v>
      </c>
      <c r="H551" s="3">
        <v>127.418528610354</v>
      </c>
      <c r="I551" s="3">
        <v>81.75</v>
      </c>
      <c r="J551" s="3">
        <v>82.6</v>
      </c>
      <c r="K551" s="3">
        <v>81.2</v>
      </c>
      <c r="L551" s="3">
        <v>122.888283378746</v>
      </c>
    </row>
    <row r="552" spans="1:12" ht="15" customHeight="1" x14ac:dyDescent="0.25">
      <c r="A552" s="101">
        <v>43242</v>
      </c>
      <c r="B552" s="3">
        <v>80.099999999999994</v>
      </c>
      <c r="C552" s="99">
        <v>881475</v>
      </c>
      <c r="D552" s="3">
        <v>-1.7</v>
      </c>
      <c r="E552" s="3">
        <v>-2.0782396088019501</v>
      </c>
      <c r="F552" s="3">
        <v>-2.0782482213590199</v>
      </c>
      <c r="G552" s="3">
        <v>81.728039999999993</v>
      </c>
      <c r="H552" s="3">
        <v>122.692207084468</v>
      </c>
      <c r="I552" s="3">
        <v>81.8</v>
      </c>
      <c r="J552" s="3">
        <v>81.8</v>
      </c>
      <c r="K552" s="3">
        <v>78.25</v>
      </c>
      <c r="L552" s="3">
        <v>118.25613079019</v>
      </c>
    </row>
    <row r="553" spans="1:12" ht="15" customHeight="1" x14ac:dyDescent="0.25">
      <c r="A553" s="101">
        <v>43243</v>
      </c>
      <c r="B553" s="3">
        <v>80.45</v>
      </c>
      <c r="C553" s="99">
        <v>402898</v>
      </c>
      <c r="D553" s="3">
        <v>0.35000000000000803</v>
      </c>
      <c r="E553" s="3">
        <v>0.43695380774033599</v>
      </c>
      <c r="F553" s="3">
        <v>0.43696141495623803</v>
      </c>
      <c r="G553" s="3">
        <v>82.085160000000002</v>
      </c>
      <c r="H553" s="3">
        <v>123.665286103542</v>
      </c>
      <c r="I553" s="3">
        <v>79.849999999999994</v>
      </c>
      <c r="J553" s="3">
        <v>81.3</v>
      </c>
      <c r="K553" s="3">
        <v>78.3</v>
      </c>
      <c r="L553" s="3">
        <v>119.20980926430499</v>
      </c>
    </row>
    <row r="554" spans="1:12" ht="15" customHeight="1" x14ac:dyDescent="0.25">
      <c r="A554" s="101">
        <v>43244</v>
      </c>
      <c r="B554" s="3">
        <v>81.05</v>
      </c>
      <c r="C554" s="99">
        <v>496440</v>
      </c>
      <c r="D554" s="3">
        <v>0.59999999999999398</v>
      </c>
      <c r="E554" s="3">
        <v>0.74580484773150102</v>
      </c>
      <c r="F554" s="3">
        <v>0.74581081403752802</v>
      </c>
      <c r="G554" s="3">
        <v>82.697360000000003</v>
      </c>
      <c r="H554" s="3">
        <v>125.33340599455001</v>
      </c>
      <c r="I554" s="3">
        <v>80.55</v>
      </c>
      <c r="J554" s="3">
        <v>82.35</v>
      </c>
      <c r="K554" s="3">
        <v>80</v>
      </c>
      <c r="L554" s="3">
        <v>120.844686648501</v>
      </c>
    </row>
    <row r="555" spans="1:12" ht="15" customHeight="1" x14ac:dyDescent="0.25">
      <c r="A555" s="101">
        <v>43245</v>
      </c>
      <c r="B555" s="3">
        <v>79</v>
      </c>
      <c r="C555" s="99">
        <v>411675</v>
      </c>
      <c r="D555" s="3">
        <v>-2.0499999999999901</v>
      </c>
      <c r="E555" s="3">
        <v>-2.5293028994447799</v>
      </c>
      <c r="F555" s="3">
        <v>-2.5293068605817699</v>
      </c>
      <c r="G555" s="3">
        <v>80.605689999999996</v>
      </c>
      <c r="H555" s="3">
        <v>119.634032697547</v>
      </c>
      <c r="I555" s="3">
        <v>81.25</v>
      </c>
      <c r="J555" s="3">
        <v>81.75</v>
      </c>
      <c r="K555" s="3">
        <v>78.900000000000006</v>
      </c>
      <c r="L555" s="3">
        <v>115.258855585831</v>
      </c>
    </row>
    <row r="556" spans="1:12" ht="15" customHeight="1" x14ac:dyDescent="0.25">
      <c r="A556" s="101">
        <v>43248</v>
      </c>
      <c r="B556" s="3">
        <v>79.150000000000006</v>
      </c>
      <c r="C556" s="99">
        <v>198872</v>
      </c>
      <c r="D556" s="3">
        <v>0.15000000000000499</v>
      </c>
      <c r="E556" s="3">
        <v>0.18987341772152</v>
      </c>
      <c r="F556" s="3">
        <v>0.18987493314679399</v>
      </c>
      <c r="G556" s="3">
        <v>80.758740000000003</v>
      </c>
      <c r="H556" s="3">
        <v>120.051062670299</v>
      </c>
      <c r="I556" s="3">
        <v>79.349999999999994</v>
      </c>
      <c r="J556" s="3">
        <v>80.75</v>
      </c>
      <c r="K556" s="3">
        <v>78.7</v>
      </c>
      <c r="L556" s="3">
        <v>115.66757493188</v>
      </c>
    </row>
    <row r="557" spans="1:12" ht="15" customHeight="1" x14ac:dyDescent="0.25">
      <c r="A557" s="101">
        <v>43249</v>
      </c>
      <c r="B557" s="3">
        <v>76.7</v>
      </c>
      <c r="C557" s="99">
        <v>658486</v>
      </c>
      <c r="D557" s="3">
        <v>-2.4500000000000002</v>
      </c>
      <c r="E557" s="3">
        <v>-3.0953885028427099</v>
      </c>
      <c r="F557" s="3">
        <v>-3.09539252345939</v>
      </c>
      <c r="G557" s="3">
        <v>78.258939999999996</v>
      </c>
      <c r="H557" s="3">
        <v>113.23961852860999</v>
      </c>
      <c r="I557" s="3">
        <v>79.150000000000006</v>
      </c>
      <c r="J557" s="3">
        <v>79.2</v>
      </c>
      <c r="K557" s="3">
        <v>74.650000000000006</v>
      </c>
      <c r="L557" s="3">
        <v>108.991825613079</v>
      </c>
    </row>
    <row r="558" spans="1:12" ht="15" customHeight="1" x14ac:dyDescent="0.25">
      <c r="A558" s="101">
        <v>43250</v>
      </c>
      <c r="B558" s="3">
        <v>76.25</v>
      </c>
      <c r="C558" s="99">
        <v>472412</v>
      </c>
      <c r="D558" s="3">
        <v>-0.45000000000000201</v>
      </c>
      <c r="E558" s="3">
        <v>-0.58670143415906395</v>
      </c>
      <c r="F558" s="3">
        <v>0.97783716467409998</v>
      </c>
      <c r="G558" s="3">
        <v>79.024185000000003</v>
      </c>
      <c r="H558" s="3">
        <v>115.324754768392</v>
      </c>
      <c r="I558" s="3">
        <v>75.599999999999994</v>
      </c>
      <c r="J558" s="3">
        <v>77.400000000000006</v>
      </c>
      <c r="K558" s="3">
        <v>74.8</v>
      </c>
      <c r="L558" s="3">
        <v>107.765667574931</v>
      </c>
    </row>
    <row r="559" spans="1:12" ht="15" customHeight="1" x14ac:dyDescent="0.25">
      <c r="A559" s="101">
        <v>43251</v>
      </c>
      <c r="B559" s="3">
        <v>75</v>
      </c>
      <c r="C559" s="99">
        <v>2223158</v>
      </c>
      <c r="D559" s="3">
        <v>-1.25</v>
      </c>
      <c r="E559" s="3">
        <v>-1.63934426229508</v>
      </c>
      <c r="F559" s="3">
        <v>-1.6393399058781699</v>
      </c>
      <c r="G559" s="3">
        <v>77.728710000000007</v>
      </c>
      <c r="H559" s="3">
        <v>111.79485013623901</v>
      </c>
      <c r="I559" s="3">
        <v>76.55</v>
      </c>
      <c r="J559" s="3">
        <v>77</v>
      </c>
      <c r="K559" s="3">
        <v>75</v>
      </c>
      <c r="L559" s="3">
        <v>104.359673024523</v>
      </c>
    </row>
    <row r="560" spans="1:12" ht="15" customHeight="1" x14ac:dyDescent="0.25">
      <c r="A560" s="101">
        <v>43252</v>
      </c>
      <c r="B560" s="3">
        <v>78.75</v>
      </c>
      <c r="C560" s="99">
        <v>852915</v>
      </c>
      <c r="D560" s="3">
        <v>3.75</v>
      </c>
      <c r="E560" s="3">
        <v>5</v>
      </c>
      <c r="F560" s="3">
        <v>4.9999864914778298</v>
      </c>
      <c r="G560" s="3">
        <v>81.615134999999995</v>
      </c>
      <c r="H560" s="3">
        <v>122.384564032697</v>
      </c>
      <c r="I560" s="3">
        <v>75.400000000000006</v>
      </c>
      <c r="J560" s="3">
        <v>79.849999999999994</v>
      </c>
      <c r="K560" s="3">
        <v>75.400000000000006</v>
      </c>
      <c r="L560" s="3">
        <v>114.577656675749</v>
      </c>
    </row>
    <row r="561" spans="1:12" ht="15" customHeight="1" x14ac:dyDescent="0.25">
      <c r="A561" s="101">
        <v>43255</v>
      </c>
      <c r="B561" s="3">
        <v>77.3</v>
      </c>
      <c r="C561" s="99">
        <v>393443</v>
      </c>
      <c r="D561" s="3">
        <v>-1.45</v>
      </c>
      <c r="E561" s="3">
        <v>-1.8412698412698401</v>
      </c>
      <c r="F561" s="3">
        <v>-1.84125775200885</v>
      </c>
      <c r="G561" s="3">
        <v>80.112390000000005</v>
      </c>
      <c r="H561" s="3">
        <v>118.289891008174</v>
      </c>
      <c r="I561" s="3">
        <v>79.05</v>
      </c>
      <c r="J561" s="3">
        <v>79.8</v>
      </c>
      <c r="K561" s="3">
        <v>76.599999999999994</v>
      </c>
      <c r="L561" s="3">
        <v>110.626702997275</v>
      </c>
    </row>
    <row r="562" spans="1:12" ht="15" customHeight="1" x14ac:dyDescent="0.25">
      <c r="A562" s="101">
        <v>43256</v>
      </c>
      <c r="B562" s="3">
        <v>75.150000000000006</v>
      </c>
      <c r="C562" s="99">
        <v>1059922</v>
      </c>
      <c r="D562" s="3">
        <v>-2.1499999999999901</v>
      </c>
      <c r="E562" s="3">
        <v>-2.7813712807244402</v>
      </c>
      <c r="F562" s="3">
        <v>-2.7813800087602001</v>
      </c>
      <c r="G562" s="3">
        <v>77.884159999999994</v>
      </c>
      <c r="H562" s="3">
        <v>112.218419618528</v>
      </c>
      <c r="I562" s="3">
        <v>77.349999999999994</v>
      </c>
      <c r="J562" s="3">
        <v>77.5</v>
      </c>
      <c r="K562" s="3">
        <v>75.05</v>
      </c>
      <c r="L562" s="3">
        <v>104.768392370572</v>
      </c>
    </row>
    <row r="563" spans="1:12" ht="15" customHeight="1" x14ac:dyDescent="0.25">
      <c r="A563" s="101">
        <v>43258</v>
      </c>
      <c r="B563" s="3">
        <v>75.55</v>
      </c>
      <c r="C563" s="99">
        <v>512528</v>
      </c>
      <c r="D563" s="3">
        <v>0.39999999999999097</v>
      </c>
      <c r="E563" s="3">
        <v>0.53226879574184105</v>
      </c>
      <c r="F563" s="3">
        <v>0.53226484050159495</v>
      </c>
      <c r="G563" s="3">
        <v>78.29871</v>
      </c>
      <c r="H563" s="3">
        <v>113.347983651226</v>
      </c>
      <c r="I563" s="3">
        <v>75.3</v>
      </c>
      <c r="J563" s="3">
        <v>76.8</v>
      </c>
      <c r="K563" s="3">
        <v>75.2</v>
      </c>
      <c r="L563" s="3">
        <v>105.85831062670201</v>
      </c>
    </row>
    <row r="564" spans="1:12" ht="15" customHeight="1" x14ac:dyDescent="0.25">
      <c r="A564" s="101">
        <v>43259</v>
      </c>
      <c r="B564" s="3">
        <v>74.150000000000006</v>
      </c>
      <c r="C564" s="99">
        <v>990263</v>
      </c>
      <c r="D564" s="3">
        <v>-1.3999999999999899</v>
      </c>
      <c r="E564" s="3">
        <v>-1.8530774321641099</v>
      </c>
      <c r="F564" s="3">
        <v>-1.8530701208231799</v>
      </c>
      <c r="G564" s="3">
        <v>76.84778</v>
      </c>
      <c r="H564" s="3">
        <v>109.39449591280599</v>
      </c>
      <c r="I564" s="3">
        <v>75.45</v>
      </c>
      <c r="J564" s="3">
        <v>75.5</v>
      </c>
      <c r="K564" s="3">
        <v>73.099999999999994</v>
      </c>
      <c r="L564" s="3">
        <v>102.043596730245</v>
      </c>
    </row>
    <row r="565" spans="1:12" ht="15" customHeight="1" x14ac:dyDescent="0.25">
      <c r="A565" s="101">
        <v>43262</v>
      </c>
      <c r="B565" s="3">
        <v>73.95</v>
      </c>
      <c r="C565" s="99">
        <v>542884</v>
      </c>
      <c r="D565" s="3">
        <v>-0.20000000000000201</v>
      </c>
      <c r="E565" s="3">
        <v>-0.26972353337829602</v>
      </c>
      <c r="F565" s="3">
        <v>-0.26973453234433398</v>
      </c>
      <c r="G565" s="3">
        <v>76.640495000000001</v>
      </c>
      <c r="H565" s="3">
        <v>108.829686648501</v>
      </c>
      <c r="I565" s="3">
        <v>74.2</v>
      </c>
      <c r="J565" s="3">
        <v>74.650000000000006</v>
      </c>
      <c r="K565" s="3">
        <v>72.7</v>
      </c>
      <c r="L565" s="3">
        <v>101.498637602179</v>
      </c>
    </row>
    <row r="566" spans="1:12" ht="15" customHeight="1" x14ac:dyDescent="0.25">
      <c r="A566" s="101">
        <v>43263</v>
      </c>
      <c r="B566" s="3">
        <v>78.349999999999994</v>
      </c>
      <c r="C566" s="99">
        <v>1537744</v>
      </c>
      <c r="D566" s="3">
        <v>4.3999999999999897</v>
      </c>
      <c r="E566" s="3">
        <v>5.9499661933738901</v>
      </c>
      <c r="F566" s="3">
        <v>5.9499733137161996</v>
      </c>
      <c r="G566" s="3">
        <v>81.200584000000006</v>
      </c>
      <c r="H566" s="3">
        <v>121.254997275204</v>
      </c>
      <c r="I566" s="3">
        <v>74.8</v>
      </c>
      <c r="J566" s="3">
        <v>79.8</v>
      </c>
      <c r="K566" s="3">
        <v>74.75</v>
      </c>
      <c r="L566" s="3">
        <v>113.487738419618</v>
      </c>
    </row>
    <row r="567" spans="1:12" ht="15" customHeight="1" x14ac:dyDescent="0.25">
      <c r="A567" s="101">
        <v>43264</v>
      </c>
      <c r="B567" s="3">
        <v>77.349999999999994</v>
      </c>
      <c r="C567" s="99">
        <v>692047</v>
      </c>
      <c r="D567" s="3">
        <v>-1</v>
      </c>
      <c r="E567" s="3">
        <v>-1.2763241863433299</v>
      </c>
      <c r="F567" s="3">
        <v>-1.27632579588344</v>
      </c>
      <c r="G567" s="3">
        <v>80.164199999999994</v>
      </c>
      <c r="H567" s="3">
        <v>118.431062670299</v>
      </c>
      <c r="I567" s="3">
        <v>78.55</v>
      </c>
      <c r="J567" s="3">
        <v>79</v>
      </c>
      <c r="K567" s="3">
        <v>76.650000000000006</v>
      </c>
      <c r="L567" s="3">
        <v>110.762942779291</v>
      </c>
    </row>
    <row r="568" spans="1:12" ht="15" customHeight="1" x14ac:dyDescent="0.25">
      <c r="A568" s="101">
        <v>43265</v>
      </c>
      <c r="B568" s="3">
        <v>76.2</v>
      </c>
      <c r="C568" s="99">
        <v>366349</v>
      </c>
      <c r="D568" s="3">
        <v>-1.1499999999999899</v>
      </c>
      <c r="E568" s="3">
        <v>-1.4867485455720499</v>
      </c>
      <c r="F568" s="3">
        <v>-1.4867484488088101</v>
      </c>
      <c r="G568" s="3">
        <v>78.972359999999995</v>
      </c>
      <c r="H568" s="3">
        <v>115.18354223433199</v>
      </c>
      <c r="I568" s="3">
        <v>77.400000000000006</v>
      </c>
      <c r="J568" s="3">
        <v>77.55</v>
      </c>
      <c r="K568" s="3">
        <v>75.05</v>
      </c>
      <c r="L568" s="3">
        <v>107.629427792915</v>
      </c>
    </row>
    <row r="569" spans="1:12" ht="15" customHeight="1" x14ac:dyDescent="0.25">
      <c r="A569" s="101">
        <v>43266</v>
      </c>
      <c r="B569" s="3">
        <v>74.150000000000006</v>
      </c>
      <c r="C569" s="99">
        <v>783646</v>
      </c>
      <c r="D569" s="3">
        <v>-2.0499999999999901</v>
      </c>
      <c r="E569" s="3">
        <v>-2.6902887139107601</v>
      </c>
      <c r="F569" s="3">
        <v>-2.6902830306704701</v>
      </c>
      <c r="G569" s="3">
        <v>76.84778</v>
      </c>
      <c r="H569" s="3">
        <v>109.39449591280599</v>
      </c>
      <c r="I569" s="3">
        <v>76.400000000000006</v>
      </c>
      <c r="J569" s="3">
        <v>76.45</v>
      </c>
      <c r="K569" s="3">
        <v>73.2</v>
      </c>
      <c r="L569" s="3">
        <v>102.043596730245</v>
      </c>
    </row>
    <row r="570" spans="1:12" ht="15" customHeight="1" x14ac:dyDescent="0.25">
      <c r="A570" s="101">
        <v>43269</v>
      </c>
      <c r="B570" s="3">
        <v>72.3</v>
      </c>
      <c r="C570" s="99">
        <v>590098</v>
      </c>
      <c r="D570" s="3">
        <v>-1.85</v>
      </c>
      <c r="E570" s="3">
        <v>-2.49494268374916</v>
      </c>
      <c r="F570" s="3">
        <v>-2.4949452020604901</v>
      </c>
      <c r="G570" s="3">
        <v>74.93047</v>
      </c>
      <c r="H570" s="3">
        <v>104.170217983651</v>
      </c>
      <c r="I570" s="3">
        <v>74.099999999999994</v>
      </c>
      <c r="J570" s="3">
        <v>74.099999999999994</v>
      </c>
      <c r="K570" s="3">
        <v>72</v>
      </c>
      <c r="L570" s="3">
        <v>97.002724795640304</v>
      </c>
    </row>
    <row r="571" spans="1:12" ht="15" customHeight="1" x14ac:dyDescent="0.25">
      <c r="A571" s="101">
        <v>43270</v>
      </c>
      <c r="B571" s="3">
        <v>72.599999999999994</v>
      </c>
      <c r="C571" s="99">
        <v>399435</v>
      </c>
      <c r="D571" s="3">
        <v>0.29999999999999699</v>
      </c>
      <c r="E571" s="3">
        <v>0.414937759336098</v>
      </c>
      <c r="F571" s="3">
        <v>0.41494468138261098</v>
      </c>
      <c r="G571" s="3">
        <v>75.241389999999996</v>
      </c>
      <c r="H571" s="3">
        <v>105.017411444141</v>
      </c>
      <c r="I571" s="3">
        <v>72.2</v>
      </c>
      <c r="J571" s="3">
        <v>73.400000000000006</v>
      </c>
      <c r="K571" s="3">
        <v>71.150000000000006</v>
      </c>
      <c r="L571" s="3">
        <v>97.820163487738299</v>
      </c>
    </row>
    <row r="572" spans="1:12" ht="15" customHeight="1" x14ac:dyDescent="0.25">
      <c r="A572" s="101">
        <v>43271</v>
      </c>
      <c r="B572" s="3">
        <v>73.599999999999994</v>
      </c>
      <c r="C572" s="99">
        <v>369017</v>
      </c>
      <c r="D572" s="3">
        <v>1</v>
      </c>
      <c r="E572" s="3">
        <v>1.37741046831956</v>
      </c>
      <c r="F572" s="3">
        <v>1.37739347983869</v>
      </c>
      <c r="G572" s="3">
        <v>76.277760000000001</v>
      </c>
      <c r="H572" s="3">
        <v>107.841307901907</v>
      </c>
      <c r="I572" s="3">
        <v>73.25</v>
      </c>
      <c r="J572" s="3">
        <v>74.95</v>
      </c>
      <c r="K572" s="3">
        <v>72.75</v>
      </c>
      <c r="L572" s="3">
        <v>100.544959128065</v>
      </c>
    </row>
    <row r="573" spans="1:12" ht="15" customHeight="1" x14ac:dyDescent="0.25">
      <c r="A573" s="101">
        <v>43272</v>
      </c>
      <c r="B573" s="3">
        <v>71.400000000000006</v>
      </c>
      <c r="C573" s="99">
        <v>533951</v>
      </c>
      <c r="D573" s="3">
        <v>-2.1999999999999802</v>
      </c>
      <c r="E573" s="3">
        <v>-2.9891304347825902</v>
      </c>
      <c r="F573" s="3">
        <v>-2.9891150448046599</v>
      </c>
      <c r="G573" s="3">
        <v>73.997730000000004</v>
      </c>
      <c r="H573" s="3">
        <v>101.628692098092</v>
      </c>
      <c r="I573" s="3">
        <v>73.7</v>
      </c>
      <c r="J573" s="3">
        <v>73.7</v>
      </c>
      <c r="K573" s="3">
        <v>71.400000000000006</v>
      </c>
      <c r="L573" s="3">
        <v>94.550408719345995</v>
      </c>
    </row>
    <row r="574" spans="1:12" ht="15" customHeight="1" x14ac:dyDescent="0.25">
      <c r="A574" s="101">
        <v>43276</v>
      </c>
      <c r="B574" s="3">
        <v>71</v>
      </c>
      <c r="C574" s="99">
        <v>434830</v>
      </c>
      <c r="D574" s="3">
        <v>-0.40000000000000502</v>
      </c>
      <c r="E574" s="3">
        <v>-0.56022408963586301</v>
      </c>
      <c r="F574" s="3">
        <v>-0.56022529339753102</v>
      </c>
      <c r="G574" s="3">
        <v>73.583175999999995</v>
      </c>
      <c r="H574" s="3">
        <v>100.499117166212</v>
      </c>
      <c r="I574" s="3">
        <v>71.55</v>
      </c>
      <c r="J574" s="3">
        <v>72.599999999999994</v>
      </c>
      <c r="K574" s="3">
        <v>70.900000000000006</v>
      </c>
      <c r="L574" s="3">
        <v>93.460490463215194</v>
      </c>
    </row>
    <row r="575" spans="1:12" ht="15" customHeight="1" x14ac:dyDescent="0.25">
      <c r="A575" s="101">
        <v>43277</v>
      </c>
      <c r="B575" s="3">
        <v>70</v>
      </c>
      <c r="C575" s="99">
        <v>470776</v>
      </c>
      <c r="D575" s="3">
        <v>-1</v>
      </c>
      <c r="E575" s="3">
        <v>-1.40845070422535</v>
      </c>
      <c r="F575" s="3">
        <v>-1.4084551066401201</v>
      </c>
      <c r="G575" s="3">
        <v>72.546790000000001</v>
      </c>
      <c r="H575" s="3">
        <v>97.675177111716593</v>
      </c>
      <c r="I575" s="3">
        <v>71</v>
      </c>
      <c r="J575" s="3">
        <v>71.55</v>
      </c>
      <c r="K575" s="3">
        <v>68.650000000000006</v>
      </c>
      <c r="L575" s="3">
        <v>90.735694822888206</v>
      </c>
    </row>
    <row r="576" spans="1:12" ht="15" customHeight="1" x14ac:dyDescent="0.25">
      <c r="A576" s="101">
        <v>43278</v>
      </c>
      <c r="B576" s="3">
        <v>69.900000000000006</v>
      </c>
      <c r="C576" s="99">
        <v>307316</v>
      </c>
      <c r="D576" s="3">
        <v>-9.9999999999994302E-2</v>
      </c>
      <c r="E576" s="3">
        <v>-0.142857142857133</v>
      </c>
      <c r="F576" s="3">
        <v>-0.14285952555584899</v>
      </c>
      <c r="G576" s="3">
        <v>72.443150000000003</v>
      </c>
      <c r="H576" s="3">
        <v>97.392779291553097</v>
      </c>
      <c r="I576" s="3">
        <v>70</v>
      </c>
      <c r="J576" s="3">
        <v>70.95</v>
      </c>
      <c r="K576" s="3">
        <v>69.25</v>
      </c>
      <c r="L576" s="3">
        <v>90.463215258855598</v>
      </c>
    </row>
    <row r="577" spans="1:12" ht="15" customHeight="1" x14ac:dyDescent="0.25">
      <c r="A577" s="101">
        <v>43279</v>
      </c>
      <c r="B577" s="3">
        <v>68.75</v>
      </c>
      <c r="C577" s="99">
        <v>323694</v>
      </c>
      <c r="D577" s="3">
        <v>-1.1499999999999999</v>
      </c>
      <c r="E577" s="3">
        <v>-1.64520743919885</v>
      </c>
      <c r="F577" s="3">
        <v>-1.64520731083614</v>
      </c>
      <c r="G577" s="3">
        <v>71.251310000000004</v>
      </c>
      <c r="H577" s="3">
        <v>94.145258855585794</v>
      </c>
      <c r="I577" s="3">
        <v>69.8</v>
      </c>
      <c r="J577" s="3">
        <v>70.099999999999994</v>
      </c>
      <c r="K577" s="3">
        <v>68.2</v>
      </c>
      <c r="L577" s="3">
        <v>87.329700272479499</v>
      </c>
    </row>
    <row r="578" spans="1:12" ht="15" customHeight="1" x14ac:dyDescent="0.25">
      <c r="A578" s="101">
        <v>43280</v>
      </c>
      <c r="B578" s="3">
        <v>71</v>
      </c>
      <c r="C578" s="99">
        <v>317666</v>
      </c>
      <c r="D578" s="3">
        <v>2.25</v>
      </c>
      <c r="E578" s="3">
        <v>3.2727272727272698</v>
      </c>
      <c r="F578" s="3">
        <v>3.2727342135884898</v>
      </c>
      <c r="G578" s="3">
        <v>73.583175999999995</v>
      </c>
      <c r="H578" s="3">
        <v>100.499117166212</v>
      </c>
      <c r="I578" s="3">
        <v>69.349999999999994</v>
      </c>
      <c r="J578" s="3">
        <v>71.3</v>
      </c>
      <c r="K578" s="3">
        <v>69.25</v>
      </c>
      <c r="L578" s="3">
        <v>93.460490463215194</v>
      </c>
    </row>
    <row r="579" spans="1:12" ht="15" customHeight="1" x14ac:dyDescent="0.25">
      <c r="A579" s="101">
        <v>43283</v>
      </c>
      <c r="B579" s="3">
        <v>69.7</v>
      </c>
      <c r="C579" s="99">
        <v>407987</v>
      </c>
      <c r="D579" s="3">
        <v>-1.2999999999999901</v>
      </c>
      <c r="E579" s="3">
        <v>-1.83098591549295</v>
      </c>
      <c r="F579" s="3">
        <v>-1.83099734645864</v>
      </c>
      <c r="G579" s="3">
        <v>72.235870000000006</v>
      </c>
      <c r="H579" s="3">
        <v>96.827983651226106</v>
      </c>
      <c r="I579" s="3">
        <v>70.55</v>
      </c>
      <c r="J579" s="3">
        <v>71.849999999999994</v>
      </c>
      <c r="K579" s="3">
        <v>69.7</v>
      </c>
      <c r="L579" s="3">
        <v>89.918256130790098</v>
      </c>
    </row>
    <row r="580" spans="1:12" ht="15" customHeight="1" x14ac:dyDescent="0.25">
      <c r="A580" s="101">
        <v>43284</v>
      </c>
      <c r="B580" s="3">
        <v>70.55</v>
      </c>
      <c r="C580" s="99">
        <v>563707</v>
      </c>
      <c r="D580" s="3">
        <v>0.84999999999999398</v>
      </c>
      <c r="E580" s="3">
        <v>1.2195121951219501</v>
      </c>
      <c r="F580" s="3">
        <v>1.2195270853663001</v>
      </c>
      <c r="G580" s="3">
        <v>73.116805999999997</v>
      </c>
      <c r="H580" s="3">
        <v>99.2283542234332</v>
      </c>
      <c r="I580" s="3">
        <v>70.05</v>
      </c>
      <c r="J580" s="3">
        <v>71.650000000000006</v>
      </c>
      <c r="K580" s="3">
        <v>70</v>
      </c>
      <c r="L580" s="3">
        <v>92.234332425068104</v>
      </c>
    </row>
    <row r="581" spans="1:12" ht="15" customHeight="1" x14ac:dyDescent="0.25">
      <c r="A581" s="101">
        <v>43285</v>
      </c>
      <c r="B581" s="3">
        <v>67.599999999999994</v>
      </c>
      <c r="C581" s="99">
        <v>538650</v>
      </c>
      <c r="D581" s="3">
        <v>-2.95</v>
      </c>
      <c r="E581" s="3">
        <v>-4.1814316087880998</v>
      </c>
      <c r="F581" s="3">
        <v>-4.1814408577967503</v>
      </c>
      <c r="G581" s="3">
        <v>70.059470000000005</v>
      </c>
      <c r="H581" s="3">
        <v>90.897738419618506</v>
      </c>
      <c r="I581" s="3">
        <v>70.349999999999994</v>
      </c>
      <c r="J581" s="3">
        <v>70.349999999999994</v>
      </c>
      <c r="K581" s="3">
        <v>67.349999999999994</v>
      </c>
      <c r="L581" s="3">
        <v>84.1961852861035</v>
      </c>
    </row>
    <row r="582" spans="1:12" ht="15" customHeight="1" x14ac:dyDescent="0.25">
      <c r="A582" s="101">
        <v>43286</v>
      </c>
      <c r="B582" s="3">
        <v>67.2</v>
      </c>
      <c r="C582" s="99">
        <v>349766</v>
      </c>
      <c r="D582" s="3">
        <v>-0.39999999999999097</v>
      </c>
      <c r="E582" s="3">
        <v>-0.59171597633135198</v>
      </c>
      <c r="F582" s="3">
        <v>-0.59172585804604305</v>
      </c>
      <c r="G582" s="3">
        <v>69.644909999999996</v>
      </c>
      <c r="H582" s="3">
        <v>89.768147138964494</v>
      </c>
      <c r="I582" s="3">
        <v>68.05</v>
      </c>
      <c r="J582" s="3">
        <v>68.8</v>
      </c>
      <c r="K582" s="3">
        <v>67.099999999999994</v>
      </c>
      <c r="L582" s="3">
        <v>83.106267029972699</v>
      </c>
    </row>
    <row r="583" spans="1:12" ht="15" customHeight="1" x14ac:dyDescent="0.25">
      <c r="A583" s="101">
        <v>43287</v>
      </c>
      <c r="B583" s="3">
        <v>65.7</v>
      </c>
      <c r="C583" s="99">
        <v>443012</v>
      </c>
      <c r="D583" s="3">
        <v>-1.5</v>
      </c>
      <c r="E583" s="3">
        <v>-2.2321428571428599</v>
      </c>
      <c r="F583" s="3">
        <v>-2.2321372803841601</v>
      </c>
      <c r="G583" s="3">
        <v>68.090339999999998</v>
      </c>
      <c r="H583" s="3">
        <v>85.532261580381402</v>
      </c>
      <c r="I583" s="3">
        <v>67.3</v>
      </c>
      <c r="J583" s="3">
        <v>67.5</v>
      </c>
      <c r="K583" s="3">
        <v>65.55</v>
      </c>
      <c r="L583" s="3">
        <v>79.019073569482202</v>
      </c>
    </row>
    <row r="584" spans="1:12" ht="15" customHeight="1" x14ac:dyDescent="0.25">
      <c r="A584" s="101">
        <v>43290</v>
      </c>
      <c r="B584" s="3">
        <v>66.400000000000006</v>
      </c>
      <c r="C584" s="99">
        <v>475391</v>
      </c>
      <c r="D584" s="3">
        <v>0.70000000000000195</v>
      </c>
      <c r="E584" s="3">
        <v>1.0654490106544801</v>
      </c>
      <c r="F584" s="3">
        <v>1.06545216252409</v>
      </c>
      <c r="G584" s="3">
        <v>68.815809999999999</v>
      </c>
      <c r="H584" s="3">
        <v>87.509019073569405</v>
      </c>
      <c r="I584" s="3">
        <v>66.099999999999994</v>
      </c>
      <c r="J584" s="3">
        <v>66.95</v>
      </c>
      <c r="K584" s="3">
        <v>65.599999999999994</v>
      </c>
      <c r="L584" s="3">
        <v>80.926430517711097</v>
      </c>
    </row>
    <row r="585" spans="1:12" ht="15" customHeight="1" x14ac:dyDescent="0.25">
      <c r="A585" s="101">
        <v>43291</v>
      </c>
      <c r="B585" s="3">
        <v>72.5</v>
      </c>
      <c r="C585" s="99">
        <v>832033</v>
      </c>
      <c r="D585" s="3">
        <v>6.0999999999999899</v>
      </c>
      <c r="E585" s="3">
        <v>9.1867469879517891</v>
      </c>
      <c r="F585" s="3">
        <v>9.1867551947728305</v>
      </c>
      <c r="G585" s="3">
        <v>75.137749999999997</v>
      </c>
      <c r="H585" s="3">
        <v>104.73501362397801</v>
      </c>
      <c r="I585" s="3">
        <v>66.45</v>
      </c>
      <c r="J585" s="3">
        <v>72.95</v>
      </c>
      <c r="K585" s="3">
        <v>66.45</v>
      </c>
      <c r="L585" s="3">
        <v>97.547683923705705</v>
      </c>
    </row>
    <row r="586" spans="1:12" ht="15" customHeight="1" x14ac:dyDescent="0.25">
      <c r="A586" s="101">
        <v>43292</v>
      </c>
      <c r="B586" s="3">
        <v>71.099999999999994</v>
      </c>
      <c r="C586" s="99">
        <v>555863</v>
      </c>
      <c r="D586" s="3">
        <v>-1.4</v>
      </c>
      <c r="E586" s="3">
        <v>-1.9310344827586301</v>
      </c>
      <c r="F586" s="3">
        <v>-1.93104531344097</v>
      </c>
      <c r="G586" s="3">
        <v>73.686806000000004</v>
      </c>
      <c r="H586" s="3">
        <v>100.781487738419</v>
      </c>
      <c r="I586" s="3">
        <v>71.95</v>
      </c>
      <c r="J586" s="3">
        <v>71.95</v>
      </c>
      <c r="K586" s="3">
        <v>69.5</v>
      </c>
      <c r="L586" s="3">
        <v>93.732970027247902</v>
      </c>
    </row>
    <row r="587" spans="1:12" ht="15" customHeight="1" x14ac:dyDescent="0.25">
      <c r="A587" s="101">
        <v>43293</v>
      </c>
      <c r="B587" s="3">
        <v>73.900000000000006</v>
      </c>
      <c r="C587" s="99">
        <v>594783</v>
      </c>
      <c r="D587" s="3">
        <v>2.80000000000001</v>
      </c>
      <c r="E587" s="3">
        <v>3.93811533052041</v>
      </c>
      <c r="F587" s="3">
        <v>3.9381242823850902</v>
      </c>
      <c r="G587" s="3">
        <v>76.588684000000001</v>
      </c>
      <c r="H587" s="3">
        <v>108.68851226158</v>
      </c>
      <c r="I587" s="3">
        <v>71.25</v>
      </c>
      <c r="J587" s="3">
        <v>74.900000000000006</v>
      </c>
      <c r="K587" s="3">
        <v>71.150000000000006</v>
      </c>
      <c r="L587" s="3">
        <v>101.362397820163</v>
      </c>
    </row>
    <row r="588" spans="1:12" ht="15" customHeight="1" x14ac:dyDescent="0.25">
      <c r="A588" s="101">
        <v>43294</v>
      </c>
      <c r="B588" s="3">
        <v>70.05</v>
      </c>
      <c r="C588" s="99">
        <v>893356</v>
      </c>
      <c r="D588" s="3">
        <v>-3.85</v>
      </c>
      <c r="E588" s="3">
        <v>-5.2097428958051504</v>
      </c>
      <c r="F588" s="3">
        <v>-5.20974351772385</v>
      </c>
      <c r="G588" s="3">
        <v>72.598609999999994</v>
      </c>
      <c r="H588" s="3">
        <v>97.816376021798305</v>
      </c>
      <c r="I588" s="3">
        <v>74</v>
      </c>
      <c r="J588" s="3">
        <v>74.650000000000006</v>
      </c>
      <c r="K588" s="3">
        <v>68.75</v>
      </c>
      <c r="L588" s="3">
        <v>90.871934604904595</v>
      </c>
    </row>
    <row r="589" spans="1:12" ht="15" customHeight="1" x14ac:dyDescent="0.25">
      <c r="A589" s="101">
        <v>43297</v>
      </c>
      <c r="B589" s="3">
        <v>70</v>
      </c>
      <c r="C589" s="99">
        <v>506499</v>
      </c>
      <c r="D589" s="3">
        <v>-4.9999999999997102E-2</v>
      </c>
      <c r="E589" s="3">
        <v>-7.1377587437537707E-2</v>
      </c>
      <c r="F589" s="3">
        <v>-7.1378777086772399E-2</v>
      </c>
      <c r="G589" s="3">
        <v>72.546790000000001</v>
      </c>
      <c r="H589" s="3">
        <v>97.675177111716593</v>
      </c>
      <c r="I589" s="3">
        <v>70.3</v>
      </c>
      <c r="J589" s="3">
        <v>70.55</v>
      </c>
      <c r="K589" s="3">
        <v>68.650000000000006</v>
      </c>
      <c r="L589" s="3">
        <v>90.735694822888206</v>
      </c>
    </row>
    <row r="590" spans="1:12" ht="15" customHeight="1" x14ac:dyDescent="0.25">
      <c r="A590" s="101">
        <v>43298</v>
      </c>
      <c r="B590" s="3">
        <v>68.849999999999994</v>
      </c>
      <c r="C590" s="99">
        <v>468677</v>
      </c>
      <c r="D590" s="3">
        <v>-1.1499999999999999</v>
      </c>
      <c r="E590" s="3">
        <v>-1.6428571428571399</v>
      </c>
      <c r="F590" s="3">
        <v>-1.64285697547748</v>
      </c>
      <c r="G590" s="3">
        <v>71.354950000000002</v>
      </c>
      <c r="H590" s="3">
        <v>94.427656675749304</v>
      </c>
      <c r="I590" s="3">
        <v>70.05</v>
      </c>
      <c r="J590" s="3">
        <v>70.349999999999994</v>
      </c>
      <c r="K590" s="3">
        <v>68.55</v>
      </c>
      <c r="L590" s="3">
        <v>87.602179836512207</v>
      </c>
    </row>
    <row r="591" spans="1:12" ht="15" customHeight="1" x14ac:dyDescent="0.25">
      <c r="A591" s="101">
        <v>43299</v>
      </c>
      <c r="B591" s="3">
        <v>77.8</v>
      </c>
      <c r="C591" s="99">
        <v>1865535</v>
      </c>
      <c r="D591" s="3">
        <v>8.9499999999999993</v>
      </c>
      <c r="E591" s="3">
        <v>12.999273783587499</v>
      </c>
      <c r="F591" s="3">
        <v>12.999280358265199</v>
      </c>
      <c r="G591" s="3">
        <v>80.630579999999995</v>
      </c>
      <c r="H591" s="3">
        <v>119.70185286103499</v>
      </c>
      <c r="I591" s="3">
        <v>75.5</v>
      </c>
      <c r="J591" s="3">
        <v>78.099999999999994</v>
      </c>
      <c r="K591" s="3">
        <v>74.099999999999994</v>
      </c>
      <c r="L591" s="3">
        <v>111.989100817438</v>
      </c>
    </row>
    <row r="592" spans="1:12" ht="15" customHeight="1" x14ac:dyDescent="0.25">
      <c r="A592" s="101">
        <v>43300</v>
      </c>
      <c r="B592" s="3">
        <v>74.3</v>
      </c>
      <c r="C592" s="99">
        <v>1097918</v>
      </c>
      <c r="D592" s="3">
        <v>-3.5</v>
      </c>
      <c r="E592" s="3">
        <v>-4.4987146529563002</v>
      </c>
      <c r="F592" s="3">
        <v>-4.4987212047835801</v>
      </c>
      <c r="G592" s="3">
        <v>77.003235000000004</v>
      </c>
      <c r="H592" s="3">
        <v>109.818079019073</v>
      </c>
      <c r="I592" s="3">
        <v>77.55</v>
      </c>
      <c r="J592" s="3">
        <v>77.55</v>
      </c>
      <c r="K592" s="3">
        <v>73.099999999999994</v>
      </c>
      <c r="L592" s="3">
        <v>102.452316076294</v>
      </c>
    </row>
    <row r="593" spans="1:12" ht="15" customHeight="1" x14ac:dyDescent="0.25">
      <c r="A593" s="101">
        <v>43301</v>
      </c>
      <c r="B593" s="3">
        <v>73.849999999999994</v>
      </c>
      <c r="C593" s="99">
        <v>841997</v>
      </c>
      <c r="D593" s="3">
        <v>-0.45000000000000201</v>
      </c>
      <c r="E593" s="3">
        <v>-0.60565275908479599</v>
      </c>
      <c r="F593" s="3">
        <v>-0.60565637274849704</v>
      </c>
      <c r="G593" s="3">
        <v>76.536860000000004</v>
      </c>
      <c r="H593" s="3">
        <v>108.547302452316</v>
      </c>
      <c r="I593" s="3">
        <v>74.45</v>
      </c>
      <c r="J593" s="3">
        <v>75</v>
      </c>
      <c r="K593" s="3">
        <v>72.3</v>
      </c>
      <c r="L593" s="3">
        <v>101.22615803814701</v>
      </c>
    </row>
    <row r="594" spans="1:12" ht="15" customHeight="1" x14ac:dyDescent="0.25">
      <c r="A594" s="101">
        <v>43304</v>
      </c>
      <c r="B594" s="3">
        <v>73.8</v>
      </c>
      <c r="C594" s="99">
        <v>456944</v>
      </c>
      <c r="D594" s="3">
        <v>-4.9999999999997102E-2</v>
      </c>
      <c r="E594" s="3">
        <v>-6.7704807041291101E-2</v>
      </c>
      <c r="F594" s="3">
        <v>-6.7692873734304104E-2</v>
      </c>
      <c r="G594" s="3">
        <v>76.485050000000001</v>
      </c>
      <c r="H594" s="3">
        <v>108.40613079019001</v>
      </c>
      <c r="I594" s="3">
        <v>73.45</v>
      </c>
      <c r="J594" s="3">
        <v>73.8</v>
      </c>
      <c r="K594" s="3">
        <v>72.45</v>
      </c>
      <c r="L594" s="3">
        <v>101.08991825613001</v>
      </c>
    </row>
    <row r="595" spans="1:12" ht="15" customHeight="1" x14ac:dyDescent="0.25">
      <c r="A595" s="101">
        <v>43305</v>
      </c>
      <c r="B595" s="3">
        <v>77</v>
      </c>
      <c r="C595" s="99">
        <v>557745</v>
      </c>
      <c r="D595" s="3">
        <v>3.2</v>
      </c>
      <c r="E595" s="3">
        <v>4.3360433604336004</v>
      </c>
      <c r="F595" s="3">
        <v>4.3360369117886304</v>
      </c>
      <c r="G595" s="3">
        <v>79.801469999999995</v>
      </c>
      <c r="H595" s="3">
        <v>117.442697547683</v>
      </c>
      <c r="I595" s="3">
        <v>74.3</v>
      </c>
      <c r="J595" s="3">
        <v>77.349999999999994</v>
      </c>
      <c r="K595" s="3">
        <v>74.150000000000006</v>
      </c>
      <c r="L595" s="3">
        <v>109.809264305177</v>
      </c>
    </row>
    <row r="596" spans="1:12" ht="15" customHeight="1" x14ac:dyDescent="0.25">
      <c r="A596" s="101">
        <v>43306</v>
      </c>
      <c r="B596" s="3">
        <v>76</v>
      </c>
      <c r="C596" s="99">
        <v>717708</v>
      </c>
      <c r="D596" s="3">
        <v>-1</v>
      </c>
      <c r="E596" s="3">
        <v>-1.29870129870129</v>
      </c>
      <c r="F596" s="3">
        <v>-1.2987104122267299</v>
      </c>
      <c r="G596" s="3">
        <v>78.765079999999998</v>
      </c>
      <c r="H596" s="3">
        <v>114.618746594005</v>
      </c>
      <c r="I596" s="3">
        <v>77.25</v>
      </c>
      <c r="J596" s="3">
        <v>77.25</v>
      </c>
      <c r="K596" s="3">
        <v>75.5</v>
      </c>
      <c r="L596" s="3">
        <v>107.08446866484999</v>
      </c>
    </row>
    <row r="597" spans="1:12" ht="15" customHeight="1" x14ac:dyDescent="0.25">
      <c r="A597" s="101">
        <v>43307</v>
      </c>
      <c r="B597" s="3">
        <v>72.7</v>
      </c>
      <c r="C597" s="99">
        <v>503433</v>
      </c>
      <c r="D597" s="3">
        <v>-3.2999999999999901</v>
      </c>
      <c r="E597" s="3">
        <v>-4.3421052631578902</v>
      </c>
      <c r="F597" s="3">
        <v>-4.3421018552891599</v>
      </c>
      <c r="G597" s="3">
        <v>75.345020000000005</v>
      </c>
      <c r="H597" s="3">
        <v>105.299782016348</v>
      </c>
      <c r="I597" s="3">
        <v>76.25</v>
      </c>
      <c r="J597" s="3">
        <v>76.849999999999994</v>
      </c>
      <c r="K597" s="3">
        <v>72.400000000000006</v>
      </c>
      <c r="L597" s="3">
        <v>98.092643051771105</v>
      </c>
    </row>
    <row r="598" spans="1:12" ht="15" customHeight="1" x14ac:dyDescent="0.25">
      <c r="A598" s="101">
        <v>43308</v>
      </c>
      <c r="B598" s="3">
        <v>73.95</v>
      </c>
      <c r="C598" s="99">
        <v>444969</v>
      </c>
      <c r="D598" s="3">
        <v>1.25</v>
      </c>
      <c r="E598" s="3">
        <v>1.71939477303988</v>
      </c>
      <c r="F598" s="3">
        <v>1.7193903459047299</v>
      </c>
      <c r="G598" s="3">
        <v>76.640495000000001</v>
      </c>
      <c r="H598" s="3">
        <v>108.829686648501</v>
      </c>
      <c r="I598" s="3">
        <v>72.7</v>
      </c>
      <c r="J598" s="3">
        <v>74.95</v>
      </c>
      <c r="K598" s="3">
        <v>72.099999999999994</v>
      </c>
      <c r="L598" s="3">
        <v>101.498637602179</v>
      </c>
    </row>
    <row r="599" spans="1:12" ht="15" customHeight="1" x14ac:dyDescent="0.25">
      <c r="A599" s="101">
        <v>43311</v>
      </c>
      <c r="B599" s="3">
        <v>71.95</v>
      </c>
      <c r="C599" s="99">
        <v>701606</v>
      </c>
      <c r="D599" s="3">
        <v>-2</v>
      </c>
      <c r="E599" s="3">
        <v>-2.7045300878972198</v>
      </c>
      <c r="F599" s="3">
        <v>-2.7045297658894198</v>
      </c>
      <c r="G599" s="3">
        <v>74.567729999999997</v>
      </c>
      <c r="H599" s="3">
        <v>103.181825613078</v>
      </c>
      <c r="I599" s="3">
        <v>74</v>
      </c>
      <c r="J599" s="3">
        <v>74</v>
      </c>
      <c r="K599" s="3">
        <v>71.55</v>
      </c>
      <c r="L599" s="3">
        <v>96.049046321525793</v>
      </c>
    </row>
    <row r="600" spans="1:12" ht="15" customHeight="1" x14ac:dyDescent="0.25">
      <c r="A600" s="101">
        <v>43312</v>
      </c>
      <c r="B600" s="3">
        <v>73</v>
      </c>
      <c r="C600" s="99">
        <v>661002</v>
      </c>
      <c r="D600" s="3">
        <v>1.0499999999999901</v>
      </c>
      <c r="E600" s="3">
        <v>1.45934676858929</v>
      </c>
      <c r="F600" s="3">
        <v>1.45935782140613</v>
      </c>
      <c r="G600" s="3">
        <v>75.655940000000001</v>
      </c>
      <c r="H600" s="3">
        <v>106.146975476839</v>
      </c>
      <c r="I600" s="3">
        <v>72.55</v>
      </c>
      <c r="J600" s="3">
        <v>73.75</v>
      </c>
      <c r="K600" s="3">
        <v>71.55</v>
      </c>
      <c r="L600" s="3">
        <v>98.9100817438691</v>
      </c>
    </row>
    <row r="601" spans="1:12" ht="15" customHeight="1" x14ac:dyDescent="0.25">
      <c r="A601" s="101">
        <v>43313</v>
      </c>
      <c r="B601" s="3">
        <v>62.15</v>
      </c>
      <c r="C601" s="99">
        <v>5089599</v>
      </c>
      <c r="D601" s="3">
        <v>-10.85</v>
      </c>
      <c r="E601" s="3">
        <v>-14.8630136986301</v>
      </c>
      <c r="F601" s="3">
        <v>-14.8630100954399</v>
      </c>
      <c r="G601" s="3">
        <v>64.411190000000005</v>
      </c>
      <c r="H601" s="3">
        <v>75.507329700272393</v>
      </c>
      <c r="I601" s="3">
        <v>63.6</v>
      </c>
      <c r="J601" s="3">
        <v>66</v>
      </c>
      <c r="K601" s="3">
        <v>61.5</v>
      </c>
      <c r="L601" s="3">
        <v>69.346049046321497</v>
      </c>
    </row>
    <row r="602" spans="1:12" ht="15" customHeight="1" x14ac:dyDescent="0.25">
      <c r="A602" s="101">
        <v>43314</v>
      </c>
      <c r="B602" s="3">
        <v>64.55</v>
      </c>
      <c r="C602" s="99">
        <v>2142212</v>
      </c>
      <c r="D602" s="3">
        <v>2.3999999999999901</v>
      </c>
      <c r="E602" s="3">
        <v>3.8616251005631499</v>
      </c>
      <c r="F602" s="3">
        <v>3.8616209388461602</v>
      </c>
      <c r="G602" s="3">
        <v>66.898505999999998</v>
      </c>
      <c r="H602" s="3">
        <v>82.284757493187897</v>
      </c>
      <c r="I602" s="3">
        <v>63.55</v>
      </c>
      <c r="J602" s="3">
        <v>65.400000000000006</v>
      </c>
      <c r="K602" s="3">
        <v>62.5</v>
      </c>
      <c r="L602" s="3">
        <v>75.885558583106203</v>
      </c>
    </row>
    <row r="603" spans="1:12" ht="15" customHeight="1" x14ac:dyDescent="0.25">
      <c r="A603" s="101">
        <v>43315</v>
      </c>
      <c r="B603" s="3">
        <v>65</v>
      </c>
      <c r="C603" s="99">
        <v>1488282</v>
      </c>
      <c r="D603" s="3">
        <v>0.45000000000000201</v>
      </c>
      <c r="E603" s="3">
        <v>0.69713400464757003</v>
      </c>
      <c r="F603" s="3">
        <v>0.69713066536940504</v>
      </c>
      <c r="G603" s="3">
        <v>67.364875999999995</v>
      </c>
      <c r="H603" s="3">
        <v>83.555520435967196</v>
      </c>
      <c r="I603" s="3">
        <v>65.2</v>
      </c>
      <c r="J603" s="3">
        <v>68.400000000000006</v>
      </c>
      <c r="K603" s="3">
        <v>64.8</v>
      </c>
      <c r="L603" s="3">
        <v>77.111716621253393</v>
      </c>
    </row>
    <row r="604" spans="1:12" ht="15" customHeight="1" x14ac:dyDescent="0.25">
      <c r="A604" s="101">
        <v>43318</v>
      </c>
      <c r="B604" s="3">
        <v>63.3</v>
      </c>
      <c r="C604" s="99">
        <v>1090104</v>
      </c>
      <c r="D604" s="3">
        <v>-1.7</v>
      </c>
      <c r="E604" s="3">
        <v>-2.6153846153846101</v>
      </c>
      <c r="F604" s="3">
        <v>-2.61537778233272</v>
      </c>
      <c r="G604" s="3">
        <v>65.603030000000004</v>
      </c>
      <c r="H604" s="3">
        <v>78.754850136239696</v>
      </c>
      <c r="I604" s="3">
        <v>65.55</v>
      </c>
      <c r="J604" s="3">
        <v>65.599999999999994</v>
      </c>
      <c r="K604" s="3">
        <v>63.3</v>
      </c>
      <c r="L604" s="3">
        <v>72.479564032697496</v>
      </c>
    </row>
    <row r="605" spans="1:12" ht="15" customHeight="1" x14ac:dyDescent="0.25">
      <c r="A605" s="101">
        <v>43319</v>
      </c>
      <c r="B605" s="3">
        <v>62.3</v>
      </c>
      <c r="C605" s="99">
        <v>907293</v>
      </c>
      <c r="D605" s="3">
        <v>-1</v>
      </c>
      <c r="E605" s="3">
        <v>-1.57977883096366</v>
      </c>
      <c r="F605" s="3">
        <v>-1.5797898359267799</v>
      </c>
      <c r="G605" s="3">
        <v>64.566640000000007</v>
      </c>
      <c r="H605" s="3">
        <v>75.930899182561305</v>
      </c>
      <c r="I605" s="3">
        <v>64.05</v>
      </c>
      <c r="J605" s="3">
        <v>64.05</v>
      </c>
      <c r="K605" s="3">
        <v>62.3</v>
      </c>
      <c r="L605" s="3">
        <v>69.754768392370494</v>
      </c>
    </row>
    <row r="606" spans="1:12" ht="15" customHeight="1" x14ac:dyDescent="0.25">
      <c r="A606" s="101">
        <v>43320</v>
      </c>
      <c r="B606" s="3">
        <v>64.5</v>
      </c>
      <c r="C606" s="99">
        <v>712225</v>
      </c>
      <c r="D606" s="3">
        <v>2.2000000000000002</v>
      </c>
      <c r="E606" s="3">
        <v>3.5313001605136298</v>
      </c>
      <c r="F606" s="3">
        <v>3.53131276461031</v>
      </c>
      <c r="G606" s="3">
        <v>66.846689999999995</v>
      </c>
      <c r="H606" s="3">
        <v>82.143569482288797</v>
      </c>
      <c r="I606" s="3">
        <v>62.25</v>
      </c>
      <c r="J606" s="3">
        <v>64.55</v>
      </c>
      <c r="K606" s="3">
        <v>62.2</v>
      </c>
      <c r="L606" s="3">
        <v>75.749318801089899</v>
      </c>
    </row>
    <row r="607" spans="1:12" ht="15" customHeight="1" x14ac:dyDescent="0.25">
      <c r="A607" s="101">
        <v>43321</v>
      </c>
      <c r="B607" s="3">
        <v>64.25</v>
      </c>
      <c r="C607" s="99">
        <v>283410</v>
      </c>
      <c r="D607" s="3">
        <v>-0.25</v>
      </c>
      <c r="E607" s="3">
        <v>-0.387596899224806</v>
      </c>
      <c r="F607" s="3">
        <v>-0.38761081513533002</v>
      </c>
      <c r="G607" s="3">
        <v>66.587585000000004</v>
      </c>
      <c r="H607" s="3">
        <v>81.437561307901902</v>
      </c>
      <c r="I607" s="3">
        <v>64.55</v>
      </c>
      <c r="J607" s="3">
        <v>64.8</v>
      </c>
      <c r="K607" s="3">
        <v>63.5</v>
      </c>
      <c r="L607" s="3">
        <v>75.068119891008095</v>
      </c>
    </row>
    <row r="608" spans="1:12" ht="15" customHeight="1" x14ac:dyDescent="0.25">
      <c r="A608" s="101">
        <v>43322</v>
      </c>
      <c r="B608" s="3">
        <v>63.55</v>
      </c>
      <c r="C608" s="99">
        <v>313687</v>
      </c>
      <c r="D608" s="3">
        <v>-0.70000000000000195</v>
      </c>
      <c r="E608" s="3">
        <v>-1.08949416342413</v>
      </c>
      <c r="F608" s="3">
        <v>-1.0894898801330599</v>
      </c>
      <c r="G608" s="3">
        <v>65.862120000000004</v>
      </c>
      <c r="H608" s="3">
        <v>79.460817438692004</v>
      </c>
      <c r="I608" s="3">
        <v>64.25</v>
      </c>
      <c r="J608" s="3">
        <v>64.25</v>
      </c>
      <c r="K608" s="3">
        <v>63</v>
      </c>
      <c r="L608" s="3">
        <v>73.160762942779201</v>
      </c>
    </row>
    <row r="609" spans="1:12" ht="15" customHeight="1" x14ac:dyDescent="0.25">
      <c r="A609" s="101">
        <v>43325</v>
      </c>
      <c r="B609" s="3">
        <v>63</v>
      </c>
      <c r="C609" s="99">
        <v>899636</v>
      </c>
      <c r="D609" s="3">
        <v>-0.54999999999999705</v>
      </c>
      <c r="E609" s="3">
        <v>-0.86546026750589</v>
      </c>
      <c r="F609" s="3">
        <v>-0.86545346551251101</v>
      </c>
      <c r="G609" s="3">
        <v>65.292113999999998</v>
      </c>
      <c r="H609" s="3">
        <v>77.907667574931807</v>
      </c>
      <c r="I609" s="3">
        <v>63.35</v>
      </c>
      <c r="J609" s="3">
        <v>63.45</v>
      </c>
      <c r="K609" s="3">
        <v>62.6</v>
      </c>
      <c r="L609" s="3">
        <v>71.662125340599403</v>
      </c>
    </row>
    <row r="610" spans="1:12" ht="15" customHeight="1" x14ac:dyDescent="0.25">
      <c r="A610" s="101">
        <v>43326</v>
      </c>
      <c r="B610" s="3">
        <v>64.099999999999994</v>
      </c>
      <c r="C610" s="99">
        <v>537438</v>
      </c>
      <c r="D610" s="3">
        <v>1.0999999999999901</v>
      </c>
      <c r="E610" s="3">
        <v>1.7460317460317301</v>
      </c>
      <c r="F610" s="3">
        <v>1.7460240297932399</v>
      </c>
      <c r="G610" s="3">
        <v>66.432130000000001</v>
      </c>
      <c r="H610" s="3">
        <v>81.013978201634799</v>
      </c>
      <c r="I610" s="3">
        <v>63.35</v>
      </c>
      <c r="J610" s="3">
        <v>64.95</v>
      </c>
      <c r="K610" s="3">
        <v>63.25</v>
      </c>
      <c r="L610" s="3">
        <v>74.659400544959098</v>
      </c>
    </row>
    <row r="611" spans="1:12" ht="15" customHeight="1" x14ac:dyDescent="0.25">
      <c r="A611" s="101">
        <v>43327</v>
      </c>
      <c r="B611" s="3">
        <v>63.5</v>
      </c>
      <c r="C611" s="99">
        <v>604601</v>
      </c>
      <c r="D611" s="3">
        <v>-0.59999999999999398</v>
      </c>
      <c r="E611" s="3">
        <v>-0.93603744149765</v>
      </c>
      <c r="F611" s="3">
        <v>-0.936038028586472</v>
      </c>
      <c r="G611" s="3">
        <v>65.810299999999998</v>
      </c>
      <c r="H611" s="3">
        <v>79.319618528610306</v>
      </c>
      <c r="I611" s="3">
        <v>64.5</v>
      </c>
      <c r="J611" s="3">
        <v>64.599999999999994</v>
      </c>
      <c r="K611" s="3">
        <v>63.15</v>
      </c>
      <c r="L611" s="3">
        <v>73.024523160762897</v>
      </c>
    </row>
    <row r="612" spans="1:12" ht="15" customHeight="1" x14ac:dyDescent="0.25">
      <c r="A612" s="101">
        <v>43328</v>
      </c>
      <c r="B612" s="3">
        <v>64</v>
      </c>
      <c r="C612" s="99">
        <v>382603</v>
      </c>
      <c r="D612" s="3">
        <v>0.5</v>
      </c>
      <c r="E612" s="3">
        <v>0.78740157480314799</v>
      </c>
      <c r="F612" s="3">
        <v>0.78739954080138097</v>
      </c>
      <c r="G612" s="3">
        <v>66.328490000000002</v>
      </c>
      <c r="H612" s="3">
        <v>80.731580381471304</v>
      </c>
      <c r="I612" s="3">
        <v>63.95</v>
      </c>
      <c r="J612" s="3">
        <v>64.5</v>
      </c>
      <c r="K612" s="3">
        <v>63.6</v>
      </c>
      <c r="L612" s="3">
        <v>74.386920980926405</v>
      </c>
    </row>
    <row r="613" spans="1:12" ht="15" customHeight="1" x14ac:dyDescent="0.25">
      <c r="A613" s="101">
        <v>43329</v>
      </c>
      <c r="B613" s="3">
        <v>63.4</v>
      </c>
      <c r="C613" s="99">
        <v>528547</v>
      </c>
      <c r="D613" s="3">
        <v>-0.60000000000000098</v>
      </c>
      <c r="E613" s="3">
        <v>-0.937500000000002</v>
      </c>
      <c r="F613" s="3">
        <v>-0.93749307424305595</v>
      </c>
      <c r="G613" s="3">
        <v>65.706665000000001</v>
      </c>
      <c r="H613" s="3">
        <v>79.037234332425001</v>
      </c>
      <c r="I613" s="3">
        <v>64</v>
      </c>
      <c r="J613" s="3">
        <v>64</v>
      </c>
      <c r="K613" s="3">
        <v>62.7</v>
      </c>
      <c r="L613" s="3">
        <v>72.752043596730203</v>
      </c>
    </row>
    <row r="614" spans="1:12" ht="15" customHeight="1" x14ac:dyDescent="0.25">
      <c r="A614" s="101">
        <v>43332</v>
      </c>
      <c r="B614" s="3">
        <v>61.5</v>
      </c>
      <c r="C614" s="99">
        <v>791833</v>
      </c>
      <c r="D614" s="3">
        <v>-1.8999999999999899</v>
      </c>
      <c r="E614" s="3">
        <v>-2.9968454258674999</v>
      </c>
      <c r="F614" s="3">
        <v>-2.9968466669248701</v>
      </c>
      <c r="G614" s="3">
        <v>63.737537000000003</v>
      </c>
      <c r="H614" s="3">
        <v>73.671762942779296</v>
      </c>
      <c r="I614" s="3">
        <v>63.35</v>
      </c>
      <c r="J614" s="3">
        <v>64</v>
      </c>
      <c r="K614" s="3">
        <v>61.5</v>
      </c>
      <c r="L614" s="3">
        <v>67.574931880108906</v>
      </c>
    </row>
    <row r="615" spans="1:12" ht="15" customHeight="1" x14ac:dyDescent="0.25">
      <c r="A615" s="101">
        <v>43333</v>
      </c>
      <c r="B615" s="3">
        <v>59.15</v>
      </c>
      <c r="C615" s="99">
        <v>3349419</v>
      </c>
      <c r="D615" s="3">
        <v>-2.35</v>
      </c>
      <c r="E615" s="3">
        <v>-3.82113821138211</v>
      </c>
      <c r="F615" s="3">
        <v>-3.8211344752778902</v>
      </c>
      <c r="G615" s="3">
        <v>61.302039999999998</v>
      </c>
      <c r="H615" s="3">
        <v>67.035531335149798</v>
      </c>
      <c r="I615" s="3">
        <v>60.95</v>
      </c>
      <c r="J615" s="3">
        <v>60.95</v>
      </c>
      <c r="K615" s="3">
        <v>57.15</v>
      </c>
      <c r="L615" s="3">
        <v>61.171662125340497</v>
      </c>
    </row>
    <row r="616" spans="1:12" ht="15" customHeight="1" x14ac:dyDescent="0.25">
      <c r="A616" s="101">
        <v>43334</v>
      </c>
      <c r="B616" s="3">
        <v>61.45</v>
      </c>
      <c r="C616" s="99">
        <v>1372484</v>
      </c>
      <c r="D616" s="3">
        <v>2.2999999999999998</v>
      </c>
      <c r="E616" s="3">
        <v>3.8884192730346698</v>
      </c>
      <c r="F616" s="3">
        <v>3.8884187214650501</v>
      </c>
      <c r="G616" s="3">
        <v>63.685720000000003</v>
      </c>
      <c r="H616" s="3">
        <v>73.530572207084404</v>
      </c>
      <c r="I616" s="3">
        <v>59</v>
      </c>
      <c r="J616" s="3">
        <v>61.45</v>
      </c>
      <c r="K616" s="3">
        <v>58.55</v>
      </c>
      <c r="L616" s="3">
        <v>67.438692098092602</v>
      </c>
    </row>
    <row r="617" spans="1:12" ht="15" customHeight="1" x14ac:dyDescent="0.25">
      <c r="A617" s="101">
        <v>43335</v>
      </c>
      <c r="B617" s="3">
        <v>60.7</v>
      </c>
      <c r="C617" s="99">
        <v>368953</v>
      </c>
      <c r="D617" s="3">
        <v>-0.75</v>
      </c>
      <c r="E617" s="3">
        <v>-1.22050447518307</v>
      </c>
      <c r="F617" s="3">
        <v>-1.22050594701607</v>
      </c>
      <c r="G617" s="3">
        <v>62.908431999999998</v>
      </c>
      <c r="H617" s="3">
        <v>71.412621253405902</v>
      </c>
      <c r="I617" s="3">
        <v>61.4</v>
      </c>
      <c r="J617" s="3">
        <v>61.45</v>
      </c>
      <c r="K617" s="3">
        <v>60</v>
      </c>
      <c r="L617" s="3">
        <v>65.395095367847404</v>
      </c>
    </row>
    <row r="618" spans="1:12" ht="15" customHeight="1" x14ac:dyDescent="0.25">
      <c r="A618" s="101">
        <v>43336</v>
      </c>
      <c r="B618" s="3">
        <v>61.65</v>
      </c>
      <c r="C618" s="99">
        <v>360887</v>
      </c>
      <c r="D618" s="3">
        <v>0.94999999999999496</v>
      </c>
      <c r="E618" s="3">
        <v>1.5650741350905899</v>
      </c>
      <c r="F618" s="3">
        <v>1.56507159485392</v>
      </c>
      <c r="G618" s="3">
        <v>63.892994000000002</v>
      </c>
      <c r="H618" s="3">
        <v>74.095351498637598</v>
      </c>
      <c r="I618" s="3">
        <v>60.7</v>
      </c>
      <c r="J618" s="3">
        <v>62.25</v>
      </c>
      <c r="K618" s="3">
        <v>60.65</v>
      </c>
      <c r="L618" s="3">
        <v>67.983651226158003</v>
      </c>
    </row>
    <row r="619" spans="1:12" ht="15" customHeight="1" x14ac:dyDescent="0.25">
      <c r="A619" s="101">
        <v>43339</v>
      </c>
      <c r="B619" s="3">
        <v>61.95</v>
      </c>
      <c r="C619" s="99">
        <v>291915</v>
      </c>
      <c r="D619" s="3">
        <v>0.30000000000000399</v>
      </c>
      <c r="E619" s="3">
        <v>0.48661800486617901</v>
      </c>
      <c r="F619" s="3">
        <v>0.48661986320439599</v>
      </c>
      <c r="G619" s="3">
        <v>64.203909999999993</v>
      </c>
      <c r="H619" s="3">
        <v>74.942534059945402</v>
      </c>
      <c r="I619" s="3">
        <v>61.65</v>
      </c>
      <c r="J619" s="3">
        <v>62</v>
      </c>
      <c r="K619" s="3">
        <v>61</v>
      </c>
      <c r="L619" s="3">
        <v>68.801089918256096</v>
      </c>
    </row>
    <row r="620" spans="1:12" ht="15" customHeight="1" x14ac:dyDescent="0.25">
      <c r="A620" s="101">
        <v>43340</v>
      </c>
      <c r="B620" s="3">
        <v>62.8</v>
      </c>
      <c r="C620" s="99">
        <v>389361</v>
      </c>
      <c r="D620" s="3">
        <v>0.84999999999999398</v>
      </c>
      <c r="E620" s="3">
        <v>1.37207425343017</v>
      </c>
      <c r="F620" s="3">
        <v>1.37206596919097</v>
      </c>
      <c r="G620" s="3">
        <v>65.084829999999997</v>
      </c>
      <c r="H620" s="3">
        <v>77.342861035422303</v>
      </c>
      <c r="I620" s="3">
        <v>62</v>
      </c>
      <c r="J620" s="3">
        <v>63.2</v>
      </c>
      <c r="K620" s="3">
        <v>62</v>
      </c>
      <c r="L620" s="3">
        <v>71.117166212534002</v>
      </c>
    </row>
    <row r="621" spans="1:12" ht="15" customHeight="1" x14ac:dyDescent="0.25">
      <c r="A621" s="101">
        <v>43341</v>
      </c>
      <c r="B621" s="3">
        <v>61.85</v>
      </c>
      <c r="C621" s="99">
        <v>384762</v>
      </c>
      <c r="D621" s="3">
        <v>-0.94999999999999496</v>
      </c>
      <c r="E621" s="3">
        <v>-1.51273885350318</v>
      </c>
      <c r="F621" s="3">
        <v>-1.5127396046052399</v>
      </c>
      <c r="G621" s="3">
        <v>64.100266000000005</v>
      </c>
      <c r="H621" s="3">
        <v>74.660125340599393</v>
      </c>
      <c r="I621" s="3">
        <v>63.25</v>
      </c>
      <c r="J621" s="3">
        <v>63.25</v>
      </c>
      <c r="K621" s="3">
        <v>61.6</v>
      </c>
      <c r="L621" s="3">
        <v>68.528610354223403</v>
      </c>
    </row>
    <row r="622" spans="1:12" ht="15" customHeight="1" x14ac:dyDescent="0.25">
      <c r="A622" s="101">
        <v>43342</v>
      </c>
      <c r="B622" s="3">
        <v>63</v>
      </c>
      <c r="C622" s="99">
        <v>552973</v>
      </c>
      <c r="D622" s="3">
        <v>1.1499999999999899</v>
      </c>
      <c r="E622" s="3">
        <v>1.8593371059013799</v>
      </c>
      <c r="F622" s="3">
        <v>1.8593495384246801</v>
      </c>
      <c r="G622" s="3">
        <v>65.292113999999998</v>
      </c>
      <c r="H622" s="3">
        <v>77.907667574931807</v>
      </c>
      <c r="I622" s="3">
        <v>61.8</v>
      </c>
      <c r="J622" s="3">
        <v>63.35</v>
      </c>
      <c r="K622" s="3">
        <v>61.6</v>
      </c>
      <c r="L622" s="3">
        <v>71.662125340599403</v>
      </c>
    </row>
    <row r="623" spans="1:12" ht="15" customHeight="1" x14ac:dyDescent="0.25">
      <c r="A623" s="101">
        <v>43343</v>
      </c>
      <c r="B623" s="3">
        <v>65</v>
      </c>
      <c r="C623" s="99">
        <v>907264</v>
      </c>
      <c r="D623" s="3">
        <v>2</v>
      </c>
      <c r="E623" s="3">
        <v>3.1746031746031802</v>
      </c>
      <c r="F623" s="3">
        <v>3.1745977776121501</v>
      </c>
      <c r="G623" s="3">
        <v>67.364875999999995</v>
      </c>
      <c r="H623" s="3">
        <v>83.555520435967196</v>
      </c>
      <c r="I623" s="3">
        <v>63.65</v>
      </c>
      <c r="J623" s="3">
        <v>65.150000000000006</v>
      </c>
      <c r="K623" s="3">
        <v>63.1</v>
      </c>
      <c r="L623" s="3">
        <v>77.111716621253393</v>
      </c>
    </row>
    <row r="624" spans="1:12" ht="15" customHeight="1" x14ac:dyDescent="0.25">
      <c r="A624" s="101">
        <v>43346</v>
      </c>
      <c r="B624" s="3">
        <v>65.849999999999994</v>
      </c>
      <c r="C624" s="99">
        <v>552165</v>
      </c>
      <c r="D624" s="3">
        <v>0.84999999999999398</v>
      </c>
      <c r="E624" s="3">
        <v>1.3076923076922899</v>
      </c>
      <c r="F624" s="3">
        <v>1.30769037561948</v>
      </c>
      <c r="G624" s="3">
        <v>68.245800000000003</v>
      </c>
      <c r="H624" s="3">
        <v>85.955858310626695</v>
      </c>
      <c r="I624" s="3">
        <v>65.2</v>
      </c>
      <c r="J624" s="3">
        <v>66.5</v>
      </c>
      <c r="K624" s="3">
        <v>64.900000000000006</v>
      </c>
      <c r="L624" s="3">
        <v>79.427792915531299</v>
      </c>
    </row>
    <row r="625" spans="1:12" ht="15" customHeight="1" x14ac:dyDescent="0.25">
      <c r="A625" s="101">
        <v>43347</v>
      </c>
      <c r="B625" s="3">
        <v>64.349999999999994</v>
      </c>
      <c r="C625" s="99">
        <v>497069</v>
      </c>
      <c r="D625" s="3">
        <v>-1.5</v>
      </c>
      <c r="E625" s="3">
        <v>-2.2779043280182201</v>
      </c>
      <c r="F625" s="3">
        <v>-2.2779130730389201</v>
      </c>
      <c r="G625" s="3">
        <v>66.691220000000001</v>
      </c>
      <c r="H625" s="3">
        <v>81.719945504087093</v>
      </c>
      <c r="I625" s="3">
        <v>65.95</v>
      </c>
      <c r="J625" s="3">
        <v>66.2</v>
      </c>
      <c r="K625" s="3">
        <v>64.099999999999994</v>
      </c>
      <c r="L625" s="3">
        <v>75.340599455040802</v>
      </c>
    </row>
    <row r="626" spans="1:12" ht="15" customHeight="1" x14ac:dyDescent="0.25">
      <c r="A626" s="101">
        <v>43348</v>
      </c>
      <c r="B626" s="3">
        <v>63.4</v>
      </c>
      <c r="C626" s="99">
        <v>452232</v>
      </c>
      <c r="D626" s="3">
        <v>-0.94999999999999496</v>
      </c>
      <c r="E626" s="3">
        <v>-1.4763014763014599</v>
      </c>
      <c r="F626" s="3">
        <v>-1.4762887828412801</v>
      </c>
      <c r="G626" s="3">
        <v>65.706665000000001</v>
      </c>
      <c r="H626" s="3">
        <v>79.037234332425001</v>
      </c>
      <c r="I626" s="3">
        <v>64.55</v>
      </c>
      <c r="J626" s="3">
        <v>64.599999999999994</v>
      </c>
      <c r="K626" s="3">
        <v>63.05</v>
      </c>
      <c r="L626" s="3">
        <v>72.752043596730203</v>
      </c>
    </row>
    <row r="627" spans="1:12" ht="15" customHeight="1" x14ac:dyDescent="0.25">
      <c r="A627" s="101">
        <v>43349</v>
      </c>
      <c r="B627" s="3">
        <v>62.7</v>
      </c>
      <c r="C627" s="99">
        <v>327595</v>
      </c>
      <c r="D627" s="3">
        <v>-0.69999999999999496</v>
      </c>
      <c r="E627" s="3">
        <v>-1.10410094637223</v>
      </c>
      <c r="F627" s="3">
        <v>-1.10411173660998</v>
      </c>
      <c r="G627" s="3">
        <v>64.981189999999998</v>
      </c>
      <c r="H627" s="3">
        <v>77.060463215258807</v>
      </c>
      <c r="I627" s="3">
        <v>63.05</v>
      </c>
      <c r="J627" s="3">
        <v>63.95</v>
      </c>
      <c r="K627" s="3">
        <v>62.5</v>
      </c>
      <c r="L627" s="3">
        <v>70.844686648501295</v>
      </c>
    </row>
    <row r="628" spans="1:12" ht="15" customHeight="1" x14ac:dyDescent="0.25">
      <c r="A628" s="101">
        <v>43350</v>
      </c>
      <c r="B628" s="3">
        <v>62.6</v>
      </c>
      <c r="C628" s="99">
        <v>438978</v>
      </c>
      <c r="D628" s="3">
        <v>-0.100000000000001</v>
      </c>
      <c r="E628" s="3">
        <v>-0.15948963317384801</v>
      </c>
      <c r="F628" s="3">
        <v>-0.159483075025246</v>
      </c>
      <c r="G628" s="3">
        <v>64.877555999999998</v>
      </c>
      <c r="H628" s="3">
        <v>76.778081743869194</v>
      </c>
      <c r="I628" s="3">
        <v>62.7</v>
      </c>
      <c r="J628" s="3">
        <v>63.15</v>
      </c>
      <c r="K628" s="3">
        <v>61.45</v>
      </c>
      <c r="L628" s="3">
        <v>70.572207084468602</v>
      </c>
    </row>
    <row r="629" spans="1:12" ht="15" customHeight="1" x14ac:dyDescent="0.25">
      <c r="A629" s="101">
        <v>43353</v>
      </c>
      <c r="B629" s="3">
        <v>62.2</v>
      </c>
      <c r="C629" s="99">
        <v>338813</v>
      </c>
      <c r="D629" s="3">
        <v>-0.39999999999999802</v>
      </c>
      <c r="E629" s="3">
        <v>-0.63897763578274402</v>
      </c>
      <c r="F629" s="3">
        <v>-0.638974439789319</v>
      </c>
      <c r="G629" s="3">
        <v>64.463004999999995</v>
      </c>
      <c r="H629" s="3">
        <v>75.648514986376</v>
      </c>
      <c r="I629" s="3">
        <v>62.2</v>
      </c>
      <c r="J629" s="3">
        <v>63.3</v>
      </c>
      <c r="K629" s="3">
        <v>61.5</v>
      </c>
      <c r="L629" s="3">
        <v>69.482288828337801</v>
      </c>
    </row>
    <row r="630" spans="1:12" ht="15" customHeight="1" x14ac:dyDescent="0.25">
      <c r="A630" s="101">
        <v>43354</v>
      </c>
      <c r="B630" s="3">
        <v>63</v>
      </c>
      <c r="C630" s="99">
        <v>323896</v>
      </c>
      <c r="D630" s="3">
        <v>0.79999999999999705</v>
      </c>
      <c r="E630" s="3">
        <v>1.2861736334405001</v>
      </c>
      <c r="F630" s="3">
        <v>1.2861780179189699</v>
      </c>
      <c r="G630" s="3">
        <v>65.292113999999998</v>
      </c>
      <c r="H630" s="3">
        <v>77.907667574931807</v>
      </c>
      <c r="I630" s="3">
        <v>62.45</v>
      </c>
      <c r="J630" s="3">
        <v>63.2</v>
      </c>
      <c r="K630" s="3">
        <v>61.6</v>
      </c>
      <c r="L630" s="3">
        <v>71.662125340599403</v>
      </c>
    </row>
    <row r="631" spans="1:12" ht="15" customHeight="1" x14ac:dyDescent="0.25">
      <c r="A631" s="101">
        <v>43355</v>
      </c>
      <c r="B631" s="3">
        <v>61.9</v>
      </c>
      <c r="C631" s="99">
        <v>562828</v>
      </c>
      <c r="D631" s="3">
        <v>-1.1000000000000001</v>
      </c>
      <c r="E631" s="3">
        <v>-1.74603174603175</v>
      </c>
      <c r="F631" s="3">
        <v>-1.7460362824214799</v>
      </c>
      <c r="G631" s="3">
        <v>64.152090000000001</v>
      </c>
      <c r="H631" s="3">
        <v>74.801335149863704</v>
      </c>
      <c r="I631" s="3">
        <v>63.25</v>
      </c>
      <c r="J631" s="3">
        <v>63.3</v>
      </c>
      <c r="K631" s="3">
        <v>61.3</v>
      </c>
      <c r="L631" s="3">
        <v>68.664850136239707</v>
      </c>
    </row>
    <row r="632" spans="1:12" ht="15" customHeight="1" x14ac:dyDescent="0.25">
      <c r="A632" s="101">
        <v>43356</v>
      </c>
      <c r="B632" s="3">
        <v>58.05</v>
      </c>
      <c r="C632" s="99">
        <v>1301749</v>
      </c>
      <c r="D632" s="3">
        <v>-3.85</v>
      </c>
      <c r="E632" s="3">
        <v>-6.2197092084006398</v>
      </c>
      <c r="F632" s="3">
        <v>-6.2197131847146299</v>
      </c>
      <c r="G632" s="3">
        <v>60.162013999999999</v>
      </c>
      <c r="H632" s="3">
        <v>63.929193460490403</v>
      </c>
      <c r="I632" s="3">
        <v>61.8</v>
      </c>
      <c r="J632" s="3">
        <v>62.05</v>
      </c>
      <c r="K632" s="3">
        <v>58</v>
      </c>
      <c r="L632" s="3">
        <v>58.174386920980901</v>
      </c>
    </row>
    <row r="633" spans="1:12" ht="15" customHeight="1" x14ac:dyDescent="0.25">
      <c r="A633" s="101">
        <v>43357</v>
      </c>
      <c r="B633" s="3">
        <v>59.65</v>
      </c>
      <c r="C633" s="99">
        <v>1144801</v>
      </c>
      <c r="D633" s="3">
        <v>1.6</v>
      </c>
      <c r="E633" s="3">
        <v>2.7562446167097301</v>
      </c>
      <c r="F633" s="3">
        <v>2.7562508130130001</v>
      </c>
      <c r="G633" s="3">
        <v>61.820230000000002</v>
      </c>
      <c r="H633" s="3">
        <v>68.447493188010895</v>
      </c>
      <c r="I633" s="3">
        <v>58.05</v>
      </c>
      <c r="J633" s="3">
        <v>59.9</v>
      </c>
      <c r="K633" s="3">
        <v>56.1</v>
      </c>
      <c r="L633" s="3">
        <v>62.534059945503998</v>
      </c>
    </row>
    <row r="634" spans="1:12" ht="15" customHeight="1" x14ac:dyDescent="0.25">
      <c r="A634" s="101">
        <v>43360</v>
      </c>
      <c r="B634" s="3">
        <v>59.55</v>
      </c>
      <c r="C634" s="99">
        <v>402044</v>
      </c>
      <c r="D634" s="3">
        <v>-0.100000000000001</v>
      </c>
      <c r="E634" s="3">
        <v>-0.167644593461868</v>
      </c>
      <c r="F634" s="3">
        <v>-0.16764738662409201</v>
      </c>
      <c r="G634" s="3">
        <v>61.716589999999997</v>
      </c>
      <c r="H634" s="3">
        <v>68.1650953678473</v>
      </c>
      <c r="I634" s="3">
        <v>59.65</v>
      </c>
      <c r="J634" s="3">
        <v>60.85</v>
      </c>
      <c r="K634" s="3">
        <v>59.05</v>
      </c>
      <c r="L634" s="3">
        <v>62.261580381471298</v>
      </c>
    </row>
    <row r="635" spans="1:12" ht="15" customHeight="1" x14ac:dyDescent="0.25">
      <c r="A635" s="101">
        <v>43361</v>
      </c>
      <c r="B635" s="3">
        <v>60</v>
      </c>
      <c r="C635" s="99">
        <v>287167</v>
      </c>
      <c r="D635" s="3">
        <v>0.45000000000000201</v>
      </c>
      <c r="E635" s="3">
        <v>0.75566750629723001</v>
      </c>
      <c r="F635" s="3">
        <v>0.755670395917862</v>
      </c>
      <c r="G635" s="3">
        <v>62.182963999999998</v>
      </c>
      <c r="H635" s="3">
        <v>69.435869209809198</v>
      </c>
      <c r="I635" s="3">
        <v>60.15</v>
      </c>
      <c r="J635" s="3">
        <v>60.55</v>
      </c>
      <c r="K635" s="3">
        <v>59.2</v>
      </c>
      <c r="L635" s="3">
        <v>63.487738419618502</v>
      </c>
    </row>
    <row r="636" spans="1:12" ht="15" customHeight="1" x14ac:dyDescent="0.25">
      <c r="A636" s="101">
        <v>43362</v>
      </c>
      <c r="B636" s="3">
        <v>62.7</v>
      </c>
      <c r="C636" s="99">
        <v>844024</v>
      </c>
      <c r="D636" s="3">
        <v>2.7</v>
      </c>
      <c r="E636" s="3">
        <v>4.5000000000000098</v>
      </c>
      <c r="F636" s="3">
        <v>4.4999881317976298</v>
      </c>
      <c r="G636" s="3">
        <v>64.981189999999998</v>
      </c>
      <c r="H636" s="3">
        <v>77.060463215258807</v>
      </c>
      <c r="I636" s="3">
        <v>60.6</v>
      </c>
      <c r="J636" s="3">
        <v>63.8</v>
      </c>
      <c r="K636" s="3">
        <v>60.55</v>
      </c>
      <c r="L636" s="3">
        <v>70.844686648501295</v>
      </c>
    </row>
    <row r="637" spans="1:12" ht="15" customHeight="1" x14ac:dyDescent="0.25">
      <c r="A637" s="101">
        <v>43363</v>
      </c>
      <c r="B637" s="3">
        <v>61.35</v>
      </c>
      <c r="C637" s="99">
        <v>971779</v>
      </c>
      <c r="D637" s="3">
        <v>-1.35</v>
      </c>
      <c r="E637" s="3">
        <v>-2.1531100478468899</v>
      </c>
      <c r="F637" s="3">
        <v>-2.1531046138120802</v>
      </c>
      <c r="G637" s="3">
        <v>63.582076999999998</v>
      </c>
      <c r="H637" s="3">
        <v>73.248166212534002</v>
      </c>
      <c r="I637" s="3">
        <v>65.5</v>
      </c>
      <c r="J637" s="3">
        <v>65.7</v>
      </c>
      <c r="K637" s="3">
        <v>61.2</v>
      </c>
      <c r="L637" s="3">
        <v>67.166212534059895</v>
      </c>
    </row>
    <row r="638" spans="1:12" ht="15" customHeight="1" x14ac:dyDescent="0.25">
      <c r="A638" s="101">
        <v>43364</v>
      </c>
      <c r="B638" s="3">
        <v>61.65</v>
      </c>
      <c r="C638" s="99">
        <v>634644</v>
      </c>
      <c r="D638" s="3">
        <v>0.29999999999999699</v>
      </c>
      <c r="E638" s="3">
        <v>0.48899755501221598</v>
      </c>
      <c r="F638" s="3">
        <v>0.48900101203048701</v>
      </c>
      <c r="G638" s="3">
        <v>63.892994000000002</v>
      </c>
      <c r="H638" s="3">
        <v>74.095351498637598</v>
      </c>
      <c r="I638" s="3">
        <v>62.65</v>
      </c>
      <c r="J638" s="3">
        <v>63.75</v>
      </c>
      <c r="K638" s="3">
        <v>61.6</v>
      </c>
      <c r="L638" s="3">
        <v>67.983651226158003</v>
      </c>
    </row>
    <row r="639" spans="1:12" ht="15" customHeight="1" x14ac:dyDescent="0.25">
      <c r="A639" s="101">
        <v>43367</v>
      </c>
      <c r="B639" s="3">
        <v>60.7</v>
      </c>
      <c r="C639" s="99">
        <v>383601</v>
      </c>
      <c r="D639" s="3">
        <v>-0.94999999999999496</v>
      </c>
      <c r="E639" s="3">
        <v>-1.54095701540956</v>
      </c>
      <c r="F639" s="3">
        <v>-1.5409545528575499</v>
      </c>
      <c r="G639" s="3">
        <v>62.908431999999998</v>
      </c>
      <c r="H639" s="3">
        <v>71.412621253405902</v>
      </c>
      <c r="I639" s="3">
        <v>62.05</v>
      </c>
      <c r="J639" s="3">
        <v>62.7</v>
      </c>
      <c r="K639" s="3">
        <v>60.55</v>
      </c>
      <c r="L639" s="3">
        <v>65.395095367847404</v>
      </c>
    </row>
    <row r="640" spans="1:12" ht="15" customHeight="1" x14ac:dyDescent="0.25">
      <c r="A640" s="101">
        <v>43368</v>
      </c>
      <c r="B640" s="3">
        <v>60.15</v>
      </c>
      <c r="C640" s="99">
        <v>621083</v>
      </c>
      <c r="D640" s="3">
        <v>-0.55000000000000404</v>
      </c>
      <c r="E640" s="3">
        <v>-0.90609555189457003</v>
      </c>
      <c r="F640" s="3">
        <v>-0.906097929765592</v>
      </c>
      <c r="G640" s="3">
        <v>62.338419999999999</v>
      </c>
      <c r="H640" s="3">
        <v>69.859455040871893</v>
      </c>
      <c r="I640" s="3">
        <v>60.85</v>
      </c>
      <c r="J640" s="3">
        <v>61.2</v>
      </c>
      <c r="K640" s="3">
        <v>60.1</v>
      </c>
      <c r="L640" s="3">
        <v>63.896457765667499</v>
      </c>
    </row>
    <row r="641" spans="1:12" ht="15" customHeight="1" x14ac:dyDescent="0.25">
      <c r="A641" s="101">
        <v>43369</v>
      </c>
      <c r="B641" s="3">
        <v>61.65</v>
      </c>
      <c r="C641" s="99">
        <v>460457</v>
      </c>
      <c r="D641" s="3">
        <v>1.5</v>
      </c>
      <c r="E641" s="3">
        <v>2.4937655860349102</v>
      </c>
      <c r="F641" s="3">
        <v>2.4937654820253701</v>
      </c>
      <c r="G641" s="3">
        <v>63.892994000000002</v>
      </c>
      <c r="H641" s="3">
        <v>74.095351498637598</v>
      </c>
      <c r="I641" s="3">
        <v>60.35</v>
      </c>
      <c r="J641" s="3">
        <v>62.5</v>
      </c>
      <c r="K641" s="3">
        <v>60.1</v>
      </c>
      <c r="L641" s="3">
        <v>67.983651226158003</v>
      </c>
    </row>
    <row r="642" spans="1:12" ht="15" customHeight="1" x14ac:dyDescent="0.25">
      <c r="A642" s="101">
        <v>43370</v>
      </c>
      <c r="B642" s="3">
        <v>60.4</v>
      </c>
      <c r="C642" s="99">
        <v>366435</v>
      </c>
      <c r="D642" s="3">
        <v>-1.25</v>
      </c>
      <c r="E642" s="3">
        <v>-2.0275750202757501</v>
      </c>
      <c r="F642" s="3">
        <v>-2.0275681555946501</v>
      </c>
      <c r="G642" s="3">
        <v>62.597520000000003</v>
      </c>
      <c r="H642" s="3">
        <v>70.565449591280597</v>
      </c>
      <c r="I642" s="3">
        <v>61.9</v>
      </c>
      <c r="J642" s="3">
        <v>62</v>
      </c>
      <c r="K642" s="3">
        <v>60.05</v>
      </c>
      <c r="L642" s="3">
        <v>64.577656675749296</v>
      </c>
    </row>
    <row r="643" spans="1:12" ht="15" customHeight="1" x14ac:dyDescent="0.25">
      <c r="A643" s="101">
        <v>43371</v>
      </c>
      <c r="B643" s="3">
        <v>60.3</v>
      </c>
      <c r="C643" s="99">
        <v>258663</v>
      </c>
      <c r="D643" s="3">
        <v>-0.100000000000001</v>
      </c>
      <c r="E643" s="3">
        <v>-0.165562913907291</v>
      </c>
      <c r="F643" s="3">
        <v>-0.16557045710438001</v>
      </c>
      <c r="G643" s="3">
        <v>62.493876999999998</v>
      </c>
      <c r="H643" s="3">
        <v>70.283043596730195</v>
      </c>
      <c r="I643" s="3">
        <v>60.45</v>
      </c>
      <c r="J643" s="3">
        <v>60.55</v>
      </c>
      <c r="K643" s="3">
        <v>59.5</v>
      </c>
      <c r="L643" s="3">
        <v>64.305177111716603</v>
      </c>
    </row>
    <row r="644" spans="1:12" ht="15" customHeight="1" x14ac:dyDescent="0.25">
      <c r="A644" s="101">
        <v>43374</v>
      </c>
      <c r="B644" s="3">
        <v>61.85</v>
      </c>
      <c r="C644" s="99">
        <v>345833</v>
      </c>
      <c r="D644" s="3">
        <v>1.55</v>
      </c>
      <c r="E644" s="3">
        <v>2.5704809286899</v>
      </c>
      <c r="F644" s="3">
        <v>2.5704742242188101</v>
      </c>
      <c r="G644" s="3">
        <v>64.100266000000005</v>
      </c>
      <c r="H644" s="3">
        <v>74.660125340599393</v>
      </c>
      <c r="I644" s="3">
        <v>60.45</v>
      </c>
      <c r="J644" s="3">
        <v>61.85</v>
      </c>
      <c r="K644" s="3">
        <v>60.05</v>
      </c>
      <c r="L644" s="3">
        <v>68.528610354223403</v>
      </c>
    </row>
    <row r="645" spans="1:12" ht="15" customHeight="1" x14ac:dyDescent="0.25">
      <c r="A645" s="101">
        <v>43375</v>
      </c>
      <c r="B645" s="3">
        <v>59.65</v>
      </c>
      <c r="C645" s="99">
        <v>701105</v>
      </c>
      <c r="D645" s="3">
        <v>-2.2000000000000002</v>
      </c>
      <c r="E645" s="3">
        <v>-3.5569927243330599</v>
      </c>
      <c r="F645" s="3">
        <v>-3.5569836792876899</v>
      </c>
      <c r="G645" s="3">
        <v>61.820230000000002</v>
      </c>
      <c r="H645" s="3">
        <v>68.447493188010895</v>
      </c>
      <c r="I645" s="3">
        <v>60.15</v>
      </c>
      <c r="J645" s="3">
        <v>60.7</v>
      </c>
      <c r="K645" s="3">
        <v>59.1</v>
      </c>
      <c r="L645" s="3">
        <v>62.534059945503998</v>
      </c>
    </row>
    <row r="646" spans="1:12" ht="15" customHeight="1" x14ac:dyDescent="0.25">
      <c r="A646" s="101">
        <v>43376</v>
      </c>
      <c r="B646" s="3">
        <v>59</v>
      </c>
      <c r="C646" s="99">
        <v>1077438</v>
      </c>
      <c r="D646" s="3">
        <v>-0.64999999999999802</v>
      </c>
      <c r="E646" s="3">
        <v>-1.0896898575020899</v>
      </c>
      <c r="F646" s="3">
        <v>-1.08969183712193</v>
      </c>
      <c r="G646" s="3">
        <v>61.14658</v>
      </c>
      <c r="H646" s="3">
        <v>66.611934604904604</v>
      </c>
      <c r="I646" s="3">
        <v>59.3</v>
      </c>
      <c r="J646" s="3">
        <v>59.3</v>
      </c>
      <c r="K646" s="3">
        <v>57.7</v>
      </c>
      <c r="L646" s="3">
        <v>60.7629427792915</v>
      </c>
    </row>
    <row r="647" spans="1:12" ht="15" customHeight="1" x14ac:dyDescent="0.25">
      <c r="A647" s="101">
        <v>43377</v>
      </c>
      <c r="B647" s="3">
        <v>56.25</v>
      </c>
      <c r="C647" s="99">
        <v>858568</v>
      </c>
      <c r="D647" s="3">
        <v>-2.75</v>
      </c>
      <c r="E647" s="3">
        <v>-4.6610169491525397</v>
      </c>
      <c r="F647" s="3">
        <v>-4.66101620074254</v>
      </c>
      <c r="G647" s="3">
        <v>58.296528000000002</v>
      </c>
      <c r="H647" s="3">
        <v>58.8461253405994</v>
      </c>
      <c r="I647" s="3">
        <v>58.85</v>
      </c>
      <c r="J647" s="3">
        <v>58.9</v>
      </c>
      <c r="K647" s="3">
        <v>55.85</v>
      </c>
      <c r="L647" s="3">
        <v>53.269754768392303</v>
      </c>
    </row>
    <row r="648" spans="1:12" ht="15" customHeight="1" x14ac:dyDescent="0.25">
      <c r="A648" s="101">
        <v>43378</v>
      </c>
      <c r="B648" s="3">
        <v>54.85</v>
      </c>
      <c r="C648" s="99">
        <v>588365</v>
      </c>
      <c r="D648" s="3">
        <v>-1.3999999999999899</v>
      </c>
      <c r="E648" s="3">
        <v>-2.48888888888888</v>
      </c>
      <c r="F648" s="3">
        <v>-2.48889264897559</v>
      </c>
      <c r="G648" s="3">
        <v>56.845590000000001</v>
      </c>
      <c r="H648" s="3">
        <v>54.892615803814699</v>
      </c>
      <c r="I648" s="3">
        <v>56.5</v>
      </c>
      <c r="J648" s="3">
        <v>56.7</v>
      </c>
      <c r="K648" s="3">
        <v>54.7</v>
      </c>
      <c r="L648" s="3">
        <v>49.4550408719345</v>
      </c>
    </row>
    <row r="649" spans="1:12" ht="15" customHeight="1" x14ac:dyDescent="0.25">
      <c r="A649" s="101">
        <v>43381</v>
      </c>
      <c r="B649" s="3">
        <v>53.15</v>
      </c>
      <c r="C649" s="99">
        <v>614247</v>
      </c>
      <c r="D649" s="3">
        <v>-1.7</v>
      </c>
      <c r="E649" s="3">
        <v>-3.0993618960802198</v>
      </c>
      <c r="F649" s="3">
        <v>-3.09935388127733</v>
      </c>
      <c r="G649" s="3">
        <v>55.083744000000003</v>
      </c>
      <c r="H649" s="3">
        <v>50.0919455040871</v>
      </c>
      <c r="I649" s="3">
        <v>52.8</v>
      </c>
      <c r="J649" s="3">
        <v>54.25</v>
      </c>
      <c r="K649" s="3">
        <v>52.5</v>
      </c>
      <c r="L649" s="3">
        <v>44.822888283378703</v>
      </c>
    </row>
    <row r="650" spans="1:12" ht="15" customHeight="1" x14ac:dyDescent="0.25">
      <c r="A650" s="101">
        <v>43382</v>
      </c>
      <c r="B650" s="3">
        <v>51.4</v>
      </c>
      <c r="C650" s="99">
        <v>721748</v>
      </c>
      <c r="D650" s="3">
        <v>-1.75</v>
      </c>
      <c r="E650" s="3">
        <v>-3.2925682031984902</v>
      </c>
      <c r="F650" s="3">
        <v>-3.2925703089463298</v>
      </c>
      <c r="G650" s="3">
        <v>53.270072999999996</v>
      </c>
      <c r="H650" s="3">
        <v>45.150062670299697</v>
      </c>
      <c r="I650" s="3">
        <v>53.25</v>
      </c>
      <c r="J650" s="3">
        <v>53.3</v>
      </c>
      <c r="K650" s="3">
        <v>50.6</v>
      </c>
      <c r="L650" s="3">
        <v>40.054495912806502</v>
      </c>
    </row>
    <row r="651" spans="1:12" ht="15" customHeight="1" x14ac:dyDescent="0.25">
      <c r="A651" s="101">
        <v>43383</v>
      </c>
      <c r="B651" s="3">
        <v>49.14</v>
      </c>
      <c r="C651" s="99">
        <v>796246</v>
      </c>
      <c r="D651" s="3">
        <v>-2.25999999999999</v>
      </c>
      <c r="E651" s="3">
        <v>-4.3968871595330601</v>
      </c>
      <c r="F651" s="3">
        <v>-4.3968927919434098</v>
      </c>
      <c r="G651" s="3">
        <v>50.927844999999998</v>
      </c>
      <c r="H651" s="3">
        <v>38.767970027247898</v>
      </c>
      <c r="I651" s="3">
        <v>51.3</v>
      </c>
      <c r="J651" s="3">
        <v>51.4</v>
      </c>
      <c r="K651" s="3">
        <v>48.98</v>
      </c>
      <c r="L651" s="3">
        <v>33.896457765667499</v>
      </c>
    </row>
    <row r="652" spans="1:12" ht="15" customHeight="1" x14ac:dyDescent="0.25">
      <c r="A652" s="101">
        <v>43384</v>
      </c>
      <c r="B652" s="3">
        <v>48.64</v>
      </c>
      <c r="C652" s="99">
        <v>1027671</v>
      </c>
      <c r="D652" s="3">
        <v>-0.5</v>
      </c>
      <c r="E652" s="3">
        <v>-1.01750101750102</v>
      </c>
      <c r="F652" s="3">
        <v>-1.0175023113583499</v>
      </c>
      <c r="G652" s="3">
        <v>50.409652999999999</v>
      </c>
      <c r="H652" s="3">
        <v>37.356002724795601</v>
      </c>
      <c r="I652" s="3">
        <v>47.98</v>
      </c>
      <c r="J652" s="3">
        <v>49.4</v>
      </c>
      <c r="K652" s="3">
        <v>46.8</v>
      </c>
      <c r="L652" s="3">
        <v>32.534059945503998</v>
      </c>
    </row>
    <row r="653" spans="1:12" ht="15" customHeight="1" x14ac:dyDescent="0.25">
      <c r="A653" s="101">
        <v>43385</v>
      </c>
      <c r="B653" s="3">
        <v>48.18</v>
      </c>
      <c r="C653" s="99">
        <v>627042</v>
      </c>
      <c r="D653" s="3">
        <v>-0.46</v>
      </c>
      <c r="E653" s="3">
        <v>-0.94572368421053099</v>
      </c>
      <c r="F653" s="3">
        <v>-0.94571767831846898</v>
      </c>
      <c r="G653" s="3">
        <v>49.932920000000003</v>
      </c>
      <c r="H653" s="3">
        <v>36.057002724795602</v>
      </c>
      <c r="I653" s="3">
        <v>48.74</v>
      </c>
      <c r="J653" s="3">
        <v>49.82</v>
      </c>
      <c r="K653" s="3">
        <v>47.4</v>
      </c>
      <c r="L653" s="3">
        <v>31.280653950953599</v>
      </c>
    </row>
    <row r="654" spans="1:12" ht="15" customHeight="1" x14ac:dyDescent="0.25">
      <c r="A654" s="101">
        <v>43388</v>
      </c>
      <c r="B654" s="3">
        <v>48.24</v>
      </c>
      <c r="C654" s="99">
        <v>432169</v>
      </c>
      <c r="D654" s="3">
        <v>6.0000000000002197E-2</v>
      </c>
      <c r="E654" s="3">
        <v>0.12453300124533</v>
      </c>
      <c r="F654" s="3">
        <v>0.124531070884703</v>
      </c>
      <c r="G654" s="3">
        <v>49.995102000000003</v>
      </c>
      <c r="H654" s="3">
        <v>36.2264359673024</v>
      </c>
      <c r="I654" s="3">
        <v>48.16</v>
      </c>
      <c r="J654" s="3">
        <v>48.56</v>
      </c>
      <c r="K654" s="3">
        <v>47.66</v>
      </c>
      <c r="L654" s="3">
        <v>31.4441416893732</v>
      </c>
    </row>
    <row r="655" spans="1:12" ht="15" customHeight="1" x14ac:dyDescent="0.25">
      <c r="A655" s="101">
        <v>43389</v>
      </c>
      <c r="B655" s="3">
        <v>52.5</v>
      </c>
      <c r="C655" s="99">
        <v>1072017</v>
      </c>
      <c r="D655" s="3">
        <v>4.25999999999999</v>
      </c>
      <c r="E655" s="3">
        <v>8.8308457711442792</v>
      </c>
      <c r="F655" s="3">
        <v>8.8308410691911199</v>
      </c>
      <c r="G655" s="3">
        <v>54.410089999999997</v>
      </c>
      <c r="H655" s="3">
        <v>48.256376021798303</v>
      </c>
      <c r="I655" s="3">
        <v>51.15</v>
      </c>
      <c r="J655" s="3">
        <v>53.5</v>
      </c>
      <c r="K655" s="3">
        <v>50.2</v>
      </c>
      <c r="L655" s="3">
        <v>43.051771117166197</v>
      </c>
    </row>
    <row r="656" spans="1:12" ht="15" customHeight="1" x14ac:dyDescent="0.25">
      <c r="A656" s="101">
        <v>43390</v>
      </c>
      <c r="B656" s="3">
        <v>49.34</v>
      </c>
      <c r="C656" s="99">
        <v>824041</v>
      </c>
      <c r="D656" s="3">
        <v>-3.1599999999999899</v>
      </c>
      <c r="E656" s="3">
        <v>-6.0190476190476101</v>
      </c>
      <c r="F656" s="3">
        <v>-6.0190416887750002</v>
      </c>
      <c r="G656" s="3">
        <v>51.135123999999998</v>
      </c>
      <c r="H656" s="3">
        <v>39.332762942779198</v>
      </c>
      <c r="I656" s="3">
        <v>52.95</v>
      </c>
      <c r="J656" s="3">
        <v>53.35</v>
      </c>
      <c r="K656" s="3">
        <v>49.2</v>
      </c>
      <c r="L656" s="3">
        <v>34.441416893732899</v>
      </c>
    </row>
    <row r="657" spans="1:12" ht="15" customHeight="1" x14ac:dyDescent="0.25">
      <c r="A657" s="101">
        <v>43391</v>
      </c>
      <c r="B657" s="3">
        <v>48.36</v>
      </c>
      <c r="C657" s="99">
        <v>605678</v>
      </c>
      <c r="D657" s="3">
        <v>-0.98000000000000398</v>
      </c>
      <c r="E657" s="3">
        <v>-1.9862180786380199</v>
      </c>
      <c r="F657" s="3">
        <v>-1.98621597162842</v>
      </c>
      <c r="G657" s="3">
        <v>50.11947</v>
      </c>
      <c r="H657" s="3">
        <v>36.565313351498602</v>
      </c>
      <c r="I657" s="3">
        <v>49.52</v>
      </c>
      <c r="J657" s="3">
        <v>49.96</v>
      </c>
      <c r="K657" s="3">
        <v>48.24</v>
      </c>
      <c r="L657" s="3">
        <v>31.771117166212498</v>
      </c>
    </row>
    <row r="658" spans="1:12" ht="15" customHeight="1" x14ac:dyDescent="0.25">
      <c r="A658" s="101">
        <v>43392</v>
      </c>
      <c r="B658" s="3">
        <v>46.96</v>
      </c>
      <c r="C658" s="99">
        <v>527658</v>
      </c>
      <c r="D658" s="3">
        <v>-1.3999999999999899</v>
      </c>
      <c r="E658" s="3">
        <v>-2.8949545078577201</v>
      </c>
      <c r="F658" s="3">
        <v>-2.89496277594316</v>
      </c>
      <c r="G658" s="3">
        <v>48.668529999999997</v>
      </c>
      <c r="H658" s="3">
        <v>32.611798365122503</v>
      </c>
      <c r="I658" s="3">
        <v>48.38</v>
      </c>
      <c r="J658" s="3">
        <v>49.86</v>
      </c>
      <c r="K658" s="3">
        <v>46.8</v>
      </c>
      <c r="L658" s="3">
        <v>27.956403269754698</v>
      </c>
    </row>
    <row r="659" spans="1:12" ht="15" customHeight="1" x14ac:dyDescent="0.25">
      <c r="A659" s="101">
        <v>43395</v>
      </c>
      <c r="B659" s="3">
        <v>47.72</v>
      </c>
      <c r="C659" s="99">
        <v>576079</v>
      </c>
      <c r="D659" s="3">
        <v>0.75999999999999801</v>
      </c>
      <c r="E659" s="3">
        <v>1.6183986371379899</v>
      </c>
      <c r="F659" s="3">
        <v>1.6184051583230501</v>
      </c>
      <c r="G659" s="3">
        <v>49.456184</v>
      </c>
      <c r="H659" s="3">
        <v>34.757994550408696</v>
      </c>
      <c r="I659" s="3">
        <v>47.28</v>
      </c>
      <c r="J659" s="3">
        <v>48.72</v>
      </c>
      <c r="K659" s="3">
        <v>47.24</v>
      </c>
      <c r="L659" s="3">
        <v>30.027247956403201</v>
      </c>
    </row>
    <row r="660" spans="1:12" ht="15" customHeight="1" x14ac:dyDescent="0.25">
      <c r="A660" s="101">
        <v>43396</v>
      </c>
      <c r="B660" s="3">
        <v>45.92</v>
      </c>
      <c r="C660" s="99">
        <v>501723</v>
      </c>
      <c r="D660" s="3">
        <v>-1.7999999999999901</v>
      </c>
      <c r="E660" s="3">
        <v>-3.77200335289186</v>
      </c>
      <c r="F660" s="3">
        <v>-3.7720136272543701</v>
      </c>
      <c r="G660" s="3">
        <v>47.590690000000002</v>
      </c>
      <c r="H660" s="3">
        <v>29.674904632152501</v>
      </c>
      <c r="I660" s="3">
        <v>47.34</v>
      </c>
      <c r="J660" s="3">
        <v>47.34</v>
      </c>
      <c r="K660" s="3">
        <v>45.26</v>
      </c>
      <c r="L660" s="3">
        <v>25.1226158038147</v>
      </c>
    </row>
    <row r="661" spans="1:12" ht="15" customHeight="1" x14ac:dyDescent="0.25">
      <c r="A661" s="101">
        <v>43397</v>
      </c>
      <c r="B661" s="3">
        <v>45.48</v>
      </c>
      <c r="C661" s="99">
        <v>621860</v>
      </c>
      <c r="D661" s="3">
        <v>-0.440000000000004</v>
      </c>
      <c r="E661" s="3">
        <v>-0.95818815331011298</v>
      </c>
      <c r="F661" s="3">
        <v>-0.95817900517937105</v>
      </c>
      <c r="G661" s="3">
        <v>47.134686000000002</v>
      </c>
      <c r="H661" s="3">
        <v>28.4323869209809</v>
      </c>
      <c r="I661" s="3">
        <v>46.8</v>
      </c>
      <c r="J661" s="3">
        <v>46.92</v>
      </c>
      <c r="K661" s="3">
        <v>44.76</v>
      </c>
      <c r="L661" s="3">
        <v>23.9237057220708</v>
      </c>
    </row>
    <row r="662" spans="1:12" ht="15" customHeight="1" x14ac:dyDescent="0.25">
      <c r="A662" s="101">
        <v>43398</v>
      </c>
      <c r="B662" s="3">
        <v>46.88</v>
      </c>
      <c r="C662" s="99">
        <v>899926</v>
      </c>
      <c r="D662" s="3">
        <v>1.4</v>
      </c>
      <c r="E662" s="3">
        <v>3.0782761653474102</v>
      </c>
      <c r="F662" s="3">
        <v>3.0782723364275602</v>
      </c>
      <c r="G662" s="3">
        <v>48.585619999999999</v>
      </c>
      <c r="H662" s="3">
        <v>32.385885558583098</v>
      </c>
      <c r="I662" s="3">
        <v>45.42</v>
      </c>
      <c r="J662" s="3">
        <v>47.2</v>
      </c>
      <c r="K662" s="3">
        <v>44.82</v>
      </c>
      <c r="L662" s="3">
        <v>27.738419618528599</v>
      </c>
    </row>
    <row r="663" spans="1:12" ht="15" customHeight="1" x14ac:dyDescent="0.25">
      <c r="A663" s="101">
        <v>43399</v>
      </c>
      <c r="B663" s="3">
        <v>48.06</v>
      </c>
      <c r="C663" s="99">
        <v>700339</v>
      </c>
      <c r="D663" s="3">
        <v>1.1799999999999899</v>
      </c>
      <c r="E663" s="3">
        <v>2.5170648464163801</v>
      </c>
      <c r="F663" s="3">
        <v>2.5170739819724499</v>
      </c>
      <c r="G663" s="3">
        <v>49.808556000000003</v>
      </c>
      <c r="H663" s="3">
        <v>35.718136239781998</v>
      </c>
      <c r="I663" s="3">
        <v>47.3</v>
      </c>
      <c r="J663" s="3">
        <v>48.8</v>
      </c>
      <c r="K663" s="3">
        <v>45.58</v>
      </c>
      <c r="L663" s="3">
        <v>30.953678474114401</v>
      </c>
    </row>
    <row r="664" spans="1:12" ht="15" customHeight="1" x14ac:dyDescent="0.25">
      <c r="A664" s="101">
        <v>43402</v>
      </c>
      <c r="B664" s="3">
        <v>47.9</v>
      </c>
      <c r="C664" s="99">
        <v>763514</v>
      </c>
      <c r="D664" s="3">
        <v>-0.160000000000003</v>
      </c>
      <c r="E664" s="3">
        <v>-0.332917186849779</v>
      </c>
      <c r="F664" s="3">
        <v>-0.332916698086971</v>
      </c>
      <c r="G664" s="3">
        <v>49.642735000000002</v>
      </c>
      <c r="H664" s="3">
        <v>35.266307901907297</v>
      </c>
      <c r="I664" s="3">
        <v>49.56</v>
      </c>
      <c r="J664" s="3">
        <v>49.72</v>
      </c>
      <c r="K664" s="3">
        <v>47.42</v>
      </c>
      <c r="L664" s="3">
        <v>30.5177111716621</v>
      </c>
    </row>
    <row r="665" spans="1:12" ht="15" customHeight="1" x14ac:dyDescent="0.25">
      <c r="A665" s="101">
        <v>43403</v>
      </c>
      <c r="B665" s="3">
        <v>46.2</v>
      </c>
      <c r="C665" s="99">
        <v>1681144</v>
      </c>
      <c r="D665" s="3">
        <v>-1.69999999999999</v>
      </c>
      <c r="E665" s="3">
        <v>-3.5490605427974802</v>
      </c>
      <c r="F665" s="3">
        <v>-3.5490651351098998</v>
      </c>
      <c r="G665" s="3">
        <v>47.880882</v>
      </c>
      <c r="H665" s="3">
        <v>30.4656185286103</v>
      </c>
      <c r="I665" s="3">
        <v>48.12</v>
      </c>
      <c r="J665" s="3">
        <v>48.28</v>
      </c>
      <c r="K665" s="3">
        <v>44.68</v>
      </c>
      <c r="L665" s="3">
        <v>25.885558583106199</v>
      </c>
    </row>
    <row r="666" spans="1:12" ht="15" customHeight="1" x14ac:dyDescent="0.25">
      <c r="A666" s="101">
        <v>43404</v>
      </c>
      <c r="B666" s="3">
        <v>53.5</v>
      </c>
      <c r="C666" s="99">
        <v>3507516</v>
      </c>
      <c r="D666" s="3">
        <v>7.2999999999999901</v>
      </c>
      <c r="E666" s="3">
        <v>15.800865800865701</v>
      </c>
      <c r="F666" s="3">
        <v>15.8008659907309</v>
      </c>
      <c r="G666" s="3">
        <v>55.446475999999997</v>
      </c>
      <c r="H666" s="3">
        <v>51.080316076294203</v>
      </c>
      <c r="I666" s="3">
        <v>50</v>
      </c>
      <c r="J666" s="3">
        <v>53.75</v>
      </c>
      <c r="K666" s="3">
        <v>49.5</v>
      </c>
      <c r="L666" s="3">
        <v>45.7765667574931</v>
      </c>
    </row>
    <row r="667" spans="1:12" ht="15" customHeight="1" x14ac:dyDescent="0.25">
      <c r="A667" s="101">
        <v>43405</v>
      </c>
      <c r="B667" s="3">
        <v>54.1</v>
      </c>
      <c r="C667" s="99">
        <v>656202</v>
      </c>
      <c r="D667" s="3">
        <v>0.60000000000000098</v>
      </c>
      <c r="E667" s="3">
        <v>1.1214953271028101</v>
      </c>
      <c r="F667" s="3">
        <v>1.1214887669326501</v>
      </c>
      <c r="G667" s="3">
        <v>56.068302000000003</v>
      </c>
      <c r="H667" s="3">
        <v>52.774664850136197</v>
      </c>
      <c r="I667" s="3">
        <v>53.5</v>
      </c>
      <c r="J667" s="3">
        <v>54.9</v>
      </c>
      <c r="K667" s="3">
        <v>52.7</v>
      </c>
      <c r="L667" s="3">
        <v>47.411444141689302</v>
      </c>
    </row>
    <row r="668" spans="1:12" ht="15" customHeight="1" x14ac:dyDescent="0.25">
      <c r="A668" s="101">
        <v>43406</v>
      </c>
      <c r="B668" s="3">
        <v>56</v>
      </c>
      <c r="C668" s="99">
        <v>407825</v>
      </c>
      <c r="D668" s="3">
        <v>1.8999999999999899</v>
      </c>
      <c r="E668" s="3">
        <v>3.51201478743068</v>
      </c>
      <c r="F668" s="3">
        <v>3.5120164687705202</v>
      </c>
      <c r="G668" s="3">
        <v>58.037430000000001</v>
      </c>
      <c r="H668" s="3">
        <v>58.140136239782002</v>
      </c>
      <c r="I668" s="3">
        <v>54.1</v>
      </c>
      <c r="J668" s="3">
        <v>56.5</v>
      </c>
      <c r="K668" s="3">
        <v>53.8</v>
      </c>
      <c r="L668" s="3">
        <v>52.588555858310599</v>
      </c>
    </row>
    <row r="669" spans="1:12" ht="15" customHeight="1" x14ac:dyDescent="0.25">
      <c r="A669" s="101">
        <v>43409</v>
      </c>
      <c r="B669" s="3">
        <v>52.75</v>
      </c>
      <c r="C669" s="99">
        <v>820770</v>
      </c>
      <c r="D669" s="3">
        <v>-3.25</v>
      </c>
      <c r="E669" s="3">
        <v>-5.8035714285714297</v>
      </c>
      <c r="F669" s="3">
        <v>-5.8035650441447801</v>
      </c>
      <c r="G669" s="3">
        <v>54.66919</v>
      </c>
      <c r="H669" s="3">
        <v>48.962370572207</v>
      </c>
      <c r="I669" s="3">
        <v>55.5</v>
      </c>
      <c r="J669" s="3">
        <v>55.75</v>
      </c>
      <c r="K669" s="3">
        <v>52.35</v>
      </c>
      <c r="L669" s="3">
        <v>43.732970027247902</v>
      </c>
    </row>
    <row r="670" spans="1:12" ht="15" customHeight="1" x14ac:dyDescent="0.25">
      <c r="A670" s="101">
        <v>43410</v>
      </c>
      <c r="B670" s="3">
        <v>53.05</v>
      </c>
      <c r="C670" s="99">
        <v>850408</v>
      </c>
      <c r="D670" s="3">
        <v>0.29999999999999699</v>
      </c>
      <c r="E670" s="3">
        <v>0.56872037914690299</v>
      </c>
      <c r="F670" s="3">
        <v>0.568717041536559</v>
      </c>
      <c r="G670" s="3">
        <v>54.980103</v>
      </c>
      <c r="H670" s="3">
        <v>49.809544959127997</v>
      </c>
      <c r="I670" s="3">
        <v>52.7</v>
      </c>
      <c r="J670" s="3">
        <v>54.15</v>
      </c>
      <c r="K670" s="3">
        <v>51.6</v>
      </c>
      <c r="L670" s="3">
        <v>44.550408719346002</v>
      </c>
    </row>
    <row r="671" spans="1:12" ht="15" customHeight="1" x14ac:dyDescent="0.25">
      <c r="A671" s="101">
        <v>43411</v>
      </c>
      <c r="B671" s="3">
        <v>40.200000000000003</v>
      </c>
      <c r="C671" s="99">
        <v>7217015</v>
      </c>
      <c r="D671" s="3">
        <v>-12.8499999999999</v>
      </c>
      <c r="E671" s="3">
        <v>-24.222431668237402</v>
      </c>
      <c r="F671" s="3">
        <v>-24.222430067109901</v>
      </c>
      <c r="G671" s="3">
        <v>41.662585999999997</v>
      </c>
      <c r="H671" s="3">
        <v>13.5220326975476</v>
      </c>
      <c r="I671" s="3">
        <v>40.479999999999997</v>
      </c>
      <c r="J671" s="3">
        <v>41.8</v>
      </c>
      <c r="K671" s="3">
        <v>39.619999999999997</v>
      </c>
      <c r="L671" s="3">
        <v>9.5367847411444107</v>
      </c>
    </row>
    <row r="672" spans="1:12" ht="15" customHeight="1" x14ac:dyDescent="0.25">
      <c r="A672" s="101">
        <v>43412</v>
      </c>
      <c r="B672" s="3">
        <v>40.64</v>
      </c>
      <c r="C672" s="99">
        <v>3925437</v>
      </c>
      <c r="D672" s="3">
        <v>0.439999999999997</v>
      </c>
      <c r="E672" s="3">
        <v>1.09452736318407</v>
      </c>
      <c r="F672" s="3">
        <v>1.0945167925966</v>
      </c>
      <c r="G672" s="3">
        <v>42.118589999999998</v>
      </c>
      <c r="H672" s="3">
        <v>14.7645504087193</v>
      </c>
      <c r="I672" s="3">
        <v>41</v>
      </c>
      <c r="J672" s="3">
        <v>41.28</v>
      </c>
      <c r="K672" s="3">
        <v>39.119999999999997</v>
      </c>
      <c r="L672" s="3">
        <v>10.735694822888201</v>
      </c>
    </row>
    <row r="673" spans="1:12" ht="15" customHeight="1" x14ac:dyDescent="0.25">
      <c r="A673" s="101">
        <v>43413</v>
      </c>
      <c r="B673" s="3">
        <v>40.340000000000003</v>
      </c>
      <c r="C673" s="99">
        <v>1158643</v>
      </c>
      <c r="D673" s="3">
        <v>-0.29999999999999699</v>
      </c>
      <c r="E673" s="3">
        <v>-0.73818897637794001</v>
      </c>
      <c r="F673" s="3">
        <v>-0.73817760755998596</v>
      </c>
      <c r="G673" s="3">
        <v>41.807679999999998</v>
      </c>
      <c r="H673" s="3">
        <v>13.9173841961852</v>
      </c>
      <c r="I673" s="3">
        <v>40.72</v>
      </c>
      <c r="J673" s="3">
        <v>40.76</v>
      </c>
      <c r="K673" s="3">
        <v>39.659999999999997</v>
      </c>
      <c r="L673" s="3">
        <v>9.9182561307901906</v>
      </c>
    </row>
    <row r="674" spans="1:12" ht="15" customHeight="1" x14ac:dyDescent="0.25">
      <c r="A674" s="101">
        <v>43416</v>
      </c>
      <c r="B674" s="3">
        <v>40.4</v>
      </c>
      <c r="C674" s="99">
        <v>654608</v>
      </c>
      <c r="D674" s="3">
        <v>5.9999999999995099E-2</v>
      </c>
      <c r="E674" s="3">
        <v>0.148735746157657</v>
      </c>
      <c r="F674" s="3">
        <v>0.14872865463955101</v>
      </c>
      <c r="G674" s="3">
        <v>41.869860000000003</v>
      </c>
      <c r="H674" s="3">
        <v>14.0868119891008</v>
      </c>
      <c r="I674" s="3">
        <v>40.700000000000003</v>
      </c>
      <c r="J674" s="3">
        <v>40.700000000000003</v>
      </c>
      <c r="K674" s="3">
        <v>40</v>
      </c>
      <c r="L674" s="3">
        <v>10.081743869209699</v>
      </c>
    </row>
    <row r="675" spans="1:12" ht="15" customHeight="1" x14ac:dyDescent="0.25">
      <c r="A675" s="101">
        <v>43417</v>
      </c>
      <c r="B675" s="3">
        <v>40.18</v>
      </c>
      <c r="C675" s="99">
        <v>398998</v>
      </c>
      <c r="D675" s="3">
        <v>-0.219999999999998</v>
      </c>
      <c r="E675" s="3">
        <v>-0.54455445544554504</v>
      </c>
      <c r="F675" s="3">
        <v>-0.54455161779858297</v>
      </c>
      <c r="G675" s="3">
        <v>41.641857000000002</v>
      </c>
      <c r="H675" s="3">
        <v>13.465550408719301</v>
      </c>
      <c r="I675" s="3">
        <v>40.520000000000003</v>
      </c>
      <c r="J675" s="3">
        <v>40.56</v>
      </c>
      <c r="K675" s="3">
        <v>39.78</v>
      </c>
      <c r="L675" s="3">
        <v>9.4822888283378592</v>
      </c>
    </row>
    <row r="676" spans="1:12" ht="15" customHeight="1" x14ac:dyDescent="0.25">
      <c r="A676" s="101">
        <v>43418</v>
      </c>
      <c r="B676" s="3">
        <v>40.4</v>
      </c>
      <c r="C676" s="99">
        <v>597116</v>
      </c>
      <c r="D676" s="3">
        <v>0.219999999999998</v>
      </c>
      <c r="E676" s="3">
        <v>0.54753608760578198</v>
      </c>
      <c r="F676" s="3">
        <v>0.54753321879954497</v>
      </c>
      <c r="G676" s="3">
        <v>41.869860000000003</v>
      </c>
      <c r="H676" s="3">
        <v>14.0868119891008</v>
      </c>
      <c r="I676" s="3">
        <v>40</v>
      </c>
      <c r="J676" s="3">
        <v>40.700000000000003</v>
      </c>
      <c r="K676" s="3">
        <v>39.119999999999997</v>
      </c>
      <c r="L676" s="3">
        <v>10.081743869209699</v>
      </c>
    </row>
    <row r="677" spans="1:12" ht="15" customHeight="1" x14ac:dyDescent="0.25">
      <c r="A677" s="101">
        <v>43419</v>
      </c>
      <c r="B677" s="3">
        <v>39.520000000000003</v>
      </c>
      <c r="C677" s="99">
        <v>561595</v>
      </c>
      <c r="D677" s="3">
        <v>-0.87999999999999501</v>
      </c>
      <c r="E677" s="3">
        <v>-2.1782178217821602</v>
      </c>
      <c r="F677" s="3">
        <v>-2.1782160246057698</v>
      </c>
      <c r="G677" s="3">
        <v>40.957844000000001</v>
      </c>
      <c r="H677" s="3">
        <v>11.601754768392301</v>
      </c>
      <c r="I677" s="3">
        <v>40.92</v>
      </c>
      <c r="J677" s="3">
        <v>40.96</v>
      </c>
      <c r="K677" s="3">
        <v>39.159999999999997</v>
      </c>
      <c r="L677" s="3">
        <v>7.6839237057220702</v>
      </c>
    </row>
    <row r="678" spans="1:12" ht="15" customHeight="1" x14ac:dyDescent="0.25">
      <c r="A678" s="101">
        <v>43420</v>
      </c>
      <c r="B678" s="3">
        <v>38.700000000000003</v>
      </c>
      <c r="C678" s="99">
        <v>662227</v>
      </c>
      <c r="D678" s="3">
        <v>-0.82</v>
      </c>
      <c r="E678" s="3">
        <v>-2.0748987854251002</v>
      </c>
      <c r="F678" s="3">
        <v>-2.0748919303467299</v>
      </c>
      <c r="G678" s="3">
        <v>40.108013</v>
      </c>
      <c r="H678" s="3">
        <v>9.2861389645776402</v>
      </c>
      <c r="I678" s="3">
        <v>39.6</v>
      </c>
      <c r="J678" s="3">
        <v>40.04</v>
      </c>
      <c r="K678" s="3">
        <v>38.4</v>
      </c>
      <c r="L678" s="3">
        <v>5.4495912806539497</v>
      </c>
    </row>
    <row r="679" spans="1:12" ht="15" customHeight="1" x14ac:dyDescent="0.25">
      <c r="A679" s="101">
        <v>43423</v>
      </c>
      <c r="B679" s="3">
        <v>39.340000000000003</v>
      </c>
      <c r="C679" s="99">
        <v>442606</v>
      </c>
      <c r="D679" s="3">
        <v>0.64</v>
      </c>
      <c r="E679" s="3">
        <v>1.6537467700258299</v>
      </c>
      <c r="F679" s="3">
        <v>1.65374435278056</v>
      </c>
      <c r="G679" s="3">
        <v>40.771296999999997</v>
      </c>
      <c r="H679" s="3">
        <v>11.093452316076201</v>
      </c>
      <c r="I679" s="3">
        <v>38.9</v>
      </c>
      <c r="J679" s="3">
        <v>39.979999999999997</v>
      </c>
      <c r="K679" s="3">
        <v>38.700000000000003</v>
      </c>
      <c r="L679" s="3">
        <v>7.1934604904632096</v>
      </c>
    </row>
    <row r="680" spans="1:12" ht="15" customHeight="1" x14ac:dyDescent="0.25">
      <c r="A680" s="101">
        <v>43424</v>
      </c>
      <c r="B680" s="3">
        <v>37.520000000000003</v>
      </c>
      <c r="C680" s="99">
        <v>819552</v>
      </c>
      <c r="D680" s="3">
        <v>-1.82</v>
      </c>
      <c r="E680" s="3">
        <v>-4.6263345195729499</v>
      </c>
      <c r="F680" s="3">
        <v>-4.6263355320778601</v>
      </c>
      <c r="G680" s="3">
        <v>38.885080000000002</v>
      </c>
      <c r="H680" s="3">
        <v>5.9538964577656603</v>
      </c>
      <c r="I680" s="3">
        <v>39.18</v>
      </c>
      <c r="J680" s="3">
        <v>39.18</v>
      </c>
      <c r="K680" s="3">
        <v>36.5</v>
      </c>
      <c r="L680" s="3">
        <v>2.23433242506812</v>
      </c>
    </row>
    <row r="681" spans="1:12" ht="15" customHeight="1" x14ac:dyDescent="0.25">
      <c r="A681" s="101">
        <v>43425</v>
      </c>
      <c r="B681" s="3">
        <v>37.86</v>
      </c>
      <c r="C681" s="99">
        <v>460106</v>
      </c>
      <c r="D681" s="3">
        <v>0.33999999999999603</v>
      </c>
      <c r="E681" s="3">
        <v>0.90618336886991702</v>
      </c>
      <c r="F681" s="3">
        <v>0.90618303987031101</v>
      </c>
      <c r="G681" s="3">
        <v>39.237450000000003</v>
      </c>
      <c r="H681" s="3">
        <v>6.9140326975476798</v>
      </c>
      <c r="I681" s="3">
        <v>37.32</v>
      </c>
      <c r="J681" s="3">
        <v>37.92</v>
      </c>
      <c r="K681" s="3">
        <v>37</v>
      </c>
      <c r="L681" s="3">
        <v>3.16076294277928</v>
      </c>
    </row>
    <row r="682" spans="1:12" ht="15" customHeight="1" x14ac:dyDescent="0.25">
      <c r="A682" s="101">
        <v>43426</v>
      </c>
      <c r="B682" s="3">
        <v>37.619999999999997</v>
      </c>
      <c r="C682" s="99">
        <v>372458</v>
      </c>
      <c r="D682" s="3">
        <v>-0.24000000000000199</v>
      </c>
      <c r="E682" s="3">
        <v>-0.63391442155309397</v>
      </c>
      <c r="F682" s="3">
        <v>-0.63391989030888696</v>
      </c>
      <c r="G682" s="3">
        <v>38.988715999999997</v>
      </c>
      <c r="H682" s="3">
        <v>6.2362833787465703</v>
      </c>
      <c r="I682" s="3">
        <v>37.840000000000003</v>
      </c>
      <c r="J682" s="3">
        <v>38.08</v>
      </c>
      <c r="K682" s="3">
        <v>37.020000000000003</v>
      </c>
      <c r="L682" s="3">
        <v>2.5068119891007998</v>
      </c>
    </row>
    <row r="683" spans="1:12" ht="15" customHeight="1" x14ac:dyDescent="0.25">
      <c r="A683" s="101">
        <v>43427</v>
      </c>
      <c r="B683" s="3">
        <v>38.18</v>
      </c>
      <c r="C683" s="99">
        <v>480277</v>
      </c>
      <c r="D683" s="3">
        <v>0.56000000000000205</v>
      </c>
      <c r="E683" s="3">
        <v>1.48856990962253</v>
      </c>
      <c r="F683" s="3">
        <v>1.48856915421375</v>
      </c>
      <c r="G683" s="3">
        <v>39.569090000000003</v>
      </c>
      <c r="H683" s="3">
        <v>7.8176839237057196</v>
      </c>
      <c r="I683" s="3">
        <v>37.619999999999997</v>
      </c>
      <c r="J683" s="3">
        <v>38.24</v>
      </c>
      <c r="K683" s="3">
        <v>37.14</v>
      </c>
      <c r="L683" s="3">
        <v>4.0326975476839104</v>
      </c>
    </row>
    <row r="684" spans="1:12" ht="15" customHeight="1" x14ac:dyDescent="0.25">
      <c r="A684" s="101">
        <v>43430</v>
      </c>
      <c r="B684" s="3">
        <v>38.14</v>
      </c>
      <c r="C684" s="99">
        <v>374866</v>
      </c>
      <c r="D684" s="3">
        <v>-3.9999999999999099E-2</v>
      </c>
      <c r="E684" s="3">
        <v>-0.1047668936616</v>
      </c>
      <c r="F684" s="3">
        <v>-0.104761064760405</v>
      </c>
      <c r="G684" s="3">
        <v>39.527636999999999</v>
      </c>
      <c r="H684" s="3">
        <v>7.70473297002723</v>
      </c>
      <c r="I684" s="3">
        <v>38.18</v>
      </c>
      <c r="J684" s="3">
        <v>38.64</v>
      </c>
      <c r="K684" s="3">
        <v>37.56</v>
      </c>
      <c r="L684" s="3">
        <v>3.9237057220708298</v>
      </c>
    </row>
    <row r="685" spans="1:12" ht="15" customHeight="1" x14ac:dyDescent="0.25">
      <c r="A685" s="101">
        <v>43431</v>
      </c>
      <c r="B685" s="3">
        <v>37.380000000000003</v>
      </c>
      <c r="C685" s="99">
        <v>373757</v>
      </c>
      <c r="D685" s="3">
        <v>-0.75999999999999801</v>
      </c>
      <c r="E685" s="3">
        <v>-1.9926586261143</v>
      </c>
      <c r="F685" s="3">
        <v>-1.99265895909739</v>
      </c>
      <c r="G685" s="3">
        <v>38.739986000000002</v>
      </c>
      <c r="H685" s="3">
        <v>5.55854495912806</v>
      </c>
      <c r="I685" s="3">
        <v>37.9</v>
      </c>
      <c r="J685" s="3">
        <v>38.1</v>
      </c>
      <c r="K685" s="3">
        <v>37.24</v>
      </c>
      <c r="L685" s="3">
        <v>1.85286103542234</v>
      </c>
    </row>
    <row r="686" spans="1:12" ht="15" customHeight="1" x14ac:dyDescent="0.25">
      <c r="A686" s="101">
        <v>43432</v>
      </c>
      <c r="B686" s="3">
        <v>38.06</v>
      </c>
      <c r="C686" s="99">
        <v>488617</v>
      </c>
      <c r="D686" s="3">
        <v>0.67999999999999905</v>
      </c>
      <c r="E686" s="3">
        <v>1.8191546281433899</v>
      </c>
      <c r="F686" s="3">
        <v>1.81916431255291</v>
      </c>
      <c r="G686" s="3">
        <v>39.44473</v>
      </c>
      <c r="H686" s="3">
        <v>7.4788283378746501</v>
      </c>
      <c r="I686" s="3">
        <v>37.5</v>
      </c>
      <c r="J686" s="3">
        <v>38.119999999999997</v>
      </c>
      <c r="K686" s="3">
        <v>37.020000000000003</v>
      </c>
      <c r="L686" s="3">
        <v>3.7057220708446801</v>
      </c>
    </row>
    <row r="687" spans="1:12" ht="15" customHeight="1" x14ac:dyDescent="0.25">
      <c r="A687" s="101">
        <v>43433</v>
      </c>
      <c r="B687" s="3">
        <v>38.56</v>
      </c>
      <c r="C687" s="99">
        <v>613044</v>
      </c>
      <c r="D687" s="3">
        <v>0.5</v>
      </c>
      <c r="E687" s="3">
        <v>1.31371518654754</v>
      </c>
      <c r="F687" s="3">
        <v>1.3137040106498299</v>
      </c>
      <c r="G687" s="3">
        <v>39.962916999999997</v>
      </c>
      <c r="H687" s="3">
        <v>8.8907820163487497</v>
      </c>
      <c r="I687" s="3">
        <v>38.26</v>
      </c>
      <c r="J687" s="3">
        <v>39.08</v>
      </c>
      <c r="K687" s="3">
        <v>37.9</v>
      </c>
      <c r="L687" s="3">
        <v>5.0681198910081697</v>
      </c>
    </row>
    <row r="688" spans="1:12" ht="15" customHeight="1" x14ac:dyDescent="0.25">
      <c r="A688" s="101">
        <v>43434</v>
      </c>
      <c r="B688" s="3">
        <v>39.72</v>
      </c>
      <c r="C688" s="99">
        <v>1748288</v>
      </c>
      <c r="D688" s="3">
        <v>1.1599999999999899</v>
      </c>
      <c r="E688" s="3">
        <v>3.00829875518671</v>
      </c>
      <c r="F688" s="3">
        <v>3.0083039233597502</v>
      </c>
      <c r="G688" s="3">
        <v>41.165123000000001</v>
      </c>
      <c r="H688" s="3">
        <v>12.166547683923699</v>
      </c>
      <c r="I688" s="3">
        <v>38.799999999999997</v>
      </c>
      <c r="J688" s="3">
        <v>39.86</v>
      </c>
      <c r="K688" s="3">
        <v>38.520000000000003</v>
      </c>
      <c r="L688" s="3">
        <v>8.2288828337874502</v>
      </c>
    </row>
    <row r="689" spans="1:12" ht="15" customHeight="1" x14ac:dyDescent="0.25">
      <c r="A689" s="101">
        <v>43437</v>
      </c>
      <c r="B689" s="3">
        <v>37.9</v>
      </c>
      <c r="C689" s="99">
        <v>618263</v>
      </c>
      <c r="D689" s="3">
        <v>-1.82</v>
      </c>
      <c r="E689" s="3">
        <v>-4.5820745216515499</v>
      </c>
      <c r="F689" s="3">
        <v>-4.5820706037972903</v>
      </c>
      <c r="G689" s="3">
        <v>39.278908000000001</v>
      </c>
      <c r="H689" s="3">
        <v>7.0269972752043497</v>
      </c>
      <c r="I689" s="3">
        <v>39.979999999999997</v>
      </c>
      <c r="J689" s="3">
        <v>40.200000000000003</v>
      </c>
      <c r="K689" s="3">
        <v>37.9</v>
      </c>
      <c r="L689" s="3">
        <v>3.26975476839235</v>
      </c>
    </row>
    <row r="690" spans="1:12" ht="15" customHeight="1" x14ac:dyDescent="0.25">
      <c r="A690" s="101">
        <v>43438</v>
      </c>
      <c r="B690" s="3">
        <v>37.44</v>
      </c>
      <c r="C690" s="99">
        <v>396119</v>
      </c>
      <c r="D690" s="3">
        <v>-0.46</v>
      </c>
      <c r="E690" s="3">
        <v>-1.21372031662269</v>
      </c>
      <c r="F690" s="3">
        <v>-1.2137353716656301</v>
      </c>
      <c r="G690" s="3">
        <v>38.802166</v>
      </c>
      <c r="H690" s="3">
        <v>5.7279727520435797</v>
      </c>
      <c r="I690" s="3">
        <v>37.880000000000003</v>
      </c>
      <c r="J690" s="3">
        <v>37.9</v>
      </c>
      <c r="K690" s="3">
        <v>37.1</v>
      </c>
      <c r="L690" s="3">
        <v>2.0163487738419401</v>
      </c>
    </row>
    <row r="691" spans="1:12" ht="15" customHeight="1" x14ac:dyDescent="0.25">
      <c r="A691" s="101">
        <v>43439</v>
      </c>
      <c r="B691" s="3">
        <v>38.4</v>
      </c>
      <c r="C691" s="99">
        <v>667427</v>
      </c>
      <c r="D691" s="3">
        <v>0.96</v>
      </c>
      <c r="E691" s="3">
        <v>2.5641025641025701</v>
      </c>
      <c r="F691" s="3">
        <v>2.5641094365711399</v>
      </c>
      <c r="G691" s="3">
        <v>39.797096000000003</v>
      </c>
      <c r="H691" s="3">
        <v>8.4389536784741104</v>
      </c>
      <c r="I691" s="3">
        <v>36.9</v>
      </c>
      <c r="J691" s="3">
        <v>39.22</v>
      </c>
      <c r="K691" s="3">
        <v>36.24</v>
      </c>
      <c r="L691" s="3">
        <v>4.6321525885558401</v>
      </c>
    </row>
    <row r="692" spans="1:12" ht="15" customHeight="1" x14ac:dyDescent="0.25">
      <c r="A692" s="101">
        <v>43440</v>
      </c>
      <c r="B692" s="3">
        <v>35.78</v>
      </c>
      <c r="C692" s="99">
        <v>878254</v>
      </c>
      <c r="D692" s="3">
        <v>-2.6199999999999899</v>
      </c>
      <c r="E692" s="3">
        <v>-6.8229166666666501</v>
      </c>
      <c r="F692" s="3">
        <v>-6.8229249691987697</v>
      </c>
      <c r="G692" s="3">
        <v>37.081769999999999</v>
      </c>
      <c r="H692" s="3">
        <v>1.0402452316076101</v>
      </c>
      <c r="I692" s="3">
        <v>38.26</v>
      </c>
      <c r="J692" s="3">
        <v>38.26</v>
      </c>
      <c r="K692" s="3">
        <v>35.74</v>
      </c>
      <c r="L692" s="3">
        <v>-2.5068119891008198</v>
      </c>
    </row>
    <row r="693" spans="1:12" ht="15" customHeight="1" x14ac:dyDescent="0.25">
      <c r="A693" s="101">
        <v>43441</v>
      </c>
      <c r="B693" s="3">
        <v>35.44</v>
      </c>
      <c r="C693" s="99">
        <v>480410</v>
      </c>
      <c r="D693" s="3">
        <v>-0.34000000000000302</v>
      </c>
      <c r="E693" s="3">
        <v>-0.95025153717160904</v>
      </c>
      <c r="F693" s="3">
        <v>-0.95025129598722502</v>
      </c>
      <c r="G693" s="3">
        <v>36.729399999999998</v>
      </c>
      <c r="H693" s="3">
        <v>8.0108991825600606E-2</v>
      </c>
      <c r="I693" s="3">
        <v>36.200000000000003</v>
      </c>
      <c r="J693" s="3">
        <v>36.64</v>
      </c>
      <c r="K693" s="3">
        <v>35.28</v>
      </c>
      <c r="L693" s="3">
        <v>-3.4332425068119998</v>
      </c>
    </row>
    <row r="694" spans="1:12" ht="15" customHeight="1" x14ac:dyDescent="0.25">
      <c r="A694" s="101">
        <v>43444</v>
      </c>
      <c r="B694" s="3">
        <v>34.520000000000003</v>
      </c>
      <c r="C694" s="99">
        <v>681448</v>
      </c>
      <c r="D694" s="3">
        <v>-0.91999999999999404</v>
      </c>
      <c r="E694" s="3">
        <v>-2.5959367945823701</v>
      </c>
      <c r="F694" s="3">
        <v>-2.5959258795406299</v>
      </c>
      <c r="G694" s="3">
        <v>35.775931999999997</v>
      </c>
      <c r="H694" s="3">
        <v>-2.5178964577656799</v>
      </c>
      <c r="I694" s="3">
        <v>35.9</v>
      </c>
      <c r="J694" s="3">
        <v>35.9</v>
      </c>
      <c r="K694" s="3">
        <v>34</v>
      </c>
      <c r="L694" s="3">
        <v>-5.9400544959127997</v>
      </c>
    </row>
    <row r="695" spans="1:12" ht="15" customHeight="1" x14ac:dyDescent="0.25">
      <c r="A695" s="101">
        <v>43445</v>
      </c>
      <c r="B695" s="3">
        <v>36.32</v>
      </c>
      <c r="C695" s="99">
        <v>578461</v>
      </c>
      <c r="D695" s="3">
        <v>1.7999999999999901</v>
      </c>
      <c r="E695" s="3">
        <v>5.2143684820393998</v>
      </c>
      <c r="F695" s="3">
        <v>5.2143659038707799</v>
      </c>
      <c r="G695" s="3">
        <v>37.641419999999997</v>
      </c>
      <c r="H695" s="3">
        <v>2.5651771117165998</v>
      </c>
      <c r="I695" s="3">
        <v>35.5</v>
      </c>
      <c r="J695" s="3">
        <v>37.200000000000003</v>
      </c>
      <c r="K695" s="3">
        <v>35.1</v>
      </c>
      <c r="L695" s="3">
        <v>-1.03542234332425</v>
      </c>
    </row>
    <row r="696" spans="1:12" ht="15" customHeight="1" x14ac:dyDescent="0.25">
      <c r="A696" s="101">
        <v>43446</v>
      </c>
      <c r="B696" s="3">
        <v>38.880000000000003</v>
      </c>
      <c r="C696" s="99">
        <v>501895</v>
      </c>
      <c r="D696" s="3">
        <v>2.56</v>
      </c>
      <c r="E696" s="3">
        <v>7.0484581497797398</v>
      </c>
      <c r="F696" s="3">
        <v>7.0484588519774203</v>
      </c>
      <c r="G696" s="3">
        <v>40.294559999999997</v>
      </c>
      <c r="H696" s="3">
        <v>9.7944414168937097</v>
      </c>
      <c r="I696" s="3">
        <v>37.340000000000003</v>
      </c>
      <c r="J696" s="3">
        <v>38.9</v>
      </c>
      <c r="K696" s="3">
        <v>36.44</v>
      </c>
      <c r="L696" s="3">
        <v>5.9400544959127997</v>
      </c>
    </row>
    <row r="697" spans="1:12" ht="15" customHeight="1" x14ac:dyDescent="0.25">
      <c r="A697" s="101">
        <v>43447</v>
      </c>
      <c r="B697" s="3">
        <v>38.6</v>
      </c>
      <c r="C697" s="99">
        <v>476990</v>
      </c>
      <c r="D697" s="3">
        <v>-0.28000000000000103</v>
      </c>
      <c r="E697" s="3">
        <v>-0.720164609053497</v>
      </c>
      <c r="F697" s="3">
        <v>-0.72017165592574905</v>
      </c>
      <c r="G697" s="3">
        <v>40.004370000000002</v>
      </c>
      <c r="H697" s="3">
        <v>9.0037329700272402</v>
      </c>
      <c r="I697" s="3">
        <v>38.9</v>
      </c>
      <c r="J697" s="3">
        <v>39.340000000000003</v>
      </c>
      <c r="K697" s="3">
        <v>37.799999999999997</v>
      </c>
      <c r="L697" s="3">
        <v>5.1771117166212397</v>
      </c>
    </row>
    <row r="698" spans="1:12" ht="15" customHeight="1" x14ac:dyDescent="0.25">
      <c r="A698" s="101">
        <v>43448</v>
      </c>
      <c r="B698" s="3">
        <v>37.1</v>
      </c>
      <c r="C698" s="99">
        <v>394679</v>
      </c>
      <c r="D698" s="3">
        <v>-1.5</v>
      </c>
      <c r="E698" s="3">
        <v>-3.8860103626943001</v>
      </c>
      <c r="F698" s="3">
        <v>-3.8860004544503401</v>
      </c>
      <c r="G698" s="3">
        <v>38.449800000000003</v>
      </c>
      <c r="H698" s="3">
        <v>4.7678474114441398</v>
      </c>
      <c r="I698" s="3">
        <v>38.619999999999997</v>
      </c>
      <c r="J698" s="3">
        <v>38.619999999999997</v>
      </c>
      <c r="K698" s="3">
        <v>36.659999999999997</v>
      </c>
      <c r="L698" s="3">
        <v>1.0899182561307801</v>
      </c>
    </row>
    <row r="699" spans="1:12" ht="15" customHeight="1" x14ac:dyDescent="0.25">
      <c r="A699" s="101">
        <v>43451</v>
      </c>
      <c r="B699" s="3">
        <v>35.299999999999997</v>
      </c>
      <c r="C699" s="99">
        <v>614729</v>
      </c>
      <c r="D699" s="3">
        <v>-1.8</v>
      </c>
      <c r="E699" s="3">
        <v>-4.8517520215633496</v>
      </c>
      <c r="F699" s="3">
        <v>-4.85175475555139</v>
      </c>
      <c r="G699" s="3">
        <v>36.584310000000002</v>
      </c>
      <c r="H699" s="3">
        <v>-0.31523160762942898</v>
      </c>
      <c r="I699" s="3">
        <v>37.08</v>
      </c>
      <c r="J699" s="3">
        <v>37.08</v>
      </c>
      <c r="K699" s="3">
        <v>35</v>
      </c>
      <c r="L699" s="3">
        <v>-3.8147138964577798</v>
      </c>
    </row>
    <row r="700" spans="1:12" ht="15" customHeight="1" x14ac:dyDescent="0.25">
      <c r="A700" s="101">
        <v>43452</v>
      </c>
      <c r="B700" s="3">
        <v>36.840000000000003</v>
      </c>
      <c r="C700" s="99">
        <v>598807</v>
      </c>
      <c r="D700" s="3">
        <v>1.54</v>
      </c>
      <c r="E700" s="3">
        <v>4.3626062322946302</v>
      </c>
      <c r="F700" s="3">
        <v>4.36260790486413</v>
      </c>
      <c r="G700" s="3">
        <v>38.180340000000001</v>
      </c>
      <c r="H700" s="3">
        <v>4.0336239782016197</v>
      </c>
      <c r="I700" s="3">
        <v>36.82</v>
      </c>
      <c r="J700" s="3">
        <v>37.36</v>
      </c>
      <c r="K700" s="3">
        <v>35.479999999999997</v>
      </c>
      <c r="L700" s="3">
        <v>0.38147138964577798</v>
      </c>
    </row>
    <row r="701" spans="1:12" ht="15" customHeight="1" x14ac:dyDescent="0.25">
      <c r="A701" s="101">
        <v>43453</v>
      </c>
      <c r="B701" s="3">
        <v>37.32</v>
      </c>
      <c r="C701" s="99">
        <v>433442</v>
      </c>
      <c r="D701" s="3">
        <v>0.47999999999999599</v>
      </c>
      <c r="E701" s="3">
        <v>1.3029315960912</v>
      </c>
      <c r="F701" s="3">
        <v>1.3029297277080201</v>
      </c>
      <c r="G701" s="3">
        <v>38.677802999999997</v>
      </c>
      <c r="H701" s="3">
        <v>5.3891089918255899</v>
      </c>
      <c r="I701" s="3">
        <v>36.86</v>
      </c>
      <c r="J701" s="3">
        <v>37.4</v>
      </c>
      <c r="K701" s="3">
        <v>36</v>
      </c>
      <c r="L701" s="3">
        <v>1.68937329700271</v>
      </c>
    </row>
    <row r="702" spans="1:12" ht="15" customHeight="1" x14ac:dyDescent="0.25">
      <c r="A702" s="101">
        <v>43454</v>
      </c>
      <c r="B702" s="3">
        <v>37.86</v>
      </c>
      <c r="C702" s="99">
        <v>629804</v>
      </c>
      <c r="D702" s="3">
        <v>0.53999999999999904</v>
      </c>
      <c r="E702" s="3">
        <v>1.4469453376205701</v>
      </c>
      <c r="F702" s="3">
        <v>1.4469461980557801</v>
      </c>
      <c r="G702" s="3">
        <v>39.237450000000003</v>
      </c>
      <c r="H702" s="3">
        <v>6.9140326975476798</v>
      </c>
      <c r="I702" s="3">
        <v>36.82</v>
      </c>
      <c r="J702" s="3">
        <v>38.880000000000003</v>
      </c>
      <c r="K702" s="3">
        <v>36.56</v>
      </c>
      <c r="L702" s="3">
        <v>3.16076294277928</v>
      </c>
    </row>
    <row r="703" spans="1:12" ht="15" customHeight="1" x14ac:dyDescent="0.25">
      <c r="A703" s="101">
        <v>43455</v>
      </c>
      <c r="B703" s="3">
        <v>38.520000000000003</v>
      </c>
      <c r="C703" s="99">
        <v>545066</v>
      </c>
      <c r="D703" s="3">
        <v>0.66000000000000303</v>
      </c>
      <c r="E703" s="3">
        <v>1.7432646592710099</v>
      </c>
      <c r="F703" s="3">
        <v>1.74326568112861</v>
      </c>
      <c r="G703" s="3">
        <v>39.921463000000003</v>
      </c>
      <c r="H703" s="3">
        <v>8.7778283378746593</v>
      </c>
      <c r="I703" s="3">
        <v>37.9</v>
      </c>
      <c r="J703" s="3">
        <v>38.74</v>
      </c>
      <c r="K703" s="3">
        <v>37.72</v>
      </c>
      <c r="L703" s="3">
        <v>4.95912806539509</v>
      </c>
    </row>
    <row r="704" spans="1:12" ht="15" customHeight="1" x14ac:dyDescent="0.25">
      <c r="A704" s="101">
        <v>43461</v>
      </c>
      <c r="B704" s="3">
        <v>39</v>
      </c>
      <c r="C704" s="99">
        <v>661366</v>
      </c>
      <c r="D704" s="3">
        <v>0.47999999999999599</v>
      </c>
      <c r="E704" s="3">
        <v>1.2461059190031101</v>
      </c>
      <c r="F704" s="3">
        <v>1.2461041320053601</v>
      </c>
      <c r="G704" s="3">
        <v>40.418925999999999</v>
      </c>
      <c r="H704" s="3">
        <v>10.1333133514986</v>
      </c>
      <c r="I704" s="3">
        <v>38.520000000000003</v>
      </c>
      <c r="J704" s="3">
        <v>39.42</v>
      </c>
      <c r="K704" s="3">
        <v>37.119999999999997</v>
      </c>
      <c r="L704" s="3">
        <v>6.26702997275203</v>
      </c>
    </row>
    <row r="705" spans="1:12" ht="15" customHeight="1" x14ac:dyDescent="0.25">
      <c r="A705" s="101">
        <v>43462</v>
      </c>
      <c r="B705" s="3">
        <v>39.76</v>
      </c>
      <c r="C705" s="99">
        <v>844077</v>
      </c>
      <c r="D705" s="3">
        <v>0.75999999999999801</v>
      </c>
      <c r="E705" s="3">
        <v>1.94871794871793</v>
      </c>
      <c r="F705" s="3">
        <v>1.94870838477994</v>
      </c>
      <c r="G705" s="3">
        <v>41.206572999999999</v>
      </c>
      <c r="H705" s="3">
        <v>12.2794904632152</v>
      </c>
      <c r="I705" s="3">
        <v>40</v>
      </c>
      <c r="J705" s="3">
        <v>40.98</v>
      </c>
      <c r="K705" s="3">
        <v>39.32</v>
      </c>
      <c r="L705" s="3">
        <v>8.33787465940053</v>
      </c>
    </row>
    <row r="706" spans="1:12" ht="15" customHeight="1" x14ac:dyDescent="0.25">
      <c r="A706" s="101">
        <v>43467</v>
      </c>
      <c r="B706" s="3">
        <v>41.4</v>
      </c>
      <c r="C706" s="99">
        <v>480567</v>
      </c>
      <c r="D706" s="3">
        <v>1.64</v>
      </c>
      <c r="E706" s="3">
        <v>4.12474849094568</v>
      </c>
      <c r="F706" s="3">
        <v>4.1247618432137001</v>
      </c>
      <c r="G706" s="3">
        <v>42.906246000000003</v>
      </c>
      <c r="H706" s="3">
        <v>16.910752043596698</v>
      </c>
      <c r="I706" s="3">
        <v>40.58</v>
      </c>
      <c r="J706" s="3">
        <v>41.46</v>
      </c>
      <c r="K706" s="3">
        <v>38.92</v>
      </c>
      <c r="L706" s="3">
        <v>12.8065395095367</v>
      </c>
    </row>
    <row r="707" spans="1:12" ht="15" customHeight="1" x14ac:dyDescent="0.25">
      <c r="A707" s="101">
        <v>43468</v>
      </c>
      <c r="B707" s="3">
        <v>40.200000000000003</v>
      </c>
      <c r="C707" s="99">
        <v>621000</v>
      </c>
      <c r="D707" s="3">
        <v>-1.19999999999999</v>
      </c>
      <c r="E707" s="3">
        <v>-2.8985507246376701</v>
      </c>
      <c r="F707" s="3">
        <v>-2.8985523459684699</v>
      </c>
      <c r="G707" s="3">
        <v>41.662585999999997</v>
      </c>
      <c r="H707" s="3">
        <v>13.5220326975476</v>
      </c>
      <c r="I707" s="3">
        <v>41.52</v>
      </c>
      <c r="J707" s="3">
        <v>41.62</v>
      </c>
      <c r="K707" s="3">
        <v>40.159999999999997</v>
      </c>
      <c r="L707" s="3">
        <v>9.5367847411444107</v>
      </c>
    </row>
    <row r="708" spans="1:12" ht="15" customHeight="1" x14ac:dyDescent="0.25">
      <c r="A708" s="101">
        <v>43469</v>
      </c>
      <c r="B708" s="3">
        <v>42.28</v>
      </c>
      <c r="C708" s="99">
        <v>404230</v>
      </c>
      <c r="D708" s="3">
        <v>2.0799999999999899</v>
      </c>
      <c r="E708" s="3">
        <v>5.1741293532338197</v>
      </c>
      <c r="F708" s="3">
        <v>5.1741243330406901</v>
      </c>
      <c r="G708" s="3">
        <v>43.818260000000002</v>
      </c>
      <c r="H708" s="3">
        <v>19.395803814713801</v>
      </c>
      <c r="I708" s="3">
        <v>40.5</v>
      </c>
      <c r="J708" s="3">
        <v>42.6</v>
      </c>
      <c r="K708" s="3">
        <v>40.5</v>
      </c>
      <c r="L708" s="3">
        <v>15.2043596730245</v>
      </c>
    </row>
    <row r="709" spans="1:12" ht="15" customHeight="1" x14ac:dyDescent="0.25">
      <c r="A709" s="101">
        <v>43472</v>
      </c>
      <c r="B709" s="3">
        <v>42.3</v>
      </c>
      <c r="C709" s="99">
        <v>424184</v>
      </c>
      <c r="D709" s="3">
        <v>1.9999999999996E-2</v>
      </c>
      <c r="E709" s="3">
        <v>4.7303689687794297E-2</v>
      </c>
      <c r="F709" s="3">
        <v>4.7309044220389299E-2</v>
      </c>
      <c r="G709" s="3">
        <v>43.838990000000003</v>
      </c>
      <c r="H709" s="3">
        <v>19.452288828337799</v>
      </c>
      <c r="I709" s="3">
        <v>42.28</v>
      </c>
      <c r="J709" s="3">
        <v>42.76</v>
      </c>
      <c r="K709" s="3">
        <v>41.68</v>
      </c>
      <c r="L709" s="3">
        <v>15.258855585831</v>
      </c>
    </row>
    <row r="710" spans="1:12" ht="15" customHeight="1" x14ac:dyDescent="0.25">
      <c r="A710" s="101">
        <v>43473</v>
      </c>
      <c r="B710" s="3">
        <v>43.14</v>
      </c>
      <c r="C710" s="99">
        <v>349969</v>
      </c>
      <c r="D710" s="3">
        <v>0.84000000000000297</v>
      </c>
      <c r="E710" s="3">
        <v>1.9858156028368801</v>
      </c>
      <c r="F710" s="3">
        <v>1.9858121731362901</v>
      </c>
      <c r="G710" s="3">
        <v>44.70955</v>
      </c>
      <c r="H710" s="3">
        <v>21.824386920980899</v>
      </c>
      <c r="I710" s="3">
        <v>42.34</v>
      </c>
      <c r="J710" s="3">
        <v>43.38</v>
      </c>
      <c r="K710" s="3">
        <v>42.12</v>
      </c>
      <c r="L710" s="3">
        <v>17.547683923705701</v>
      </c>
    </row>
    <row r="711" spans="1:12" ht="15" customHeight="1" x14ac:dyDescent="0.25">
      <c r="A711" s="101">
        <v>43474</v>
      </c>
      <c r="B711" s="3">
        <v>42.18</v>
      </c>
      <c r="C711" s="99">
        <v>389315</v>
      </c>
      <c r="D711" s="3">
        <v>-0.96</v>
      </c>
      <c r="E711" s="3">
        <v>-2.22531293463142</v>
      </c>
      <c r="F711" s="3">
        <v>-2.22531427849307</v>
      </c>
      <c r="G711" s="3">
        <v>43.714621999999999</v>
      </c>
      <c r="H711" s="3">
        <v>19.113411444141601</v>
      </c>
      <c r="I711" s="3">
        <v>43.66</v>
      </c>
      <c r="J711" s="3">
        <v>43.7</v>
      </c>
      <c r="K711" s="3">
        <v>42.16</v>
      </c>
      <c r="L711" s="3">
        <v>14.9318801089918</v>
      </c>
    </row>
    <row r="712" spans="1:12" ht="15" customHeight="1" x14ac:dyDescent="0.25">
      <c r="A712" s="101">
        <v>43475</v>
      </c>
      <c r="B712" s="3">
        <v>44.88</v>
      </c>
      <c r="C712" s="99">
        <v>1808616</v>
      </c>
      <c r="D712" s="3">
        <v>2.7</v>
      </c>
      <c r="E712" s="3">
        <v>6.4011379800853403</v>
      </c>
      <c r="F712" s="3">
        <v>6.4011396461348902</v>
      </c>
      <c r="G712" s="3">
        <v>46.512855999999999</v>
      </c>
      <c r="H712" s="3">
        <v>26.7380272479563</v>
      </c>
      <c r="I712" s="3">
        <v>42.16</v>
      </c>
      <c r="J712" s="3">
        <v>46</v>
      </c>
      <c r="K712" s="3">
        <v>41.2</v>
      </c>
      <c r="L712" s="3">
        <v>22.288828337874602</v>
      </c>
    </row>
    <row r="713" spans="1:12" ht="15" customHeight="1" x14ac:dyDescent="0.25">
      <c r="A713" s="101">
        <v>43476</v>
      </c>
      <c r="B713" s="3">
        <v>43.86</v>
      </c>
      <c r="C713" s="99">
        <v>1294951</v>
      </c>
      <c r="D713" s="3">
        <v>-1.02</v>
      </c>
      <c r="E713" s="3">
        <v>-2.27272727272728</v>
      </c>
      <c r="F713" s="3">
        <v>-2.2727264909297298</v>
      </c>
      <c r="G713" s="3">
        <v>45.455745999999998</v>
      </c>
      <c r="H713" s="3">
        <v>23.857618528610299</v>
      </c>
      <c r="I713" s="3">
        <v>44.9</v>
      </c>
      <c r="J713" s="3">
        <v>44.94</v>
      </c>
      <c r="K713" s="3">
        <v>43.02</v>
      </c>
      <c r="L713" s="3">
        <v>19.509536784741101</v>
      </c>
    </row>
    <row r="714" spans="1:12" ht="15" customHeight="1" x14ac:dyDescent="0.25">
      <c r="A714" s="101">
        <v>43479</v>
      </c>
      <c r="B714" s="3">
        <v>42.86</v>
      </c>
      <c r="C714" s="99">
        <v>685140</v>
      </c>
      <c r="D714" s="3">
        <v>-1</v>
      </c>
      <c r="E714" s="3">
        <v>-2.2799817601459198</v>
      </c>
      <c r="F714" s="3">
        <v>-2.2799779812215499</v>
      </c>
      <c r="G714" s="3">
        <v>44.419364999999999</v>
      </c>
      <c r="H714" s="3">
        <v>21.033692098092601</v>
      </c>
      <c r="I714" s="3">
        <v>44.02</v>
      </c>
      <c r="J714" s="3">
        <v>44.24</v>
      </c>
      <c r="K714" s="3">
        <v>42.26</v>
      </c>
      <c r="L714" s="3">
        <v>16.784741144414099</v>
      </c>
    </row>
    <row r="715" spans="1:12" ht="15" customHeight="1" x14ac:dyDescent="0.25">
      <c r="A715" s="101">
        <v>43480</v>
      </c>
      <c r="B715" s="3">
        <v>41.94</v>
      </c>
      <c r="C715" s="99">
        <v>497157</v>
      </c>
      <c r="D715" s="3">
        <v>-0.92000000000000104</v>
      </c>
      <c r="E715" s="3">
        <v>-2.14652356509565</v>
      </c>
      <c r="F715" s="3">
        <v>-2.1465300100530298</v>
      </c>
      <c r="G715" s="3">
        <v>43.465890000000002</v>
      </c>
      <c r="H715" s="3">
        <v>18.435667574931799</v>
      </c>
      <c r="I715" s="3">
        <v>43</v>
      </c>
      <c r="J715" s="3">
        <v>43.1</v>
      </c>
      <c r="K715" s="3">
        <v>41</v>
      </c>
      <c r="L715" s="3">
        <v>14.2779291553133</v>
      </c>
    </row>
    <row r="716" spans="1:12" ht="15" customHeight="1" x14ac:dyDescent="0.25">
      <c r="A716" s="101">
        <v>43481</v>
      </c>
      <c r="B716" s="3">
        <v>41.64</v>
      </c>
      <c r="C716" s="99">
        <v>346783</v>
      </c>
      <c r="D716" s="3">
        <v>-0.29999999999999699</v>
      </c>
      <c r="E716" s="3">
        <v>-0.71530758226035995</v>
      </c>
      <c r="F716" s="3">
        <v>-0.71530572593820896</v>
      </c>
      <c r="G716" s="3">
        <v>43.154975999999998</v>
      </c>
      <c r="H716" s="3">
        <v>17.588490463215201</v>
      </c>
      <c r="I716" s="3">
        <v>42.04</v>
      </c>
      <c r="J716" s="3">
        <v>42.64</v>
      </c>
      <c r="K716" s="3">
        <v>41.3</v>
      </c>
      <c r="L716" s="3">
        <v>13.4604904632152</v>
      </c>
    </row>
    <row r="717" spans="1:12" ht="15" customHeight="1" x14ac:dyDescent="0.25">
      <c r="A717" s="101">
        <v>43482</v>
      </c>
      <c r="B717" s="3">
        <v>41.58</v>
      </c>
      <c r="C717" s="99">
        <v>263713</v>
      </c>
      <c r="D717" s="3">
        <v>-6.0000000000002197E-2</v>
      </c>
      <c r="E717" s="3">
        <v>-0.14409221902017499</v>
      </c>
      <c r="F717" s="3">
        <v>-0.14408535414316401</v>
      </c>
      <c r="G717" s="3">
        <v>43.092796</v>
      </c>
      <c r="H717" s="3">
        <v>17.419062670299699</v>
      </c>
      <c r="I717" s="3">
        <v>41.64</v>
      </c>
      <c r="J717" s="3">
        <v>42.3</v>
      </c>
      <c r="K717" s="3">
        <v>41.3</v>
      </c>
      <c r="L717" s="3">
        <v>13.2970027247956</v>
      </c>
    </row>
    <row r="718" spans="1:12" ht="15" customHeight="1" x14ac:dyDescent="0.25">
      <c r="A718" s="101">
        <v>43483</v>
      </c>
      <c r="B718" s="3">
        <v>39.659999999999997</v>
      </c>
      <c r="C718" s="99">
        <v>1001397</v>
      </c>
      <c r="D718" s="3">
        <v>-1.92</v>
      </c>
      <c r="E718" s="3">
        <v>-4.6176046176046199</v>
      </c>
      <c r="F718" s="3">
        <v>-4.6176070821675097</v>
      </c>
      <c r="G718" s="3">
        <v>41.102939999999997</v>
      </c>
      <c r="H718" s="3">
        <v>11.9971117166212</v>
      </c>
      <c r="I718" s="3">
        <v>41</v>
      </c>
      <c r="J718" s="3">
        <v>41</v>
      </c>
      <c r="K718" s="3">
        <v>39.46</v>
      </c>
      <c r="L718" s="3">
        <v>8.0653950953678297</v>
      </c>
    </row>
    <row r="719" spans="1:12" ht="15" customHeight="1" x14ac:dyDescent="0.25">
      <c r="A719" s="101">
        <v>43486</v>
      </c>
      <c r="B719" s="3">
        <v>37.659999999999997</v>
      </c>
      <c r="C719" s="99">
        <v>1064958</v>
      </c>
      <c r="D719" s="3">
        <v>-2</v>
      </c>
      <c r="E719" s="3">
        <v>-5.0428643469490702</v>
      </c>
      <c r="F719" s="3">
        <v>-5.0428655468440704</v>
      </c>
      <c r="G719" s="3">
        <v>39.030174000000002</v>
      </c>
      <c r="H719" s="3">
        <v>6.3492479564032598</v>
      </c>
      <c r="I719" s="3">
        <v>39.299999999999997</v>
      </c>
      <c r="J719" s="3">
        <v>39.299999999999997</v>
      </c>
      <c r="K719" s="3">
        <v>37.520000000000003</v>
      </c>
      <c r="L719" s="3">
        <v>2.6158038147138698</v>
      </c>
    </row>
    <row r="720" spans="1:12" ht="15" customHeight="1" x14ac:dyDescent="0.25">
      <c r="A720" s="101">
        <v>43487</v>
      </c>
      <c r="B720" s="3">
        <v>37</v>
      </c>
      <c r="C720" s="99">
        <v>594782</v>
      </c>
      <c r="D720" s="3">
        <v>-0.65999999999999603</v>
      </c>
      <c r="E720" s="3">
        <v>-1.75252257036643</v>
      </c>
      <c r="F720" s="3">
        <v>-1.75252613529215</v>
      </c>
      <c r="G720" s="3">
        <v>38.346159999999998</v>
      </c>
      <c r="H720" s="3">
        <v>4.4854495912806396</v>
      </c>
      <c r="I720" s="3">
        <v>37.520000000000003</v>
      </c>
      <c r="J720" s="3">
        <v>38.200000000000003</v>
      </c>
      <c r="K720" s="3">
        <v>37</v>
      </c>
      <c r="L720" s="3">
        <v>0.81743869209808395</v>
      </c>
    </row>
    <row r="721" spans="1:12" ht="15" customHeight="1" x14ac:dyDescent="0.25">
      <c r="A721" s="101">
        <v>43488</v>
      </c>
      <c r="B721" s="3">
        <v>36.82</v>
      </c>
      <c r="C721" s="99">
        <v>901398</v>
      </c>
      <c r="D721" s="3">
        <v>-0.17999999999999899</v>
      </c>
      <c r="E721" s="3">
        <v>-0.48648648648648102</v>
      </c>
      <c r="F721" s="3">
        <v>-0.48648939033268901</v>
      </c>
      <c r="G721" s="3">
        <v>38.159610000000001</v>
      </c>
      <c r="H721" s="3">
        <v>3.9771389645776498</v>
      </c>
      <c r="I721" s="3">
        <v>36.5</v>
      </c>
      <c r="J721" s="3">
        <v>37.06</v>
      </c>
      <c r="K721" s="3">
        <v>36</v>
      </c>
      <c r="L721" s="3">
        <v>0.32697547683923001</v>
      </c>
    </row>
    <row r="722" spans="1:12" ht="15" customHeight="1" x14ac:dyDescent="0.25">
      <c r="A722" s="101">
        <v>43489</v>
      </c>
      <c r="B722" s="3">
        <v>36.5</v>
      </c>
      <c r="C722" s="99">
        <v>497306</v>
      </c>
      <c r="D722" s="3">
        <v>-0.32</v>
      </c>
      <c r="E722" s="3">
        <v>-0.86909288430201403</v>
      </c>
      <c r="F722" s="3">
        <v>-0.86908645030701004</v>
      </c>
      <c r="G722" s="3">
        <v>37.827970000000001</v>
      </c>
      <c r="H722" s="3">
        <v>3.07348773841961</v>
      </c>
      <c r="I722" s="3">
        <v>36.5</v>
      </c>
      <c r="J722" s="3">
        <v>36.700000000000003</v>
      </c>
      <c r="K722" s="3">
        <v>36</v>
      </c>
      <c r="L722" s="3">
        <v>-0.54495912806540203</v>
      </c>
    </row>
    <row r="723" spans="1:12" ht="15" customHeight="1" x14ac:dyDescent="0.25">
      <c r="A723" s="101">
        <v>43490</v>
      </c>
      <c r="B723" s="3">
        <v>36.14</v>
      </c>
      <c r="C723" s="99">
        <v>658337</v>
      </c>
      <c r="D723" s="3">
        <v>-0.35999999999999899</v>
      </c>
      <c r="E723" s="3">
        <v>-0.98630136986300698</v>
      </c>
      <c r="F723" s="3">
        <v>-0.98630193478529404</v>
      </c>
      <c r="G723" s="3">
        <v>37.454872000000002</v>
      </c>
      <c r="H723" s="3">
        <v>2.0568719346048998</v>
      </c>
      <c r="I723" s="3">
        <v>36.5</v>
      </c>
      <c r="J723" s="3">
        <v>37.24</v>
      </c>
      <c r="K723" s="3">
        <v>35.799999999999997</v>
      </c>
      <c r="L723" s="3">
        <v>-1.5258855585831099</v>
      </c>
    </row>
    <row r="724" spans="1:12" ht="15" customHeight="1" x14ac:dyDescent="0.25">
      <c r="A724" s="101">
        <v>43493</v>
      </c>
      <c r="B724" s="3">
        <v>36.14</v>
      </c>
      <c r="C724" s="99">
        <v>616023</v>
      </c>
      <c r="D724" s="3"/>
      <c r="E724" s="3"/>
      <c r="F724" s="3"/>
      <c r="G724" s="3">
        <v>37.454872000000002</v>
      </c>
      <c r="H724" s="3">
        <v>2.0568719346048998</v>
      </c>
      <c r="I724" s="3">
        <v>37</v>
      </c>
      <c r="J724" s="3">
        <v>37</v>
      </c>
      <c r="K724" s="3">
        <v>35.82</v>
      </c>
      <c r="L724" s="3">
        <v>-1.5258855585831099</v>
      </c>
    </row>
    <row r="725" spans="1:12" ht="15" customHeight="1" x14ac:dyDescent="0.25">
      <c r="A725" s="101">
        <v>43494</v>
      </c>
      <c r="B725" s="3">
        <v>36.04</v>
      </c>
      <c r="C725" s="99">
        <v>389765</v>
      </c>
      <c r="D725" s="3">
        <v>-0.100000000000001</v>
      </c>
      <c r="E725" s="3">
        <v>-0.27670171555064199</v>
      </c>
      <c r="F725" s="3">
        <v>-0.276700985655498</v>
      </c>
      <c r="G725" s="3">
        <v>37.351233999999998</v>
      </c>
      <c r="H725" s="3">
        <v>1.77447956403268</v>
      </c>
      <c r="I725" s="3">
        <v>36.200000000000003</v>
      </c>
      <c r="J725" s="3">
        <v>36.42</v>
      </c>
      <c r="K725" s="3">
        <v>36.04</v>
      </c>
      <c r="L725" s="3">
        <v>-1.7983651226158099</v>
      </c>
    </row>
    <row r="726" spans="1:12" ht="15" customHeight="1" x14ac:dyDescent="0.25">
      <c r="A726" s="101">
        <v>43495</v>
      </c>
      <c r="B726" s="3">
        <v>36.799999999999997</v>
      </c>
      <c r="C726" s="99">
        <v>504589</v>
      </c>
      <c r="D726" s="3">
        <v>0.75999999999999801</v>
      </c>
      <c r="E726" s="3">
        <v>2.10876803551609</v>
      </c>
      <c r="F726" s="3">
        <v>2.1087549610810701</v>
      </c>
      <c r="G726" s="3">
        <v>38.13888</v>
      </c>
      <c r="H726" s="3">
        <v>3.9206539509536702</v>
      </c>
      <c r="I726" s="3">
        <v>36.299999999999997</v>
      </c>
      <c r="J726" s="3">
        <v>37</v>
      </c>
      <c r="K726" s="3">
        <v>36.159999999999997</v>
      </c>
      <c r="L726" s="3">
        <v>0.27247956403268198</v>
      </c>
    </row>
    <row r="727" spans="1:12" ht="15" customHeight="1" x14ac:dyDescent="0.25">
      <c r="A727" s="101">
        <v>43496</v>
      </c>
      <c r="B727" s="3">
        <v>35.979999999999997</v>
      </c>
      <c r="C727" s="99">
        <v>754784</v>
      </c>
      <c r="D727" s="3">
        <v>-0.82</v>
      </c>
      <c r="E727" s="3">
        <v>-2.2282608695652102</v>
      </c>
      <c r="F727" s="3">
        <v>-2.22825106557926</v>
      </c>
      <c r="G727" s="3">
        <v>37.289050000000003</v>
      </c>
      <c r="H727" s="3">
        <v>1.6050408719346001</v>
      </c>
      <c r="I727" s="3">
        <v>36.92</v>
      </c>
      <c r="J727" s="3">
        <v>37.32</v>
      </c>
      <c r="K727" s="3">
        <v>35.92</v>
      </c>
      <c r="L727" s="3">
        <v>-1.96185286103543</v>
      </c>
    </row>
    <row r="728" spans="1:12" ht="15" customHeight="1" x14ac:dyDescent="0.25">
      <c r="A728" s="101">
        <v>43497</v>
      </c>
      <c r="B728" s="3">
        <v>36</v>
      </c>
      <c r="C728" s="99">
        <v>414803</v>
      </c>
      <c r="D728" s="3">
        <v>2.0000000000003099E-2</v>
      </c>
      <c r="E728" s="3">
        <v>5.5586436909393903E-2</v>
      </c>
      <c r="F728" s="3">
        <v>5.5582000614107202E-2</v>
      </c>
      <c r="G728" s="3">
        <v>37.309775999999999</v>
      </c>
      <c r="H728" s="3">
        <v>1.6615149863760099</v>
      </c>
      <c r="I728" s="3">
        <v>36</v>
      </c>
      <c r="J728" s="3">
        <v>36.659999999999997</v>
      </c>
      <c r="K728" s="3">
        <v>35.799999999999997</v>
      </c>
      <c r="L728" s="3">
        <v>-1.9073569482288899</v>
      </c>
    </row>
    <row r="729" spans="1:12" ht="15" customHeight="1" x14ac:dyDescent="0.25">
      <c r="A729" s="101">
        <v>43500</v>
      </c>
      <c r="B729" s="3">
        <v>36.32</v>
      </c>
      <c r="C729" s="99">
        <v>389552</v>
      </c>
      <c r="D729" s="3">
        <v>0.32</v>
      </c>
      <c r="E729" s="3">
        <v>0.88888888888889395</v>
      </c>
      <c r="F729" s="3">
        <v>0.88889303436181499</v>
      </c>
      <c r="G729" s="3">
        <v>37.641419999999997</v>
      </c>
      <c r="H729" s="3">
        <v>2.5651771117165998</v>
      </c>
      <c r="I729" s="3">
        <v>36.1</v>
      </c>
      <c r="J729" s="3">
        <v>36.5</v>
      </c>
      <c r="K729" s="3">
        <v>35.72</v>
      </c>
      <c r="L729" s="3">
        <v>-1.03542234332425</v>
      </c>
    </row>
    <row r="730" spans="1:12" ht="15" customHeight="1" x14ac:dyDescent="0.25">
      <c r="A730" s="101">
        <v>43501</v>
      </c>
      <c r="B730" s="3">
        <v>36.4</v>
      </c>
      <c r="C730" s="99">
        <v>634530</v>
      </c>
      <c r="D730" s="3">
        <v>7.9999999999998295E-2</v>
      </c>
      <c r="E730" s="3">
        <v>0.22026431718060699</v>
      </c>
      <c r="F730" s="3">
        <v>0.22026267871935101</v>
      </c>
      <c r="G730" s="3">
        <v>37.724330000000002</v>
      </c>
      <c r="H730" s="3">
        <v>2.79108991825612</v>
      </c>
      <c r="I730" s="3">
        <v>36.700000000000003</v>
      </c>
      <c r="J730" s="3">
        <v>37.24</v>
      </c>
      <c r="K730" s="3">
        <v>36.08</v>
      </c>
      <c r="L730" s="3">
        <v>-0.81743869209810405</v>
      </c>
    </row>
    <row r="731" spans="1:12" ht="15" customHeight="1" x14ac:dyDescent="0.25">
      <c r="A731" s="101">
        <v>43502</v>
      </c>
      <c r="B731" s="3">
        <v>36.659999999999997</v>
      </c>
      <c r="C731" s="99">
        <v>693427</v>
      </c>
      <c r="D731" s="3">
        <v>0.25999999999999801</v>
      </c>
      <c r="E731" s="3">
        <v>0.71428571428571097</v>
      </c>
      <c r="F731" s="3">
        <v>0.71428703969029705</v>
      </c>
      <c r="G731" s="3">
        <v>37.993789999999997</v>
      </c>
      <c r="H731" s="3">
        <v>3.5253133514986201</v>
      </c>
      <c r="I731" s="3">
        <v>36.4</v>
      </c>
      <c r="J731" s="3">
        <v>37.299999999999997</v>
      </c>
      <c r="K731" s="3">
        <v>36.119999999999997</v>
      </c>
      <c r="L731" s="3">
        <v>-0.10899182561309601</v>
      </c>
    </row>
    <row r="732" spans="1:12" ht="15" customHeight="1" x14ac:dyDescent="0.25">
      <c r="A732" s="101">
        <v>43503</v>
      </c>
      <c r="B732" s="3">
        <v>36.5</v>
      </c>
      <c r="C732" s="99">
        <v>617704</v>
      </c>
      <c r="D732" s="3">
        <v>-0.15999999999999601</v>
      </c>
      <c r="E732" s="3">
        <v>-0.43644298963446598</v>
      </c>
      <c r="F732" s="3">
        <v>-0.436439744495076</v>
      </c>
      <c r="G732" s="3">
        <v>37.827970000000001</v>
      </c>
      <c r="H732" s="3">
        <v>3.07348773841961</v>
      </c>
      <c r="I732" s="3">
        <v>36.56</v>
      </c>
      <c r="J732" s="3">
        <v>36.6</v>
      </c>
      <c r="K732" s="3">
        <v>35.94</v>
      </c>
      <c r="L732" s="3">
        <v>-0.54495912806540203</v>
      </c>
    </row>
    <row r="733" spans="1:12" ht="15" customHeight="1" x14ac:dyDescent="0.25">
      <c r="A733" s="101">
        <v>43504</v>
      </c>
      <c r="B733" s="3">
        <v>36.24</v>
      </c>
      <c r="C733" s="99">
        <v>368256</v>
      </c>
      <c r="D733" s="3">
        <v>-0.25999999999999801</v>
      </c>
      <c r="E733" s="3">
        <v>-0.71232876712328197</v>
      </c>
      <c r="F733" s="3">
        <v>-0.71233005630489898</v>
      </c>
      <c r="G733" s="3">
        <v>37.558509999999998</v>
      </c>
      <c r="H733" s="3">
        <v>2.3392643051770898</v>
      </c>
      <c r="I733" s="3">
        <v>36.5</v>
      </c>
      <c r="J733" s="3">
        <v>36.58</v>
      </c>
      <c r="K733" s="3">
        <v>36.020000000000003</v>
      </c>
      <c r="L733" s="3">
        <v>-1.2534059945504099</v>
      </c>
    </row>
    <row r="734" spans="1:12" ht="15" customHeight="1" x14ac:dyDescent="0.25">
      <c r="A734" s="101">
        <v>43507</v>
      </c>
      <c r="B734" s="3">
        <v>36.18</v>
      </c>
      <c r="C734" s="99">
        <v>569243</v>
      </c>
      <c r="D734" s="3">
        <v>-6.0000000000002197E-2</v>
      </c>
      <c r="E734" s="3">
        <v>-0.165562913907291</v>
      </c>
      <c r="F734" s="3">
        <v>-0.16556567339863701</v>
      </c>
      <c r="G734" s="3">
        <v>37.496326000000003</v>
      </c>
      <c r="H734" s="3">
        <v>2.1698256130790199</v>
      </c>
      <c r="I734" s="3">
        <v>36.24</v>
      </c>
      <c r="J734" s="3">
        <v>36.64</v>
      </c>
      <c r="K734" s="3">
        <v>36</v>
      </c>
      <c r="L734" s="3">
        <v>-1.41689373297003</v>
      </c>
    </row>
    <row r="735" spans="1:12" ht="15" customHeight="1" x14ac:dyDescent="0.25">
      <c r="A735" s="101">
        <v>43508</v>
      </c>
      <c r="B735" s="3">
        <v>35.1</v>
      </c>
      <c r="C735" s="99">
        <v>2668264</v>
      </c>
      <c r="D735" s="3">
        <v>-1.0799999999999901</v>
      </c>
      <c r="E735" s="3">
        <v>-2.9850746268656598</v>
      </c>
      <c r="F735" s="3">
        <v>-2.9850737909628999</v>
      </c>
      <c r="G735" s="3">
        <v>36.377032999999997</v>
      </c>
      <c r="H735" s="3">
        <v>-0.88001907356949705</v>
      </c>
      <c r="I735" s="3">
        <v>34.6</v>
      </c>
      <c r="J735" s="3">
        <v>36.1</v>
      </c>
      <c r="K735" s="3">
        <v>34</v>
      </c>
      <c r="L735" s="3">
        <v>-4.3596730245231603</v>
      </c>
    </row>
    <row r="736" spans="1:12" ht="15" customHeight="1" x14ac:dyDescent="0.25">
      <c r="A736" s="101">
        <v>43509</v>
      </c>
      <c r="B736" s="3">
        <v>34.56</v>
      </c>
      <c r="C736" s="99">
        <v>2590825</v>
      </c>
      <c r="D736" s="3">
        <v>-0.53999999999999904</v>
      </c>
      <c r="E736" s="3">
        <v>-1.5384615384615301</v>
      </c>
      <c r="F736" s="3">
        <v>-1.5384597199007399</v>
      </c>
      <c r="G736" s="3">
        <v>35.817386999999997</v>
      </c>
      <c r="H736" s="3">
        <v>-2.4049400544959298</v>
      </c>
      <c r="I736" s="3">
        <v>34.92</v>
      </c>
      <c r="J736" s="3">
        <v>34.92</v>
      </c>
      <c r="K736" s="3">
        <v>33.5</v>
      </c>
      <c r="L736" s="3">
        <v>-5.8310626702997199</v>
      </c>
    </row>
    <row r="737" spans="1:12" ht="15" customHeight="1" x14ac:dyDescent="0.25">
      <c r="A737" s="101">
        <v>43510</v>
      </c>
      <c r="B737" s="3">
        <v>34.659999999999997</v>
      </c>
      <c r="C737" s="99">
        <v>1449947</v>
      </c>
      <c r="D737" s="3">
        <v>9.9999999999994302E-2</v>
      </c>
      <c r="E737" s="3">
        <v>0.28935185185183698</v>
      </c>
      <c r="F737" s="3">
        <v>0.28934829891418201</v>
      </c>
      <c r="G737" s="3">
        <v>35.921024000000003</v>
      </c>
      <c r="H737" s="3">
        <v>-2.1225504087193401</v>
      </c>
      <c r="I737" s="3">
        <v>34.56</v>
      </c>
      <c r="J737" s="3">
        <v>35.92</v>
      </c>
      <c r="K737" s="3">
        <v>34.4</v>
      </c>
      <c r="L737" s="3">
        <v>-5.5585831062670401</v>
      </c>
    </row>
    <row r="738" spans="1:12" ht="15" customHeight="1" x14ac:dyDescent="0.25">
      <c r="A738" s="101">
        <v>43511</v>
      </c>
      <c r="B738" s="3">
        <v>33.799999999999997</v>
      </c>
      <c r="C738" s="99">
        <v>1588999</v>
      </c>
      <c r="D738" s="3">
        <v>-0.85999999999999899</v>
      </c>
      <c r="E738" s="3">
        <v>-2.48124639353721</v>
      </c>
      <c r="F738" s="3">
        <v>-2.4812432964049198</v>
      </c>
      <c r="G738" s="3">
        <v>35.029736</v>
      </c>
      <c r="H738" s="3">
        <v>-4.5511280653951003</v>
      </c>
      <c r="I738" s="3">
        <v>33.1</v>
      </c>
      <c r="J738" s="3">
        <v>34.42</v>
      </c>
      <c r="K738" s="3">
        <v>33.1</v>
      </c>
      <c r="L738" s="3">
        <v>-7.9019073569482403</v>
      </c>
    </row>
    <row r="739" spans="1:12" ht="15" customHeight="1" x14ac:dyDescent="0.25">
      <c r="A739" s="101">
        <v>43514</v>
      </c>
      <c r="B739" s="3">
        <v>35.18</v>
      </c>
      <c r="C739" s="99">
        <v>776548</v>
      </c>
      <c r="D739" s="3">
        <v>1.38</v>
      </c>
      <c r="E739" s="3">
        <v>4.0828402366863896</v>
      </c>
      <c r="F739" s="3">
        <v>4.0828455001773403</v>
      </c>
      <c r="G739" s="3">
        <v>36.459946000000002</v>
      </c>
      <c r="H739" s="3">
        <v>-0.65409809264305296</v>
      </c>
      <c r="I739" s="3">
        <v>33.799999999999997</v>
      </c>
      <c r="J739" s="3">
        <v>35.340000000000003</v>
      </c>
      <c r="K739" s="3">
        <v>33.799999999999997</v>
      </c>
      <c r="L739" s="3">
        <v>-4.1416893732970097</v>
      </c>
    </row>
    <row r="740" spans="1:12" ht="15" customHeight="1" x14ac:dyDescent="0.25">
      <c r="A740" s="101">
        <v>43515</v>
      </c>
      <c r="B740" s="3">
        <v>36.1</v>
      </c>
      <c r="C740" s="99">
        <v>1046650</v>
      </c>
      <c r="D740" s="3">
        <v>0.92000000000000104</v>
      </c>
      <c r="E740" s="3">
        <v>2.6151222285389402</v>
      </c>
      <c r="F740" s="3">
        <v>2.6151108397143501</v>
      </c>
      <c r="G740" s="3">
        <v>37.413414000000003</v>
      </c>
      <c r="H740" s="3">
        <v>1.9439073569482199</v>
      </c>
      <c r="I740" s="3">
        <v>35.840000000000003</v>
      </c>
      <c r="J740" s="3">
        <v>37.200000000000003</v>
      </c>
      <c r="K740" s="3">
        <v>35.36</v>
      </c>
      <c r="L740" s="3">
        <v>-1.6348773841961799</v>
      </c>
    </row>
    <row r="741" spans="1:12" ht="15" customHeight="1" x14ac:dyDescent="0.25">
      <c r="A741" s="101">
        <v>43516</v>
      </c>
      <c r="B741" s="3">
        <v>34.46</v>
      </c>
      <c r="C741" s="99">
        <v>719669</v>
      </c>
      <c r="D741" s="3">
        <v>-1.64</v>
      </c>
      <c r="E741" s="3">
        <v>-4.5429362880886304</v>
      </c>
      <c r="F741" s="3">
        <v>-4.5429267695271101</v>
      </c>
      <c r="G741" s="3">
        <v>35.713749999999997</v>
      </c>
      <c r="H741" s="3">
        <v>-2.6873297002724899</v>
      </c>
      <c r="I741" s="3">
        <v>36.1</v>
      </c>
      <c r="J741" s="3">
        <v>36.1</v>
      </c>
      <c r="K741" s="3">
        <v>34.4</v>
      </c>
      <c r="L741" s="3">
        <v>-6.1035422343324299</v>
      </c>
    </row>
    <row r="742" spans="1:12" ht="15" customHeight="1" x14ac:dyDescent="0.25">
      <c r="A742" s="101">
        <v>43517</v>
      </c>
      <c r="B742" s="3">
        <v>32.94</v>
      </c>
      <c r="C742" s="99">
        <v>1082989</v>
      </c>
      <c r="D742" s="3">
        <v>-1.52</v>
      </c>
      <c r="E742" s="3">
        <v>-4.4109112013929304</v>
      </c>
      <c r="F742" s="3">
        <v>-4.4109145637184399</v>
      </c>
      <c r="G742" s="3">
        <v>34.138446999999999</v>
      </c>
      <c r="H742" s="3">
        <v>-6.9797084468664901</v>
      </c>
      <c r="I742" s="3">
        <v>34.46</v>
      </c>
      <c r="J742" s="3">
        <v>34.6</v>
      </c>
      <c r="K742" s="3">
        <v>32.4</v>
      </c>
      <c r="L742" s="3">
        <v>-10.2452316076294</v>
      </c>
    </row>
    <row r="743" spans="1:12" ht="15" customHeight="1" x14ac:dyDescent="0.25">
      <c r="A743" s="101">
        <v>43518</v>
      </c>
      <c r="B743" s="3">
        <v>34.5</v>
      </c>
      <c r="C743" s="99">
        <v>519900.99999999901</v>
      </c>
      <c r="D743" s="3">
        <v>1.56</v>
      </c>
      <c r="E743" s="3">
        <v>4.7358834244080201</v>
      </c>
      <c r="F743" s="3">
        <v>4.7358803404267302</v>
      </c>
      <c r="G743" s="3">
        <v>35.755203000000002</v>
      </c>
      <c r="H743" s="3">
        <v>-2.5743787465939998</v>
      </c>
      <c r="I743" s="3">
        <v>33.36</v>
      </c>
      <c r="J743" s="3">
        <v>34.58</v>
      </c>
      <c r="K743" s="3">
        <v>33.14</v>
      </c>
      <c r="L743" s="3">
        <v>-5.9945504087193502</v>
      </c>
    </row>
    <row r="744" spans="1:12" ht="15" customHeight="1" x14ac:dyDescent="0.25">
      <c r="A744" s="101">
        <v>43521</v>
      </c>
      <c r="B744" s="3">
        <v>34.340000000000003</v>
      </c>
      <c r="C744" s="99">
        <v>457164</v>
      </c>
      <c r="D744" s="3">
        <v>-0.15999999999999601</v>
      </c>
      <c r="E744" s="3">
        <v>-0.46376811594202</v>
      </c>
      <c r="F744" s="3">
        <v>-0.46376746903101701</v>
      </c>
      <c r="G744" s="3">
        <v>35.589382000000001</v>
      </c>
      <c r="H744" s="3">
        <v>-3.0262070844686701</v>
      </c>
      <c r="I744" s="3">
        <v>34.5</v>
      </c>
      <c r="J744" s="3">
        <v>34.9</v>
      </c>
      <c r="K744" s="3">
        <v>34</v>
      </c>
      <c r="L744" s="3">
        <v>-6.4305177111716603</v>
      </c>
    </row>
    <row r="745" spans="1:12" ht="15" customHeight="1" x14ac:dyDescent="0.25">
      <c r="A745" s="101">
        <v>43522</v>
      </c>
      <c r="B745" s="3">
        <v>34.46</v>
      </c>
      <c r="C745" s="99">
        <v>417008</v>
      </c>
      <c r="D745" s="3">
        <v>0.119999999999997</v>
      </c>
      <c r="E745" s="3">
        <v>0.34944670937682099</v>
      </c>
      <c r="F745" s="3">
        <v>0.34945254177214302</v>
      </c>
      <c r="G745" s="3">
        <v>35.713749999999997</v>
      </c>
      <c r="H745" s="3">
        <v>-2.6873297002724899</v>
      </c>
      <c r="I745" s="3">
        <v>34.6</v>
      </c>
      <c r="J745" s="3">
        <v>35.380000000000003</v>
      </c>
      <c r="K745" s="3">
        <v>34.14</v>
      </c>
      <c r="L745" s="3">
        <v>-6.1035422343324299</v>
      </c>
    </row>
    <row r="746" spans="1:12" ht="15" customHeight="1" x14ac:dyDescent="0.25">
      <c r="A746" s="101">
        <v>43523</v>
      </c>
      <c r="B746" s="3">
        <v>33.880000000000003</v>
      </c>
      <c r="C746" s="99">
        <v>327975</v>
      </c>
      <c r="D746" s="3">
        <v>-0.57999999999999796</v>
      </c>
      <c r="E746" s="3">
        <v>-1.6831108531630801</v>
      </c>
      <c r="F746" s="3">
        <v>-1.6831108466626901</v>
      </c>
      <c r="G746" s="3">
        <v>35.112648</v>
      </c>
      <c r="H746" s="3">
        <v>-4.3252098092643099</v>
      </c>
      <c r="I746" s="3">
        <v>34.72</v>
      </c>
      <c r="J746" s="3">
        <v>34.979999999999997</v>
      </c>
      <c r="K746" s="3">
        <v>33.74</v>
      </c>
      <c r="L746" s="3">
        <v>-7.6839237057220702</v>
      </c>
    </row>
    <row r="747" spans="1:12" ht="15" customHeight="1" x14ac:dyDescent="0.25">
      <c r="A747" s="101">
        <v>43524</v>
      </c>
      <c r="B747" s="3">
        <v>33.4</v>
      </c>
      <c r="C747" s="99">
        <v>428178</v>
      </c>
      <c r="D747" s="3">
        <v>-0.48000000000000398</v>
      </c>
      <c r="E747" s="3">
        <v>-1.4167650531286899</v>
      </c>
      <c r="F747" s="3">
        <v>-1.41676298523542</v>
      </c>
      <c r="G747" s="3">
        <v>34.615184999999997</v>
      </c>
      <c r="H747" s="3">
        <v>-5.6806948228882996</v>
      </c>
      <c r="I747" s="3">
        <v>33.880000000000003</v>
      </c>
      <c r="J747" s="3">
        <v>33.880000000000003</v>
      </c>
      <c r="K747" s="3">
        <v>33.04</v>
      </c>
      <c r="L747" s="3">
        <v>-8.9918256130790297</v>
      </c>
    </row>
    <row r="748" spans="1:12" ht="15" customHeight="1" x14ac:dyDescent="0.25">
      <c r="A748" s="101">
        <v>43525</v>
      </c>
      <c r="B748" s="3">
        <v>34.44</v>
      </c>
      <c r="C748" s="99">
        <v>618786</v>
      </c>
      <c r="D748" s="3">
        <v>1.03999999999999</v>
      </c>
      <c r="E748" s="3">
        <v>3.1137724550898098</v>
      </c>
      <c r="F748" s="3">
        <v>3.1137635115918001</v>
      </c>
      <c r="G748" s="3">
        <v>35.693019999999997</v>
      </c>
      <c r="H748" s="3">
        <v>-2.7438147138964699</v>
      </c>
      <c r="I748" s="3">
        <v>33.5</v>
      </c>
      <c r="J748" s="3">
        <v>34.659999999999997</v>
      </c>
      <c r="K748" s="3">
        <v>33.18</v>
      </c>
      <c r="L748" s="3">
        <v>-6.1580381471389698</v>
      </c>
    </row>
    <row r="749" spans="1:12" ht="15" customHeight="1" x14ac:dyDescent="0.25">
      <c r="A749" s="101">
        <v>43528</v>
      </c>
      <c r="B749" s="3">
        <v>33.04</v>
      </c>
      <c r="C749" s="99">
        <v>707903</v>
      </c>
      <c r="D749" s="3">
        <v>-1.3999999999999899</v>
      </c>
      <c r="E749" s="3">
        <v>-4.0650406504065</v>
      </c>
      <c r="F749" s="3">
        <v>-4.0650384865163902</v>
      </c>
      <c r="G749" s="3">
        <v>34.242085000000003</v>
      </c>
      <c r="H749" s="3">
        <v>-6.6973160762942703</v>
      </c>
      <c r="I749" s="3">
        <v>34.44</v>
      </c>
      <c r="J749" s="3">
        <v>34.86</v>
      </c>
      <c r="K749" s="3">
        <v>33.020000000000003</v>
      </c>
      <c r="L749" s="3">
        <v>-9.9727520435967296</v>
      </c>
    </row>
    <row r="750" spans="1:12" ht="15" customHeight="1" x14ac:dyDescent="0.25">
      <c r="A750" s="101">
        <v>43529</v>
      </c>
      <c r="B750" s="3">
        <v>32.659999999999997</v>
      </c>
      <c r="C750" s="99">
        <v>699384</v>
      </c>
      <c r="D750" s="3">
        <v>-0.380000000000002</v>
      </c>
      <c r="E750" s="3">
        <v>-1.1501210653753</v>
      </c>
      <c r="F750" s="3">
        <v>-1.15011980140812</v>
      </c>
      <c r="G750" s="3">
        <v>33.848260000000003</v>
      </c>
      <c r="H750" s="3">
        <v>-7.7704087193460403</v>
      </c>
      <c r="I750" s="3">
        <v>33.08</v>
      </c>
      <c r="J750" s="3">
        <v>33.42</v>
      </c>
      <c r="K750" s="3">
        <v>32.380000000000003</v>
      </c>
      <c r="L750" s="3">
        <v>-11.008174386920899</v>
      </c>
    </row>
    <row r="751" spans="1:12" ht="15" customHeight="1" x14ac:dyDescent="0.25">
      <c r="A751" s="101">
        <v>43530</v>
      </c>
      <c r="B751" s="3">
        <v>32.4</v>
      </c>
      <c r="C751" s="99">
        <v>355568</v>
      </c>
      <c r="D751" s="3">
        <v>-0.25999999999999801</v>
      </c>
      <c r="E751" s="3">
        <v>-0.79608083282302</v>
      </c>
      <c r="F751" s="3">
        <v>-0.79608228015266502</v>
      </c>
      <c r="G751" s="3">
        <v>33.578800000000001</v>
      </c>
      <c r="H751" s="3">
        <v>-8.5046321525885595</v>
      </c>
      <c r="I751" s="3">
        <v>32.659999999999997</v>
      </c>
      <c r="J751" s="3">
        <v>33.24</v>
      </c>
      <c r="K751" s="3">
        <v>32.299999999999997</v>
      </c>
      <c r="L751" s="3">
        <v>-11.716621253406</v>
      </c>
    </row>
    <row r="752" spans="1:12" ht="15" customHeight="1" x14ac:dyDescent="0.25">
      <c r="A752" s="101">
        <v>43531</v>
      </c>
      <c r="B752" s="3">
        <v>31.52</v>
      </c>
      <c r="C752" s="99">
        <v>593260</v>
      </c>
      <c r="D752" s="3">
        <v>-0.87999999999999901</v>
      </c>
      <c r="E752" s="3">
        <v>-2.7160493827160401</v>
      </c>
      <c r="F752" s="3">
        <v>-2.71605298581248</v>
      </c>
      <c r="G752" s="3">
        <v>32.666781999999998</v>
      </c>
      <c r="H752" s="3">
        <v>-10.9896948228882</v>
      </c>
      <c r="I752" s="3">
        <v>32.04</v>
      </c>
      <c r="J752" s="3">
        <v>32.46</v>
      </c>
      <c r="K752" s="3">
        <v>31.38</v>
      </c>
      <c r="L752" s="3">
        <v>-14.114441416893699</v>
      </c>
    </row>
    <row r="753" spans="1:12" ht="15" customHeight="1" x14ac:dyDescent="0.25">
      <c r="A753" s="101">
        <v>43532</v>
      </c>
      <c r="B753" s="3">
        <v>31.62</v>
      </c>
      <c r="C753" s="99">
        <v>735007</v>
      </c>
      <c r="D753" s="3">
        <v>0.100000000000001</v>
      </c>
      <c r="E753" s="3">
        <v>0.31725888324873802</v>
      </c>
      <c r="F753" s="3">
        <v>0.31727030841299703</v>
      </c>
      <c r="G753" s="3">
        <v>32.770423999999998</v>
      </c>
      <c r="H753" s="3">
        <v>-10.7072915531335</v>
      </c>
      <c r="I753" s="3">
        <v>31.3</v>
      </c>
      <c r="J753" s="3">
        <v>31.86</v>
      </c>
      <c r="K753" s="3">
        <v>30.42</v>
      </c>
      <c r="L753" s="3">
        <v>-13.841961852860999</v>
      </c>
    </row>
    <row r="754" spans="1:12" ht="15" customHeight="1" x14ac:dyDescent="0.25">
      <c r="A754" s="101">
        <v>43535</v>
      </c>
      <c r="B754" s="3">
        <v>31.8</v>
      </c>
      <c r="C754" s="99">
        <v>386074</v>
      </c>
      <c r="D754" s="3">
        <v>0.17999999999999899</v>
      </c>
      <c r="E754" s="3">
        <v>0.56925996204932805</v>
      </c>
      <c r="F754" s="3">
        <v>0.56925110276266899</v>
      </c>
      <c r="G754" s="3">
        <v>32.956969999999998</v>
      </c>
      <c r="H754" s="3">
        <v>-10.198991825613</v>
      </c>
      <c r="I754" s="3">
        <v>31.68</v>
      </c>
      <c r="J754" s="3">
        <v>31.9</v>
      </c>
      <c r="K754" s="3">
        <v>30.92</v>
      </c>
      <c r="L754" s="3">
        <v>-13.3514986376021</v>
      </c>
    </row>
    <row r="755" spans="1:12" ht="15" customHeight="1" x14ac:dyDescent="0.25">
      <c r="A755" s="101">
        <v>43536</v>
      </c>
      <c r="B755" s="3">
        <v>31.44</v>
      </c>
      <c r="C755" s="99">
        <v>389457</v>
      </c>
      <c r="D755" s="3">
        <v>-0.35999999999999899</v>
      </c>
      <c r="E755" s="3">
        <v>-1.1320754716981101</v>
      </c>
      <c r="F755" s="3">
        <v>-1.13207009018121</v>
      </c>
      <c r="G755" s="3">
        <v>32.583874000000002</v>
      </c>
      <c r="H755" s="3">
        <v>-11.2156021798365</v>
      </c>
      <c r="I755" s="3">
        <v>32.18</v>
      </c>
      <c r="J755" s="3">
        <v>32.4</v>
      </c>
      <c r="K755" s="3">
        <v>31.26</v>
      </c>
      <c r="L755" s="3">
        <v>-14.3324250681198</v>
      </c>
    </row>
    <row r="756" spans="1:12" ht="15" customHeight="1" x14ac:dyDescent="0.25">
      <c r="A756" s="101">
        <v>43537</v>
      </c>
      <c r="B756" s="3">
        <v>31.2</v>
      </c>
      <c r="C756" s="99">
        <v>228534</v>
      </c>
      <c r="D756" s="3">
        <v>-0.24000000000000199</v>
      </c>
      <c r="E756" s="3">
        <v>-0.76335877862595503</v>
      </c>
      <c r="F756" s="3">
        <v>-0.76336533832655995</v>
      </c>
      <c r="G756" s="3">
        <v>32.335140000000003</v>
      </c>
      <c r="H756" s="3">
        <v>-11.8933514986376</v>
      </c>
      <c r="I756" s="3">
        <v>31.96</v>
      </c>
      <c r="J756" s="3">
        <v>32.04</v>
      </c>
      <c r="K756" s="3">
        <v>31.1</v>
      </c>
      <c r="L756" s="3">
        <v>-14.9863760217983</v>
      </c>
    </row>
    <row r="757" spans="1:12" ht="15" customHeight="1" x14ac:dyDescent="0.25">
      <c r="A757" s="101">
        <v>43538</v>
      </c>
      <c r="B757" s="3">
        <v>30.74</v>
      </c>
      <c r="C757" s="99">
        <v>505306</v>
      </c>
      <c r="D757" s="3">
        <v>-0.46</v>
      </c>
      <c r="E757" s="3">
        <v>-1.47435897435898</v>
      </c>
      <c r="F757" s="3">
        <v>-1.4743588554124101</v>
      </c>
      <c r="G757" s="3">
        <v>31.858404</v>
      </c>
      <c r="H757" s="3">
        <v>-13.1923596730245</v>
      </c>
      <c r="I757" s="3">
        <v>31.2</v>
      </c>
      <c r="J757" s="3">
        <v>31.74</v>
      </c>
      <c r="K757" s="3">
        <v>30.32</v>
      </c>
      <c r="L757" s="3">
        <v>-16.239782016348698</v>
      </c>
    </row>
    <row r="758" spans="1:12" ht="15" customHeight="1" x14ac:dyDescent="0.25">
      <c r="A758" s="101">
        <v>43539</v>
      </c>
      <c r="B758" s="3">
        <v>31.34</v>
      </c>
      <c r="C758" s="99">
        <v>462243</v>
      </c>
      <c r="D758" s="3">
        <v>0.60000000000000098</v>
      </c>
      <c r="E758" s="3">
        <v>1.95185426154846</v>
      </c>
      <c r="F758" s="3">
        <v>1.95186174423551</v>
      </c>
      <c r="G758" s="3">
        <v>32.480235999999998</v>
      </c>
      <c r="H758" s="3">
        <v>-11.4979945504087</v>
      </c>
      <c r="I758" s="3">
        <v>30.92</v>
      </c>
      <c r="J758" s="3">
        <v>31.68</v>
      </c>
      <c r="K758" s="3">
        <v>30.62</v>
      </c>
      <c r="L758" s="3">
        <v>-14.6049046321525</v>
      </c>
    </row>
    <row r="759" spans="1:12" ht="15" customHeight="1" x14ac:dyDescent="0.25">
      <c r="A759" s="101">
        <v>43542</v>
      </c>
      <c r="B759" s="3">
        <v>30.9</v>
      </c>
      <c r="C759" s="99">
        <v>255294</v>
      </c>
      <c r="D759" s="3">
        <v>-0.440000000000001</v>
      </c>
      <c r="E759" s="3">
        <v>-1.4039566049776599</v>
      </c>
      <c r="F759" s="3">
        <v>-1.4039583948835599</v>
      </c>
      <c r="G759" s="3">
        <v>32.024227000000003</v>
      </c>
      <c r="H759" s="3">
        <v>-12.740525885558499</v>
      </c>
      <c r="I759" s="3">
        <v>31.34</v>
      </c>
      <c r="J759" s="3">
        <v>31.42</v>
      </c>
      <c r="K759" s="3">
        <v>30.56</v>
      </c>
      <c r="L759" s="3">
        <v>-15.803814713896401</v>
      </c>
    </row>
    <row r="760" spans="1:12" ht="15" customHeight="1" x14ac:dyDescent="0.25">
      <c r="A760" s="101">
        <v>43543</v>
      </c>
      <c r="B760" s="3">
        <v>31.18</v>
      </c>
      <c r="C760" s="99">
        <v>274528</v>
      </c>
      <c r="D760" s="3">
        <v>0.28000000000000103</v>
      </c>
      <c r="E760" s="3">
        <v>0.90614886731392696</v>
      </c>
      <c r="F760" s="3">
        <v>0.90615145839427702</v>
      </c>
      <c r="G760" s="3">
        <v>32.314414999999997</v>
      </c>
      <c r="H760" s="3">
        <v>-11.9498228882833</v>
      </c>
      <c r="I760" s="3">
        <v>30.9</v>
      </c>
      <c r="J760" s="3">
        <v>31.18</v>
      </c>
      <c r="K760" s="3">
        <v>30.62</v>
      </c>
      <c r="L760" s="3">
        <v>-15.040871934604899</v>
      </c>
    </row>
    <row r="761" spans="1:12" ht="15" customHeight="1" x14ac:dyDescent="0.25">
      <c r="A761" s="101">
        <v>43544</v>
      </c>
      <c r="B761" s="3">
        <v>30.8</v>
      </c>
      <c r="C761" s="99">
        <v>496148</v>
      </c>
      <c r="D761" s="3">
        <v>-0.37999999999999901</v>
      </c>
      <c r="E761" s="3">
        <v>-1.21872995509941</v>
      </c>
      <c r="F761" s="3">
        <v>-1.2187347349472299</v>
      </c>
      <c r="G761" s="3">
        <v>31.920587999999999</v>
      </c>
      <c r="H761" s="3">
        <v>-13.022920980926401</v>
      </c>
      <c r="I761" s="3">
        <v>31.18</v>
      </c>
      <c r="J761" s="3">
        <v>32.06</v>
      </c>
      <c r="K761" s="3">
        <v>30.66</v>
      </c>
      <c r="L761" s="3">
        <v>-16.076294277929101</v>
      </c>
    </row>
    <row r="762" spans="1:12" ht="15" customHeight="1" x14ac:dyDescent="0.25">
      <c r="A762" s="101">
        <v>43545</v>
      </c>
      <c r="B762" s="3">
        <v>30.16</v>
      </c>
      <c r="C762" s="99">
        <v>541518</v>
      </c>
      <c r="D762" s="3">
        <v>-0.64</v>
      </c>
      <c r="E762" s="3">
        <v>-2.0779220779220702</v>
      </c>
      <c r="F762" s="3">
        <v>-2.0779222488006699</v>
      </c>
      <c r="G762" s="3">
        <v>31.257303</v>
      </c>
      <c r="H762" s="3">
        <v>-14.8302370572207</v>
      </c>
      <c r="I762" s="3">
        <v>31</v>
      </c>
      <c r="J762" s="3">
        <v>31</v>
      </c>
      <c r="K762" s="3">
        <v>29.8</v>
      </c>
      <c r="L762" s="3">
        <v>-17.820163487738402</v>
      </c>
    </row>
    <row r="763" spans="1:12" ht="15" customHeight="1" x14ac:dyDescent="0.25">
      <c r="A763" s="101">
        <v>43546</v>
      </c>
      <c r="B763" s="3">
        <v>30.24</v>
      </c>
      <c r="C763" s="99">
        <v>272406</v>
      </c>
      <c r="D763" s="3">
        <v>7.9999999999998295E-2</v>
      </c>
      <c r="E763" s="3">
        <v>0.26525198938991401</v>
      </c>
      <c r="F763" s="3">
        <v>0.265253211385507</v>
      </c>
      <c r="G763" s="3">
        <v>31.340214</v>
      </c>
      <c r="H763" s="3">
        <v>-14.604321525885499</v>
      </c>
      <c r="I763" s="3">
        <v>30.08</v>
      </c>
      <c r="J763" s="3">
        <v>30.48</v>
      </c>
      <c r="K763" s="3">
        <v>30</v>
      </c>
      <c r="L763" s="3">
        <v>-17.6021798365122</v>
      </c>
    </row>
    <row r="764" spans="1:12" ht="15" customHeight="1" x14ac:dyDescent="0.25">
      <c r="A764" s="101">
        <v>43549</v>
      </c>
      <c r="B764" s="3">
        <v>29.6</v>
      </c>
      <c r="C764" s="99">
        <v>501684</v>
      </c>
      <c r="D764" s="3">
        <v>-0.63999999999999702</v>
      </c>
      <c r="E764" s="3">
        <v>-2.1164021164020999</v>
      </c>
      <c r="F764" s="3">
        <v>-2.11639907755576</v>
      </c>
      <c r="G764" s="3">
        <v>30.676929999999999</v>
      </c>
      <c r="H764" s="3">
        <v>-16.411634877384198</v>
      </c>
      <c r="I764" s="3">
        <v>30.22</v>
      </c>
      <c r="J764" s="3">
        <v>30.22</v>
      </c>
      <c r="K764" s="3">
        <v>29.34</v>
      </c>
      <c r="L764" s="3">
        <v>-19.3460490463215</v>
      </c>
    </row>
    <row r="765" spans="1:12" ht="15" customHeight="1" x14ac:dyDescent="0.25">
      <c r="A765" s="101">
        <v>43550</v>
      </c>
      <c r="B765" s="3">
        <v>29.46</v>
      </c>
      <c r="C765" s="99">
        <v>515216</v>
      </c>
      <c r="D765" s="3">
        <v>-0.14000000000000001</v>
      </c>
      <c r="E765" s="3">
        <v>-0.47297297297297303</v>
      </c>
      <c r="F765" s="3">
        <v>-0.47298083608756603</v>
      </c>
      <c r="G765" s="3">
        <v>30.531834</v>
      </c>
      <c r="H765" s="3">
        <v>-16.806991825613</v>
      </c>
      <c r="I765" s="3">
        <v>29.6</v>
      </c>
      <c r="J765" s="3">
        <v>29.8</v>
      </c>
      <c r="K765" s="3">
        <v>28.8</v>
      </c>
      <c r="L765" s="3">
        <v>-19.7275204359673</v>
      </c>
    </row>
    <row r="766" spans="1:12" ht="15" customHeight="1" x14ac:dyDescent="0.25">
      <c r="A766" s="101">
        <v>43551</v>
      </c>
      <c r="B766" s="3">
        <v>29.16</v>
      </c>
      <c r="C766" s="99">
        <v>424823</v>
      </c>
      <c r="D766" s="3">
        <v>-0.3</v>
      </c>
      <c r="E766" s="3">
        <v>-1.0183299389002001</v>
      </c>
      <c r="F766" s="3">
        <v>-1.0183305726082501</v>
      </c>
      <c r="G766" s="3">
        <v>30.220918999999999</v>
      </c>
      <c r="H766" s="3">
        <v>-17.6541716621253</v>
      </c>
      <c r="I766" s="3">
        <v>29.44</v>
      </c>
      <c r="J766" s="3">
        <v>30.36</v>
      </c>
      <c r="K766" s="3">
        <v>29.08</v>
      </c>
      <c r="L766" s="3">
        <v>-20.5449591280654</v>
      </c>
    </row>
    <row r="767" spans="1:12" ht="15" customHeight="1" x14ac:dyDescent="0.25">
      <c r="A767" s="101">
        <v>43552</v>
      </c>
      <c r="B767" s="3">
        <v>28.96</v>
      </c>
      <c r="C767" s="99">
        <v>288096</v>
      </c>
      <c r="D767" s="3">
        <v>-0.19999999999999901</v>
      </c>
      <c r="E767" s="3">
        <v>-0.68587105624142697</v>
      </c>
      <c r="F767" s="3">
        <v>-0.68587589940596305</v>
      </c>
      <c r="G767" s="3">
        <v>30.013641</v>
      </c>
      <c r="H767" s="3">
        <v>-18.218961852861</v>
      </c>
      <c r="I767" s="3">
        <v>29.16</v>
      </c>
      <c r="J767" s="3">
        <v>29.5</v>
      </c>
      <c r="K767" s="3">
        <v>28.74</v>
      </c>
      <c r="L767" s="3">
        <v>-21.089918256130701</v>
      </c>
    </row>
    <row r="768" spans="1:12" ht="15" customHeight="1" x14ac:dyDescent="0.25">
      <c r="A768" s="101">
        <v>43553</v>
      </c>
      <c r="B768" s="3">
        <v>28.98</v>
      </c>
      <c r="C768" s="99">
        <v>323746</v>
      </c>
      <c r="D768" s="3">
        <v>1.9999999999999501E-2</v>
      </c>
      <c r="E768" s="3">
        <v>6.9060773480655799E-2</v>
      </c>
      <c r="F768" s="3">
        <v>6.9065262691725401E-2</v>
      </c>
      <c r="G768" s="3">
        <v>30.034369999999999</v>
      </c>
      <c r="H768" s="3">
        <v>-18.162479564032701</v>
      </c>
      <c r="I768" s="3">
        <v>28.96</v>
      </c>
      <c r="J768" s="3">
        <v>29.4</v>
      </c>
      <c r="K768" s="3">
        <v>28.52</v>
      </c>
      <c r="L768" s="3">
        <v>-21.0354223433242</v>
      </c>
    </row>
    <row r="769" spans="1:12" ht="15" customHeight="1" x14ac:dyDescent="0.25">
      <c r="A769" s="101">
        <v>43556</v>
      </c>
      <c r="B769" s="3">
        <v>29.22</v>
      </c>
      <c r="C769" s="99">
        <v>497550</v>
      </c>
      <c r="D769" s="3">
        <v>0.23999999999999799</v>
      </c>
      <c r="E769" s="3">
        <v>0.82815734989647405</v>
      </c>
      <c r="F769" s="3">
        <v>0.82815787379593098</v>
      </c>
      <c r="G769" s="3">
        <v>30.283102</v>
      </c>
      <c r="H769" s="3">
        <v>-17.484735694822799</v>
      </c>
      <c r="I769" s="3">
        <v>29</v>
      </c>
      <c r="J769" s="3">
        <v>29.78</v>
      </c>
      <c r="K769" s="3">
        <v>28.8</v>
      </c>
      <c r="L769" s="3">
        <v>-20.3814713896457</v>
      </c>
    </row>
    <row r="770" spans="1:12" ht="15" customHeight="1" x14ac:dyDescent="0.25">
      <c r="A770" s="101">
        <v>43557</v>
      </c>
      <c r="B770" s="3">
        <v>29</v>
      </c>
      <c r="C770" s="99">
        <v>660969</v>
      </c>
      <c r="D770" s="3">
        <v>-0.219999999999998</v>
      </c>
      <c r="E770" s="3">
        <v>-0.752908966461318</v>
      </c>
      <c r="F770" s="3">
        <v>-0.75290833812202695</v>
      </c>
      <c r="G770" s="3">
        <v>30.055098000000001</v>
      </c>
      <c r="H770" s="3">
        <v>-18.106000000000002</v>
      </c>
      <c r="I770" s="3">
        <v>29.2</v>
      </c>
      <c r="J770" s="3">
        <v>30.18</v>
      </c>
      <c r="K770" s="3">
        <v>28.91</v>
      </c>
      <c r="L770" s="3">
        <v>-20.980926430517702</v>
      </c>
    </row>
    <row r="771" spans="1:12" ht="15" customHeight="1" x14ac:dyDescent="0.25">
      <c r="A771" s="101">
        <v>43558</v>
      </c>
      <c r="B771" s="3">
        <v>29.58</v>
      </c>
      <c r="C771" s="99">
        <v>579104</v>
      </c>
      <c r="D771" s="3">
        <v>0.57999999999999796</v>
      </c>
      <c r="E771" s="3">
        <v>2</v>
      </c>
      <c r="F771" s="3">
        <v>2.0000001330888901</v>
      </c>
      <c r="G771" s="3">
        <v>30.656199999999998</v>
      </c>
      <c r="H771" s="3">
        <v>-16.468119891008101</v>
      </c>
      <c r="I771" s="3">
        <v>29.02</v>
      </c>
      <c r="J771" s="3">
        <v>30.08</v>
      </c>
      <c r="K771" s="3">
        <v>29.02</v>
      </c>
      <c r="L771" s="3">
        <v>-19.400544959127998</v>
      </c>
    </row>
    <row r="772" spans="1:12" ht="15" customHeight="1" x14ac:dyDescent="0.25">
      <c r="A772" s="101">
        <v>43559</v>
      </c>
      <c r="B772" s="3">
        <v>29.9</v>
      </c>
      <c r="C772" s="99">
        <v>362667</v>
      </c>
      <c r="D772" s="3">
        <v>0.32</v>
      </c>
      <c r="E772" s="3">
        <v>1.08181203515889</v>
      </c>
      <c r="F772" s="3">
        <v>1.0818137929684699</v>
      </c>
      <c r="G772" s="3">
        <v>30.987843000000002</v>
      </c>
      <c r="H772" s="3">
        <v>-15.564460490463199</v>
      </c>
      <c r="I772" s="3">
        <v>30</v>
      </c>
      <c r="J772" s="3">
        <v>30.42</v>
      </c>
      <c r="K772" s="3">
        <v>29.65</v>
      </c>
      <c r="L772" s="3">
        <v>-18.5286103542234</v>
      </c>
    </row>
    <row r="773" spans="1:12" ht="15" customHeight="1" x14ac:dyDescent="0.25">
      <c r="A773" s="101">
        <v>43560</v>
      </c>
      <c r="B773" s="3">
        <v>30.62</v>
      </c>
      <c r="C773" s="99">
        <v>351142</v>
      </c>
      <c r="D773" s="3">
        <v>0.72000000000000197</v>
      </c>
      <c r="E773" s="3">
        <v>2.4080267558528501</v>
      </c>
      <c r="F773" s="3">
        <v>2.4080314334882802</v>
      </c>
      <c r="G773" s="3">
        <v>31.73404</v>
      </c>
      <c r="H773" s="3">
        <v>-13.5312261580381</v>
      </c>
      <c r="I773" s="3">
        <v>30</v>
      </c>
      <c r="J773" s="3">
        <v>30.65</v>
      </c>
      <c r="K773" s="3">
        <v>29.5</v>
      </c>
      <c r="L773" s="3">
        <v>-16.566757493188</v>
      </c>
    </row>
    <row r="774" spans="1:12" ht="15" customHeight="1" x14ac:dyDescent="0.25">
      <c r="A774" s="101">
        <v>43563</v>
      </c>
      <c r="B774" s="3">
        <v>29.05</v>
      </c>
      <c r="C774" s="99">
        <v>960234</v>
      </c>
      <c r="D774" s="3">
        <v>-1.57</v>
      </c>
      <c r="E774" s="3">
        <v>-5.1273677335075103</v>
      </c>
      <c r="F774" s="3">
        <v>-5.1273774155449496</v>
      </c>
      <c r="G774" s="3">
        <v>30.106915999999998</v>
      </c>
      <c r="H774" s="3">
        <v>-17.9648065395095</v>
      </c>
      <c r="I774" s="3">
        <v>30.61</v>
      </c>
      <c r="J774" s="3">
        <v>31.11</v>
      </c>
      <c r="K774" s="3">
        <v>29.03</v>
      </c>
      <c r="L774" s="3">
        <v>-20.844686648501298</v>
      </c>
    </row>
    <row r="775" spans="1:12" ht="15" customHeight="1" x14ac:dyDescent="0.25">
      <c r="A775" s="101">
        <v>43564</v>
      </c>
      <c r="B775" s="3">
        <v>29.15</v>
      </c>
      <c r="C775" s="99">
        <v>606291</v>
      </c>
      <c r="D775" s="3">
        <v>9.9999999999997799E-2</v>
      </c>
      <c r="E775" s="3">
        <v>0.34423407917383297</v>
      </c>
      <c r="F775" s="3">
        <v>0.34423984176925598</v>
      </c>
      <c r="G775" s="3">
        <v>30.210556</v>
      </c>
      <c r="H775" s="3">
        <v>-17.682408719346</v>
      </c>
      <c r="I775" s="3">
        <v>29.15</v>
      </c>
      <c r="J775" s="3">
        <v>30.08</v>
      </c>
      <c r="K775" s="3">
        <v>29.15</v>
      </c>
      <c r="L775" s="3">
        <v>-20.572207084468602</v>
      </c>
    </row>
    <row r="776" spans="1:12" ht="15" customHeight="1" x14ac:dyDescent="0.25">
      <c r="A776" s="101">
        <v>43565</v>
      </c>
      <c r="B776" s="3">
        <v>29.02</v>
      </c>
      <c r="C776" s="99">
        <v>522724</v>
      </c>
      <c r="D776" s="3">
        <v>-0.12999999999999901</v>
      </c>
      <c r="E776" s="3">
        <v>-0.44596912521440701</v>
      </c>
      <c r="F776" s="3">
        <v>-0.44596663497354899</v>
      </c>
      <c r="G776" s="3">
        <v>30.075827</v>
      </c>
      <c r="H776" s="3">
        <v>-18.0495177111716</v>
      </c>
      <c r="I776" s="3">
        <v>29.16</v>
      </c>
      <c r="J776" s="3">
        <v>29.29</v>
      </c>
      <c r="K776" s="3">
        <v>28.72</v>
      </c>
      <c r="L776" s="3">
        <v>-20.926430517711101</v>
      </c>
    </row>
    <row r="777" spans="1:12" ht="15" customHeight="1" x14ac:dyDescent="0.25">
      <c r="A777" s="101">
        <v>43566</v>
      </c>
      <c r="B777" s="3">
        <v>30.44</v>
      </c>
      <c r="C777" s="99">
        <v>912265</v>
      </c>
      <c r="D777" s="3">
        <v>1.42</v>
      </c>
      <c r="E777" s="3">
        <v>4.8931771192281204</v>
      </c>
      <c r="F777" s="3">
        <v>4.8931788309594904</v>
      </c>
      <c r="G777" s="3">
        <v>31.547491000000001</v>
      </c>
      <c r="H777" s="3">
        <v>-14.039534059945501</v>
      </c>
      <c r="I777" s="3">
        <v>29.3</v>
      </c>
      <c r="J777" s="3">
        <v>30.5</v>
      </c>
      <c r="K777" s="3">
        <v>29.3</v>
      </c>
      <c r="L777" s="3">
        <v>-17.057220708446799</v>
      </c>
    </row>
    <row r="778" spans="1:12" ht="15" customHeight="1" x14ac:dyDescent="0.25">
      <c r="A778" s="101">
        <v>43567</v>
      </c>
      <c r="B778" s="3">
        <v>32.92</v>
      </c>
      <c r="C778" s="99">
        <v>1743188</v>
      </c>
      <c r="D778" s="3">
        <v>2.48</v>
      </c>
      <c r="E778" s="3">
        <v>8.1471747700394292</v>
      </c>
      <c r="F778" s="3">
        <v>8.1471677097871407</v>
      </c>
      <c r="G778" s="3">
        <v>34.117718000000004</v>
      </c>
      <c r="H778" s="3">
        <v>-7.0361907356948103</v>
      </c>
      <c r="I778" s="3">
        <v>30.8</v>
      </c>
      <c r="J778" s="3">
        <v>33.119999999999997</v>
      </c>
      <c r="K778" s="3">
        <v>30.8</v>
      </c>
      <c r="L778" s="3">
        <v>-10.2997275204359</v>
      </c>
    </row>
    <row r="779" spans="1:12" ht="15" customHeight="1" x14ac:dyDescent="0.25">
      <c r="A779" s="101">
        <v>43570</v>
      </c>
      <c r="B779" s="3">
        <v>29</v>
      </c>
      <c r="C779" s="99">
        <v>2921398</v>
      </c>
      <c r="D779" s="3">
        <v>-3.92</v>
      </c>
      <c r="E779" s="3">
        <v>-11.907654921020599</v>
      </c>
      <c r="F779" s="3">
        <v>-11.907654550635501</v>
      </c>
      <c r="G779" s="3">
        <v>30.055098000000001</v>
      </c>
      <c r="H779" s="3">
        <v>-18.106000000000002</v>
      </c>
      <c r="I779" s="3">
        <v>32.29</v>
      </c>
      <c r="J779" s="3">
        <v>32.29</v>
      </c>
      <c r="K779" s="3">
        <v>28.75</v>
      </c>
      <c r="L779" s="3">
        <v>-20.980926430517702</v>
      </c>
    </row>
    <row r="780" spans="1:12" ht="15" customHeight="1" x14ac:dyDescent="0.25">
      <c r="A780" s="101">
        <v>43571</v>
      </c>
      <c r="B780" s="3">
        <v>28.11</v>
      </c>
      <c r="C780" s="99">
        <v>1501365</v>
      </c>
      <c r="D780" s="3">
        <v>-0.89</v>
      </c>
      <c r="E780" s="3">
        <v>-3.0689655172413799</v>
      </c>
      <c r="F780" s="3">
        <v>-3.0689602143370101</v>
      </c>
      <c r="G780" s="3">
        <v>29.132719000000002</v>
      </c>
      <c r="H780" s="3">
        <v>-20.6192942779291</v>
      </c>
      <c r="I780" s="3">
        <v>29.12</v>
      </c>
      <c r="J780" s="3">
        <v>29.7</v>
      </c>
      <c r="K780" s="3">
        <v>28.01</v>
      </c>
      <c r="L780" s="3">
        <v>-23.4059945504087</v>
      </c>
    </row>
    <row r="781" spans="1:12" ht="15" customHeight="1" x14ac:dyDescent="0.25">
      <c r="A781" s="101">
        <v>43572</v>
      </c>
      <c r="B781" s="3">
        <v>27.52</v>
      </c>
      <c r="C781" s="99">
        <v>949184</v>
      </c>
      <c r="D781" s="3">
        <v>-0.58999999999999897</v>
      </c>
      <c r="E781" s="3">
        <v>-2.0988971896122299</v>
      </c>
      <c r="F781" s="3">
        <v>-2.0989012388442001</v>
      </c>
      <c r="G781" s="3">
        <v>28.521252</v>
      </c>
      <c r="H781" s="3">
        <v>-22.285416893732901</v>
      </c>
      <c r="I781" s="3">
        <v>28.01</v>
      </c>
      <c r="J781" s="3">
        <v>28.3</v>
      </c>
      <c r="K781" s="3">
        <v>27.21</v>
      </c>
      <c r="L781" s="3">
        <v>-25.013623978201601</v>
      </c>
    </row>
    <row r="782" spans="1:12" ht="15" customHeight="1" x14ac:dyDescent="0.25">
      <c r="A782" s="101">
        <v>43573</v>
      </c>
      <c r="B782" s="3">
        <v>28.18</v>
      </c>
      <c r="C782" s="99">
        <v>666712</v>
      </c>
      <c r="D782" s="3">
        <v>0.66</v>
      </c>
      <c r="E782" s="3">
        <v>2.3982558139534902</v>
      </c>
      <c r="F782" s="3">
        <v>2.3982572714549901</v>
      </c>
      <c r="G782" s="3">
        <v>29.205265000000001</v>
      </c>
      <c r="H782" s="3">
        <v>-20.421621253405998</v>
      </c>
      <c r="I782" s="3">
        <v>27.7</v>
      </c>
      <c r="J782" s="3">
        <v>28.63</v>
      </c>
      <c r="K782" s="3">
        <v>27.52</v>
      </c>
      <c r="L782" s="3">
        <v>-23.215258855585802</v>
      </c>
    </row>
    <row r="783" spans="1:12" ht="15" customHeight="1" x14ac:dyDescent="0.25">
      <c r="A783" s="101">
        <v>43578</v>
      </c>
      <c r="B783" s="3">
        <v>27.34</v>
      </c>
      <c r="C783" s="99">
        <v>859224</v>
      </c>
      <c r="D783" s="3">
        <v>-0.83999999999999897</v>
      </c>
      <c r="E783" s="3">
        <v>-2.9808374733853702</v>
      </c>
      <c r="F783" s="3">
        <v>-2.9808392425132801</v>
      </c>
      <c r="G783" s="3">
        <v>28.334703000000001</v>
      </c>
      <c r="H783" s="3">
        <v>-22.793724795640301</v>
      </c>
      <c r="I783" s="3">
        <v>28.18</v>
      </c>
      <c r="J783" s="3">
        <v>28.42</v>
      </c>
      <c r="K783" s="3">
        <v>26.95</v>
      </c>
      <c r="L783" s="3">
        <v>-25.504087193460499</v>
      </c>
    </row>
    <row r="784" spans="1:12" ht="15" customHeight="1" x14ac:dyDescent="0.25">
      <c r="A784" s="101">
        <v>43579</v>
      </c>
      <c r="B784" s="3">
        <v>25.25</v>
      </c>
      <c r="C784" s="99">
        <v>2573791</v>
      </c>
      <c r="D784" s="3">
        <v>-2.09</v>
      </c>
      <c r="E784" s="3">
        <v>-7.6444769568397897</v>
      </c>
      <c r="F784" s="3">
        <v>-7.6444775157869103</v>
      </c>
      <c r="G784" s="3">
        <v>26.168662999999999</v>
      </c>
      <c r="H784" s="3">
        <v>-28.6957411444141</v>
      </c>
      <c r="I784" s="3">
        <v>26.72</v>
      </c>
      <c r="J784" s="3">
        <v>26.9</v>
      </c>
      <c r="K784" s="3">
        <v>24.3</v>
      </c>
      <c r="L784" s="3">
        <v>-31.198910081743801</v>
      </c>
    </row>
    <row r="785" spans="1:12" ht="15" customHeight="1" x14ac:dyDescent="0.25">
      <c r="A785" s="101">
        <v>43580</v>
      </c>
      <c r="B785" s="3">
        <v>26.18</v>
      </c>
      <c r="C785" s="99">
        <v>685409</v>
      </c>
      <c r="D785" s="3">
        <v>0.92999999999999905</v>
      </c>
      <c r="E785" s="3">
        <v>3.6831683168316802</v>
      </c>
      <c r="F785" s="3">
        <v>3.6831725029284201</v>
      </c>
      <c r="G785" s="3">
        <v>27.1325</v>
      </c>
      <c r="H785" s="3">
        <v>-26.069482288828301</v>
      </c>
      <c r="I785" s="3">
        <v>25.25</v>
      </c>
      <c r="J785" s="3">
        <v>26.51</v>
      </c>
      <c r="K785" s="3">
        <v>24.98</v>
      </c>
      <c r="L785" s="3">
        <v>-28.6648501362397</v>
      </c>
    </row>
    <row r="786" spans="1:12" ht="15" customHeight="1" x14ac:dyDescent="0.25">
      <c r="A786" s="101">
        <v>43581</v>
      </c>
      <c r="B786" s="3">
        <v>25.91</v>
      </c>
      <c r="C786" s="99">
        <v>525801</v>
      </c>
      <c r="D786" s="3">
        <v>-0.26999999999999902</v>
      </c>
      <c r="E786" s="3">
        <v>-1.0313216195569099</v>
      </c>
      <c r="F786" s="3">
        <v>-1.03132405786419</v>
      </c>
      <c r="G786" s="3">
        <v>26.852675999999999</v>
      </c>
      <c r="H786" s="3">
        <v>-26.831945504087201</v>
      </c>
      <c r="I786" s="3">
        <v>26.62</v>
      </c>
      <c r="J786" s="3">
        <v>26.8</v>
      </c>
      <c r="K786" s="3">
        <v>25.7</v>
      </c>
      <c r="L786" s="3">
        <v>-29.400544959127998</v>
      </c>
    </row>
    <row r="787" spans="1:12" ht="15" customHeight="1" x14ac:dyDescent="0.25">
      <c r="A787" s="101">
        <v>43584</v>
      </c>
      <c r="B787" s="3">
        <v>25.71</v>
      </c>
      <c r="C787" s="99">
        <v>620260</v>
      </c>
      <c r="D787" s="3">
        <v>-0.19999999999999901</v>
      </c>
      <c r="E787" s="3">
        <v>-0.77190274025472605</v>
      </c>
      <c r="F787" s="3">
        <v>-0.77190072229672502</v>
      </c>
      <c r="G787" s="3">
        <v>26.645399999999999</v>
      </c>
      <c r="H787" s="3">
        <v>-27.396730245231598</v>
      </c>
      <c r="I787" s="3">
        <v>25.9</v>
      </c>
      <c r="J787" s="3">
        <v>26.29</v>
      </c>
      <c r="K787" s="3">
        <v>25.4</v>
      </c>
      <c r="L787" s="3">
        <v>-29.945504087193399</v>
      </c>
    </row>
    <row r="788" spans="1:12" ht="15" customHeight="1" x14ac:dyDescent="0.25">
      <c r="A788" s="101">
        <v>43585</v>
      </c>
      <c r="B788" s="3">
        <v>25.88</v>
      </c>
      <c r="C788" s="99">
        <v>408398</v>
      </c>
      <c r="D788" s="3">
        <v>0.16999999999999801</v>
      </c>
      <c r="E788" s="3">
        <v>0.66122131466355105</v>
      </c>
      <c r="F788" s="3">
        <v>0.66121356782034002</v>
      </c>
      <c r="G788" s="3">
        <v>26.821583</v>
      </c>
      <c r="H788" s="3">
        <v>-26.9166675749318</v>
      </c>
      <c r="I788" s="3">
        <v>25.73</v>
      </c>
      <c r="J788" s="3">
        <v>26.5</v>
      </c>
      <c r="K788" s="3">
        <v>25.51</v>
      </c>
      <c r="L788" s="3">
        <v>-29.482288828337801</v>
      </c>
    </row>
    <row r="789" spans="1:12" ht="15" customHeight="1" x14ac:dyDescent="0.25">
      <c r="A789" s="101">
        <v>43587</v>
      </c>
      <c r="B789" s="3">
        <v>31.58</v>
      </c>
      <c r="C789" s="99">
        <v>5958509</v>
      </c>
      <c r="D789" s="3">
        <v>5.6999999999999904</v>
      </c>
      <c r="E789" s="3">
        <v>22.024729520865499</v>
      </c>
      <c r="F789" s="3">
        <v>22.024736571290301</v>
      </c>
      <c r="G789" s="3">
        <v>32.728966</v>
      </c>
      <c r="H789" s="3">
        <v>-10.820256130790099</v>
      </c>
      <c r="I789" s="3">
        <v>29.7</v>
      </c>
      <c r="J789" s="3">
        <v>31.9</v>
      </c>
      <c r="K789" s="3">
        <v>28.95</v>
      </c>
      <c r="L789" s="3">
        <v>-13.9509536784741</v>
      </c>
    </row>
    <row r="790" spans="1:12" ht="15" customHeight="1" x14ac:dyDescent="0.25">
      <c r="A790" s="101">
        <v>43588</v>
      </c>
      <c r="B790" s="3">
        <v>34.32</v>
      </c>
      <c r="C790" s="99">
        <v>3603370</v>
      </c>
      <c r="D790" s="3">
        <v>2.74</v>
      </c>
      <c r="E790" s="3">
        <v>8.6763774540848697</v>
      </c>
      <c r="F790" s="3">
        <v>8.6763724830170208</v>
      </c>
      <c r="G790" s="3">
        <v>35.568652999999998</v>
      </c>
      <c r="H790" s="3">
        <v>-3.08268937329701</v>
      </c>
      <c r="I790" s="3">
        <v>32.5</v>
      </c>
      <c r="J790" s="3">
        <v>34.729999999999997</v>
      </c>
      <c r="K790" s="3">
        <v>32.01</v>
      </c>
      <c r="L790" s="3">
        <v>-6.4850136239782001</v>
      </c>
    </row>
    <row r="791" spans="1:12" ht="15" customHeight="1" x14ac:dyDescent="0.25">
      <c r="A791" s="101">
        <v>43591</v>
      </c>
      <c r="B791" s="3">
        <v>33.24</v>
      </c>
      <c r="C791" s="99">
        <v>1127072</v>
      </c>
      <c r="D791" s="3">
        <v>-1.0799999999999901</v>
      </c>
      <c r="E791" s="3">
        <v>-3.14685314685314</v>
      </c>
      <c r="F791" s="3">
        <v>-3.1468411244024201</v>
      </c>
      <c r="G791" s="3">
        <v>34.449364000000003</v>
      </c>
      <c r="H791" s="3">
        <v>-6.1325231607629398</v>
      </c>
      <c r="I791" s="3">
        <v>34.32</v>
      </c>
      <c r="J791" s="3">
        <v>34.659999999999997</v>
      </c>
      <c r="K791" s="3">
        <v>32.42</v>
      </c>
      <c r="L791" s="3">
        <v>-9.4277929155313291</v>
      </c>
    </row>
    <row r="792" spans="1:12" ht="15" customHeight="1" x14ac:dyDescent="0.25">
      <c r="A792" s="101">
        <v>43592</v>
      </c>
      <c r="B792" s="3">
        <v>31.18</v>
      </c>
      <c r="C792" s="99">
        <v>720224</v>
      </c>
      <c r="D792" s="3">
        <v>-2.06</v>
      </c>
      <c r="E792" s="3">
        <v>-6.1973525872442803</v>
      </c>
      <c r="F792" s="3">
        <v>-6.1973538901908398</v>
      </c>
      <c r="G792" s="3">
        <v>32.314414999999997</v>
      </c>
      <c r="H792" s="3">
        <v>-11.9498228882833</v>
      </c>
      <c r="I792" s="3">
        <v>33.25</v>
      </c>
      <c r="J792" s="3">
        <v>33.96</v>
      </c>
      <c r="K792" s="3">
        <v>30.93</v>
      </c>
      <c r="L792" s="3">
        <v>-15.040871934604899</v>
      </c>
    </row>
    <row r="793" spans="1:12" ht="15" customHeight="1" x14ac:dyDescent="0.25">
      <c r="A793" s="101">
        <v>43593</v>
      </c>
      <c r="B793" s="3">
        <v>31.35</v>
      </c>
      <c r="C793" s="99">
        <v>654472</v>
      </c>
      <c r="D793" s="3">
        <v>0.17000000000000101</v>
      </c>
      <c r="E793" s="3">
        <v>0.54522129570237998</v>
      </c>
      <c r="F793" s="3">
        <v>0.54521178860891195</v>
      </c>
      <c r="G793" s="3">
        <v>32.490597000000001</v>
      </c>
      <c r="H793" s="3">
        <v>-11.4697629427792</v>
      </c>
      <c r="I793" s="3">
        <v>31.18</v>
      </c>
      <c r="J793" s="3">
        <v>32.090000000000003</v>
      </c>
      <c r="K793" s="3">
        <v>30.71</v>
      </c>
      <c r="L793" s="3">
        <v>-14.577656675749299</v>
      </c>
    </row>
    <row r="794" spans="1:12" ht="15" customHeight="1" x14ac:dyDescent="0.25">
      <c r="A794" s="101">
        <v>43594</v>
      </c>
      <c r="B794" s="3">
        <v>29.67</v>
      </c>
      <c r="C794" s="99">
        <v>587976</v>
      </c>
      <c r="D794" s="3">
        <v>-1.6799999999999899</v>
      </c>
      <c r="E794" s="3">
        <v>-5.3588516746411496</v>
      </c>
      <c r="F794" s="3">
        <v>-5.3588489001910302</v>
      </c>
      <c r="G794" s="3">
        <v>30.749475</v>
      </c>
      <c r="H794" s="3">
        <v>-16.213964577656601</v>
      </c>
      <c r="I794" s="3">
        <v>31.23</v>
      </c>
      <c r="J794" s="3">
        <v>31.23</v>
      </c>
      <c r="K794" s="3">
        <v>29.6</v>
      </c>
      <c r="L794" s="3">
        <v>-19.155313351498599</v>
      </c>
    </row>
    <row r="795" spans="1:12" ht="15" customHeight="1" x14ac:dyDescent="0.25">
      <c r="A795" s="101">
        <v>43595</v>
      </c>
      <c r="B795" s="3">
        <v>30.08</v>
      </c>
      <c r="C795" s="99">
        <v>478355</v>
      </c>
      <c r="D795" s="3">
        <v>0.40999999999999598</v>
      </c>
      <c r="E795" s="3">
        <v>1.3818672059318899</v>
      </c>
      <c r="F795" s="3">
        <v>1.38187074738673</v>
      </c>
      <c r="G795" s="3">
        <v>31.174392999999998</v>
      </c>
      <c r="H795" s="3">
        <v>-15.056149863760201</v>
      </c>
      <c r="I795" s="3">
        <v>30.16</v>
      </c>
      <c r="J795" s="3">
        <v>30.81</v>
      </c>
      <c r="K795" s="3">
        <v>29.79</v>
      </c>
      <c r="L795" s="3">
        <v>-18.038147138964501</v>
      </c>
    </row>
    <row r="796" spans="1:12" ht="15" customHeight="1" x14ac:dyDescent="0.25">
      <c r="A796" s="101">
        <v>43598</v>
      </c>
      <c r="B796" s="3">
        <v>29</v>
      </c>
      <c r="C796" s="99">
        <v>573512</v>
      </c>
      <c r="D796" s="3">
        <v>-1.0799999999999901</v>
      </c>
      <c r="E796" s="3">
        <v>-3.5904255319148799</v>
      </c>
      <c r="F796" s="3">
        <v>-3.5904307743858701</v>
      </c>
      <c r="G796" s="3">
        <v>30.055098000000001</v>
      </c>
      <c r="H796" s="3">
        <v>-18.106000000000002</v>
      </c>
      <c r="I796" s="3">
        <v>30.5</v>
      </c>
      <c r="J796" s="3">
        <v>30.57</v>
      </c>
      <c r="K796" s="3">
        <v>28.7</v>
      </c>
      <c r="L796" s="3">
        <v>-20.980926430517702</v>
      </c>
    </row>
    <row r="797" spans="1:12" ht="15" customHeight="1" x14ac:dyDescent="0.25">
      <c r="A797" s="101">
        <v>43599</v>
      </c>
      <c r="B797" s="3">
        <v>30.03</v>
      </c>
      <c r="C797" s="99">
        <v>403131</v>
      </c>
      <c r="D797" s="3">
        <v>1.03</v>
      </c>
      <c r="E797" s="3">
        <v>3.5517241379310298</v>
      </c>
      <c r="F797" s="3">
        <v>3.5517302256010002</v>
      </c>
      <c r="G797" s="3">
        <v>31.122574</v>
      </c>
      <c r="H797" s="3">
        <v>-15.197346049046301</v>
      </c>
      <c r="I797" s="3">
        <v>29.11</v>
      </c>
      <c r="J797" s="3">
        <v>30.08</v>
      </c>
      <c r="K797" s="3">
        <v>29</v>
      </c>
      <c r="L797" s="3">
        <v>-18.174386920980901</v>
      </c>
    </row>
    <row r="798" spans="1:12" ht="15" customHeight="1" x14ac:dyDescent="0.25">
      <c r="A798" s="101">
        <v>43600</v>
      </c>
      <c r="B798" s="3">
        <v>29.11</v>
      </c>
      <c r="C798" s="99">
        <v>362943</v>
      </c>
      <c r="D798" s="3">
        <v>-0.92000000000000104</v>
      </c>
      <c r="E798" s="3">
        <v>-3.06360306360307</v>
      </c>
      <c r="F798" s="3">
        <v>-3.06360264417718</v>
      </c>
      <c r="G798" s="3">
        <v>30.169101999999999</v>
      </c>
      <c r="H798" s="3">
        <v>-17.795362397820099</v>
      </c>
      <c r="I798" s="3">
        <v>30.1</v>
      </c>
      <c r="J798" s="3">
        <v>30.4</v>
      </c>
      <c r="K798" s="3">
        <v>28.84</v>
      </c>
      <c r="L798" s="3">
        <v>-20.681198910081701</v>
      </c>
    </row>
    <row r="799" spans="1:12" ht="15" customHeight="1" x14ac:dyDescent="0.25">
      <c r="A799" s="101">
        <v>43601</v>
      </c>
      <c r="B799" s="3">
        <v>28.85</v>
      </c>
      <c r="C799" s="99">
        <v>600701</v>
      </c>
      <c r="D799" s="3">
        <v>-0.25999999999999801</v>
      </c>
      <c r="E799" s="3">
        <v>-0.89316386121607305</v>
      </c>
      <c r="F799" s="3">
        <v>-0.89316877910387005</v>
      </c>
      <c r="G799" s="3">
        <v>29.899640999999999</v>
      </c>
      <c r="H799" s="3">
        <v>-18.5295885558583</v>
      </c>
      <c r="I799" s="3">
        <v>29.4</v>
      </c>
      <c r="J799" s="3">
        <v>29.4</v>
      </c>
      <c r="K799" s="3">
        <v>28.26</v>
      </c>
      <c r="L799" s="3">
        <v>-21.389645776566699</v>
      </c>
    </row>
    <row r="800" spans="1:12" ht="15" customHeight="1" x14ac:dyDescent="0.25">
      <c r="A800" s="101">
        <v>43602</v>
      </c>
      <c r="B800" s="3">
        <v>29.35</v>
      </c>
      <c r="C800" s="99">
        <v>633050</v>
      </c>
      <c r="D800" s="3">
        <v>0.5</v>
      </c>
      <c r="E800" s="3">
        <v>1.7331022530329301</v>
      </c>
      <c r="F800" s="3">
        <v>1.7331044208858499</v>
      </c>
      <c r="G800" s="3">
        <v>30.417833000000002</v>
      </c>
      <c r="H800" s="3">
        <v>-17.1176212534059</v>
      </c>
      <c r="I800" s="3">
        <v>28.67</v>
      </c>
      <c r="J800" s="3">
        <v>29.53</v>
      </c>
      <c r="K800" s="3">
        <v>28.29</v>
      </c>
      <c r="L800" s="3">
        <v>-20.027247956403201</v>
      </c>
    </row>
    <row r="801" spans="1:12" ht="15" customHeight="1" x14ac:dyDescent="0.25">
      <c r="A801" s="101">
        <v>43605</v>
      </c>
      <c r="B801" s="3">
        <v>30.06</v>
      </c>
      <c r="C801" s="99">
        <v>492453</v>
      </c>
      <c r="D801" s="3">
        <v>0.70999999999999697</v>
      </c>
      <c r="E801" s="3">
        <v>2.4190800681430802</v>
      </c>
      <c r="F801" s="3">
        <v>2.4190776509292999</v>
      </c>
      <c r="G801" s="3">
        <v>31.153663999999999</v>
      </c>
      <c r="H801" s="3">
        <v>-15.1126321525885</v>
      </c>
      <c r="I801" s="3">
        <v>29.6</v>
      </c>
      <c r="J801" s="3">
        <v>30.14</v>
      </c>
      <c r="K801" s="3">
        <v>28.9</v>
      </c>
      <c r="L801" s="3">
        <v>-18.092643051771098</v>
      </c>
    </row>
    <row r="802" spans="1:12" ht="15" customHeight="1" x14ac:dyDescent="0.25">
      <c r="A802" s="101">
        <v>43606</v>
      </c>
      <c r="B802" s="3">
        <v>30.3</v>
      </c>
      <c r="C802" s="99">
        <v>843472</v>
      </c>
      <c r="D802" s="3">
        <v>0.24000000000000199</v>
      </c>
      <c r="E802" s="3">
        <v>0.79840319361277301</v>
      </c>
      <c r="F802" s="3">
        <v>0.79840047064769704</v>
      </c>
      <c r="G802" s="3">
        <v>31.402394999999999</v>
      </c>
      <c r="H802" s="3">
        <v>-14.434891008174301</v>
      </c>
      <c r="I802" s="3">
        <v>30.28</v>
      </c>
      <c r="J802" s="3">
        <v>31.32</v>
      </c>
      <c r="K802" s="3">
        <v>29.77</v>
      </c>
      <c r="L802" s="3">
        <v>-17.438692098092599</v>
      </c>
    </row>
    <row r="803" spans="1:12" ht="15" customHeight="1" x14ac:dyDescent="0.25">
      <c r="A803" s="101">
        <v>43607</v>
      </c>
      <c r="B803" s="3">
        <v>29.52</v>
      </c>
      <c r="C803" s="99">
        <v>388824</v>
      </c>
      <c r="D803" s="3">
        <v>-0.78000000000000103</v>
      </c>
      <c r="E803" s="3">
        <v>-2.5742574257425699</v>
      </c>
      <c r="F803" s="3">
        <v>-2.5742495118604798</v>
      </c>
      <c r="G803" s="3">
        <v>30.594018999999999</v>
      </c>
      <c r="H803" s="3">
        <v>-16.637550408719299</v>
      </c>
      <c r="I803" s="3">
        <v>30.28</v>
      </c>
      <c r="J803" s="3">
        <v>30.41</v>
      </c>
      <c r="K803" s="3">
        <v>29.16</v>
      </c>
      <c r="L803" s="3">
        <v>-19.564032697547599</v>
      </c>
    </row>
    <row r="804" spans="1:12" ht="15" customHeight="1" x14ac:dyDescent="0.25">
      <c r="A804" s="101">
        <v>43608</v>
      </c>
      <c r="B804" s="3">
        <v>29.78</v>
      </c>
      <c r="C804" s="99">
        <v>402557</v>
      </c>
      <c r="D804" s="3">
        <v>0.26000000000000101</v>
      </c>
      <c r="E804" s="3">
        <v>0.880758807588089</v>
      </c>
      <c r="F804" s="3">
        <v>0.88075711791903899</v>
      </c>
      <c r="G804" s="3">
        <v>30.863478000000001</v>
      </c>
      <c r="H804" s="3">
        <v>-15.903329700272399</v>
      </c>
      <c r="I804" s="3">
        <v>29.78</v>
      </c>
      <c r="J804" s="3">
        <v>29.96</v>
      </c>
      <c r="K804" s="3">
        <v>29.3</v>
      </c>
      <c r="L804" s="3">
        <v>-18.855585831062601</v>
      </c>
    </row>
    <row r="805" spans="1:12" ht="15" customHeight="1" x14ac:dyDescent="0.25">
      <c r="A805" s="101">
        <v>43609</v>
      </c>
      <c r="B805" s="3">
        <v>29.96</v>
      </c>
      <c r="C805" s="99">
        <v>228266</v>
      </c>
      <c r="D805" s="3">
        <v>0.17999999999999899</v>
      </c>
      <c r="E805" s="3">
        <v>0.60443250503694401</v>
      </c>
      <c r="F805" s="3">
        <v>0.60442313079556098</v>
      </c>
      <c r="G805" s="3">
        <v>31.050024000000001</v>
      </c>
      <c r="H805" s="3">
        <v>-15.395029972752001</v>
      </c>
      <c r="I805" s="3">
        <v>29.8</v>
      </c>
      <c r="J805" s="3">
        <v>30.2</v>
      </c>
      <c r="K805" s="3">
        <v>29.78</v>
      </c>
      <c r="L805" s="3">
        <v>-18.365122615803799</v>
      </c>
    </row>
    <row r="806" spans="1:12" ht="15" customHeight="1" x14ac:dyDescent="0.25">
      <c r="A806" s="101">
        <v>43612</v>
      </c>
      <c r="B806" s="3">
        <v>30.4</v>
      </c>
      <c r="C806" s="99">
        <v>318050</v>
      </c>
      <c r="D806" s="3">
        <v>0.439999999999997</v>
      </c>
      <c r="E806" s="3">
        <v>1.4686248331108001</v>
      </c>
      <c r="F806" s="3">
        <v>1.4686333253719901</v>
      </c>
      <c r="G806" s="3">
        <v>31.506035000000001</v>
      </c>
      <c r="H806" s="3">
        <v>-14.152493188010901</v>
      </c>
      <c r="I806" s="3">
        <v>29.97</v>
      </c>
      <c r="J806" s="3">
        <v>30.4</v>
      </c>
      <c r="K806" s="3">
        <v>29.74</v>
      </c>
      <c r="L806" s="3">
        <v>-17.166212534059898</v>
      </c>
    </row>
    <row r="807" spans="1:12" ht="15" customHeight="1" x14ac:dyDescent="0.25">
      <c r="A807" s="101">
        <v>43613</v>
      </c>
      <c r="B807" s="3">
        <v>30.67</v>
      </c>
      <c r="C807" s="99">
        <v>645244</v>
      </c>
      <c r="D807" s="3">
        <v>0.27000000000000302</v>
      </c>
      <c r="E807" s="3">
        <v>0.88815789473686202</v>
      </c>
      <c r="F807" s="3">
        <v>0.88815682455758405</v>
      </c>
      <c r="G807" s="3">
        <v>31.785858000000001</v>
      </c>
      <c r="H807" s="3">
        <v>-13.3900326975476</v>
      </c>
      <c r="I807" s="3">
        <v>30.5</v>
      </c>
      <c r="J807" s="3">
        <v>30.9</v>
      </c>
      <c r="K807" s="3">
        <v>29.79</v>
      </c>
      <c r="L807" s="3">
        <v>-16.4305177111716</v>
      </c>
    </row>
    <row r="808" spans="1:12" ht="15" customHeight="1" x14ac:dyDescent="0.25">
      <c r="A808" s="101">
        <v>43614</v>
      </c>
      <c r="B808" s="3">
        <v>29.85</v>
      </c>
      <c r="C808" s="99">
        <v>218427</v>
      </c>
      <c r="D808" s="3">
        <v>-0.82</v>
      </c>
      <c r="E808" s="3">
        <v>-2.6736224323443101</v>
      </c>
      <c r="F808" s="3">
        <v>-2.6736229677990799</v>
      </c>
      <c r="G808" s="3">
        <v>30.936024</v>
      </c>
      <c r="H808" s="3">
        <v>-15.705656675749299</v>
      </c>
      <c r="I808" s="3">
        <v>30.64</v>
      </c>
      <c r="J808" s="3">
        <v>30.7</v>
      </c>
      <c r="K808" s="3">
        <v>29.75</v>
      </c>
      <c r="L808" s="3">
        <v>-18.6648501362397</v>
      </c>
    </row>
    <row r="809" spans="1:12" ht="15" customHeight="1" x14ac:dyDescent="0.25">
      <c r="A809" s="101">
        <v>43616</v>
      </c>
      <c r="B809" s="3">
        <v>30.37</v>
      </c>
      <c r="C809" s="99">
        <v>2151711</v>
      </c>
      <c r="D809" s="3">
        <v>0.51999999999999902</v>
      </c>
      <c r="E809" s="3">
        <v>1.74204355108877</v>
      </c>
      <c r="F809" s="3">
        <v>3.7520852712035602</v>
      </c>
      <c r="G809" s="3">
        <v>32.096769999999999</v>
      </c>
      <c r="H809" s="3">
        <v>-12.5428610354223</v>
      </c>
      <c r="I809" s="3">
        <v>29.55</v>
      </c>
      <c r="J809" s="3">
        <v>31.31</v>
      </c>
      <c r="K809" s="3">
        <v>29.27</v>
      </c>
      <c r="L809" s="3">
        <v>-17.247956403269701</v>
      </c>
    </row>
    <row r="810" spans="1:12" ht="15" customHeight="1" x14ac:dyDescent="0.25">
      <c r="A810" s="101">
        <v>43619</v>
      </c>
      <c r="B810" s="3">
        <v>30.22</v>
      </c>
      <c r="C810" s="99">
        <v>403745</v>
      </c>
      <c r="D810" s="3">
        <v>-0.15000000000000199</v>
      </c>
      <c r="E810" s="3">
        <v>-0.49390846229833102</v>
      </c>
      <c r="F810" s="3">
        <v>-0.49390639618878102</v>
      </c>
      <c r="G810" s="3">
        <v>31.938241999999999</v>
      </c>
      <c r="H810" s="3">
        <v>-12.974817438692099</v>
      </c>
      <c r="I810" s="3">
        <v>30</v>
      </c>
      <c r="J810" s="3">
        <v>30.33</v>
      </c>
      <c r="K810" s="3">
        <v>29.7</v>
      </c>
      <c r="L810" s="3">
        <v>-17.656675749318801</v>
      </c>
    </row>
    <row r="811" spans="1:12" ht="15" customHeight="1" x14ac:dyDescent="0.25">
      <c r="A811" s="101">
        <v>43620</v>
      </c>
      <c r="B811" s="3">
        <v>31.9</v>
      </c>
      <c r="C811" s="99">
        <v>850582</v>
      </c>
      <c r="D811" s="3">
        <v>1.6799999999999899</v>
      </c>
      <c r="E811" s="3">
        <v>5.5592322964923699</v>
      </c>
      <c r="F811" s="3">
        <v>5.5592352265349998</v>
      </c>
      <c r="G811" s="3">
        <v>33.713763999999998</v>
      </c>
      <c r="H811" s="3">
        <v>-8.1368828337874799</v>
      </c>
      <c r="I811" s="3">
        <v>30.22</v>
      </c>
      <c r="J811" s="3">
        <v>31.96</v>
      </c>
      <c r="K811" s="3">
        <v>30.05</v>
      </c>
      <c r="L811" s="3">
        <v>-13.0790190735694</v>
      </c>
    </row>
    <row r="812" spans="1:12" ht="15" customHeight="1" x14ac:dyDescent="0.25">
      <c r="A812" s="101">
        <v>43621</v>
      </c>
      <c r="B812" s="3">
        <v>32.4</v>
      </c>
      <c r="C812" s="99">
        <v>658361</v>
      </c>
      <c r="D812" s="3">
        <v>0.5</v>
      </c>
      <c r="E812" s="3">
        <v>1.5673981191222499</v>
      </c>
      <c r="F812" s="3">
        <v>1.56740433966378</v>
      </c>
      <c r="G812" s="3">
        <v>34.242195000000002</v>
      </c>
      <c r="H812" s="3">
        <v>-6.6970163487738397</v>
      </c>
      <c r="I812" s="3">
        <v>31.9</v>
      </c>
      <c r="J812" s="3">
        <v>32.630000000000003</v>
      </c>
      <c r="K812" s="3">
        <v>31.36</v>
      </c>
      <c r="L812" s="3">
        <v>-11.716621253406</v>
      </c>
    </row>
    <row r="813" spans="1:12" ht="15" customHeight="1" x14ac:dyDescent="0.25">
      <c r="A813" s="101">
        <v>43623</v>
      </c>
      <c r="B813" s="3">
        <v>31.84</v>
      </c>
      <c r="C813" s="99">
        <v>592594</v>
      </c>
      <c r="D813" s="3">
        <v>-0.55999999999999805</v>
      </c>
      <c r="E813" s="3">
        <v>-1.7283950617283901</v>
      </c>
      <c r="F813" s="3">
        <v>-1.72840263306719</v>
      </c>
      <c r="G813" s="3">
        <v>33.650351999999998</v>
      </c>
      <c r="H813" s="3">
        <v>-8.3096675749318898</v>
      </c>
      <c r="I813" s="3">
        <v>32.56</v>
      </c>
      <c r="J813" s="3">
        <v>32.71</v>
      </c>
      <c r="K813" s="3">
        <v>31.46</v>
      </c>
      <c r="L813" s="3">
        <v>-13.242506811989101</v>
      </c>
    </row>
    <row r="814" spans="1:12" ht="15" customHeight="1" x14ac:dyDescent="0.25">
      <c r="A814" s="101">
        <v>43626</v>
      </c>
      <c r="B814" s="3">
        <v>32.64</v>
      </c>
      <c r="C814" s="99">
        <v>497020</v>
      </c>
      <c r="D814" s="3">
        <v>0.8</v>
      </c>
      <c r="E814" s="3">
        <v>2.5125628140703502</v>
      </c>
      <c r="F814" s="3">
        <v>2.5125680706103699</v>
      </c>
      <c r="G814" s="3">
        <v>34.495840000000001</v>
      </c>
      <c r="H814" s="3">
        <v>-6.0058855585831097</v>
      </c>
      <c r="I814" s="3">
        <v>32.35</v>
      </c>
      <c r="J814" s="3">
        <v>32.79</v>
      </c>
      <c r="K814" s="3">
        <v>32</v>
      </c>
      <c r="L814" s="3">
        <v>-11.0626702997275</v>
      </c>
    </row>
    <row r="815" spans="1:12" ht="15" customHeight="1" x14ac:dyDescent="0.25">
      <c r="A815" s="101">
        <v>43627</v>
      </c>
      <c r="B815" s="3">
        <v>32.619999999999997</v>
      </c>
      <c r="C815" s="99">
        <v>427577</v>
      </c>
      <c r="D815" s="3">
        <v>-2.0000000000003099E-2</v>
      </c>
      <c r="E815" s="3">
        <v>-6.1274509803932398E-2</v>
      </c>
      <c r="F815" s="3">
        <v>-6.1282751775293402E-2</v>
      </c>
      <c r="G815" s="3">
        <v>34.474699999999999</v>
      </c>
      <c r="H815" s="3">
        <v>-6.0634877384196297</v>
      </c>
      <c r="I815" s="3">
        <v>32.64</v>
      </c>
      <c r="J815" s="3">
        <v>32.950000000000003</v>
      </c>
      <c r="K815" s="3">
        <v>32.25</v>
      </c>
      <c r="L815" s="3">
        <v>-11.117166212534</v>
      </c>
    </row>
    <row r="816" spans="1:12" ht="15" customHeight="1" x14ac:dyDescent="0.25">
      <c r="A816" s="101">
        <v>43628</v>
      </c>
      <c r="B816" s="3">
        <v>32.68</v>
      </c>
      <c r="C816" s="99">
        <v>396611</v>
      </c>
      <c r="D816" s="3">
        <v>6.0000000000002197E-2</v>
      </c>
      <c r="E816" s="3">
        <v>0.18393623543839699</v>
      </c>
      <c r="F816" s="3">
        <v>0.18394068693854401</v>
      </c>
      <c r="G816" s="3">
        <v>34.538113000000003</v>
      </c>
      <c r="H816" s="3">
        <v>-5.8907002724795596</v>
      </c>
      <c r="I816" s="3">
        <v>32.6</v>
      </c>
      <c r="J816" s="3">
        <v>32.94</v>
      </c>
      <c r="K816" s="3">
        <v>32.28</v>
      </c>
      <c r="L816" s="3">
        <v>-10.953678474114399</v>
      </c>
    </row>
    <row r="817" spans="1:12" ht="15" customHeight="1" x14ac:dyDescent="0.25">
      <c r="A817" s="101">
        <v>43629</v>
      </c>
      <c r="B817" s="3">
        <v>32.47</v>
      </c>
      <c r="C817" s="99">
        <v>336209</v>
      </c>
      <c r="D817" s="3">
        <v>-0.21</v>
      </c>
      <c r="E817" s="3">
        <v>-0.64259485924113002</v>
      </c>
      <c r="F817" s="3">
        <v>-0.64259156254426997</v>
      </c>
      <c r="G817" s="3">
        <v>34.316173999999997</v>
      </c>
      <c r="H817" s="3">
        <v>-6.4954386920980998</v>
      </c>
      <c r="I817" s="3">
        <v>32.68</v>
      </c>
      <c r="J817" s="3">
        <v>32.89</v>
      </c>
      <c r="K817" s="3">
        <v>32.270000000000003</v>
      </c>
      <c r="L817" s="3">
        <v>-11.5258855585831</v>
      </c>
    </row>
    <row r="818" spans="1:12" ht="15" customHeight="1" x14ac:dyDescent="0.25">
      <c r="A818" s="101">
        <v>43630</v>
      </c>
      <c r="B818" s="3">
        <v>31.9</v>
      </c>
      <c r="C818" s="99">
        <v>307921</v>
      </c>
      <c r="D818" s="3">
        <v>-0.56999999999999995</v>
      </c>
      <c r="E818" s="3">
        <v>-1.7554665845395701</v>
      </c>
      <c r="F818" s="3">
        <v>-1.7554695928514601</v>
      </c>
      <c r="G818" s="3">
        <v>33.713763999999998</v>
      </c>
      <c r="H818" s="3">
        <v>-8.1368828337874799</v>
      </c>
      <c r="I818" s="3">
        <v>32.35</v>
      </c>
      <c r="J818" s="3">
        <v>32.71</v>
      </c>
      <c r="K818" s="3">
        <v>31.78</v>
      </c>
      <c r="L818" s="3">
        <v>-13.0790190735694</v>
      </c>
    </row>
    <row r="819" spans="1:12" ht="15" customHeight="1" x14ac:dyDescent="0.25">
      <c r="A819" s="101">
        <v>43633</v>
      </c>
      <c r="B819" s="3">
        <v>30.38</v>
      </c>
      <c r="C819" s="99">
        <v>932838</v>
      </c>
      <c r="D819" s="3">
        <v>-1.51999999999999</v>
      </c>
      <c r="E819" s="3">
        <v>-4.7648902821316597</v>
      </c>
      <c r="F819" s="3">
        <v>-4.7648966161120301</v>
      </c>
      <c r="G819" s="3">
        <v>32.107337999999999</v>
      </c>
      <c r="H819" s="3">
        <v>-12.514065395095299</v>
      </c>
      <c r="I819" s="3">
        <v>31.55</v>
      </c>
      <c r="J819" s="3">
        <v>32.200000000000003</v>
      </c>
      <c r="K819" s="3">
        <v>30.04</v>
      </c>
      <c r="L819" s="3">
        <v>-17.2207084468664</v>
      </c>
    </row>
    <row r="820" spans="1:12" ht="15" customHeight="1" x14ac:dyDescent="0.25">
      <c r="A820" s="101">
        <v>43634</v>
      </c>
      <c r="B820" s="3">
        <v>30.27</v>
      </c>
      <c r="C820" s="99">
        <v>484089</v>
      </c>
      <c r="D820" s="3">
        <v>-0.109999999999999</v>
      </c>
      <c r="E820" s="3">
        <v>-0.36208031599735901</v>
      </c>
      <c r="F820" s="3">
        <v>-0.362069879477389</v>
      </c>
      <c r="G820" s="3">
        <v>31.991087</v>
      </c>
      <c r="H820" s="3">
        <v>-12.830825613079</v>
      </c>
      <c r="I820" s="3">
        <v>30.51</v>
      </c>
      <c r="J820" s="3">
        <v>30.94</v>
      </c>
      <c r="K820" s="3">
        <v>29.99</v>
      </c>
      <c r="L820" s="3">
        <v>-17.520435967302401</v>
      </c>
    </row>
    <row r="821" spans="1:12" ht="15" customHeight="1" x14ac:dyDescent="0.25">
      <c r="A821" s="101">
        <v>43635</v>
      </c>
      <c r="B821" s="3">
        <v>31.11</v>
      </c>
      <c r="C821" s="99">
        <v>546760</v>
      </c>
      <c r="D821" s="3">
        <v>0.83999999999999897</v>
      </c>
      <c r="E821" s="3">
        <v>2.7750247770069199</v>
      </c>
      <c r="F821" s="3">
        <v>2.7750323082175998</v>
      </c>
      <c r="G821" s="3">
        <v>32.87885</v>
      </c>
      <c r="H821" s="3">
        <v>-10.411852861035401</v>
      </c>
      <c r="I821" s="3">
        <v>30.79</v>
      </c>
      <c r="J821" s="3">
        <v>31.49</v>
      </c>
      <c r="K821" s="3">
        <v>29.91</v>
      </c>
      <c r="L821" s="3">
        <v>-15.231607629427801</v>
      </c>
    </row>
    <row r="822" spans="1:12" ht="15" customHeight="1" x14ac:dyDescent="0.25">
      <c r="A822" s="101">
        <v>43636</v>
      </c>
      <c r="B822" s="3">
        <v>32.14</v>
      </c>
      <c r="C822" s="99">
        <v>733007</v>
      </c>
      <c r="D822" s="3">
        <v>1.03</v>
      </c>
      <c r="E822" s="3">
        <v>3.3108325297332</v>
      </c>
      <c r="F822" s="3">
        <v>3.31082139430058</v>
      </c>
      <c r="G822" s="3">
        <v>33.967410000000001</v>
      </c>
      <c r="H822" s="3">
        <v>-7.4457493188010897</v>
      </c>
      <c r="I822" s="3">
        <v>31.11</v>
      </c>
      <c r="J822" s="3">
        <v>32.700000000000003</v>
      </c>
      <c r="K822" s="3">
        <v>30.75</v>
      </c>
      <c r="L822" s="3">
        <v>-12.425068119891</v>
      </c>
    </row>
    <row r="823" spans="1:12" ht="15" customHeight="1" x14ac:dyDescent="0.25">
      <c r="A823" s="101">
        <v>43640</v>
      </c>
      <c r="B823" s="3">
        <v>31.42</v>
      </c>
      <c r="C823" s="99">
        <v>508247</v>
      </c>
      <c r="D823" s="3">
        <v>-0.71999999999999797</v>
      </c>
      <c r="E823" s="3">
        <v>-2.2401991288114398</v>
      </c>
      <c r="F823" s="3">
        <v>-2.2401943509970201</v>
      </c>
      <c r="G823" s="3">
        <v>33.206474</v>
      </c>
      <c r="H823" s="3">
        <v>-9.5191444141689399</v>
      </c>
      <c r="I823" s="3">
        <v>32.4</v>
      </c>
      <c r="J823" s="3">
        <v>32.4</v>
      </c>
      <c r="K823" s="3">
        <v>31.32</v>
      </c>
      <c r="L823" s="3">
        <v>-14.3869209809264</v>
      </c>
    </row>
    <row r="824" spans="1:12" ht="15" customHeight="1" x14ac:dyDescent="0.25">
      <c r="A824" s="101">
        <v>43641</v>
      </c>
      <c r="B824" s="3">
        <v>34.119999999999997</v>
      </c>
      <c r="C824" s="99">
        <v>1328950</v>
      </c>
      <c r="D824" s="3">
        <v>2.69999999999999</v>
      </c>
      <c r="E824" s="3">
        <v>8.5932527052832306</v>
      </c>
      <c r="F824" s="3">
        <v>8.5932399808543494</v>
      </c>
      <c r="G824" s="3">
        <v>36.059986000000002</v>
      </c>
      <c r="H824" s="3">
        <v>-1.74390735694823</v>
      </c>
      <c r="I824" s="3">
        <v>32</v>
      </c>
      <c r="J824" s="3">
        <v>35</v>
      </c>
      <c r="K824" s="3">
        <v>31.68</v>
      </c>
      <c r="L824" s="3">
        <v>-7.0299727520436104</v>
      </c>
    </row>
    <row r="825" spans="1:12" ht="15" customHeight="1" x14ac:dyDescent="0.25">
      <c r="A825" s="101">
        <v>43642</v>
      </c>
      <c r="B825" s="3">
        <v>34.54</v>
      </c>
      <c r="C825" s="99">
        <v>949162</v>
      </c>
      <c r="D825" s="3">
        <v>0.42000000000000098</v>
      </c>
      <c r="E825" s="3">
        <v>1.2309495896834799</v>
      </c>
      <c r="F825" s="3">
        <v>1.2309599898347101</v>
      </c>
      <c r="G825" s="3">
        <v>36.503869999999999</v>
      </c>
      <c r="H825" s="3">
        <v>-0.53441416893733895</v>
      </c>
      <c r="I825" s="3">
        <v>34</v>
      </c>
      <c r="J825" s="3">
        <v>34.75</v>
      </c>
      <c r="K825" s="3">
        <v>32.5</v>
      </c>
      <c r="L825" s="3">
        <v>-5.8855585831062696</v>
      </c>
    </row>
    <row r="826" spans="1:12" ht="15" customHeight="1" x14ac:dyDescent="0.25">
      <c r="A826" s="101">
        <v>43643</v>
      </c>
      <c r="B826" s="3">
        <v>36.270000000000003</v>
      </c>
      <c r="C826" s="99">
        <v>708975</v>
      </c>
      <c r="D826" s="3">
        <v>1.73</v>
      </c>
      <c r="E826" s="3">
        <v>5.0086855819339897</v>
      </c>
      <c r="F826" s="3">
        <v>5.0086826410460104</v>
      </c>
      <c r="G826" s="3">
        <v>38.332233000000002</v>
      </c>
      <c r="H826" s="3">
        <v>4.4475013623978104</v>
      </c>
      <c r="I826" s="3">
        <v>34.83</v>
      </c>
      <c r="J826" s="3">
        <v>36.380000000000003</v>
      </c>
      <c r="K826" s="3">
        <v>34.729999999999997</v>
      </c>
      <c r="L826" s="3">
        <v>-1.1716621253405901</v>
      </c>
    </row>
    <row r="827" spans="1:12" ht="15" customHeight="1" x14ac:dyDescent="0.25">
      <c r="A827" s="101">
        <v>43644</v>
      </c>
      <c r="B827" s="3">
        <v>37.08</v>
      </c>
      <c r="C827" s="99">
        <v>1013128</v>
      </c>
      <c r="D827" s="3">
        <v>0.80999999999999495</v>
      </c>
      <c r="E827" s="3">
        <v>2.2332506203473801</v>
      </c>
      <c r="F827" s="3">
        <v>2.2332562780780401</v>
      </c>
      <c r="G827" s="3">
        <v>39.188290000000002</v>
      </c>
      <c r="H827" s="3">
        <v>6.7800817438692</v>
      </c>
      <c r="I827" s="3">
        <v>36.270000000000003</v>
      </c>
      <c r="J827" s="3">
        <v>37.229999999999997</v>
      </c>
      <c r="K827" s="3">
        <v>35.15</v>
      </c>
      <c r="L827" s="3">
        <v>1.03542234332423</v>
      </c>
    </row>
    <row r="828" spans="1:12" ht="15" customHeight="1" x14ac:dyDescent="0.25">
      <c r="A828" s="101">
        <v>43647</v>
      </c>
      <c r="B828" s="3">
        <v>37</v>
      </c>
      <c r="C828" s="99">
        <v>1227475</v>
      </c>
      <c r="D828" s="3">
        <v>-7.9999999999998295E-2</v>
      </c>
      <c r="E828" s="3">
        <v>-0.21574973031283001</v>
      </c>
      <c r="F828" s="3">
        <v>-0.21575322628264401</v>
      </c>
      <c r="G828" s="3">
        <v>39.103740000000002</v>
      </c>
      <c r="H828" s="3">
        <v>6.5497002724795603</v>
      </c>
      <c r="I828" s="3">
        <v>38.18</v>
      </c>
      <c r="J828" s="3">
        <v>38.96</v>
      </c>
      <c r="K828" s="3">
        <v>36.57</v>
      </c>
      <c r="L828" s="3">
        <v>0.81743869209808395</v>
      </c>
    </row>
    <row r="829" spans="1:12" ht="15" customHeight="1" x14ac:dyDescent="0.25">
      <c r="A829" s="101">
        <v>43648</v>
      </c>
      <c r="B829" s="3">
        <v>37.659999999999997</v>
      </c>
      <c r="C829" s="99">
        <v>543790</v>
      </c>
      <c r="D829" s="3">
        <v>0.65999999999999603</v>
      </c>
      <c r="E829" s="3">
        <v>1.78378378378376</v>
      </c>
      <c r="F829" s="3">
        <v>1.78378334143995</v>
      </c>
      <c r="G829" s="3">
        <v>39.801265999999998</v>
      </c>
      <c r="H829" s="3">
        <v>8.4503160762942606</v>
      </c>
      <c r="I829" s="3">
        <v>37.479999999999997</v>
      </c>
      <c r="J829" s="3">
        <v>38.1</v>
      </c>
      <c r="K829" s="3">
        <v>36.72</v>
      </c>
      <c r="L829" s="3">
        <v>2.6158038147138698</v>
      </c>
    </row>
    <row r="830" spans="1:12" ht="15" customHeight="1" x14ac:dyDescent="0.25">
      <c r="A830" s="101">
        <v>43649</v>
      </c>
      <c r="B830" s="3">
        <v>37.5</v>
      </c>
      <c r="C830" s="99">
        <v>390820</v>
      </c>
      <c r="D830" s="3">
        <v>-0.15999999999999601</v>
      </c>
      <c r="E830" s="3">
        <v>-0.42485395645246399</v>
      </c>
      <c r="F830" s="3">
        <v>-0.42485583247527903</v>
      </c>
      <c r="G830" s="3">
        <v>39.632168</v>
      </c>
      <c r="H830" s="3">
        <v>7.9895585831062501</v>
      </c>
      <c r="I830" s="3">
        <v>38.130000000000003</v>
      </c>
      <c r="J830" s="3">
        <v>38.130000000000003</v>
      </c>
      <c r="K830" s="3">
        <v>37.020000000000003</v>
      </c>
      <c r="L830" s="3">
        <v>2.1798365122615699</v>
      </c>
    </row>
    <row r="831" spans="1:12" ht="15" customHeight="1" x14ac:dyDescent="0.25">
      <c r="A831" s="101">
        <v>43650</v>
      </c>
      <c r="B831" s="3">
        <v>37.380000000000003</v>
      </c>
      <c r="C831" s="99">
        <v>289681</v>
      </c>
      <c r="D831" s="3">
        <v>-0.119999999999997</v>
      </c>
      <c r="E831" s="3">
        <v>-0.31999999999999801</v>
      </c>
      <c r="F831" s="3">
        <v>-0.32000268065072102</v>
      </c>
      <c r="G831" s="3">
        <v>39.505344000000001</v>
      </c>
      <c r="H831" s="3">
        <v>7.6439891008174303</v>
      </c>
      <c r="I831" s="3">
        <v>37.93</v>
      </c>
      <c r="J831" s="3">
        <v>37.93</v>
      </c>
      <c r="K831" s="3">
        <v>36.78</v>
      </c>
      <c r="L831" s="3">
        <v>1.85286103542234</v>
      </c>
    </row>
    <row r="832" spans="1:12" ht="15" customHeight="1" x14ac:dyDescent="0.25">
      <c r="A832" s="101">
        <v>43651</v>
      </c>
      <c r="B832" s="3">
        <v>37.79</v>
      </c>
      <c r="C832" s="99">
        <v>487713</v>
      </c>
      <c r="D832" s="3">
        <v>0.40999999999999598</v>
      </c>
      <c r="E832" s="3">
        <v>1.0968432316746899</v>
      </c>
      <c r="F832" s="3">
        <v>1.0968440117873699</v>
      </c>
      <c r="G832" s="3">
        <v>39.938656000000002</v>
      </c>
      <c r="H832" s="3">
        <v>8.8246757493187893</v>
      </c>
      <c r="I832" s="3">
        <v>37.380000000000003</v>
      </c>
      <c r="J832" s="3">
        <v>38.369999999999997</v>
      </c>
      <c r="K832" s="3">
        <v>36.78</v>
      </c>
      <c r="L832" s="3">
        <v>2.9700272479563901</v>
      </c>
    </row>
    <row r="833" spans="1:12" ht="15" customHeight="1" x14ac:dyDescent="0.25">
      <c r="A833" s="101">
        <v>43654</v>
      </c>
      <c r="B833" s="3">
        <v>38.56</v>
      </c>
      <c r="C833" s="99">
        <v>518470</v>
      </c>
      <c r="D833" s="3">
        <v>0.77000000000000302</v>
      </c>
      <c r="E833" s="3">
        <v>2.0375760783276098</v>
      </c>
      <c r="F833" s="3">
        <v>2.0375798324310002</v>
      </c>
      <c r="G833" s="3">
        <v>40.752437999999998</v>
      </c>
      <c r="H833" s="3">
        <v>11.0420653950953</v>
      </c>
      <c r="I833" s="3">
        <v>38</v>
      </c>
      <c r="J833" s="3">
        <v>39.29</v>
      </c>
      <c r="K833" s="3">
        <v>38</v>
      </c>
      <c r="L833" s="3">
        <v>5.0681198910081697</v>
      </c>
    </row>
    <row r="834" spans="1:12" ht="15" customHeight="1" x14ac:dyDescent="0.25">
      <c r="A834" s="101">
        <v>43655</v>
      </c>
      <c r="B834" s="3">
        <v>37.56</v>
      </c>
      <c r="C834" s="99">
        <v>349477</v>
      </c>
      <c r="D834" s="3">
        <v>-1</v>
      </c>
      <c r="E834" s="3">
        <v>-2.5933609958506199</v>
      </c>
      <c r="F834" s="3">
        <v>-2.5933614082180698</v>
      </c>
      <c r="G834" s="3">
        <v>39.69558</v>
      </c>
      <c r="H834" s="3">
        <v>8.1623433242506707</v>
      </c>
      <c r="I834" s="3">
        <v>38.92</v>
      </c>
      <c r="J834" s="3">
        <v>38.92</v>
      </c>
      <c r="K834" s="3">
        <v>37.31</v>
      </c>
      <c r="L834" s="3">
        <v>2.34332425068119</v>
      </c>
    </row>
    <row r="835" spans="1:12" ht="15" customHeight="1" x14ac:dyDescent="0.25">
      <c r="A835" s="101">
        <v>43656</v>
      </c>
      <c r="B835" s="3">
        <v>37.9</v>
      </c>
      <c r="C835" s="99">
        <v>271473</v>
      </c>
      <c r="D835" s="3">
        <v>0.33999999999999603</v>
      </c>
      <c r="E835" s="3">
        <v>0.90521831735888003</v>
      </c>
      <c r="F835" s="3">
        <v>0.90522168966922201</v>
      </c>
      <c r="G835" s="3">
        <v>40.054912999999999</v>
      </c>
      <c r="H835" s="3">
        <v>9.1414523160762808</v>
      </c>
      <c r="I835" s="3">
        <v>37.43</v>
      </c>
      <c r="J835" s="3">
        <v>38.21</v>
      </c>
      <c r="K835" s="3">
        <v>37.130000000000003</v>
      </c>
      <c r="L835" s="3">
        <v>3.26975476839235</v>
      </c>
    </row>
    <row r="836" spans="1:12" ht="15" customHeight="1" x14ac:dyDescent="0.25">
      <c r="A836" s="101">
        <v>43657</v>
      </c>
      <c r="B836" s="3">
        <v>37.86</v>
      </c>
      <c r="C836" s="99">
        <v>267340</v>
      </c>
      <c r="D836" s="3">
        <v>-3.9999999999999099E-2</v>
      </c>
      <c r="E836" s="3">
        <v>-0.105540897097622</v>
      </c>
      <c r="F836" s="3">
        <v>-0.105542608468522</v>
      </c>
      <c r="G836" s="3">
        <v>40.012638000000003</v>
      </c>
      <c r="H836" s="3">
        <v>9.0262615803814601</v>
      </c>
      <c r="I836" s="3">
        <v>38.15</v>
      </c>
      <c r="J836" s="3">
        <v>38.15</v>
      </c>
      <c r="K836" s="3">
        <v>37.380000000000003</v>
      </c>
      <c r="L836" s="3">
        <v>3.16076294277928</v>
      </c>
    </row>
    <row r="837" spans="1:12" ht="15" customHeight="1" x14ac:dyDescent="0.25">
      <c r="A837" s="101">
        <v>43658</v>
      </c>
      <c r="B837" s="3">
        <v>37.909999999999997</v>
      </c>
      <c r="C837" s="99">
        <v>286358</v>
      </c>
      <c r="D837" s="3">
        <v>4.9999999999997102E-2</v>
      </c>
      <c r="E837" s="3">
        <v>0.13206550449020801</v>
      </c>
      <c r="F837" s="3">
        <v>0.132063274608373</v>
      </c>
      <c r="G837" s="3">
        <v>40.065480000000001</v>
      </c>
      <c r="H837" s="3">
        <v>9.1702452316076197</v>
      </c>
      <c r="I837" s="3">
        <v>37.86</v>
      </c>
      <c r="J837" s="3">
        <v>38.200000000000003</v>
      </c>
      <c r="K837" s="3">
        <v>37.51</v>
      </c>
      <c r="L837" s="3">
        <v>3.29700272479562</v>
      </c>
    </row>
    <row r="838" spans="1:12" ht="15" customHeight="1" x14ac:dyDescent="0.25">
      <c r="A838" s="101">
        <v>43661</v>
      </c>
      <c r="B838" s="3">
        <v>37.57</v>
      </c>
      <c r="C838" s="99">
        <v>180881</v>
      </c>
      <c r="D838" s="3">
        <v>-0.33999999999999603</v>
      </c>
      <c r="E838" s="3">
        <v>-0.89686098654707602</v>
      </c>
      <c r="F838" s="3">
        <v>-0.89686682900092995</v>
      </c>
      <c r="G838" s="3">
        <v>39.706145999999997</v>
      </c>
      <c r="H838" s="3">
        <v>8.19113351498636</v>
      </c>
      <c r="I838" s="3">
        <v>38</v>
      </c>
      <c r="J838" s="3">
        <v>38.01</v>
      </c>
      <c r="K838" s="3">
        <v>37.25</v>
      </c>
      <c r="L838" s="3">
        <v>2.3705722070844599</v>
      </c>
    </row>
    <row r="839" spans="1:12" ht="15" customHeight="1" x14ac:dyDescent="0.25">
      <c r="A839" s="101">
        <v>43662</v>
      </c>
      <c r="B839" s="3">
        <v>37.61</v>
      </c>
      <c r="C839" s="99">
        <v>296074</v>
      </c>
      <c r="D839" s="3">
        <v>3.9999999999999099E-2</v>
      </c>
      <c r="E839" s="3">
        <v>0.106467926537123</v>
      </c>
      <c r="F839" s="3">
        <v>0.106479737418996</v>
      </c>
      <c r="G839" s="3">
        <v>39.748424999999997</v>
      </c>
      <c r="H839" s="3">
        <v>8.3063351498637399</v>
      </c>
      <c r="I839" s="3">
        <v>37.4</v>
      </c>
      <c r="J839" s="3">
        <v>38.36</v>
      </c>
      <c r="K839" s="3">
        <v>37.21</v>
      </c>
      <c r="L839" s="3">
        <v>2.4795640326975299</v>
      </c>
    </row>
    <row r="840" spans="1:12" ht="15" customHeight="1" x14ac:dyDescent="0.25">
      <c r="A840" s="101">
        <v>43663</v>
      </c>
      <c r="B840" s="3">
        <v>37.43</v>
      </c>
      <c r="C840" s="99">
        <v>300312</v>
      </c>
      <c r="D840" s="3">
        <v>-0.17999999999999899</v>
      </c>
      <c r="E840" s="3">
        <v>-0.478596118053709</v>
      </c>
      <c r="F840" s="3">
        <v>-0.47859757965251698</v>
      </c>
      <c r="G840" s="3">
        <v>39.558190000000003</v>
      </c>
      <c r="H840" s="3">
        <v>7.7879836512261598</v>
      </c>
      <c r="I840" s="3">
        <v>37.82</v>
      </c>
      <c r="J840" s="3">
        <v>38.369999999999997</v>
      </c>
      <c r="K840" s="3">
        <v>37.14</v>
      </c>
      <c r="L840" s="3">
        <v>1.9891008174386799</v>
      </c>
    </row>
    <row r="841" spans="1:12" ht="15" customHeight="1" x14ac:dyDescent="0.25">
      <c r="A841" s="101">
        <v>43664</v>
      </c>
      <c r="B841" s="3">
        <v>37.340000000000003</v>
      </c>
      <c r="C841" s="99">
        <v>288224</v>
      </c>
      <c r="D841" s="3">
        <v>-8.9999999999996305E-2</v>
      </c>
      <c r="E841" s="3">
        <v>-0.240448837830609</v>
      </c>
      <c r="F841" s="3">
        <v>-0.24045589547955201</v>
      </c>
      <c r="G841" s="3">
        <v>39.463070000000002</v>
      </c>
      <c r="H841" s="3">
        <v>7.5288010899182503</v>
      </c>
      <c r="I841" s="3">
        <v>37.450000000000003</v>
      </c>
      <c r="J841" s="3">
        <v>37.54</v>
      </c>
      <c r="K841" s="3">
        <v>36.22</v>
      </c>
      <c r="L841" s="3">
        <v>1.7438692098092601</v>
      </c>
    </row>
    <row r="842" spans="1:12" ht="15" customHeight="1" x14ac:dyDescent="0.25">
      <c r="A842" s="101">
        <v>43665</v>
      </c>
      <c r="B842" s="3">
        <v>38.06</v>
      </c>
      <c r="C842" s="99">
        <v>404764</v>
      </c>
      <c r="D842" s="3">
        <v>0.71999999999999797</v>
      </c>
      <c r="E842" s="3">
        <v>1.9282271023031501</v>
      </c>
      <c r="F842" s="3">
        <v>1.92823315570733</v>
      </c>
      <c r="G842" s="3">
        <v>40.22401</v>
      </c>
      <c r="H842" s="3">
        <v>9.6022070844686507</v>
      </c>
      <c r="I842" s="3">
        <v>37.08</v>
      </c>
      <c r="J842" s="3">
        <v>38.4</v>
      </c>
      <c r="K842" s="3">
        <v>36.65</v>
      </c>
      <c r="L842" s="3">
        <v>3.7057220708446801</v>
      </c>
    </row>
    <row r="843" spans="1:12" ht="15" customHeight="1" x14ac:dyDescent="0.25">
      <c r="A843" s="101">
        <v>43668</v>
      </c>
      <c r="B843" s="3">
        <v>39.81</v>
      </c>
      <c r="C843" s="99">
        <v>1431249</v>
      </c>
      <c r="D843" s="3">
        <v>1.75</v>
      </c>
      <c r="E843" s="3">
        <v>4.5980031529164496</v>
      </c>
      <c r="F843" s="3">
        <v>4.5980000502187499</v>
      </c>
      <c r="G843" s="3">
        <v>42.073509999999999</v>
      </c>
      <c r="H843" s="3">
        <v>14.6417166212533</v>
      </c>
      <c r="I843" s="3">
        <v>38.06</v>
      </c>
      <c r="J843" s="3">
        <v>39.9</v>
      </c>
      <c r="K843" s="3">
        <v>37.86</v>
      </c>
      <c r="L843" s="3">
        <v>8.4741144414168907</v>
      </c>
    </row>
    <row r="844" spans="1:12" ht="15" customHeight="1" x14ac:dyDescent="0.25">
      <c r="A844" s="101">
        <v>43669</v>
      </c>
      <c r="B844" s="3">
        <v>40.19</v>
      </c>
      <c r="C844" s="99">
        <v>823260</v>
      </c>
      <c r="D844" s="3">
        <v>0.37999999999999501</v>
      </c>
      <c r="E844" s="3">
        <v>0.95453403667418102</v>
      </c>
      <c r="F844" s="3">
        <v>0.95452696958253602</v>
      </c>
      <c r="G844" s="3">
        <v>42.475113</v>
      </c>
      <c r="H844" s="3">
        <v>15.7360027247956</v>
      </c>
      <c r="I844" s="3">
        <v>39.97</v>
      </c>
      <c r="J844" s="3">
        <v>40.68</v>
      </c>
      <c r="K844" s="3">
        <v>39.270000000000003</v>
      </c>
      <c r="L844" s="3">
        <v>9.5095367847411296</v>
      </c>
    </row>
    <row r="845" spans="1:12" ht="15" customHeight="1" x14ac:dyDescent="0.25">
      <c r="A845" s="101">
        <v>43670</v>
      </c>
      <c r="B845" s="3">
        <v>38</v>
      </c>
      <c r="C845" s="99">
        <v>1141298</v>
      </c>
      <c r="D845" s="3">
        <v>-2.1899999999999902</v>
      </c>
      <c r="E845" s="3">
        <v>-5.44911669569544</v>
      </c>
      <c r="F845" s="3">
        <v>-5.4491038081523104</v>
      </c>
      <c r="G845" s="3">
        <v>40.160600000000002</v>
      </c>
      <c r="H845" s="3">
        <v>9.4294277929155292</v>
      </c>
      <c r="I845" s="3">
        <v>39.979999999999997</v>
      </c>
      <c r="J845" s="3">
        <v>39.979999999999997</v>
      </c>
      <c r="K845" s="3">
        <v>37.479999999999997</v>
      </c>
      <c r="L845" s="3">
        <v>3.54223433242506</v>
      </c>
    </row>
    <row r="846" spans="1:12" ht="15" customHeight="1" x14ac:dyDescent="0.25">
      <c r="A846" s="101">
        <v>43671</v>
      </c>
      <c r="B846" s="3">
        <v>37.5</v>
      </c>
      <c r="C846" s="99">
        <v>626625</v>
      </c>
      <c r="D846" s="3">
        <v>-0.5</v>
      </c>
      <c r="E846" s="3">
        <v>-1.31578947368421</v>
      </c>
      <c r="F846" s="3">
        <v>-1.3157970747448999</v>
      </c>
      <c r="G846" s="3">
        <v>39.632168</v>
      </c>
      <c r="H846" s="3">
        <v>7.9895585831062501</v>
      </c>
      <c r="I846" s="3">
        <v>38.11</v>
      </c>
      <c r="J846" s="3">
        <v>38.700000000000003</v>
      </c>
      <c r="K846" s="3">
        <v>36.869999999999997</v>
      </c>
      <c r="L846" s="3">
        <v>2.1798365122615699</v>
      </c>
    </row>
    <row r="847" spans="1:12" ht="15" customHeight="1" x14ac:dyDescent="0.25">
      <c r="A847" s="101">
        <v>43672</v>
      </c>
      <c r="B847" s="3">
        <v>38.24</v>
      </c>
      <c r="C847" s="99">
        <v>734607</v>
      </c>
      <c r="D847" s="3">
        <v>0.74000000000000199</v>
      </c>
      <c r="E847" s="3">
        <v>1.9733333333333301</v>
      </c>
      <c r="F847" s="3">
        <v>1.9733414533365801</v>
      </c>
      <c r="G847" s="3">
        <v>40.414245999999999</v>
      </c>
      <c r="H847" s="3">
        <v>10.1205613079018</v>
      </c>
      <c r="I847" s="3">
        <v>37.58</v>
      </c>
      <c r="J847" s="3">
        <v>38.5</v>
      </c>
      <c r="K847" s="3">
        <v>36.700000000000003</v>
      </c>
      <c r="L847" s="3">
        <v>4.1961852861035398</v>
      </c>
    </row>
    <row r="848" spans="1:12" ht="15" customHeight="1" x14ac:dyDescent="0.25">
      <c r="A848" s="101">
        <v>43675</v>
      </c>
      <c r="B848" s="3">
        <v>38.17</v>
      </c>
      <c r="C848" s="99">
        <v>398355</v>
      </c>
      <c r="D848" s="3">
        <v>-7.0000000000000201E-2</v>
      </c>
      <c r="E848" s="3">
        <v>-0.18305439330543699</v>
      </c>
      <c r="F848" s="3">
        <v>-0.183069108848399</v>
      </c>
      <c r="G848" s="3">
        <v>40.340260000000001</v>
      </c>
      <c r="H848" s="3">
        <v>9.9189645776566699</v>
      </c>
      <c r="I848" s="3">
        <v>38.299999999999997</v>
      </c>
      <c r="J848" s="3">
        <v>39</v>
      </c>
      <c r="K848" s="3">
        <v>37.89</v>
      </c>
      <c r="L848" s="3">
        <v>4.0054495912806498</v>
      </c>
    </row>
    <row r="849" spans="1:12" ht="15" customHeight="1" x14ac:dyDescent="0.25">
      <c r="A849" s="101">
        <v>43676</v>
      </c>
      <c r="B849" s="3">
        <v>37.89</v>
      </c>
      <c r="C849" s="99">
        <v>425805</v>
      </c>
      <c r="D849" s="3">
        <v>-0.28000000000000103</v>
      </c>
      <c r="E849" s="3">
        <v>-0.73356038773906196</v>
      </c>
      <c r="F849" s="3">
        <v>-0.73355501427110303</v>
      </c>
      <c r="G849" s="3">
        <v>40.044342</v>
      </c>
      <c r="H849" s="3">
        <v>9.1126485013623899</v>
      </c>
      <c r="I849" s="3">
        <v>38.17</v>
      </c>
      <c r="J849" s="3">
        <v>38.31</v>
      </c>
      <c r="K849" s="3">
        <v>37.31</v>
      </c>
      <c r="L849" s="3">
        <v>3.2425068119890899</v>
      </c>
    </row>
    <row r="850" spans="1:12" ht="15" customHeight="1" x14ac:dyDescent="0.25">
      <c r="A850" s="101">
        <v>43677</v>
      </c>
      <c r="B850" s="3">
        <v>38</v>
      </c>
      <c r="C850" s="99">
        <v>415206</v>
      </c>
      <c r="D850" s="3">
        <v>0.109999999999999</v>
      </c>
      <c r="E850" s="3">
        <v>0.29031406703614498</v>
      </c>
      <c r="F850" s="3">
        <v>0.29032316225847599</v>
      </c>
      <c r="G850" s="3">
        <v>40.160600000000002</v>
      </c>
      <c r="H850" s="3">
        <v>9.4294277929155292</v>
      </c>
      <c r="I850" s="3">
        <v>37.979999999999997</v>
      </c>
      <c r="J850" s="3">
        <v>38.909999999999997</v>
      </c>
      <c r="K850" s="3">
        <v>37.5</v>
      </c>
      <c r="L850" s="3">
        <v>3.54223433242506</v>
      </c>
    </row>
    <row r="851" spans="1:12" ht="15" customHeight="1" x14ac:dyDescent="0.25">
      <c r="A851" s="101">
        <v>43678</v>
      </c>
      <c r="B851" s="3">
        <v>38.32</v>
      </c>
      <c r="C851" s="99">
        <v>203876</v>
      </c>
      <c r="D851" s="3">
        <v>0.32</v>
      </c>
      <c r="E851" s="3">
        <v>0.84210526315788803</v>
      </c>
      <c r="F851" s="3">
        <v>0.84209399261963003</v>
      </c>
      <c r="G851" s="3">
        <v>40.49879</v>
      </c>
      <c r="H851" s="3">
        <v>10.350926430517699</v>
      </c>
      <c r="I851" s="3">
        <v>38.01</v>
      </c>
      <c r="J851" s="3">
        <v>38.6</v>
      </c>
      <c r="K851" s="3">
        <v>37.700000000000003</v>
      </c>
      <c r="L851" s="3">
        <v>4.4141689373296904</v>
      </c>
    </row>
    <row r="852" spans="1:12" ht="15" customHeight="1" x14ac:dyDescent="0.25">
      <c r="A852" s="101">
        <v>43679</v>
      </c>
      <c r="B852" s="3">
        <v>37.5</v>
      </c>
      <c r="C852" s="99">
        <v>442634</v>
      </c>
      <c r="D852" s="3">
        <v>-0.82</v>
      </c>
      <c r="E852" s="3">
        <v>-2.1398747390396702</v>
      </c>
      <c r="F852" s="3">
        <v>-2.1398713393659299</v>
      </c>
      <c r="G852" s="3">
        <v>39.632168</v>
      </c>
      <c r="H852" s="3">
        <v>7.9895585831062501</v>
      </c>
      <c r="I852" s="3">
        <v>38.32</v>
      </c>
      <c r="J852" s="3">
        <v>38.42</v>
      </c>
      <c r="K852" s="3">
        <v>37.19</v>
      </c>
      <c r="L852" s="3">
        <v>2.1798365122615699</v>
      </c>
    </row>
    <row r="853" spans="1:12" ht="15" customHeight="1" x14ac:dyDescent="0.25">
      <c r="A853" s="101">
        <v>43682</v>
      </c>
      <c r="B853" s="3">
        <v>36.71</v>
      </c>
      <c r="C853" s="99">
        <v>495729</v>
      </c>
      <c r="D853" s="3">
        <v>-0.78999999999999904</v>
      </c>
      <c r="E853" s="3">
        <v>-2.1066666666666598</v>
      </c>
      <c r="F853" s="3">
        <v>-2.1066674929314999</v>
      </c>
      <c r="G853" s="3">
        <v>38.797249999999998</v>
      </c>
      <c r="H853" s="3">
        <v>5.71457765667573</v>
      </c>
      <c r="I853" s="3">
        <v>37.5</v>
      </c>
      <c r="J853" s="3">
        <v>37.57</v>
      </c>
      <c r="K853" s="3">
        <v>36.090000000000003</v>
      </c>
      <c r="L853" s="3">
        <v>2.7247956403264301E-2</v>
      </c>
    </row>
    <row r="854" spans="1:12" ht="15" customHeight="1" x14ac:dyDescent="0.25">
      <c r="A854" s="101">
        <v>43683</v>
      </c>
      <c r="B854" s="3">
        <v>36.840000000000003</v>
      </c>
      <c r="C854" s="99">
        <v>473341</v>
      </c>
      <c r="D854" s="3">
        <v>0.130000000000002</v>
      </c>
      <c r="E854" s="3">
        <v>0.35412694088805502</v>
      </c>
      <c r="F854" s="3">
        <v>0.35413076957775402</v>
      </c>
      <c r="G854" s="3">
        <v>38.934643000000001</v>
      </c>
      <c r="H854" s="3">
        <v>6.0889455040871798</v>
      </c>
      <c r="I854" s="3">
        <v>36.69</v>
      </c>
      <c r="J854" s="3">
        <v>38</v>
      </c>
      <c r="K854" s="3">
        <v>36.19</v>
      </c>
      <c r="L854" s="3">
        <v>0.38147138964577798</v>
      </c>
    </row>
    <row r="855" spans="1:12" ht="15" customHeight="1" x14ac:dyDescent="0.25">
      <c r="A855" s="101">
        <v>43684</v>
      </c>
      <c r="B855" s="3">
        <v>37.200000000000003</v>
      </c>
      <c r="C855" s="99">
        <v>453221</v>
      </c>
      <c r="D855" s="3">
        <v>0.35999999999999899</v>
      </c>
      <c r="E855" s="3">
        <v>0.97719869706840401</v>
      </c>
      <c r="F855" s="3">
        <v>0.97720171724702198</v>
      </c>
      <c r="G855" s="3">
        <v>39.315112999999997</v>
      </c>
      <c r="H855" s="3">
        <v>7.12564850136238</v>
      </c>
      <c r="I855" s="3">
        <v>36.799999999999997</v>
      </c>
      <c r="J855" s="3">
        <v>37.49</v>
      </c>
      <c r="K855" s="3">
        <v>35.82</v>
      </c>
      <c r="L855" s="3">
        <v>1.3623978201634801</v>
      </c>
    </row>
    <row r="856" spans="1:12" ht="15" customHeight="1" x14ac:dyDescent="0.25">
      <c r="A856" s="101">
        <v>43685</v>
      </c>
      <c r="B856" s="3">
        <v>37.26</v>
      </c>
      <c r="C856" s="99">
        <v>593399</v>
      </c>
      <c r="D856" s="3">
        <v>5.9999999999995099E-2</v>
      </c>
      <c r="E856" s="3">
        <v>0.161290322580631</v>
      </c>
      <c r="F856" s="3">
        <v>0.16127894634312401</v>
      </c>
      <c r="G856" s="3">
        <v>39.378520000000002</v>
      </c>
      <c r="H856" s="3">
        <v>7.2984196185285999</v>
      </c>
      <c r="I856" s="3">
        <v>37.5</v>
      </c>
      <c r="J856" s="3">
        <v>37.5</v>
      </c>
      <c r="K856" s="3">
        <v>36.700000000000003</v>
      </c>
      <c r="L856" s="3">
        <v>1.5258855585830899</v>
      </c>
    </row>
    <row r="857" spans="1:12" ht="15" customHeight="1" x14ac:dyDescent="0.25">
      <c r="A857" s="101">
        <v>43686</v>
      </c>
      <c r="B857" s="3">
        <v>37.44</v>
      </c>
      <c r="C857" s="99">
        <v>393986</v>
      </c>
      <c r="D857" s="3">
        <v>0.17999999999999899</v>
      </c>
      <c r="E857" s="3">
        <v>0.48309178743961501</v>
      </c>
      <c r="F857" s="3">
        <v>0.48309586038275398</v>
      </c>
      <c r="G857" s="3">
        <v>39.568756</v>
      </c>
      <c r="H857" s="3">
        <v>7.8167738419618402</v>
      </c>
      <c r="I857" s="3">
        <v>36.92</v>
      </c>
      <c r="J857" s="3">
        <v>37.64</v>
      </c>
      <c r="K857" s="3">
        <v>36.65</v>
      </c>
      <c r="L857" s="3">
        <v>2.0163487738419401</v>
      </c>
    </row>
    <row r="858" spans="1:12" ht="15" customHeight="1" x14ac:dyDescent="0.25">
      <c r="A858" s="101">
        <v>43689</v>
      </c>
      <c r="B858" s="3">
        <v>37.5</v>
      </c>
      <c r="C858" s="99">
        <v>728469</v>
      </c>
      <c r="D858" s="3">
        <v>6.0000000000002197E-2</v>
      </c>
      <c r="E858" s="3">
        <v>0.16025641025640899</v>
      </c>
      <c r="F858" s="3">
        <v>0.16025775488115401</v>
      </c>
      <c r="G858" s="3">
        <v>39.632168</v>
      </c>
      <c r="H858" s="3">
        <v>7.9895585831062501</v>
      </c>
      <c r="I858" s="3">
        <v>38.049999999999997</v>
      </c>
      <c r="J858" s="3">
        <v>38.1</v>
      </c>
      <c r="K858" s="3">
        <v>36.82</v>
      </c>
      <c r="L858" s="3">
        <v>2.1798365122615699</v>
      </c>
    </row>
    <row r="859" spans="1:12" ht="15" customHeight="1" x14ac:dyDescent="0.25">
      <c r="A859" s="101">
        <v>43690</v>
      </c>
      <c r="B859" s="3">
        <v>38.6</v>
      </c>
      <c r="C859" s="99">
        <v>1536409</v>
      </c>
      <c r="D859" s="3">
        <v>1.1000000000000001</v>
      </c>
      <c r="E859" s="3">
        <v>2.9333333333333398</v>
      </c>
      <c r="F859" s="3">
        <v>2.9333293096658299</v>
      </c>
      <c r="G859" s="3">
        <v>40.794710000000002</v>
      </c>
      <c r="H859" s="3">
        <v>11.1572479564032</v>
      </c>
      <c r="I859" s="3">
        <v>37.54</v>
      </c>
      <c r="J859" s="3">
        <v>39.4</v>
      </c>
      <c r="K859" s="3">
        <v>37.299999999999997</v>
      </c>
      <c r="L859" s="3">
        <v>5.1771117166212397</v>
      </c>
    </row>
    <row r="860" spans="1:12" ht="15" customHeight="1" x14ac:dyDescent="0.25">
      <c r="A860" s="101">
        <v>43691</v>
      </c>
      <c r="B860" s="3">
        <v>35</v>
      </c>
      <c r="C860" s="99">
        <v>7481001</v>
      </c>
      <c r="D860" s="3">
        <v>-3.6</v>
      </c>
      <c r="E860" s="3">
        <v>-9.3264248704663206</v>
      </c>
      <c r="F860" s="3">
        <v>-9.3264175673757599</v>
      </c>
      <c r="G860" s="3">
        <v>36.990025000000003</v>
      </c>
      <c r="H860" s="3">
        <v>0.79025885558583098</v>
      </c>
      <c r="I860" s="3">
        <v>41.48</v>
      </c>
      <c r="J860" s="3">
        <v>41.88</v>
      </c>
      <c r="K860" s="3">
        <v>33.630000000000003</v>
      </c>
      <c r="L860" s="3">
        <v>-4.6321525885558597</v>
      </c>
    </row>
    <row r="861" spans="1:12" ht="15" customHeight="1" x14ac:dyDescent="0.25">
      <c r="A861" s="101">
        <v>43692</v>
      </c>
      <c r="B861" s="3">
        <v>32.200000000000003</v>
      </c>
      <c r="C861" s="99">
        <v>1920061</v>
      </c>
      <c r="D861" s="3">
        <v>-2.7999999999999901</v>
      </c>
      <c r="E861" s="3">
        <v>-7.9999999999999902</v>
      </c>
      <c r="F861" s="3">
        <v>-8</v>
      </c>
      <c r="G861" s="3">
        <v>34.030822999999998</v>
      </c>
      <c r="H861" s="3">
        <v>-7.27296185286104</v>
      </c>
      <c r="I861" s="3">
        <v>35.6</v>
      </c>
      <c r="J861" s="3">
        <v>35.89</v>
      </c>
      <c r="K861" s="3">
        <v>32.1</v>
      </c>
      <c r="L861" s="3">
        <v>-12.261580381471299</v>
      </c>
    </row>
    <row r="862" spans="1:12" ht="15" customHeight="1" x14ac:dyDescent="0.25">
      <c r="A862" s="101">
        <v>43693</v>
      </c>
      <c r="B862" s="3">
        <v>34.4</v>
      </c>
      <c r="C862" s="99">
        <v>1149951</v>
      </c>
      <c r="D862" s="3">
        <v>2.19999999999999</v>
      </c>
      <c r="E862" s="3">
        <v>6.8322981366459397</v>
      </c>
      <c r="F862" s="3">
        <v>6.8322972970709497</v>
      </c>
      <c r="G862" s="3">
        <v>36.355910000000002</v>
      </c>
      <c r="H862" s="3">
        <v>-0.93757493188011198</v>
      </c>
      <c r="I862" s="3">
        <v>32.979999999999997</v>
      </c>
      <c r="J862" s="3">
        <v>35.340000000000003</v>
      </c>
      <c r="K862" s="3">
        <v>32.200000000000003</v>
      </c>
      <c r="L862" s="3">
        <v>-6.2670299727520504</v>
      </c>
    </row>
    <row r="863" spans="1:12" ht="15" customHeight="1" x14ac:dyDescent="0.25">
      <c r="A863" s="101">
        <v>43696</v>
      </c>
      <c r="B863" s="3">
        <v>34.25</v>
      </c>
      <c r="C863" s="99">
        <v>890812</v>
      </c>
      <c r="D863" s="3">
        <v>-0.149999999999998</v>
      </c>
      <c r="E863" s="3">
        <v>-0.43604651162790697</v>
      </c>
      <c r="F863" s="3">
        <v>-0.436050149755562</v>
      </c>
      <c r="G863" s="3">
        <v>36.197380000000003</v>
      </c>
      <c r="H863" s="3">
        <v>-1.3695367847411399</v>
      </c>
      <c r="I863" s="3">
        <v>34.4</v>
      </c>
      <c r="J863" s="3">
        <v>34.61</v>
      </c>
      <c r="K863" s="3">
        <v>32.520000000000003</v>
      </c>
      <c r="L863" s="3">
        <v>-6.6757493188010901</v>
      </c>
    </row>
    <row r="864" spans="1:12" ht="15" customHeight="1" x14ac:dyDescent="0.25">
      <c r="A864" s="101">
        <v>43697</v>
      </c>
      <c r="B864" s="3">
        <v>34.119999999999997</v>
      </c>
      <c r="C864" s="99">
        <v>871156</v>
      </c>
      <c r="D864" s="3">
        <v>-0.130000000000002</v>
      </c>
      <c r="E864" s="3">
        <v>-0.37956204379562197</v>
      </c>
      <c r="F864" s="3">
        <v>-0.37956890802594001</v>
      </c>
      <c r="G864" s="3">
        <v>36.059986000000002</v>
      </c>
      <c r="H864" s="3">
        <v>-1.74390735694823</v>
      </c>
      <c r="I864" s="3">
        <v>34.25</v>
      </c>
      <c r="J864" s="3">
        <v>34.9</v>
      </c>
      <c r="K864" s="3">
        <v>33.880000000000003</v>
      </c>
      <c r="L864" s="3">
        <v>-7.0299727520436104</v>
      </c>
    </row>
    <row r="865" spans="1:12" ht="15" customHeight="1" x14ac:dyDescent="0.25">
      <c r="A865" s="101">
        <v>43698</v>
      </c>
      <c r="B865" s="3">
        <v>34.21</v>
      </c>
      <c r="C865" s="99">
        <v>705330</v>
      </c>
      <c r="D865" s="3">
        <v>9.0000000000003397E-2</v>
      </c>
      <c r="E865" s="3">
        <v>0.26377491207503201</v>
      </c>
      <c r="F865" s="3">
        <v>0.26378268699271901</v>
      </c>
      <c r="G865" s="3">
        <v>36.155106000000004</v>
      </c>
      <c r="H865" s="3">
        <v>-1.48472479564032</v>
      </c>
      <c r="I865" s="3">
        <v>34.06</v>
      </c>
      <c r="J865" s="3">
        <v>35.200000000000003</v>
      </c>
      <c r="K865" s="3">
        <v>33.71</v>
      </c>
      <c r="L865" s="3">
        <v>-6.7847411444141699</v>
      </c>
    </row>
    <row r="866" spans="1:12" ht="15" customHeight="1" x14ac:dyDescent="0.25">
      <c r="A866" s="101">
        <v>43699</v>
      </c>
      <c r="B866" s="3">
        <v>34.01</v>
      </c>
      <c r="C866" s="99">
        <v>479530</v>
      </c>
      <c r="D866" s="3">
        <v>-0.20000000000000201</v>
      </c>
      <c r="E866" s="3">
        <v>-0.58462437883660601</v>
      </c>
      <c r="F866" s="3">
        <v>-0.58462835097206001</v>
      </c>
      <c r="G866" s="3">
        <v>35.943733000000002</v>
      </c>
      <c r="H866" s="3">
        <v>-2.0606730245231599</v>
      </c>
      <c r="I866" s="3">
        <v>34.08</v>
      </c>
      <c r="J866" s="3">
        <v>34.5</v>
      </c>
      <c r="K866" s="3">
        <v>33.71</v>
      </c>
      <c r="L866" s="3">
        <v>-7.3297002724795703</v>
      </c>
    </row>
    <row r="867" spans="1:12" ht="15" customHeight="1" x14ac:dyDescent="0.25">
      <c r="A867" s="101">
        <v>43700</v>
      </c>
      <c r="B867" s="3">
        <v>33</v>
      </c>
      <c r="C867" s="99">
        <v>421509</v>
      </c>
      <c r="D867" s="3">
        <v>-1.00999999999999</v>
      </c>
      <c r="E867" s="3">
        <v>-2.9697147897676999</v>
      </c>
      <c r="F867" s="3">
        <v>-2.9697054560248501</v>
      </c>
      <c r="G867" s="3">
        <v>34.876309999999997</v>
      </c>
      <c r="H867" s="3">
        <v>-4.9691825613079104</v>
      </c>
      <c r="I867" s="3">
        <v>34</v>
      </c>
      <c r="J867" s="3">
        <v>34.25</v>
      </c>
      <c r="K867" s="3">
        <v>32.81</v>
      </c>
      <c r="L867" s="3">
        <v>-10.0817438692098</v>
      </c>
    </row>
    <row r="868" spans="1:12" ht="15" customHeight="1" x14ac:dyDescent="0.25">
      <c r="A868" s="101">
        <v>43703</v>
      </c>
      <c r="B868" s="3">
        <v>32.799999999999997</v>
      </c>
      <c r="C868" s="99">
        <v>398786</v>
      </c>
      <c r="D868" s="3">
        <v>-0.20000000000000201</v>
      </c>
      <c r="E868" s="3">
        <v>-0.60606060606060996</v>
      </c>
      <c r="F868" s="3">
        <v>-0.606067557032263</v>
      </c>
      <c r="G868" s="3">
        <v>34.664935999999997</v>
      </c>
      <c r="H868" s="3">
        <v>-5.5451335149863903</v>
      </c>
      <c r="I868" s="3">
        <v>33</v>
      </c>
      <c r="J868" s="3">
        <v>33.08</v>
      </c>
      <c r="K868" s="3">
        <v>32.22</v>
      </c>
      <c r="L868" s="3">
        <v>-10.626702997275199</v>
      </c>
    </row>
    <row r="869" spans="1:12" ht="15" customHeight="1" x14ac:dyDescent="0.25">
      <c r="A869" s="101">
        <v>43704</v>
      </c>
      <c r="B869" s="3">
        <v>33.19</v>
      </c>
      <c r="C869" s="99">
        <v>324724</v>
      </c>
      <c r="D869" s="3">
        <v>0.39</v>
      </c>
      <c r="E869" s="3">
        <v>1.1890243902438999</v>
      </c>
      <c r="F869" s="3">
        <v>1.1890228212162199</v>
      </c>
      <c r="G869" s="3">
        <v>35.077109999999998</v>
      </c>
      <c r="H869" s="3">
        <v>-4.4220435967302496</v>
      </c>
      <c r="I869" s="3">
        <v>32.799999999999997</v>
      </c>
      <c r="J869" s="3">
        <v>33.869999999999997</v>
      </c>
      <c r="K869" s="3">
        <v>32.75</v>
      </c>
      <c r="L869" s="3">
        <v>-9.5640326975476899</v>
      </c>
    </row>
    <row r="870" spans="1:12" ht="15" customHeight="1" x14ac:dyDescent="0.25">
      <c r="A870" s="101">
        <v>43705</v>
      </c>
      <c r="B870" s="3">
        <v>32.9</v>
      </c>
      <c r="C870" s="99">
        <v>212626</v>
      </c>
      <c r="D870" s="3">
        <v>-0.28999999999999898</v>
      </c>
      <c r="E870" s="3">
        <v>-0.87375715576980495</v>
      </c>
      <c r="F870" s="3">
        <v>-0.87375499292842096</v>
      </c>
      <c r="G870" s="3">
        <v>34.770622000000003</v>
      </c>
      <c r="H870" s="3">
        <v>-5.2571607629427701</v>
      </c>
      <c r="I870" s="3">
        <v>33.299999999999997</v>
      </c>
      <c r="J870" s="3">
        <v>33.590000000000003</v>
      </c>
      <c r="K870" s="3">
        <v>32.67</v>
      </c>
      <c r="L870" s="3">
        <v>-10.354223433242501</v>
      </c>
    </row>
    <row r="871" spans="1:12" ht="15" customHeight="1" x14ac:dyDescent="0.25">
      <c r="A871" s="101">
        <v>43706</v>
      </c>
      <c r="B871" s="3">
        <v>33.979999999999997</v>
      </c>
      <c r="C871" s="99">
        <v>356210</v>
      </c>
      <c r="D871" s="3">
        <v>1.0799999999999901</v>
      </c>
      <c r="E871" s="3">
        <v>3.28267477203647</v>
      </c>
      <c r="F871" s="3">
        <v>3.2826792687228701</v>
      </c>
      <c r="G871" s="3">
        <v>35.912030000000001</v>
      </c>
      <c r="H871" s="3">
        <v>-2.14705722070845</v>
      </c>
      <c r="I871" s="3">
        <v>33</v>
      </c>
      <c r="J871" s="3">
        <v>34.07</v>
      </c>
      <c r="K871" s="3">
        <v>33</v>
      </c>
      <c r="L871" s="3">
        <v>-7.4114441416893797</v>
      </c>
    </row>
    <row r="872" spans="1:12" ht="15" customHeight="1" x14ac:dyDescent="0.25">
      <c r="A872" s="101">
        <v>43707</v>
      </c>
      <c r="B872" s="3">
        <v>33.51</v>
      </c>
      <c r="C872" s="99">
        <v>494166</v>
      </c>
      <c r="D872" s="3">
        <v>-0.46999999999999797</v>
      </c>
      <c r="E872" s="3">
        <v>-1.3831665685697401</v>
      </c>
      <c r="F872" s="3">
        <v>-1.3831799539040299</v>
      </c>
      <c r="G872" s="3">
        <v>35.415301999999997</v>
      </c>
      <c r="H872" s="3">
        <v>-3.5005395095368002</v>
      </c>
      <c r="I872" s="3">
        <v>33.979999999999997</v>
      </c>
      <c r="J872" s="3">
        <v>34.39</v>
      </c>
      <c r="K872" s="3">
        <v>33.49</v>
      </c>
      <c r="L872" s="3">
        <v>-8.6920980926430609</v>
      </c>
    </row>
    <row r="873" spans="1:12" ht="15" customHeight="1" x14ac:dyDescent="0.25">
      <c r="A873" s="101">
        <v>43710</v>
      </c>
      <c r="B873" s="3">
        <v>34.5</v>
      </c>
      <c r="C873" s="99">
        <v>515178</v>
      </c>
      <c r="D873" s="3">
        <v>0.99000000000000199</v>
      </c>
      <c r="E873" s="3">
        <v>2.9543419874664201</v>
      </c>
      <c r="F873" s="3">
        <v>2.9543500716159299</v>
      </c>
      <c r="G873" s="3">
        <v>36.461593999999998</v>
      </c>
      <c r="H873" s="3">
        <v>-0.64960762942780503</v>
      </c>
      <c r="I873" s="3">
        <v>33.51</v>
      </c>
      <c r="J873" s="3">
        <v>35.380000000000003</v>
      </c>
      <c r="K873" s="3">
        <v>33.22</v>
      </c>
      <c r="L873" s="3">
        <v>-5.9945504087193502</v>
      </c>
    </row>
    <row r="874" spans="1:12" ht="15" customHeight="1" x14ac:dyDescent="0.25">
      <c r="A874" s="101">
        <v>43711</v>
      </c>
      <c r="B874" s="3">
        <v>34.74</v>
      </c>
      <c r="C874" s="99">
        <v>367475</v>
      </c>
      <c r="D874" s="3">
        <v>0.24000000000000199</v>
      </c>
      <c r="E874" s="3">
        <v>0.69565217391305201</v>
      </c>
      <c r="F874" s="3">
        <v>0.69565252687526702</v>
      </c>
      <c r="G874" s="3">
        <v>36.715240000000001</v>
      </c>
      <c r="H874" s="3">
        <v>4.1525885558579202E-2</v>
      </c>
      <c r="I874" s="3">
        <v>34.72</v>
      </c>
      <c r="J874" s="3">
        <v>34.96</v>
      </c>
      <c r="K874" s="3">
        <v>34.15</v>
      </c>
      <c r="L874" s="3">
        <v>-5.34059945504087</v>
      </c>
    </row>
    <row r="875" spans="1:12" ht="15" customHeight="1" x14ac:dyDescent="0.25">
      <c r="A875" s="101">
        <v>43712</v>
      </c>
      <c r="B875" s="3">
        <v>35.61</v>
      </c>
      <c r="C875" s="99">
        <v>358992</v>
      </c>
      <c r="D875" s="3">
        <v>0.869999999999997</v>
      </c>
      <c r="E875" s="3">
        <v>2.50431778929187</v>
      </c>
      <c r="F875" s="3">
        <v>2.5043279030723999</v>
      </c>
      <c r="G875" s="3">
        <v>37.634709999999998</v>
      </c>
      <c r="H875" s="3">
        <v>2.5468937329700099</v>
      </c>
      <c r="I875" s="3">
        <v>34.85</v>
      </c>
      <c r="J875" s="3">
        <v>35.82</v>
      </c>
      <c r="K875" s="3">
        <v>34.659999999999997</v>
      </c>
      <c r="L875" s="3">
        <v>-2.97002724795641</v>
      </c>
    </row>
    <row r="876" spans="1:12" ht="15" customHeight="1" x14ac:dyDescent="0.25">
      <c r="A876" s="101">
        <v>43713</v>
      </c>
      <c r="B876" s="3">
        <v>36.33</v>
      </c>
      <c r="C876" s="99">
        <v>449858</v>
      </c>
      <c r="D876" s="3">
        <v>0.71999999999999797</v>
      </c>
      <c r="E876" s="3">
        <v>2.0219039595619201</v>
      </c>
      <c r="F876" s="3">
        <v>2.0218968074950001</v>
      </c>
      <c r="G876" s="3">
        <v>38.395645000000002</v>
      </c>
      <c r="H876" s="3">
        <v>4.62028610354223</v>
      </c>
      <c r="I876" s="3">
        <v>35.82</v>
      </c>
      <c r="J876" s="3">
        <v>36.79</v>
      </c>
      <c r="K876" s="3">
        <v>35.69</v>
      </c>
      <c r="L876" s="3">
        <v>-1.00817438692099</v>
      </c>
    </row>
    <row r="877" spans="1:12" ht="15" customHeight="1" x14ac:dyDescent="0.25">
      <c r="A877" s="101">
        <v>43714</v>
      </c>
      <c r="B877" s="3">
        <v>35.729999999999997</v>
      </c>
      <c r="C877" s="99">
        <v>454311</v>
      </c>
      <c r="D877" s="3">
        <v>-0.60000000000000098</v>
      </c>
      <c r="E877" s="3">
        <v>-1.65152766308835</v>
      </c>
      <c r="F877" s="3">
        <v>-1.6515336570071899</v>
      </c>
      <c r="G877" s="3">
        <v>37.761527999999998</v>
      </c>
      <c r="H877" s="3">
        <v>2.8924468664849998</v>
      </c>
      <c r="I877" s="3">
        <v>36.340000000000003</v>
      </c>
      <c r="J877" s="3">
        <v>36.9</v>
      </c>
      <c r="K877" s="3">
        <v>35.15</v>
      </c>
      <c r="L877" s="3">
        <v>-2.6430517711171801</v>
      </c>
    </row>
    <row r="878" spans="1:12" ht="15" customHeight="1" x14ac:dyDescent="0.25">
      <c r="A878" s="101">
        <v>43717</v>
      </c>
      <c r="B878" s="3">
        <v>35.94</v>
      </c>
      <c r="C878" s="99">
        <v>357046</v>
      </c>
      <c r="D878" s="3">
        <v>0.21</v>
      </c>
      <c r="E878" s="3">
        <v>0.58774139378674395</v>
      </c>
      <c r="F878" s="3">
        <v>0.58773839872157096</v>
      </c>
      <c r="G878" s="3">
        <v>37.983466999999997</v>
      </c>
      <c r="H878" s="3">
        <v>3.49718528610352</v>
      </c>
      <c r="I878" s="3">
        <v>35.69</v>
      </c>
      <c r="J878" s="3">
        <v>36.06</v>
      </c>
      <c r="K878" s="3">
        <v>35.19</v>
      </c>
      <c r="L878" s="3">
        <v>-2.0708446866485102</v>
      </c>
    </row>
    <row r="879" spans="1:12" ht="15" customHeight="1" x14ac:dyDescent="0.25">
      <c r="A879" s="101">
        <v>43718</v>
      </c>
      <c r="B879" s="3">
        <v>36.880000000000003</v>
      </c>
      <c r="C879" s="99">
        <v>353278</v>
      </c>
      <c r="D879" s="3">
        <v>0.94000000000000405</v>
      </c>
      <c r="E879" s="3">
        <v>2.6154702281580402</v>
      </c>
      <c r="F879" s="3">
        <v>2.6154800455682601</v>
      </c>
      <c r="G879" s="3">
        <v>38.976917</v>
      </c>
      <c r="H879" s="3">
        <v>6.2041335149863599</v>
      </c>
      <c r="I879" s="3">
        <v>35.92</v>
      </c>
      <c r="J879" s="3">
        <v>36.880000000000003</v>
      </c>
      <c r="K879" s="3">
        <v>35.92</v>
      </c>
      <c r="L879" s="3">
        <v>0.490463215258854</v>
      </c>
    </row>
    <row r="880" spans="1:12" ht="15" customHeight="1" x14ac:dyDescent="0.25">
      <c r="A880" s="101">
        <v>43719</v>
      </c>
      <c r="B880" s="3">
        <v>36.159999999999997</v>
      </c>
      <c r="C880" s="99">
        <v>948166</v>
      </c>
      <c r="D880" s="3">
        <v>-0.72000000000000597</v>
      </c>
      <c r="E880" s="3">
        <v>-1.9522776572668299</v>
      </c>
      <c r="F880" s="3">
        <v>-1.95228370678983</v>
      </c>
      <c r="G880" s="3">
        <v>38.215977000000002</v>
      </c>
      <c r="H880" s="3">
        <v>4.1307275204359604</v>
      </c>
      <c r="I880" s="3">
        <v>36.5</v>
      </c>
      <c r="J880" s="3">
        <v>36.86</v>
      </c>
      <c r="K880" s="3">
        <v>35.659999999999997</v>
      </c>
      <c r="L880" s="3">
        <v>-1.47138964577658</v>
      </c>
    </row>
    <row r="881" spans="1:12" ht="15" customHeight="1" x14ac:dyDescent="0.25">
      <c r="A881" s="101">
        <v>43720</v>
      </c>
      <c r="B881" s="3">
        <v>35.89</v>
      </c>
      <c r="C881" s="99">
        <v>250655</v>
      </c>
      <c r="D881" s="3">
        <v>-0.26999999999999602</v>
      </c>
      <c r="E881" s="3">
        <v>-0.74668141592919501</v>
      </c>
      <c r="F881" s="3">
        <v>-0.74667985068131904</v>
      </c>
      <c r="G881" s="3">
        <v>37.930625999999997</v>
      </c>
      <c r="H881" s="3">
        <v>3.3532043596730001</v>
      </c>
      <c r="I881" s="3">
        <v>36</v>
      </c>
      <c r="J881" s="3">
        <v>36.18</v>
      </c>
      <c r="K881" s="3">
        <v>34.99</v>
      </c>
      <c r="L881" s="3">
        <v>-2.2070844686648501</v>
      </c>
    </row>
    <row r="882" spans="1:12" ht="15" customHeight="1" x14ac:dyDescent="0.25">
      <c r="A882" s="101">
        <v>43721</v>
      </c>
      <c r="B882" s="3">
        <v>37.39</v>
      </c>
      <c r="C882" s="99">
        <v>634732</v>
      </c>
      <c r="D882" s="3">
        <v>1.5</v>
      </c>
      <c r="E882" s="3">
        <v>4.1794371691278904</v>
      </c>
      <c r="F882" s="3">
        <v>4.1794300995717704</v>
      </c>
      <c r="G882" s="3">
        <v>39.515909999999998</v>
      </c>
      <c r="H882" s="3">
        <v>7.6727792915531197</v>
      </c>
      <c r="I882" s="3">
        <v>35.6</v>
      </c>
      <c r="J882" s="3">
        <v>37.6</v>
      </c>
      <c r="K882" s="3">
        <v>35.299999999999997</v>
      </c>
      <c r="L882" s="3">
        <v>1.8801089918256</v>
      </c>
    </row>
    <row r="883" spans="1:12" ht="15" customHeight="1" x14ac:dyDescent="0.25">
      <c r="A883" s="101">
        <v>43724</v>
      </c>
      <c r="B883" s="3">
        <v>36.96</v>
      </c>
      <c r="C883" s="99">
        <v>362449</v>
      </c>
      <c r="D883" s="3">
        <v>-0.42999999999999899</v>
      </c>
      <c r="E883" s="3">
        <v>-1.15004011767851</v>
      </c>
      <c r="F883" s="3">
        <v>-1.15003804796599</v>
      </c>
      <c r="G883" s="3">
        <v>39.061461999999999</v>
      </c>
      <c r="H883" s="3">
        <v>6.4345013623977998</v>
      </c>
      <c r="I883" s="3">
        <v>37.32</v>
      </c>
      <c r="J883" s="3">
        <v>37.32</v>
      </c>
      <c r="K883" s="3">
        <v>36.72</v>
      </c>
      <c r="L883" s="3">
        <v>0.70844686648500799</v>
      </c>
    </row>
    <row r="884" spans="1:12" ht="15" customHeight="1" x14ac:dyDescent="0.25">
      <c r="A884" s="101">
        <v>43725</v>
      </c>
      <c r="B884" s="3">
        <v>36.090000000000003</v>
      </c>
      <c r="C884" s="99">
        <v>276463</v>
      </c>
      <c r="D884" s="3">
        <v>-0.869999999999997</v>
      </c>
      <c r="E884" s="3">
        <v>-2.3538961038960902</v>
      </c>
      <c r="F884" s="3">
        <v>-2.3538852693224701</v>
      </c>
      <c r="G884" s="3">
        <v>38.142000000000003</v>
      </c>
      <c r="H884" s="3">
        <v>3.9291553133514898</v>
      </c>
      <c r="I884" s="3">
        <v>36.979999999999997</v>
      </c>
      <c r="J884" s="3">
        <v>36.979999999999997</v>
      </c>
      <c r="K884" s="3">
        <v>35.76</v>
      </c>
      <c r="L884" s="3">
        <v>-1.6621253405994501</v>
      </c>
    </row>
    <row r="885" spans="1:12" ht="15" customHeight="1" x14ac:dyDescent="0.25">
      <c r="A885" s="101">
        <v>43726</v>
      </c>
      <c r="B885" s="3">
        <v>36.29</v>
      </c>
      <c r="C885" s="99">
        <v>200231</v>
      </c>
      <c r="D885" s="3">
        <v>0.19999999999999499</v>
      </c>
      <c r="E885" s="3">
        <v>0.55417013022995798</v>
      </c>
      <c r="F885" s="3">
        <v>0.554166011221224</v>
      </c>
      <c r="G885" s="3">
        <v>38.353369999999998</v>
      </c>
      <c r="H885" s="3">
        <v>4.5050953678473897</v>
      </c>
      <c r="I885" s="3">
        <v>36</v>
      </c>
      <c r="J885" s="3">
        <v>36.619999999999997</v>
      </c>
      <c r="K885" s="3">
        <v>35.53</v>
      </c>
      <c r="L885" s="3">
        <v>-1.11716621253407</v>
      </c>
    </row>
    <row r="886" spans="1:12" ht="15" customHeight="1" x14ac:dyDescent="0.25">
      <c r="A886" s="101">
        <v>43727</v>
      </c>
      <c r="B886" s="3">
        <v>36.5</v>
      </c>
      <c r="C886" s="99">
        <v>247658</v>
      </c>
      <c r="D886" s="3">
        <v>0.21</v>
      </c>
      <c r="E886" s="3">
        <v>0.57867181041608695</v>
      </c>
      <c r="F886" s="3">
        <v>0.57867144399568105</v>
      </c>
      <c r="G886" s="3">
        <v>38.575310000000002</v>
      </c>
      <c r="H886" s="3">
        <v>5.1098365122615697</v>
      </c>
      <c r="I886" s="3">
        <v>36.21</v>
      </c>
      <c r="J886" s="3">
        <v>36.97</v>
      </c>
      <c r="K886" s="3">
        <v>35.99</v>
      </c>
      <c r="L886" s="3">
        <v>-0.54495912806540203</v>
      </c>
    </row>
    <row r="887" spans="1:12" ht="15" customHeight="1" x14ac:dyDescent="0.25">
      <c r="A887" s="101">
        <v>43728</v>
      </c>
      <c r="B887" s="3">
        <v>36.82</v>
      </c>
      <c r="C887" s="99">
        <v>309559</v>
      </c>
      <c r="D887" s="3">
        <v>0.32</v>
      </c>
      <c r="E887" s="3">
        <v>0.87671232876711502</v>
      </c>
      <c r="F887" s="3">
        <v>0.87671622081584299</v>
      </c>
      <c r="G887" s="3">
        <v>38.913505999999998</v>
      </c>
      <c r="H887" s="3">
        <v>6.03135149863758</v>
      </c>
      <c r="I887" s="3">
        <v>36.19</v>
      </c>
      <c r="J887" s="3">
        <v>36.99</v>
      </c>
      <c r="K887" s="3">
        <v>36.19</v>
      </c>
      <c r="L887" s="3">
        <v>0.32697547683923001</v>
      </c>
    </row>
    <row r="888" spans="1:12" ht="15" customHeight="1" x14ac:dyDescent="0.25">
      <c r="A888" s="101">
        <v>43731</v>
      </c>
      <c r="B888" s="3">
        <v>36.549999999999997</v>
      </c>
      <c r="C888" s="99">
        <v>323388</v>
      </c>
      <c r="D888" s="3">
        <v>-0.27000000000000302</v>
      </c>
      <c r="E888" s="3">
        <v>-0.73329712112982703</v>
      </c>
      <c r="F888" s="3">
        <v>-0.73330837884409905</v>
      </c>
      <c r="G888" s="3">
        <v>38.628149999999998</v>
      </c>
      <c r="H888" s="3">
        <v>5.2538147138964399</v>
      </c>
      <c r="I888" s="3">
        <v>36.78</v>
      </c>
      <c r="J888" s="3">
        <v>36.799999999999997</v>
      </c>
      <c r="K888" s="3">
        <v>36.06</v>
      </c>
      <c r="L888" s="3">
        <v>-0.40871934604906102</v>
      </c>
    </row>
    <row r="889" spans="1:12" ht="15" customHeight="1" x14ac:dyDescent="0.25">
      <c r="A889" s="101">
        <v>43732</v>
      </c>
      <c r="B889" s="3">
        <v>36.4</v>
      </c>
      <c r="C889" s="99">
        <v>360321</v>
      </c>
      <c r="D889" s="3">
        <v>-0.149999999999998</v>
      </c>
      <c r="E889" s="3">
        <v>-0.41039671682626599</v>
      </c>
      <c r="F889" s="3">
        <v>-0.410382065928593</v>
      </c>
      <c r="G889" s="3">
        <v>38.469627000000003</v>
      </c>
      <c r="H889" s="3">
        <v>4.8218719346048999</v>
      </c>
      <c r="I889" s="3">
        <v>36.479999999999997</v>
      </c>
      <c r="J889" s="3">
        <v>37.17</v>
      </c>
      <c r="K889" s="3">
        <v>36.299999999999997</v>
      </c>
      <c r="L889" s="3">
        <v>-0.81743869209810405</v>
      </c>
    </row>
    <row r="890" spans="1:12" ht="15" customHeight="1" x14ac:dyDescent="0.25">
      <c r="A890" s="101">
        <v>43733</v>
      </c>
      <c r="B890" s="3">
        <v>36.4</v>
      </c>
      <c r="C890" s="99">
        <v>235228</v>
      </c>
      <c r="D890" s="3"/>
      <c r="E890" s="3"/>
      <c r="F890" s="3"/>
      <c r="G890" s="3">
        <v>38.469627000000003</v>
      </c>
      <c r="H890" s="3">
        <v>4.8218719346048999</v>
      </c>
      <c r="I890" s="3">
        <v>36.4</v>
      </c>
      <c r="J890" s="3">
        <v>36.58</v>
      </c>
      <c r="K890" s="3">
        <v>35.46</v>
      </c>
      <c r="L890" s="3">
        <v>-0.81743869209810405</v>
      </c>
    </row>
    <row r="891" spans="1:12" ht="15" customHeight="1" x14ac:dyDescent="0.25">
      <c r="A891" s="101">
        <v>43734</v>
      </c>
      <c r="B891" s="3">
        <v>36.090000000000003</v>
      </c>
      <c r="C891" s="99">
        <v>208103</v>
      </c>
      <c r="D891" s="3">
        <v>-0.309999999999995</v>
      </c>
      <c r="E891" s="3">
        <v>-0.85164835164833697</v>
      </c>
      <c r="F891" s="3">
        <v>-0.85165109607119305</v>
      </c>
      <c r="G891" s="3">
        <v>38.142000000000003</v>
      </c>
      <c r="H891" s="3">
        <v>3.9291553133514898</v>
      </c>
      <c r="I891" s="3">
        <v>36.04</v>
      </c>
      <c r="J891" s="3">
        <v>36.82</v>
      </c>
      <c r="K891" s="3">
        <v>36</v>
      </c>
      <c r="L891" s="3">
        <v>-1.6621253405994501</v>
      </c>
    </row>
    <row r="892" spans="1:12" ht="15" customHeight="1" x14ac:dyDescent="0.25">
      <c r="A892" s="101">
        <v>43735</v>
      </c>
      <c r="B892" s="3">
        <v>36.799999999999997</v>
      </c>
      <c r="C892" s="99">
        <v>161137</v>
      </c>
      <c r="D892" s="3">
        <v>0.70999999999999297</v>
      </c>
      <c r="E892" s="3">
        <v>1.9673039623164099</v>
      </c>
      <c r="F892" s="3">
        <v>1.9673063814167999</v>
      </c>
      <c r="G892" s="3">
        <v>38.89237</v>
      </c>
      <c r="H892" s="3">
        <v>5.9737602179836404</v>
      </c>
      <c r="I892" s="3">
        <v>36.32</v>
      </c>
      <c r="J892" s="3">
        <v>36.9</v>
      </c>
      <c r="K892" s="3">
        <v>36.090000000000003</v>
      </c>
      <c r="L892" s="3">
        <v>0.27247956403268198</v>
      </c>
    </row>
    <row r="893" spans="1:12" ht="15" customHeight="1" x14ac:dyDescent="0.25">
      <c r="A893" s="101">
        <v>43738</v>
      </c>
      <c r="B893" s="3">
        <v>36.130000000000003</v>
      </c>
      <c r="C893" s="99">
        <v>251028</v>
      </c>
      <c r="D893" s="3">
        <v>-0.66999999999999404</v>
      </c>
      <c r="E893" s="3">
        <v>-1.8206521739130199</v>
      </c>
      <c r="F893" s="3">
        <v>-1.820657882253</v>
      </c>
      <c r="G893" s="3">
        <v>38.184272999999997</v>
      </c>
      <c r="H893" s="3">
        <v>4.0443405994550199</v>
      </c>
      <c r="I893" s="3">
        <v>36.94</v>
      </c>
      <c r="J893" s="3">
        <v>36.94</v>
      </c>
      <c r="K893" s="3">
        <v>36.049999999999997</v>
      </c>
      <c r="L893" s="3">
        <v>-1.5531335149863701</v>
      </c>
    </row>
    <row r="894" spans="1:12" ht="15" customHeight="1" x14ac:dyDescent="0.25">
      <c r="A894" s="101">
        <v>43739</v>
      </c>
      <c r="B894" s="3">
        <v>36</v>
      </c>
      <c r="C894" s="99">
        <v>518895.99999999901</v>
      </c>
      <c r="D894" s="3">
        <v>-0.130000000000002</v>
      </c>
      <c r="E894" s="3">
        <v>-0.35981179075561498</v>
      </c>
      <c r="F894" s="3">
        <v>-0.35980781930822198</v>
      </c>
      <c r="G894" s="3">
        <v>38.046883000000001</v>
      </c>
      <c r="H894" s="3">
        <v>3.6699809264305099</v>
      </c>
      <c r="I894" s="3">
        <v>36.14</v>
      </c>
      <c r="J894" s="3">
        <v>37.380000000000003</v>
      </c>
      <c r="K894" s="3">
        <v>35.86</v>
      </c>
      <c r="L894" s="3">
        <v>-1.9073569482288899</v>
      </c>
    </row>
    <row r="895" spans="1:12" ht="15" customHeight="1" x14ac:dyDescent="0.25">
      <c r="A895" s="101">
        <v>43740</v>
      </c>
      <c r="B895" s="3">
        <v>35.450000000000003</v>
      </c>
      <c r="C895" s="99">
        <v>352122</v>
      </c>
      <c r="D895" s="3">
        <v>-0.54999999999999705</v>
      </c>
      <c r="E895" s="3">
        <v>-1.5277777777777699</v>
      </c>
      <c r="F895" s="3">
        <v>-1.52778086972329</v>
      </c>
      <c r="G895" s="3">
        <v>37.465609999999998</v>
      </c>
      <c r="H895" s="3">
        <v>2.0861307901907198</v>
      </c>
      <c r="I895" s="3">
        <v>36.01</v>
      </c>
      <c r="J895" s="3">
        <v>36.35</v>
      </c>
      <c r="K895" s="3">
        <v>35.25</v>
      </c>
      <c r="L895" s="3">
        <v>-3.4059945504087099</v>
      </c>
    </row>
    <row r="896" spans="1:12" ht="15" customHeight="1" x14ac:dyDescent="0.25">
      <c r="A896" s="101">
        <v>43741</v>
      </c>
      <c r="B896" s="3">
        <v>35.770000000000003</v>
      </c>
      <c r="C896" s="99">
        <v>326683</v>
      </c>
      <c r="D896" s="3">
        <v>0.32</v>
      </c>
      <c r="E896" s="3">
        <v>0.90267983074752101</v>
      </c>
      <c r="F896" s="3">
        <v>0.90268382124301105</v>
      </c>
      <c r="G896" s="3">
        <v>37.803806000000002</v>
      </c>
      <c r="H896" s="3">
        <v>3.0076457765667501</v>
      </c>
      <c r="I896" s="3">
        <v>35.22</v>
      </c>
      <c r="J896" s="3">
        <v>36.19</v>
      </c>
      <c r="K896" s="3">
        <v>35.21</v>
      </c>
      <c r="L896" s="3">
        <v>-2.53405994550408</v>
      </c>
    </row>
    <row r="897" spans="1:12" ht="15" customHeight="1" x14ac:dyDescent="0.25">
      <c r="A897" s="101">
        <v>43742</v>
      </c>
      <c r="B897" s="3">
        <v>35.25</v>
      </c>
      <c r="C897" s="99">
        <v>258382.99999999901</v>
      </c>
      <c r="D897" s="3">
        <v>-0.52000000000000302</v>
      </c>
      <c r="E897" s="3">
        <v>-1.45373217780263</v>
      </c>
      <c r="F897" s="3">
        <v>-1.45373193376349</v>
      </c>
      <c r="G897" s="3">
        <v>37.254240000000003</v>
      </c>
      <c r="H897" s="3">
        <v>1.5101907356948201</v>
      </c>
      <c r="I897" s="3">
        <v>36</v>
      </c>
      <c r="J897" s="3">
        <v>36.14</v>
      </c>
      <c r="K897" s="3">
        <v>35.25</v>
      </c>
      <c r="L897" s="3">
        <v>-3.9509536784741202</v>
      </c>
    </row>
    <row r="898" spans="1:12" ht="15" customHeight="1" x14ac:dyDescent="0.25">
      <c r="A898" s="101">
        <v>43745</v>
      </c>
      <c r="B898" s="3">
        <v>35.11</v>
      </c>
      <c r="C898" s="99">
        <v>743226</v>
      </c>
      <c r="D898" s="3">
        <v>-0.14000000000000001</v>
      </c>
      <c r="E898" s="3">
        <v>-0.39716312056737801</v>
      </c>
      <c r="F898" s="3">
        <v>-0.397170899205046</v>
      </c>
      <c r="G898" s="3">
        <v>37.106276999999999</v>
      </c>
      <c r="H898" s="3">
        <v>1.1070217983651101</v>
      </c>
      <c r="I898" s="3">
        <v>35.229999999999997</v>
      </c>
      <c r="J898" s="3">
        <v>35.5</v>
      </c>
      <c r="K898" s="3">
        <v>34.67</v>
      </c>
      <c r="L898" s="3">
        <v>-4.3324250681198997</v>
      </c>
    </row>
    <row r="899" spans="1:12" ht="15" customHeight="1" x14ac:dyDescent="0.25">
      <c r="A899" s="101">
        <v>43746</v>
      </c>
      <c r="B899" s="3">
        <v>35.380000000000003</v>
      </c>
      <c r="C899" s="99">
        <v>430942</v>
      </c>
      <c r="D899" s="3">
        <v>0.27000000000000302</v>
      </c>
      <c r="E899" s="3">
        <v>0.76901167758474098</v>
      </c>
      <c r="F899" s="3">
        <v>0.76902083170458102</v>
      </c>
      <c r="G899" s="3">
        <v>37.391632000000001</v>
      </c>
      <c r="H899" s="3">
        <v>1.8845558583106199</v>
      </c>
      <c r="I899" s="3">
        <v>35.11</v>
      </c>
      <c r="J899" s="3">
        <v>35.9</v>
      </c>
      <c r="K899" s="3">
        <v>34.53</v>
      </c>
      <c r="L899" s="3">
        <v>-3.5967302452315999</v>
      </c>
    </row>
    <row r="900" spans="1:12" ht="15" customHeight="1" x14ac:dyDescent="0.25">
      <c r="A900" s="101">
        <v>43747</v>
      </c>
      <c r="B900" s="3">
        <v>35.590000000000003</v>
      </c>
      <c r="C900" s="99">
        <v>490855</v>
      </c>
      <c r="D900" s="3">
        <v>0.21</v>
      </c>
      <c r="E900" s="3">
        <v>0.59355568117580504</v>
      </c>
      <c r="F900" s="3">
        <v>0.59354991512539002</v>
      </c>
      <c r="G900" s="3">
        <v>37.613570000000003</v>
      </c>
      <c r="H900" s="3">
        <v>2.4892915531335098</v>
      </c>
      <c r="I900" s="3">
        <v>35.39</v>
      </c>
      <c r="J900" s="3">
        <v>35.9</v>
      </c>
      <c r="K900" s="3">
        <v>34.65</v>
      </c>
      <c r="L900" s="3">
        <v>-3.0245231607629401</v>
      </c>
    </row>
    <row r="901" spans="1:12" ht="15" customHeight="1" x14ac:dyDescent="0.25">
      <c r="A901" s="101">
        <v>43748</v>
      </c>
      <c r="B901" s="3">
        <v>35.6</v>
      </c>
      <c r="C901" s="99">
        <v>1331392</v>
      </c>
      <c r="D901" s="3">
        <v>9.9999999999980105E-3</v>
      </c>
      <c r="E901" s="3">
        <v>2.8097780275349E-2</v>
      </c>
      <c r="F901" s="3">
        <v>2.8096242925101898E-2</v>
      </c>
      <c r="G901" s="3">
        <v>37.624138000000002</v>
      </c>
      <c r="H901" s="3">
        <v>2.51808719346048</v>
      </c>
      <c r="I901" s="3">
        <v>35.53</v>
      </c>
      <c r="J901" s="3">
        <v>36.85</v>
      </c>
      <c r="K901" s="3">
        <v>34.520000000000003</v>
      </c>
      <c r="L901" s="3">
        <v>-2.9972752043596702</v>
      </c>
    </row>
    <row r="902" spans="1:12" ht="15" customHeight="1" x14ac:dyDescent="0.25">
      <c r="A902" s="101">
        <v>43749</v>
      </c>
      <c r="B902" s="3">
        <v>35.24</v>
      </c>
      <c r="C902" s="99">
        <v>995399</v>
      </c>
      <c r="D902" s="3">
        <v>-0.35999999999999899</v>
      </c>
      <c r="E902" s="3">
        <v>-1.01123595505617</v>
      </c>
      <c r="F902" s="3">
        <v>-1.0112337988979301</v>
      </c>
      <c r="G902" s="3">
        <v>37.243670000000002</v>
      </c>
      <c r="H902" s="3">
        <v>1.4813896457765601</v>
      </c>
      <c r="I902" s="3">
        <v>35.729999999999997</v>
      </c>
      <c r="J902" s="3">
        <v>37</v>
      </c>
      <c r="K902" s="3">
        <v>35.049999999999997</v>
      </c>
      <c r="L902" s="3">
        <v>-3.9782016348773799</v>
      </c>
    </row>
    <row r="903" spans="1:12" ht="15" customHeight="1" x14ac:dyDescent="0.25">
      <c r="A903" s="101">
        <v>43752</v>
      </c>
      <c r="B903" s="3">
        <v>34.75</v>
      </c>
      <c r="C903" s="99">
        <v>251025</v>
      </c>
      <c r="D903" s="3">
        <v>-0.49000000000000199</v>
      </c>
      <c r="E903" s="3">
        <v>-1.39046538024971</v>
      </c>
      <c r="F903" s="3">
        <v>-1.3904725286202899</v>
      </c>
      <c r="G903" s="3">
        <v>36.725807000000003</v>
      </c>
      <c r="H903" s="3">
        <v>7.0318801089919197E-2</v>
      </c>
      <c r="I903" s="3">
        <v>35.11</v>
      </c>
      <c r="J903" s="3">
        <v>35.380000000000003</v>
      </c>
      <c r="K903" s="3">
        <v>34.549999999999997</v>
      </c>
      <c r="L903" s="3">
        <v>-5.3133514986375996</v>
      </c>
    </row>
    <row r="904" spans="1:12" ht="15" customHeight="1" x14ac:dyDescent="0.25">
      <c r="A904" s="101">
        <v>43753</v>
      </c>
      <c r="B904" s="3">
        <v>34.1</v>
      </c>
      <c r="C904" s="99">
        <v>798867</v>
      </c>
      <c r="D904" s="3">
        <v>-0.64999999999999802</v>
      </c>
      <c r="E904" s="3">
        <v>-1.8705035971222901</v>
      </c>
      <c r="F904" s="3">
        <v>-1.87050212402414</v>
      </c>
      <c r="G904" s="3">
        <v>36.038849999999996</v>
      </c>
      <c r="H904" s="3">
        <v>-1.80149863760219</v>
      </c>
      <c r="I904" s="3">
        <v>34.729999999999997</v>
      </c>
      <c r="J904" s="3">
        <v>34.94</v>
      </c>
      <c r="K904" s="3">
        <v>33.56</v>
      </c>
      <c r="L904" s="3">
        <v>-7.0844686648501298</v>
      </c>
    </row>
    <row r="905" spans="1:12" ht="15" customHeight="1" x14ac:dyDescent="0.25">
      <c r="A905" s="101">
        <v>43754</v>
      </c>
      <c r="B905" s="3">
        <v>33.85</v>
      </c>
      <c r="C905" s="99">
        <v>423568</v>
      </c>
      <c r="D905" s="3">
        <v>-0.25</v>
      </c>
      <c r="E905" s="3">
        <v>-0.73313782991202203</v>
      </c>
      <c r="F905" s="3">
        <v>-0.73313937597896395</v>
      </c>
      <c r="G905" s="3">
        <v>35.774635000000004</v>
      </c>
      <c r="H905" s="3">
        <v>-2.5214305177111598</v>
      </c>
      <c r="I905" s="3">
        <v>34.1</v>
      </c>
      <c r="J905" s="3">
        <v>34.840000000000003</v>
      </c>
      <c r="K905" s="3">
        <v>33.64</v>
      </c>
      <c r="L905" s="3">
        <v>-7.7656675749318804</v>
      </c>
    </row>
    <row r="906" spans="1:12" ht="15" customHeight="1" x14ac:dyDescent="0.25">
      <c r="A906" s="101">
        <v>43755</v>
      </c>
      <c r="B906" s="3">
        <v>34.520000000000003</v>
      </c>
      <c r="C906" s="99">
        <v>663377</v>
      </c>
      <c r="D906" s="3">
        <v>0.67000000000000104</v>
      </c>
      <c r="E906" s="3">
        <v>1.97932053175775</v>
      </c>
      <c r="F906" s="3">
        <v>1.9793213823145801</v>
      </c>
      <c r="G906" s="3">
        <v>36.482729999999997</v>
      </c>
      <c r="H906" s="3">
        <v>-0.592016348773859</v>
      </c>
      <c r="I906" s="3">
        <v>33.81</v>
      </c>
      <c r="J906" s="3">
        <v>34.67</v>
      </c>
      <c r="K906" s="3">
        <v>33.700000000000003</v>
      </c>
      <c r="L906" s="3">
        <v>-5.9400544959127997</v>
      </c>
    </row>
    <row r="907" spans="1:12" ht="15" customHeight="1" x14ac:dyDescent="0.25">
      <c r="A907" s="101">
        <v>43756</v>
      </c>
      <c r="B907" s="3">
        <v>33.6</v>
      </c>
      <c r="C907" s="99">
        <v>2021883</v>
      </c>
      <c r="D907" s="3">
        <v>-0.92000000000000104</v>
      </c>
      <c r="E907" s="3">
        <v>-2.66512166859791</v>
      </c>
      <c r="F907" s="3">
        <v>-2.6651240189536001</v>
      </c>
      <c r="G907" s="3">
        <v>35.510420000000003</v>
      </c>
      <c r="H907" s="3">
        <v>-3.24136239782016</v>
      </c>
      <c r="I907" s="3">
        <v>34.56</v>
      </c>
      <c r="J907" s="3">
        <v>34.57</v>
      </c>
      <c r="K907" s="3">
        <v>33.36</v>
      </c>
      <c r="L907" s="3">
        <v>-8.4468664850136204</v>
      </c>
    </row>
    <row r="908" spans="1:12" ht="15" customHeight="1" x14ac:dyDescent="0.25">
      <c r="A908" s="101">
        <v>43759</v>
      </c>
      <c r="B908" s="3">
        <v>34.72</v>
      </c>
      <c r="C908" s="99">
        <v>703736</v>
      </c>
      <c r="D908" s="3">
        <v>1.1199999999999899</v>
      </c>
      <c r="E908" s="3">
        <v>3.3333333333333202</v>
      </c>
      <c r="F908" s="3">
        <v>3.3333399041745899</v>
      </c>
      <c r="G908" s="3">
        <v>36.694102999999998</v>
      </c>
      <c r="H908" s="3">
        <v>-1.6068119891020301E-2</v>
      </c>
      <c r="I908" s="3">
        <v>33.81</v>
      </c>
      <c r="J908" s="3">
        <v>35.5</v>
      </c>
      <c r="K908" s="3">
        <v>33.81</v>
      </c>
      <c r="L908" s="3">
        <v>-5.3950953678474196</v>
      </c>
    </row>
    <row r="909" spans="1:12" ht="15" customHeight="1" x14ac:dyDescent="0.25">
      <c r="A909" s="101">
        <v>43760</v>
      </c>
      <c r="B909" s="3">
        <v>33.11</v>
      </c>
      <c r="C909" s="99">
        <v>914510</v>
      </c>
      <c r="D909" s="3">
        <v>-1.6099999999999901</v>
      </c>
      <c r="E909" s="3">
        <v>-4.6370967741935498</v>
      </c>
      <c r="F909" s="3">
        <v>-4.6371020433446697</v>
      </c>
      <c r="G909" s="3">
        <v>34.992559999999997</v>
      </c>
      <c r="H909" s="3">
        <v>-4.6524250681199</v>
      </c>
      <c r="I909" s="3">
        <v>34.89</v>
      </c>
      <c r="J909" s="3">
        <v>34.9</v>
      </c>
      <c r="K909" s="3">
        <v>32.51</v>
      </c>
      <c r="L909" s="3">
        <v>-9.7820163487738494</v>
      </c>
    </row>
    <row r="910" spans="1:12" ht="15" customHeight="1" x14ac:dyDescent="0.25">
      <c r="A910" s="101">
        <v>43761</v>
      </c>
      <c r="B910" s="3">
        <v>33.39</v>
      </c>
      <c r="C910" s="99">
        <v>204993</v>
      </c>
      <c r="D910" s="3">
        <v>0.28000000000000103</v>
      </c>
      <c r="E910" s="3">
        <v>0.84566596194504096</v>
      </c>
      <c r="F910" s="3">
        <v>0.84567405185560496</v>
      </c>
      <c r="G910" s="3">
        <v>35.288482999999999</v>
      </c>
      <c r="H910" s="3">
        <v>-3.8460953678474201</v>
      </c>
      <c r="I910" s="3">
        <v>33.119999999999997</v>
      </c>
      <c r="J910" s="3">
        <v>33.6</v>
      </c>
      <c r="K910" s="3">
        <v>32.840000000000003</v>
      </c>
      <c r="L910" s="3">
        <v>-9.0190735694822894</v>
      </c>
    </row>
    <row r="911" spans="1:12" ht="15" customHeight="1" x14ac:dyDescent="0.25">
      <c r="A911" s="101">
        <v>43762</v>
      </c>
      <c r="B911" s="3">
        <v>33.36</v>
      </c>
      <c r="C911" s="99">
        <v>250204</v>
      </c>
      <c r="D911" s="3">
        <v>-3.0000000000001099E-2</v>
      </c>
      <c r="E911" s="3">
        <v>-8.9847259658581896E-2</v>
      </c>
      <c r="F911" s="3">
        <v>-8.9839509394606901E-2</v>
      </c>
      <c r="G911" s="3">
        <v>35.256779999999999</v>
      </c>
      <c r="H911" s="3">
        <v>-3.9324795640326999</v>
      </c>
      <c r="I911" s="3">
        <v>33.4</v>
      </c>
      <c r="J911" s="3">
        <v>33.909999999999997</v>
      </c>
      <c r="K911" s="3">
        <v>32.9</v>
      </c>
      <c r="L911" s="3">
        <v>-9.1008174386921006</v>
      </c>
    </row>
    <row r="912" spans="1:12" ht="15" customHeight="1" x14ac:dyDescent="0.25">
      <c r="A912" s="101">
        <v>43763</v>
      </c>
      <c r="B912" s="3">
        <v>33.799999999999997</v>
      </c>
      <c r="C912" s="99">
        <v>688548</v>
      </c>
      <c r="D912" s="3">
        <v>0.439999999999997</v>
      </c>
      <c r="E912" s="3">
        <v>1.31894484412469</v>
      </c>
      <c r="F912" s="3">
        <v>1.3189349679692799</v>
      </c>
      <c r="G912" s="3">
        <v>35.721794000000003</v>
      </c>
      <c r="H912" s="3">
        <v>-2.6654114441416801</v>
      </c>
      <c r="I912" s="3">
        <v>33.409999999999997</v>
      </c>
      <c r="J912" s="3">
        <v>34.11</v>
      </c>
      <c r="K912" s="3">
        <v>33.270000000000003</v>
      </c>
      <c r="L912" s="3">
        <v>-7.9019073569482403</v>
      </c>
    </row>
    <row r="913" spans="1:12" ht="15" customHeight="1" x14ac:dyDescent="0.25">
      <c r="A913" s="101">
        <v>43766</v>
      </c>
      <c r="B913" s="3">
        <v>34.5</v>
      </c>
      <c r="C913" s="99">
        <v>830354</v>
      </c>
      <c r="D913" s="3">
        <v>0.70000000000000195</v>
      </c>
      <c r="E913" s="3">
        <v>2.0710059171597601</v>
      </c>
      <c r="F913" s="3">
        <v>2.0710046085591101</v>
      </c>
      <c r="G913" s="3">
        <v>36.461593999999998</v>
      </c>
      <c r="H913" s="3">
        <v>-0.64960762942780503</v>
      </c>
      <c r="I913" s="3">
        <v>34.18</v>
      </c>
      <c r="J913" s="3">
        <v>35.11</v>
      </c>
      <c r="K913" s="3">
        <v>34.18</v>
      </c>
      <c r="L913" s="3">
        <v>-5.9945504087193502</v>
      </c>
    </row>
    <row r="914" spans="1:12" ht="15" customHeight="1" x14ac:dyDescent="0.25">
      <c r="A914" s="101">
        <v>43767</v>
      </c>
      <c r="B914" s="3">
        <v>34.04</v>
      </c>
      <c r="C914" s="99">
        <v>365143</v>
      </c>
      <c r="D914" s="3">
        <v>-0.46</v>
      </c>
      <c r="E914" s="3">
        <v>-1.3333333333333299</v>
      </c>
      <c r="F914" s="3">
        <v>-1.3333317243343701</v>
      </c>
      <c r="G914" s="3">
        <v>35.975439999999999</v>
      </c>
      <c r="H914" s="3">
        <v>-1.9742779291553201</v>
      </c>
      <c r="I914" s="3">
        <v>34.32</v>
      </c>
      <c r="J914" s="3">
        <v>34.49</v>
      </c>
      <c r="K914" s="3">
        <v>33.6</v>
      </c>
      <c r="L914" s="3">
        <v>-7.2479564032697601</v>
      </c>
    </row>
    <row r="915" spans="1:12" ht="15" customHeight="1" x14ac:dyDescent="0.25">
      <c r="A915" s="101">
        <v>43768</v>
      </c>
      <c r="B915" s="3">
        <v>34.020000000000003</v>
      </c>
      <c r="C915" s="99">
        <v>443441</v>
      </c>
      <c r="D915" s="3">
        <v>-1.9999999999996E-2</v>
      </c>
      <c r="E915" s="3">
        <v>-5.8754406580485599E-2</v>
      </c>
      <c r="F915" s="3">
        <v>-5.87511924801997E-2</v>
      </c>
      <c r="G915" s="3">
        <v>35.954304</v>
      </c>
      <c r="H915" s="3">
        <v>-2.0318692098092699</v>
      </c>
      <c r="I915" s="3">
        <v>34.03</v>
      </c>
      <c r="J915" s="3">
        <v>34.950000000000003</v>
      </c>
      <c r="K915" s="3">
        <v>33.659999999999997</v>
      </c>
      <c r="L915" s="3">
        <v>-7.3024523160762902</v>
      </c>
    </row>
    <row r="916" spans="1:12" ht="15" customHeight="1" x14ac:dyDescent="0.25">
      <c r="A916" s="101">
        <v>43769</v>
      </c>
      <c r="B916" s="3">
        <v>33.9</v>
      </c>
      <c r="C916" s="99">
        <v>240883</v>
      </c>
      <c r="D916" s="3">
        <v>-0.12000000000000401</v>
      </c>
      <c r="E916" s="3">
        <v>-0.35273368606702998</v>
      </c>
      <c r="F916" s="3">
        <v>-0.35273662925028298</v>
      </c>
      <c r="G916" s="3">
        <v>35.827480000000001</v>
      </c>
      <c r="H916" s="3">
        <v>-2.3774386920980901</v>
      </c>
      <c r="I916" s="3">
        <v>34.04</v>
      </c>
      <c r="J916" s="3">
        <v>34.32</v>
      </c>
      <c r="K916" s="3">
        <v>33.770000000000003</v>
      </c>
      <c r="L916" s="3">
        <v>-7.6294277929155401</v>
      </c>
    </row>
    <row r="917" spans="1:12" ht="15" customHeight="1" x14ac:dyDescent="0.25">
      <c r="A917" s="101">
        <v>43770</v>
      </c>
      <c r="B917" s="3">
        <v>34.1</v>
      </c>
      <c r="C917" s="99">
        <v>72436</v>
      </c>
      <c r="D917" s="3">
        <v>0.20000000000000201</v>
      </c>
      <c r="E917" s="3">
        <v>0.58997050147493402</v>
      </c>
      <c r="F917" s="3">
        <v>0.58996613772443995</v>
      </c>
      <c r="G917" s="3">
        <v>36.038849999999996</v>
      </c>
      <c r="H917" s="3">
        <v>-1.80149863760219</v>
      </c>
      <c r="I917" s="3">
        <v>34.04</v>
      </c>
      <c r="J917" s="3">
        <v>34.32</v>
      </c>
      <c r="K917" s="3">
        <v>33.83</v>
      </c>
      <c r="L917" s="3">
        <v>-7.0844686648501298</v>
      </c>
    </row>
    <row r="918" spans="1:12" ht="15" customHeight="1" x14ac:dyDescent="0.25">
      <c r="A918" s="101">
        <v>43773</v>
      </c>
      <c r="B918" s="3">
        <v>32.729999999999997</v>
      </c>
      <c r="C918" s="99">
        <v>1474854</v>
      </c>
      <c r="D918" s="3">
        <v>-1.37</v>
      </c>
      <c r="E918" s="3">
        <v>-4.0175953079178903</v>
      </c>
      <c r="F918" s="3">
        <v>-4.0175976758414604</v>
      </c>
      <c r="G918" s="3">
        <v>34.590954000000004</v>
      </c>
      <c r="H918" s="3">
        <v>-5.7467193460490398</v>
      </c>
      <c r="I918" s="3">
        <v>33.85</v>
      </c>
      <c r="J918" s="3">
        <v>34.67</v>
      </c>
      <c r="K918" s="3">
        <v>32.04</v>
      </c>
      <c r="L918" s="3">
        <v>-10.817438692098101</v>
      </c>
    </row>
    <row r="919" spans="1:12" ht="15" customHeight="1" x14ac:dyDescent="0.25">
      <c r="A919" s="101">
        <v>43774</v>
      </c>
      <c r="B919" s="3">
        <v>31.77</v>
      </c>
      <c r="C919" s="99">
        <v>1736605</v>
      </c>
      <c r="D919" s="3">
        <v>-0.95999999999999697</v>
      </c>
      <c r="E919" s="3">
        <v>-2.9330889092575498</v>
      </c>
      <c r="F919" s="3">
        <v>-2.93307897781599</v>
      </c>
      <c r="G919" s="3">
        <v>33.576374000000001</v>
      </c>
      <c r="H919" s="3">
        <v>-8.5112425068119908</v>
      </c>
      <c r="I919" s="3">
        <v>32.869999999999997</v>
      </c>
      <c r="J919" s="3">
        <v>32.869999999999997</v>
      </c>
      <c r="K919" s="3">
        <v>31.1</v>
      </c>
      <c r="L919" s="3">
        <v>-13.433242506811901</v>
      </c>
    </row>
    <row r="920" spans="1:12" ht="15" customHeight="1" x14ac:dyDescent="0.25">
      <c r="A920" s="101">
        <v>43775</v>
      </c>
      <c r="B920" s="3">
        <v>32.409999999999997</v>
      </c>
      <c r="C920" s="99">
        <v>1264693</v>
      </c>
      <c r="D920" s="3">
        <v>0.63999999999999702</v>
      </c>
      <c r="E920" s="3">
        <v>2.0144790683034302</v>
      </c>
      <c r="F920" s="3">
        <v>2.0144700556409001</v>
      </c>
      <c r="G920" s="3">
        <v>34.252760000000002</v>
      </c>
      <c r="H920" s="3">
        <v>-6.6682288828337803</v>
      </c>
      <c r="I920" s="3">
        <v>31.76</v>
      </c>
      <c r="J920" s="3">
        <v>32.46</v>
      </c>
      <c r="K920" s="3">
        <v>30.89</v>
      </c>
      <c r="L920" s="3">
        <v>-11.6893732970027</v>
      </c>
    </row>
    <row r="921" spans="1:12" ht="15" customHeight="1" x14ac:dyDescent="0.25">
      <c r="A921" s="101">
        <v>43776</v>
      </c>
      <c r="B921" s="3">
        <v>29.93</v>
      </c>
      <c r="C921" s="99">
        <v>4314008</v>
      </c>
      <c r="D921" s="3">
        <v>-2.4799999999999902</v>
      </c>
      <c r="E921" s="3">
        <v>-7.6519592718296696</v>
      </c>
      <c r="F921" s="3">
        <v>-7.6519556380274096</v>
      </c>
      <c r="G921" s="3">
        <v>31.631754000000001</v>
      </c>
      <c r="H921" s="3">
        <v>-13.809934604904599</v>
      </c>
      <c r="I921" s="3">
        <v>29.74</v>
      </c>
      <c r="J921" s="3">
        <v>30.67</v>
      </c>
      <c r="K921" s="3">
        <v>29</v>
      </c>
      <c r="L921" s="3">
        <v>-18.446866485013601</v>
      </c>
    </row>
    <row r="922" spans="1:12" ht="15" customHeight="1" x14ac:dyDescent="0.25">
      <c r="A922" s="101">
        <v>43777</v>
      </c>
      <c r="B922" s="3">
        <v>30.78</v>
      </c>
      <c r="C922" s="99">
        <v>1420894</v>
      </c>
      <c r="D922" s="3">
        <v>0.85000000000000098</v>
      </c>
      <c r="E922" s="3">
        <v>2.8399599064483798</v>
      </c>
      <c r="F922" s="3">
        <v>2.8399594913389699</v>
      </c>
      <c r="G922" s="3">
        <v>32.530082999999998</v>
      </c>
      <c r="H922" s="3">
        <v>-11.3621716621253</v>
      </c>
      <c r="I922" s="3">
        <v>30.82</v>
      </c>
      <c r="J922" s="3">
        <v>31.98</v>
      </c>
      <c r="K922" s="3">
        <v>30.21</v>
      </c>
      <c r="L922" s="3">
        <v>-16.130790190735699</v>
      </c>
    </row>
    <row r="923" spans="1:12" ht="15" customHeight="1" x14ac:dyDescent="0.25">
      <c r="A923" s="101">
        <v>43780</v>
      </c>
      <c r="B923" s="3">
        <v>30.22</v>
      </c>
      <c r="C923" s="99">
        <v>833742</v>
      </c>
      <c r="D923" s="3">
        <v>-0.56000000000000205</v>
      </c>
      <c r="E923" s="3">
        <v>-1.819363222872</v>
      </c>
      <c r="F923" s="3">
        <v>-1.8193651703870499</v>
      </c>
      <c r="G923" s="3">
        <v>31.938241999999999</v>
      </c>
      <c r="H923" s="3">
        <v>-12.974817438692099</v>
      </c>
      <c r="I923" s="3">
        <v>30.79</v>
      </c>
      <c r="J923" s="3">
        <v>30.99</v>
      </c>
      <c r="K923" s="3">
        <v>29.58</v>
      </c>
      <c r="L923" s="3">
        <v>-17.656675749318801</v>
      </c>
    </row>
    <row r="924" spans="1:12" ht="15" customHeight="1" x14ac:dyDescent="0.25">
      <c r="A924" s="101">
        <v>43781</v>
      </c>
      <c r="B924" s="3">
        <v>32.04</v>
      </c>
      <c r="C924" s="99">
        <v>1765014</v>
      </c>
      <c r="D924" s="3">
        <v>1.82</v>
      </c>
      <c r="E924" s="3">
        <v>6.0225016545334098</v>
      </c>
      <c r="F924" s="3">
        <v>6.0225074379485202</v>
      </c>
      <c r="G924" s="3">
        <v>33.861725</v>
      </c>
      <c r="H924" s="3">
        <v>-7.7337193460490496</v>
      </c>
      <c r="I924" s="3">
        <v>30.21</v>
      </c>
      <c r="J924" s="3">
        <v>32.450000000000003</v>
      </c>
      <c r="K924" s="3">
        <v>29.84</v>
      </c>
      <c r="L924" s="3">
        <v>-12.6975476839237</v>
      </c>
    </row>
    <row r="925" spans="1:12" ht="15" customHeight="1" x14ac:dyDescent="0.25">
      <c r="A925" s="101">
        <v>43782</v>
      </c>
      <c r="B925" s="3">
        <v>32.270000000000003</v>
      </c>
      <c r="C925" s="99">
        <v>821079</v>
      </c>
      <c r="D925" s="3">
        <v>0.23000000000000301</v>
      </c>
      <c r="E925" s="3">
        <v>0.71785268414483705</v>
      </c>
      <c r="F925" s="3">
        <v>0.71784588646914804</v>
      </c>
      <c r="G925" s="3">
        <v>34.104799999999997</v>
      </c>
      <c r="H925" s="3">
        <v>-7.0713896457765797</v>
      </c>
      <c r="I925" s="3">
        <v>32.04</v>
      </c>
      <c r="J925" s="3">
        <v>32.619999999999997</v>
      </c>
      <c r="K925" s="3">
        <v>31.4</v>
      </c>
      <c r="L925" s="3">
        <v>-12.070844686648501</v>
      </c>
    </row>
    <row r="926" spans="1:12" ht="15" customHeight="1" x14ac:dyDescent="0.25">
      <c r="A926" s="101">
        <v>43783</v>
      </c>
      <c r="B926" s="3">
        <v>31.34</v>
      </c>
      <c r="C926" s="99">
        <v>531024</v>
      </c>
      <c r="D926" s="3">
        <v>-0.93000000000000305</v>
      </c>
      <c r="E926" s="3">
        <v>-2.88193368453673</v>
      </c>
      <c r="F926" s="3">
        <v>-2.8819257113368102</v>
      </c>
      <c r="G926" s="3">
        <v>33.121924999999997</v>
      </c>
      <c r="H926" s="3">
        <v>-9.7495231607629496</v>
      </c>
      <c r="I926" s="3">
        <v>32.270000000000003</v>
      </c>
      <c r="J926" s="3">
        <v>32.5</v>
      </c>
      <c r="K926" s="3">
        <v>31.25</v>
      </c>
      <c r="L926" s="3">
        <v>-14.6049046321525</v>
      </c>
    </row>
    <row r="927" spans="1:12" ht="15" customHeight="1" x14ac:dyDescent="0.25">
      <c r="A927" s="101">
        <v>43784</v>
      </c>
      <c r="B927" s="3">
        <v>30.8</v>
      </c>
      <c r="C927" s="99">
        <v>576192</v>
      </c>
      <c r="D927" s="3">
        <v>-0.53999999999999904</v>
      </c>
      <c r="E927" s="3">
        <v>-1.72303765156349</v>
      </c>
      <c r="F927" s="3">
        <v>-1.7230429692718501</v>
      </c>
      <c r="G927" s="3">
        <v>32.551220000000001</v>
      </c>
      <c r="H927" s="3">
        <v>-11.304577656675701</v>
      </c>
      <c r="I927" s="3">
        <v>31.24</v>
      </c>
      <c r="J927" s="3">
        <v>31.24</v>
      </c>
      <c r="K927" s="3">
        <v>30.65</v>
      </c>
      <c r="L927" s="3">
        <v>-16.076294277929101</v>
      </c>
    </row>
    <row r="928" spans="1:12" ht="15" customHeight="1" x14ac:dyDescent="0.25">
      <c r="A928" s="101">
        <v>43787</v>
      </c>
      <c r="B928" s="3">
        <v>30.85</v>
      </c>
      <c r="C928" s="99">
        <v>359482</v>
      </c>
      <c r="D928" s="3">
        <v>5.0000000000000697E-2</v>
      </c>
      <c r="E928" s="3">
        <v>0.162337662337663</v>
      </c>
      <c r="F928" s="3">
        <v>0.16234414562648</v>
      </c>
      <c r="G928" s="3">
        <v>32.604064999999999</v>
      </c>
      <c r="H928" s="3">
        <v>-11.160585831062599</v>
      </c>
      <c r="I928" s="3">
        <v>30.79</v>
      </c>
      <c r="J928" s="3">
        <v>31</v>
      </c>
      <c r="K928" s="3">
        <v>30.51</v>
      </c>
      <c r="L928" s="3">
        <v>-15.940054495912801</v>
      </c>
    </row>
    <row r="929" spans="1:12" ht="15" customHeight="1" x14ac:dyDescent="0.25">
      <c r="A929" s="101">
        <v>43788</v>
      </c>
      <c r="B929" s="3">
        <v>30.9</v>
      </c>
      <c r="C929" s="99">
        <v>251584</v>
      </c>
      <c r="D929" s="3">
        <v>4.9999999999997102E-2</v>
      </c>
      <c r="E929" s="3">
        <v>0.162074554294977</v>
      </c>
      <c r="F929" s="3">
        <v>0.162068748176036</v>
      </c>
      <c r="G929" s="3">
        <v>32.656905999999999</v>
      </c>
      <c r="H929" s="3">
        <v>-11.0166049046321</v>
      </c>
      <c r="I929" s="3">
        <v>30.55</v>
      </c>
      <c r="J929" s="3">
        <v>31.4</v>
      </c>
      <c r="K929" s="3">
        <v>30.55</v>
      </c>
      <c r="L929" s="3">
        <v>-15.803814713896401</v>
      </c>
    </row>
    <row r="930" spans="1:12" ht="15" customHeight="1" x14ac:dyDescent="0.25">
      <c r="A930" s="101">
        <v>43789</v>
      </c>
      <c r="B930" s="3">
        <v>31.35</v>
      </c>
      <c r="C930" s="99">
        <v>425802</v>
      </c>
      <c r="D930" s="3">
        <v>0.45000000000000201</v>
      </c>
      <c r="E930" s="3">
        <v>1.4563106796116401</v>
      </c>
      <c r="F930" s="3">
        <v>1.4563106498821401</v>
      </c>
      <c r="G930" s="3">
        <v>33.132491999999999</v>
      </c>
      <c r="H930" s="3">
        <v>-9.7207302452316107</v>
      </c>
      <c r="I930" s="3">
        <v>30.69</v>
      </c>
      <c r="J930" s="3">
        <v>31.47</v>
      </c>
      <c r="K930" s="3">
        <v>30.59</v>
      </c>
      <c r="L930" s="3">
        <v>-14.577656675749299</v>
      </c>
    </row>
    <row r="931" spans="1:12" ht="15" customHeight="1" x14ac:dyDescent="0.25">
      <c r="A931" s="101">
        <v>43790</v>
      </c>
      <c r="B931" s="3">
        <v>31.22</v>
      </c>
      <c r="C931" s="99">
        <v>730954</v>
      </c>
      <c r="D931" s="3">
        <v>-0.130000000000002</v>
      </c>
      <c r="E931" s="3">
        <v>-0.41467304625200002</v>
      </c>
      <c r="F931" s="3">
        <v>-0.414668477094914</v>
      </c>
      <c r="G931" s="3">
        <v>32.995102000000003</v>
      </c>
      <c r="H931" s="3">
        <v>-10.0950899182561</v>
      </c>
      <c r="I931" s="3">
        <v>31.7</v>
      </c>
      <c r="J931" s="3">
        <v>32.81</v>
      </c>
      <c r="K931" s="3">
        <v>31.11</v>
      </c>
      <c r="L931" s="3">
        <v>-14.9318801089918</v>
      </c>
    </row>
    <row r="932" spans="1:12" ht="15" customHeight="1" x14ac:dyDescent="0.25">
      <c r="A932" s="101">
        <v>43791</v>
      </c>
      <c r="B932" s="3">
        <v>31.18</v>
      </c>
      <c r="C932" s="99">
        <v>242920</v>
      </c>
      <c r="D932" s="3">
        <v>-3.9999999999999099E-2</v>
      </c>
      <c r="E932" s="3">
        <v>-0.12812299807815</v>
      </c>
      <c r="F932" s="3">
        <v>-0.128125077473628</v>
      </c>
      <c r="G932" s="3">
        <v>32.952826999999999</v>
      </c>
      <c r="H932" s="3">
        <v>-10.2102806539509</v>
      </c>
      <c r="I932" s="3">
        <v>31.5</v>
      </c>
      <c r="J932" s="3">
        <v>31.64</v>
      </c>
      <c r="K932" s="3">
        <v>31.16</v>
      </c>
      <c r="L932" s="3">
        <v>-15.040871934604899</v>
      </c>
    </row>
    <row r="933" spans="1:12" ht="15" customHeight="1" x14ac:dyDescent="0.25">
      <c r="A933" s="101">
        <v>43794</v>
      </c>
      <c r="B933" s="3">
        <v>31.32</v>
      </c>
      <c r="C933" s="99">
        <v>261404.99999999901</v>
      </c>
      <c r="D933" s="3">
        <v>0.14000000000000001</v>
      </c>
      <c r="E933" s="3">
        <v>0.44900577293136501</v>
      </c>
      <c r="F933" s="3">
        <v>0.44901458682133899</v>
      </c>
      <c r="G933" s="3">
        <v>33.100790000000003</v>
      </c>
      <c r="H933" s="3">
        <v>-9.8071117166212503</v>
      </c>
      <c r="I933" s="3">
        <v>31.17</v>
      </c>
      <c r="J933" s="3">
        <v>31.46</v>
      </c>
      <c r="K933" s="3">
        <v>31.05</v>
      </c>
      <c r="L933" s="3">
        <v>-14.6594005449591</v>
      </c>
    </row>
    <row r="934" spans="1:12" ht="15" customHeight="1" x14ac:dyDescent="0.25">
      <c r="A934" s="101">
        <v>43795</v>
      </c>
      <c r="B934" s="3">
        <v>31.5</v>
      </c>
      <c r="C934" s="99">
        <v>358883</v>
      </c>
      <c r="D934" s="3">
        <v>0.17999999999999899</v>
      </c>
      <c r="E934" s="3">
        <v>0.57471264367816499</v>
      </c>
      <c r="F934" s="3">
        <v>0.57469927454902803</v>
      </c>
      <c r="G934" s="3">
        <v>33.291020000000003</v>
      </c>
      <c r="H934" s="3">
        <v>-9.2887738419618504</v>
      </c>
      <c r="I934" s="3">
        <v>31.32</v>
      </c>
      <c r="J934" s="3">
        <v>31.84</v>
      </c>
      <c r="K934" s="3">
        <v>31.16</v>
      </c>
      <c r="L934" s="3">
        <v>-14.168937329700199</v>
      </c>
    </row>
    <row r="935" spans="1:12" ht="15" customHeight="1" x14ac:dyDescent="0.25">
      <c r="A935" s="101">
        <v>43796</v>
      </c>
      <c r="B935" s="3">
        <v>31.38</v>
      </c>
      <c r="C935" s="99">
        <v>313657</v>
      </c>
      <c r="D935" s="3">
        <v>-0.12000000000000099</v>
      </c>
      <c r="E935" s="3">
        <v>-0.38095238095238099</v>
      </c>
      <c r="F935" s="3">
        <v>-0.380955585019637</v>
      </c>
      <c r="G935" s="3">
        <v>33.164195999999997</v>
      </c>
      <c r="H935" s="3">
        <v>-9.6343433242506897</v>
      </c>
      <c r="I935" s="3">
        <v>31.51</v>
      </c>
      <c r="J935" s="3">
        <v>31.62</v>
      </c>
      <c r="K935" s="3">
        <v>31.05</v>
      </c>
      <c r="L935" s="3">
        <v>-14.495912806539501</v>
      </c>
    </row>
    <row r="936" spans="1:12" ht="15" customHeight="1" x14ac:dyDescent="0.25">
      <c r="A936" s="101">
        <v>43797</v>
      </c>
      <c r="B936" s="3">
        <v>31.26</v>
      </c>
      <c r="C936" s="99">
        <v>416541</v>
      </c>
      <c r="D936" s="3">
        <v>-0.119999999999997</v>
      </c>
      <c r="E936" s="3">
        <v>-0.38240917782026401</v>
      </c>
      <c r="F936" s="3">
        <v>-0.38240034523977501</v>
      </c>
      <c r="G936" s="3">
        <v>33.037376000000002</v>
      </c>
      <c r="H936" s="3">
        <v>-9.9799019073569397</v>
      </c>
      <c r="I936" s="3">
        <v>31.37</v>
      </c>
      <c r="J936" s="3">
        <v>31.37</v>
      </c>
      <c r="K936" s="3">
        <v>30.89</v>
      </c>
      <c r="L936" s="3">
        <v>-14.822888283378701</v>
      </c>
    </row>
    <row r="937" spans="1:12" ht="15" customHeight="1" x14ac:dyDescent="0.25">
      <c r="A937" s="101">
        <v>43798</v>
      </c>
      <c r="B937" s="3">
        <v>31.48</v>
      </c>
      <c r="C937" s="99">
        <v>594761</v>
      </c>
      <c r="D937" s="3">
        <v>0.219999999999998</v>
      </c>
      <c r="E937" s="3">
        <v>0.70377479206653604</v>
      </c>
      <c r="F937" s="3">
        <v>0.70376654610826395</v>
      </c>
      <c r="G937" s="3">
        <v>33.269882000000003</v>
      </c>
      <c r="H937" s="3">
        <v>-9.3463705722070802</v>
      </c>
      <c r="I937" s="3">
        <v>31.16</v>
      </c>
      <c r="J937" s="3">
        <v>31.67</v>
      </c>
      <c r="K937" s="3">
        <v>31.02</v>
      </c>
      <c r="L937" s="3">
        <v>-14.2234332425068</v>
      </c>
    </row>
    <row r="938" spans="1:12" ht="15" customHeight="1" x14ac:dyDescent="0.25">
      <c r="A938" s="101">
        <v>43801</v>
      </c>
      <c r="B938" s="3">
        <v>30.43</v>
      </c>
      <c r="C938" s="99">
        <v>475442</v>
      </c>
      <c r="D938" s="3">
        <v>-1.05</v>
      </c>
      <c r="E938" s="3">
        <v>-3.3354510800508299</v>
      </c>
      <c r="F938" s="3">
        <v>-1.42947907059003</v>
      </c>
      <c r="G938" s="3">
        <v>32.794296000000003</v>
      </c>
      <c r="H938" s="3">
        <v>-10.6422452316076</v>
      </c>
      <c r="I938" s="3">
        <v>30.9</v>
      </c>
      <c r="J938" s="3">
        <v>31.36</v>
      </c>
      <c r="K938" s="3">
        <v>30.23</v>
      </c>
      <c r="L938" s="3">
        <v>-17.0844686648501</v>
      </c>
    </row>
    <row r="939" spans="1:12" ht="15" customHeight="1" x14ac:dyDescent="0.25">
      <c r="A939" s="101">
        <v>43802</v>
      </c>
      <c r="B939" s="3">
        <v>29.61</v>
      </c>
      <c r="C939" s="99">
        <v>766859</v>
      </c>
      <c r="D939" s="3">
        <v>-0.82</v>
      </c>
      <c r="E939" s="3">
        <v>-2.6947091685836302</v>
      </c>
      <c r="F939" s="3">
        <v>-2.6947094702078598</v>
      </c>
      <c r="G939" s="3">
        <v>31.910585000000001</v>
      </c>
      <c r="H939" s="3">
        <v>-13.0501771117166</v>
      </c>
      <c r="I939" s="3">
        <v>30.43</v>
      </c>
      <c r="J939" s="3">
        <v>30.67</v>
      </c>
      <c r="K939" s="3">
        <v>29.61</v>
      </c>
      <c r="L939" s="3">
        <v>-19.3188010899182</v>
      </c>
    </row>
    <row r="940" spans="1:12" ht="15" customHeight="1" x14ac:dyDescent="0.25">
      <c r="A940" s="101">
        <v>43803</v>
      </c>
      <c r="B940" s="3">
        <v>29.97</v>
      </c>
      <c r="C940" s="99">
        <v>371129</v>
      </c>
      <c r="D940" s="3">
        <v>0.35999999999999899</v>
      </c>
      <c r="E940" s="3">
        <v>1.2158054711246</v>
      </c>
      <c r="F940" s="3">
        <v>1.2157972033417701</v>
      </c>
      <c r="G940" s="3">
        <v>32.298552999999998</v>
      </c>
      <c r="H940" s="3">
        <v>-11.9930435967302</v>
      </c>
      <c r="I940" s="3">
        <v>29.81</v>
      </c>
      <c r="J940" s="3">
        <v>30.28</v>
      </c>
      <c r="K940" s="3">
        <v>29.7</v>
      </c>
      <c r="L940" s="3">
        <v>-18.337874659400502</v>
      </c>
    </row>
    <row r="941" spans="1:12" ht="15" customHeight="1" x14ac:dyDescent="0.25">
      <c r="A941" s="101">
        <v>43804</v>
      </c>
      <c r="B941" s="3">
        <v>30.02</v>
      </c>
      <c r="C941" s="99">
        <v>164584</v>
      </c>
      <c r="D941" s="3">
        <v>5.0000000000000697E-2</v>
      </c>
      <c r="E941" s="3">
        <v>0.16683350016684001</v>
      </c>
      <c r="F941" s="3">
        <v>0.16684029157592001</v>
      </c>
      <c r="G941" s="3">
        <v>32.352440000000001</v>
      </c>
      <c r="H941" s="3">
        <v>-11.8462125340599</v>
      </c>
      <c r="I941" s="3">
        <v>30.06</v>
      </c>
      <c r="J941" s="3">
        <v>30.2</v>
      </c>
      <c r="K941" s="3">
        <v>29.61</v>
      </c>
      <c r="L941" s="3">
        <v>-18.201634877384201</v>
      </c>
    </row>
    <row r="942" spans="1:12" ht="15" customHeight="1" x14ac:dyDescent="0.25">
      <c r="A942" s="101">
        <v>43805</v>
      </c>
      <c r="B942" s="3">
        <v>29.85</v>
      </c>
      <c r="C942" s="99">
        <v>250554</v>
      </c>
      <c r="D942" s="3">
        <v>-0.16999999999999801</v>
      </c>
      <c r="E942" s="3">
        <v>-0.566289140572939</v>
      </c>
      <c r="F942" s="3">
        <v>-0.56629422695785303</v>
      </c>
      <c r="G942" s="3">
        <v>32.169229999999999</v>
      </c>
      <c r="H942" s="3">
        <v>-12.3454223433242</v>
      </c>
      <c r="I942" s="3">
        <v>30.13</v>
      </c>
      <c r="J942" s="3">
        <v>30.19</v>
      </c>
      <c r="K942" s="3">
        <v>29.57</v>
      </c>
      <c r="L942" s="3">
        <v>-18.6648501362397</v>
      </c>
    </row>
    <row r="943" spans="1:12" ht="15" customHeight="1" x14ac:dyDescent="0.25">
      <c r="A943" s="101">
        <v>43808</v>
      </c>
      <c r="B943" s="3">
        <v>29.6</v>
      </c>
      <c r="C943" s="99">
        <v>365294</v>
      </c>
      <c r="D943" s="3">
        <v>-0.25</v>
      </c>
      <c r="E943" s="3">
        <v>-0.83752093802344996</v>
      </c>
      <c r="F943" s="3">
        <v>-0.83751149778841205</v>
      </c>
      <c r="G943" s="3">
        <v>31.899809000000001</v>
      </c>
      <c r="H943" s="3">
        <v>-13.0795395095367</v>
      </c>
      <c r="I943" s="3">
        <v>29.86</v>
      </c>
      <c r="J943" s="3">
        <v>29.9</v>
      </c>
      <c r="K943" s="3">
        <v>29.15</v>
      </c>
      <c r="L943" s="3">
        <v>-19.3460490463215</v>
      </c>
    </row>
    <row r="944" spans="1:12" ht="15" customHeight="1" x14ac:dyDescent="0.25">
      <c r="A944" s="101">
        <v>43809</v>
      </c>
      <c r="B944" s="3">
        <v>29.24</v>
      </c>
      <c r="C944" s="99">
        <v>425462</v>
      </c>
      <c r="D944" s="3">
        <v>-0.36000000000000298</v>
      </c>
      <c r="E944" s="3">
        <v>-1.21621621621622</v>
      </c>
      <c r="F944" s="3">
        <v>-1.21622044821647</v>
      </c>
      <c r="G944" s="3">
        <v>31.511837</v>
      </c>
      <c r="H944" s="3">
        <v>-14.1366839237057</v>
      </c>
      <c r="I944" s="3">
        <v>29.66</v>
      </c>
      <c r="J944" s="3">
        <v>29.68</v>
      </c>
      <c r="K944" s="3">
        <v>29.12</v>
      </c>
      <c r="L944" s="3">
        <v>-20.326975476839198</v>
      </c>
    </row>
    <row r="945" spans="1:12" ht="15" customHeight="1" x14ac:dyDescent="0.25">
      <c r="A945" s="101">
        <v>43810</v>
      </c>
      <c r="B945" s="3">
        <v>29.55</v>
      </c>
      <c r="C945" s="99">
        <v>339666</v>
      </c>
      <c r="D945" s="3">
        <v>0.310000000000002</v>
      </c>
      <c r="E945" s="3">
        <v>1.0601915184678501</v>
      </c>
      <c r="F945" s="3">
        <v>1.06018890615613</v>
      </c>
      <c r="G945" s="3">
        <v>31.845922000000002</v>
      </c>
      <c r="H945" s="3">
        <v>-13.226370572206999</v>
      </c>
      <c r="I945" s="3">
        <v>29.11</v>
      </c>
      <c r="J945" s="3">
        <v>29.9</v>
      </c>
      <c r="K945" s="3">
        <v>29.08</v>
      </c>
      <c r="L945" s="3">
        <v>-19.482288828337801</v>
      </c>
    </row>
    <row r="946" spans="1:12" ht="15" customHeight="1" x14ac:dyDescent="0.25">
      <c r="A946" s="101">
        <v>43811</v>
      </c>
      <c r="B946" s="3">
        <v>29.5</v>
      </c>
      <c r="C946" s="99">
        <v>208974</v>
      </c>
      <c r="D946" s="3">
        <v>-5.0000000000000697E-2</v>
      </c>
      <c r="E946" s="3">
        <v>-0.16920473773266401</v>
      </c>
      <c r="F946" s="3">
        <v>-0.16920219800827799</v>
      </c>
      <c r="G946" s="3">
        <v>31.792038000000002</v>
      </c>
      <c r="H946" s="3">
        <v>-13.3731934604904</v>
      </c>
      <c r="I946" s="3">
        <v>29.56</v>
      </c>
      <c r="J946" s="3">
        <v>29.98</v>
      </c>
      <c r="K946" s="3">
        <v>29.24</v>
      </c>
      <c r="L946" s="3">
        <v>-19.6185286103542</v>
      </c>
    </row>
    <row r="947" spans="1:12" ht="15" customHeight="1" x14ac:dyDescent="0.25">
      <c r="A947" s="101">
        <v>43812</v>
      </c>
      <c r="B947" s="3">
        <v>29.88</v>
      </c>
      <c r="C947" s="99">
        <v>364414</v>
      </c>
      <c r="D947" s="3">
        <v>0.37999999999999901</v>
      </c>
      <c r="E947" s="3">
        <v>1.28813559322034</v>
      </c>
      <c r="F947" s="3">
        <v>1.2881275494197499</v>
      </c>
      <c r="G947" s="3">
        <v>32.201560000000001</v>
      </c>
      <c r="H947" s="3">
        <v>-12.2573297002724</v>
      </c>
      <c r="I947" s="3">
        <v>29.7</v>
      </c>
      <c r="J947" s="3">
        <v>30.58</v>
      </c>
      <c r="K947" s="3">
        <v>29.58</v>
      </c>
      <c r="L947" s="3">
        <v>-18.583106267029901</v>
      </c>
    </row>
    <row r="948" spans="1:12" ht="15" customHeight="1" x14ac:dyDescent="0.25">
      <c r="A948" s="101">
        <v>43815</v>
      </c>
      <c r="B948" s="3">
        <v>29.56</v>
      </c>
      <c r="C948" s="99">
        <v>266527</v>
      </c>
      <c r="D948" s="3">
        <v>-0.32</v>
      </c>
      <c r="E948" s="3">
        <v>-1.07095046854083</v>
      </c>
      <c r="F948" s="3">
        <v>-1.0709419046779101</v>
      </c>
      <c r="G948" s="3">
        <v>31.8567</v>
      </c>
      <c r="H948" s="3">
        <v>-13.197002724795601</v>
      </c>
      <c r="I948" s="3">
        <v>30.01</v>
      </c>
      <c r="J948" s="3">
        <v>30.25</v>
      </c>
      <c r="K948" s="3">
        <v>29.3</v>
      </c>
      <c r="L948" s="3">
        <v>-19.4550408719346</v>
      </c>
    </row>
    <row r="949" spans="1:12" ht="15" customHeight="1" x14ac:dyDescent="0.25">
      <c r="A949" s="101">
        <v>43816</v>
      </c>
      <c r="B949" s="3">
        <v>29.87</v>
      </c>
      <c r="C949" s="99">
        <v>386666</v>
      </c>
      <c r="D949" s="3">
        <v>0.310000000000002</v>
      </c>
      <c r="E949" s="3">
        <v>1.0487144790257199</v>
      </c>
      <c r="F949" s="3">
        <v>1.0487275832085501</v>
      </c>
      <c r="G949" s="3">
        <v>32.19079</v>
      </c>
      <c r="H949" s="3">
        <v>-12.2866757493188</v>
      </c>
      <c r="I949" s="3">
        <v>29.49</v>
      </c>
      <c r="J949" s="3">
        <v>29.96</v>
      </c>
      <c r="K949" s="3">
        <v>29.42</v>
      </c>
      <c r="L949" s="3">
        <v>-18.610354223433198</v>
      </c>
    </row>
    <row r="950" spans="1:12" ht="15" customHeight="1" x14ac:dyDescent="0.25">
      <c r="A950" s="101">
        <v>43817</v>
      </c>
      <c r="B950" s="3">
        <v>29.27</v>
      </c>
      <c r="C950" s="99">
        <v>417115</v>
      </c>
      <c r="D950" s="3">
        <v>-0.60000000000000098</v>
      </c>
      <c r="E950" s="3">
        <v>-2.0087043856712401</v>
      </c>
      <c r="F950" s="3">
        <v>-2.0087174002253398</v>
      </c>
      <c r="G950" s="3">
        <v>31.544167999999999</v>
      </c>
      <c r="H950" s="3">
        <v>-14.0485885558583</v>
      </c>
      <c r="I950" s="3">
        <v>29.62</v>
      </c>
      <c r="J950" s="3">
        <v>29.87</v>
      </c>
      <c r="K950" s="3">
        <v>29.11</v>
      </c>
      <c r="L950" s="3">
        <v>-20.2452316076294</v>
      </c>
    </row>
    <row r="951" spans="1:12" ht="15" customHeight="1" x14ac:dyDescent="0.25">
      <c r="A951" s="101">
        <v>43818</v>
      </c>
      <c r="B951" s="3">
        <v>29.85</v>
      </c>
      <c r="C951" s="99">
        <v>382482</v>
      </c>
      <c r="D951" s="3">
        <v>0.58000000000000096</v>
      </c>
      <c r="E951" s="3">
        <v>1.9815510761872199</v>
      </c>
      <c r="F951" s="3">
        <v>1.98154536838632</v>
      </c>
      <c r="G951" s="3">
        <v>32.169229999999999</v>
      </c>
      <c r="H951" s="3">
        <v>-12.3454223433242</v>
      </c>
      <c r="I951" s="3">
        <v>29.28</v>
      </c>
      <c r="J951" s="3">
        <v>30.33</v>
      </c>
      <c r="K951" s="3">
        <v>29.28</v>
      </c>
      <c r="L951" s="3">
        <v>-18.6648501362397</v>
      </c>
    </row>
    <row r="952" spans="1:12" ht="15" customHeight="1" x14ac:dyDescent="0.25">
      <c r="A952" s="101">
        <v>43819</v>
      </c>
      <c r="B952" s="3">
        <v>29.23</v>
      </c>
      <c r="C952" s="99">
        <v>369288</v>
      </c>
      <c r="D952" s="3">
        <v>-0.62000000000000099</v>
      </c>
      <c r="E952" s="3">
        <v>-2.0770519262981502</v>
      </c>
      <c r="F952" s="3">
        <v>-2.0770469171938402</v>
      </c>
      <c r="G952" s="3">
        <v>31.501059999999999</v>
      </c>
      <c r="H952" s="3">
        <v>-14.166049046321501</v>
      </c>
      <c r="I952" s="3">
        <v>29.86</v>
      </c>
      <c r="J952" s="3">
        <v>30.18</v>
      </c>
      <c r="K952" s="3">
        <v>29.1</v>
      </c>
      <c r="L952" s="3">
        <v>-20.354223433242499</v>
      </c>
    </row>
    <row r="953" spans="1:12" ht="15" customHeight="1" x14ac:dyDescent="0.25">
      <c r="A953" s="101">
        <v>43822</v>
      </c>
      <c r="B953" s="3">
        <v>29.15</v>
      </c>
      <c r="C953" s="99">
        <v>404668</v>
      </c>
      <c r="D953" s="3">
        <v>-8.0000000000001806E-2</v>
      </c>
      <c r="E953" s="3">
        <v>-0.27369141293192001</v>
      </c>
      <c r="F953" s="3">
        <v>-0.27368920283952203</v>
      </c>
      <c r="G953" s="3">
        <v>31.414845</v>
      </c>
      <c r="H953" s="3">
        <v>-14.400967302452299</v>
      </c>
      <c r="I953" s="3">
        <v>29.14</v>
      </c>
      <c r="J953" s="3">
        <v>29.44</v>
      </c>
      <c r="K953" s="3">
        <v>28.8</v>
      </c>
      <c r="L953" s="3">
        <v>-20.572207084468602</v>
      </c>
    </row>
    <row r="954" spans="1:12" ht="15" customHeight="1" x14ac:dyDescent="0.25">
      <c r="A954" s="101">
        <v>43826</v>
      </c>
      <c r="B954" s="3">
        <v>28.81</v>
      </c>
      <c r="C954" s="99">
        <v>325275</v>
      </c>
      <c r="D954" s="3">
        <v>-0.33999999999999903</v>
      </c>
      <c r="E954" s="3">
        <v>-1.1663807890222999</v>
      </c>
      <c r="F954" s="3">
        <v>-1.1663816899303401</v>
      </c>
      <c r="G954" s="3">
        <v>31.048428000000001</v>
      </c>
      <c r="H954" s="3">
        <v>-15.399378746594</v>
      </c>
      <c r="I954" s="3">
        <v>29.15</v>
      </c>
      <c r="J954" s="3">
        <v>29.53</v>
      </c>
      <c r="K954" s="3">
        <v>28.61</v>
      </c>
      <c r="L954" s="3">
        <v>-21.498637602179802</v>
      </c>
    </row>
    <row r="955" spans="1:12" ht="15" customHeight="1" x14ac:dyDescent="0.25">
      <c r="A955" s="101">
        <v>43829</v>
      </c>
      <c r="B955" s="3">
        <v>29.51</v>
      </c>
      <c r="C955" s="99">
        <v>445573</v>
      </c>
      <c r="D955" s="3">
        <v>0.70000000000000195</v>
      </c>
      <c r="E955" s="3">
        <v>2.4297119055883298</v>
      </c>
      <c r="F955" s="3">
        <v>2.4297139938936598</v>
      </c>
      <c r="G955" s="3">
        <v>31.802816</v>
      </c>
      <c r="H955" s="3">
        <v>-13.343825613079</v>
      </c>
      <c r="I955" s="3">
        <v>28.79</v>
      </c>
      <c r="J955" s="3">
        <v>29.76</v>
      </c>
      <c r="K955" s="3">
        <v>28.68</v>
      </c>
      <c r="L955" s="3">
        <v>-19.5912806539509</v>
      </c>
    </row>
    <row r="956" spans="1:12" ht="15" customHeight="1" x14ac:dyDescent="0.25">
      <c r="A956" s="101">
        <v>43832</v>
      </c>
      <c r="B956" s="3">
        <v>30.5</v>
      </c>
      <c r="C956" s="99">
        <v>416821</v>
      </c>
      <c r="D956" s="3">
        <v>0.98999999999999799</v>
      </c>
      <c r="E956" s="3">
        <v>3.3547949847509302</v>
      </c>
      <c r="F956" s="3">
        <v>3.3547972607205598</v>
      </c>
      <c r="G956" s="3">
        <v>32.869736000000003</v>
      </c>
      <c r="H956" s="3">
        <v>-10.436686648501301</v>
      </c>
      <c r="I956" s="3">
        <v>30.14</v>
      </c>
      <c r="J956" s="3">
        <v>30.97</v>
      </c>
      <c r="K956" s="3">
        <v>29.88</v>
      </c>
      <c r="L956" s="3">
        <v>-16.893732970027202</v>
      </c>
    </row>
    <row r="957" spans="1:12" ht="15" customHeight="1" x14ac:dyDescent="0.25">
      <c r="A957" s="101">
        <v>43833</v>
      </c>
      <c r="B957" s="3">
        <v>29.52</v>
      </c>
      <c r="C957" s="99">
        <v>444570</v>
      </c>
      <c r="D957" s="3">
        <v>-0.98</v>
      </c>
      <c r="E957" s="3">
        <v>-3.2131147540983598</v>
      </c>
      <c r="F957" s="3">
        <v>-3.2131167710017499</v>
      </c>
      <c r="G957" s="3">
        <v>31.813593000000001</v>
      </c>
      <c r="H957" s="3">
        <v>-13.314460490463199</v>
      </c>
      <c r="I957" s="3">
        <v>30.5</v>
      </c>
      <c r="J957" s="3">
        <v>30.75</v>
      </c>
      <c r="K957" s="3">
        <v>29.52</v>
      </c>
      <c r="L957" s="3">
        <v>-19.564032697547599</v>
      </c>
    </row>
    <row r="958" spans="1:12" ht="15" customHeight="1" x14ac:dyDescent="0.25">
      <c r="A958" s="101">
        <v>43837</v>
      </c>
      <c r="B958" s="3">
        <v>29.61</v>
      </c>
      <c r="C958" s="99">
        <v>351674</v>
      </c>
      <c r="D958" s="3">
        <v>8.9999999999999802E-2</v>
      </c>
      <c r="E958" s="3">
        <v>0.30487804878047697</v>
      </c>
      <c r="F958" s="3">
        <v>0.30487596921227</v>
      </c>
      <c r="G958" s="3">
        <v>31.910585000000001</v>
      </c>
      <c r="H958" s="3">
        <v>-13.0501771117166</v>
      </c>
      <c r="I958" s="3">
        <v>29.52</v>
      </c>
      <c r="J958" s="3">
        <v>30.12</v>
      </c>
      <c r="K958" s="3">
        <v>29.25</v>
      </c>
      <c r="L958" s="3">
        <v>-19.3188010899182</v>
      </c>
    </row>
    <row r="959" spans="1:12" ht="15" customHeight="1" x14ac:dyDescent="0.25">
      <c r="A959" s="101">
        <v>43838</v>
      </c>
      <c r="B959" s="3">
        <v>30</v>
      </c>
      <c r="C959" s="99">
        <v>1130365</v>
      </c>
      <c r="D959" s="3">
        <v>0.39</v>
      </c>
      <c r="E959" s="3">
        <v>1.31712259371834</v>
      </c>
      <c r="F959" s="3">
        <v>1.31712408280824</v>
      </c>
      <c r="G959" s="3">
        <v>32.330886999999997</v>
      </c>
      <c r="H959" s="3">
        <v>-11.904940054495899</v>
      </c>
      <c r="I959" s="3">
        <v>29.69</v>
      </c>
      <c r="J959" s="3">
        <v>30.15</v>
      </c>
      <c r="K959" s="3">
        <v>29.21</v>
      </c>
      <c r="L959" s="3">
        <v>-18.256130790190699</v>
      </c>
    </row>
    <row r="960" spans="1:12" ht="15" customHeight="1" x14ac:dyDescent="0.25">
      <c r="A960" s="101">
        <v>43839</v>
      </c>
      <c r="B960" s="3">
        <v>29.77</v>
      </c>
      <c r="C960" s="99">
        <v>724808</v>
      </c>
      <c r="D960" s="3">
        <v>-0.23</v>
      </c>
      <c r="E960" s="3">
        <v>-0.76666666666667105</v>
      </c>
      <c r="F960" s="3">
        <v>-0.76665697418075696</v>
      </c>
      <c r="G960" s="3">
        <v>32.083019999999998</v>
      </c>
      <c r="H960" s="3">
        <v>-12.580326975476799</v>
      </c>
      <c r="I960" s="3">
        <v>30.01</v>
      </c>
      <c r="J960" s="3">
        <v>30.96</v>
      </c>
      <c r="K960" s="3">
        <v>29.38</v>
      </c>
      <c r="L960" s="3">
        <v>-18.882833787465898</v>
      </c>
    </row>
    <row r="961" spans="1:12" ht="15" customHeight="1" x14ac:dyDescent="0.25">
      <c r="A961" s="101">
        <v>43840</v>
      </c>
      <c r="B961" s="3">
        <v>30.2</v>
      </c>
      <c r="C961" s="99">
        <v>334490</v>
      </c>
      <c r="D961" s="3">
        <v>0.42999999999999899</v>
      </c>
      <c r="E961" s="3">
        <v>1.4444071212630101</v>
      </c>
      <c r="F961" s="3">
        <v>1.4444089116298899</v>
      </c>
      <c r="G961" s="3">
        <v>32.546430000000001</v>
      </c>
      <c r="H961" s="3">
        <v>-11.3176294277929</v>
      </c>
      <c r="I961" s="3">
        <v>29.78</v>
      </c>
      <c r="J961" s="3">
        <v>30.3</v>
      </c>
      <c r="K961" s="3">
        <v>29.55</v>
      </c>
      <c r="L961" s="3">
        <v>-17.711171662125299</v>
      </c>
    </row>
    <row r="962" spans="1:12" ht="15" customHeight="1" x14ac:dyDescent="0.25">
      <c r="A962" s="101">
        <v>43843</v>
      </c>
      <c r="B962" s="3">
        <v>31.22</v>
      </c>
      <c r="C962" s="99">
        <v>945372</v>
      </c>
      <c r="D962" s="3">
        <v>1.01999999999999</v>
      </c>
      <c r="E962" s="3">
        <v>3.3774834437085999</v>
      </c>
      <c r="F962" s="3">
        <v>3.3774702786142798</v>
      </c>
      <c r="G962" s="3">
        <v>33.645676000000002</v>
      </c>
      <c r="H962" s="3">
        <v>-8.3224087193460505</v>
      </c>
      <c r="I962" s="3">
        <v>30.53</v>
      </c>
      <c r="J962" s="3">
        <v>31.7</v>
      </c>
      <c r="K962" s="3">
        <v>30.15</v>
      </c>
      <c r="L962" s="3">
        <v>-14.9318801089918</v>
      </c>
    </row>
    <row r="963" spans="1:12" ht="15" customHeight="1" x14ac:dyDescent="0.25">
      <c r="A963" s="101">
        <v>43844</v>
      </c>
      <c r="B963" s="3">
        <v>30.31</v>
      </c>
      <c r="C963" s="99">
        <v>1357609</v>
      </c>
      <c r="D963" s="3">
        <v>-0.91</v>
      </c>
      <c r="E963" s="3">
        <v>-2.9147982062780202</v>
      </c>
      <c r="F963" s="3">
        <v>-2.9148054567249702</v>
      </c>
      <c r="G963" s="3">
        <v>32.664969999999997</v>
      </c>
      <c r="H963" s="3">
        <v>-10.994632152588499</v>
      </c>
      <c r="I963" s="3">
        <v>30.55</v>
      </c>
      <c r="J963" s="3">
        <v>31.3</v>
      </c>
      <c r="K963" s="3">
        <v>29.72</v>
      </c>
      <c r="L963" s="3">
        <v>-17.411444141689302</v>
      </c>
    </row>
    <row r="964" spans="1:12" ht="15" customHeight="1" x14ac:dyDescent="0.25">
      <c r="A964" s="101">
        <v>43845</v>
      </c>
      <c r="B964" s="3">
        <v>30.26</v>
      </c>
      <c r="C964" s="99">
        <v>577287</v>
      </c>
      <c r="D964" s="3">
        <v>-4.9999999999997102E-2</v>
      </c>
      <c r="E964" s="3">
        <v>-0.16496205872648101</v>
      </c>
      <c r="F964" s="3">
        <v>-0.164953465440176</v>
      </c>
      <c r="G964" s="3">
        <v>32.611088000000002</v>
      </c>
      <c r="H964" s="3">
        <v>-11.141449591280599</v>
      </c>
      <c r="I964" s="3">
        <v>30.22</v>
      </c>
      <c r="J964" s="3">
        <v>30.35</v>
      </c>
      <c r="K964" s="3">
        <v>29.35</v>
      </c>
      <c r="L964" s="3">
        <v>-17.547683923705701</v>
      </c>
    </row>
    <row r="965" spans="1:12" ht="15" customHeight="1" x14ac:dyDescent="0.25">
      <c r="A965" s="101">
        <v>43846</v>
      </c>
      <c r="B965" s="3">
        <v>30.31</v>
      </c>
      <c r="C965" s="99">
        <v>678568</v>
      </c>
      <c r="D965" s="3">
        <v>4.9999999999997102E-2</v>
      </c>
      <c r="E965" s="3">
        <v>0.165234633179101</v>
      </c>
      <c r="F965" s="3">
        <v>0.16522601147190799</v>
      </c>
      <c r="G965" s="3">
        <v>32.664969999999997</v>
      </c>
      <c r="H965" s="3">
        <v>-10.994632152588499</v>
      </c>
      <c r="I965" s="3">
        <v>30.27</v>
      </c>
      <c r="J965" s="3">
        <v>30.89</v>
      </c>
      <c r="K965" s="3">
        <v>30.27</v>
      </c>
      <c r="L965" s="3">
        <v>-17.411444141689302</v>
      </c>
    </row>
    <row r="966" spans="1:12" ht="15" customHeight="1" x14ac:dyDescent="0.25">
      <c r="A966" s="101">
        <v>43847</v>
      </c>
      <c r="B966" s="3">
        <v>30.44</v>
      </c>
      <c r="C966" s="99">
        <v>721963</v>
      </c>
      <c r="D966" s="3">
        <v>0.130000000000002</v>
      </c>
      <c r="E966" s="3">
        <v>0.42890135268889201</v>
      </c>
      <c r="F966" s="3">
        <v>0.42890901170276002</v>
      </c>
      <c r="G966" s="3">
        <v>32.805073</v>
      </c>
      <c r="H966" s="3">
        <v>-10.612880108991799</v>
      </c>
      <c r="I966" s="3">
        <v>30.72</v>
      </c>
      <c r="J966" s="3">
        <v>30.9</v>
      </c>
      <c r="K966" s="3">
        <v>29.92</v>
      </c>
      <c r="L966" s="3">
        <v>-17.057220708446799</v>
      </c>
    </row>
    <row r="967" spans="1:12" ht="15" customHeight="1" x14ac:dyDescent="0.25">
      <c r="A967" s="101">
        <v>43850</v>
      </c>
      <c r="B967" s="3">
        <v>29.81</v>
      </c>
      <c r="C967" s="99">
        <v>825473</v>
      </c>
      <c r="D967" s="3">
        <v>-0.630000000000002</v>
      </c>
      <c r="E967" s="3">
        <v>-2.06964520367938</v>
      </c>
      <c r="F967" s="3">
        <v>-2.06964331400816</v>
      </c>
      <c r="G967" s="3">
        <v>32.126125000000002</v>
      </c>
      <c r="H967" s="3">
        <v>-12.4628746594005</v>
      </c>
      <c r="I967" s="3">
        <v>30.44</v>
      </c>
      <c r="J967" s="3">
        <v>30.44</v>
      </c>
      <c r="K967" s="3">
        <v>29.56</v>
      </c>
      <c r="L967" s="3">
        <v>-18.773841961852799</v>
      </c>
    </row>
    <row r="968" spans="1:12" ht="15" customHeight="1" x14ac:dyDescent="0.25">
      <c r="A968" s="101">
        <v>43851</v>
      </c>
      <c r="B968" s="3">
        <v>29.75</v>
      </c>
      <c r="C968" s="99">
        <v>424345</v>
      </c>
      <c r="D968" s="3">
        <v>-5.99999999999987E-2</v>
      </c>
      <c r="E968" s="3">
        <v>-0.201274740020118</v>
      </c>
      <c r="F968" s="3">
        <v>-0.201278554447514</v>
      </c>
      <c r="G968" s="3">
        <v>32.061461999999999</v>
      </c>
      <c r="H968" s="3">
        <v>-12.639068119891</v>
      </c>
      <c r="I968" s="3">
        <v>29.79</v>
      </c>
      <c r="J968" s="3">
        <v>30.16</v>
      </c>
      <c r="K968" s="3">
        <v>29.58</v>
      </c>
      <c r="L968" s="3">
        <v>-18.9373297002724</v>
      </c>
    </row>
    <row r="969" spans="1:12" ht="15" customHeight="1" x14ac:dyDescent="0.25">
      <c r="A969" s="101">
        <v>43852</v>
      </c>
      <c r="B969" s="3">
        <v>29.86</v>
      </c>
      <c r="C969" s="99">
        <v>269640</v>
      </c>
      <c r="D969" s="3">
        <v>0.109999999999999</v>
      </c>
      <c r="E969" s="3">
        <v>0.36974789915966699</v>
      </c>
      <c r="F969" s="3">
        <v>0.36975232133831198</v>
      </c>
      <c r="G969" s="3">
        <v>32.180010000000003</v>
      </c>
      <c r="H969" s="3">
        <v>-12.316049046321501</v>
      </c>
      <c r="I969" s="3">
        <v>30.03</v>
      </c>
      <c r="J969" s="3">
        <v>30.03</v>
      </c>
      <c r="K969" s="3">
        <v>29.71</v>
      </c>
      <c r="L969" s="3">
        <v>-18.637602179836499</v>
      </c>
    </row>
    <row r="970" spans="1:12" ht="15" customHeight="1" x14ac:dyDescent="0.25">
      <c r="A970" s="101">
        <v>43853</v>
      </c>
      <c r="B970" s="3">
        <v>28.95</v>
      </c>
      <c r="C970" s="99">
        <v>585387</v>
      </c>
      <c r="D970" s="3">
        <v>-0.91</v>
      </c>
      <c r="E970" s="3">
        <v>-3.04755525787006</v>
      </c>
      <c r="F970" s="3">
        <v>-3.04755654208933</v>
      </c>
      <c r="G970" s="3">
        <v>31.199306</v>
      </c>
      <c r="H970" s="3">
        <v>-14.9882670299727</v>
      </c>
      <c r="I970" s="3">
        <v>29.66</v>
      </c>
      <c r="J970" s="3">
        <v>29.86</v>
      </c>
      <c r="K970" s="3">
        <v>28.9</v>
      </c>
      <c r="L970" s="3">
        <v>-21.117166212533999</v>
      </c>
    </row>
    <row r="971" spans="1:12" ht="15" customHeight="1" x14ac:dyDescent="0.25">
      <c r="A971" s="101">
        <v>43854</v>
      </c>
      <c r="B971" s="3">
        <v>28.45</v>
      </c>
      <c r="C971" s="99">
        <v>461376</v>
      </c>
      <c r="D971" s="3">
        <v>-0.5</v>
      </c>
      <c r="E971" s="3">
        <v>-1.72711571675302</v>
      </c>
      <c r="F971" s="3">
        <v>-1.72710892992299</v>
      </c>
      <c r="G971" s="3">
        <v>30.66046</v>
      </c>
      <c r="H971" s="3">
        <v>-16.456512261580301</v>
      </c>
      <c r="I971" s="3">
        <v>28.96</v>
      </c>
      <c r="J971" s="3">
        <v>29.34</v>
      </c>
      <c r="K971" s="3">
        <v>28.34</v>
      </c>
      <c r="L971" s="3">
        <v>-22.4795640326975</v>
      </c>
    </row>
    <row r="972" spans="1:12" ht="15" customHeight="1" x14ac:dyDescent="0.25">
      <c r="A972" s="101">
        <v>43857</v>
      </c>
      <c r="B972" s="3">
        <v>28.41</v>
      </c>
      <c r="C972" s="99">
        <v>540489</v>
      </c>
      <c r="D972" s="3">
        <v>-3.9999999999999099E-2</v>
      </c>
      <c r="E972" s="3">
        <v>-0.14059753954305201</v>
      </c>
      <c r="F972" s="3">
        <v>-0.14060454409360301</v>
      </c>
      <c r="G972" s="3">
        <v>30.617349999999998</v>
      </c>
      <c r="H972" s="3">
        <v>-16.573978201634802</v>
      </c>
      <c r="I972" s="3">
        <v>28.3</v>
      </c>
      <c r="J972" s="3">
        <v>28.45</v>
      </c>
      <c r="K972" s="3">
        <v>27.62</v>
      </c>
      <c r="L972" s="3">
        <v>-22.588555858310599</v>
      </c>
    </row>
    <row r="973" spans="1:12" ht="15" customHeight="1" x14ac:dyDescent="0.25">
      <c r="A973" s="101">
        <v>43858</v>
      </c>
      <c r="B973" s="3">
        <v>28.2</v>
      </c>
      <c r="C973" s="99">
        <v>555512</v>
      </c>
      <c r="D973" s="3">
        <v>-0.21</v>
      </c>
      <c r="E973" s="3">
        <v>-0.73917634635691698</v>
      </c>
      <c r="F973" s="3">
        <v>-0.73917239734986295</v>
      </c>
      <c r="G973" s="3">
        <v>30.391034999999999</v>
      </c>
      <c r="H973" s="3">
        <v>-17.190640326975402</v>
      </c>
      <c r="I973" s="3">
        <v>28.41</v>
      </c>
      <c r="J973" s="3">
        <v>28.49</v>
      </c>
      <c r="K973" s="3">
        <v>27.42</v>
      </c>
      <c r="L973" s="3">
        <v>-23.1607629427793</v>
      </c>
    </row>
    <row r="974" spans="1:12" ht="15" customHeight="1" x14ac:dyDescent="0.25">
      <c r="A974" s="101">
        <v>43859</v>
      </c>
      <c r="B974" s="3">
        <v>28.25</v>
      </c>
      <c r="C974" s="99">
        <v>320282</v>
      </c>
      <c r="D974" s="3">
        <v>5.0000000000000697E-2</v>
      </c>
      <c r="E974" s="3">
        <v>0.17730496453900399</v>
      </c>
      <c r="F974" s="3">
        <v>0.17729899623359899</v>
      </c>
      <c r="G974" s="3">
        <v>30.444918000000001</v>
      </c>
      <c r="H974" s="3">
        <v>-17.043820163487698</v>
      </c>
      <c r="I974" s="3">
        <v>28.21</v>
      </c>
      <c r="J974" s="3">
        <v>28.5</v>
      </c>
      <c r="K974" s="3">
        <v>27.71</v>
      </c>
      <c r="L974" s="3">
        <v>-23.0245231607629</v>
      </c>
    </row>
    <row r="975" spans="1:12" ht="15" customHeight="1" x14ac:dyDescent="0.25">
      <c r="A975" s="101">
        <v>43860</v>
      </c>
      <c r="B975" s="3">
        <v>28.08</v>
      </c>
      <c r="C975" s="99">
        <v>246626</v>
      </c>
      <c r="D975" s="3">
        <v>-0.17000000000000101</v>
      </c>
      <c r="E975" s="3">
        <v>-0.60176991150443504</v>
      </c>
      <c r="F975" s="3">
        <v>-0.60176874183074303</v>
      </c>
      <c r="G975" s="3">
        <v>30.261710000000001</v>
      </c>
      <c r="H975" s="3">
        <v>-17.5430245231607</v>
      </c>
      <c r="I975" s="3">
        <v>28.4</v>
      </c>
      <c r="J975" s="3">
        <v>28.6</v>
      </c>
      <c r="K975" s="3">
        <v>28</v>
      </c>
      <c r="L975" s="3">
        <v>-23.487738419618498</v>
      </c>
    </row>
    <row r="976" spans="1:12" ht="15" customHeight="1" x14ac:dyDescent="0.25">
      <c r="A976" s="101">
        <v>43861</v>
      </c>
      <c r="B976" s="3">
        <v>29.6</v>
      </c>
      <c r="C976" s="99">
        <v>1285196</v>
      </c>
      <c r="D976" s="3">
        <v>1.52</v>
      </c>
      <c r="E976" s="3">
        <v>5.4131054131054199</v>
      </c>
      <c r="F976" s="3">
        <v>5.4131078514730397</v>
      </c>
      <c r="G976" s="3">
        <v>31.899809000000001</v>
      </c>
      <c r="H976" s="3">
        <v>-13.0795395095367</v>
      </c>
      <c r="I976" s="3">
        <v>28</v>
      </c>
      <c r="J976" s="3">
        <v>30.19</v>
      </c>
      <c r="K976" s="3">
        <v>27.02</v>
      </c>
      <c r="L976" s="3">
        <v>-19.3460490463215</v>
      </c>
    </row>
    <row r="977" spans="1:12" ht="15" customHeight="1" x14ac:dyDescent="0.25">
      <c r="A977" s="101">
        <v>43864</v>
      </c>
      <c r="B977" s="3">
        <v>29.39</v>
      </c>
      <c r="C977" s="99">
        <v>483220</v>
      </c>
      <c r="D977" s="3">
        <v>-0.21</v>
      </c>
      <c r="E977" s="3">
        <v>-0.70945945945945998</v>
      </c>
      <c r="F977" s="3">
        <v>-0.70946192812628694</v>
      </c>
      <c r="G977" s="3">
        <v>31.673492</v>
      </c>
      <c r="H977" s="3">
        <v>-13.6962070844686</v>
      </c>
      <c r="I977" s="3">
        <v>29.53</v>
      </c>
      <c r="J977" s="3">
        <v>29.69</v>
      </c>
      <c r="K977" s="3">
        <v>28.5</v>
      </c>
      <c r="L977" s="3">
        <v>-19.918256130790098</v>
      </c>
    </row>
    <row r="978" spans="1:12" ht="15" customHeight="1" x14ac:dyDescent="0.25">
      <c r="A978" s="101">
        <v>43865</v>
      </c>
      <c r="B978" s="3">
        <v>29.75</v>
      </c>
      <c r="C978" s="99">
        <v>367907</v>
      </c>
      <c r="D978" s="3">
        <v>0.35999999999999899</v>
      </c>
      <c r="E978" s="3">
        <v>1.22490643075876</v>
      </c>
      <c r="F978" s="3">
        <v>1.2249044090244201</v>
      </c>
      <c r="G978" s="3">
        <v>32.061461999999999</v>
      </c>
      <c r="H978" s="3">
        <v>-12.639068119891</v>
      </c>
      <c r="I978" s="3">
        <v>29.6</v>
      </c>
      <c r="J978" s="3">
        <v>30.14</v>
      </c>
      <c r="K978" s="3">
        <v>29.54</v>
      </c>
      <c r="L978" s="3">
        <v>-18.9373297002724</v>
      </c>
    </row>
    <row r="979" spans="1:12" ht="15" customHeight="1" x14ac:dyDescent="0.25">
      <c r="A979" s="101">
        <v>43866</v>
      </c>
      <c r="B979" s="3">
        <v>30.01</v>
      </c>
      <c r="C979" s="99">
        <v>272117</v>
      </c>
      <c r="D979" s="3">
        <v>0.26000000000000101</v>
      </c>
      <c r="E979" s="3">
        <v>0.873949579831934</v>
      </c>
      <c r="F979" s="3">
        <v>0.87394954104089695</v>
      </c>
      <c r="G979" s="3">
        <v>32.341662999999997</v>
      </c>
      <c r="H979" s="3">
        <v>-11.8755776566757</v>
      </c>
      <c r="I979" s="3">
        <v>29.67</v>
      </c>
      <c r="J979" s="3">
        <v>30.21</v>
      </c>
      <c r="K979" s="3">
        <v>29.67</v>
      </c>
      <c r="L979" s="3">
        <v>-18.228882833787399</v>
      </c>
    </row>
    <row r="980" spans="1:12" ht="15" customHeight="1" x14ac:dyDescent="0.25">
      <c r="A980" s="101">
        <v>43867</v>
      </c>
      <c r="B980" s="3">
        <v>30.92</v>
      </c>
      <c r="C980" s="99">
        <v>607002</v>
      </c>
      <c r="D980" s="3">
        <v>0.91</v>
      </c>
      <c r="E980" s="3">
        <v>3.03232255914696</v>
      </c>
      <c r="F980" s="3">
        <v>3.032333247675</v>
      </c>
      <c r="G980" s="3">
        <v>33.322369999999999</v>
      </c>
      <c r="H980" s="3">
        <v>-9.2033514986376108</v>
      </c>
      <c r="I980" s="3">
        <v>30.02</v>
      </c>
      <c r="J980" s="3">
        <v>31.17</v>
      </c>
      <c r="K980" s="3">
        <v>30.02</v>
      </c>
      <c r="L980" s="3">
        <v>-15.749318801089901</v>
      </c>
    </row>
    <row r="981" spans="1:12" ht="15" customHeight="1" x14ac:dyDescent="0.25">
      <c r="A981" s="101">
        <v>43868</v>
      </c>
      <c r="B981" s="3">
        <v>29.43</v>
      </c>
      <c r="C981" s="99">
        <v>479655</v>
      </c>
      <c r="D981" s="3">
        <v>-1.49</v>
      </c>
      <c r="E981" s="3">
        <v>-4.8188874514877096</v>
      </c>
      <c r="F981" s="3">
        <v>-4.8188949345439704</v>
      </c>
      <c r="G981" s="3">
        <v>31.7166</v>
      </c>
      <c r="H981" s="3">
        <v>-13.5787465940054</v>
      </c>
      <c r="I981" s="3">
        <v>31.04</v>
      </c>
      <c r="J981" s="3">
        <v>31.04</v>
      </c>
      <c r="K981" s="3">
        <v>29.22</v>
      </c>
      <c r="L981" s="3">
        <v>-19.809264305177098</v>
      </c>
    </row>
    <row r="982" spans="1:12" ht="15" customHeight="1" x14ac:dyDescent="0.25">
      <c r="A982" s="101">
        <v>43871</v>
      </c>
      <c r="B982" s="3">
        <v>30.17</v>
      </c>
      <c r="C982" s="99">
        <v>342941</v>
      </c>
      <c r="D982" s="3">
        <v>0.74000000000000199</v>
      </c>
      <c r="E982" s="3">
        <v>2.51444104655114</v>
      </c>
      <c r="F982" s="3">
        <v>2.51444038768342</v>
      </c>
      <c r="G982" s="3">
        <v>32.514094999999998</v>
      </c>
      <c r="H982" s="3">
        <v>-11.4057356948229</v>
      </c>
      <c r="I982" s="3">
        <v>29.51</v>
      </c>
      <c r="J982" s="3">
        <v>30.47</v>
      </c>
      <c r="K982" s="3">
        <v>29.25</v>
      </c>
      <c r="L982" s="3">
        <v>-17.792915531335101</v>
      </c>
    </row>
    <row r="983" spans="1:12" ht="15" customHeight="1" x14ac:dyDescent="0.25">
      <c r="A983" s="101">
        <v>43872</v>
      </c>
      <c r="B983" s="3">
        <v>32.520000000000003</v>
      </c>
      <c r="C983" s="99">
        <v>1093231</v>
      </c>
      <c r="D983" s="3">
        <v>2.35</v>
      </c>
      <c r="E983" s="3">
        <v>7.7891945641365501</v>
      </c>
      <c r="F983" s="3">
        <v>7.7891911184979996</v>
      </c>
      <c r="G983" s="3">
        <v>35.046680000000002</v>
      </c>
      <c r="H983" s="3">
        <v>-4.5049591280653898</v>
      </c>
      <c r="I983" s="3">
        <v>30.3</v>
      </c>
      <c r="J983" s="3">
        <v>32.700000000000003</v>
      </c>
      <c r="K983" s="3">
        <v>30.17</v>
      </c>
      <c r="L983" s="3">
        <v>-11.389645776566701</v>
      </c>
    </row>
    <row r="984" spans="1:12" ht="15" customHeight="1" x14ac:dyDescent="0.25">
      <c r="A984" s="101">
        <v>43873</v>
      </c>
      <c r="B984" s="3">
        <v>33.369999999999997</v>
      </c>
      <c r="C984" s="99">
        <v>1190336</v>
      </c>
      <c r="D984" s="3">
        <v>0.84999999999999398</v>
      </c>
      <c r="E984" s="3">
        <v>2.61377613776137</v>
      </c>
      <c r="F984" s="3">
        <v>2.61377967898812</v>
      </c>
      <c r="G984" s="3">
        <v>35.962722999999997</v>
      </c>
      <c r="H984" s="3">
        <v>-2.0089291553133601</v>
      </c>
      <c r="I984" s="3">
        <v>32.51</v>
      </c>
      <c r="J984" s="3">
        <v>33.9</v>
      </c>
      <c r="K984" s="3">
        <v>32.17</v>
      </c>
      <c r="L984" s="3">
        <v>-9.0735694822888409</v>
      </c>
    </row>
    <row r="985" spans="1:12" ht="15" customHeight="1" x14ac:dyDescent="0.25">
      <c r="A985" s="101">
        <v>43874</v>
      </c>
      <c r="B985" s="3">
        <v>34.35</v>
      </c>
      <c r="C985" s="99">
        <v>1450624</v>
      </c>
      <c r="D985" s="3">
        <v>0.98000000000000398</v>
      </c>
      <c r="E985" s="3">
        <v>2.93676955349118</v>
      </c>
      <c r="F985" s="3">
        <v>2.9367659395535801</v>
      </c>
      <c r="G985" s="3">
        <v>37.018864000000001</v>
      </c>
      <c r="H985" s="3">
        <v>0.868839237057214</v>
      </c>
      <c r="I985" s="3">
        <v>33.44</v>
      </c>
      <c r="J985" s="3">
        <v>34.729999999999997</v>
      </c>
      <c r="K985" s="3">
        <v>33.04</v>
      </c>
      <c r="L985" s="3">
        <v>-6.4032697547683899</v>
      </c>
    </row>
    <row r="986" spans="1:12" ht="15" customHeight="1" x14ac:dyDescent="0.25">
      <c r="A986" s="101">
        <v>43875</v>
      </c>
      <c r="B986" s="3">
        <v>33.75</v>
      </c>
      <c r="C986" s="99">
        <v>4792597</v>
      </c>
      <c r="D986" s="3">
        <v>-0.60000000000000098</v>
      </c>
      <c r="E986" s="3">
        <v>-1.74672489082969</v>
      </c>
      <c r="F986" s="3">
        <v>-1.7467148640757799</v>
      </c>
      <c r="G986" s="3">
        <v>36.372250000000001</v>
      </c>
      <c r="H986" s="3">
        <v>-0.89305177111717005</v>
      </c>
      <c r="I986" s="3">
        <v>35.35</v>
      </c>
      <c r="J986" s="3">
        <v>35.82</v>
      </c>
      <c r="K986" s="3">
        <v>33.61</v>
      </c>
      <c r="L986" s="3">
        <v>-8.0381471389645807</v>
      </c>
    </row>
    <row r="987" spans="1:12" ht="15" customHeight="1" x14ac:dyDescent="0.25">
      <c r="A987" s="101">
        <v>43878</v>
      </c>
      <c r="B987" s="3">
        <v>33.94</v>
      </c>
      <c r="C987" s="99">
        <v>2736999</v>
      </c>
      <c r="D987" s="3">
        <v>0.189999999999997</v>
      </c>
      <c r="E987" s="3">
        <v>0.562962962962965</v>
      </c>
      <c r="F987" s="3">
        <v>0.56294840159736204</v>
      </c>
      <c r="G987" s="3">
        <v>36.577007000000002</v>
      </c>
      <c r="H987" s="3">
        <v>-0.33513079019073799</v>
      </c>
      <c r="I987" s="3">
        <v>34</v>
      </c>
      <c r="J987" s="3">
        <v>34.97</v>
      </c>
      <c r="K987" s="3">
        <v>33.56</v>
      </c>
      <c r="L987" s="3">
        <v>-7.5204359673024603</v>
      </c>
    </row>
    <row r="988" spans="1:12" ht="15" customHeight="1" x14ac:dyDescent="0.25">
      <c r="A988" s="101">
        <v>43879</v>
      </c>
      <c r="B988" s="3">
        <v>32.26</v>
      </c>
      <c r="C988" s="99">
        <v>2254163</v>
      </c>
      <c r="D988" s="3">
        <v>-1.6799999999999899</v>
      </c>
      <c r="E988" s="3">
        <v>-4.9499116087212602</v>
      </c>
      <c r="F988" s="3">
        <v>-4.9499047311334099</v>
      </c>
      <c r="G988" s="3">
        <v>34.766480000000001</v>
      </c>
      <c r="H988" s="3">
        <v>-5.2684468664850099</v>
      </c>
      <c r="I988" s="3">
        <v>33.96</v>
      </c>
      <c r="J988" s="3">
        <v>34</v>
      </c>
      <c r="K988" s="3">
        <v>32.1</v>
      </c>
      <c r="L988" s="3">
        <v>-12.0980926430517</v>
      </c>
    </row>
    <row r="989" spans="1:12" ht="15" customHeight="1" x14ac:dyDescent="0.25">
      <c r="A989" s="101">
        <v>43880</v>
      </c>
      <c r="B989" s="3">
        <v>33.36</v>
      </c>
      <c r="C989" s="99">
        <v>1206142</v>
      </c>
      <c r="D989" s="3">
        <v>1.1000000000000001</v>
      </c>
      <c r="E989" s="3">
        <v>3.4097954122752601</v>
      </c>
      <c r="F989" s="3">
        <v>3.4097958723459998</v>
      </c>
      <c r="G989" s="3">
        <v>35.951946</v>
      </c>
      <c r="H989" s="3">
        <v>-2.0382942779291602</v>
      </c>
      <c r="I989" s="3">
        <v>32.35</v>
      </c>
      <c r="J989" s="3">
        <v>33.4</v>
      </c>
      <c r="K989" s="3">
        <v>31.8</v>
      </c>
      <c r="L989" s="3">
        <v>-9.1008174386921006</v>
      </c>
    </row>
    <row r="990" spans="1:12" ht="15" customHeight="1" x14ac:dyDescent="0.25">
      <c r="A990" s="101">
        <v>43881</v>
      </c>
      <c r="B990" s="3">
        <v>33.24</v>
      </c>
      <c r="C990" s="99">
        <v>1832424</v>
      </c>
      <c r="D990" s="3">
        <v>-0.119999999999997</v>
      </c>
      <c r="E990" s="3">
        <v>-0.35971223021582499</v>
      </c>
      <c r="F990" s="3">
        <v>-0.35970792791022399</v>
      </c>
      <c r="G990" s="3">
        <v>35.822623999999998</v>
      </c>
      <c r="H990" s="3">
        <v>-2.39067029972753</v>
      </c>
      <c r="I990" s="3">
        <v>32.799999999999997</v>
      </c>
      <c r="J990" s="3">
        <v>34.24</v>
      </c>
      <c r="K990" s="3">
        <v>32.700000000000003</v>
      </c>
      <c r="L990" s="3">
        <v>-9.4277929155313291</v>
      </c>
    </row>
    <row r="991" spans="1:12" ht="15" customHeight="1" x14ac:dyDescent="0.25">
      <c r="A991" s="101">
        <v>43882</v>
      </c>
      <c r="B991" s="3">
        <v>32.82</v>
      </c>
      <c r="C991" s="99">
        <v>881164</v>
      </c>
      <c r="D991" s="3">
        <v>-0.42000000000000098</v>
      </c>
      <c r="E991" s="3">
        <v>-1.2635379061371901</v>
      </c>
      <c r="F991" s="3">
        <v>-1.2635422798731699</v>
      </c>
      <c r="G991" s="3">
        <v>35.369990000000001</v>
      </c>
      <c r="H991" s="3">
        <v>-3.6240054495912801</v>
      </c>
      <c r="I991" s="3">
        <v>33.24</v>
      </c>
      <c r="J991" s="3">
        <v>33.83</v>
      </c>
      <c r="K991" s="3">
        <v>32.75</v>
      </c>
      <c r="L991" s="3">
        <v>-10.5722070844686</v>
      </c>
    </row>
    <row r="992" spans="1:12" ht="15" customHeight="1" x14ac:dyDescent="0.25">
      <c r="A992" s="101">
        <v>43885</v>
      </c>
      <c r="B992" s="3">
        <v>31.49</v>
      </c>
      <c r="C992" s="99">
        <v>796882</v>
      </c>
      <c r="D992" s="3">
        <v>-1.33</v>
      </c>
      <c r="E992" s="3">
        <v>-4.0524070688604503</v>
      </c>
      <c r="F992" s="3">
        <v>-4.0524099667543103</v>
      </c>
      <c r="G992" s="3">
        <v>33.936653</v>
      </c>
      <c r="H992" s="3">
        <v>-7.5295558583106299</v>
      </c>
      <c r="I992" s="3">
        <v>32.229999999999997</v>
      </c>
      <c r="J992" s="3">
        <v>32.29</v>
      </c>
      <c r="K992" s="3">
        <v>31.3</v>
      </c>
      <c r="L992" s="3">
        <v>-14.1961852861035</v>
      </c>
    </row>
    <row r="993" spans="1:12" ht="15" customHeight="1" x14ac:dyDescent="0.25">
      <c r="A993" s="101">
        <v>43886</v>
      </c>
      <c r="B993" s="3">
        <v>31.33</v>
      </c>
      <c r="C993" s="99">
        <v>508441</v>
      </c>
      <c r="D993" s="3">
        <v>-0.16</v>
      </c>
      <c r="E993" s="3">
        <v>-0.50809780882819999</v>
      </c>
      <c r="F993" s="3">
        <v>-0.50810255212851896</v>
      </c>
      <c r="G993" s="3">
        <v>33.764220000000002</v>
      </c>
      <c r="H993" s="3">
        <v>-7.9994005449591299</v>
      </c>
      <c r="I993" s="3">
        <v>31.4</v>
      </c>
      <c r="J993" s="3">
        <v>32</v>
      </c>
      <c r="K993" s="3">
        <v>31.12</v>
      </c>
      <c r="L993" s="3">
        <v>-14.632152588555799</v>
      </c>
    </row>
    <row r="994" spans="1:12" ht="15" customHeight="1" x14ac:dyDescent="0.25">
      <c r="A994" s="101">
        <v>43887</v>
      </c>
      <c r="B994" s="3">
        <v>30.65</v>
      </c>
      <c r="C994" s="99">
        <v>1427761</v>
      </c>
      <c r="D994" s="3">
        <v>-0.67999999999999905</v>
      </c>
      <c r="E994" s="3">
        <v>-2.1704436642195999</v>
      </c>
      <c r="F994" s="3">
        <v>-2.1704425572395798</v>
      </c>
      <c r="G994" s="3">
        <v>33.031387000000002</v>
      </c>
      <c r="H994" s="3">
        <v>-9.9962207084468595</v>
      </c>
      <c r="I994" s="3">
        <v>31.29</v>
      </c>
      <c r="J994" s="3">
        <v>31.29</v>
      </c>
      <c r="K994" s="3">
        <v>29.83</v>
      </c>
      <c r="L994" s="3">
        <v>-16.485013623978201</v>
      </c>
    </row>
    <row r="995" spans="1:12" ht="15" customHeight="1" x14ac:dyDescent="0.25">
      <c r="A995" s="101">
        <v>43888</v>
      </c>
      <c r="B995" s="3">
        <v>28.8</v>
      </c>
      <c r="C995" s="99">
        <v>1672193</v>
      </c>
      <c r="D995" s="3">
        <v>-1.8499999999999901</v>
      </c>
      <c r="E995" s="3">
        <v>-6.0358890701468102</v>
      </c>
      <c r="F995" s="3">
        <v>-6.0358833857022098</v>
      </c>
      <c r="G995" s="3">
        <v>31.037651</v>
      </c>
      <c r="H995" s="3">
        <v>-15.4287438692098</v>
      </c>
      <c r="I995" s="3">
        <v>30.02</v>
      </c>
      <c r="J995" s="3">
        <v>30.02</v>
      </c>
      <c r="K995" s="3">
        <v>28.24</v>
      </c>
      <c r="L995" s="3">
        <v>-21.525885558583099</v>
      </c>
    </row>
    <row r="996" spans="1:12" ht="15" customHeight="1" x14ac:dyDescent="0.25">
      <c r="A996" s="101">
        <v>43889</v>
      </c>
      <c r="B996" s="3">
        <v>27.3</v>
      </c>
      <c r="C996" s="99">
        <v>1502182</v>
      </c>
      <c r="D996" s="3">
        <v>-1.5</v>
      </c>
      <c r="E996" s="3">
        <v>-5.2083333333333304</v>
      </c>
      <c r="F996" s="3">
        <v>-5.2083355148235899</v>
      </c>
      <c r="G996" s="3">
        <v>29.421106000000002</v>
      </c>
      <c r="H996" s="3">
        <v>-19.833498637602101</v>
      </c>
      <c r="I996" s="3">
        <v>27.5</v>
      </c>
      <c r="J996" s="3">
        <v>28.08</v>
      </c>
      <c r="K996" s="3">
        <v>27.06</v>
      </c>
      <c r="L996" s="3">
        <v>-25.613079019073499</v>
      </c>
    </row>
    <row r="997" spans="1:12" ht="15" customHeight="1" x14ac:dyDescent="0.25">
      <c r="A997" s="101">
        <v>43892</v>
      </c>
      <c r="B997" s="3">
        <v>27.68</v>
      </c>
      <c r="C997" s="99">
        <v>1274636</v>
      </c>
      <c r="D997" s="3">
        <v>0.37999999999999901</v>
      </c>
      <c r="E997" s="3">
        <v>1.3919413919413799</v>
      </c>
      <c r="F997" s="3">
        <v>1.39194291336293</v>
      </c>
      <c r="G997" s="3">
        <v>29.830631</v>
      </c>
      <c r="H997" s="3">
        <v>-18.717626702997201</v>
      </c>
      <c r="I997" s="3">
        <v>28</v>
      </c>
      <c r="J997" s="3">
        <v>28.46</v>
      </c>
      <c r="K997" s="3">
        <v>26.24</v>
      </c>
      <c r="L997" s="3">
        <v>-24.577656675749299</v>
      </c>
    </row>
    <row r="998" spans="1:12" ht="15" customHeight="1" x14ac:dyDescent="0.25">
      <c r="A998" s="101">
        <v>43893</v>
      </c>
      <c r="B998" s="3">
        <v>27.26</v>
      </c>
      <c r="C998" s="99">
        <v>1116946</v>
      </c>
      <c r="D998" s="3">
        <v>-0.41999999999999799</v>
      </c>
      <c r="E998" s="3">
        <v>-1.5173410404624099</v>
      </c>
      <c r="F998" s="3">
        <v>-1.51733632453165</v>
      </c>
      <c r="G998" s="3">
        <v>29.378</v>
      </c>
      <c r="H998" s="3">
        <v>-19.9509536784741</v>
      </c>
      <c r="I998" s="3">
        <v>28.27</v>
      </c>
      <c r="J998" s="3">
        <v>28.38</v>
      </c>
      <c r="K998" s="3">
        <v>27.1</v>
      </c>
      <c r="L998" s="3">
        <v>-25.722070844686598</v>
      </c>
    </row>
    <row r="999" spans="1:12" ht="15" customHeight="1" x14ac:dyDescent="0.25">
      <c r="A999" s="101">
        <v>43894</v>
      </c>
      <c r="B999" s="3">
        <v>26.32</v>
      </c>
      <c r="C999" s="99">
        <v>1085783</v>
      </c>
      <c r="D999" s="3">
        <v>-0.94000000000000095</v>
      </c>
      <c r="E999" s="3">
        <v>-3.4482758620689702</v>
      </c>
      <c r="F999" s="3">
        <v>-3.44827762271087</v>
      </c>
      <c r="G999" s="3">
        <v>28.364965000000002</v>
      </c>
      <c r="H999" s="3">
        <v>-22.711267029972699</v>
      </c>
      <c r="I999" s="3">
        <v>27.26</v>
      </c>
      <c r="J999" s="3">
        <v>27.28</v>
      </c>
      <c r="K999" s="3">
        <v>26.08</v>
      </c>
      <c r="L999" s="3">
        <v>-28.283378746594</v>
      </c>
    </row>
    <row r="1000" spans="1:12" ht="15" customHeight="1" x14ac:dyDescent="0.25">
      <c r="A1000" s="101">
        <v>43895</v>
      </c>
      <c r="B1000" s="3">
        <v>26</v>
      </c>
      <c r="C1000" s="99">
        <v>1089460</v>
      </c>
      <c r="D1000" s="3">
        <v>-0.32</v>
      </c>
      <c r="E1000" s="3">
        <v>-1.21580547112462</v>
      </c>
      <c r="F1000" s="3">
        <v>-1.21580618907867</v>
      </c>
      <c r="G1000" s="3">
        <v>28.020102000000001</v>
      </c>
      <c r="H1000" s="3">
        <v>-23.6509482288828</v>
      </c>
      <c r="I1000" s="3">
        <v>26.67</v>
      </c>
      <c r="J1000" s="3">
        <v>26.89</v>
      </c>
      <c r="K1000" s="3">
        <v>25.33</v>
      </c>
      <c r="L1000" s="3">
        <v>-29.155313351498599</v>
      </c>
    </row>
    <row r="1001" spans="1:12" ht="15" customHeight="1" x14ac:dyDescent="0.25">
      <c r="A1001" s="101">
        <v>43896</v>
      </c>
      <c r="B1001" s="3">
        <v>26.1</v>
      </c>
      <c r="C1001" s="99">
        <v>1476489</v>
      </c>
      <c r="D1001" s="3">
        <v>0.100000000000001</v>
      </c>
      <c r="E1001" s="3">
        <v>0.38461538461538303</v>
      </c>
      <c r="F1001" s="3">
        <v>0.384616729803477</v>
      </c>
      <c r="G1001" s="3">
        <v>28.127872</v>
      </c>
      <c r="H1001" s="3">
        <v>-23.357297002724799</v>
      </c>
      <c r="I1001" s="3">
        <v>25.71</v>
      </c>
      <c r="J1001" s="3">
        <v>26.39</v>
      </c>
      <c r="K1001" s="3">
        <v>24.9</v>
      </c>
      <c r="L1001" s="3">
        <v>-28.882833787465898</v>
      </c>
    </row>
    <row r="1002" spans="1:12" ht="15" customHeight="1" x14ac:dyDescent="0.25">
      <c r="A1002" s="101">
        <v>43899</v>
      </c>
      <c r="B1002" s="3">
        <v>26.4</v>
      </c>
      <c r="C1002" s="99">
        <v>2940704</v>
      </c>
      <c r="D1002" s="3">
        <v>0.29999999999999699</v>
      </c>
      <c r="E1002" s="3">
        <v>1.1494252873563</v>
      </c>
      <c r="F1002" s="3">
        <v>1.14942218167091</v>
      </c>
      <c r="G1002" s="3">
        <v>28.451180000000001</v>
      </c>
      <c r="H1002" s="3">
        <v>-22.476348773841899</v>
      </c>
      <c r="I1002" s="3">
        <v>24.85</v>
      </c>
      <c r="J1002" s="3">
        <v>27.37</v>
      </c>
      <c r="K1002" s="3">
        <v>24.7</v>
      </c>
      <c r="L1002" s="3">
        <v>-28.065395095367801</v>
      </c>
    </row>
    <row r="1003" spans="1:12" ht="15" customHeight="1" x14ac:dyDescent="0.25">
      <c r="A1003" s="101">
        <v>43900</v>
      </c>
      <c r="B1003" s="3">
        <v>26.51</v>
      </c>
      <c r="C1003" s="99">
        <v>1837799</v>
      </c>
      <c r="D1003" s="3">
        <v>0.110000000000002</v>
      </c>
      <c r="E1003" s="3">
        <v>0.416666666666687</v>
      </c>
      <c r="F1003" s="3">
        <v>0.41666813116363299</v>
      </c>
      <c r="G1003" s="3">
        <v>28.569727</v>
      </c>
      <c r="H1003" s="3">
        <v>-22.153332425068101</v>
      </c>
      <c r="I1003" s="3">
        <v>27.7</v>
      </c>
      <c r="J1003" s="3">
        <v>28.45</v>
      </c>
      <c r="K1003" s="3">
        <v>26.16</v>
      </c>
      <c r="L1003" s="3">
        <v>-27.7656675749318</v>
      </c>
    </row>
    <row r="1004" spans="1:12" ht="15" customHeight="1" x14ac:dyDescent="0.25">
      <c r="A1004" s="101">
        <v>43901</v>
      </c>
      <c r="B1004" s="3">
        <v>25.35</v>
      </c>
      <c r="C1004" s="99">
        <v>1611466</v>
      </c>
      <c r="D1004" s="3">
        <v>-1.1599999999999999</v>
      </c>
      <c r="E1004" s="3">
        <v>-4.3757072802715999</v>
      </c>
      <c r="F1004" s="3">
        <v>-4.3757050951169303</v>
      </c>
      <c r="G1004" s="3">
        <v>27.319600000000001</v>
      </c>
      <c r="H1004" s="3">
        <v>-25.5596730245231</v>
      </c>
      <c r="I1004" s="3">
        <v>26.55</v>
      </c>
      <c r="J1004" s="3">
        <v>27.1</v>
      </c>
      <c r="K1004" s="3">
        <v>24.96</v>
      </c>
      <c r="L1004" s="3">
        <v>-30.926430517711101</v>
      </c>
    </row>
    <row r="1005" spans="1:12" ht="15" customHeight="1" x14ac:dyDescent="0.25">
      <c r="A1005" s="101">
        <v>43902</v>
      </c>
      <c r="B1005" s="3">
        <v>22.34</v>
      </c>
      <c r="C1005" s="99">
        <v>2401633</v>
      </c>
      <c r="D1005" s="3">
        <v>-3.01</v>
      </c>
      <c r="E1005" s="3">
        <v>-11.8737672583826</v>
      </c>
      <c r="F1005" s="3">
        <v>-11.873771943952301</v>
      </c>
      <c r="G1005" s="3">
        <v>24.075733</v>
      </c>
      <c r="H1005" s="3">
        <v>-34.398547683923702</v>
      </c>
      <c r="I1005" s="3">
        <v>23.4</v>
      </c>
      <c r="J1005" s="3">
        <v>24.5</v>
      </c>
      <c r="K1005" s="3">
        <v>22.09</v>
      </c>
      <c r="L1005" s="3">
        <v>-39.128065395095298</v>
      </c>
    </row>
    <row r="1006" spans="1:12" ht="15" customHeight="1" x14ac:dyDescent="0.25">
      <c r="A1006" s="101">
        <v>43903</v>
      </c>
      <c r="B1006" s="3">
        <v>21.86</v>
      </c>
      <c r="C1006" s="99">
        <v>2875117</v>
      </c>
      <c r="D1006" s="3">
        <v>-0.48</v>
      </c>
      <c r="E1006" s="3">
        <v>-2.14861235452104</v>
      </c>
      <c r="F1006" s="3">
        <v>-2.1486033260129598</v>
      </c>
      <c r="G1006" s="3">
        <v>23.558440999999998</v>
      </c>
      <c r="H1006" s="3">
        <v>-35.808062670299698</v>
      </c>
      <c r="I1006" s="3">
        <v>22.6</v>
      </c>
      <c r="J1006" s="3">
        <v>23.75</v>
      </c>
      <c r="K1006" s="3">
        <v>21.3</v>
      </c>
      <c r="L1006" s="3">
        <v>-40.435967302452298</v>
      </c>
    </row>
    <row r="1007" spans="1:12" ht="15" customHeight="1" x14ac:dyDescent="0.25">
      <c r="A1007" s="101">
        <v>43906</v>
      </c>
      <c r="B1007" s="3">
        <v>20.9</v>
      </c>
      <c r="C1007" s="99">
        <v>2440563</v>
      </c>
      <c r="D1007" s="3">
        <v>-0.96</v>
      </c>
      <c r="E1007" s="3">
        <v>-4.3915827996340404</v>
      </c>
      <c r="F1007" s="3">
        <v>-4.39158940950293</v>
      </c>
      <c r="G1007" s="3">
        <v>22.523851000000001</v>
      </c>
      <c r="H1007" s="3">
        <v>-38.627108991825601</v>
      </c>
      <c r="I1007" s="3">
        <v>21.29</v>
      </c>
      <c r="J1007" s="3">
        <v>21.45</v>
      </c>
      <c r="K1007" s="3">
        <v>19.66</v>
      </c>
      <c r="L1007" s="3">
        <v>-43.051771117166197</v>
      </c>
    </row>
    <row r="1008" spans="1:12" ht="15" customHeight="1" x14ac:dyDescent="0.25">
      <c r="A1008" s="101">
        <v>43907</v>
      </c>
      <c r="B1008" s="3">
        <v>22.4</v>
      </c>
      <c r="C1008" s="99">
        <v>2437963</v>
      </c>
      <c r="D1008" s="3">
        <v>1.5</v>
      </c>
      <c r="E1008" s="3">
        <v>7.1770334928229698</v>
      </c>
      <c r="F1008" s="3">
        <v>7.17703646681022</v>
      </c>
      <c r="G1008" s="3">
        <v>24.140395999999999</v>
      </c>
      <c r="H1008" s="3">
        <v>-34.2223542234332</v>
      </c>
      <c r="I1008" s="3">
        <v>21.48</v>
      </c>
      <c r="J1008" s="3">
        <v>22.7</v>
      </c>
      <c r="K1008" s="3">
        <v>20.43</v>
      </c>
      <c r="L1008" s="3">
        <v>-38.964577656675701</v>
      </c>
    </row>
    <row r="1009" spans="1:12" ht="15" customHeight="1" x14ac:dyDescent="0.25">
      <c r="A1009" s="101">
        <v>43908</v>
      </c>
      <c r="B1009" s="3">
        <v>21.41</v>
      </c>
      <c r="C1009" s="99">
        <v>2092764</v>
      </c>
      <c r="D1009" s="3">
        <v>-0.98999999999999799</v>
      </c>
      <c r="E1009" s="3">
        <v>-4.4196428571428399</v>
      </c>
      <c r="F1009" s="3">
        <v>-4.4196416661930398</v>
      </c>
      <c r="G1009" s="3">
        <v>23.073477</v>
      </c>
      <c r="H1009" s="3">
        <v>-37.129490463215198</v>
      </c>
      <c r="I1009" s="3">
        <v>21.98</v>
      </c>
      <c r="J1009" s="3">
        <v>23.62</v>
      </c>
      <c r="K1009" s="3">
        <v>21.13</v>
      </c>
      <c r="L1009" s="3">
        <v>-41.662125340599403</v>
      </c>
    </row>
    <row r="1010" spans="1:12" ht="15" customHeight="1" x14ac:dyDescent="0.25">
      <c r="A1010" s="101">
        <v>43909</v>
      </c>
      <c r="B1010" s="3">
        <v>25.14</v>
      </c>
      <c r="C1010" s="99">
        <v>2133767</v>
      </c>
      <c r="D1010" s="3">
        <v>3.73</v>
      </c>
      <c r="E1010" s="3">
        <v>17.421765530126098</v>
      </c>
      <c r="F1010" s="3">
        <v>17.421760924892201</v>
      </c>
      <c r="G1010" s="3">
        <v>27.093283</v>
      </c>
      <c r="H1010" s="3">
        <v>-26.176340599454999</v>
      </c>
      <c r="I1010" s="3">
        <v>22.23</v>
      </c>
      <c r="J1010" s="3">
        <v>25.4</v>
      </c>
      <c r="K1010" s="3">
        <v>22.05</v>
      </c>
      <c r="L1010" s="3">
        <v>-31.498637602179802</v>
      </c>
    </row>
    <row r="1011" spans="1:12" ht="15" customHeight="1" x14ac:dyDescent="0.25">
      <c r="A1011" s="101">
        <v>43910</v>
      </c>
      <c r="B1011" s="3">
        <v>25</v>
      </c>
      <c r="C1011" s="99">
        <v>1985924</v>
      </c>
      <c r="D1011" s="3">
        <v>-0.14000000000000001</v>
      </c>
      <c r="E1011" s="3">
        <v>-0.55688146380270498</v>
      </c>
      <c r="F1011" s="3">
        <v>-0.55687972550244602</v>
      </c>
      <c r="G1011" s="3">
        <v>26.942405999999998</v>
      </c>
      <c r="H1011" s="3">
        <v>-26.587449591280599</v>
      </c>
      <c r="I1011" s="3">
        <v>26.1</v>
      </c>
      <c r="J1011" s="3">
        <v>27</v>
      </c>
      <c r="K1011" s="3">
        <v>24.41</v>
      </c>
      <c r="L1011" s="3">
        <v>-31.880108991825601</v>
      </c>
    </row>
    <row r="1012" spans="1:12" ht="15" customHeight="1" x14ac:dyDescent="0.25">
      <c r="A1012" s="101">
        <v>43913</v>
      </c>
      <c r="B1012" s="3">
        <v>26.98</v>
      </c>
      <c r="C1012" s="99">
        <v>2450664</v>
      </c>
      <c r="D1012" s="3">
        <v>1.98</v>
      </c>
      <c r="E1012" s="3">
        <v>7.9199999999999902</v>
      </c>
      <c r="F1012" s="3">
        <v>7.9199979393080202</v>
      </c>
      <c r="G1012" s="3">
        <v>29.076243999999999</v>
      </c>
      <c r="H1012" s="3">
        <v>-20.773177111716599</v>
      </c>
      <c r="I1012" s="3">
        <v>24.38</v>
      </c>
      <c r="J1012" s="3">
        <v>27.62</v>
      </c>
      <c r="K1012" s="3">
        <v>24.31</v>
      </c>
      <c r="L1012" s="3">
        <v>-26.485013623978201</v>
      </c>
    </row>
    <row r="1013" spans="1:12" ht="15" customHeight="1" x14ac:dyDescent="0.25">
      <c r="A1013" s="101">
        <v>43914</v>
      </c>
      <c r="B1013" s="3">
        <v>26.54</v>
      </c>
      <c r="C1013" s="99">
        <v>1498304</v>
      </c>
      <c r="D1013" s="3">
        <v>-0.440000000000001</v>
      </c>
      <c r="E1013" s="3">
        <v>-1.6308376575240899</v>
      </c>
      <c r="F1013" s="3">
        <v>-1.6308365000651299</v>
      </c>
      <c r="G1013" s="3">
        <v>28.602058</v>
      </c>
      <c r="H1013" s="3">
        <v>-22.065237057220699</v>
      </c>
      <c r="I1013" s="3">
        <v>28</v>
      </c>
      <c r="J1013" s="3">
        <v>28.4</v>
      </c>
      <c r="K1013" s="3">
        <v>26.42</v>
      </c>
      <c r="L1013" s="3">
        <v>-27.683923705721998</v>
      </c>
    </row>
    <row r="1014" spans="1:12" ht="15" customHeight="1" x14ac:dyDescent="0.25">
      <c r="A1014" s="101">
        <v>43915</v>
      </c>
      <c r="B1014" s="3">
        <v>26.6</v>
      </c>
      <c r="C1014" s="99">
        <v>1453012</v>
      </c>
      <c r="D1014" s="3">
        <v>6.0000000000002197E-2</v>
      </c>
      <c r="E1014" s="3">
        <v>0.22607385079127501</v>
      </c>
      <c r="F1014" s="3">
        <v>0.22607464120238899</v>
      </c>
      <c r="G1014" s="3">
        <v>28.666720000000002</v>
      </c>
      <c r="H1014" s="3">
        <v>-21.8890463215258</v>
      </c>
      <c r="I1014" s="3">
        <v>27.49</v>
      </c>
      <c r="J1014" s="3">
        <v>27.6</v>
      </c>
      <c r="K1014" s="3">
        <v>25.11</v>
      </c>
      <c r="L1014" s="3">
        <v>-27.520435967302401</v>
      </c>
    </row>
    <row r="1015" spans="1:12" ht="15" customHeight="1" x14ac:dyDescent="0.25">
      <c r="A1015" s="101">
        <v>43916</v>
      </c>
      <c r="B1015" s="3">
        <v>27.8</v>
      </c>
      <c r="C1015" s="99">
        <v>1570234</v>
      </c>
      <c r="D1015" s="3">
        <v>1.19999999999999</v>
      </c>
      <c r="E1015" s="3">
        <v>4.5112781954887096</v>
      </c>
      <c r="F1015" s="3">
        <v>4.51127649064839</v>
      </c>
      <c r="G1015" s="3">
        <v>29.959955000000001</v>
      </c>
      <c r="H1015" s="3">
        <v>-18.365245231607599</v>
      </c>
      <c r="I1015" s="3">
        <v>26.12</v>
      </c>
      <c r="J1015" s="3">
        <v>27.99</v>
      </c>
      <c r="K1015" s="3">
        <v>25.83</v>
      </c>
      <c r="L1015" s="3">
        <v>-24.250681198910002</v>
      </c>
    </row>
    <row r="1016" spans="1:12" ht="15" customHeight="1" x14ac:dyDescent="0.25">
      <c r="A1016" s="101">
        <v>43917</v>
      </c>
      <c r="B1016" s="3">
        <v>26.28</v>
      </c>
      <c r="C1016" s="99">
        <v>914716</v>
      </c>
      <c r="D1016" s="3">
        <v>-1.51999999999999</v>
      </c>
      <c r="E1016" s="3">
        <v>-5.46762589928057</v>
      </c>
      <c r="F1016" s="3">
        <v>-5.4676250348173001</v>
      </c>
      <c r="G1016" s="3">
        <v>28.321857000000001</v>
      </c>
      <c r="H1016" s="3">
        <v>-22.828727520435901</v>
      </c>
      <c r="I1016" s="3">
        <v>27.73</v>
      </c>
      <c r="J1016" s="3">
        <v>28</v>
      </c>
      <c r="K1016" s="3">
        <v>25.8</v>
      </c>
      <c r="L1016" s="3">
        <v>-28.392370572207</v>
      </c>
    </row>
    <row r="1017" spans="1:12" ht="15" customHeight="1" x14ac:dyDescent="0.25">
      <c r="A1017" s="101">
        <v>43920</v>
      </c>
      <c r="B1017" s="3">
        <v>28</v>
      </c>
      <c r="C1017" s="99">
        <v>1127620</v>
      </c>
      <c r="D1017" s="3">
        <v>1.71999999999999</v>
      </c>
      <c r="E1017" s="3">
        <v>6.5449010654490003</v>
      </c>
      <c r="F1017" s="3">
        <v>6.5449027583184201</v>
      </c>
      <c r="G1017" s="3">
        <v>30.175495000000002</v>
      </c>
      <c r="H1017" s="3">
        <v>-17.7779427792915</v>
      </c>
      <c r="I1017" s="3">
        <v>26.2</v>
      </c>
      <c r="J1017" s="3">
        <v>28.17</v>
      </c>
      <c r="K1017" s="3">
        <v>26.1</v>
      </c>
      <c r="L1017" s="3">
        <v>-23.705722070844601</v>
      </c>
    </row>
    <row r="1018" spans="1:12" ht="15" customHeight="1" x14ac:dyDescent="0.25">
      <c r="A1018" s="101">
        <v>43921</v>
      </c>
      <c r="B1018" s="3">
        <v>28.56</v>
      </c>
      <c r="C1018" s="99">
        <v>1114951</v>
      </c>
      <c r="D1018" s="3">
        <v>0.55999999999999805</v>
      </c>
      <c r="E1018" s="3">
        <v>2</v>
      </c>
      <c r="F1018" s="3">
        <v>1.9999937035001201</v>
      </c>
      <c r="G1018" s="3">
        <v>30.779002999999999</v>
      </c>
      <c r="H1018" s="3">
        <v>-16.133506811989101</v>
      </c>
      <c r="I1018" s="3">
        <v>28.37</v>
      </c>
      <c r="J1018" s="3">
        <v>29.19</v>
      </c>
      <c r="K1018" s="3">
        <v>27.64</v>
      </c>
      <c r="L1018" s="3">
        <v>-22.179836512261499</v>
      </c>
    </row>
    <row r="1019" spans="1:12" ht="15" customHeight="1" x14ac:dyDescent="0.25">
      <c r="A1019" s="101">
        <v>43922</v>
      </c>
      <c r="B1019" s="3">
        <v>27.64</v>
      </c>
      <c r="C1019" s="99">
        <v>574236</v>
      </c>
      <c r="D1019" s="3">
        <v>-0.91999999999999804</v>
      </c>
      <c r="E1019" s="3">
        <v>-3.2212885154061501</v>
      </c>
      <c r="F1019" s="3">
        <v>-3.2212869273250901</v>
      </c>
      <c r="G1019" s="3">
        <v>29.787523</v>
      </c>
      <c r="H1019" s="3">
        <v>-18.835087193460399</v>
      </c>
      <c r="I1019" s="3">
        <v>28.18</v>
      </c>
      <c r="J1019" s="3">
        <v>28.26</v>
      </c>
      <c r="K1019" s="3">
        <v>27.18</v>
      </c>
      <c r="L1019" s="3">
        <v>-24.686648501362399</v>
      </c>
    </row>
    <row r="1020" spans="1:12" ht="15" customHeight="1" x14ac:dyDescent="0.25">
      <c r="A1020" s="101">
        <v>43923</v>
      </c>
      <c r="B1020" s="3">
        <v>26.82</v>
      </c>
      <c r="C1020" s="99">
        <v>701532</v>
      </c>
      <c r="D1020" s="3">
        <v>-0.82</v>
      </c>
      <c r="E1020" s="3">
        <v>-2.9667149059334301</v>
      </c>
      <c r="F1020" s="3">
        <v>-2.9667152921711599</v>
      </c>
      <c r="G1020" s="3">
        <v>28.903811999999999</v>
      </c>
      <c r="H1020" s="3">
        <v>-21.2430190735694</v>
      </c>
      <c r="I1020" s="3">
        <v>27.6</v>
      </c>
      <c r="J1020" s="3">
        <v>28</v>
      </c>
      <c r="K1020" s="3">
        <v>26.14</v>
      </c>
      <c r="L1020" s="3">
        <v>-26.920980926430499</v>
      </c>
    </row>
    <row r="1021" spans="1:12" ht="15" customHeight="1" x14ac:dyDescent="0.25">
      <c r="A1021" s="101">
        <v>43924</v>
      </c>
      <c r="B1021" s="3">
        <v>27.5</v>
      </c>
      <c r="C1021" s="99">
        <v>895434</v>
      </c>
      <c r="D1021" s="3">
        <v>0.67999999999999905</v>
      </c>
      <c r="E1021" s="3">
        <v>2.5354213273676298</v>
      </c>
      <c r="F1021" s="3">
        <v>2.5354233552308001</v>
      </c>
      <c r="G1021" s="3">
        <v>29.636645999999999</v>
      </c>
      <c r="H1021" s="3">
        <v>-19.246196185286099</v>
      </c>
      <c r="I1021" s="3">
        <v>27.06</v>
      </c>
      <c r="J1021" s="3">
        <v>28.2</v>
      </c>
      <c r="K1021" s="3">
        <v>27.02</v>
      </c>
      <c r="L1021" s="3">
        <v>-25.068119891008099</v>
      </c>
    </row>
    <row r="1022" spans="1:12" ht="15" customHeight="1" x14ac:dyDescent="0.25">
      <c r="A1022" s="101">
        <v>43927</v>
      </c>
      <c r="B1022" s="3">
        <v>29.54</v>
      </c>
      <c r="C1022" s="99">
        <v>1071173</v>
      </c>
      <c r="D1022" s="3">
        <v>2.0399999999999898</v>
      </c>
      <c r="E1022" s="3">
        <v>7.41818181818181</v>
      </c>
      <c r="F1022" s="3">
        <v>7.4181876046297504</v>
      </c>
      <c r="G1022" s="3">
        <v>31.835148</v>
      </c>
      <c r="H1022" s="3">
        <v>-13.255727520435901</v>
      </c>
      <c r="I1022" s="3">
        <v>28.3</v>
      </c>
      <c r="J1022" s="3">
        <v>29.8</v>
      </c>
      <c r="K1022" s="3">
        <v>28.2</v>
      </c>
      <c r="L1022" s="3">
        <v>-19.509536784741101</v>
      </c>
    </row>
    <row r="1023" spans="1:12" ht="15" customHeight="1" x14ac:dyDescent="0.25">
      <c r="A1023" s="101">
        <v>43928</v>
      </c>
      <c r="B1023" s="3">
        <v>28.94</v>
      </c>
      <c r="C1023" s="99">
        <v>1206201</v>
      </c>
      <c r="D1023" s="3">
        <v>-0.59999999999999698</v>
      </c>
      <c r="E1023" s="3">
        <v>-2.0311442112389799</v>
      </c>
      <c r="F1023" s="3">
        <v>-2.0311449470880398</v>
      </c>
      <c r="G1023" s="3">
        <v>31.18853</v>
      </c>
      <c r="H1023" s="3">
        <v>-15.017629427792899</v>
      </c>
      <c r="I1023" s="3">
        <v>29.7</v>
      </c>
      <c r="J1023" s="3">
        <v>30.5</v>
      </c>
      <c r="K1023" s="3">
        <v>28.08</v>
      </c>
      <c r="L1023" s="3">
        <v>-21.144414168937299</v>
      </c>
    </row>
    <row r="1024" spans="1:12" ht="15" customHeight="1" x14ac:dyDescent="0.25">
      <c r="A1024" s="101">
        <v>43929</v>
      </c>
      <c r="B1024" s="3">
        <v>30.04</v>
      </c>
      <c r="C1024" s="99">
        <v>1020124</v>
      </c>
      <c r="D1024" s="3">
        <v>1.0999999999999901</v>
      </c>
      <c r="E1024" s="3">
        <v>3.80096751900482</v>
      </c>
      <c r="F1024" s="3">
        <v>3.8009710621180299</v>
      </c>
      <c r="G1024" s="3">
        <v>32.373997000000003</v>
      </c>
      <c r="H1024" s="3">
        <v>-11.7874741144414</v>
      </c>
      <c r="I1024" s="3">
        <v>28.12</v>
      </c>
      <c r="J1024" s="3">
        <v>30.04</v>
      </c>
      <c r="K1024" s="3">
        <v>27.54</v>
      </c>
      <c r="L1024" s="3">
        <v>-18.1471389645776</v>
      </c>
    </row>
    <row r="1025" spans="1:12" ht="15" customHeight="1" x14ac:dyDescent="0.25">
      <c r="A1025" s="101">
        <v>43930</v>
      </c>
      <c r="B1025" s="3">
        <v>30.3</v>
      </c>
      <c r="C1025" s="99">
        <v>651714</v>
      </c>
      <c r="D1025" s="3">
        <v>0.26000000000000101</v>
      </c>
      <c r="E1025" s="3">
        <v>0.86551264980028098</v>
      </c>
      <c r="F1025" s="3">
        <v>0.86550017287019199</v>
      </c>
      <c r="G1025" s="3">
        <v>32.654193999999997</v>
      </c>
      <c r="H1025" s="3">
        <v>-11.0239945504087</v>
      </c>
      <c r="I1025" s="3">
        <v>30.5</v>
      </c>
      <c r="J1025" s="3">
        <v>31.66</v>
      </c>
      <c r="K1025" s="3">
        <v>30.04</v>
      </c>
      <c r="L1025" s="3">
        <v>-17.438692098092599</v>
      </c>
    </row>
    <row r="1026" spans="1:12" ht="15" customHeight="1" x14ac:dyDescent="0.25">
      <c r="A1026" s="101">
        <v>43935</v>
      </c>
      <c r="B1026" s="3">
        <v>31.5</v>
      </c>
      <c r="C1026" s="99">
        <v>1708826</v>
      </c>
      <c r="D1026" s="3">
        <v>1.19999999999999</v>
      </c>
      <c r="E1026" s="3">
        <v>3.9603960396039599</v>
      </c>
      <c r="F1026" s="3">
        <v>3.96039785884778</v>
      </c>
      <c r="G1026" s="3">
        <v>33.947429999999997</v>
      </c>
      <c r="H1026" s="3">
        <v>-7.5001907356948303</v>
      </c>
      <c r="I1026" s="3">
        <v>31.2</v>
      </c>
      <c r="J1026" s="3">
        <v>32.36</v>
      </c>
      <c r="K1026" s="3">
        <v>30.64</v>
      </c>
      <c r="L1026" s="3">
        <v>-14.168937329700199</v>
      </c>
    </row>
    <row r="1027" spans="1:12" ht="15" customHeight="1" x14ac:dyDescent="0.25">
      <c r="A1027" s="101">
        <v>43936</v>
      </c>
      <c r="B1027" s="3">
        <v>30.46</v>
      </c>
      <c r="C1027" s="99">
        <v>1759404</v>
      </c>
      <c r="D1027" s="3">
        <v>-1.03999999999999</v>
      </c>
      <c r="E1027" s="3">
        <v>-3.3015873015872899</v>
      </c>
      <c r="F1027" s="3">
        <v>-3.3015871893689699</v>
      </c>
      <c r="G1027" s="3">
        <v>32.826625999999997</v>
      </c>
      <c r="H1027" s="3">
        <v>-10.5541525885558</v>
      </c>
      <c r="I1027" s="3">
        <v>32</v>
      </c>
      <c r="J1027" s="3">
        <v>32</v>
      </c>
      <c r="K1027" s="3">
        <v>29.18</v>
      </c>
      <c r="L1027" s="3">
        <v>-17.002724795640301</v>
      </c>
    </row>
    <row r="1028" spans="1:12" ht="15" customHeight="1" x14ac:dyDescent="0.25">
      <c r="A1028" s="101">
        <v>43937</v>
      </c>
      <c r="B1028" s="3">
        <v>29.02</v>
      </c>
      <c r="C1028" s="99">
        <v>857898</v>
      </c>
      <c r="D1028" s="3">
        <v>-1.44</v>
      </c>
      <c r="E1028" s="3">
        <v>-4.7275114904793103</v>
      </c>
      <c r="F1028" s="3">
        <v>-4.7275038257053801</v>
      </c>
      <c r="G1028" s="3">
        <v>31.274746</v>
      </c>
      <c r="H1028" s="3">
        <v>-14.782708446866399</v>
      </c>
      <c r="I1028" s="3">
        <v>30.52</v>
      </c>
      <c r="J1028" s="3">
        <v>31.18</v>
      </c>
      <c r="K1028" s="3">
        <v>29.02</v>
      </c>
      <c r="L1028" s="3">
        <v>-20.926430517711101</v>
      </c>
    </row>
    <row r="1029" spans="1:12" ht="15" customHeight="1" x14ac:dyDescent="0.25">
      <c r="A1029" s="101">
        <v>43938</v>
      </c>
      <c r="B1029" s="3">
        <v>29.74</v>
      </c>
      <c r="C1029" s="99">
        <v>573841</v>
      </c>
      <c r="D1029" s="3">
        <v>0.71999999999999797</v>
      </c>
      <c r="E1029" s="3">
        <v>2.4810475534114298</v>
      </c>
      <c r="F1029" s="3">
        <v>2.4810433312551798</v>
      </c>
      <c r="G1029" s="3">
        <v>32.050685999999999</v>
      </c>
      <c r="H1029" s="3">
        <v>-12.6684305177111</v>
      </c>
      <c r="I1029" s="3">
        <v>29.94</v>
      </c>
      <c r="J1029" s="3">
        <v>30.34</v>
      </c>
      <c r="K1029" s="3">
        <v>28.9</v>
      </c>
      <c r="L1029" s="3">
        <v>-18.964577656675701</v>
      </c>
    </row>
    <row r="1030" spans="1:12" ht="15" customHeight="1" x14ac:dyDescent="0.25">
      <c r="A1030" s="101">
        <v>43941</v>
      </c>
      <c r="B1030" s="3">
        <v>30.7</v>
      </c>
      <c r="C1030" s="99">
        <v>1121536</v>
      </c>
      <c r="D1030" s="3">
        <v>0.96</v>
      </c>
      <c r="E1030" s="3">
        <v>3.22797579018156</v>
      </c>
      <c r="F1030" s="3">
        <v>3.22797458999786</v>
      </c>
      <c r="G1030" s="3">
        <v>33.085273999999998</v>
      </c>
      <c r="H1030" s="3">
        <v>-9.8493896457765704</v>
      </c>
      <c r="I1030" s="3">
        <v>30.12</v>
      </c>
      <c r="J1030" s="3">
        <v>31.06</v>
      </c>
      <c r="K1030" s="3">
        <v>29.8</v>
      </c>
      <c r="L1030" s="3">
        <v>-16.348773841961801</v>
      </c>
    </row>
    <row r="1031" spans="1:12" ht="15" customHeight="1" x14ac:dyDescent="0.25">
      <c r="A1031" s="101">
        <v>43942</v>
      </c>
      <c r="B1031" s="3">
        <v>30.74</v>
      </c>
      <c r="C1031" s="99">
        <v>698679</v>
      </c>
      <c r="D1031" s="3">
        <v>3.9999999999999099E-2</v>
      </c>
      <c r="E1031" s="3">
        <v>0.13029315960910701</v>
      </c>
      <c r="F1031" s="3">
        <v>0.13029966141431201</v>
      </c>
      <c r="G1031" s="3">
        <v>33.128383999999997</v>
      </c>
      <c r="H1031" s="3">
        <v>-9.73192370572208</v>
      </c>
      <c r="I1031" s="3">
        <v>30.7</v>
      </c>
      <c r="J1031" s="3">
        <v>30.88</v>
      </c>
      <c r="K1031" s="3">
        <v>29.62</v>
      </c>
      <c r="L1031" s="3">
        <v>-16.239782016348698</v>
      </c>
    </row>
    <row r="1032" spans="1:12" ht="15" customHeight="1" x14ac:dyDescent="0.25">
      <c r="A1032" s="101">
        <v>43943</v>
      </c>
      <c r="B1032" s="3">
        <v>31.6</v>
      </c>
      <c r="C1032" s="99">
        <v>683295</v>
      </c>
      <c r="D1032" s="3">
        <v>0.86000000000000298</v>
      </c>
      <c r="E1032" s="3">
        <v>2.7976577748861402</v>
      </c>
      <c r="F1032" s="3">
        <v>2.79765532783007</v>
      </c>
      <c r="G1032" s="3">
        <v>34.055202000000001</v>
      </c>
      <c r="H1032" s="3">
        <v>-7.2065340599454997</v>
      </c>
      <c r="I1032" s="3">
        <v>30.72</v>
      </c>
      <c r="J1032" s="3">
        <v>31.7</v>
      </c>
      <c r="K1032" s="3">
        <v>29.98</v>
      </c>
      <c r="L1032" s="3">
        <v>-13.896457765667501</v>
      </c>
    </row>
    <row r="1033" spans="1:12" ht="15" customHeight="1" x14ac:dyDescent="0.25">
      <c r="A1033" s="101">
        <v>43944</v>
      </c>
      <c r="B1033" s="3">
        <v>30</v>
      </c>
      <c r="C1033" s="99">
        <v>3401449</v>
      </c>
      <c r="D1033" s="3">
        <v>-1.6</v>
      </c>
      <c r="E1033" s="3">
        <v>-5.0632911392405102</v>
      </c>
      <c r="F1033" s="3">
        <v>-5.0632940013100001</v>
      </c>
      <c r="G1033" s="3">
        <v>32.330886999999997</v>
      </c>
      <c r="H1033" s="3">
        <v>-11.904940054495899</v>
      </c>
      <c r="I1033" s="3">
        <v>30.1</v>
      </c>
      <c r="J1033" s="3">
        <v>30.52</v>
      </c>
      <c r="K1033" s="3">
        <v>27.64</v>
      </c>
      <c r="L1033" s="3">
        <v>-18.256130790190699</v>
      </c>
    </row>
    <row r="1034" spans="1:12" ht="15" customHeight="1" x14ac:dyDescent="0.25">
      <c r="A1034" s="101">
        <v>43945</v>
      </c>
      <c r="B1034" s="3">
        <v>31.22</v>
      </c>
      <c r="C1034" s="99">
        <v>1226082</v>
      </c>
      <c r="D1034" s="3">
        <v>1.21999999999999</v>
      </c>
      <c r="E1034" s="3">
        <v>4.0666666666666602</v>
      </c>
      <c r="F1034" s="3">
        <v>4.0666654150255797</v>
      </c>
      <c r="G1034" s="3">
        <v>33.645676000000002</v>
      </c>
      <c r="H1034" s="3">
        <v>-8.3224087193460505</v>
      </c>
      <c r="I1034" s="3">
        <v>29.98</v>
      </c>
      <c r="J1034" s="3">
        <v>31.7</v>
      </c>
      <c r="K1034" s="3">
        <v>29.12</v>
      </c>
      <c r="L1034" s="3">
        <v>-14.9318801089918</v>
      </c>
    </row>
    <row r="1035" spans="1:12" ht="15" customHeight="1" x14ac:dyDescent="0.25">
      <c r="A1035" s="101">
        <v>43948</v>
      </c>
      <c r="B1035" s="3">
        <v>32.799999999999997</v>
      </c>
      <c r="C1035" s="99">
        <v>903171</v>
      </c>
      <c r="D1035" s="3">
        <v>1.5799999999999901</v>
      </c>
      <c r="E1035" s="3">
        <v>5.0608584240871197</v>
      </c>
      <c r="F1035" s="3">
        <v>5.0608523960107004</v>
      </c>
      <c r="G1035" s="3">
        <v>35.348433999999997</v>
      </c>
      <c r="H1035" s="3">
        <v>-3.6827411444141802</v>
      </c>
      <c r="I1035" s="3">
        <v>31.44</v>
      </c>
      <c r="J1035" s="3">
        <v>33.880000000000003</v>
      </c>
      <c r="K1035" s="3">
        <v>31.44</v>
      </c>
      <c r="L1035" s="3">
        <v>-10.626702997275199</v>
      </c>
    </row>
    <row r="1036" spans="1:12" ht="15" customHeight="1" x14ac:dyDescent="0.25">
      <c r="A1036" s="101">
        <v>43949</v>
      </c>
      <c r="B1036" s="3">
        <v>33</v>
      </c>
      <c r="C1036" s="99">
        <v>667948</v>
      </c>
      <c r="D1036" s="3">
        <v>0.20000000000000201</v>
      </c>
      <c r="E1036" s="3">
        <v>0.60975609756097604</v>
      </c>
      <c r="F1036" s="3">
        <v>0.60976392900460297</v>
      </c>
      <c r="G1036" s="3">
        <v>35.563975999999997</v>
      </c>
      <c r="H1036" s="3">
        <v>-3.0954332425068198</v>
      </c>
      <c r="I1036" s="3">
        <v>32.82</v>
      </c>
      <c r="J1036" s="3">
        <v>33.72</v>
      </c>
      <c r="K1036" s="3">
        <v>32.32</v>
      </c>
      <c r="L1036" s="3">
        <v>-10.0817438692098</v>
      </c>
    </row>
    <row r="1037" spans="1:12" ht="15" customHeight="1" x14ac:dyDescent="0.25">
      <c r="A1037" s="101">
        <v>43950</v>
      </c>
      <c r="B1037" s="3">
        <v>33.22</v>
      </c>
      <c r="C1037" s="99">
        <v>800973</v>
      </c>
      <c r="D1037" s="3">
        <v>0.219999999999998</v>
      </c>
      <c r="E1037" s="3">
        <v>0.66666666666665897</v>
      </c>
      <c r="F1037" s="3">
        <v>0.66666899111620304</v>
      </c>
      <c r="G1037" s="3">
        <v>35.801070000000003</v>
      </c>
      <c r="H1037" s="3">
        <v>-2.4494005449591199</v>
      </c>
      <c r="I1037" s="3">
        <v>33.020000000000003</v>
      </c>
      <c r="J1037" s="3">
        <v>33.96</v>
      </c>
      <c r="K1037" s="3">
        <v>32.58</v>
      </c>
      <c r="L1037" s="3">
        <v>-9.4822888283378806</v>
      </c>
    </row>
    <row r="1038" spans="1:12" ht="15" customHeight="1" x14ac:dyDescent="0.25">
      <c r="A1038" s="101">
        <v>43951</v>
      </c>
      <c r="B1038" s="3">
        <v>34.299999999999997</v>
      </c>
      <c r="C1038" s="99">
        <v>1242945</v>
      </c>
      <c r="D1038" s="3">
        <v>1.0799999999999901</v>
      </c>
      <c r="E1038" s="3">
        <v>3.2510535821794</v>
      </c>
      <c r="F1038" s="3">
        <v>3.2510480831997302</v>
      </c>
      <c r="G1038" s="3">
        <v>36.964979999999997</v>
      </c>
      <c r="H1038" s="3">
        <v>0.72201634877382603</v>
      </c>
      <c r="I1038" s="3">
        <v>33.200000000000003</v>
      </c>
      <c r="J1038" s="3">
        <v>35.159999999999997</v>
      </c>
      <c r="K1038" s="3">
        <v>33.020000000000003</v>
      </c>
      <c r="L1038" s="3">
        <v>-6.5395095367847498</v>
      </c>
    </row>
    <row r="1039" spans="1:12" ht="15" customHeight="1" x14ac:dyDescent="0.25">
      <c r="A1039" s="101">
        <v>43955</v>
      </c>
      <c r="B1039" s="3">
        <v>34.520000000000003</v>
      </c>
      <c r="C1039" s="99">
        <v>1522706</v>
      </c>
      <c r="D1039" s="3">
        <v>0.220000000000005</v>
      </c>
      <c r="E1039" s="3">
        <v>0.64139941690963798</v>
      </c>
      <c r="F1039" s="3">
        <v>0.64140708313653505</v>
      </c>
      <c r="G1039" s="3">
        <v>37.202075999999998</v>
      </c>
      <c r="H1039" s="3">
        <v>1.36805449591279</v>
      </c>
      <c r="I1039" s="3">
        <v>34.299999999999997</v>
      </c>
      <c r="J1039" s="3">
        <v>35.86</v>
      </c>
      <c r="K1039" s="3">
        <v>33.200000000000003</v>
      </c>
      <c r="L1039" s="3">
        <v>-5.9400544959127997</v>
      </c>
    </row>
    <row r="1040" spans="1:12" ht="15" customHeight="1" x14ac:dyDescent="0.25">
      <c r="A1040" s="101">
        <v>43956</v>
      </c>
      <c r="B1040" s="3">
        <v>34.799999999999997</v>
      </c>
      <c r="C1040" s="99">
        <v>1209889</v>
      </c>
      <c r="D1040" s="3">
        <v>0.27999999999999398</v>
      </c>
      <c r="E1040" s="3">
        <v>0.81112398609499703</v>
      </c>
      <c r="F1040" s="3">
        <v>0.81112140085946005</v>
      </c>
      <c r="G1040" s="3">
        <v>37.503830000000001</v>
      </c>
      <c r="H1040" s="3">
        <v>2.1902724795640198</v>
      </c>
      <c r="I1040" s="3">
        <v>34.880000000000003</v>
      </c>
      <c r="J1040" s="3">
        <v>35.64</v>
      </c>
      <c r="K1040" s="3">
        <v>34.22</v>
      </c>
      <c r="L1040" s="3">
        <v>-5.1771117166212601</v>
      </c>
    </row>
    <row r="1041" spans="1:12" ht="15" customHeight="1" x14ac:dyDescent="0.25">
      <c r="A1041" s="101">
        <v>43957</v>
      </c>
      <c r="B1041" s="3">
        <v>34.4</v>
      </c>
      <c r="C1041" s="99">
        <v>3005018</v>
      </c>
      <c r="D1041" s="3">
        <v>-0.39999999999999802</v>
      </c>
      <c r="E1041" s="3">
        <v>-1.14942528735632</v>
      </c>
      <c r="F1041" s="3">
        <v>-1.14941860604635</v>
      </c>
      <c r="G1041" s="3">
        <v>37.072754000000003</v>
      </c>
      <c r="H1041" s="3">
        <v>1.01567847411444</v>
      </c>
      <c r="I1041" s="3">
        <v>35</v>
      </c>
      <c r="J1041" s="3">
        <v>36.18</v>
      </c>
      <c r="K1041" s="3">
        <v>33.020000000000003</v>
      </c>
      <c r="L1041" s="3">
        <v>-6.2670299727520504</v>
      </c>
    </row>
    <row r="1042" spans="1:12" ht="15" customHeight="1" x14ac:dyDescent="0.25">
      <c r="A1042" s="101">
        <v>43958</v>
      </c>
      <c r="B1042" s="3">
        <v>36</v>
      </c>
      <c r="C1042" s="99">
        <v>2860933</v>
      </c>
      <c r="D1042" s="3">
        <v>1.6</v>
      </c>
      <c r="E1042" s="3">
        <v>4.65116279069768</v>
      </c>
      <c r="F1042" s="3">
        <v>4.65115701951897</v>
      </c>
      <c r="G1042" s="3">
        <v>38.797066000000001</v>
      </c>
      <c r="H1042" s="3">
        <v>5.7140762942779197</v>
      </c>
      <c r="I1042" s="3">
        <v>35.74</v>
      </c>
      <c r="J1042" s="3">
        <v>36.92</v>
      </c>
      <c r="K1042" s="3">
        <v>35</v>
      </c>
      <c r="L1042" s="3">
        <v>-1.9073569482288899</v>
      </c>
    </row>
    <row r="1043" spans="1:12" ht="15" customHeight="1" x14ac:dyDescent="0.25">
      <c r="A1043" s="101">
        <v>43959</v>
      </c>
      <c r="B1043" s="3">
        <v>36.4</v>
      </c>
      <c r="C1043" s="99">
        <v>1973920</v>
      </c>
      <c r="D1043" s="3">
        <v>0.39999999999999802</v>
      </c>
      <c r="E1043" s="3">
        <v>1.1111111111111001</v>
      </c>
      <c r="F1043" s="3">
        <v>1.1111149487437999</v>
      </c>
      <c r="G1043" s="3">
        <v>39.228146000000002</v>
      </c>
      <c r="H1043" s="3">
        <v>6.8886811989100796</v>
      </c>
      <c r="I1043" s="3">
        <v>36.82</v>
      </c>
      <c r="J1043" s="3">
        <v>37.32</v>
      </c>
      <c r="K1043" s="3">
        <v>36.1</v>
      </c>
      <c r="L1043" s="3">
        <v>-0.81743869209810405</v>
      </c>
    </row>
    <row r="1044" spans="1:12" ht="15" customHeight="1" x14ac:dyDescent="0.25">
      <c r="A1044" s="101">
        <v>43962</v>
      </c>
      <c r="B1044" s="3">
        <v>35.96</v>
      </c>
      <c r="C1044" s="99">
        <v>1169159</v>
      </c>
      <c r="D1044" s="3">
        <v>-0.439999999999997</v>
      </c>
      <c r="E1044" s="3">
        <v>-1.2087912087912001</v>
      </c>
      <c r="F1044" s="3">
        <v>0.71427540827446701</v>
      </c>
      <c r="G1044" s="3">
        <v>39.508343000000004</v>
      </c>
      <c r="H1044" s="3">
        <v>7.6521607629427804</v>
      </c>
      <c r="I1044" s="3">
        <v>36.1</v>
      </c>
      <c r="J1044" s="3">
        <v>36.4</v>
      </c>
      <c r="K1044" s="3">
        <v>35.26</v>
      </c>
      <c r="L1044" s="3">
        <v>-2.0163487738419601</v>
      </c>
    </row>
    <row r="1045" spans="1:12" ht="15" customHeight="1" x14ac:dyDescent="0.25">
      <c r="A1045" s="101">
        <v>43963</v>
      </c>
      <c r="B1045" s="3">
        <v>35.94</v>
      </c>
      <c r="C1045" s="99">
        <v>921816</v>
      </c>
      <c r="D1045" s="3">
        <v>-2.0000000000003099E-2</v>
      </c>
      <c r="E1045" s="3">
        <v>-5.5617352614023501E-2</v>
      </c>
      <c r="F1045" s="3">
        <v>-5.5626225579763398E-2</v>
      </c>
      <c r="G1045" s="3">
        <v>39.486365999999997</v>
      </c>
      <c r="H1045" s="3">
        <v>7.5922779291552898</v>
      </c>
      <c r="I1045" s="3">
        <v>35.880000000000003</v>
      </c>
      <c r="J1045" s="3">
        <v>36.299999999999997</v>
      </c>
      <c r="K1045" s="3">
        <v>35.18</v>
      </c>
      <c r="L1045" s="3">
        <v>-2.0708446866485102</v>
      </c>
    </row>
    <row r="1046" spans="1:12" ht="15" customHeight="1" x14ac:dyDescent="0.25">
      <c r="A1046" s="101">
        <v>43964</v>
      </c>
      <c r="B1046" s="3">
        <v>37.6</v>
      </c>
      <c r="C1046" s="99">
        <v>1814717</v>
      </c>
      <c r="D1046" s="3">
        <v>1.66</v>
      </c>
      <c r="E1046" s="3">
        <v>4.6188091263216604</v>
      </c>
      <c r="F1046" s="3">
        <v>4.6188195692660097</v>
      </c>
      <c r="G1046" s="3">
        <v>41.310169999999999</v>
      </c>
      <c r="H1046" s="3">
        <v>12.561771117166201</v>
      </c>
      <c r="I1046" s="3">
        <v>35.700000000000003</v>
      </c>
      <c r="J1046" s="3">
        <v>37.700000000000003</v>
      </c>
      <c r="K1046" s="3">
        <v>35.04</v>
      </c>
      <c r="L1046" s="3">
        <v>2.4523160762942702</v>
      </c>
    </row>
    <row r="1047" spans="1:12" ht="15" customHeight="1" x14ac:dyDescent="0.25">
      <c r="A1047" s="101">
        <v>43965</v>
      </c>
      <c r="B1047" s="3">
        <v>36.36</v>
      </c>
      <c r="C1047" s="99">
        <v>1386670</v>
      </c>
      <c r="D1047" s="3">
        <v>-1.24</v>
      </c>
      <c r="E1047" s="3">
        <v>-3.2978723404255299</v>
      </c>
      <c r="F1047" s="3">
        <v>-3.2978682973224198</v>
      </c>
      <c r="G1047" s="3">
        <v>39.947814999999999</v>
      </c>
      <c r="H1047" s="3">
        <v>8.8496321525885406</v>
      </c>
      <c r="I1047" s="3">
        <v>37.479999999999997</v>
      </c>
      <c r="J1047" s="3">
        <v>38.299999999999997</v>
      </c>
      <c r="K1047" s="3">
        <v>35.68</v>
      </c>
      <c r="L1047" s="3">
        <v>-0.92643051771118001</v>
      </c>
    </row>
    <row r="1048" spans="1:12" ht="15" customHeight="1" x14ac:dyDescent="0.25">
      <c r="A1048" s="101">
        <v>43966</v>
      </c>
      <c r="B1048" s="3">
        <v>36.700000000000003</v>
      </c>
      <c r="C1048" s="99">
        <v>722969</v>
      </c>
      <c r="D1048" s="3">
        <v>0.34000000000000302</v>
      </c>
      <c r="E1048" s="3">
        <v>0.93509350935094804</v>
      </c>
      <c r="F1048" s="3">
        <v>0.93508243191773299</v>
      </c>
      <c r="G1048" s="3">
        <v>40.321359999999999</v>
      </c>
      <c r="H1048" s="3">
        <v>9.8674659400544797</v>
      </c>
      <c r="I1048" s="3">
        <v>36.56</v>
      </c>
      <c r="J1048" s="3">
        <v>37.479999999999997</v>
      </c>
      <c r="K1048" s="3">
        <v>35.659999999999997</v>
      </c>
      <c r="L1048" s="3"/>
    </row>
    <row r="1049" spans="1:12" ht="15" customHeight="1" x14ac:dyDescent="0.25">
      <c r="A1049" s="101">
        <v>43969</v>
      </c>
      <c r="B1049" s="3">
        <v>37.9</v>
      </c>
      <c r="C1049" s="99">
        <v>1420465</v>
      </c>
      <c r="D1049" s="3">
        <v>1.19999999999999</v>
      </c>
      <c r="E1049" s="3">
        <v>3.26975476839235</v>
      </c>
      <c r="F1049" s="3">
        <v>3.2697657023473599</v>
      </c>
      <c r="G1049" s="3">
        <v>41.639774000000003</v>
      </c>
      <c r="H1049" s="3">
        <v>13.4598746594005</v>
      </c>
      <c r="I1049" s="3">
        <v>37.86</v>
      </c>
      <c r="J1049" s="3">
        <v>38.54</v>
      </c>
      <c r="K1049" s="3">
        <v>37.22</v>
      </c>
      <c r="L1049" s="3">
        <v>3.26975476839235</v>
      </c>
    </row>
    <row r="1050" spans="1:12" ht="15" customHeight="1" x14ac:dyDescent="0.25">
      <c r="A1050" s="101">
        <v>43970</v>
      </c>
      <c r="B1050" s="3">
        <v>38.64</v>
      </c>
      <c r="C1050" s="99">
        <v>1156870</v>
      </c>
      <c r="D1050" s="3">
        <v>0.74000000000000199</v>
      </c>
      <c r="E1050" s="3">
        <v>1.9525065963060799</v>
      </c>
      <c r="F1050" s="3">
        <v>1.9524985894495901</v>
      </c>
      <c r="G1050" s="3">
        <v>42.45279</v>
      </c>
      <c r="H1050" s="3">
        <v>15.6751771117166</v>
      </c>
      <c r="I1050" s="3">
        <v>38.979999999999997</v>
      </c>
      <c r="J1050" s="3">
        <v>39.08</v>
      </c>
      <c r="K1050" s="3">
        <v>37.76</v>
      </c>
      <c r="L1050" s="3">
        <v>5.2861035422343203</v>
      </c>
    </row>
    <row r="1051" spans="1:12" ht="15" customHeight="1" x14ac:dyDescent="0.25">
      <c r="A1051" s="101">
        <v>43971</v>
      </c>
      <c r="B1051" s="3">
        <v>40.299999999999997</v>
      </c>
      <c r="C1051" s="99">
        <v>1029104</v>
      </c>
      <c r="D1051" s="3">
        <v>1.6599999999999899</v>
      </c>
      <c r="E1051" s="3">
        <v>4.2960662525879796</v>
      </c>
      <c r="F1051" s="3">
        <v>4.2960662891649601</v>
      </c>
      <c r="G1051" s="3">
        <v>44.276589999999999</v>
      </c>
      <c r="H1051" s="3">
        <v>20.644659400544899</v>
      </c>
      <c r="I1051" s="3">
        <v>38.979999999999997</v>
      </c>
      <c r="J1051" s="3">
        <v>40.700000000000003</v>
      </c>
      <c r="K1051" s="3">
        <v>38.5</v>
      </c>
      <c r="L1051" s="3">
        <v>9.8092643051770896</v>
      </c>
    </row>
    <row r="1052" spans="1:12" ht="15" customHeight="1" x14ac:dyDescent="0.25">
      <c r="A1052" s="101">
        <v>43973</v>
      </c>
      <c r="B1052" s="3">
        <v>41.3</v>
      </c>
      <c r="C1052" s="99">
        <v>1810956</v>
      </c>
      <c r="D1052" s="3">
        <v>1</v>
      </c>
      <c r="E1052" s="3">
        <v>2.4813895781637698</v>
      </c>
      <c r="F1052" s="3">
        <v>2.4813857616406301</v>
      </c>
      <c r="G1052" s="3">
        <v>45.375262999999997</v>
      </c>
      <c r="H1052" s="3">
        <v>23.638318801089898</v>
      </c>
      <c r="I1052" s="3">
        <v>40.299999999999997</v>
      </c>
      <c r="J1052" s="3">
        <v>42.42</v>
      </c>
      <c r="K1052" s="3">
        <v>40.020000000000003</v>
      </c>
      <c r="L1052" s="3">
        <v>12.534059945504</v>
      </c>
    </row>
    <row r="1053" spans="1:12" ht="15" customHeight="1" x14ac:dyDescent="0.25">
      <c r="A1053" s="101">
        <v>43976</v>
      </c>
      <c r="B1053" s="3">
        <v>42.4</v>
      </c>
      <c r="C1053" s="99">
        <v>1713458</v>
      </c>
      <c r="D1053" s="3">
        <v>1.1000000000000001</v>
      </c>
      <c r="E1053" s="3">
        <v>2.6634382566585999</v>
      </c>
      <c r="F1053" s="3">
        <v>2.6634490250778202</v>
      </c>
      <c r="G1053" s="3">
        <v>46.58381</v>
      </c>
      <c r="H1053" s="3">
        <v>26.931362397820099</v>
      </c>
      <c r="I1053" s="3">
        <v>41.4</v>
      </c>
      <c r="J1053" s="3">
        <v>43.4</v>
      </c>
      <c r="K1053" s="3">
        <v>41.16</v>
      </c>
      <c r="L1053" s="3">
        <v>15.5313351498637</v>
      </c>
    </row>
    <row r="1054" spans="1:12" ht="15" customHeight="1" x14ac:dyDescent="0.25">
      <c r="A1054" s="101">
        <v>43977</v>
      </c>
      <c r="B1054" s="3">
        <v>44</v>
      </c>
      <c r="C1054" s="99">
        <v>1237401</v>
      </c>
      <c r="D1054" s="3">
        <v>1.6</v>
      </c>
      <c r="E1054" s="3">
        <v>3.7735849056603699</v>
      </c>
      <c r="F1054" s="3">
        <v>3.7735771290497699</v>
      </c>
      <c r="G1054" s="3">
        <v>48.341686000000003</v>
      </c>
      <c r="H1054" s="3">
        <v>31.721215258855501</v>
      </c>
      <c r="I1054" s="3">
        <v>43.5</v>
      </c>
      <c r="J1054" s="3">
        <v>44</v>
      </c>
      <c r="K1054" s="3">
        <v>42.8</v>
      </c>
      <c r="L1054" s="3">
        <v>19.891008174386901</v>
      </c>
    </row>
    <row r="1055" spans="1:12" ht="15" customHeight="1" x14ac:dyDescent="0.25">
      <c r="A1055" s="101">
        <v>43978</v>
      </c>
      <c r="B1055" s="3">
        <v>41.98</v>
      </c>
      <c r="C1055" s="99">
        <v>1982405</v>
      </c>
      <c r="D1055" s="3">
        <v>-2.02</v>
      </c>
      <c r="E1055" s="3">
        <v>-4.5909090909090997</v>
      </c>
      <c r="F1055" s="3">
        <v>-4.5909073175478499</v>
      </c>
      <c r="G1055" s="3">
        <v>46.122363999999997</v>
      </c>
      <c r="H1055" s="3">
        <v>25.674016348773801</v>
      </c>
      <c r="I1055" s="3">
        <v>44.26</v>
      </c>
      <c r="J1055" s="3">
        <v>44.7</v>
      </c>
      <c r="K1055" s="3">
        <v>40.880000000000003</v>
      </c>
      <c r="L1055" s="3">
        <v>14.3869209809264</v>
      </c>
    </row>
    <row r="1056" spans="1:12" ht="15" customHeight="1" x14ac:dyDescent="0.25">
      <c r="A1056" s="101">
        <v>43979</v>
      </c>
      <c r="B1056" s="3">
        <v>41.98</v>
      </c>
      <c r="C1056" s="99">
        <v>1267484</v>
      </c>
      <c r="D1056" s="3"/>
      <c r="E1056" s="3"/>
      <c r="F1056" s="3"/>
      <c r="G1056" s="3">
        <v>46.122363999999997</v>
      </c>
      <c r="H1056" s="3">
        <v>25.674016348773801</v>
      </c>
      <c r="I1056" s="3">
        <v>42.02</v>
      </c>
      <c r="J1056" s="3">
        <v>42.9</v>
      </c>
      <c r="K1056" s="3">
        <v>41.22</v>
      </c>
      <c r="L1056" s="3">
        <v>14.3869209809264</v>
      </c>
    </row>
    <row r="1057" spans="1:12" ht="15" customHeight="1" x14ac:dyDescent="0.25">
      <c r="A1057" s="101">
        <v>43980</v>
      </c>
      <c r="B1057" s="3">
        <v>42.66</v>
      </c>
      <c r="C1057" s="99">
        <v>1209975</v>
      </c>
      <c r="D1057" s="3">
        <v>0.67999999999999905</v>
      </c>
      <c r="E1057" s="3">
        <v>1.6198189614101901</v>
      </c>
      <c r="F1057" s="3">
        <v>1.61982373670179</v>
      </c>
      <c r="G1057" s="3">
        <v>46.869464999999998</v>
      </c>
      <c r="H1057" s="3">
        <v>27.7097138964577</v>
      </c>
      <c r="I1057" s="3">
        <v>41.5</v>
      </c>
      <c r="J1057" s="3">
        <v>42.66</v>
      </c>
      <c r="K1057" s="3">
        <v>41.14</v>
      </c>
      <c r="L1057" s="3">
        <v>16.239782016348698</v>
      </c>
    </row>
    <row r="1058" spans="1:12" ht="15" customHeight="1" x14ac:dyDescent="0.25">
      <c r="A1058" s="101">
        <v>43983</v>
      </c>
      <c r="B1058" s="3">
        <v>42.88</v>
      </c>
      <c r="C1058" s="99">
        <v>828063</v>
      </c>
      <c r="D1058" s="3">
        <v>0.220000000000005</v>
      </c>
      <c r="E1058" s="3">
        <v>0.51570557899673897</v>
      </c>
      <c r="F1058" s="3">
        <v>0.51569822697998802</v>
      </c>
      <c r="G1058" s="3">
        <v>47.111170000000001</v>
      </c>
      <c r="H1058" s="3">
        <v>28.3683106267029</v>
      </c>
      <c r="I1058" s="3">
        <v>43.18</v>
      </c>
      <c r="J1058" s="3">
        <v>43.72</v>
      </c>
      <c r="K1058" s="3">
        <v>42.48</v>
      </c>
      <c r="L1058" s="3">
        <v>16.8392370572207</v>
      </c>
    </row>
    <row r="1059" spans="1:12" ht="15" customHeight="1" x14ac:dyDescent="0.25">
      <c r="A1059" s="101">
        <v>43984</v>
      </c>
      <c r="B1059" s="3">
        <v>43.8</v>
      </c>
      <c r="C1059" s="99">
        <v>877426</v>
      </c>
      <c r="D1059" s="3">
        <v>0.91999999999999404</v>
      </c>
      <c r="E1059" s="3">
        <v>2.1455223880596899</v>
      </c>
      <c r="F1059" s="3">
        <v>2.1455251482822302</v>
      </c>
      <c r="G1059" s="3">
        <v>48.121952</v>
      </c>
      <c r="H1059" s="3">
        <v>31.122485013623901</v>
      </c>
      <c r="I1059" s="3">
        <v>42.98</v>
      </c>
      <c r="J1059" s="3">
        <v>44.18</v>
      </c>
      <c r="K1059" s="3">
        <v>42.82</v>
      </c>
      <c r="L1059" s="3">
        <v>19.3460490463215</v>
      </c>
    </row>
    <row r="1060" spans="1:12" ht="15" customHeight="1" x14ac:dyDescent="0.25">
      <c r="A1060" s="101">
        <v>43985</v>
      </c>
      <c r="B1060" s="3">
        <v>45.12</v>
      </c>
      <c r="C1060" s="99">
        <v>1440365</v>
      </c>
      <c r="D1060" s="3">
        <v>1.32</v>
      </c>
      <c r="E1060" s="3">
        <v>3.0136986301369801</v>
      </c>
      <c r="F1060" s="3">
        <v>3.0136932101174998</v>
      </c>
      <c r="G1060" s="3">
        <v>49.572200000000002</v>
      </c>
      <c r="H1060" s="3">
        <v>35.074114441416803</v>
      </c>
      <c r="I1060" s="3">
        <v>44.18</v>
      </c>
      <c r="J1060" s="3">
        <v>45.44</v>
      </c>
      <c r="K1060" s="3">
        <v>43.92</v>
      </c>
      <c r="L1060" s="3">
        <v>22.942779291553101</v>
      </c>
    </row>
    <row r="1061" spans="1:12" ht="15" customHeight="1" x14ac:dyDescent="0.25">
      <c r="A1061" s="101">
        <v>43986</v>
      </c>
      <c r="B1061" s="3">
        <v>46.6</v>
      </c>
      <c r="C1061" s="99">
        <v>1449520</v>
      </c>
      <c r="D1061" s="3">
        <v>1.48</v>
      </c>
      <c r="E1061" s="3">
        <v>3.2801418439716499</v>
      </c>
      <c r="F1061" s="3">
        <v>3.2801449199349499</v>
      </c>
      <c r="G1061" s="3">
        <v>51.198239999999998</v>
      </c>
      <c r="H1061" s="3">
        <v>39.504741144414098</v>
      </c>
      <c r="I1061" s="3">
        <v>45.5</v>
      </c>
      <c r="J1061" s="3">
        <v>46.72</v>
      </c>
      <c r="K1061" s="3">
        <v>44.54</v>
      </c>
      <c r="L1061" s="3">
        <v>26.975476839237</v>
      </c>
    </row>
    <row r="1062" spans="1:12" ht="15" customHeight="1" x14ac:dyDescent="0.25">
      <c r="A1062" s="101">
        <v>43987</v>
      </c>
      <c r="B1062" s="3">
        <v>48.74</v>
      </c>
      <c r="C1062" s="99">
        <v>2093790</v>
      </c>
      <c r="D1062" s="3">
        <v>2.14</v>
      </c>
      <c r="E1062" s="3">
        <v>4.59227467811158</v>
      </c>
      <c r="F1062" s="3">
        <v>4.5922828597232996</v>
      </c>
      <c r="G1062" s="3">
        <v>53.549408</v>
      </c>
      <c r="H1062" s="3">
        <v>45.911193460490402</v>
      </c>
      <c r="I1062" s="3">
        <v>46.7</v>
      </c>
      <c r="J1062" s="3">
        <v>48.78</v>
      </c>
      <c r="K1062" s="3">
        <v>46.6</v>
      </c>
      <c r="L1062" s="3">
        <v>32.806539509536698</v>
      </c>
    </row>
    <row r="1063" spans="1:12" ht="15" customHeight="1" x14ac:dyDescent="0.25">
      <c r="A1063" s="101">
        <v>43990</v>
      </c>
      <c r="B1063" s="3">
        <v>46.76</v>
      </c>
      <c r="C1063" s="99">
        <v>1579115</v>
      </c>
      <c r="D1063" s="3">
        <v>-1.98</v>
      </c>
      <c r="E1063" s="3">
        <v>-4.0623717685679104</v>
      </c>
      <c r="F1063" s="3">
        <v>-4.0623810444365596</v>
      </c>
      <c r="G1063" s="3">
        <v>51.374026999999998</v>
      </c>
      <c r="H1063" s="3">
        <v>39.983724795640299</v>
      </c>
      <c r="I1063" s="3">
        <v>49.04</v>
      </c>
      <c r="J1063" s="3">
        <v>49.7</v>
      </c>
      <c r="K1063" s="3">
        <v>46.38</v>
      </c>
      <c r="L1063" s="3">
        <v>27.411444141689302</v>
      </c>
    </row>
    <row r="1064" spans="1:12" ht="15" customHeight="1" x14ac:dyDescent="0.25">
      <c r="A1064" s="101">
        <v>43991</v>
      </c>
      <c r="B1064" s="3">
        <v>46.64</v>
      </c>
      <c r="C1064" s="99">
        <v>1202845</v>
      </c>
      <c r="D1064" s="3">
        <v>-0.119999999999997</v>
      </c>
      <c r="E1064" s="3">
        <v>-0.256629597946955</v>
      </c>
      <c r="F1064" s="3">
        <v>-0.25662578485428</v>
      </c>
      <c r="G1064" s="3">
        <v>51.242187999999999</v>
      </c>
      <c r="H1064" s="3">
        <v>39.624490463215203</v>
      </c>
      <c r="I1064" s="3">
        <v>47</v>
      </c>
      <c r="J1064" s="3">
        <v>47.8</v>
      </c>
      <c r="K1064" s="3">
        <v>45.62</v>
      </c>
      <c r="L1064" s="3">
        <v>27.0844686648501</v>
      </c>
    </row>
    <row r="1065" spans="1:12" ht="15" customHeight="1" x14ac:dyDescent="0.25">
      <c r="A1065" s="101">
        <v>43992</v>
      </c>
      <c r="B1065" s="3">
        <v>46.1</v>
      </c>
      <c r="C1065" s="99">
        <v>705095</v>
      </c>
      <c r="D1065" s="3">
        <v>-0.53999999999999904</v>
      </c>
      <c r="E1065" s="3">
        <v>-1.15780445969124</v>
      </c>
      <c r="F1065" s="3">
        <v>-1.1578057517762499</v>
      </c>
      <c r="G1065" s="3">
        <v>50.648902999999997</v>
      </c>
      <c r="H1065" s="3">
        <v>38.007910081743802</v>
      </c>
      <c r="I1065" s="3">
        <v>46.72</v>
      </c>
      <c r="J1065" s="3">
        <v>47.52</v>
      </c>
      <c r="K1065" s="3">
        <v>45.88</v>
      </c>
      <c r="L1065" s="3">
        <v>25.613079019073499</v>
      </c>
    </row>
    <row r="1066" spans="1:12" ht="15" customHeight="1" x14ac:dyDescent="0.25">
      <c r="A1066" s="101">
        <v>43993</v>
      </c>
      <c r="B1066" s="3">
        <v>44.7</v>
      </c>
      <c r="C1066" s="99">
        <v>1402719</v>
      </c>
      <c r="D1066" s="3">
        <v>-1.3999999999999899</v>
      </c>
      <c r="E1066" s="3">
        <v>-3.0368763557483698</v>
      </c>
      <c r="F1066" s="3">
        <v>-3.0368732764063902</v>
      </c>
      <c r="G1066" s="3">
        <v>49.110759999999999</v>
      </c>
      <c r="H1066" s="3">
        <v>33.816784741144403</v>
      </c>
      <c r="I1066" s="3">
        <v>45</v>
      </c>
      <c r="J1066" s="3">
        <v>45.62</v>
      </c>
      <c r="K1066" s="3">
        <v>43</v>
      </c>
      <c r="L1066" s="3">
        <v>21.798365122615799</v>
      </c>
    </row>
    <row r="1067" spans="1:12" ht="15" customHeight="1" x14ac:dyDescent="0.25">
      <c r="A1067" s="101">
        <v>43994</v>
      </c>
      <c r="B1067" s="3">
        <v>44.34</v>
      </c>
      <c r="C1067" s="99">
        <v>1359942</v>
      </c>
      <c r="D1067" s="3">
        <v>-0.35999999999999899</v>
      </c>
      <c r="E1067" s="3">
        <v>-0.80536912751677503</v>
      </c>
      <c r="F1067" s="3">
        <v>-0.80536933250472398</v>
      </c>
      <c r="G1067" s="3">
        <v>48.715237000000002</v>
      </c>
      <c r="H1067" s="3">
        <v>32.739065395095302</v>
      </c>
      <c r="I1067" s="3">
        <v>42.9</v>
      </c>
      <c r="J1067" s="3">
        <v>45.68</v>
      </c>
      <c r="K1067" s="3">
        <v>41.86</v>
      </c>
      <c r="L1067" s="3">
        <v>20.817438692098001</v>
      </c>
    </row>
    <row r="1068" spans="1:12" ht="15" customHeight="1" x14ac:dyDescent="0.25">
      <c r="A1068" s="101">
        <v>43997</v>
      </c>
      <c r="B1068" s="3">
        <v>44.28</v>
      </c>
      <c r="C1068" s="99">
        <v>691317</v>
      </c>
      <c r="D1068" s="3">
        <v>-6.0000000000002197E-2</v>
      </c>
      <c r="E1068" s="3">
        <v>-0.13531799729364899</v>
      </c>
      <c r="F1068" s="3">
        <v>-0.13532111113407899</v>
      </c>
      <c r="G1068" s="3">
        <v>48.649315000000001</v>
      </c>
      <c r="H1068" s="3">
        <v>32.559441416893698</v>
      </c>
      <c r="I1068" s="3">
        <v>43.74</v>
      </c>
      <c r="J1068" s="3">
        <v>44.48</v>
      </c>
      <c r="K1068" s="3">
        <v>42.88</v>
      </c>
      <c r="L1068" s="3">
        <v>20.6539509536784</v>
      </c>
    </row>
    <row r="1069" spans="1:12" ht="15" customHeight="1" x14ac:dyDescent="0.25">
      <c r="A1069" s="101">
        <v>43998</v>
      </c>
      <c r="B1069" s="3">
        <v>43.66</v>
      </c>
      <c r="C1069" s="99">
        <v>871913</v>
      </c>
      <c r="D1069" s="3">
        <v>-0.62000000000000399</v>
      </c>
      <c r="E1069" s="3">
        <v>-1.40018066847336</v>
      </c>
      <c r="F1069" s="3">
        <v>-1.40017387706281</v>
      </c>
      <c r="G1069" s="3">
        <v>47.968139999999998</v>
      </c>
      <c r="H1069" s="3">
        <v>30.703378746593899</v>
      </c>
      <c r="I1069" s="3">
        <v>44.64</v>
      </c>
      <c r="J1069" s="3">
        <v>45.64</v>
      </c>
      <c r="K1069" s="3">
        <v>43.12</v>
      </c>
      <c r="L1069" s="3">
        <v>18.964577656675701</v>
      </c>
    </row>
    <row r="1070" spans="1:12" ht="15" customHeight="1" x14ac:dyDescent="0.25">
      <c r="A1070" s="101">
        <v>43999</v>
      </c>
      <c r="B1070" s="3">
        <v>43.54</v>
      </c>
      <c r="C1070" s="99">
        <v>744619</v>
      </c>
      <c r="D1070" s="3">
        <v>-0.119999999999997</v>
      </c>
      <c r="E1070" s="3">
        <v>-0.27485112230873898</v>
      </c>
      <c r="F1070" s="3">
        <v>-0.27484909775529198</v>
      </c>
      <c r="G1070" s="3">
        <v>47.836300000000001</v>
      </c>
      <c r="H1070" s="3">
        <v>30.344141689373199</v>
      </c>
      <c r="I1070" s="3">
        <v>43.74</v>
      </c>
      <c r="J1070" s="3">
        <v>44.32</v>
      </c>
      <c r="K1070" s="3">
        <v>42.76</v>
      </c>
      <c r="L1070" s="3">
        <v>18.637602179836499</v>
      </c>
    </row>
    <row r="1071" spans="1:12" ht="15" customHeight="1" x14ac:dyDescent="0.25">
      <c r="A1071" s="101">
        <v>44000</v>
      </c>
      <c r="B1071" s="3">
        <v>43.02</v>
      </c>
      <c r="C1071" s="99">
        <v>646204</v>
      </c>
      <c r="D1071" s="3">
        <v>-0.51999999999999602</v>
      </c>
      <c r="E1071" s="3">
        <v>-1.19430408819475</v>
      </c>
      <c r="F1071" s="3">
        <v>-1.19430641583901</v>
      </c>
      <c r="G1071" s="3">
        <v>47.264988000000002</v>
      </c>
      <c r="H1071" s="3">
        <v>28.7874332425068</v>
      </c>
      <c r="I1071" s="3">
        <v>43.52</v>
      </c>
      <c r="J1071" s="3">
        <v>43.78</v>
      </c>
      <c r="K1071" s="3">
        <v>42.12</v>
      </c>
      <c r="L1071" s="3">
        <v>17.2207084468664</v>
      </c>
    </row>
    <row r="1072" spans="1:12" ht="15" customHeight="1" x14ac:dyDescent="0.25">
      <c r="A1072" s="101">
        <v>44004</v>
      </c>
      <c r="B1072" s="3">
        <v>41.88</v>
      </c>
      <c r="C1072" s="99">
        <v>685099</v>
      </c>
      <c r="D1072" s="3">
        <v>-1.1399999999999999</v>
      </c>
      <c r="E1072" s="3">
        <v>-2.6499302649930199</v>
      </c>
      <c r="F1072" s="3">
        <v>-2.64993402727616</v>
      </c>
      <c r="G1072" s="3">
        <v>46.012497000000003</v>
      </c>
      <c r="H1072" s="3">
        <v>25.374651226158001</v>
      </c>
      <c r="I1072" s="3">
        <v>43.02</v>
      </c>
      <c r="J1072" s="3">
        <v>43.04</v>
      </c>
      <c r="K1072" s="3">
        <v>41.2</v>
      </c>
      <c r="L1072" s="3">
        <v>14.114441416893699</v>
      </c>
    </row>
    <row r="1073" spans="1:12" ht="15" customHeight="1" x14ac:dyDescent="0.25">
      <c r="A1073" s="101">
        <v>44005</v>
      </c>
      <c r="B1073" s="3">
        <v>41.36</v>
      </c>
      <c r="C1073" s="99">
        <v>1125163</v>
      </c>
      <c r="D1073" s="3">
        <v>-0.52000000000000302</v>
      </c>
      <c r="E1073" s="3">
        <v>-1.24164278892073</v>
      </c>
      <c r="F1073" s="3">
        <v>-1.2416452860621801</v>
      </c>
      <c r="G1073" s="3">
        <v>45.441184999999997</v>
      </c>
      <c r="H1073" s="3">
        <v>23.817942779291499</v>
      </c>
      <c r="I1073" s="3">
        <v>41.86</v>
      </c>
      <c r="J1073" s="3">
        <v>42.66</v>
      </c>
      <c r="K1073" s="3">
        <v>40</v>
      </c>
      <c r="L1073" s="3">
        <v>12.697547683923601</v>
      </c>
    </row>
    <row r="1074" spans="1:12" ht="15" customHeight="1" x14ac:dyDescent="0.25">
      <c r="A1074" s="101">
        <v>44006</v>
      </c>
      <c r="B1074" s="3">
        <v>41.46</v>
      </c>
      <c r="C1074" s="99">
        <v>847160</v>
      </c>
      <c r="D1074" s="3">
        <v>0.100000000000001</v>
      </c>
      <c r="E1074" s="3">
        <v>0.24177949709864799</v>
      </c>
      <c r="F1074" s="3">
        <v>0.241778465944508</v>
      </c>
      <c r="G1074" s="3">
        <v>45.551051999999999</v>
      </c>
      <c r="H1074" s="3">
        <v>24.117307901907299</v>
      </c>
      <c r="I1074" s="3">
        <v>41.58</v>
      </c>
      <c r="J1074" s="3">
        <v>42.9</v>
      </c>
      <c r="K1074" s="3">
        <v>41.14</v>
      </c>
      <c r="L1074" s="3">
        <v>12.970027247956301</v>
      </c>
    </row>
    <row r="1075" spans="1:12" ht="15" customHeight="1" x14ac:dyDescent="0.25">
      <c r="A1075" s="101">
        <v>44007</v>
      </c>
      <c r="B1075" s="3">
        <v>40.020000000000003</v>
      </c>
      <c r="C1075" s="99">
        <v>657803</v>
      </c>
      <c r="D1075" s="3">
        <v>-1.43999999999999</v>
      </c>
      <c r="E1075" s="3">
        <v>-3.4732272069464498</v>
      </c>
      <c r="F1075" s="3">
        <v>-3.47321945495352</v>
      </c>
      <c r="G1075" s="3">
        <v>43.968964</v>
      </c>
      <c r="H1075" s="3">
        <v>19.806441416893701</v>
      </c>
      <c r="I1075" s="3">
        <v>41.44</v>
      </c>
      <c r="J1075" s="3">
        <v>41.94</v>
      </c>
      <c r="K1075" s="3">
        <v>39.68</v>
      </c>
      <c r="L1075" s="3">
        <v>9.0463215258855492</v>
      </c>
    </row>
    <row r="1076" spans="1:12" ht="15" customHeight="1" x14ac:dyDescent="0.25">
      <c r="A1076" s="101">
        <v>44008</v>
      </c>
      <c r="B1076" s="3">
        <v>41</v>
      </c>
      <c r="C1076" s="99">
        <v>824168</v>
      </c>
      <c r="D1076" s="3">
        <v>0.97999999999999599</v>
      </c>
      <c r="E1076" s="3">
        <v>2.4487756121938902</v>
      </c>
      <c r="F1076" s="3">
        <v>2.4487681811197599</v>
      </c>
      <c r="G1076" s="3">
        <v>45.045662</v>
      </c>
      <c r="H1076" s="3">
        <v>22.740223433242399</v>
      </c>
      <c r="I1076" s="3">
        <v>40.119999999999997</v>
      </c>
      <c r="J1076" s="3">
        <v>42.32</v>
      </c>
      <c r="K1076" s="3">
        <v>40.1</v>
      </c>
      <c r="L1076" s="3">
        <v>11.716621253405901</v>
      </c>
    </row>
    <row r="1077" spans="1:12" ht="15" customHeight="1" x14ac:dyDescent="0.25">
      <c r="A1077" s="101">
        <v>44011</v>
      </c>
      <c r="B1077" s="3">
        <v>41.42</v>
      </c>
      <c r="C1077" s="99">
        <v>726630</v>
      </c>
      <c r="D1077" s="3">
        <v>0.42000000000000098</v>
      </c>
      <c r="E1077" s="3">
        <v>1.0243902439024399</v>
      </c>
      <c r="F1077" s="3">
        <v>1.0243849896134301</v>
      </c>
      <c r="G1077" s="3">
        <v>45.507103000000001</v>
      </c>
      <c r="H1077" s="3">
        <v>23.997555858310601</v>
      </c>
      <c r="I1077" s="3">
        <v>40.74</v>
      </c>
      <c r="J1077" s="3">
        <v>42</v>
      </c>
      <c r="K1077" s="3">
        <v>40.36</v>
      </c>
      <c r="L1077" s="3">
        <v>12.861035422343299</v>
      </c>
    </row>
    <row r="1078" spans="1:12" ht="15" customHeight="1" x14ac:dyDescent="0.25">
      <c r="A1078" s="101">
        <v>44012</v>
      </c>
      <c r="B1078" s="3">
        <v>41.66</v>
      </c>
      <c r="C1078" s="99">
        <v>880044</v>
      </c>
      <c r="D1078" s="3">
        <v>0.239999999999994</v>
      </c>
      <c r="E1078" s="3">
        <v>0.579430226943489</v>
      </c>
      <c r="F1078" s="3">
        <v>0.57944141159678098</v>
      </c>
      <c r="G1078" s="3">
        <v>45.770789999999998</v>
      </c>
      <c r="H1078" s="3">
        <v>24.716049046321501</v>
      </c>
      <c r="I1078" s="3">
        <v>41.5</v>
      </c>
      <c r="J1078" s="3">
        <v>42.34</v>
      </c>
      <c r="K1078" s="3">
        <v>40.9</v>
      </c>
      <c r="L1078" s="3">
        <v>13.514986376021699</v>
      </c>
    </row>
    <row r="1079" spans="1:12" ht="15" customHeight="1" x14ac:dyDescent="0.25">
      <c r="A1079" s="101">
        <v>44013</v>
      </c>
      <c r="B1079" s="3">
        <v>41.36</v>
      </c>
      <c r="C1079" s="99">
        <v>783859</v>
      </c>
      <c r="D1079" s="3">
        <v>-0.29999999999999699</v>
      </c>
      <c r="E1079" s="3">
        <v>-0.72011521843494597</v>
      </c>
      <c r="F1079" s="3">
        <v>-0.72012084563102197</v>
      </c>
      <c r="G1079" s="3">
        <v>45.441184999999997</v>
      </c>
      <c r="H1079" s="3">
        <v>23.817942779291499</v>
      </c>
      <c r="I1079" s="3">
        <v>41.64</v>
      </c>
      <c r="J1079" s="3">
        <v>42.26</v>
      </c>
      <c r="K1079" s="3">
        <v>40.700000000000003</v>
      </c>
      <c r="L1079" s="3">
        <v>12.697547683923601</v>
      </c>
    </row>
    <row r="1080" spans="1:12" ht="15" customHeight="1" x14ac:dyDescent="0.25">
      <c r="A1080" s="101">
        <v>44014</v>
      </c>
      <c r="B1080" s="3">
        <v>44.9</v>
      </c>
      <c r="C1080" s="99">
        <v>3530571</v>
      </c>
      <c r="D1080" s="3">
        <v>3.5399999999999898</v>
      </c>
      <c r="E1080" s="3">
        <v>8.5589941972920691</v>
      </c>
      <c r="F1080" s="3">
        <v>8.55900434814804</v>
      </c>
      <c r="G1080" s="3">
        <v>49.330497999999999</v>
      </c>
      <c r="H1080" s="3">
        <v>34.415525885558502</v>
      </c>
      <c r="I1080" s="3">
        <v>41.62</v>
      </c>
      <c r="J1080" s="3">
        <v>47.58</v>
      </c>
      <c r="K1080" s="3">
        <v>41.62</v>
      </c>
      <c r="L1080" s="3">
        <v>22.3433242506811</v>
      </c>
    </row>
    <row r="1081" spans="1:12" ht="15" customHeight="1" x14ac:dyDescent="0.25">
      <c r="A1081" s="101">
        <v>44015</v>
      </c>
      <c r="B1081" s="3">
        <v>44.66</v>
      </c>
      <c r="C1081" s="99">
        <v>1059161</v>
      </c>
      <c r="D1081" s="3">
        <v>-0.24000000000000199</v>
      </c>
      <c r="E1081" s="3">
        <v>-0.534521158129175</v>
      </c>
      <c r="F1081" s="3">
        <v>-0.53452531535359504</v>
      </c>
      <c r="G1081" s="3">
        <v>49.066814000000001</v>
      </c>
      <c r="H1081" s="3">
        <v>33.697040871934597</v>
      </c>
      <c r="I1081" s="3">
        <v>45.28</v>
      </c>
      <c r="J1081" s="3">
        <v>45.98</v>
      </c>
      <c r="K1081" s="3">
        <v>43.18</v>
      </c>
      <c r="L1081" s="3">
        <v>21.6893732970027</v>
      </c>
    </row>
    <row r="1082" spans="1:12" ht="15" customHeight="1" x14ac:dyDescent="0.25">
      <c r="A1082" s="101">
        <v>44018</v>
      </c>
      <c r="B1082" s="3">
        <v>44.2</v>
      </c>
      <c r="C1082" s="99">
        <v>655894</v>
      </c>
      <c r="D1082" s="3">
        <v>-0.45999999999999303</v>
      </c>
      <c r="E1082" s="3">
        <v>-1.0300044782803199</v>
      </c>
      <c r="F1082" s="3">
        <v>-1.0300037006682301</v>
      </c>
      <c r="G1082" s="3">
        <v>48.561424000000002</v>
      </c>
      <c r="H1082" s="3">
        <v>32.3199564032697</v>
      </c>
      <c r="I1082" s="3">
        <v>45.02</v>
      </c>
      <c r="J1082" s="3">
        <v>45.6</v>
      </c>
      <c r="K1082" s="3">
        <v>43.74</v>
      </c>
      <c r="L1082" s="3">
        <v>20.435967302452301</v>
      </c>
    </row>
    <row r="1083" spans="1:12" ht="15" customHeight="1" x14ac:dyDescent="0.25">
      <c r="A1083" s="101">
        <v>44019</v>
      </c>
      <c r="B1083" s="3">
        <v>46</v>
      </c>
      <c r="C1083" s="99">
        <v>1108634</v>
      </c>
      <c r="D1083" s="3">
        <v>1.7999999999999901</v>
      </c>
      <c r="E1083" s="3">
        <v>4.07239819004523</v>
      </c>
      <c r="F1083" s="3">
        <v>4.07239293477061</v>
      </c>
      <c r="G1083" s="3">
        <v>50.539036000000003</v>
      </c>
      <c r="H1083" s="3">
        <v>37.708544959127998</v>
      </c>
      <c r="I1083" s="3">
        <v>44.58</v>
      </c>
      <c r="J1083" s="3">
        <v>46.42</v>
      </c>
      <c r="K1083" s="3">
        <v>44.36</v>
      </c>
      <c r="L1083" s="3">
        <v>25.340599455040799</v>
      </c>
    </row>
    <row r="1084" spans="1:12" ht="15" customHeight="1" x14ac:dyDescent="0.25">
      <c r="A1084" s="101">
        <v>44020</v>
      </c>
      <c r="B1084" s="3">
        <v>45.34</v>
      </c>
      <c r="C1084" s="99">
        <v>992926</v>
      </c>
      <c r="D1084" s="3">
        <v>-0.65999999999999603</v>
      </c>
      <c r="E1084" s="3">
        <v>-1.4347826086956299</v>
      </c>
      <c r="F1084" s="3">
        <v>-1.4347839954842101</v>
      </c>
      <c r="G1084" s="3">
        <v>49.81391</v>
      </c>
      <c r="H1084" s="3">
        <v>35.732724795640301</v>
      </c>
      <c r="I1084" s="3">
        <v>45.92</v>
      </c>
      <c r="J1084" s="3">
        <v>46.3</v>
      </c>
      <c r="K1084" s="3">
        <v>44.8</v>
      </c>
      <c r="L1084" s="3">
        <v>23.542234332425</v>
      </c>
    </row>
    <row r="1085" spans="1:12" ht="15" customHeight="1" x14ac:dyDescent="0.25">
      <c r="A1085" s="101">
        <v>44021</v>
      </c>
      <c r="B1085" s="3">
        <v>44.3</v>
      </c>
      <c r="C1085" s="99">
        <v>722834</v>
      </c>
      <c r="D1085" s="3">
        <v>-1.04</v>
      </c>
      <c r="E1085" s="3">
        <v>-2.2937803264226</v>
      </c>
      <c r="F1085" s="3">
        <v>-2.29378099410386</v>
      </c>
      <c r="G1085" s="3">
        <v>48.671287999999997</v>
      </c>
      <c r="H1085" s="3">
        <v>32.619313351498597</v>
      </c>
      <c r="I1085" s="3">
        <v>45.62</v>
      </c>
      <c r="J1085" s="3">
        <v>46.92</v>
      </c>
      <c r="K1085" s="3">
        <v>44</v>
      </c>
      <c r="L1085" s="3">
        <v>20.708446866484898</v>
      </c>
    </row>
    <row r="1086" spans="1:12" ht="15" customHeight="1" x14ac:dyDescent="0.25">
      <c r="A1086" s="101">
        <v>44022</v>
      </c>
      <c r="B1086" s="3">
        <v>43.62</v>
      </c>
      <c r="C1086" s="99">
        <v>750923</v>
      </c>
      <c r="D1086" s="3">
        <v>-0.67999999999999905</v>
      </c>
      <c r="E1086" s="3">
        <v>-1.53498871331828</v>
      </c>
      <c r="F1086" s="3">
        <v>-1.53498711601796</v>
      </c>
      <c r="G1086" s="3">
        <v>47.924190000000003</v>
      </c>
      <c r="H1086" s="3">
        <v>30.583623978201601</v>
      </c>
      <c r="I1086" s="3">
        <v>44.02</v>
      </c>
      <c r="J1086" s="3">
        <v>44.8</v>
      </c>
      <c r="K1086" s="3">
        <v>43.26</v>
      </c>
      <c r="L1086" s="3">
        <v>18.855585831062601</v>
      </c>
    </row>
    <row r="1087" spans="1:12" ht="15" customHeight="1" x14ac:dyDescent="0.25">
      <c r="A1087" s="101">
        <v>44025</v>
      </c>
      <c r="B1087" s="3">
        <v>43.48</v>
      </c>
      <c r="C1087" s="99">
        <v>633402</v>
      </c>
      <c r="D1087" s="3">
        <v>-0.14000000000000001</v>
      </c>
      <c r="E1087" s="3">
        <v>-0.32095369096745102</v>
      </c>
      <c r="F1087" s="3">
        <v>-0.32095691132183402</v>
      </c>
      <c r="G1087" s="3">
        <v>47.770373999999997</v>
      </c>
      <c r="H1087" s="3">
        <v>30.164506811989</v>
      </c>
      <c r="I1087" s="3">
        <v>44.22</v>
      </c>
      <c r="J1087" s="3">
        <v>44.22</v>
      </c>
      <c r="K1087" s="3">
        <v>42.74</v>
      </c>
      <c r="L1087" s="3">
        <v>18.474114441416798</v>
      </c>
    </row>
    <row r="1088" spans="1:12" ht="15" customHeight="1" x14ac:dyDescent="0.25">
      <c r="A1088" s="101">
        <v>44026</v>
      </c>
      <c r="B1088" s="3">
        <v>43.54</v>
      </c>
      <c r="C1088" s="99">
        <v>841134</v>
      </c>
      <c r="D1088" s="3">
        <v>6.0000000000002197E-2</v>
      </c>
      <c r="E1088" s="3">
        <v>0.13799448022080399</v>
      </c>
      <c r="F1088" s="3">
        <v>0.13800603696341099</v>
      </c>
      <c r="G1088" s="3">
        <v>47.836300000000001</v>
      </c>
      <c r="H1088" s="3">
        <v>30.344141689373199</v>
      </c>
      <c r="I1088" s="3">
        <v>43.5</v>
      </c>
      <c r="J1088" s="3">
        <v>44.78</v>
      </c>
      <c r="K1088" s="3">
        <v>42.92</v>
      </c>
      <c r="L1088" s="3">
        <v>18.637602179836499</v>
      </c>
    </row>
    <row r="1089" spans="1:12" ht="15" customHeight="1" x14ac:dyDescent="0.25">
      <c r="A1089" s="101">
        <v>44027</v>
      </c>
      <c r="B1089" s="3">
        <v>44.92</v>
      </c>
      <c r="C1089" s="99">
        <v>1192487</v>
      </c>
      <c r="D1089" s="3">
        <v>1.38</v>
      </c>
      <c r="E1089" s="3">
        <v>3.1694993109784</v>
      </c>
      <c r="F1089" s="3">
        <v>3.1694905333397201</v>
      </c>
      <c r="G1089" s="3">
        <v>49.352466999999997</v>
      </c>
      <c r="H1089" s="3">
        <v>34.475386920980903</v>
      </c>
      <c r="I1089" s="3">
        <v>44.52</v>
      </c>
      <c r="J1089" s="3">
        <v>45.98</v>
      </c>
      <c r="K1089" s="3">
        <v>44.3</v>
      </c>
      <c r="L1089" s="3">
        <v>22.397820163487701</v>
      </c>
    </row>
    <row r="1090" spans="1:12" ht="15" customHeight="1" x14ac:dyDescent="0.25">
      <c r="A1090" s="101">
        <v>44028</v>
      </c>
      <c r="B1090" s="3">
        <v>45.06</v>
      </c>
      <c r="C1090" s="99">
        <v>848137</v>
      </c>
      <c r="D1090" s="3">
        <v>0.14000000000000001</v>
      </c>
      <c r="E1090" s="3">
        <v>0.31166518254674902</v>
      </c>
      <c r="F1090" s="3">
        <v>0.31166831031974501</v>
      </c>
      <c r="G1090" s="3">
        <v>49.506283000000003</v>
      </c>
      <c r="H1090" s="3">
        <v>34.894504087193397</v>
      </c>
      <c r="I1090" s="3">
        <v>44.92</v>
      </c>
      <c r="J1090" s="3">
        <v>45.9</v>
      </c>
      <c r="K1090" s="3">
        <v>44.26</v>
      </c>
      <c r="L1090" s="3">
        <v>22.779291553133501</v>
      </c>
    </row>
    <row r="1091" spans="1:12" ht="15" customHeight="1" x14ac:dyDescent="0.25">
      <c r="A1091" s="101">
        <v>44029</v>
      </c>
      <c r="B1091" s="3">
        <v>45.66</v>
      </c>
      <c r="C1091" s="99">
        <v>700379</v>
      </c>
      <c r="D1091" s="3">
        <v>0.59999999999999398</v>
      </c>
      <c r="E1091" s="3">
        <v>1.3315579227696199</v>
      </c>
      <c r="F1091" s="3">
        <v>1.33155219914207</v>
      </c>
      <c r="G1091" s="3">
        <v>50.165484999999997</v>
      </c>
      <c r="H1091" s="3">
        <v>36.690694822888197</v>
      </c>
      <c r="I1091" s="3">
        <v>45.28</v>
      </c>
      <c r="J1091" s="3">
        <v>46.64</v>
      </c>
      <c r="K1091" s="3">
        <v>45.1</v>
      </c>
      <c r="L1091" s="3">
        <v>24.414168937329599</v>
      </c>
    </row>
    <row r="1092" spans="1:12" ht="15" customHeight="1" x14ac:dyDescent="0.25">
      <c r="A1092" s="101">
        <v>44032</v>
      </c>
      <c r="B1092" s="3">
        <v>45.3</v>
      </c>
      <c r="C1092" s="99">
        <v>571562</v>
      </c>
      <c r="D1092" s="3">
        <v>-0.35999999999999899</v>
      </c>
      <c r="E1092" s="3">
        <v>-0.78843626806832601</v>
      </c>
      <c r="F1092" s="3">
        <v>-0.78843651167729201</v>
      </c>
      <c r="G1092" s="3">
        <v>49.769962</v>
      </c>
      <c r="H1092" s="3">
        <v>35.612975476839203</v>
      </c>
      <c r="I1092" s="3">
        <v>45.66</v>
      </c>
      <c r="J1092" s="3">
        <v>46.4</v>
      </c>
      <c r="K1092" s="3">
        <v>45.14</v>
      </c>
      <c r="L1092" s="3">
        <v>23.433242506811901</v>
      </c>
    </row>
    <row r="1093" spans="1:12" ht="15" customHeight="1" x14ac:dyDescent="0.25">
      <c r="A1093" s="101">
        <v>44033</v>
      </c>
      <c r="B1093" s="3">
        <v>43.68</v>
      </c>
      <c r="C1093" s="99">
        <v>1118685</v>
      </c>
      <c r="D1093" s="3">
        <v>-1.6199999999999899</v>
      </c>
      <c r="E1093" s="3">
        <v>-3.5761589403973399</v>
      </c>
      <c r="F1093" s="3">
        <v>-3.5761530217764599</v>
      </c>
      <c r="G1093" s="3">
        <v>47.990112000000003</v>
      </c>
      <c r="H1093" s="3">
        <v>30.763247956403202</v>
      </c>
      <c r="I1093" s="3">
        <v>46.66</v>
      </c>
      <c r="J1093" s="3">
        <v>46.66</v>
      </c>
      <c r="K1093" s="3">
        <v>43.34</v>
      </c>
      <c r="L1093" s="3">
        <v>19.019073569482199</v>
      </c>
    </row>
    <row r="1094" spans="1:12" ht="15" customHeight="1" x14ac:dyDescent="0.25">
      <c r="A1094" s="101">
        <v>44034</v>
      </c>
      <c r="B1094" s="3">
        <v>43.7</v>
      </c>
      <c r="C1094" s="99">
        <v>699910</v>
      </c>
      <c r="D1094" s="3">
        <v>2.0000000000003099E-2</v>
      </c>
      <c r="E1094" s="3">
        <v>4.5787545787545597E-2</v>
      </c>
      <c r="F1094" s="3">
        <v>4.57865153554948E-2</v>
      </c>
      <c r="G1094" s="3">
        <v>48.012084999999999</v>
      </c>
      <c r="H1094" s="3">
        <v>30.823119891008101</v>
      </c>
      <c r="I1094" s="3">
        <v>43.72</v>
      </c>
      <c r="J1094" s="3">
        <v>44.02</v>
      </c>
      <c r="K1094" s="3">
        <v>42.86</v>
      </c>
      <c r="L1094" s="3">
        <v>19.0735694822888</v>
      </c>
    </row>
    <row r="1095" spans="1:12" ht="15" customHeight="1" x14ac:dyDescent="0.25">
      <c r="A1095" s="101">
        <v>44035</v>
      </c>
      <c r="B1095" s="3">
        <v>42.46</v>
      </c>
      <c r="C1095" s="99">
        <v>624231</v>
      </c>
      <c r="D1095" s="3">
        <v>-1.24</v>
      </c>
      <c r="E1095" s="3">
        <v>-2.8375286041189902</v>
      </c>
      <c r="F1095" s="3">
        <v>-2.8375314256816799</v>
      </c>
      <c r="G1095" s="3">
        <v>46.649726999999999</v>
      </c>
      <c r="H1095" s="3">
        <v>27.110972752043502</v>
      </c>
      <c r="I1095" s="3">
        <v>43.5</v>
      </c>
      <c r="J1095" s="3">
        <v>43.5</v>
      </c>
      <c r="K1095" s="3">
        <v>42.02</v>
      </c>
      <c r="L1095" s="3">
        <v>15.6948228882833</v>
      </c>
    </row>
    <row r="1096" spans="1:12" ht="15" customHeight="1" x14ac:dyDescent="0.25">
      <c r="A1096" s="101">
        <v>44036</v>
      </c>
      <c r="B1096" s="3">
        <v>41.12</v>
      </c>
      <c r="C1096" s="99">
        <v>672442</v>
      </c>
      <c r="D1096" s="3">
        <v>-1.34</v>
      </c>
      <c r="E1096" s="3">
        <v>-3.1559114460668898</v>
      </c>
      <c r="F1096" s="3">
        <v>-3.15591771844666</v>
      </c>
      <c r="G1096" s="3">
        <v>45.177500000000002</v>
      </c>
      <c r="H1096" s="3">
        <v>23.099455040871899</v>
      </c>
      <c r="I1096" s="3">
        <v>42.04</v>
      </c>
      <c r="J1096" s="3">
        <v>42.14</v>
      </c>
      <c r="K1096" s="3">
        <v>40.74</v>
      </c>
      <c r="L1096" s="3">
        <v>12.0435967302452</v>
      </c>
    </row>
    <row r="1097" spans="1:12" ht="15" customHeight="1" x14ac:dyDescent="0.25">
      <c r="A1097" s="101">
        <v>44039</v>
      </c>
      <c r="B1097" s="3">
        <v>40.94</v>
      </c>
      <c r="C1097" s="99">
        <v>716500</v>
      </c>
      <c r="D1097" s="3">
        <v>-0.17999999999999899</v>
      </c>
      <c r="E1097" s="3">
        <v>-0.43774319066147699</v>
      </c>
      <c r="F1097" s="3">
        <v>-0.437740025455157</v>
      </c>
      <c r="G1097" s="3">
        <v>44.97974</v>
      </c>
      <c r="H1097" s="3">
        <v>22.560599455040801</v>
      </c>
      <c r="I1097" s="3">
        <v>41.18</v>
      </c>
      <c r="J1097" s="3">
        <v>41.38</v>
      </c>
      <c r="K1097" s="3">
        <v>40.28</v>
      </c>
      <c r="L1097" s="3">
        <v>11.5531335149863</v>
      </c>
    </row>
    <row r="1098" spans="1:12" ht="15" customHeight="1" x14ac:dyDescent="0.25">
      <c r="A1098" s="101">
        <v>44040</v>
      </c>
      <c r="B1098" s="3">
        <v>40.28</v>
      </c>
      <c r="C1098" s="99">
        <v>645902</v>
      </c>
      <c r="D1098" s="3">
        <v>-0.65999999999999603</v>
      </c>
      <c r="E1098" s="3">
        <v>-1.61211529066926</v>
      </c>
      <c r="F1098" s="3">
        <v>-1.61211247552787</v>
      </c>
      <c r="G1098" s="3">
        <v>44.254615999999999</v>
      </c>
      <c r="H1098" s="3">
        <v>20.5847847411444</v>
      </c>
      <c r="I1098" s="3">
        <v>41.72</v>
      </c>
      <c r="J1098" s="3">
        <v>41.82</v>
      </c>
      <c r="K1098" s="3">
        <v>39.92</v>
      </c>
      <c r="L1098" s="3">
        <v>9.7547683923705595</v>
      </c>
    </row>
    <row r="1099" spans="1:12" ht="15" customHeight="1" x14ac:dyDescent="0.25">
      <c r="A1099" s="101">
        <v>44041</v>
      </c>
      <c r="B1099" s="3">
        <v>40.340000000000003</v>
      </c>
      <c r="C1099" s="99">
        <v>485346</v>
      </c>
      <c r="D1099" s="3">
        <v>6.0000000000002197E-2</v>
      </c>
      <c r="E1099" s="3">
        <v>0.148957298907648</v>
      </c>
      <c r="F1099" s="3">
        <v>0.14896073214147801</v>
      </c>
      <c r="G1099" s="3">
        <v>44.320537999999999</v>
      </c>
      <c r="H1099" s="3">
        <v>20.764408719346001</v>
      </c>
      <c r="I1099" s="3">
        <v>40.28</v>
      </c>
      <c r="J1099" s="3">
        <v>40.700000000000003</v>
      </c>
      <c r="K1099" s="3">
        <v>39.6</v>
      </c>
      <c r="L1099" s="3">
        <v>9.9182561307901906</v>
      </c>
    </row>
    <row r="1100" spans="1:12" ht="15" customHeight="1" x14ac:dyDescent="0.25">
      <c r="A1100" s="101">
        <v>44042</v>
      </c>
      <c r="B1100" s="3">
        <v>39.56</v>
      </c>
      <c r="C1100" s="99">
        <v>455096</v>
      </c>
      <c r="D1100" s="3">
        <v>-0.78000000000000103</v>
      </c>
      <c r="E1100" s="3">
        <v>-1.9335647000495799</v>
      </c>
      <c r="F1100" s="3">
        <v>-1.93356181732271</v>
      </c>
      <c r="G1100" s="3">
        <v>43.463572999999997</v>
      </c>
      <c r="H1100" s="3">
        <v>18.429354223433201</v>
      </c>
      <c r="I1100" s="3">
        <v>40.36</v>
      </c>
      <c r="J1100" s="3">
        <v>40.54</v>
      </c>
      <c r="K1100" s="3">
        <v>39.18</v>
      </c>
      <c r="L1100" s="3">
        <v>7.7929155313351401</v>
      </c>
    </row>
    <row r="1101" spans="1:12" ht="15" customHeight="1" x14ac:dyDescent="0.25">
      <c r="A1101" s="101">
        <v>44043</v>
      </c>
      <c r="B1101" s="3">
        <v>40.479999999999997</v>
      </c>
      <c r="C1101" s="99">
        <v>1099686</v>
      </c>
      <c r="D1101" s="3">
        <v>0.91999999999999404</v>
      </c>
      <c r="E1101" s="3">
        <v>2.3255813953488098</v>
      </c>
      <c r="F1101" s="3">
        <v>2.3255819304133198</v>
      </c>
      <c r="G1101" s="3">
        <v>44.474353999999998</v>
      </c>
      <c r="H1101" s="3">
        <v>21.183525885558499</v>
      </c>
      <c r="I1101" s="3">
        <v>41.2</v>
      </c>
      <c r="J1101" s="3">
        <v>42.46</v>
      </c>
      <c r="K1101" s="3">
        <v>40.299999999999997</v>
      </c>
      <c r="L1101" s="3">
        <v>10.2997275204359</v>
      </c>
    </row>
    <row r="1102" spans="1:12" ht="15" customHeight="1" x14ac:dyDescent="0.25">
      <c r="A1102" s="101">
        <v>44046</v>
      </c>
      <c r="B1102" s="3">
        <v>41.56</v>
      </c>
      <c r="C1102" s="99">
        <v>605639</v>
      </c>
      <c r="D1102" s="3">
        <v>1.08</v>
      </c>
      <c r="E1102" s="3">
        <v>2.6679841897233301</v>
      </c>
      <c r="F1102" s="3">
        <v>2.66798478961605</v>
      </c>
      <c r="G1102" s="3">
        <v>45.660922999999997</v>
      </c>
      <c r="H1102" s="3">
        <v>24.416683923705701</v>
      </c>
      <c r="I1102" s="3">
        <v>40.5</v>
      </c>
      <c r="J1102" s="3">
        <v>41.76</v>
      </c>
      <c r="K1102" s="3">
        <v>39.76</v>
      </c>
      <c r="L1102" s="3">
        <v>13.242506811988999</v>
      </c>
    </row>
    <row r="1103" spans="1:12" ht="15" customHeight="1" x14ac:dyDescent="0.25">
      <c r="A1103" s="101">
        <v>44047</v>
      </c>
      <c r="B1103" s="3">
        <v>40.86</v>
      </c>
      <c r="C1103" s="99">
        <v>399665</v>
      </c>
      <c r="D1103" s="3">
        <v>-0.70000000000000195</v>
      </c>
      <c r="E1103" s="3">
        <v>-1.68431183830607</v>
      </c>
      <c r="F1103" s="3">
        <v>-1.6843133022081</v>
      </c>
      <c r="G1103" s="3">
        <v>44.891849999999998</v>
      </c>
      <c r="H1103" s="3">
        <v>22.321117166212499</v>
      </c>
      <c r="I1103" s="3">
        <v>41.76</v>
      </c>
      <c r="J1103" s="3">
        <v>41.9</v>
      </c>
      <c r="K1103" s="3">
        <v>40.700000000000003</v>
      </c>
      <c r="L1103" s="3">
        <v>11.335149863760201</v>
      </c>
    </row>
    <row r="1104" spans="1:12" ht="15" customHeight="1" x14ac:dyDescent="0.25">
      <c r="A1104" s="101">
        <v>44048</v>
      </c>
      <c r="B1104" s="3">
        <v>42.26</v>
      </c>
      <c r="C1104" s="99">
        <v>604616</v>
      </c>
      <c r="D1104" s="3">
        <v>1.3999999999999899</v>
      </c>
      <c r="E1104" s="3">
        <v>3.4263338228095899</v>
      </c>
      <c r="F1104" s="3">
        <v>3.4263301690618801</v>
      </c>
      <c r="G1104" s="3">
        <v>46.429993000000003</v>
      </c>
      <c r="H1104" s="3">
        <v>26.512242506811901</v>
      </c>
      <c r="I1104" s="3">
        <v>41.26</v>
      </c>
      <c r="J1104" s="3">
        <v>42.8</v>
      </c>
      <c r="K1104" s="3">
        <v>40.86</v>
      </c>
      <c r="L1104" s="3">
        <v>15.149863760217899</v>
      </c>
    </row>
    <row r="1105" spans="1:12" ht="15" customHeight="1" x14ac:dyDescent="0.25">
      <c r="A1105" s="101">
        <v>44049</v>
      </c>
      <c r="B1105" s="3">
        <v>42.64</v>
      </c>
      <c r="C1105" s="99">
        <v>684076</v>
      </c>
      <c r="D1105" s="3">
        <v>0.380000000000002</v>
      </c>
      <c r="E1105" s="3">
        <v>0.89919545669665502</v>
      </c>
      <c r="F1105" s="3">
        <v>0.89919677567040701</v>
      </c>
      <c r="G1105" s="3">
        <v>46.847490000000001</v>
      </c>
      <c r="H1105" s="3">
        <v>27.649836512261501</v>
      </c>
      <c r="I1105" s="3">
        <v>41.9</v>
      </c>
      <c r="J1105" s="3">
        <v>43.1</v>
      </c>
      <c r="K1105" s="3">
        <v>41.8</v>
      </c>
      <c r="L1105" s="3">
        <v>16.1852861035422</v>
      </c>
    </row>
    <row r="1106" spans="1:12" ht="15" customHeight="1" x14ac:dyDescent="0.25">
      <c r="A1106" s="101">
        <v>44050</v>
      </c>
      <c r="B1106" s="3">
        <v>42.64</v>
      </c>
      <c r="C1106" s="99">
        <v>550462</v>
      </c>
      <c r="D1106" s="3"/>
      <c r="E1106" s="3"/>
      <c r="F1106" s="3"/>
      <c r="G1106" s="3">
        <v>46.847490000000001</v>
      </c>
      <c r="H1106" s="3">
        <v>27.649836512261501</v>
      </c>
      <c r="I1106" s="3">
        <v>42.48</v>
      </c>
      <c r="J1106" s="3">
        <v>43</v>
      </c>
      <c r="K1106" s="3">
        <v>42.1</v>
      </c>
      <c r="L1106" s="3">
        <v>16.1852861035422</v>
      </c>
    </row>
    <row r="1107" spans="1:12" ht="15" customHeight="1" x14ac:dyDescent="0.25">
      <c r="A1107" s="101">
        <v>44053</v>
      </c>
      <c r="B1107" s="3">
        <v>41.94</v>
      </c>
      <c r="C1107" s="99">
        <v>477839</v>
      </c>
      <c r="D1107" s="3">
        <v>-0.70000000000000195</v>
      </c>
      <c r="E1107" s="3">
        <v>-1.64165103189494</v>
      </c>
      <c r="F1107" s="3">
        <v>-1.6416567888695801</v>
      </c>
      <c r="G1107" s="3">
        <v>46.078415</v>
      </c>
      <c r="H1107" s="3">
        <v>25.554264305177099</v>
      </c>
      <c r="I1107" s="3">
        <v>42.58</v>
      </c>
      <c r="J1107" s="3">
        <v>43.2</v>
      </c>
      <c r="K1107" s="3">
        <v>41.9</v>
      </c>
      <c r="L1107" s="3">
        <v>14.2779291553133</v>
      </c>
    </row>
    <row r="1108" spans="1:12" ht="15" customHeight="1" x14ac:dyDescent="0.25">
      <c r="A1108" s="101">
        <v>44054</v>
      </c>
      <c r="B1108" s="3">
        <v>42.78</v>
      </c>
      <c r="C1108" s="99">
        <v>372835</v>
      </c>
      <c r="D1108" s="3">
        <v>0.84000000000000297</v>
      </c>
      <c r="E1108" s="3">
        <v>2.0028612303290401</v>
      </c>
      <c r="F1108" s="3">
        <v>2.0028683712319499</v>
      </c>
      <c r="G1108" s="3">
        <v>47.001305000000002</v>
      </c>
      <c r="H1108" s="3">
        <v>28.068950953678399</v>
      </c>
      <c r="I1108" s="3">
        <v>42.02</v>
      </c>
      <c r="J1108" s="3">
        <v>42.86</v>
      </c>
      <c r="K1108" s="3">
        <v>41.7</v>
      </c>
      <c r="L1108" s="3">
        <v>16.566757493188</v>
      </c>
    </row>
    <row r="1109" spans="1:12" ht="15" customHeight="1" x14ac:dyDescent="0.25">
      <c r="A1109" s="101">
        <v>44055</v>
      </c>
      <c r="B1109" s="3">
        <v>42.9</v>
      </c>
      <c r="C1109" s="99">
        <v>1172907</v>
      </c>
      <c r="D1109" s="3">
        <v>0.119999999999997</v>
      </c>
      <c r="E1109" s="3">
        <v>0.28050490883588702</v>
      </c>
      <c r="F1109" s="3">
        <v>0.28051348787017</v>
      </c>
      <c r="G1109" s="3">
        <v>47.133150000000001</v>
      </c>
      <c r="H1109" s="3">
        <v>28.428201634877301</v>
      </c>
      <c r="I1109" s="3">
        <v>42.8</v>
      </c>
      <c r="J1109" s="3">
        <v>43.68</v>
      </c>
      <c r="K1109" s="3">
        <v>42.08</v>
      </c>
      <c r="L1109" s="3">
        <v>16.893732970027202</v>
      </c>
    </row>
    <row r="1110" spans="1:12" ht="15" customHeight="1" x14ac:dyDescent="0.25">
      <c r="A1110" s="101">
        <v>44056</v>
      </c>
      <c r="B1110" s="3">
        <v>43.9</v>
      </c>
      <c r="C1110" s="99">
        <v>4581888</v>
      </c>
      <c r="D1110" s="3">
        <v>1</v>
      </c>
      <c r="E1110" s="3">
        <v>2.33100233100234</v>
      </c>
      <c r="F1110" s="3">
        <v>2.3309984586220098</v>
      </c>
      <c r="G1110" s="3">
        <v>48.231822999999999</v>
      </c>
      <c r="H1110" s="3">
        <v>31.4218610354223</v>
      </c>
      <c r="I1110" s="3">
        <v>45</v>
      </c>
      <c r="J1110" s="3">
        <v>46.82</v>
      </c>
      <c r="K1110" s="3">
        <v>42.52</v>
      </c>
      <c r="L1110" s="3">
        <v>19.6185286103542</v>
      </c>
    </row>
    <row r="1111" spans="1:12" ht="15" customHeight="1" x14ac:dyDescent="0.25">
      <c r="A1111" s="101">
        <v>44057</v>
      </c>
      <c r="B1111" s="3">
        <v>43.66</v>
      </c>
      <c r="C1111" s="99">
        <v>1942859</v>
      </c>
      <c r="D1111" s="3">
        <v>-0.24000000000000199</v>
      </c>
      <c r="E1111" s="3">
        <v>-0.54669703872437503</v>
      </c>
      <c r="F1111" s="3">
        <v>-0.54669921972470004</v>
      </c>
      <c r="G1111" s="3">
        <v>47.968139999999998</v>
      </c>
      <c r="H1111" s="3">
        <v>30.703378746593899</v>
      </c>
      <c r="I1111" s="3">
        <v>44.1</v>
      </c>
      <c r="J1111" s="3">
        <v>44.9</v>
      </c>
      <c r="K1111" s="3">
        <v>42.62</v>
      </c>
      <c r="L1111" s="3">
        <v>18.964577656675701</v>
      </c>
    </row>
    <row r="1112" spans="1:12" ht="15" customHeight="1" x14ac:dyDescent="0.25">
      <c r="A1112" s="101">
        <v>44060</v>
      </c>
      <c r="B1112" s="3">
        <v>41.88</v>
      </c>
      <c r="C1112" s="99">
        <v>1662957</v>
      </c>
      <c r="D1112" s="3">
        <v>-1.77999999999999</v>
      </c>
      <c r="E1112" s="3">
        <v>-4.0769583142464301</v>
      </c>
      <c r="F1112" s="3">
        <v>-4.0769623337490097</v>
      </c>
      <c r="G1112" s="3">
        <v>46.012497000000003</v>
      </c>
      <c r="H1112" s="3">
        <v>25.374651226158001</v>
      </c>
      <c r="I1112" s="3">
        <v>43.72</v>
      </c>
      <c r="J1112" s="3">
        <v>43.72</v>
      </c>
      <c r="K1112" s="3">
        <v>41.38</v>
      </c>
      <c r="L1112" s="3">
        <v>14.114441416893699</v>
      </c>
    </row>
    <row r="1113" spans="1:12" ht="15" customHeight="1" x14ac:dyDescent="0.25">
      <c r="A1113" s="101">
        <v>44061</v>
      </c>
      <c r="B1113" s="3">
        <v>41.88</v>
      </c>
      <c r="C1113" s="99">
        <v>1227167</v>
      </c>
      <c r="D1113" s="3"/>
      <c r="E1113" s="3"/>
      <c r="F1113" s="3"/>
      <c r="G1113" s="3">
        <v>46.012497000000003</v>
      </c>
      <c r="H1113" s="3">
        <v>25.374651226158001</v>
      </c>
      <c r="I1113" s="3">
        <v>41.96</v>
      </c>
      <c r="J1113" s="3">
        <v>43.18</v>
      </c>
      <c r="K1113" s="3">
        <v>41.5</v>
      </c>
      <c r="L1113" s="3">
        <v>14.114441416893699</v>
      </c>
    </row>
    <row r="1114" spans="1:12" ht="15" customHeight="1" x14ac:dyDescent="0.25">
      <c r="A1114" s="101">
        <v>44062</v>
      </c>
      <c r="B1114" s="3">
        <v>41.7</v>
      </c>
      <c r="C1114" s="99">
        <v>767452</v>
      </c>
      <c r="D1114" s="3">
        <v>-0.17999999999999899</v>
      </c>
      <c r="E1114" s="3">
        <v>-0.42979942693409601</v>
      </c>
      <c r="F1114" s="3">
        <v>-0.42980062568654898</v>
      </c>
      <c r="G1114" s="3">
        <v>45.814734999999999</v>
      </c>
      <c r="H1114" s="3">
        <v>24.835790190735601</v>
      </c>
      <c r="I1114" s="3">
        <v>41.94</v>
      </c>
      <c r="J1114" s="3">
        <v>42.64</v>
      </c>
      <c r="K1114" s="3">
        <v>41.56</v>
      </c>
      <c r="L1114" s="3">
        <v>13.623978201634801</v>
      </c>
    </row>
    <row r="1115" spans="1:12" ht="15" customHeight="1" x14ac:dyDescent="0.25">
      <c r="A1115" s="101">
        <v>44063</v>
      </c>
      <c r="B1115" s="3">
        <v>42.98</v>
      </c>
      <c r="C1115" s="99">
        <v>1198930</v>
      </c>
      <c r="D1115" s="3">
        <v>1.27999999999999</v>
      </c>
      <c r="E1115" s="3">
        <v>3.06954436450836</v>
      </c>
      <c r="F1115" s="3">
        <v>3.0695473847005701</v>
      </c>
      <c r="G1115" s="3">
        <v>47.221040000000002</v>
      </c>
      <c r="H1115" s="3">
        <v>28.667683923705699</v>
      </c>
      <c r="I1115" s="3">
        <v>41.52</v>
      </c>
      <c r="J1115" s="3">
        <v>43.6</v>
      </c>
      <c r="K1115" s="3">
        <v>41.52</v>
      </c>
      <c r="L1115" s="3">
        <v>17.111716621253301</v>
      </c>
    </row>
    <row r="1116" spans="1:12" ht="15" customHeight="1" x14ac:dyDescent="0.25">
      <c r="A1116" s="101">
        <v>44064</v>
      </c>
      <c r="B1116" s="3">
        <v>42.98</v>
      </c>
      <c r="C1116" s="99">
        <v>554135</v>
      </c>
      <c r="D1116" s="3"/>
      <c r="E1116" s="3"/>
      <c r="F1116" s="3"/>
      <c r="G1116" s="3">
        <v>47.221040000000002</v>
      </c>
      <c r="H1116" s="3">
        <v>28.667683923705699</v>
      </c>
      <c r="I1116" s="3">
        <v>42.92</v>
      </c>
      <c r="J1116" s="3">
        <v>43.76</v>
      </c>
      <c r="K1116" s="3">
        <v>42.5</v>
      </c>
      <c r="L1116" s="3">
        <v>17.111716621253301</v>
      </c>
    </row>
    <row r="1117" spans="1:12" ht="15" customHeight="1" x14ac:dyDescent="0.25">
      <c r="A1117" s="101">
        <v>44067</v>
      </c>
      <c r="B1117" s="3">
        <v>42.78</v>
      </c>
      <c r="C1117" s="99">
        <v>1309581</v>
      </c>
      <c r="D1117" s="3">
        <v>-0.19999999999999499</v>
      </c>
      <c r="E1117" s="3">
        <v>-0.46533271288971001</v>
      </c>
      <c r="F1117" s="3">
        <v>-0.46533282621475902</v>
      </c>
      <c r="G1117" s="3">
        <v>47.001305000000002</v>
      </c>
      <c r="H1117" s="3">
        <v>28.068950953678399</v>
      </c>
      <c r="I1117" s="3">
        <v>41.92</v>
      </c>
      <c r="J1117" s="3">
        <v>44.12</v>
      </c>
      <c r="K1117" s="3">
        <v>41.86</v>
      </c>
      <c r="L1117" s="3">
        <v>16.566757493188</v>
      </c>
    </row>
    <row r="1118" spans="1:12" ht="15" customHeight="1" x14ac:dyDescent="0.25">
      <c r="A1118" s="101">
        <v>44068</v>
      </c>
      <c r="B1118" s="3">
        <v>43.16</v>
      </c>
      <c r="C1118" s="99">
        <v>1113444</v>
      </c>
      <c r="D1118" s="3">
        <v>0.37999999999999501</v>
      </c>
      <c r="E1118" s="3">
        <v>0.88826554464702601</v>
      </c>
      <c r="F1118" s="3">
        <v>0.88826257058181002</v>
      </c>
      <c r="G1118" s="3">
        <v>47.418799999999997</v>
      </c>
      <c r="H1118" s="3">
        <v>29.2065395095367</v>
      </c>
      <c r="I1118" s="3">
        <v>42.86</v>
      </c>
      <c r="J1118" s="3">
        <v>43.92</v>
      </c>
      <c r="K1118" s="3">
        <v>42.78</v>
      </c>
      <c r="L1118" s="3">
        <v>17.6021798365122</v>
      </c>
    </row>
    <row r="1119" spans="1:12" ht="15" customHeight="1" x14ac:dyDescent="0.25">
      <c r="A1119" s="101">
        <v>44069</v>
      </c>
      <c r="B1119" s="3">
        <v>44.38</v>
      </c>
      <c r="C1119" s="99">
        <v>932727</v>
      </c>
      <c r="D1119" s="3">
        <v>1.22</v>
      </c>
      <c r="E1119" s="3">
        <v>2.8266913809082501</v>
      </c>
      <c r="F1119" s="3">
        <v>2.8266974280243198</v>
      </c>
      <c r="G1119" s="3">
        <v>48.759186</v>
      </c>
      <c r="H1119" s="3">
        <v>32.858817438692</v>
      </c>
      <c r="I1119" s="3">
        <v>43.18</v>
      </c>
      <c r="J1119" s="3">
        <v>44.58</v>
      </c>
      <c r="K1119" s="3">
        <v>43.18</v>
      </c>
      <c r="L1119" s="3">
        <v>20.926430517711101</v>
      </c>
    </row>
    <row r="1120" spans="1:12" ht="15" customHeight="1" x14ac:dyDescent="0.25">
      <c r="A1120" s="101">
        <v>44070</v>
      </c>
      <c r="B1120" s="3">
        <v>44.08</v>
      </c>
      <c r="C1120" s="99">
        <v>760776</v>
      </c>
      <c r="D1120" s="3">
        <v>-0.30000000000000399</v>
      </c>
      <c r="E1120" s="3">
        <v>-0.67598017124832399</v>
      </c>
      <c r="F1120" s="3">
        <v>-0.67597724047320196</v>
      </c>
      <c r="G1120" s="3">
        <v>48.429585000000003</v>
      </c>
      <c r="H1120" s="3">
        <v>31.9607220708446</v>
      </c>
      <c r="I1120" s="3">
        <v>44.4</v>
      </c>
      <c r="J1120" s="3">
        <v>44.78</v>
      </c>
      <c r="K1120" s="3">
        <v>43.48</v>
      </c>
      <c r="L1120" s="3">
        <v>20.108991825613</v>
      </c>
    </row>
    <row r="1121" spans="1:12" ht="15" customHeight="1" x14ac:dyDescent="0.25">
      <c r="A1121" s="101">
        <v>44071</v>
      </c>
      <c r="B1121" s="3">
        <v>43.4</v>
      </c>
      <c r="C1121" s="99">
        <v>661677</v>
      </c>
      <c r="D1121" s="3">
        <v>-0.67999999999999905</v>
      </c>
      <c r="E1121" s="3">
        <v>-1.54264972776769</v>
      </c>
      <c r="F1121" s="3">
        <v>-1.5426541441558901</v>
      </c>
      <c r="G1121" s="3">
        <v>47.682484000000002</v>
      </c>
      <c r="H1121" s="3">
        <v>29.925024523160701</v>
      </c>
      <c r="I1121" s="3">
        <v>44.08</v>
      </c>
      <c r="J1121" s="3">
        <v>44.4</v>
      </c>
      <c r="K1121" s="3">
        <v>43.12</v>
      </c>
      <c r="L1121" s="3">
        <v>18.256130790190699</v>
      </c>
    </row>
    <row r="1122" spans="1:12" ht="15" customHeight="1" x14ac:dyDescent="0.25">
      <c r="A1122" s="101">
        <v>44074</v>
      </c>
      <c r="B1122" s="3">
        <v>42.2</v>
      </c>
      <c r="C1122" s="99">
        <v>913227</v>
      </c>
      <c r="D1122" s="3">
        <v>-1.19999999999999</v>
      </c>
      <c r="E1122" s="3">
        <v>-2.7649769585253301</v>
      </c>
      <c r="F1122" s="3">
        <v>-2.7649754991791098</v>
      </c>
      <c r="G1122" s="3">
        <v>46.364075</v>
      </c>
      <c r="H1122" s="3">
        <v>26.332629427792899</v>
      </c>
      <c r="I1122" s="3">
        <v>43.38</v>
      </c>
      <c r="J1122" s="3">
        <v>43.74</v>
      </c>
      <c r="K1122" s="3">
        <v>41.76</v>
      </c>
      <c r="L1122" s="3">
        <v>14.9863760217983</v>
      </c>
    </row>
    <row r="1123" spans="1:12" ht="15" customHeight="1" x14ac:dyDescent="0.25">
      <c r="A1123" s="101">
        <v>44075</v>
      </c>
      <c r="B1123" s="3">
        <v>41.44</v>
      </c>
      <c r="C1123" s="99">
        <v>842413</v>
      </c>
      <c r="D1123" s="3">
        <v>-0.760000000000005</v>
      </c>
      <c r="E1123" s="3">
        <v>-1.8009478672985799</v>
      </c>
      <c r="F1123" s="3">
        <v>-1.80095256941931</v>
      </c>
      <c r="G1123" s="3">
        <v>45.52908</v>
      </c>
      <c r="H1123" s="3">
        <v>24.057438692098</v>
      </c>
      <c r="I1123" s="3">
        <v>42.7</v>
      </c>
      <c r="J1123" s="3">
        <v>43.1</v>
      </c>
      <c r="K1123" s="3">
        <v>41.22</v>
      </c>
      <c r="L1123" s="3">
        <v>12.915531335149799</v>
      </c>
    </row>
    <row r="1124" spans="1:12" ht="15" customHeight="1" x14ac:dyDescent="0.25">
      <c r="A1124" s="101">
        <v>44076</v>
      </c>
      <c r="B1124" s="3">
        <v>40.9</v>
      </c>
      <c r="C1124" s="99">
        <v>699775</v>
      </c>
      <c r="D1124" s="3">
        <v>-0.53999999999999904</v>
      </c>
      <c r="E1124" s="3">
        <v>-1.3030888030887999</v>
      </c>
      <c r="F1124" s="3">
        <v>-1.30307926274811</v>
      </c>
      <c r="G1124" s="3">
        <v>44.9358</v>
      </c>
      <c r="H1124" s="3">
        <v>22.4408719346048</v>
      </c>
      <c r="I1124" s="3">
        <v>41.76</v>
      </c>
      <c r="J1124" s="3">
        <v>41.98</v>
      </c>
      <c r="K1124" s="3">
        <v>40.64</v>
      </c>
      <c r="L1124" s="3">
        <v>11.4441416893732</v>
      </c>
    </row>
    <row r="1125" spans="1:12" ht="15" customHeight="1" x14ac:dyDescent="0.25">
      <c r="A1125" s="101">
        <v>44077</v>
      </c>
      <c r="B1125" s="3">
        <v>39.119999999999997</v>
      </c>
      <c r="C1125" s="99">
        <v>1250329</v>
      </c>
      <c r="D1125" s="3">
        <v>-1.78</v>
      </c>
      <c r="E1125" s="3">
        <v>-4.3520782396088</v>
      </c>
      <c r="F1125" s="3">
        <v>-4.3520934310727704</v>
      </c>
      <c r="G1125" s="3">
        <v>42.980151999999997</v>
      </c>
      <c r="H1125" s="3">
        <v>17.112130790190701</v>
      </c>
      <c r="I1125" s="3">
        <v>40.96</v>
      </c>
      <c r="J1125" s="3">
        <v>40.98</v>
      </c>
      <c r="K1125" s="3">
        <v>38.82</v>
      </c>
      <c r="L1125" s="3">
        <v>6.5940054495912603</v>
      </c>
    </row>
    <row r="1126" spans="1:12" ht="15" customHeight="1" x14ac:dyDescent="0.25">
      <c r="A1126" s="101">
        <v>44078</v>
      </c>
      <c r="B1126" s="3">
        <v>38</v>
      </c>
      <c r="C1126" s="99">
        <v>1026867.99999999</v>
      </c>
      <c r="D1126" s="3">
        <v>-1.1199999999999899</v>
      </c>
      <c r="E1126" s="3">
        <v>-2.8629856850715698</v>
      </c>
      <c r="F1126" s="3">
        <v>-2.8629819643262202</v>
      </c>
      <c r="G1126" s="3">
        <v>41.749637999999997</v>
      </c>
      <c r="H1126" s="3">
        <v>13.759231607629401</v>
      </c>
      <c r="I1126" s="3">
        <v>39.119999999999997</v>
      </c>
      <c r="J1126" s="3">
        <v>39.78</v>
      </c>
      <c r="K1126" s="3">
        <v>37.68</v>
      </c>
      <c r="L1126" s="3">
        <v>3.54223433242506</v>
      </c>
    </row>
    <row r="1127" spans="1:12" ht="15" customHeight="1" x14ac:dyDescent="0.25">
      <c r="A1127" s="101">
        <v>44081</v>
      </c>
      <c r="B1127" s="3">
        <v>37.92</v>
      </c>
      <c r="C1127" s="99">
        <v>826696</v>
      </c>
      <c r="D1127" s="3">
        <v>-7.9999999999998295E-2</v>
      </c>
      <c r="E1127" s="3">
        <v>-0.21052631578947201</v>
      </c>
      <c r="F1127" s="3">
        <v>-0.210528771530893</v>
      </c>
      <c r="G1127" s="3">
        <v>41.661743000000001</v>
      </c>
      <c r="H1127" s="3">
        <v>13.519735694822799</v>
      </c>
      <c r="I1127" s="3">
        <v>38.340000000000003</v>
      </c>
      <c r="J1127" s="3">
        <v>38.659999999999997</v>
      </c>
      <c r="K1127" s="3">
        <v>37.6</v>
      </c>
      <c r="L1127" s="3">
        <v>3.3242506811989001</v>
      </c>
    </row>
    <row r="1128" spans="1:12" ht="15" customHeight="1" x14ac:dyDescent="0.25">
      <c r="A1128" s="101">
        <v>44082</v>
      </c>
      <c r="B1128" s="3">
        <v>37.08</v>
      </c>
      <c r="C1128" s="99">
        <v>1477008</v>
      </c>
      <c r="D1128" s="3">
        <v>-0.84000000000000297</v>
      </c>
      <c r="E1128" s="3">
        <v>-2.2151898734177302</v>
      </c>
      <c r="F1128" s="3">
        <v>-2.21518096350409</v>
      </c>
      <c r="G1128" s="3">
        <v>40.738860000000003</v>
      </c>
      <c r="H1128" s="3">
        <v>11.005068119891</v>
      </c>
      <c r="I1128" s="3">
        <v>37.979999999999997</v>
      </c>
      <c r="J1128" s="3">
        <v>38.200000000000003</v>
      </c>
      <c r="K1128" s="3">
        <v>36.299999999999997</v>
      </c>
      <c r="L1128" s="3">
        <v>1.03542234332423</v>
      </c>
    </row>
    <row r="1129" spans="1:12" ht="15" customHeight="1" x14ac:dyDescent="0.25">
      <c r="A1129" s="101">
        <v>44083</v>
      </c>
      <c r="B1129" s="3">
        <v>37.020000000000003</v>
      </c>
      <c r="C1129" s="99">
        <v>758198</v>
      </c>
      <c r="D1129" s="3">
        <v>-5.9999999999995099E-2</v>
      </c>
      <c r="E1129" s="3">
        <v>-0.16181229773462</v>
      </c>
      <c r="F1129" s="3">
        <v>-0.16181110615270899</v>
      </c>
      <c r="G1129" s="3">
        <v>40.672939999999997</v>
      </c>
      <c r="H1129" s="3">
        <v>10.8254495912806</v>
      </c>
      <c r="I1129" s="3">
        <v>37.119999999999997</v>
      </c>
      <c r="J1129" s="3">
        <v>37.78</v>
      </c>
      <c r="K1129" s="3">
        <v>36.840000000000003</v>
      </c>
      <c r="L1129" s="3">
        <v>0.87193460490463204</v>
      </c>
    </row>
    <row r="1130" spans="1:12" ht="15" customHeight="1" x14ac:dyDescent="0.25">
      <c r="A1130" s="101">
        <v>44084</v>
      </c>
      <c r="B1130" s="3">
        <v>37.1</v>
      </c>
      <c r="C1130" s="99">
        <v>649762</v>
      </c>
      <c r="D1130" s="3">
        <v>7.9999999999998295E-2</v>
      </c>
      <c r="E1130" s="3">
        <v>0.21609940572662101</v>
      </c>
      <c r="F1130" s="3">
        <v>0.21608961633952001</v>
      </c>
      <c r="G1130" s="3">
        <v>40.760829999999999</v>
      </c>
      <c r="H1130" s="3">
        <v>11.064931880108899</v>
      </c>
      <c r="I1130" s="3">
        <v>37.32</v>
      </c>
      <c r="J1130" s="3">
        <v>37.32</v>
      </c>
      <c r="K1130" s="3">
        <v>36.54</v>
      </c>
      <c r="L1130" s="3">
        <v>1.0899182561307801</v>
      </c>
    </row>
    <row r="1131" spans="1:12" ht="15" customHeight="1" x14ac:dyDescent="0.25">
      <c r="A1131" s="101">
        <v>44085</v>
      </c>
      <c r="B1131" s="3">
        <v>36.26</v>
      </c>
      <c r="C1131" s="99">
        <v>984210</v>
      </c>
      <c r="D1131" s="3">
        <v>-0.84000000000000297</v>
      </c>
      <c r="E1131" s="3">
        <v>-2.2641509433962299</v>
      </c>
      <c r="F1131" s="3">
        <v>-2.2641491844007899</v>
      </c>
      <c r="G1131" s="3">
        <v>39.837944</v>
      </c>
      <c r="H1131" s="3">
        <v>8.5502561307901797</v>
      </c>
      <c r="I1131" s="3">
        <v>37.119999999999997</v>
      </c>
      <c r="J1131" s="3">
        <v>37.700000000000003</v>
      </c>
      <c r="K1131" s="3">
        <v>36.26</v>
      </c>
      <c r="L1131" s="3">
        <v>-1.19891008174388</v>
      </c>
    </row>
    <row r="1132" spans="1:12" ht="15" customHeight="1" x14ac:dyDescent="0.25">
      <c r="A1132" s="101">
        <v>44088</v>
      </c>
      <c r="B1132" s="3">
        <v>36.6</v>
      </c>
      <c r="C1132" s="99">
        <v>649044</v>
      </c>
      <c r="D1132" s="3">
        <v>0.34000000000000302</v>
      </c>
      <c r="E1132" s="3">
        <v>0.93767236624380201</v>
      </c>
      <c r="F1132" s="3">
        <v>0.93767389200607398</v>
      </c>
      <c r="G1132" s="3">
        <v>40.211494000000002</v>
      </c>
      <c r="H1132" s="3">
        <v>9.5681035422343292</v>
      </c>
      <c r="I1132" s="3">
        <v>36.28</v>
      </c>
      <c r="J1132" s="3">
        <v>36.979999999999997</v>
      </c>
      <c r="K1132" s="3">
        <v>36.159999999999997</v>
      </c>
      <c r="L1132" s="3">
        <v>-0.27247956403270102</v>
      </c>
    </row>
    <row r="1133" spans="1:12" ht="15" customHeight="1" x14ac:dyDescent="0.25">
      <c r="A1133" s="101">
        <v>44089</v>
      </c>
      <c r="B1133" s="3">
        <v>36.979999999999997</v>
      </c>
      <c r="C1133" s="99">
        <v>801207</v>
      </c>
      <c r="D1133" s="3">
        <v>0.37999999999999501</v>
      </c>
      <c r="E1133" s="3">
        <v>1.03825136612021</v>
      </c>
      <c r="F1133" s="3">
        <v>1.0382504067120599</v>
      </c>
      <c r="G1133" s="3">
        <v>40.628990000000002</v>
      </c>
      <c r="H1133" s="3">
        <v>10.7056948228882</v>
      </c>
      <c r="I1133" s="3">
        <v>36.799999999999997</v>
      </c>
      <c r="J1133" s="3">
        <v>37.979999999999997</v>
      </c>
      <c r="K1133" s="3">
        <v>36.56</v>
      </c>
      <c r="L1133" s="3">
        <v>0.76294277929153598</v>
      </c>
    </row>
    <row r="1134" spans="1:12" ht="15" customHeight="1" x14ac:dyDescent="0.25">
      <c r="A1134" s="101">
        <v>44090</v>
      </c>
      <c r="B1134" s="3">
        <v>36.68</v>
      </c>
      <c r="C1134" s="99">
        <v>1107931</v>
      </c>
      <c r="D1134" s="3">
        <v>-0.29999999999999699</v>
      </c>
      <c r="E1134" s="3">
        <v>-0.81124932395888405</v>
      </c>
      <c r="F1134" s="3">
        <v>-0.81124340034048803</v>
      </c>
      <c r="G1134" s="3">
        <v>40.299390000000002</v>
      </c>
      <c r="H1134" s="3">
        <v>9.8076021798365094</v>
      </c>
      <c r="I1134" s="3">
        <v>37.1</v>
      </c>
      <c r="J1134" s="3">
        <v>37.700000000000003</v>
      </c>
      <c r="K1134" s="3">
        <v>36.68</v>
      </c>
      <c r="L1134" s="3">
        <v>-5.4495912806548003E-2</v>
      </c>
    </row>
    <row r="1135" spans="1:12" ht="15" customHeight="1" x14ac:dyDescent="0.25">
      <c r="A1135" s="101">
        <v>44091</v>
      </c>
      <c r="B1135" s="3">
        <v>36.880000000000003</v>
      </c>
      <c r="C1135" s="99">
        <v>1015067</v>
      </c>
      <c r="D1135" s="3">
        <v>0.20000000000000201</v>
      </c>
      <c r="E1135" s="3">
        <v>0.54525627044712499</v>
      </c>
      <c r="F1135" s="3">
        <v>0.54525142936405702</v>
      </c>
      <c r="G1135" s="3">
        <v>40.519123</v>
      </c>
      <c r="H1135" s="3">
        <v>10.4063297002724</v>
      </c>
      <c r="I1135" s="3">
        <v>36.74</v>
      </c>
      <c r="J1135" s="3">
        <v>37.64</v>
      </c>
      <c r="K1135" s="3">
        <v>36.520000000000003</v>
      </c>
      <c r="L1135" s="3">
        <v>0.490463215258854</v>
      </c>
    </row>
    <row r="1136" spans="1:12" ht="15" customHeight="1" x14ac:dyDescent="0.25">
      <c r="A1136" s="101">
        <v>44092</v>
      </c>
      <c r="B1136" s="3">
        <v>36.76</v>
      </c>
      <c r="C1136" s="99">
        <v>653530</v>
      </c>
      <c r="D1136" s="3">
        <v>-0.12000000000000401</v>
      </c>
      <c r="E1136" s="3">
        <v>-0.32537960954448403</v>
      </c>
      <c r="F1136" s="3">
        <v>-0.325384633818459</v>
      </c>
      <c r="G1136" s="3">
        <v>40.387279999999997</v>
      </c>
      <c r="H1136" s="3">
        <v>10.047084468664799</v>
      </c>
      <c r="I1136" s="3">
        <v>37.1</v>
      </c>
      <c r="J1136" s="3">
        <v>37.28</v>
      </c>
      <c r="K1136" s="3">
        <v>36.520000000000003</v>
      </c>
      <c r="L1136" s="3">
        <v>0.16348773841960501</v>
      </c>
    </row>
    <row r="1137" spans="1:12" ht="15" customHeight="1" x14ac:dyDescent="0.25">
      <c r="A1137" s="101">
        <v>44095</v>
      </c>
      <c r="B1137" s="3">
        <v>35.58</v>
      </c>
      <c r="C1137" s="99">
        <v>818177</v>
      </c>
      <c r="D1137" s="3">
        <v>-1.1799999999999899</v>
      </c>
      <c r="E1137" s="3">
        <v>-3.2100108813928201</v>
      </c>
      <c r="F1137" s="3">
        <v>-3.2100032485475598</v>
      </c>
      <c r="G1137" s="3">
        <v>39.090846999999997</v>
      </c>
      <c r="H1137" s="3">
        <v>6.5145694822888096</v>
      </c>
      <c r="I1137" s="3">
        <v>37.08</v>
      </c>
      <c r="J1137" s="3">
        <v>37.08</v>
      </c>
      <c r="K1137" s="3">
        <v>35.32</v>
      </c>
      <c r="L1137" s="3">
        <v>-3.0517711171662198</v>
      </c>
    </row>
    <row r="1138" spans="1:12" ht="15" customHeight="1" x14ac:dyDescent="0.25">
      <c r="A1138" s="101">
        <v>44096</v>
      </c>
      <c r="B1138" s="3">
        <v>35.94</v>
      </c>
      <c r="C1138" s="99">
        <v>521035.99999999901</v>
      </c>
      <c r="D1138" s="3">
        <v>0.35999999999999899</v>
      </c>
      <c r="E1138" s="3">
        <v>1.0118043844856699</v>
      </c>
      <c r="F1138" s="3">
        <v>1.0117943978036501</v>
      </c>
      <c r="G1138" s="3">
        <v>39.486365999999997</v>
      </c>
      <c r="H1138" s="3">
        <v>7.5922779291552898</v>
      </c>
      <c r="I1138" s="3">
        <v>35.6</v>
      </c>
      <c r="J1138" s="3">
        <v>36.840000000000003</v>
      </c>
      <c r="K1138" s="3">
        <v>35.6</v>
      </c>
      <c r="L1138" s="3">
        <v>-2.0708446866485102</v>
      </c>
    </row>
    <row r="1139" spans="1:12" ht="15" customHeight="1" x14ac:dyDescent="0.25">
      <c r="A1139" s="101">
        <v>44097</v>
      </c>
      <c r="B1139" s="3">
        <v>35.520000000000003</v>
      </c>
      <c r="C1139" s="99">
        <v>599308</v>
      </c>
      <c r="D1139" s="3">
        <v>-0.41999999999999399</v>
      </c>
      <c r="E1139" s="3">
        <v>-1.16861435726208</v>
      </c>
      <c r="F1139" s="3">
        <v>-1.16860842550057</v>
      </c>
      <c r="G1139" s="3">
        <v>39.024925000000003</v>
      </c>
      <c r="H1139" s="3">
        <v>6.33494550408719</v>
      </c>
      <c r="I1139" s="3">
        <v>36.28</v>
      </c>
      <c r="J1139" s="3">
        <v>36.4</v>
      </c>
      <c r="K1139" s="3">
        <v>35.32</v>
      </c>
      <c r="L1139" s="3">
        <v>-3.2152588555858301</v>
      </c>
    </row>
    <row r="1140" spans="1:12" ht="15" customHeight="1" x14ac:dyDescent="0.25">
      <c r="A1140" s="101">
        <v>44098</v>
      </c>
      <c r="B1140" s="3">
        <v>36.479999999999997</v>
      </c>
      <c r="C1140" s="99">
        <v>858098</v>
      </c>
      <c r="D1140" s="3">
        <v>0.95999999999999297</v>
      </c>
      <c r="E1140" s="3">
        <v>2.7027027027026702</v>
      </c>
      <c r="F1140" s="3">
        <v>2.7027085894463601</v>
      </c>
      <c r="G1140" s="3">
        <v>40.079655000000002</v>
      </c>
      <c r="H1140" s="3">
        <v>9.2088692098092597</v>
      </c>
      <c r="I1140" s="3">
        <v>35.32</v>
      </c>
      <c r="J1140" s="3">
        <v>36.56</v>
      </c>
      <c r="K1140" s="3">
        <v>34.9</v>
      </c>
      <c r="L1140" s="3">
        <v>-0.59945504087195001</v>
      </c>
    </row>
    <row r="1141" spans="1:12" ht="15" customHeight="1" x14ac:dyDescent="0.25">
      <c r="A1141" s="101">
        <v>44099</v>
      </c>
      <c r="B1141" s="3">
        <v>37.200000000000003</v>
      </c>
      <c r="C1141" s="99">
        <v>1287078</v>
      </c>
      <c r="D1141" s="3">
        <v>0.72000000000000597</v>
      </c>
      <c r="E1141" s="3">
        <v>1.9736842105263199</v>
      </c>
      <c r="F1141" s="3">
        <v>1.9736821586912201</v>
      </c>
      <c r="G1141" s="3">
        <v>40.870699999999999</v>
      </c>
      <c r="H1141" s="3">
        <v>11.364305177111699</v>
      </c>
      <c r="I1141" s="3">
        <v>35.9</v>
      </c>
      <c r="J1141" s="3">
        <v>37.380000000000003</v>
      </c>
      <c r="K1141" s="3">
        <v>35.54</v>
      </c>
      <c r="L1141" s="3">
        <v>1.3623978201634801</v>
      </c>
    </row>
    <row r="1142" spans="1:12" ht="15" customHeight="1" x14ac:dyDescent="0.25">
      <c r="A1142" s="101">
        <v>44102</v>
      </c>
      <c r="B1142" s="3">
        <v>37.4</v>
      </c>
      <c r="C1142" s="99">
        <v>992154</v>
      </c>
      <c r="D1142" s="3">
        <v>0.19999999999999499</v>
      </c>
      <c r="E1142" s="3">
        <v>0.53763440860214995</v>
      </c>
      <c r="F1142" s="3">
        <v>0.53763454014734702</v>
      </c>
      <c r="G1142" s="3">
        <v>41.090434999999999</v>
      </c>
      <c r="H1142" s="3">
        <v>11.963038147138899</v>
      </c>
      <c r="I1142" s="3">
        <v>37.5</v>
      </c>
      <c r="J1142" s="3">
        <v>38.78</v>
      </c>
      <c r="K1142" s="3">
        <v>37.1</v>
      </c>
      <c r="L1142" s="3">
        <v>1.9073569482288699</v>
      </c>
    </row>
    <row r="1143" spans="1:12" ht="15" customHeight="1" x14ac:dyDescent="0.25">
      <c r="A1143" s="101">
        <v>44103</v>
      </c>
      <c r="B1143" s="3">
        <v>37.64</v>
      </c>
      <c r="C1143" s="99">
        <v>487553</v>
      </c>
      <c r="D1143" s="3">
        <v>0.24000000000000199</v>
      </c>
      <c r="E1143" s="3">
        <v>0.64171122994653995</v>
      </c>
      <c r="F1143" s="3">
        <v>0.64170651880419705</v>
      </c>
      <c r="G1143" s="3">
        <v>41.354115</v>
      </c>
      <c r="H1143" s="3">
        <v>12.6815122615803</v>
      </c>
      <c r="I1143" s="3">
        <v>37.78</v>
      </c>
      <c r="J1143" s="3">
        <v>38.08</v>
      </c>
      <c r="K1143" s="3">
        <v>37.119999999999997</v>
      </c>
      <c r="L1143" s="3">
        <v>2.5613079019073499</v>
      </c>
    </row>
    <row r="1144" spans="1:12" ht="15" customHeight="1" x14ac:dyDescent="0.25">
      <c r="A1144" s="101">
        <v>44104</v>
      </c>
      <c r="B1144" s="3">
        <v>37.979999999999997</v>
      </c>
      <c r="C1144" s="99">
        <v>818027</v>
      </c>
      <c r="D1144" s="3">
        <v>0.33999999999999603</v>
      </c>
      <c r="E1144" s="3">
        <v>0.90329436769394</v>
      </c>
      <c r="F1144" s="3">
        <v>0.90329583887842602</v>
      </c>
      <c r="G1144" s="3">
        <v>41.727665000000002</v>
      </c>
      <c r="H1144" s="3">
        <v>13.6993596730245</v>
      </c>
      <c r="I1144" s="3">
        <v>37.82</v>
      </c>
      <c r="J1144" s="3">
        <v>38.46</v>
      </c>
      <c r="K1144" s="3">
        <v>37.26</v>
      </c>
      <c r="L1144" s="3">
        <v>3.4877384196185099</v>
      </c>
    </row>
    <row r="1145" spans="1:12" ht="15" customHeight="1" x14ac:dyDescent="0.25">
      <c r="A1145" s="101">
        <v>44105</v>
      </c>
      <c r="B1145" s="3">
        <v>38.42</v>
      </c>
      <c r="C1145" s="99">
        <v>1087268</v>
      </c>
      <c r="D1145" s="3">
        <v>0.440000000000004</v>
      </c>
      <c r="E1145" s="3">
        <v>1.15850447604002</v>
      </c>
      <c r="F1145" s="3">
        <v>1.1585000023365699</v>
      </c>
      <c r="G1145" s="3">
        <v>42.211080000000003</v>
      </c>
      <c r="H1145" s="3">
        <v>15.0165667574931</v>
      </c>
      <c r="I1145" s="3">
        <v>38.18</v>
      </c>
      <c r="J1145" s="3">
        <v>38.700000000000003</v>
      </c>
      <c r="K1145" s="3">
        <v>37.24</v>
      </c>
      <c r="L1145" s="3">
        <v>4.6866485013623898</v>
      </c>
    </row>
    <row r="1146" spans="1:12" ht="15" customHeight="1" x14ac:dyDescent="0.25">
      <c r="A1146" s="101">
        <v>44106</v>
      </c>
      <c r="B1146" s="3">
        <v>37.619999999999997</v>
      </c>
      <c r="C1146" s="99">
        <v>565851</v>
      </c>
      <c r="D1146" s="3">
        <v>-0.80000000000000404</v>
      </c>
      <c r="E1146" s="3">
        <v>-2.08224882873504</v>
      </c>
      <c r="F1146" s="3">
        <v>-2.0822494946824399</v>
      </c>
      <c r="G1146" s="3">
        <v>41.332140000000003</v>
      </c>
      <c r="H1146" s="3">
        <v>12.6216348773841</v>
      </c>
      <c r="I1146" s="3">
        <v>38.42</v>
      </c>
      <c r="J1146" s="3">
        <v>38.700000000000003</v>
      </c>
      <c r="K1146" s="3">
        <v>37.119999999999997</v>
      </c>
      <c r="L1146" s="3">
        <v>2.5068119891007998</v>
      </c>
    </row>
    <row r="1147" spans="1:12" ht="15" customHeight="1" x14ac:dyDescent="0.25">
      <c r="A1147" s="101">
        <v>44109</v>
      </c>
      <c r="B1147" s="3">
        <v>37.32</v>
      </c>
      <c r="C1147" s="99">
        <v>658295</v>
      </c>
      <c r="D1147" s="3">
        <v>-0.29999999999999699</v>
      </c>
      <c r="E1147" s="3">
        <v>-0.79744816586920697</v>
      </c>
      <c r="F1147" s="3">
        <v>-0.79744237777187299</v>
      </c>
      <c r="G1147" s="3">
        <v>41.002540000000003</v>
      </c>
      <c r="H1147" s="3">
        <v>11.723542234332401</v>
      </c>
      <c r="I1147" s="3">
        <v>37.700000000000003</v>
      </c>
      <c r="J1147" s="3">
        <v>38.5</v>
      </c>
      <c r="K1147" s="3">
        <v>37.299999999999997</v>
      </c>
      <c r="L1147" s="3">
        <v>1.68937329700271</v>
      </c>
    </row>
    <row r="1148" spans="1:12" ht="15" customHeight="1" x14ac:dyDescent="0.25">
      <c r="A1148" s="101">
        <v>44110</v>
      </c>
      <c r="B1148" s="3">
        <v>37.32</v>
      </c>
      <c r="C1148" s="99">
        <v>483425</v>
      </c>
      <c r="D1148" s="3"/>
      <c r="E1148" s="3"/>
      <c r="F1148" s="3"/>
      <c r="G1148" s="3">
        <v>41.002540000000003</v>
      </c>
      <c r="H1148" s="3">
        <v>11.723542234332401</v>
      </c>
      <c r="I1148" s="3">
        <v>37.380000000000003</v>
      </c>
      <c r="J1148" s="3">
        <v>37.840000000000003</v>
      </c>
      <c r="K1148" s="3">
        <v>37.14</v>
      </c>
      <c r="L1148" s="3">
        <v>1.68937329700271</v>
      </c>
    </row>
    <row r="1149" spans="1:12" ht="15" customHeight="1" x14ac:dyDescent="0.25">
      <c r="A1149" s="101">
        <v>44111</v>
      </c>
      <c r="B1149" s="3">
        <v>36.520000000000003</v>
      </c>
      <c r="C1149" s="99">
        <v>1315669</v>
      </c>
      <c r="D1149" s="3">
        <v>-0.79999999999999705</v>
      </c>
      <c r="E1149" s="3">
        <v>-2.1436227224008499</v>
      </c>
      <c r="F1149" s="3">
        <v>-2.1436232974835199</v>
      </c>
      <c r="G1149" s="3">
        <v>40.123600000000003</v>
      </c>
      <c r="H1149" s="3">
        <v>9.3286103542234304</v>
      </c>
      <c r="I1149" s="3">
        <v>37.32</v>
      </c>
      <c r="J1149" s="3">
        <v>37.5</v>
      </c>
      <c r="K1149" s="3">
        <v>36.06</v>
      </c>
      <c r="L1149" s="3">
        <v>-0.490463215258854</v>
      </c>
    </row>
    <row r="1150" spans="1:12" ht="15" customHeight="1" x14ac:dyDescent="0.25">
      <c r="A1150" s="101">
        <v>44112</v>
      </c>
      <c r="B1150" s="3">
        <v>36</v>
      </c>
      <c r="C1150" s="99">
        <v>1582483</v>
      </c>
      <c r="D1150" s="3">
        <v>-0.52000000000000302</v>
      </c>
      <c r="E1150" s="3">
        <v>-1.42387732749179</v>
      </c>
      <c r="F1150" s="3">
        <v>-1.42388021015065</v>
      </c>
      <c r="G1150" s="3">
        <v>39.552287999999997</v>
      </c>
      <c r="H1150" s="3">
        <v>7.7719019073569298</v>
      </c>
      <c r="I1150" s="3">
        <v>36.299999999999997</v>
      </c>
      <c r="J1150" s="3">
        <v>36.78</v>
      </c>
      <c r="K1150" s="3">
        <v>35.26</v>
      </c>
      <c r="L1150" s="3">
        <v>-1.9073569482288899</v>
      </c>
    </row>
    <row r="1151" spans="1:12" ht="15" customHeight="1" x14ac:dyDescent="0.25">
      <c r="A1151" s="101">
        <v>44113</v>
      </c>
      <c r="B1151" s="3">
        <v>37.54</v>
      </c>
      <c r="C1151" s="99">
        <v>1933414</v>
      </c>
      <c r="D1151" s="3">
        <v>1.53999999999999</v>
      </c>
      <c r="E1151" s="3">
        <v>4.2777777777777803</v>
      </c>
      <c r="F1151" s="3">
        <v>4.2777853963846502</v>
      </c>
      <c r="G1151" s="3">
        <v>41.244250000000001</v>
      </c>
      <c r="H1151" s="3">
        <v>12.382152588555799</v>
      </c>
      <c r="I1151" s="3">
        <v>35.979999999999997</v>
      </c>
      <c r="J1151" s="3">
        <v>37.94</v>
      </c>
      <c r="K1151" s="3">
        <v>35.32</v>
      </c>
      <c r="L1151" s="3">
        <v>2.2888283378746399</v>
      </c>
    </row>
    <row r="1152" spans="1:12" ht="15" customHeight="1" x14ac:dyDescent="0.25">
      <c r="A1152" s="101">
        <v>44116</v>
      </c>
      <c r="B1152" s="3">
        <v>36.4</v>
      </c>
      <c r="C1152" s="99">
        <v>1103651</v>
      </c>
      <c r="D1152" s="3">
        <v>-1.1399999999999999</v>
      </c>
      <c r="E1152" s="3">
        <v>-3.0367607884922698</v>
      </c>
      <c r="F1152" s="3">
        <v>-3.0367627002551898</v>
      </c>
      <c r="G1152" s="3">
        <v>39.991759999999999</v>
      </c>
      <c r="H1152" s="3">
        <v>8.9693732970027096</v>
      </c>
      <c r="I1152" s="3">
        <v>37.54</v>
      </c>
      <c r="J1152" s="3">
        <v>38.200000000000003</v>
      </c>
      <c r="K1152" s="3">
        <v>36.32</v>
      </c>
      <c r="L1152" s="3">
        <v>-0.81743869209810405</v>
      </c>
    </row>
    <row r="1153" spans="1:12" ht="15" customHeight="1" x14ac:dyDescent="0.25">
      <c r="A1153" s="101">
        <v>44117</v>
      </c>
      <c r="B1153" s="3">
        <v>35.979999999999997</v>
      </c>
      <c r="C1153" s="99">
        <v>647059</v>
      </c>
      <c r="D1153" s="3">
        <v>-0.42000000000000098</v>
      </c>
      <c r="E1153" s="3">
        <v>-1.15384615384616</v>
      </c>
      <c r="F1153" s="3">
        <v>-1.15385019313978</v>
      </c>
      <c r="G1153" s="3">
        <v>39.530315000000002</v>
      </c>
      <c r="H1153" s="3">
        <v>7.7120299727520401</v>
      </c>
      <c r="I1153" s="3">
        <v>36.5</v>
      </c>
      <c r="J1153" s="3">
        <v>36.74</v>
      </c>
      <c r="K1153" s="3">
        <v>35.86</v>
      </c>
      <c r="L1153" s="3">
        <v>-1.96185286103543</v>
      </c>
    </row>
    <row r="1154" spans="1:12" ht="15" customHeight="1" x14ac:dyDescent="0.25">
      <c r="A1154" s="101">
        <v>44118</v>
      </c>
      <c r="B1154" s="3">
        <v>35.94</v>
      </c>
      <c r="C1154" s="99">
        <v>561820</v>
      </c>
      <c r="D1154" s="3">
        <v>-3.9999999999999099E-2</v>
      </c>
      <c r="E1154" s="3">
        <v>-0.111172873818787</v>
      </c>
      <c r="F1154" s="3">
        <v>-0.111177965568964</v>
      </c>
      <c r="G1154" s="3">
        <v>39.486365999999997</v>
      </c>
      <c r="H1154" s="3">
        <v>7.5922779291552898</v>
      </c>
      <c r="I1154" s="3">
        <v>35.979999999999997</v>
      </c>
      <c r="J1154" s="3">
        <v>36.22</v>
      </c>
      <c r="K1154" s="3">
        <v>35.520000000000003</v>
      </c>
      <c r="L1154" s="3">
        <v>-2.0708446866485102</v>
      </c>
    </row>
    <row r="1155" spans="1:12" ht="15" customHeight="1" x14ac:dyDescent="0.25">
      <c r="A1155" s="101">
        <v>44119</v>
      </c>
      <c r="B1155" s="3">
        <v>35.28</v>
      </c>
      <c r="C1155" s="99">
        <v>730016</v>
      </c>
      <c r="D1155" s="3">
        <v>-0.65999999999999603</v>
      </c>
      <c r="E1155" s="3">
        <v>-1.83639398998329</v>
      </c>
      <c r="F1155" s="3">
        <v>-1.8363908190487701</v>
      </c>
      <c r="G1155" s="3">
        <v>38.761242000000003</v>
      </c>
      <c r="H1155" s="3">
        <v>5.6164632152588503</v>
      </c>
      <c r="I1155" s="3">
        <v>35.9</v>
      </c>
      <c r="J1155" s="3">
        <v>35.9</v>
      </c>
      <c r="K1155" s="3">
        <v>34.92</v>
      </c>
      <c r="L1155" s="3">
        <v>-3.8692098092643001</v>
      </c>
    </row>
    <row r="1156" spans="1:12" ht="15" customHeight="1" x14ac:dyDescent="0.25">
      <c r="A1156" s="101">
        <v>44120</v>
      </c>
      <c r="B1156" s="3">
        <v>35.26</v>
      </c>
      <c r="C1156" s="99">
        <v>1002077</v>
      </c>
      <c r="D1156" s="3">
        <v>-2.0000000000003099E-2</v>
      </c>
      <c r="E1156" s="3">
        <v>-5.6689342403637398E-2</v>
      </c>
      <c r="F1156" s="3">
        <v>-5.6685490108920801E-2</v>
      </c>
      <c r="G1156" s="3">
        <v>38.739269999999998</v>
      </c>
      <c r="H1156" s="3">
        <v>5.5565940054495702</v>
      </c>
      <c r="I1156" s="3">
        <v>35.44</v>
      </c>
      <c r="J1156" s="3">
        <v>35.619999999999997</v>
      </c>
      <c r="K1156" s="3">
        <v>34.880000000000003</v>
      </c>
      <c r="L1156" s="3">
        <v>-3.9237057220708502</v>
      </c>
    </row>
    <row r="1157" spans="1:12" ht="15" customHeight="1" x14ac:dyDescent="0.25">
      <c r="A1157" s="101">
        <v>44123</v>
      </c>
      <c r="B1157" s="3">
        <v>35</v>
      </c>
      <c r="C1157" s="99">
        <v>1032349.99999999</v>
      </c>
      <c r="D1157" s="3">
        <v>-0.25999999999999801</v>
      </c>
      <c r="E1157" s="3">
        <v>-0.73737946681792199</v>
      </c>
      <c r="F1157" s="3">
        <v>-0.73738353871923801</v>
      </c>
      <c r="G1157" s="3">
        <v>38.453612999999997</v>
      </c>
      <c r="H1157" s="3">
        <v>4.7782370572206903</v>
      </c>
      <c r="I1157" s="3">
        <v>35.26</v>
      </c>
      <c r="J1157" s="3">
        <v>35.380000000000003</v>
      </c>
      <c r="K1157" s="3">
        <v>34.520000000000003</v>
      </c>
      <c r="L1157" s="3">
        <v>-4.6321525885558597</v>
      </c>
    </row>
    <row r="1158" spans="1:12" ht="15" customHeight="1" x14ac:dyDescent="0.25">
      <c r="A1158" s="101">
        <v>44124</v>
      </c>
      <c r="B1158" s="3">
        <v>35.28</v>
      </c>
      <c r="C1158" s="99">
        <v>908552</v>
      </c>
      <c r="D1158" s="3">
        <v>0.28000000000000103</v>
      </c>
      <c r="E1158" s="3">
        <v>0.8</v>
      </c>
      <c r="F1158" s="3">
        <v>0.800000249651455</v>
      </c>
      <c r="G1158" s="3">
        <v>38.761242000000003</v>
      </c>
      <c r="H1158" s="3">
        <v>5.6164632152588503</v>
      </c>
      <c r="I1158" s="3">
        <v>35</v>
      </c>
      <c r="J1158" s="3">
        <v>35.46</v>
      </c>
      <c r="K1158" s="3">
        <v>34.54</v>
      </c>
      <c r="L1158" s="3">
        <v>-3.8692098092643001</v>
      </c>
    </row>
    <row r="1159" spans="1:12" ht="15" customHeight="1" x14ac:dyDescent="0.25">
      <c r="A1159" s="101">
        <v>44125</v>
      </c>
      <c r="B1159" s="3">
        <v>33.659999999999997</v>
      </c>
      <c r="C1159" s="99">
        <v>1179731</v>
      </c>
      <c r="D1159" s="3">
        <v>-1.62</v>
      </c>
      <c r="E1159" s="3">
        <v>-4.5918367346938798</v>
      </c>
      <c r="F1159" s="3">
        <v>-4.5918342864245698</v>
      </c>
      <c r="G1159" s="3">
        <v>36.981389999999998</v>
      </c>
      <c r="H1159" s="3">
        <v>0.76673024523159305</v>
      </c>
      <c r="I1159" s="3">
        <v>35.26</v>
      </c>
      <c r="J1159" s="3">
        <v>35.26</v>
      </c>
      <c r="K1159" s="3">
        <v>33.659999999999997</v>
      </c>
      <c r="L1159" s="3">
        <v>-8.2833787465940194</v>
      </c>
    </row>
    <row r="1160" spans="1:12" ht="15" customHeight="1" x14ac:dyDescent="0.25">
      <c r="A1160" s="101">
        <v>44126</v>
      </c>
      <c r="B1160" s="3">
        <v>30.82</v>
      </c>
      <c r="C1160" s="99">
        <v>2490721</v>
      </c>
      <c r="D1160" s="3">
        <v>-2.8399999999999901</v>
      </c>
      <c r="E1160" s="3">
        <v>-8.4373143196672498</v>
      </c>
      <c r="F1160" s="3">
        <v>-8.4373167152451405</v>
      </c>
      <c r="G1160" s="3">
        <v>33.861153000000002</v>
      </c>
      <c r="H1160" s="3">
        <v>-7.73527792915531</v>
      </c>
      <c r="I1160" s="3">
        <v>33.06</v>
      </c>
      <c r="J1160" s="3">
        <v>33.36</v>
      </c>
      <c r="K1160" s="3">
        <v>30.62</v>
      </c>
      <c r="L1160" s="3">
        <v>-16.021798365122599</v>
      </c>
    </row>
    <row r="1161" spans="1:12" ht="15" customHeight="1" x14ac:dyDescent="0.25">
      <c r="A1161" s="101">
        <v>44127</v>
      </c>
      <c r="B1161" s="3">
        <v>31.86</v>
      </c>
      <c r="C1161" s="99">
        <v>1197120</v>
      </c>
      <c r="D1161" s="3">
        <v>1.03999999999999</v>
      </c>
      <c r="E1161" s="3">
        <v>3.3744321868916098</v>
      </c>
      <c r="F1161" s="3">
        <v>3.3744391397422202</v>
      </c>
      <c r="G1161" s="3">
        <v>35.003776999999999</v>
      </c>
      <c r="H1161" s="3">
        <v>-4.6218610354223504</v>
      </c>
      <c r="I1161" s="3">
        <v>31.26</v>
      </c>
      <c r="J1161" s="3">
        <v>32</v>
      </c>
      <c r="K1161" s="3">
        <v>30.66</v>
      </c>
      <c r="L1161" s="3">
        <v>-13.188010899182499</v>
      </c>
    </row>
    <row r="1162" spans="1:12" ht="15" customHeight="1" x14ac:dyDescent="0.25">
      <c r="A1162" s="101">
        <v>44130</v>
      </c>
      <c r="B1162" s="3">
        <v>30.1</v>
      </c>
      <c r="C1162" s="99">
        <v>1211644</v>
      </c>
      <c r="D1162" s="3">
        <v>-1.75999999999999</v>
      </c>
      <c r="E1162" s="3">
        <v>-5.5241682360326303</v>
      </c>
      <c r="F1162" s="3">
        <v>-5.5241667206370302</v>
      </c>
      <c r="G1162" s="3">
        <v>33.07011</v>
      </c>
      <c r="H1162" s="3">
        <v>-9.8907084468664905</v>
      </c>
      <c r="I1162" s="3">
        <v>31.82</v>
      </c>
      <c r="J1162" s="3">
        <v>31.82</v>
      </c>
      <c r="K1162" s="3">
        <v>29.9</v>
      </c>
      <c r="L1162" s="3">
        <v>-17.983651226157999</v>
      </c>
    </row>
    <row r="1163" spans="1:12" ht="15" customHeight="1" x14ac:dyDescent="0.25">
      <c r="A1163" s="101">
        <v>44131</v>
      </c>
      <c r="B1163" s="3">
        <v>30.86</v>
      </c>
      <c r="C1163" s="99">
        <v>786002</v>
      </c>
      <c r="D1163" s="3">
        <v>0.75999999999999801</v>
      </c>
      <c r="E1163" s="3">
        <v>2.5249169435215899</v>
      </c>
      <c r="F1163" s="3">
        <v>2.5249084445137799</v>
      </c>
      <c r="G1163" s="3">
        <v>33.905099999999997</v>
      </c>
      <c r="H1163" s="3">
        <v>-7.6155313351498704</v>
      </c>
      <c r="I1163" s="3">
        <v>30.14</v>
      </c>
      <c r="J1163" s="3">
        <v>30.88</v>
      </c>
      <c r="K1163" s="3">
        <v>29.62</v>
      </c>
      <c r="L1163" s="3">
        <v>-15.9128065395095</v>
      </c>
    </row>
    <row r="1164" spans="1:12" ht="15" customHeight="1" x14ac:dyDescent="0.25">
      <c r="A1164" s="101">
        <v>44132</v>
      </c>
      <c r="B1164" s="3">
        <v>29.04</v>
      </c>
      <c r="C1164" s="99">
        <v>1556308</v>
      </c>
      <c r="D1164" s="3">
        <v>-1.82</v>
      </c>
      <c r="E1164" s="3">
        <v>-5.8976020738820401</v>
      </c>
      <c r="F1164" s="3">
        <v>-5.8975965267761996</v>
      </c>
      <c r="G1164" s="3">
        <v>31.905514</v>
      </c>
      <c r="H1164" s="3">
        <v>-13.063994550408699</v>
      </c>
      <c r="I1164" s="3">
        <v>30.66</v>
      </c>
      <c r="J1164" s="3">
        <v>30.72</v>
      </c>
      <c r="K1164" s="3">
        <v>28.7</v>
      </c>
      <c r="L1164" s="3">
        <v>-20.871934604904599</v>
      </c>
    </row>
    <row r="1165" spans="1:12" ht="15" customHeight="1" x14ac:dyDescent="0.25">
      <c r="A1165" s="101">
        <v>44133</v>
      </c>
      <c r="B1165" s="3">
        <v>29.66</v>
      </c>
      <c r="C1165" s="99">
        <v>723092</v>
      </c>
      <c r="D1165" s="3">
        <v>0.62000000000000099</v>
      </c>
      <c r="E1165" s="3">
        <v>2.1349862258953101</v>
      </c>
      <c r="F1165" s="3">
        <v>2.1349883283497499</v>
      </c>
      <c r="G1165" s="3">
        <v>32.586692999999997</v>
      </c>
      <c r="H1165" s="3">
        <v>-11.207920980926399</v>
      </c>
      <c r="I1165" s="3">
        <v>28.84</v>
      </c>
      <c r="J1165" s="3">
        <v>30.04</v>
      </c>
      <c r="K1165" s="3">
        <v>28.7</v>
      </c>
      <c r="L1165" s="3">
        <v>-19.182561307901899</v>
      </c>
    </row>
    <row r="1166" spans="1:12" ht="15" customHeight="1" x14ac:dyDescent="0.25">
      <c r="A1166" s="101">
        <v>44134</v>
      </c>
      <c r="B1166" s="3">
        <v>29.8</v>
      </c>
      <c r="C1166" s="99">
        <v>501980</v>
      </c>
      <c r="D1166" s="3">
        <v>0.14000000000000001</v>
      </c>
      <c r="E1166" s="3">
        <v>0.47201618341199397</v>
      </c>
      <c r="F1166" s="3">
        <v>0.47200862020579898</v>
      </c>
      <c r="G1166" s="3">
        <v>32.740504999999999</v>
      </c>
      <c r="H1166" s="3">
        <v>-10.7888147138964</v>
      </c>
      <c r="I1166" s="3">
        <v>29.48</v>
      </c>
      <c r="J1166" s="3">
        <v>30.02</v>
      </c>
      <c r="K1166" s="3">
        <v>29.2</v>
      </c>
      <c r="L1166" s="3">
        <v>-18.8010899182561</v>
      </c>
    </row>
    <row r="1167" spans="1:12" ht="15" customHeight="1" x14ac:dyDescent="0.25">
      <c r="A1167" s="101">
        <v>44137</v>
      </c>
      <c r="B1167" s="3">
        <v>30.64</v>
      </c>
      <c r="C1167" s="99">
        <v>1200782</v>
      </c>
      <c r="D1167" s="3">
        <v>0.83999999999999897</v>
      </c>
      <c r="E1167" s="3">
        <v>2.8187919463087101</v>
      </c>
      <c r="F1167" s="3">
        <v>2.8187866986169001</v>
      </c>
      <c r="G1167" s="3">
        <v>33.66339</v>
      </c>
      <c r="H1167" s="3">
        <v>-8.2741416893733</v>
      </c>
      <c r="I1167" s="3">
        <v>29.8</v>
      </c>
      <c r="J1167" s="3">
        <v>31.16</v>
      </c>
      <c r="K1167" s="3">
        <v>29.6</v>
      </c>
      <c r="L1167" s="3">
        <v>-16.512261580381399</v>
      </c>
    </row>
    <row r="1168" spans="1:12" ht="15" customHeight="1" x14ac:dyDescent="0.25">
      <c r="A1168" s="101">
        <v>44138</v>
      </c>
      <c r="B1168" s="3">
        <v>31.1</v>
      </c>
      <c r="C1168" s="99">
        <v>1032192</v>
      </c>
      <c r="D1168" s="3">
        <v>0.46</v>
      </c>
      <c r="E1168" s="3">
        <v>1.50130548302871</v>
      </c>
      <c r="F1168" s="3">
        <v>1.50131938583726</v>
      </c>
      <c r="G1168" s="3">
        <v>34.168785</v>
      </c>
      <c r="H1168" s="3">
        <v>-6.8970435967302501</v>
      </c>
      <c r="I1168" s="3">
        <v>30.74</v>
      </c>
      <c r="J1168" s="3">
        <v>31.2</v>
      </c>
      <c r="K1168" s="3">
        <v>30.46</v>
      </c>
      <c r="L1168" s="3">
        <v>-15.258855585831</v>
      </c>
    </row>
    <row r="1169" spans="1:12" ht="15" customHeight="1" x14ac:dyDescent="0.25">
      <c r="A1169" s="101">
        <v>44139</v>
      </c>
      <c r="B1169" s="3">
        <v>32.020000000000003</v>
      </c>
      <c r="C1169" s="99">
        <v>1439134</v>
      </c>
      <c r="D1169" s="3">
        <v>0.92000000000000104</v>
      </c>
      <c r="E1169" s="3">
        <v>2.9581993569131901</v>
      </c>
      <c r="F1169" s="3">
        <v>2.95819707958593</v>
      </c>
      <c r="G1169" s="3">
        <v>35.179564999999997</v>
      </c>
      <c r="H1169" s="3">
        <v>-4.1428746594005599</v>
      </c>
      <c r="I1169" s="3">
        <v>31.1</v>
      </c>
      <c r="J1169" s="3">
        <v>32.26</v>
      </c>
      <c r="K1169" s="3">
        <v>30.72</v>
      </c>
      <c r="L1169" s="3">
        <v>-12.7520435967302</v>
      </c>
    </row>
    <row r="1170" spans="1:12" ht="15" customHeight="1" x14ac:dyDescent="0.25">
      <c r="A1170" s="101">
        <v>44140</v>
      </c>
      <c r="B1170" s="3">
        <v>33.200000000000003</v>
      </c>
      <c r="C1170" s="99">
        <v>3771142</v>
      </c>
      <c r="D1170" s="3">
        <v>1.1799999999999899</v>
      </c>
      <c r="E1170" s="3">
        <v>3.68519675202998</v>
      </c>
      <c r="F1170" s="3">
        <v>3.6851933785991999</v>
      </c>
      <c r="G1170" s="3">
        <v>36.475999999999999</v>
      </c>
      <c r="H1170" s="3">
        <v>-0.61035422343325196</v>
      </c>
      <c r="I1170" s="3">
        <v>34</v>
      </c>
      <c r="J1170" s="3">
        <v>34.14</v>
      </c>
      <c r="K1170" s="3">
        <v>31.54</v>
      </c>
      <c r="L1170" s="3">
        <v>-9.5367847411444107</v>
      </c>
    </row>
    <row r="1171" spans="1:12" ht="15" customHeight="1" x14ac:dyDescent="0.25">
      <c r="A1171" s="101">
        <v>44141</v>
      </c>
      <c r="B1171" s="3">
        <v>32.159999999999997</v>
      </c>
      <c r="C1171" s="99">
        <v>2199244</v>
      </c>
      <c r="D1171" s="3">
        <v>-1.04</v>
      </c>
      <c r="E1171" s="3">
        <v>-3.13253012048194</v>
      </c>
      <c r="F1171" s="3">
        <v>-3.1325309792740201</v>
      </c>
      <c r="G1171" s="3">
        <v>35.333378000000003</v>
      </c>
      <c r="H1171" s="3">
        <v>-3.7237656675749302</v>
      </c>
      <c r="I1171" s="3">
        <v>33.22</v>
      </c>
      <c r="J1171" s="3">
        <v>33.44</v>
      </c>
      <c r="K1171" s="3">
        <v>31.74</v>
      </c>
      <c r="L1171" s="3">
        <v>-12.3705722070844</v>
      </c>
    </row>
    <row r="1172" spans="1:12" ht="15" customHeight="1" x14ac:dyDescent="0.25">
      <c r="A1172" s="101">
        <v>44144</v>
      </c>
      <c r="B1172" s="3">
        <v>31.82</v>
      </c>
      <c r="C1172" s="99">
        <v>2370035</v>
      </c>
      <c r="D1172" s="3">
        <v>-0.33999999999999603</v>
      </c>
      <c r="E1172" s="3">
        <v>-1.05721393034824</v>
      </c>
      <c r="F1172" s="3">
        <v>-1.0572184748370399</v>
      </c>
      <c r="G1172" s="3">
        <v>34.959826999999997</v>
      </c>
      <c r="H1172" s="3">
        <v>-4.74161580381472</v>
      </c>
      <c r="I1172" s="3">
        <v>32.78</v>
      </c>
      <c r="J1172" s="3">
        <v>33.64</v>
      </c>
      <c r="K1172" s="3">
        <v>31.06</v>
      </c>
      <c r="L1172" s="3">
        <v>-13.2970027247956</v>
      </c>
    </row>
    <row r="1173" spans="1:12" ht="15" customHeight="1" x14ac:dyDescent="0.25">
      <c r="A1173" s="101">
        <v>44145</v>
      </c>
      <c r="B1173" s="3">
        <v>31.3</v>
      </c>
      <c r="C1173" s="99">
        <v>1987011</v>
      </c>
      <c r="D1173" s="3">
        <v>-0.51999999999999902</v>
      </c>
      <c r="E1173" s="3">
        <v>-1.63419233186674</v>
      </c>
      <c r="F1173" s="3">
        <v>-1.6341814277284501</v>
      </c>
      <c r="G1173" s="3">
        <v>34.38852</v>
      </c>
      <c r="H1173" s="3">
        <v>-6.2983106267029996</v>
      </c>
      <c r="I1173" s="3">
        <v>31.8</v>
      </c>
      <c r="J1173" s="3">
        <v>32</v>
      </c>
      <c r="K1173" s="3">
        <v>30.74</v>
      </c>
      <c r="L1173" s="3">
        <v>-14.7138964577656</v>
      </c>
    </row>
    <row r="1174" spans="1:12" ht="15" customHeight="1" x14ac:dyDescent="0.25">
      <c r="A1174" s="101">
        <v>44146</v>
      </c>
      <c r="B1174" s="3">
        <v>30.94</v>
      </c>
      <c r="C1174" s="99">
        <v>1231738</v>
      </c>
      <c r="D1174" s="3">
        <v>-0.35999999999999899</v>
      </c>
      <c r="E1174" s="3">
        <v>-1.15015974440894</v>
      </c>
      <c r="F1174" s="3">
        <v>1.08626367171369</v>
      </c>
      <c r="G1174" s="3">
        <v>34.762070000000001</v>
      </c>
      <c r="H1174" s="3">
        <v>-5.28046321525885</v>
      </c>
      <c r="I1174" s="3">
        <v>30.9</v>
      </c>
      <c r="J1174" s="3">
        <v>31.04</v>
      </c>
      <c r="K1174" s="3">
        <v>30.16</v>
      </c>
      <c r="L1174" s="3">
        <v>-15.6948228882833</v>
      </c>
    </row>
    <row r="1175" spans="1:12" ht="15" customHeight="1" x14ac:dyDescent="0.25">
      <c r="A1175" s="101">
        <v>44147</v>
      </c>
      <c r="B1175" s="3">
        <v>31.58</v>
      </c>
      <c r="C1175" s="99">
        <v>1156726</v>
      </c>
      <c r="D1175" s="3">
        <v>0.63999999999999702</v>
      </c>
      <c r="E1175" s="3">
        <v>2.06851971557853</v>
      </c>
      <c r="F1175" s="3">
        <v>2.0685189345743802</v>
      </c>
      <c r="G1175" s="3">
        <v>35.48113</v>
      </c>
      <c r="H1175" s="3">
        <v>-3.32117166212534</v>
      </c>
      <c r="I1175" s="3">
        <v>30.94</v>
      </c>
      <c r="J1175" s="3">
        <v>31.76</v>
      </c>
      <c r="K1175" s="3">
        <v>30.68</v>
      </c>
      <c r="L1175" s="3">
        <v>-13.9509536784741</v>
      </c>
    </row>
    <row r="1176" spans="1:12" ht="15" customHeight="1" x14ac:dyDescent="0.25">
      <c r="A1176" s="101">
        <v>44148</v>
      </c>
      <c r="B1176" s="3">
        <v>32.299999999999997</v>
      </c>
      <c r="C1176" s="99">
        <v>1160103</v>
      </c>
      <c r="D1176" s="3">
        <v>0.71999999999999797</v>
      </c>
      <c r="E1176" s="3">
        <v>2.2799240025332499</v>
      </c>
      <c r="F1176" s="3">
        <v>2.2799245683550602</v>
      </c>
      <c r="G1176" s="3">
        <v>36.290073</v>
      </c>
      <c r="H1176" s="3">
        <v>-1.1169673024523199</v>
      </c>
      <c r="I1176" s="3">
        <v>31.7</v>
      </c>
      <c r="J1176" s="3">
        <v>32.4</v>
      </c>
      <c r="K1176" s="3">
        <v>31.18</v>
      </c>
      <c r="L1176" s="3">
        <v>-11.9891008174387</v>
      </c>
    </row>
    <row r="1177" spans="1:12" ht="15" customHeight="1" x14ac:dyDescent="0.25">
      <c r="A1177" s="101">
        <v>44151</v>
      </c>
      <c r="B1177" s="3">
        <v>33.46</v>
      </c>
      <c r="C1177" s="99">
        <v>2307550</v>
      </c>
      <c r="D1177" s="3">
        <v>1.1599999999999999</v>
      </c>
      <c r="E1177" s="3">
        <v>3.5913312693498498</v>
      </c>
      <c r="F1177" s="3">
        <v>3.5913319876760701</v>
      </c>
      <c r="G1177" s="3">
        <v>37.59337</v>
      </c>
      <c r="H1177" s="3">
        <v>2.4342506811989</v>
      </c>
      <c r="I1177" s="3">
        <v>33.840000000000003</v>
      </c>
      <c r="J1177" s="3">
        <v>34.24</v>
      </c>
      <c r="K1177" s="3">
        <v>33</v>
      </c>
      <c r="L1177" s="3">
        <v>-8.8283378746594003</v>
      </c>
    </row>
    <row r="1178" spans="1:12" ht="15" customHeight="1" x14ac:dyDescent="0.25">
      <c r="A1178" s="101">
        <v>44152</v>
      </c>
      <c r="B1178" s="3">
        <v>34.04</v>
      </c>
      <c r="C1178" s="99">
        <v>933905</v>
      </c>
      <c r="D1178" s="3">
        <v>0.57999999999999796</v>
      </c>
      <c r="E1178" s="3">
        <v>1.73341303048415</v>
      </c>
      <c r="F1178" s="3">
        <v>1.7334120351540601</v>
      </c>
      <c r="G1178" s="3">
        <v>38.245018000000002</v>
      </c>
      <c r="H1178" s="3">
        <v>4.2098583106267</v>
      </c>
      <c r="I1178" s="3">
        <v>33.619999999999997</v>
      </c>
      <c r="J1178" s="3">
        <v>34.22</v>
      </c>
      <c r="K1178" s="3">
        <v>33.32</v>
      </c>
      <c r="L1178" s="3">
        <v>-7.2479564032697601</v>
      </c>
    </row>
    <row r="1179" spans="1:12" ht="15" customHeight="1" x14ac:dyDescent="0.25">
      <c r="A1179" s="101">
        <v>44153</v>
      </c>
      <c r="B1179" s="3">
        <v>34.299999999999997</v>
      </c>
      <c r="C1179" s="99">
        <v>836883</v>
      </c>
      <c r="D1179" s="3">
        <v>0.25999999999999801</v>
      </c>
      <c r="E1179" s="3">
        <v>0.76380728554641397</v>
      </c>
      <c r="F1179" s="3">
        <v>0.76380667411373104</v>
      </c>
      <c r="G1179" s="3">
        <v>38.537135999999997</v>
      </c>
      <c r="H1179" s="3">
        <v>5.0058201634877202</v>
      </c>
      <c r="I1179" s="3">
        <v>34.04</v>
      </c>
      <c r="J1179" s="3">
        <v>34.68</v>
      </c>
      <c r="K1179" s="3">
        <v>33.78</v>
      </c>
      <c r="L1179" s="3">
        <v>-6.5395095367847498</v>
      </c>
    </row>
    <row r="1180" spans="1:12" ht="15" customHeight="1" x14ac:dyDescent="0.25">
      <c r="A1180" s="101">
        <v>44154</v>
      </c>
      <c r="B1180" s="3">
        <v>34.159999999999997</v>
      </c>
      <c r="C1180" s="99">
        <v>1096010</v>
      </c>
      <c r="D1180" s="3">
        <v>-0.14000000000000001</v>
      </c>
      <c r="E1180" s="3">
        <v>-0.40816326530612701</v>
      </c>
      <c r="F1180" s="3">
        <v>-0.40816733241409903</v>
      </c>
      <c r="G1180" s="3">
        <v>38.379840000000002</v>
      </c>
      <c r="H1180" s="3">
        <v>4.5772207084468599</v>
      </c>
      <c r="I1180" s="3">
        <v>34.42</v>
      </c>
      <c r="J1180" s="3">
        <v>34.58</v>
      </c>
      <c r="K1180" s="3">
        <v>33.6</v>
      </c>
      <c r="L1180" s="3">
        <v>-6.9209809264305298</v>
      </c>
    </row>
    <row r="1181" spans="1:12" ht="15" customHeight="1" x14ac:dyDescent="0.25">
      <c r="A1181" s="101">
        <v>44155</v>
      </c>
      <c r="B1181" s="3">
        <v>34.479999999999997</v>
      </c>
      <c r="C1181" s="99">
        <v>772107</v>
      </c>
      <c r="D1181" s="3">
        <v>0.32</v>
      </c>
      <c r="E1181" s="3">
        <v>0.93676814988290502</v>
      </c>
      <c r="F1181" s="3">
        <v>0.93677305585433401</v>
      </c>
      <c r="G1181" s="3">
        <v>38.739372000000003</v>
      </c>
      <c r="H1181" s="3">
        <v>5.5568719346049003</v>
      </c>
      <c r="I1181" s="3">
        <v>34.200000000000003</v>
      </c>
      <c r="J1181" s="3">
        <v>34.799999999999997</v>
      </c>
      <c r="K1181" s="3">
        <v>34</v>
      </c>
      <c r="L1181" s="3">
        <v>-6.0490463215258998</v>
      </c>
    </row>
    <row r="1182" spans="1:12" ht="15" customHeight="1" x14ac:dyDescent="0.25">
      <c r="A1182" s="101">
        <v>44158</v>
      </c>
      <c r="B1182" s="3">
        <v>33.119999999999997</v>
      </c>
      <c r="C1182" s="99">
        <v>1438233</v>
      </c>
      <c r="D1182" s="3">
        <v>-1.3599999999999901</v>
      </c>
      <c r="E1182" s="3">
        <v>-3.9443155452436098</v>
      </c>
      <c r="F1182" s="3">
        <v>-3.9443127782246998</v>
      </c>
      <c r="G1182" s="3">
        <v>37.211370000000002</v>
      </c>
      <c r="H1182" s="3">
        <v>1.393378746594</v>
      </c>
      <c r="I1182" s="3">
        <v>34.5</v>
      </c>
      <c r="J1182" s="3">
        <v>35</v>
      </c>
      <c r="K1182" s="3">
        <v>33.020000000000003</v>
      </c>
      <c r="L1182" s="3">
        <v>-9.7547683923705808</v>
      </c>
    </row>
    <row r="1183" spans="1:12" ht="15" customHeight="1" x14ac:dyDescent="0.25">
      <c r="A1183" s="101">
        <v>44159</v>
      </c>
      <c r="B1183" s="3">
        <v>33.200000000000003</v>
      </c>
      <c r="C1183" s="99">
        <v>871539</v>
      </c>
      <c r="D1183" s="3">
        <v>8.00000000000054E-2</v>
      </c>
      <c r="E1183" s="3">
        <v>0.24154589371983001</v>
      </c>
      <c r="F1183" s="3">
        <v>0.241539077975372</v>
      </c>
      <c r="G1183" s="3">
        <v>37.301250000000003</v>
      </c>
      <c r="H1183" s="3">
        <v>1.63828337874659</v>
      </c>
      <c r="I1183" s="3">
        <v>33.4</v>
      </c>
      <c r="J1183" s="3">
        <v>33.54</v>
      </c>
      <c r="K1183" s="3">
        <v>32.119999999999997</v>
      </c>
      <c r="L1183" s="3">
        <v>-9.5367847411444107</v>
      </c>
    </row>
    <row r="1184" spans="1:12" ht="15" customHeight="1" x14ac:dyDescent="0.25">
      <c r="A1184" s="101">
        <v>44160</v>
      </c>
      <c r="B1184" s="3">
        <v>33.1</v>
      </c>
      <c r="C1184" s="99">
        <v>848238</v>
      </c>
      <c r="D1184" s="3">
        <v>-0.100000000000001</v>
      </c>
      <c r="E1184" s="3">
        <v>-0.30120481927711201</v>
      </c>
      <c r="F1184" s="3">
        <v>-0.301207064106434</v>
      </c>
      <c r="G1184" s="3">
        <v>37.188896</v>
      </c>
      <c r="H1184" s="3">
        <v>1.33214168937328</v>
      </c>
      <c r="I1184" s="3">
        <v>33.299999999999997</v>
      </c>
      <c r="J1184" s="3">
        <v>33.700000000000003</v>
      </c>
      <c r="K1184" s="3">
        <v>32.68</v>
      </c>
      <c r="L1184" s="3">
        <v>-9.8092643051771091</v>
      </c>
    </row>
    <row r="1185" spans="1:12" ht="15" customHeight="1" x14ac:dyDescent="0.25">
      <c r="A1185" s="101">
        <v>44161</v>
      </c>
      <c r="B1185" s="3">
        <v>32.76</v>
      </c>
      <c r="C1185" s="99">
        <v>597628</v>
      </c>
      <c r="D1185" s="3">
        <v>-0.34000000000000302</v>
      </c>
      <c r="E1185" s="3">
        <v>-1.0271903323262801</v>
      </c>
      <c r="F1185" s="3">
        <v>-1.02718833062427</v>
      </c>
      <c r="G1185" s="3">
        <v>36.806896000000002</v>
      </c>
      <c r="H1185" s="3">
        <v>0.29126975476838901</v>
      </c>
      <c r="I1185" s="3">
        <v>32.86</v>
      </c>
      <c r="J1185" s="3">
        <v>33.24</v>
      </c>
      <c r="K1185" s="3">
        <v>32.479999999999997</v>
      </c>
      <c r="L1185" s="3">
        <v>-10.735694822888201</v>
      </c>
    </row>
    <row r="1186" spans="1:12" ht="15" customHeight="1" x14ac:dyDescent="0.25">
      <c r="A1186" s="101">
        <v>44162</v>
      </c>
      <c r="B1186" s="3">
        <v>33.44</v>
      </c>
      <c r="C1186" s="99">
        <v>584478</v>
      </c>
      <c r="D1186" s="3">
        <v>0.67999999999999905</v>
      </c>
      <c r="E1186" s="3">
        <v>2.0757020757020599</v>
      </c>
      <c r="F1186" s="3">
        <v>2.0756979887681801</v>
      </c>
      <c r="G1186" s="3">
        <v>37.570895999999998</v>
      </c>
      <c r="H1186" s="3">
        <v>2.3730136239781801</v>
      </c>
      <c r="I1186" s="3">
        <v>32.78</v>
      </c>
      <c r="J1186" s="3">
        <v>33.78</v>
      </c>
      <c r="K1186" s="3">
        <v>32.68</v>
      </c>
      <c r="L1186" s="3">
        <v>-8.88283378746595</v>
      </c>
    </row>
    <row r="1187" spans="1:12" ht="15" customHeight="1" x14ac:dyDescent="0.25">
      <c r="A1187" s="101">
        <v>44165</v>
      </c>
      <c r="B1187" s="3">
        <v>33.700000000000003</v>
      </c>
      <c r="C1187" s="99">
        <v>779484</v>
      </c>
      <c r="D1187" s="3">
        <v>0.260000000000005</v>
      </c>
      <c r="E1187" s="3">
        <v>0.77751196172251003</v>
      </c>
      <c r="F1187" s="3">
        <v>0.77752204791707802</v>
      </c>
      <c r="G1187" s="3">
        <v>37.863017999999997</v>
      </c>
      <c r="H1187" s="3">
        <v>3.1689863760217798</v>
      </c>
      <c r="I1187" s="3">
        <v>33.54</v>
      </c>
      <c r="J1187" s="3">
        <v>34.26</v>
      </c>
      <c r="K1187" s="3">
        <v>33.119999999999997</v>
      </c>
      <c r="L1187" s="3">
        <v>-8.1743869209809201</v>
      </c>
    </row>
    <row r="1188" spans="1:12" ht="15" customHeight="1" x14ac:dyDescent="0.25">
      <c r="A1188" s="101">
        <v>44166</v>
      </c>
      <c r="B1188" s="3">
        <v>34.1</v>
      </c>
      <c r="C1188" s="99">
        <v>822810</v>
      </c>
      <c r="D1188" s="3">
        <v>0.39999999999999802</v>
      </c>
      <c r="E1188" s="3">
        <v>1.1869436201780299</v>
      </c>
      <c r="F1188" s="3">
        <v>1.18693655112225</v>
      </c>
      <c r="G1188" s="3">
        <v>38.312427999999997</v>
      </c>
      <c r="H1188" s="3">
        <v>4.3935367847411202</v>
      </c>
      <c r="I1188" s="3">
        <v>33.92</v>
      </c>
      <c r="J1188" s="3">
        <v>34.380000000000003</v>
      </c>
      <c r="K1188" s="3">
        <v>33.58</v>
      </c>
      <c r="L1188" s="3">
        <v>-7.0844686648501298</v>
      </c>
    </row>
    <row r="1189" spans="1:12" ht="15" customHeight="1" x14ac:dyDescent="0.25">
      <c r="A1189" s="101">
        <v>44167</v>
      </c>
      <c r="B1189" s="3">
        <v>33.380000000000003</v>
      </c>
      <c r="C1189" s="99">
        <v>983645</v>
      </c>
      <c r="D1189" s="3">
        <v>-0.71999999999999797</v>
      </c>
      <c r="E1189" s="3">
        <v>-2.1114369501466199</v>
      </c>
      <c r="F1189" s="3">
        <v>-2.1114323529691101</v>
      </c>
      <c r="G1189" s="3">
        <v>37.503487</v>
      </c>
      <c r="H1189" s="3">
        <v>2.1893378746593899</v>
      </c>
      <c r="I1189" s="3">
        <v>34.159999999999997</v>
      </c>
      <c r="J1189" s="3">
        <v>34.200000000000003</v>
      </c>
      <c r="K1189" s="3">
        <v>33.26</v>
      </c>
      <c r="L1189" s="3">
        <v>-9.0463215258855492</v>
      </c>
    </row>
    <row r="1190" spans="1:12" ht="15" customHeight="1" x14ac:dyDescent="0.25">
      <c r="A1190" s="101">
        <v>44168</v>
      </c>
      <c r="B1190" s="3">
        <v>32.92</v>
      </c>
      <c r="C1190" s="99">
        <v>829755</v>
      </c>
      <c r="D1190" s="3">
        <v>-0.46</v>
      </c>
      <c r="E1190" s="3">
        <v>-1.37807070101857</v>
      </c>
      <c r="F1190" s="3">
        <v>-1.3780771905289699</v>
      </c>
      <c r="G1190" s="3">
        <v>36.986660000000001</v>
      </c>
      <c r="H1190" s="3">
        <v>0.78108991825612395</v>
      </c>
      <c r="I1190" s="3">
        <v>33.36</v>
      </c>
      <c r="J1190" s="3">
        <v>33.9</v>
      </c>
      <c r="K1190" s="3">
        <v>32.86</v>
      </c>
      <c r="L1190" s="3">
        <v>-10.2997275204359</v>
      </c>
    </row>
    <row r="1191" spans="1:12" ht="15" customHeight="1" x14ac:dyDescent="0.25">
      <c r="A1191" s="101">
        <v>44169</v>
      </c>
      <c r="B1191" s="3">
        <v>32.659999999999997</v>
      </c>
      <c r="C1191" s="99">
        <v>1014043</v>
      </c>
      <c r="D1191" s="3">
        <v>-0.260000000000005</v>
      </c>
      <c r="E1191" s="3">
        <v>-0.78979343863914098</v>
      </c>
      <c r="F1191" s="3">
        <v>-0.78978204574296995</v>
      </c>
      <c r="G1191" s="3">
        <v>36.694546000000003</v>
      </c>
      <c r="H1191" s="3">
        <v>-1.4861035422344101E-2</v>
      </c>
      <c r="I1191" s="3">
        <v>32.92</v>
      </c>
      <c r="J1191" s="3">
        <v>33.46</v>
      </c>
      <c r="K1191" s="3">
        <v>32.479999999999997</v>
      </c>
      <c r="L1191" s="3">
        <v>-11.008174386920899</v>
      </c>
    </row>
    <row r="1192" spans="1:12" ht="15" customHeight="1" x14ac:dyDescent="0.25">
      <c r="A1192" s="101">
        <v>44172</v>
      </c>
      <c r="B1192" s="3">
        <v>32.6</v>
      </c>
      <c r="C1192" s="99">
        <v>1315977</v>
      </c>
      <c r="D1192" s="3">
        <v>-5.9999999999995099E-2</v>
      </c>
      <c r="E1192" s="3">
        <v>-0.18371096142068</v>
      </c>
      <c r="F1192" s="3">
        <v>-0.18371667549722501</v>
      </c>
      <c r="G1192" s="3">
        <v>36.627132000000003</v>
      </c>
      <c r="H1192" s="3">
        <v>-0.19855040871934501</v>
      </c>
      <c r="I1192" s="3">
        <v>32.72</v>
      </c>
      <c r="J1192" s="3">
        <v>33.979999999999997</v>
      </c>
      <c r="K1192" s="3">
        <v>32.380000000000003</v>
      </c>
      <c r="L1192" s="3">
        <v>-11.1716621253406</v>
      </c>
    </row>
    <row r="1193" spans="1:12" ht="15" customHeight="1" x14ac:dyDescent="0.25">
      <c r="A1193" s="101">
        <v>44173</v>
      </c>
      <c r="B1193" s="3">
        <v>33.4</v>
      </c>
      <c r="C1193" s="99">
        <v>904132</v>
      </c>
      <c r="D1193" s="3">
        <v>0.79999999999999705</v>
      </c>
      <c r="E1193" s="3">
        <v>2.4539877300613302</v>
      </c>
      <c r="F1193" s="3">
        <v>2.4539950329717199</v>
      </c>
      <c r="G1193" s="3">
        <v>37.525959999999998</v>
      </c>
      <c r="H1193" s="3">
        <v>2.25057220708445</v>
      </c>
      <c r="I1193" s="3">
        <v>32.42</v>
      </c>
      <c r="J1193" s="3">
        <v>33.5</v>
      </c>
      <c r="K1193" s="3">
        <v>32.4</v>
      </c>
      <c r="L1193" s="3">
        <v>-8.9918256130790297</v>
      </c>
    </row>
    <row r="1194" spans="1:12" ht="15" customHeight="1" x14ac:dyDescent="0.25">
      <c r="A1194" s="101">
        <v>44174</v>
      </c>
      <c r="B1194" s="3">
        <v>33.32</v>
      </c>
      <c r="C1194" s="99">
        <v>822069</v>
      </c>
      <c r="D1194" s="3">
        <v>-7.9999999999998295E-2</v>
      </c>
      <c r="E1194" s="3">
        <v>-0.23952095808382701</v>
      </c>
      <c r="F1194" s="3">
        <v>-0.23953284606176201</v>
      </c>
      <c r="G1194" s="3">
        <v>37.436073</v>
      </c>
      <c r="H1194" s="3">
        <v>2.0056485013623901</v>
      </c>
      <c r="I1194" s="3">
        <v>33.4</v>
      </c>
      <c r="J1194" s="3">
        <v>33.78</v>
      </c>
      <c r="K1194" s="3">
        <v>32.96</v>
      </c>
      <c r="L1194" s="3">
        <v>-9.2098092643051803</v>
      </c>
    </row>
    <row r="1195" spans="1:12" ht="15" customHeight="1" x14ac:dyDescent="0.25">
      <c r="A1195" s="101">
        <v>44175</v>
      </c>
      <c r="B1195" s="3">
        <v>32.64</v>
      </c>
      <c r="C1195" s="99">
        <v>1006638</v>
      </c>
      <c r="D1195" s="3">
        <v>-0.67999999999999905</v>
      </c>
      <c r="E1195" s="3">
        <v>-2.0408163265306101</v>
      </c>
      <c r="F1195" s="3">
        <v>-2.04081234695744</v>
      </c>
      <c r="G1195" s="3">
        <v>36.672072999999997</v>
      </c>
      <c r="H1195" s="3">
        <v>-7.6095367847426001E-2</v>
      </c>
      <c r="I1195" s="3">
        <v>33.299999999999997</v>
      </c>
      <c r="J1195" s="3">
        <v>34.04</v>
      </c>
      <c r="K1195" s="3">
        <v>32.64</v>
      </c>
      <c r="L1195" s="3">
        <v>-11.0626702997275</v>
      </c>
    </row>
    <row r="1196" spans="1:12" ht="15" customHeight="1" x14ac:dyDescent="0.25">
      <c r="A1196" s="101">
        <v>44176</v>
      </c>
      <c r="B1196" s="3">
        <v>32.82</v>
      </c>
      <c r="C1196" s="99">
        <v>687229</v>
      </c>
      <c r="D1196" s="3">
        <v>0.17999999999999899</v>
      </c>
      <c r="E1196" s="3">
        <v>0.55147058823530304</v>
      </c>
      <c r="F1196" s="3">
        <v>0.55147414218989999</v>
      </c>
      <c r="G1196" s="3">
        <v>36.874310000000001</v>
      </c>
      <c r="H1196" s="3">
        <v>0.47495912806538998</v>
      </c>
      <c r="I1196" s="3">
        <v>32.64</v>
      </c>
      <c r="J1196" s="3">
        <v>32.92</v>
      </c>
      <c r="K1196" s="3">
        <v>32.340000000000003</v>
      </c>
      <c r="L1196" s="3">
        <v>-10.5722070844686</v>
      </c>
    </row>
    <row r="1197" spans="1:12" ht="15" customHeight="1" x14ac:dyDescent="0.25">
      <c r="A1197" s="101">
        <v>44179</v>
      </c>
      <c r="B1197" s="3">
        <v>33.1</v>
      </c>
      <c r="C1197" s="99">
        <v>682366</v>
      </c>
      <c r="D1197" s="3">
        <v>0.28000000000000103</v>
      </c>
      <c r="E1197" s="3">
        <v>0.85313833028641795</v>
      </c>
      <c r="F1197" s="3">
        <v>0.85313053993416599</v>
      </c>
      <c r="G1197" s="3">
        <v>37.188896</v>
      </c>
      <c r="H1197" s="3">
        <v>1.33214168937328</v>
      </c>
      <c r="I1197" s="3">
        <v>33.04</v>
      </c>
      <c r="J1197" s="3">
        <v>33.28</v>
      </c>
      <c r="K1197" s="3">
        <v>32.76</v>
      </c>
      <c r="L1197" s="3">
        <v>-9.8092643051771091</v>
      </c>
    </row>
    <row r="1198" spans="1:12" ht="15" customHeight="1" x14ac:dyDescent="0.25">
      <c r="A1198" s="101">
        <v>44180</v>
      </c>
      <c r="B1198" s="3">
        <v>33.479999999999997</v>
      </c>
      <c r="C1198" s="99">
        <v>1055587</v>
      </c>
      <c r="D1198" s="3">
        <v>0.37999999999999501</v>
      </c>
      <c r="E1198" s="3">
        <v>1.1480362537764099</v>
      </c>
      <c r="F1198" s="3">
        <v>1.1480416089791801</v>
      </c>
      <c r="G1198" s="3">
        <v>37.615839999999999</v>
      </c>
      <c r="H1198" s="3">
        <v>2.4954768392370399</v>
      </c>
      <c r="I1198" s="3">
        <v>33.1</v>
      </c>
      <c r="J1198" s="3">
        <v>34.200000000000003</v>
      </c>
      <c r="K1198" s="3">
        <v>32.86</v>
      </c>
      <c r="L1198" s="3">
        <v>-8.7738419618528702</v>
      </c>
    </row>
    <row r="1199" spans="1:12" ht="15" customHeight="1" x14ac:dyDescent="0.25">
      <c r="A1199" s="101">
        <v>44181</v>
      </c>
      <c r="B1199" s="3">
        <v>33.340000000000003</v>
      </c>
      <c r="C1199" s="99">
        <v>807695</v>
      </c>
      <c r="D1199" s="3">
        <v>-0.13999999999999299</v>
      </c>
      <c r="E1199" s="3">
        <v>-0.41816009557943401</v>
      </c>
      <c r="F1199" s="3">
        <v>-0.41815894580581298</v>
      </c>
      <c r="G1199" s="3">
        <v>37.458545999999998</v>
      </c>
      <c r="H1199" s="3">
        <v>2.0668828337874499</v>
      </c>
      <c r="I1199" s="3">
        <v>33.520000000000003</v>
      </c>
      <c r="J1199" s="3">
        <v>33.700000000000003</v>
      </c>
      <c r="K1199" s="3">
        <v>32.979999999999997</v>
      </c>
      <c r="L1199" s="3">
        <v>-9.1553133514986307</v>
      </c>
    </row>
    <row r="1200" spans="1:12" ht="15" customHeight="1" x14ac:dyDescent="0.25">
      <c r="A1200" s="101">
        <v>44182</v>
      </c>
      <c r="B1200" s="3">
        <v>33.4</v>
      </c>
      <c r="C1200" s="99">
        <v>1030640</v>
      </c>
      <c r="D1200" s="3">
        <v>5.9999999999995099E-2</v>
      </c>
      <c r="E1200" s="3">
        <v>0.17996400719855199</v>
      </c>
      <c r="F1200" s="3">
        <v>0.17996961227486599</v>
      </c>
      <c r="G1200" s="3">
        <v>37.525959999999998</v>
      </c>
      <c r="H1200" s="3">
        <v>2.25057220708445</v>
      </c>
      <c r="I1200" s="3">
        <v>33.520000000000003</v>
      </c>
      <c r="J1200" s="3">
        <v>34.299999999999997</v>
      </c>
      <c r="K1200" s="3">
        <v>33.14</v>
      </c>
      <c r="L1200" s="3">
        <v>-8.9918256130790297</v>
      </c>
    </row>
    <row r="1201" spans="1:12" ht="15" customHeight="1" x14ac:dyDescent="0.25">
      <c r="A1201" s="101">
        <v>44183</v>
      </c>
      <c r="B1201" s="3">
        <v>33.46</v>
      </c>
      <c r="C1201" s="99">
        <v>843591</v>
      </c>
      <c r="D1201" s="3">
        <v>6.0000000000002197E-2</v>
      </c>
      <c r="E1201" s="3">
        <v>0.17964071856288999</v>
      </c>
      <c r="F1201" s="3">
        <v>0.179635644231357</v>
      </c>
      <c r="G1201" s="3">
        <v>37.59337</v>
      </c>
      <c r="H1201" s="3">
        <v>2.4342506811989</v>
      </c>
      <c r="I1201" s="3">
        <v>33.479999999999997</v>
      </c>
      <c r="J1201" s="3">
        <v>33.78</v>
      </c>
      <c r="K1201" s="3">
        <v>33.18</v>
      </c>
      <c r="L1201" s="3">
        <v>-8.8283378746594003</v>
      </c>
    </row>
    <row r="1202" spans="1:12" ht="15" customHeight="1" x14ac:dyDescent="0.25">
      <c r="A1202" s="101">
        <v>44186</v>
      </c>
      <c r="B1202" s="3">
        <v>32.54</v>
      </c>
      <c r="C1202" s="99">
        <v>1319581</v>
      </c>
      <c r="D1202" s="3">
        <v>-0.92000000000000104</v>
      </c>
      <c r="E1202" s="3">
        <v>-2.7495517035265999</v>
      </c>
      <c r="F1202" s="3">
        <v>-2.7495459970734202</v>
      </c>
      <c r="G1202" s="3">
        <v>36.559722999999998</v>
      </c>
      <c r="H1202" s="3">
        <v>-0.38222615803815901</v>
      </c>
      <c r="I1202" s="3">
        <v>33.380000000000003</v>
      </c>
      <c r="J1202" s="3">
        <v>33.380000000000003</v>
      </c>
      <c r="K1202" s="3">
        <v>32.26</v>
      </c>
      <c r="L1202" s="3">
        <v>-11.335149863760201</v>
      </c>
    </row>
    <row r="1203" spans="1:12" ht="15" customHeight="1" x14ac:dyDescent="0.25">
      <c r="A1203" s="101">
        <v>44187</v>
      </c>
      <c r="B1203" s="3">
        <v>32.18</v>
      </c>
      <c r="C1203" s="99">
        <v>737554</v>
      </c>
      <c r="D1203" s="3">
        <v>-0.35999999999999899</v>
      </c>
      <c r="E1203" s="3">
        <v>-1.10633066994467</v>
      </c>
      <c r="F1203" s="3">
        <v>-1.10633496867575</v>
      </c>
      <c r="G1203" s="3">
        <v>36.155250000000002</v>
      </c>
      <c r="H1203" s="3">
        <v>-1.48433242506812</v>
      </c>
      <c r="I1203" s="3">
        <v>32.56</v>
      </c>
      <c r="J1203" s="3">
        <v>32.82</v>
      </c>
      <c r="K1203" s="3">
        <v>32.020000000000003</v>
      </c>
      <c r="L1203" s="3">
        <v>-12.316076294277901</v>
      </c>
    </row>
    <row r="1204" spans="1:12" ht="15" customHeight="1" x14ac:dyDescent="0.25">
      <c r="A1204" s="101">
        <v>44188</v>
      </c>
      <c r="B1204" s="3">
        <v>32.64</v>
      </c>
      <c r="C1204" s="99">
        <v>672335</v>
      </c>
      <c r="D1204" s="3">
        <v>0.46</v>
      </c>
      <c r="E1204" s="3">
        <v>1.4294592914853901</v>
      </c>
      <c r="F1204" s="3">
        <v>1.4294549201014899</v>
      </c>
      <c r="G1204" s="3">
        <v>36.672072999999997</v>
      </c>
      <c r="H1204" s="3">
        <v>-7.6095367847426001E-2</v>
      </c>
      <c r="I1204" s="3">
        <v>32.200000000000003</v>
      </c>
      <c r="J1204" s="3">
        <v>32.64</v>
      </c>
      <c r="K1204" s="3">
        <v>32.119999999999997</v>
      </c>
      <c r="L1204" s="3">
        <v>-11.0626702997275</v>
      </c>
    </row>
    <row r="1205" spans="1:12" ht="15" customHeight="1" x14ac:dyDescent="0.25">
      <c r="A1205" s="101">
        <v>44193</v>
      </c>
      <c r="B1205" s="3">
        <v>33.1</v>
      </c>
      <c r="C1205" s="99">
        <v>806960</v>
      </c>
      <c r="D1205" s="3">
        <v>0.46</v>
      </c>
      <c r="E1205" s="3">
        <v>1.4093137254902</v>
      </c>
      <c r="F1205" s="3">
        <v>1.40930947645092</v>
      </c>
      <c r="G1205" s="3">
        <v>37.188896</v>
      </c>
      <c r="H1205" s="3">
        <v>1.33214168937328</v>
      </c>
      <c r="I1205" s="3">
        <v>32.6</v>
      </c>
      <c r="J1205" s="3">
        <v>33.159999999999997</v>
      </c>
      <c r="K1205" s="3">
        <v>32.380000000000003</v>
      </c>
      <c r="L1205" s="3">
        <v>-9.8092643051771091</v>
      </c>
    </row>
    <row r="1206" spans="1:12" ht="15" customHeight="1" x14ac:dyDescent="0.25">
      <c r="A1206" s="101">
        <v>44194</v>
      </c>
      <c r="B1206" s="3">
        <v>35.18</v>
      </c>
      <c r="C1206" s="99">
        <v>2010070</v>
      </c>
      <c r="D1206" s="3">
        <v>2.0799999999999899</v>
      </c>
      <c r="E1206" s="3">
        <v>6.2839879154078497</v>
      </c>
      <c r="F1206" s="3">
        <v>6.2839967069740297</v>
      </c>
      <c r="G1206" s="3">
        <v>39.525844999999997</v>
      </c>
      <c r="H1206" s="3">
        <v>7.6998501362397604</v>
      </c>
      <c r="I1206" s="3">
        <v>33.06</v>
      </c>
      <c r="J1206" s="3">
        <v>35.340000000000003</v>
      </c>
      <c r="K1206" s="3">
        <v>33.06</v>
      </c>
      <c r="L1206" s="3">
        <v>-4.1416893732970097</v>
      </c>
    </row>
    <row r="1207" spans="1:12" ht="15" customHeight="1" x14ac:dyDescent="0.25">
      <c r="A1207" s="101">
        <v>44195</v>
      </c>
      <c r="B1207" s="3">
        <v>34.9</v>
      </c>
      <c r="C1207" s="99">
        <v>1018853</v>
      </c>
      <c r="D1207" s="3">
        <v>-0.28000000000000103</v>
      </c>
      <c r="E1207" s="3">
        <v>-0.79590676520751003</v>
      </c>
      <c r="F1207" s="3">
        <v>-0.79590202309399705</v>
      </c>
      <c r="G1207" s="3">
        <v>39.211258000000001</v>
      </c>
      <c r="H1207" s="3">
        <v>6.8426648501362299</v>
      </c>
      <c r="I1207" s="3">
        <v>35.200000000000003</v>
      </c>
      <c r="J1207" s="3">
        <v>35.42</v>
      </c>
      <c r="K1207" s="3">
        <v>34.520000000000003</v>
      </c>
      <c r="L1207" s="3">
        <v>-4.9046321525885599</v>
      </c>
    </row>
    <row r="1208" spans="1:12" ht="15" customHeight="1" x14ac:dyDescent="0.25">
      <c r="A1208" s="101">
        <v>44200</v>
      </c>
      <c r="B1208" s="3">
        <v>34.979999999999997</v>
      </c>
      <c r="C1208" s="99">
        <v>1128419</v>
      </c>
      <c r="D1208" s="3">
        <v>7.9999999999998295E-2</v>
      </c>
      <c r="E1208" s="3">
        <v>0.22922636103150901</v>
      </c>
      <c r="F1208" s="3">
        <v>0.22921478316253399</v>
      </c>
      <c r="G1208" s="3">
        <v>39.301136</v>
      </c>
      <c r="H1208" s="3">
        <v>7.0875640326975304</v>
      </c>
      <c r="I1208" s="3">
        <v>34.979999999999997</v>
      </c>
      <c r="J1208" s="3">
        <v>35.700000000000003</v>
      </c>
      <c r="K1208" s="3">
        <v>34.68</v>
      </c>
      <c r="L1208" s="3">
        <v>-4.6866485013624102</v>
      </c>
    </row>
    <row r="1209" spans="1:12" ht="15" customHeight="1" x14ac:dyDescent="0.25">
      <c r="A1209" s="101">
        <v>44201</v>
      </c>
      <c r="B1209" s="3">
        <v>37.200000000000003</v>
      </c>
      <c r="C1209" s="99">
        <v>986133</v>
      </c>
      <c r="D1209" s="3">
        <v>2.2200000000000002</v>
      </c>
      <c r="E1209" s="3">
        <v>6.3464837049742799</v>
      </c>
      <c r="F1209" s="3">
        <v>6.3464933939822998</v>
      </c>
      <c r="G1209" s="3">
        <v>41.795380000000002</v>
      </c>
      <c r="H1209" s="3">
        <v>13.8838692098092</v>
      </c>
      <c r="I1209" s="3">
        <v>34.979999999999997</v>
      </c>
      <c r="J1209" s="3">
        <v>37.200000000000003</v>
      </c>
      <c r="K1209" s="3">
        <v>34.979999999999997</v>
      </c>
      <c r="L1209" s="3">
        <v>1.3623978201634801</v>
      </c>
    </row>
    <row r="1210" spans="1:12" ht="15" customHeight="1" x14ac:dyDescent="0.25">
      <c r="A1210" s="101">
        <v>44203</v>
      </c>
      <c r="B1210" s="3">
        <v>36.200000000000003</v>
      </c>
      <c r="C1210" s="99">
        <v>1870936</v>
      </c>
      <c r="D1210" s="3">
        <v>-1</v>
      </c>
      <c r="E1210" s="3">
        <v>-2.6881720430107499</v>
      </c>
      <c r="F1210" s="3">
        <v>-2.6881679266942902</v>
      </c>
      <c r="G1210" s="3">
        <v>40.671849999999999</v>
      </c>
      <c r="H1210" s="3">
        <v>10.8224795640326</v>
      </c>
      <c r="I1210" s="3">
        <v>37.4</v>
      </c>
      <c r="J1210" s="3">
        <v>37.92</v>
      </c>
      <c r="K1210" s="3">
        <v>36.119999999999997</v>
      </c>
      <c r="L1210" s="3">
        <v>-1.3623978201634801</v>
      </c>
    </row>
    <row r="1211" spans="1:12" ht="15" customHeight="1" x14ac:dyDescent="0.25">
      <c r="A1211" s="101">
        <v>44204</v>
      </c>
      <c r="B1211" s="3">
        <v>35.479999999999997</v>
      </c>
      <c r="C1211" s="99">
        <v>1004903</v>
      </c>
      <c r="D1211" s="3">
        <v>-0.72000000000000597</v>
      </c>
      <c r="E1211" s="3">
        <v>-1.9889502762430999</v>
      </c>
      <c r="F1211" s="3">
        <v>-1.9889579647839899</v>
      </c>
      <c r="G1211" s="3">
        <v>39.862904</v>
      </c>
      <c r="H1211" s="3">
        <v>8.6182670299727402</v>
      </c>
      <c r="I1211" s="3">
        <v>36.32</v>
      </c>
      <c r="J1211" s="3">
        <v>36.74</v>
      </c>
      <c r="K1211" s="3">
        <v>35.340000000000003</v>
      </c>
      <c r="L1211" s="3">
        <v>-3.3242506811989201</v>
      </c>
    </row>
    <row r="1212" spans="1:12" ht="15" customHeight="1" x14ac:dyDescent="0.25">
      <c r="A1212" s="101">
        <v>44207</v>
      </c>
      <c r="B1212" s="3">
        <v>34.92</v>
      </c>
      <c r="C1212" s="99">
        <v>1054690</v>
      </c>
      <c r="D1212" s="3">
        <v>-0.55999999999999495</v>
      </c>
      <c r="E1212" s="3">
        <v>-1.57835400225477</v>
      </c>
      <c r="F1212" s="3">
        <v>-1.5783621785307</v>
      </c>
      <c r="G1212" s="3">
        <v>39.233722999999998</v>
      </c>
      <c r="H1212" s="3">
        <v>6.9038773841961696</v>
      </c>
      <c r="I1212" s="3">
        <v>35.64</v>
      </c>
      <c r="J1212" s="3">
        <v>35.76</v>
      </c>
      <c r="K1212" s="3">
        <v>34.700000000000003</v>
      </c>
      <c r="L1212" s="3">
        <v>-4.8501362397820103</v>
      </c>
    </row>
    <row r="1213" spans="1:12" ht="15" customHeight="1" x14ac:dyDescent="0.25">
      <c r="A1213" s="101">
        <v>44208</v>
      </c>
      <c r="B1213" s="3">
        <v>36.36</v>
      </c>
      <c r="C1213" s="99">
        <v>1632751</v>
      </c>
      <c r="D1213" s="3">
        <v>1.43999999999999</v>
      </c>
      <c r="E1213" s="3">
        <v>4.12371134020617</v>
      </c>
      <c r="F1213" s="3">
        <v>4.1237203005180101</v>
      </c>
      <c r="G1213" s="3">
        <v>40.851612000000003</v>
      </c>
      <c r="H1213" s="3">
        <v>11.3122942779291</v>
      </c>
      <c r="I1213" s="3">
        <v>35.659999999999997</v>
      </c>
      <c r="J1213" s="3">
        <v>36.78</v>
      </c>
      <c r="K1213" s="3">
        <v>35.520000000000003</v>
      </c>
      <c r="L1213" s="3">
        <v>-0.92643051771118001</v>
      </c>
    </row>
    <row r="1214" spans="1:12" ht="15" customHeight="1" x14ac:dyDescent="0.25">
      <c r="A1214" s="101">
        <v>44209</v>
      </c>
      <c r="B1214" s="3">
        <v>36.14</v>
      </c>
      <c r="C1214" s="99">
        <v>954414</v>
      </c>
      <c r="D1214" s="3">
        <v>-0.219999999999998</v>
      </c>
      <c r="E1214" s="3">
        <v>-0.60506050605060302</v>
      </c>
      <c r="F1214" s="3">
        <v>-0.60506057876003005</v>
      </c>
      <c r="G1214" s="3">
        <v>40.604435000000002</v>
      </c>
      <c r="H1214" s="3">
        <v>10.63878746594</v>
      </c>
      <c r="I1214" s="3">
        <v>36.76</v>
      </c>
      <c r="J1214" s="3">
        <v>36.78</v>
      </c>
      <c r="K1214" s="3">
        <v>35.86</v>
      </c>
      <c r="L1214" s="3">
        <v>-1.5258855585831099</v>
      </c>
    </row>
    <row r="1215" spans="1:12" ht="15" customHeight="1" x14ac:dyDescent="0.25">
      <c r="A1215" s="101">
        <v>44210</v>
      </c>
      <c r="B1215" s="3">
        <v>36.880000000000003</v>
      </c>
      <c r="C1215" s="99">
        <v>989244</v>
      </c>
      <c r="D1215" s="3">
        <v>0.74000000000000199</v>
      </c>
      <c r="E1215" s="3">
        <v>2.0475926950746999</v>
      </c>
      <c r="F1215" s="3">
        <v>2.04759652486237</v>
      </c>
      <c r="G1215" s="3">
        <v>41.435850000000002</v>
      </c>
      <c r="H1215" s="3">
        <v>12.9042234332425</v>
      </c>
      <c r="I1215" s="3">
        <v>36.340000000000003</v>
      </c>
      <c r="J1215" s="3">
        <v>37.340000000000003</v>
      </c>
      <c r="K1215" s="3">
        <v>36.1</v>
      </c>
      <c r="L1215" s="3">
        <v>0.490463215258854</v>
      </c>
    </row>
    <row r="1216" spans="1:12" ht="15" customHeight="1" x14ac:dyDescent="0.25">
      <c r="A1216" s="101">
        <v>44211</v>
      </c>
      <c r="B1216" s="3">
        <v>37.1</v>
      </c>
      <c r="C1216" s="99">
        <v>948230</v>
      </c>
      <c r="D1216" s="3">
        <v>0.219999999999998</v>
      </c>
      <c r="E1216" s="3">
        <v>0.59652928416484796</v>
      </c>
      <c r="F1216" s="3">
        <v>0.59651244031435602</v>
      </c>
      <c r="G1216" s="3">
        <v>41.683019999999999</v>
      </c>
      <c r="H1216" s="3">
        <v>13.5777111716621</v>
      </c>
      <c r="I1216" s="3">
        <v>37.159999999999997</v>
      </c>
      <c r="J1216" s="3">
        <v>38.1</v>
      </c>
      <c r="K1216" s="3">
        <v>36.659999999999997</v>
      </c>
      <c r="L1216" s="3">
        <v>1.0899182561307801</v>
      </c>
    </row>
    <row r="1217" spans="1:12" ht="15" customHeight="1" x14ac:dyDescent="0.25">
      <c r="A1217" s="101">
        <v>44214</v>
      </c>
      <c r="B1217" s="3">
        <v>37.44</v>
      </c>
      <c r="C1217" s="99">
        <v>798233</v>
      </c>
      <c r="D1217" s="3">
        <v>0.33999999999999603</v>
      </c>
      <c r="E1217" s="3">
        <v>0.91644204851750699</v>
      </c>
      <c r="F1217" s="3">
        <v>0.91645231079706602</v>
      </c>
      <c r="G1217" s="3">
        <v>42.065024999999999</v>
      </c>
      <c r="H1217" s="3">
        <v>14.6185967302452</v>
      </c>
      <c r="I1217" s="3">
        <v>37.18</v>
      </c>
      <c r="J1217" s="3">
        <v>37.86</v>
      </c>
      <c r="K1217" s="3">
        <v>36.799999999999997</v>
      </c>
      <c r="L1217" s="3">
        <v>2.0163487738419401</v>
      </c>
    </row>
    <row r="1218" spans="1:12" ht="15" customHeight="1" x14ac:dyDescent="0.25">
      <c r="A1218" s="101">
        <v>44215</v>
      </c>
      <c r="B1218" s="3">
        <v>37.24</v>
      </c>
      <c r="C1218" s="99">
        <v>595974</v>
      </c>
      <c r="D1218" s="3">
        <v>-0.19999999999999499</v>
      </c>
      <c r="E1218" s="3">
        <v>-0.53418803418802097</v>
      </c>
      <c r="F1218" s="3">
        <v>-0.53418487211168697</v>
      </c>
      <c r="G1218" s="3">
        <v>41.840319999999998</v>
      </c>
      <c r="H1218" s="3">
        <v>14.0063215258855</v>
      </c>
      <c r="I1218" s="3">
        <v>37.46</v>
      </c>
      <c r="J1218" s="3">
        <v>37.74</v>
      </c>
      <c r="K1218" s="3">
        <v>36.9</v>
      </c>
      <c r="L1218" s="3">
        <v>1.4713896457765601</v>
      </c>
    </row>
    <row r="1219" spans="1:12" ht="15" customHeight="1" x14ac:dyDescent="0.25">
      <c r="A1219" s="101">
        <v>44216</v>
      </c>
      <c r="B1219" s="3">
        <v>37.42</v>
      </c>
      <c r="C1219" s="99">
        <v>736242</v>
      </c>
      <c r="D1219" s="3">
        <v>0.17999999999999899</v>
      </c>
      <c r="E1219" s="3">
        <v>0.48335123523093299</v>
      </c>
      <c r="F1219" s="3">
        <v>0.48334477365374801</v>
      </c>
      <c r="G1219" s="3">
        <v>42.042552999999998</v>
      </c>
      <c r="H1219" s="3">
        <v>14.5573651226157</v>
      </c>
      <c r="I1219" s="3">
        <v>37.58</v>
      </c>
      <c r="J1219" s="3">
        <v>37.9</v>
      </c>
      <c r="K1219" s="3">
        <v>37.119999999999997</v>
      </c>
      <c r="L1219" s="3">
        <v>1.96185286103541</v>
      </c>
    </row>
    <row r="1220" spans="1:12" ht="15" customHeight="1" x14ac:dyDescent="0.25">
      <c r="A1220" s="101">
        <v>44217</v>
      </c>
      <c r="B1220" s="3">
        <v>36.6</v>
      </c>
      <c r="C1220" s="99">
        <v>1054895</v>
      </c>
      <c r="D1220" s="3">
        <v>-0.82</v>
      </c>
      <c r="E1220" s="3">
        <v>-2.1913415285943301</v>
      </c>
      <c r="F1220" s="3">
        <v>-2.1913393318431398</v>
      </c>
      <c r="G1220" s="3">
        <v>41.121257999999997</v>
      </c>
      <c r="H1220" s="3">
        <v>12.047024523160699</v>
      </c>
      <c r="I1220" s="3">
        <v>38.020000000000003</v>
      </c>
      <c r="J1220" s="3">
        <v>38.020000000000003</v>
      </c>
      <c r="K1220" s="3">
        <v>36.44</v>
      </c>
      <c r="L1220" s="3">
        <v>-0.27247956403270102</v>
      </c>
    </row>
    <row r="1221" spans="1:12" ht="15" customHeight="1" x14ac:dyDescent="0.25">
      <c r="A1221" s="101">
        <v>44218</v>
      </c>
      <c r="B1221" s="3">
        <v>35.700000000000003</v>
      </c>
      <c r="C1221" s="99">
        <v>843064</v>
      </c>
      <c r="D1221" s="3">
        <v>-0.89999999999999802</v>
      </c>
      <c r="E1221" s="3">
        <v>-2.4590163934426101</v>
      </c>
      <c r="F1221" s="3">
        <v>-2.4590152373256502</v>
      </c>
      <c r="G1221" s="3">
        <v>40.110080000000004</v>
      </c>
      <c r="H1221" s="3">
        <v>9.2917711171662098</v>
      </c>
      <c r="I1221" s="3">
        <v>36.5</v>
      </c>
      <c r="J1221" s="3">
        <v>36.5</v>
      </c>
      <c r="K1221" s="3">
        <v>35.520000000000003</v>
      </c>
      <c r="L1221" s="3">
        <v>-2.72479564032697</v>
      </c>
    </row>
    <row r="1222" spans="1:12" ht="15" customHeight="1" x14ac:dyDescent="0.25">
      <c r="A1222" s="101">
        <v>44221</v>
      </c>
      <c r="B1222" s="3">
        <v>35.42</v>
      </c>
      <c r="C1222" s="99">
        <v>1062237</v>
      </c>
      <c r="D1222" s="3">
        <v>-0.28000000000000103</v>
      </c>
      <c r="E1222" s="3">
        <v>-0.78431372549020395</v>
      </c>
      <c r="F1222" s="3">
        <v>-0.78431656082461598</v>
      </c>
      <c r="G1222" s="3">
        <v>39.795490000000001</v>
      </c>
      <c r="H1222" s="3">
        <v>8.4345776566757404</v>
      </c>
      <c r="I1222" s="3">
        <v>35.979999999999997</v>
      </c>
      <c r="J1222" s="3">
        <v>36.04</v>
      </c>
      <c r="K1222" s="3">
        <v>34.92</v>
      </c>
      <c r="L1222" s="3">
        <v>-3.4877384196185299</v>
      </c>
    </row>
    <row r="1223" spans="1:12" ht="15" customHeight="1" x14ac:dyDescent="0.25">
      <c r="A1223" s="101">
        <v>44222</v>
      </c>
      <c r="B1223" s="3">
        <v>35.28</v>
      </c>
      <c r="C1223" s="99">
        <v>691084</v>
      </c>
      <c r="D1223" s="3">
        <v>-0.14000000000000001</v>
      </c>
      <c r="E1223" s="3">
        <v>-0.39525691699604498</v>
      </c>
      <c r="F1223" s="3">
        <v>-0.39525835716559499</v>
      </c>
      <c r="G1223" s="3">
        <v>39.638195000000003</v>
      </c>
      <c r="H1223" s="3">
        <v>8.0059809264305102</v>
      </c>
      <c r="I1223" s="3">
        <v>35.32</v>
      </c>
      <c r="J1223" s="3">
        <v>36.1</v>
      </c>
      <c r="K1223" s="3">
        <v>35</v>
      </c>
      <c r="L1223" s="3">
        <v>-3.8692098092643001</v>
      </c>
    </row>
    <row r="1224" spans="1:12" ht="15" customHeight="1" x14ac:dyDescent="0.25">
      <c r="A1224" s="101">
        <v>44223</v>
      </c>
      <c r="B1224" s="3">
        <v>34.340000000000003</v>
      </c>
      <c r="C1224" s="99">
        <v>1119068</v>
      </c>
      <c r="D1224" s="3">
        <v>-0.93999999999999695</v>
      </c>
      <c r="E1224" s="3">
        <v>-2.6643990929705099</v>
      </c>
      <c r="F1224" s="3">
        <v>-2.6643947838694602</v>
      </c>
      <c r="G1224" s="3">
        <v>38.582076999999998</v>
      </c>
      <c r="H1224" s="3">
        <v>5.1282752043596602</v>
      </c>
      <c r="I1224" s="3">
        <v>35.28</v>
      </c>
      <c r="J1224" s="3">
        <v>35.700000000000003</v>
      </c>
      <c r="K1224" s="3">
        <v>33.92</v>
      </c>
      <c r="L1224" s="3">
        <v>-6.4305177111716603</v>
      </c>
    </row>
    <row r="1225" spans="1:12" ht="15" customHeight="1" x14ac:dyDescent="0.25">
      <c r="A1225" s="101">
        <v>44224</v>
      </c>
      <c r="B1225" s="3">
        <v>34.5</v>
      </c>
      <c r="C1225" s="99">
        <v>1126973</v>
      </c>
      <c r="D1225" s="3">
        <v>0.15999999999999601</v>
      </c>
      <c r="E1225" s="3">
        <v>0.46592894583574701</v>
      </c>
      <c r="F1225" s="3">
        <v>0.46592359452290999</v>
      </c>
      <c r="G1225" s="3">
        <v>38.761839999999999</v>
      </c>
      <c r="H1225" s="3">
        <v>5.6180926430517601</v>
      </c>
      <c r="I1225" s="3">
        <v>34.299999999999997</v>
      </c>
      <c r="J1225" s="3">
        <v>35.06</v>
      </c>
      <c r="K1225" s="3">
        <v>33.74</v>
      </c>
      <c r="L1225" s="3">
        <v>-5.9945504087193502</v>
      </c>
    </row>
    <row r="1226" spans="1:12" ht="15" customHeight="1" x14ac:dyDescent="0.25">
      <c r="A1226" s="101">
        <v>44225</v>
      </c>
      <c r="B1226" s="3">
        <v>34.14</v>
      </c>
      <c r="C1226" s="99">
        <v>1033031.99999999</v>
      </c>
      <c r="D1226" s="3">
        <v>-0.35999999999999899</v>
      </c>
      <c r="E1226" s="3">
        <v>-1.0434782608695601</v>
      </c>
      <c r="F1226" s="3">
        <v>-1.04346955665676</v>
      </c>
      <c r="G1226" s="3">
        <v>38.357371999999998</v>
      </c>
      <c r="H1226" s="3">
        <v>4.5159999999999796</v>
      </c>
      <c r="I1226" s="3">
        <v>34.5</v>
      </c>
      <c r="J1226" s="3">
        <v>34.86</v>
      </c>
      <c r="K1226" s="3">
        <v>33.92</v>
      </c>
      <c r="L1226" s="3">
        <v>-6.9754768392370599</v>
      </c>
    </row>
    <row r="1227" spans="1:12" ht="15" customHeight="1" x14ac:dyDescent="0.25">
      <c r="A1227" s="101">
        <v>44228</v>
      </c>
      <c r="B1227" s="3">
        <v>35.46</v>
      </c>
      <c r="C1227" s="99">
        <v>669501</v>
      </c>
      <c r="D1227" s="3">
        <v>1.32</v>
      </c>
      <c r="E1227" s="3">
        <v>3.8664323374340799</v>
      </c>
      <c r="F1227" s="3">
        <v>3.8664223398829201</v>
      </c>
      <c r="G1227" s="3">
        <v>39.840429999999998</v>
      </c>
      <c r="H1227" s="3">
        <v>8.55702997275203</v>
      </c>
      <c r="I1227" s="3">
        <v>34.299999999999997</v>
      </c>
      <c r="J1227" s="3">
        <v>35.5</v>
      </c>
      <c r="K1227" s="3">
        <v>34.28</v>
      </c>
      <c r="L1227" s="3">
        <v>-3.3787465940054502</v>
      </c>
    </row>
    <row r="1228" spans="1:12" ht="15" customHeight="1" x14ac:dyDescent="0.25">
      <c r="A1228" s="101">
        <v>44229</v>
      </c>
      <c r="B1228" s="3">
        <v>35.840000000000003</v>
      </c>
      <c r="C1228" s="99">
        <v>560366</v>
      </c>
      <c r="D1228" s="3">
        <v>0.380000000000002</v>
      </c>
      <c r="E1228" s="3">
        <v>1.07163000564016</v>
      </c>
      <c r="F1228" s="3">
        <v>1.0716400400296799</v>
      </c>
      <c r="G1228" s="3">
        <v>40.267375999999999</v>
      </c>
      <c r="H1228" s="3">
        <v>9.7203705722070701</v>
      </c>
      <c r="I1228" s="3">
        <v>35.520000000000003</v>
      </c>
      <c r="J1228" s="3">
        <v>35.94</v>
      </c>
      <c r="K1228" s="3">
        <v>35.14</v>
      </c>
      <c r="L1228" s="3">
        <v>-2.34332425068119</v>
      </c>
    </row>
    <row r="1229" spans="1:12" ht="15" customHeight="1" x14ac:dyDescent="0.25">
      <c r="A1229" s="101">
        <v>44230</v>
      </c>
      <c r="B1229" s="3">
        <v>36.6</v>
      </c>
      <c r="C1229" s="99">
        <v>781465</v>
      </c>
      <c r="D1229" s="3">
        <v>0.75999999999999801</v>
      </c>
      <c r="E1229" s="3">
        <v>2.12053571428569</v>
      </c>
      <c r="F1229" s="3">
        <v>2.12053052575365</v>
      </c>
      <c r="G1229" s="3">
        <v>41.121257999999997</v>
      </c>
      <c r="H1229" s="3">
        <v>12.047024523160699</v>
      </c>
      <c r="I1229" s="3">
        <v>36.24</v>
      </c>
      <c r="J1229" s="3">
        <v>36.880000000000003</v>
      </c>
      <c r="K1229" s="3">
        <v>36.1</v>
      </c>
      <c r="L1229" s="3">
        <v>-0.27247956403270102</v>
      </c>
    </row>
    <row r="1230" spans="1:12" ht="15" customHeight="1" x14ac:dyDescent="0.25">
      <c r="A1230" s="101">
        <v>44231</v>
      </c>
      <c r="B1230" s="3">
        <v>36.64</v>
      </c>
      <c r="C1230" s="99">
        <v>737721</v>
      </c>
      <c r="D1230" s="3">
        <v>3.9999999999999099E-2</v>
      </c>
      <c r="E1230" s="3">
        <v>0.10928961748633</v>
      </c>
      <c r="F1230" s="3">
        <v>0.109291403487721</v>
      </c>
      <c r="G1230" s="3">
        <v>41.166200000000003</v>
      </c>
      <c r="H1230" s="3">
        <v>12.1694822888283</v>
      </c>
      <c r="I1230" s="3">
        <v>36.58</v>
      </c>
      <c r="J1230" s="3">
        <v>37.44</v>
      </c>
      <c r="K1230" s="3">
        <v>36.299999999999997</v>
      </c>
      <c r="L1230" s="3">
        <v>-0.163487738419624</v>
      </c>
    </row>
    <row r="1231" spans="1:12" ht="15" customHeight="1" x14ac:dyDescent="0.25">
      <c r="A1231" s="101">
        <v>44232</v>
      </c>
      <c r="B1231" s="3">
        <v>37.96</v>
      </c>
      <c r="C1231" s="99">
        <v>812658</v>
      </c>
      <c r="D1231" s="3">
        <v>1.32</v>
      </c>
      <c r="E1231" s="3">
        <v>3.6026200873362502</v>
      </c>
      <c r="F1231" s="3">
        <v>3.6026157381541002</v>
      </c>
      <c r="G1231" s="3">
        <v>42.649259999999998</v>
      </c>
      <c r="H1231" s="3">
        <v>16.210517711171601</v>
      </c>
      <c r="I1231" s="3">
        <v>36.92</v>
      </c>
      <c r="J1231" s="3">
        <v>37.96</v>
      </c>
      <c r="K1231" s="3">
        <v>36.76</v>
      </c>
      <c r="L1231" s="3">
        <v>3.4332425068119798</v>
      </c>
    </row>
    <row r="1232" spans="1:12" ht="15" customHeight="1" x14ac:dyDescent="0.25">
      <c r="A1232" s="101">
        <v>44235</v>
      </c>
      <c r="B1232" s="3">
        <v>37.299999999999997</v>
      </c>
      <c r="C1232" s="99">
        <v>917363</v>
      </c>
      <c r="D1232" s="3">
        <v>-0.66000000000000303</v>
      </c>
      <c r="E1232" s="3">
        <v>-1.7386722866175</v>
      </c>
      <c r="F1232" s="3">
        <v>-1.7386702606328901</v>
      </c>
      <c r="G1232" s="3">
        <v>41.907730000000001</v>
      </c>
      <c r="H1232" s="3">
        <v>14.1899999999999</v>
      </c>
      <c r="I1232" s="3">
        <v>37.979999999999997</v>
      </c>
      <c r="J1232" s="3">
        <v>38.08</v>
      </c>
      <c r="K1232" s="3">
        <v>37.22</v>
      </c>
      <c r="L1232" s="3">
        <v>1.6348773841961599</v>
      </c>
    </row>
    <row r="1233" spans="1:12" ht="15" customHeight="1" x14ac:dyDescent="0.25">
      <c r="A1233" s="101">
        <v>44236</v>
      </c>
      <c r="B1233" s="3">
        <v>36.020000000000003</v>
      </c>
      <c r="C1233" s="99">
        <v>1482149</v>
      </c>
      <c r="D1233" s="3">
        <v>-1.27999999999999</v>
      </c>
      <c r="E1233" s="3">
        <v>-3.4316353887399198</v>
      </c>
      <c r="F1233" s="3">
        <v>-3.4316294392466502</v>
      </c>
      <c r="G1233" s="3">
        <v>40.469611999999998</v>
      </c>
      <c r="H1233" s="3">
        <v>10.2714223433242</v>
      </c>
      <c r="I1233" s="3">
        <v>37.020000000000003</v>
      </c>
      <c r="J1233" s="3">
        <v>37.020000000000003</v>
      </c>
      <c r="K1233" s="3">
        <v>35.32</v>
      </c>
      <c r="L1233" s="3">
        <v>-1.85286103542234</v>
      </c>
    </row>
    <row r="1234" spans="1:12" ht="15" customHeight="1" x14ac:dyDescent="0.25">
      <c r="A1234" s="101">
        <v>44237</v>
      </c>
      <c r="B1234" s="3">
        <v>35.799999999999997</v>
      </c>
      <c r="C1234" s="99">
        <v>1221958</v>
      </c>
      <c r="D1234" s="3">
        <v>-0.220000000000005</v>
      </c>
      <c r="E1234" s="3">
        <v>-0.61077179344810595</v>
      </c>
      <c r="F1234" s="3">
        <v>-0.61078421013770401</v>
      </c>
      <c r="G1234" s="3">
        <v>40.222430000000003</v>
      </c>
      <c r="H1234" s="3">
        <v>9.59790190735694</v>
      </c>
      <c r="I1234" s="3">
        <v>36.020000000000003</v>
      </c>
      <c r="J1234" s="3">
        <v>36.340000000000003</v>
      </c>
      <c r="K1234" s="3">
        <v>35.340000000000003</v>
      </c>
      <c r="L1234" s="3">
        <v>-2.4523160762942902</v>
      </c>
    </row>
    <row r="1235" spans="1:12" ht="15" customHeight="1" x14ac:dyDescent="0.25">
      <c r="A1235" s="101">
        <v>44238</v>
      </c>
      <c r="B1235" s="3">
        <v>41.06</v>
      </c>
      <c r="C1235" s="99">
        <v>5239175</v>
      </c>
      <c r="D1235" s="3">
        <v>5.26</v>
      </c>
      <c r="E1235" s="3">
        <v>14.6927374301676</v>
      </c>
      <c r="F1235" s="3">
        <v>14.6927572501213</v>
      </c>
      <c r="G1235" s="3">
        <v>46.132213999999998</v>
      </c>
      <c r="H1235" s="3">
        <v>25.700855585831</v>
      </c>
      <c r="I1235" s="3">
        <v>37</v>
      </c>
      <c r="J1235" s="3">
        <v>41.38</v>
      </c>
      <c r="K1235" s="3">
        <v>36.78</v>
      </c>
      <c r="L1235" s="3">
        <v>11.880108991825599</v>
      </c>
    </row>
    <row r="1236" spans="1:12" ht="15" customHeight="1" x14ac:dyDescent="0.25">
      <c r="A1236" s="101">
        <v>44239</v>
      </c>
      <c r="B1236" s="3">
        <v>43.2</v>
      </c>
      <c r="C1236" s="99">
        <v>4302225</v>
      </c>
      <c r="D1236" s="3">
        <v>2.14</v>
      </c>
      <c r="E1236" s="3">
        <v>5.2118850462737401</v>
      </c>
      <c r="F1236" s="3">
        <v>5.2118764557885697</v>
      </c>
      <c r="G1236" s="3">
        <v>48.536568000000003</v>
      </c>
      <c r="H1236" s="3">
        <v>32.252228882833698</v>
      </c>
      <c r="I1236" s="3">
        <v>42.5</v>
      </c>
      <c r="J1236" s="3">
        <v>44.06</v>
      </c>
      <c r="K1236" s="3">
        <v>41.88</v>
      </c>
      <c r="L1236" s="3">
        <v>17.711171662125299</v>
      </c>
    </row>
    <row r="1237" spans="1:12" ht="15" customHeight="1" x14ac:dyDescent="0.25">
      <c r="A1237" s="101">
        <v>44242</v>
      </c>
      <c r="B1237" s="3">
        <v>42.4</v>
      </c>
      <c r="C1237" s="99">
        <v>1836634</v>
      </c>
      <c r="D1237" s="3">
        <v>-0.80000000000000404</v>
      </c>
      <c r="E1237" s="3">
        <v>-1.8518518518518601</v>
      </c>
      <c r="F1237" s="3">
        <v>-1.85184704447994</v>
      </c>
      <c r="G1237" s="3">
        <v>47.637745000000002</v>
      </c>
      <c r="H1237" s="3">
        <v>29.803119891008102</v>
      </c>
      <c r="I1237" s="3">
        <v>43.42</v>
      </c>
      <c r="J1237" s="3">
        <v>44.5</v>
      </c>
      <c r="K1237" s="3">
        <v>41.92</v>
      </c>
      <c r="L1237" s="3">
        <v>15.5313351498637</v>
      </c>
    </row>
    <row r="1238" spans="1:12" ht="15" customHeight="1" x14ac:dyDescent="0.25">
      <c r="A1238" s="101">
        <v>44243</v>
      </c>
      <c r="B1238" s="3">
        <v>40.42</v>
      </c>
      <c r="C1238" s="99">
        <v>1154416</v>
      </c>
      <c r="D1238" s="3">
        <v>-1.97999999999999</v>
      </c>
      <c r="E1238" s="3">
        <v>-4.6698113207547101</v>
      </c>
      <c r="F1238" s="3">
        <v>-4.6698222176553497</v>
      </c>
      <c r="G1238" s="3">
        <v>45.413147000000002</v>
      </c>
      <c r="H1238" s="3">
        <v>23.741544959127999</v>
      </c>
      <c r="I1238" s="3">
        <v>42</v>
      </c>
      <c r="J1238" s="3">
        <v>42.18</v>
      </c>
      <c r="K1238" s="3">
        <v>40.42</v>
      </c>
      <c r="L1238" s="3">
        <v>10.1362397820163</v>
      </c>
    </row>
    <row r="1239" spans="1:12" ht="15" customHeight="1" x14ac:dyDescent="0.25">
      <c r="A1239" s="101">
        <v>44244</v>
      </c>
      <c r="B1239" s="3">
        <v>41.12</v>
      </c>
      <c r="C1239" s="99">
        <v>904569</v>
      </c>
      <c r="D1239" s="3">
        <v>0.69999999999999496</v>
      </c>
      <c r="E1239" s="3">
        <v>1.7318159327065701</v>
      </c>
      <c r="F1239" s="3">
        <v>1.7318178808440601</v>
      </c>
      <c r="G1239" s="3">
        <v>46.199620000000003</v>
      </c>
      <c r="H1239" s="3">
        <v>25.8845231607629</v>
      </c>
      <c r="I1239" s="3">
        <v>40.74</v>
      </c>
      <c r="J1239" s="3">
        <v>41.2</v>
      </c>
      <c r="K1239" s="3">
        <v>40.5</v>
      </c>
      <c r="L1239" s="3">
        <v>12.0435967302452</v>
      </c>
    </row>
    <row r="1240" spans="1:12" ht="15" customHeight="1" x14ac:dyDescent="0.25">
      <c r="A1240" s="101">
        <v>44245</v>
      </c>
      <c r="B1240" s="3">
        <v>40.04</v>
      </c>
      <c r="C1240" s="99">
        <v>768521</v>
      </c>
      <c r="D1240" s="3">
        <v>-1.0799999999999901</v>
      </c>
      <c r="E1240" s="3">
        <v>-2.62645914396886</v>
      </c>
      <c r="F1240" s="3">
        <v>-2.6264501742655</v>
      </c>
      <c r="G1240" s="3">
        <v>44.98621</v>
      </c>
      <c r="H1240" s="3">
        <v>22.578228882833699</v>
      </c>
      <c r="I1240" s="3">
        <v>41.24</v>
      </c>
      <c r="J1240" s="3">
        <v>41.34</v>
      </c>
      <c r="K1240" s="3">
        <v>39.840000000000003</v>
      </c>
      <c r="L1240" s="3">
        <v>9.1008174386920793</v>
      </c>
    </row>
    <row r="1241" spans="1:12" ht="15" customHeight="1" x14ac:dyDescent="0.25">
      <c r="A1241" s="101">
        <v>44246</v>
      </c>
      <c r="B1241" s="3">
        <v>39.82</v>
      </c>
      <c r="C1241" s="99">
        <v>814794</v>
      </c>
      <c r="D1241" s="3">
        <v>-0.219999999999998</v>
      </c>
      <c r="E1241" s="3">
        <v>-0.54945054945054705</v>
      </c>
      <c r="F1241" s="3">
        <v>-0.54945726701582898</v>
      </c>
      <c r="G1241" s="3">
        <v>44.73903</v>
      </c>
      <c r="H1241" s="3">
        <v>21.9047138964577</v>
      </c>
      <c r="I1241" s="3">
        <v>40</v>
      </c>
      <c r="J1241" s="3">
        <v>40.68</v>
      </c>
      <c r="K1241" s="3">
        <v>39.68</v>
      </c>
      <c r="L1241" s="3">
        <v>8.5013623978201505</v>
      </c>
    </row>
    <row r="1242" spans="1:12" ht="15" customHeight="1" x14ac:dyDescent="0.25">
      <c r="A1242" s="101">
        <v>44249</v>
      </c>
      <c r="B1242" s="3">
        <v>40.799999999999997</v>
      </c>
      <c r="C1242" s="99">
        <v>1311541</v>
      </c>
      <c r="D1242" s="3">
        <v>0.97999999999999599</v>
      </c>
      <c r="E1242" s="3">
        <v>2.4610748367654298</v>
      </c>
      <c r="F1242" s="3">
        <v>2.4610725802503799</v>
      </c>
      <c r="G1242" s="3">
        <v>45.840090000000004</v>
      </c>
      <c r="H1242" s="3">
        <v>24.904877384196102</v>
      </c>
      <c r="I1242" s="3">
        <v>39.82</v>
      </c>
      <c r="J1242" s="3">
        <v>41.14</v>
      </c>
      <c r="K1242" s="3">
        <v>39.799999999999997</v>
      </c>
      <c r="L1242" s="3">
        <v>11.1716621253405</v>
      </c>
    </row>
    <row r="1243" spans="1:12" ht="15" customHeight="1" x14ac:dyDescent="0.25">
      <c r="A1243" s="101">
        <v>44250</v>
      </c>
      <c r="B1243" s="3">
        <v>40.28</v>
      </c>
      <c r="C1243" s="99">
        <v>1382811</v>
      </c>
      <c r="D1243" s="3">
        <v>-0.51999999999999602</v>
      </c>
      <c r="E1243" s="3">
        <v>-1.2745098039215601</v>
      </c>
      <c r="F1243" s="3">
        <v>-1.2745044785034101</v>
      </c>
      <c r="G1243" s="3">
        <v>45.255856000000001</v>
      </c>
      <c r="H1243" s="3">
        <v>23.312959128065302</v>
      </c>
      <c r="I1243" s="3">
        <v>40.840000000000003</v>
      </c>
      <c r="J1243" s="3">
        <v>40.96</v>
      </c>
      <c r="K1243" s="3">
        <v>39.32</v>
      </c>
      <c r="L1243" s="3">
        <v>9.7547683923705595</v>
      </c>
    </row>
    <row r="1244" spans="1:12" ht="15" customHeight="1" x14ac:dyDescent="0.25">
      <c r="A1244" s="101">
        <v>44251</v>
      </c>
      <c r="B1244" s="3">
        <v>39.08</v>
      </c>
      <c r="C1244" s="99">
        <v>943276</v>
      </c>
      <c r="D1244" s="3">
        <v>-1.2</v>
      </c>
      <c r="E1244" s="3">
        <v>-2.9791459781529399</v>
      </c>
      <c r="F1244" s="3">
        <v>-2.9791415281151701</v>
      </c>
      <c r="G1244" s="3">
        <v>43.907620000000001</v>
      </c>
      <c r="H1244" s="3">
        <v>19.6392915531335</v>
      </c>
      <c r="I1244" s="3">
        <v>40.14</v>
      </c>
      <c r="J1244" s="3">
        <v>40.6</v>
      </c>
      <c r="K1244" s="3">
        <v>39.06</v>
      </c>
      <c r="L1244" s="3">
        <v>6.4850136239781797</v>
      </c>
    </row>
    <row r="1245" spans="1:12" ht="15" customHeight="1" x14ac:dyDescent="0.25">
      <c r="A1245" s="101">
        <v>44252</v>
      </c>
      <c r="B1245" s="3">
        <v>39.340000000000003</v>
      </c>
      <c r="C1245" s="99">
        <v>778469</v>
      </c>
      <c r="D1245" s="3">
        <v>0.260000000000005</v>
      </c>
      <c r="E1245" s="3">
        <v>0.66530194472878001</v>
      </c>
      <c r="F1245" s="3">
        <v>0.66530137593430105</v>
      </c>
      <c r="G1245" s="3">
        <v>44.199738000000004</v>
      </c>
      <c r="H1245" s="3">
        <v>20.435253405994501</v>
      </c>
      <c r="I1245" s="3">
        <v>39.22</v>
      </c>
      <c r="J1245" s="3">
        <v>39.92</v>
      </c>
      <c r="K1245" s="3">
        <v>38.979999999999997</v>
      </c>
      <c r="L1245" s="3">
        <v>7.1934604904632096</v>
      </c>
    </row>
    <row r="1246" spans="1:12" ht="15" customHeight="1" x14ac:dyDescent="0.25">
      <c r="A1246" s="101">
        <v>44253</v>
      </c>
      <c r="B1246" s="3">
        <v>39.04</v>
      </c>
      <c r="C1246" s="99">
        <v>1299341</v>
      </c>
      <c r="D1246" s="3">
        <v>-0.30000000000000399</v>
      </c>
      <c r="E1246" s="3">
        <v>-0.76258261311643505</v>
      </c>
      <c r="F1246" s="3">
        <v>-0.76257918089922505</v>
      </c>
      <c r="G1246" s="3">
        <v>43.862679999999997</v>
      </c>
      <c r="H1246" s="3">
        <v>19.516839237057201</v>
      </c>
      <c r="I1246" s="3">
        <v>38.520000000000003</v>
      </c>
      <c r="J1246" s="3">
        <v>39.479999999999997</v>
      </c>
      <c r="K1246" s="3">
        <v>38.18</v>
      </c>
      <c r="L1246" s="3">
        <v>6.3760217983651097</v>
      </c>
    </row>
    <row r="1247" spans="1:12" ht="15" customHeight="1" x14ac:dyDescent="0.25">
      <c r="A1247" s="101">
        <v>44256</v>
      </c>
      <c r="B1247" s="3">
        <v>41.12</v>
      </c>
      <c r="C1247" s="99">
        <v>982625</v>
      </c>
      <c r="D1247" s="3">
        <v>2.0799999999999899</v>
      </c>
      <c r="E1247" s="3">
        <v>5.3278688524590097</v>
      </c>
      <c r="F1247" s="3">
        <v>5.3278550239064399</v>
      </c>
      <c r="G1247" s="3">
        <v>46.199620000000003</v>
      </c>
      <c r="H1247" s="3">
        <v>25.8845231607629</v>
      </c>
      <c r="I1247" s="3">
        <v>39.36</v>
      </c>
      <c r="J1247" s="3">
        <v>41.42</v>
      </c>
      <c r="K1247" s="3">
        <v>39.36</v>
      </c>
      <c r="L1247" s="3">
        <v>12.0435967302452</v>
      </c>
    </row>
    <row r="1248" spans="1:12" ht="15" customHeight="1" x14ac:dyDescent="0.25">
      <c r="A1248" s="101">
        <v>44257</v>
      </c>
      <c r="B1248" s="3">
        <v>42</v>
      </c>
      <c r="C1248" s="99">
        <v>1215378</v>
      </c>
      <c r="D1248" s="3">
        <v>0.880000000000002</v>
      </c>
      <c r="E1248" s="3">
        <v>2.1400778210116802</v>
      </c>
      <c r="F1248" s="3">
        <v>2.14008253747541</v>
      </c>
      <c r="G1248" s="3">
        <v>47.188330000000001</v>
      </c>
      <c r="H1248" s="3">
        <v>28.578555858310601</v>
      </c>
      <c r="I1248" s="3">
        <v>41.1</v>
      </c>
      <c r="J1248" s="3">
        <v>42.82</v>
      </c>
      <c r="K1248" s="3">
        <v>40.880000000000003</v>
      </c>
      <c r="L1248" s="3">
        <v>14.441416893732899</v>
      </c>
    </row>
    <row r="1249" spans="1:12" ht="15" customHeight="1" x14ac:dyDescent="0.25">
      <c r="A1249" s="101">
        <v>44258</v>
      </c>
      <c r="B1249" s="3">
        <v>44.76</v>
      </c>
      <c r="C1249" s="99">
        <v>2367671</v>
      </c>
      <c r="D1249" s="3">
        <v>2.75999999999999</v>
      </c>
      <c r="E1249" s="3">
        <v>6.5714285714285596</v>
      </c>
      <c r="F1249" s="3">
        <v>6.5714256045933297</v>
      </c>
      <c r="G1249" s="3">
        <v>50.289276000000001</v>
      </c>
      <c r="H1249" s="3">
        <v>37.027999999999899</v>
      </c>
      <c r="I1249" s="3">
        <v>42.34</v>
      </c>
      <c r="J1249" s="3">
        <v>45.18</v>
      </c>
      <c r="K1249" s="3">
        <v>42.14</v>
      </c>
      <c r="L1249" s="3">
        <v>21.9618528610354</v>
      </c>
    </row>
    <row r="1250" spans="1:12" ht="15" customHeight="1" x14ac:dyDescent="0.25">
      <c r="A1250" s="101">
        <v>44259</v>
      </c>
      <c r="B1250" s="3">
        <v>43</v>
      </c>
      <c r="C1250" s="99">
        <v>1451939</v>
      </c>
      <c r="D1250" s="3">
        <v>-1.75999999999999</v>
      </c>
      <c r="E1250" s="3">
        <v>-3.9320822162645199</v>
      </c>
      <c r="F1250" s="3">
        <v>-3.93207689050841</v>
      </c>
      <c r="G1250" s="3">
        <v>48.311863000000002</v>
      </c>
      <c r="H1250" s="3">
        <v>31.6399536784741</v>
      </c>
      <c r="I1250" s="3">
        <v>44.68</v>
      </c>
      <c r="J1250" s="3">
        <v>44.68</v>
      </c>
      <c r="K1250" s="3">
        <v>42.56</v>
      </c>
      <c r="L1250" s="3">
        <v>17.166212534059898</v>
      </c>
    </row>
    <row r="1251" spans="1:12" ht="15" customHeight="1" x14ac:dyDescent="0.25">
      <c r="A1251" s="101">
        <v>44260</v>
      </c>
      <c r="B1251" s="3">
        <v>40.22</v>
      </c>
      <c r="C1251" s="99">
        <v>1889424</v>
      </c>
      <c r="D1251" s="3">
        <v>-2.78</v>
      </c>
      <c r="E1251" s="3">
        <v>-6.46511627906977</v>
      </c>
      <c r="F1251" s="3">
        <v>-6.46511396176132</v>
      </c>
      <c r="G1251" s="3">
        <v>45.188445999999999</v>
      </c>
      <c r="H1251" s="3">
        <v>23.1292806539509</v>
      </c>
      <c r="I1251" s="3">
        <v>42.72</v>
      </c>
      <c r="J1251" s="3">
        <v>42.72</v>
      </c>
      <c r="K1251" s="3">
        <v>40.22</v>
      </c>
      <c r="L1251" s="3">
        <v>9.5912806539509408</v>
      </c>
    </row>
    <row r="1252" spans="1:12" ht="15" customHeight="1" x14ac:dyDescent="0.25">
      <c r="A1252" s="101">
        <v>44263</v>
      </c>
      <c r="B1252" s="3">
        <v>40.26</v>
      </c>
      <c r="C1252" s="99">
        <v>887868</v>
      </c>
      <c r="D1252" s="3">
        <v>3.9999999999999099E-2</v>
      </c>
      <c r="E1252" s="3">
        <v>9.9453008453509406E-2</v>
      </c>
      <c r="F1252" s="3">
        <v>9.9443561303269506E-2</v>
      </c>
      <c r="G1252" s="3">
        <v>45.233383000000003</v>
      </c>
      <c r="H1252" s="3">
        <v>23.2517247956403</v>
      </c>
      <c r="I1252" s="3">
        <v>41</v>
      </c>
      <c r="J1252" s="3">
        <v>41.3</v>
      </c>
      <c r="K1252" s="3">
        <v>40.22</v>
      </c>
      <c r="L1252" s="3">
        <v>9.7002724795640098</v>
      </c>
    </row>
    <row r="1253" spans="1:12" ht="15" customHeight="1" x14ac:dyDescent="0.25">
      <c r="A1253" s="101">
        <v>44264</v>
      </c>
      <c r="B1253" s="3">
        <v>40.92</v>
      </c>
      <c r="C1253" s="99">
        <v>769480</v>
      </c>
      <c r="D1253" s="3">
        <v>0.66000000000000303</v>
      </c>
      <c r="E1253" s="3">
        <v>1.63934426229508</v>
      </c>
      <c r="F1253" s="3">
        <v>1.63934676298698</v>
      </c>
      <c r="G1253" s="3">
        <v>45.974915000000003</v>
      </c>
      <c r="H1253" s="3">
        <v>25.272247956403199</v>
      </c>
      <c r="I1253" s="3">
        <v>40.32</v>
      </c>
      <c r="J1253" s="3">
        <v>40.98</v>
      </c>
      <c r="K1253" s="3">
        <v>39.659999999999997</v>
      </c>
      <c r="L1253" s="3">
        <v>11.4986376021798</v>
      </c>
    </row>
    <row r="1254" spans="1:12" ht="15" customHeight="1" x14ac:dyDescent="0.25">
      <c r="A1254" s="101">
        <v>44265</v>
      </c>
      <c r="B1254" s="3">
        <v>40.32</v>
      </c>
      <c r="C1254" s="99">
        <v>1034407.99999999</v>
      </c>
      <c r="D1254" s="3">
        <v>-0.60000000000000098</v>
      </c>
      <c r="E1254" s="3">
        <v>-1.4662756598240401</v>
      </c>
      <c r="F1254" s="3">
        <v>-1.4662735102392199</v>
      </c>
      <c r="G1254" s="3">
        <v>45.300797000000003</v>
      </c>
      <c r="H1254" s="3">
        <v>23.435414168937299</v>
      </c>
      <c r="I1254" s="3">
        <v>40.92</v>
      </c>
      <c r="J1254" s="3">
        <v>41.34</v>
      </c>
      <c r="K1254" s="3">
        <v>39.94</v>
      </c>
      <c r="L1254" s="3">
        <v>9.8637602179836392</v>
      </c>
    </row>
    <row r="1255" spans="1:12" ht="15" customHeight="1" x14ac:dyDescent="0.25">
      <c r="A1255" s="101">
        <v>44266</v>
      </c>
      <c r="B1255" s="3">
        <v>41.68</v>
      </c>
      <c r="C1255" s="99">
        <v>1181517</v>
      </c>
      <c r="D1255" s="3">
        <v>1.3599999999999901</v>
      </c>
      <c r="E1255" s="3">
        <v>3.3730158730158601</v>
      </c>
      <c r="F1255" s="3">
        <v>3.37301571095978</v>
      </c>
      <c r="G1255" s="3">
        <v>46.828800000000001</v>
      </c>
      <c r="H1255" s="3">
        <v>27.598910081743799</v>
      </c>
      <c r="I1255" s="3">
        <v>40.56</v>
      </c>
      <c r="J1255" s="3">
        <v>42.24</v>
      </c>
      <c r="K1255" s="3">
        <v>40.299999999999997</v>
      </c>
      <c r="L1255" s="3">
        <v>13.569482288828301</v>
      </c>
    </row>
    <row r="1256" spans="1:12" ht="15" customHeight="1" x14ac:dyDescent="0.25">
      <c r="A1256" s="101">
        <v>44267</v>
      </c>
      <c r="B1256" s="3">
        <v>41.5</v>
      </c>
      <c r="C1256" s="99">
        <v>683521</v>
      </c>
      <c r="D1256" s="3">
        <v>-0.17999999999999899</v>
      </c>
      <c r="E1256" s="3">
        <v>-0.43186180422264397</v>
      </c>
      <c r="F1256" s="3">
        <v>-0.43186244362443099</v>
      </c>
      <c r="G1256" s="3">
        <v>46.626564000000002</v>
      </c>
      <c r="H1256" s="3">
        <v>27.047858310626602</v>
      </c>
      <c r="I1256" s="3">
        <v>41.78</v>
      </c>
      <c r="J1256" s="3">
        <v>41.8</v>
      </c>
      <c r="K1256" s="3">
        <v>41.04</v>
      </c>
      <c r="L1256" s="3">
        <v>13.0790190735694</v>
      </c>
    </row>
    <row r="1257" spans="1:12" ht="15" customHeight="1" x14ac:dyDescent="0.25">
      <c r="A1257" s="101">
        <v>44270</v>
      </c>
      <c r="B1257" s="3">
        <v>42.9</v>
      </c>
      <c r="C1257" s="99">
        <v>1519018</v>
      </c>
      <c r="D1257" s="3">
        <v>1.3999999999999899</v>
      </c>
      <c r="E1257" s="3">
        <v>3.3734939759036</v>
      </c>
      <c r="F1257" s="3">
        <v>3.3734975624624499</v>
      </c>
      <c r="G1257" s="3">
        <v>48.199509999999997</v>
      </c>
      <c r="H1257" s="3">
        <v>31.333814713896398</v>
      </c>
      <c r="I1257" s="3">
        <v>42.54</v>
      </c>
      <c r="J1257" s="3">
        <v>44.3</v>
      </c>
      <c r="K1257" s="3">
        <v>42.24</v>
      </c>
      <c r="L1257" s="3">
        <v>16.893732970027202</v>
      </c>
    </row>
    <row r="1258" spans="1:12" ht="15" customHeight="1" x14ac:dyDescent="0.25">
      <c r="A1258" s="101">
        <v>44271</v>
      </c>
      <c r="B1258" s="3">
        <v>43.5</v>
      </c>
      <c r="C1258" s="99">
        <v>895971</v>
      </c>
      <c r="D1258" s="3">
        <v>0.60000000000000098</v>
      </c>
      <c r="E1258" s="3">
        <v>1.3986013986013901</v>
      </c>
      <c r="F1258" s="3">
        <v>1.3985972056562399</v>
      </c>
      <c r="G1258" s="3">
        <v>48.873626999999999</v>
      </c>
      <c r="H1258" s="3">
        <v>33.170645776566701</v>
      </c>
      <c r="I1258" s="3">
        <v>43.22</v>
      </c>
      <c r="J1258" s="3">
        <v>43.58</v>
      </c>
      <c r="K1258" s="3">
        <v>42.7</v>
      </c>
      <c r="L1258" s="3">
        <v>18.5286103542234</v>
      </c>
    </row>
    <row r="1259" spans="1:12" ht="15" customHeight="1" x14ac:dyDescent="0.25">
      <c r="A1259" s="101">
        <v>44272</v>
      </c>
      <c r="B1259" s="3">
        <v>42.76</v>
      </c>
      <c r="C1259" s="99">
        <v>670998</v>
      </c>
      <c r="D1259" s="3">
        <v>-0.74000000000000199</v>
      </c>
      <c r="E1259" s="3">
        <v>-1.70114942528736</v>
      </c>
      <c r="F1259" s="3">
        <v>-1.7011506021437699</v>
      </c>
      <c r="G1259" s="3">
        <v>48.042212999999997</v>
      </c>
      <c r="H1259" s="3">
        <v>30.905212534059899</v>
      </c>
      <c r="I1259" s="3">
        <v>43.48</v>
      </c>
      <c r="J1259" s="3">
        <v>43.74</v>
      </c>
      <c r="K1259" s="3">
        <v>42.4</v>
      </c>
      <c r="L1259" s="3">
        <v>16.512261580381399</v>
      </c>
    </row>
    <row r="1260" spans="1:12" ht="15" customHeight="1" x14ac:dyDescent="0.25">
      <c r="A1260" s="101">
        <v>44273</v>
      </c>
      <c r="B1260" s="3">
        <v>43.12</v>
      </c>
      <c r="C1260" s="99">
        <v>1323685</v>
      </c>
      <c r="D1260" s="3">
        <v>0.35999999999999899</v>
      </c>
      <c r="E1260" s="3">
        <v>0.84190832553787598</v>
      </c>
      <c r="F1260" s="3">
        <v>0.84191167463498695</v>
      </c>
      <c r="G1260" s="3">
        <v>48.446686</v>
      </c>
      <c r="H1260" s="3">
        <v>32.007318801089902</v>
      </c>
      <c r="I1260" s="3">
        <v>42.84</v>
      </c>
      <c r="J1260" s="3">
        <v>44.38</v>
      </c>
      <c r="K1260" s="3">
        <v>42.84</v>
      </c>
      <c r="L1260" s="3">
        <v>17.4931880108991</v>
      </c>
    </row>
    <row r="1261" spans="1:12" ht="15" customHeight="1" x14ac:dyDescent="0.25">
      <c r="A1261" s="101">
        <v>44274</v>
      </c>
      <c r="B1261" s="3">
        <v>44.5</v>
      </c>
      <c r="C1261" s="99">
        <v>1211697</v>
      </c>
      <c r="D1261" s="3">
        <v>1.38</v>
      </c>
      <c r="E1261" s="3">
        <v>3.2003710575139102</v>
      </c>
      <c r="F1261" s="3">
        <v>3.2003675132701499</v>
      </c>
      <c r="G1261" s="3">
        <v>49.997157999999999</v>
      </c>
      <c r="H1261" s="3">
        <v>36.232038147138901</v>
      </c>
      <c r="I1261" s="3">
        <v>42.9</v>
      </c>
      <c r="J1261" s="3">
        <v>44.5</v>
      </c>
      <c r="K1261" s="3">
        <v>42.66</v>
      </c>
      <c r="L1261" s="3">
        <v>21.253405994550398</v>
      </c>
    </row>
    <row r="1262" spans="1:12" ht="15" customHeight="1" x14ac:dyDescent="0.25">
      <c r="A1262" s="101">
        <v>44277</v>
      </c>
      <c r="B1262" s="3">
        <v>44.08</v>
      </c>
      <c r="C1262" s="99">
        <v>535412</v>
      </c>
      <c r="D1262" s="3">
        <v>-0.42000000000000098</v>
      </c>
      <c r="E1262" s="3">
        <v>-0.94382022471910498</v>
      </c>
      <c r="F1262" s="3">
        <v>-0.94380964614028096</v>
      </c>
      <c r="G1262" s="3">
        <v>49.525280000000002</v>
      </c>
      <c r="H1262" s="3">
        <v>34.946267029972702</v>
      </c>
      <c r="I1262" s="3">
        <v>44.4</v>
      </c>
      <c r="J1262" s="3">
        <v>44.5</v>
      </c>
      <c r="K1262" s="3">
        <v>43.82</v>
      </c>
      <c r="L1262" s="3">
        <v>20.108991825613</v>
      </c>
    </row>
    <row r="1263" spans="1:12" ht="15" customHeight="1" x14ac:dyDescent="0.25">
      <c r="A1263" s="101">
        <v>44278</v>
      </c>
      <c r="B1263" s="3">
        <v>45.22</v>
      </c>
      <c r="C1263" s="99">
        <v>624870</v>
      </c>
      <c r="D1263" s="3">
        <v>1.1399999999999999</v>
      </c>
      <c r="E1263" s="3">
        <v>2.58620689655173</v>
      </c>
      <c r="F1263" s="3">
        <v>2.58620042127979</v>
      </c>
      <c r="G1263" s="3">
        <v>50.806103</v>
      </c>
      <c r="H1263" s="3">
        <v>38.4362479564032</v>
      </c>
      <c r="I1263" s="3">
        <v>43.66</v>
      </c>
      <c r="J1263" s="3">
        <v>45.36</v>
      </c>
      <c r="K1263" s="3">
        <v>43.4</v>
      </c>
      <c r="L1263" s="3">
        <v>23.215258855585802</v>
      </c>
    </row>
    <row r="1264" spans="1:12" ht="15" customHeight="1" x14ac:dyDescent="0.25">
      <c r="A1264" s="101">
        <v>44279</v>
      </c>
      <c r="B1264" s="3">
        <v>46.66</v>
      </c>
      <c r="C1264" s="99">
        <v>1044733.99999999</v>
      </c>
      <c r="D1264" s="3">
        <v>1.43999999999999</v>
      </c>
      <c r="E1264" s="3">
        <v>3.1844316674037998</v>
      </c>
      <c r="F1264" s="3">
        <v>3.1844343582108698</v>
      </c>
      <c r="G1264" s="3">
        <v>52.423990000000003</v>
      </c>
      <c r="H1264" s="3">
        <v>42.844659400544899</v>
      </c>
      <c r="I1264" s="3">
        <v>45.24</v>
      </c>
      <c r="J1264" s="3">
        <v>46.94</v>
      </c>
      <c r="K1264" s="3">
        <v>44.84</v>
      </c>
      <c r="L1264" s="3">
        <v>27.138964577656601</v>
      </c>
    </row>
    <row r="1265" spans="1:12" ht="15" customHeight="1" x14ac:dyDescent="0.25">
      <c r="A1265" s="101">
        <v>44280</v>
      </c>
      <c r="B1265" s="3">
        <v>49.8</v>
      </c>
      <c r="C1265" s="99">
        <v>2641079</v>
      </c>
      <c r="D1265" s="3">
        <v>3.14</v>
      </c>
      <c r="E1265" s="3">
        <v>6.7295327903986202</v>
      </c>
      <c r="F1265" s="3">
        <v>6.7295297439206703</v>
      </c>
      <c r="G1265" s="3">
        <v>55.951878000000001</v>
      </c>
      <c r="H1265" s="3">
        <v>52.457433242506802</v>
      </c>
      <c r="I1265" s="3">
        <v>47.22</v>
      </c>
      <c r="J1265" s="3">
        <v>51.2</v>
      </c>
      <c r="K1265" s="3">
        <v>46.8</v>
      </c>
      <c r="L1265" s="3">
        <v>35.694822888283298</v>
      </c>
    </row>
    <row r="1266" spans="1:12" ht="15" customHeight="1" x14ac:dyDescent="0.25">
      <c r="A1266" s="101">
        <v>44281</v>
      </c>
      <c r="B1266" s="3">
        <v>50.7</v>
      </c>
      <c r="C1266" s="99">
        <v>1543889</v>
      </c>
      <c r="D1266" s="3">
        <v>0.90000000000000502</v>
      </c>
      <c r="E1266" s="3">
        <v>1.80722891566267</v>
      </c>
      <c r="F1266" s="3">
        <v>1.8072351387383201</v>
      </c>
      <c r="G1266" s="3">
        <v>56.963059999999999</v>
      </c>
      <c r="H1266" s="3">
        <v>55.212697547683902</v>
      </c>
      <c r="I1266" s="3">
        <v>51.05</v>
      </c>
      <c r="J1266" s="3">
        <v>52.15</v>
      </c>
      <c r="K1266" s="3">
        <v>49.06</v>
      </c>
      <c r="L1266" s="3">
        <v>38.1471389645776</v>
      </c>
    </row>
    <row r="1267" spans="1:12" ht="15" customHeight="1" x14ac:dyDescent="0.25">
      <c r="A1267" s="101">
        <v>44284</v>
      </c>
      <c r="B1267" s="3">
        <v>51.7</v>
      </c>
      <c r="C1267" s="99">
        <v>1041488</v>
      </c>
      <c r="D1267" s="3">
        <v>1</v>
      </c>
      <c r="E1267" s="3">
        <v>1.9723865877712099</v>
      </c>
      <c r="F1267" s="3">
        <v>1.9723835060827</v>
      </c>
      <c r="G1267" s="3">
        <v>58.086590000000001</v>
      </c>
      <c r="H1267" s="3">
        <v>58.274087193460403</v>
      </c>
      <c r="I1267" s="3">
        <v>50.8</v>
      </c>
      <c r="J1267" s="3">
        <v>52.45</v>
      </c>
      <c r="K1267" s="3">
        <v>50.7</v>
      </c>
      <c r="L1267" s="3">
        <v>40.871934604904602</v>
      </c>
    </row>
    <row r="1268" spans="1:12" ht="15" customHeight="1" x14ac:dyDescent="0.25">
      <c r="A1268" s="101">
        <v>44285</v>
      </c>
      <c r="B1268" s="3">
        <v>51.55</v>
      </c>
      <c r="C1268" s="99">
        <v>587640</v>
      </c>
      <c r="D1268" s="3">
        <v>-0.15000000000000499</v>
      </c>
      <c r="E1268" s="3">
        <v>-0.29013539651838699</v>
      </c>
      <c r="F1268" s="3">
        <v>-0.29014269902916101</v>
      </c>
      <c r="G1268" s="3">
        <v>57.918056</v>
      </c>
      <c r="H1268" s="3">
        <v>57.814866485013603</v>
      </c>
      <c r="I1268" s="3">
        <v>51.8</v>
      </c>
      <c r="J1268" s="3">
        <v>52.5</v>
      </c>
      <c r="K1268" s="3">
        <v>51.25</v>
      </c>
      <c r="L1268" s="3">
        <v>40.463215258855499</v>
      </c>
    </row>
    <row r="1269" spans="1:12" ht="15" customHeight="1" x14ac:dyDescent="0.25">
      <c r="A1269" s="101">
        <v>44286</v>
      </c>
      <c r="B1269" s="3">
        <v>51.15</v>
      </c>
      <c r="C1269" s="99">
        <v>872580</v>
      </c>
      <c r="D1269" s="3">
        <v>-0.39999999999999802</v>
      </c>
      <c r="E1269" s="3">
        <v>-0.77594568380212603</v>
      </c>
      <c r="F1269" s="3">
        <v>-0.77593937199826801</v>
      </c>
      <c r="G1269" s="3">
        <v>57.468646999999997</v>
      </c>
      <c r="H1269" s="3">
        <v>56.5903188010899</v>
      </c>
      <c r="I1269" s="3">
        <v>51.6</v>
      </c>
      <c r="J1269" s="3">
        <v>52.9</v>
      </c>
      <c r="K1269" s="3">
        <v>51.05</v>
      </c>
      <c r="L1269" s="3">
        <v>39.373297002724698</v>
      </c>
    </row>
    <row r="1270" spans="1:12" ht="15" customHeight="1" x14ac:dyDescent="0.25">
      <c r="A1270" s="101">
        <v>44287</v>
      </c>
      <c r="B1270" s="3">
        <v>51.85</v>
      </c>
      <c r="C1270" s="99">
        <v>501458</v>
      </c>
      <c r="D1270" s="3">
        <v>0.70000000000000195</v>
      </c>
      <c r="E1270" s="3">
        <v>1.3685239491690999</v>
      </c>
      <c r="F1270" s="3">
        <v>1.3685183853380201</v>
      </c>
      <c r="G1270" s="3">
        <v>58.255116000000001</v>
      </c>
      <c r="H1270" s="3">
        <v>58.733286103542198</v>
      </c>
      <c r="I1270" s="3">
        <v>51.25</v>
      </c>
      <c r="J1270" s="3">
        <v>52.4</v>
      </c>
      <c r="K1270" s="3">
        <v>50.9</v>
      </c>
      <c r="L1270" s="3">
        <v>41.280653950953599</v>
      </c>
    </row>
    <row r="1271" spans="1:12" ht="15" customHeight="1" x14ac:dyDescent="0.25">
      <c r="A1271" s="101">
        <v>44292</v>
      </c>
      <c r="B1271" s="3">
        <v>53.2</v>
      </c>
      <c r="C1271" s="99">
        <v>780595</v>
      </c>
      <c r="D1271" s="3">
        <v>1.35</v>
      </c>
      <c r="E1271" s="3">
        <v>2.6036644165862999</v>
      </c>
      <c r="F1271" s="3">
        <v>2.6036666032902498</v>
      </c>
      <c r="G1271" s="3">
        <v>59.771884999999997</v>
      </c>
      <c r="H1271" s="3">
        <v>62.866171662125303</v>
      </c>
      <c r="I1271" s="3">
        <v>52.6</v>
      </c>
      <c r="J1271" s="3">
        <v>54</v>
      </c>
      <c r="K1271" s="3">
        <v>52.5</v>
      </c>
      <c r="L1271" s="3">
        <v>44.959128065394999</v>
      </c>
    </row>
    <row r="1272" spans="1:12" ht="15" customHeight="1" x14ac:dyDescent="0.25">
      <c r="A1272" s="101">
        <v>44293</v>
      </c>
      <c r="B1272" s="3">
        <v>52</v>
      </c>
      <c r="C1272" s="99">
        <v>418266</v>
      </c>
      <c r="D1272" s="3">
        <v>-1.2</v>
      </c>
      <c r="E1272" s="3">
        <v>-2.2556390977443601</v>
      </c>
      <c r="F1272" s="3">
        <v>-2.2556340660830601</v>
      </c>
      <c r="G1272" s="3">
        <v>58.423650000000002</v>
      </c>
      <c r="H1272" s="3">
        <v>59.192506811988999</v>
      </c>
      <c r="I1272" s="3">
        <v>53.3</v>
      </c>
      <c r="J1272" s="3">
        <v>53.5</v>
      </c>
      <c r="K1272" s="3">
        <v>51.7</v>
      </c>
      <c r="L1272" s="3">
        <v>41.689373297002703</v>
      </c>
    </row>
    <row r="1273" spans="1:12" ht="15" customHeight="1" x14ac:dyDescent="0.25">
      <c r="A1273" s="101">
        <v>44294</v>
      </c>
      <c r="B1273" s="3">
        <v>53.2</v>
      </c>
      <c r="C1273" s="99">
        <v>552449</v>
      </c>
      <c r="D1273" s="3">
        <v>1.2</v>
      </c>
      <c r="E1273" s="3">
        <v>2.3076923076923199</v>
      </c>
      <c r="F1273" s="3">
        <v>2.3076870411211798</v>
      </c>
      <c r="G1273" s="3">
        <v>59.771884999999997</v>
      </c>
      <c r="H1273" s="3">
        <v>62.866171662125303</v>
      </c>
      <c r="I1273" s="3">
        <v>52.15</v>
      </c>
      <c r="J1273" s="3">
        <v>54.15</v>
      </c>
      <c r="K1273" s="3">
        <v>52.15</v>
      </c>
      <c r="L1273" s="3">
        <v>44.959128065394999</v>
      </c>
    </row>
    <row r="1274" spans="1:12" ht="15" customHeight="1" x14ac:dyDescent="0.25">
      <c r="A1274" s="101">
        <v>44295</v>
      </c>
      <c r="B1274" s="3">
        <v>53.35</v>
      </c>
      <c r="C1274" s="99">
        <v>984090</v>
      </c>
      <c r="D1274" s="3">
        <v>0.149999999999998</v>
      </c>
      <c r="E1274" s="3">
        <v>0.28195488721804901</v>
      </c>
      <c r="F1274" s="3">
        <v>0.281953630875109</v>
      </c>
      <c r="G1274" s="3">
        <v>59.940413999999997</v>
      </c>
      <c r="H1274" s="3">
        <v>63.325378746593898</v>
      </c>
      <c r="I1274" s="3">
        <v>54.45</v>
      </c>
      <c r="J1274" s="3">
        <v>55.3</v>
      </c>
      <c r="K1274" s="3">
        <v>53.3</v>
      </c>
      <c r="L1274" s="3">
        <v>45.367847411444103</v>
      </c>
    </row>
    <row r="1275" spans="1:12" ht="15" customHeight="1" x14ac:dyDescent="0.25">
      <c r="A1275" s="101">
        <v>44298</v>
      </c>
      <c r="B1275" s="3">
        <v>52.2</v>
      </c>
      <c r="C1275" s="99">
        <v>607728</v>
      </c>
      <c r="D1275" s="3">
        <v>-1.1499999999999899</v>
      </c>
      <c r="E1275" s="3">
        <v>-2.1555763823805001</v>
      </c>
      <c r="F1275" s="3">
        <v>-2.1555740339064</v>
      </c>
      <c r="G1275" s="3">
        <v>58.648353999999998</v>
      </c>
      <c r="H1275" s="3">
        <v>59.804779291553103</v>
      </c>
      <c r="I1275" s="3">
        <v>53.8</v>
      </c>
      <c r="J1275" s="3">
        <v>53.8</v>
      </c>
      <c r="K1275" s="3">
        <v>52</v>
      </c>
      <c r="L1275" s="3">
        <v>42.234332425068096</v>
      </c>
    </row>
    <row r="1276" spans="1:12" ht="15" customHeight="1" x14ac:dyDescent="0.25">
      <c r="A1276" s="101">
        <v>44299</v>
      </c>
      <c r="B1276" s="3">
        <v>54.25</v>
      </c>
      <c r="C1276" s="99">
        <v>615891</v>
      </c>
      <c r="D1276" s="3">
        <v>2.0499999999999901</v>
      </c>
      <c r="E1276" s="3">
        <v>3.9272030651340901</v>
      </c>
      <c r="F1276" s="3">
        <v>3.92719631995128</v>
      </c>
      <c r="G1276" s="3">
        <v>60.951590000000003</v>
      </c>
      <c r="H1276" s="3">
        <v>66.080626702997193</v>
      </c>
      <c r="I1276" s="3">
        <v>52</v>
      </c>
      <c r="J1276" s="3">
        <v>54.4</v>
      </c>
      <c r="K1276" s="3">
        <v>51.65</v>
      </c>
      <c r="L1276" s="3">
        <v>47.820163487738398</v>
      </c>
    </row>
    <row r="1277" spans="1:12" ht="15" customHeight="1" x14ac:dyDescent="0.25">
      <c r="A1277" s="101">
        <v>44300</v>
      </c>
      <c r="B1277" s="3">
        <v>53.75</v>
      </c>
      <c r="C1277" s="99">
        <v>313082</v>
      </c>
      <c r="D1277" s="3">
        <v>-0.5</v>
      </c>
      <c r="E1277" s="3">
        <v>-0.92165898617511099</v>
      </c>
      <c r="F1277" s="3">
        <v>-0.92165274113440399</v>
      </c>
      <c r="G1277" s="3">
        <v>60.389828000000001</v>
      </c>
      <c r="H1277" s="3">
        <v>64.549940054495906</v>
      </c>
      <c r="I1277" s="3">
        <v>54.45</v>
      </c>
      <c r="J1277" s="3">
        <v>54.45</v>
      </c>
      <c r="K1277" s="3">
        <v>53.3</v>
      </c>
      <c r="L1277" s="3">
        <v>46.457765667574897</v>
      </c>
    </row>
    <row r="1278" spans="1:12" ht="15" customHeight="1" x14ac:dyDescent="0.25">
      <c r="A1278" s="101">
        <v>44301</v>
      </c>
      <c r="B1278" s="3">
        <v>53.45</v>
      </c>
      <c r="C1278" s="99">
        <v>290965</v>
      </c>
      <c r="D1278" s="3">
        <v>-0.29999999999999699</v>
      </c>
      <c r="E1278" s="3">
        <v>-0.55813953488371704</v>
      </c>
      <c r="F1278" s="3">
        <v>-0.55813704254961105</v>
      </c>
      <c r="G1278" s="3">
        <v>60.052770000000002</v>
      </c>
      <c r="H1278" s="3">
        <v>63.631525885558503</v>
      </c>
      <c r="I1278" s="3">
        <v>53.75</v>
      </c>
      <c r="J1278" s="3">
        <v>54.25</v>
      </c>
      <c r="K1278" s="3">
        <v>53.2</v>
      </c>
      <c r="L1278" s="3">
        <v>45.640326975476803</v>
      </c>
    </row>
    <row r="1279" spans="1:12" ht="15" customHeight="1" x14ac:dyDescent="0.25">
      <c r="A1279" s="101">
        <v>44302</v>
      </c>
      <c r="B1279" s="3">
        <v>52.9</v>
      </c>
      <c r="C1279" s="99">
        <v>1026018</v>
      </c>
      <c r="D1279" s="3">
        <v>-0.55000000000000404</v>
      </c>
      <c r="E1279" s="3">
        <v>-1.0289990645463001</v>
      </c>
      <c r="F1279" s="3">
        <v>-1.02900165970695</v>
      </c>
      <c r="G1279" s="3">
        <v>59.434826000000001</v>
      </c>
      <c r="H1279" s="3">
        <v>61.947754768392301</v>
      </c>
      <c r="I1279" s="3">
        <v>53.5</v>
      </c>
      <c r="J1279" s="3">
        <v>54.15</v>
      </c>
      <c r="K1279" s="3">
        <v>52.9</v>
      </c>
      <c r="L1279" s="3">
        <v>44.141689373296899</v>
      </c>
    </row>
    <row r="1280" spans="1:12" ht="15" customHeight="1" x14ac:dyDescent="0.25">
      <c r="A1280" s="101">
        <v>44305</v>
      </c>
      <c r="B1280" s="3">
        <v>53.2</v>
      </c>
      <c r="C1280" s="99">
        <v>712801</v>
      </c>
      <c r="D1280" s="3">
        <v>0.30000000000000399</v>
      </c>
      <c r="E1280" s="3">
        <v>0.56710775047259498</v>
      </c>
      <c r="F1280" s="3">
        <v>0.56710690126358099</v>
      </c>
      <c r="G1280" s="3">
        <v>59.771884999999997</v>
      </c>
      <c r="H1280" s="3">
        <v>62.866171662125303</v>
      </c>
      <c r="I1280" s="3">
        <v>53.2</v>
      </c>
      <c r="J1280" s="3">
        <v>54.85</v>
      </c>
      <c r="K1280" s="3">
        <v>52.75</v>
      </c>
      <c r="L1280" s="3">
        <v>44.959128065394999</v>
      </c>
    </row>
    <row r="1281" spans="1:12" ht="15" customHeight="1" x14ac:dyDescent="0.25">
      <c r="A1281" s="101">
        <v>44306</v>
      </c>
      <c r="B1281" s="3">
        <v>51.85</v>
      </c>
      <c r="C1281" s="99">
        <v>689351</v>
      </c>
      <c r="D1281" s="3">
        <v>-1.35</v>
      </c>
      <c r="E1281" s="3">
        <v>-2.5375939849623999</v>
      </c>
      <c r="F1281" s="3">
        <v>-2.5375960620950702</v>
      </c>
      <c r="G1281" s="3">
        <v>58.255116000000001</v>
      </c>
      <c r="H1281" s="3">
        <v>58.733286103542198</v>
      </c>
      <c r="I1281" s="3">
        <v>53.65</v>
      </c>
      <c r="J1281" s="3">
        <v>53.85</v>
      </c>
      <c r="K1281" s="3">
        <v>51.6</v>
      </c>
      <c r="L1281" s="3">
        <v>41.280653950953599</v>
      </c>
    </row>
    <row r="1282" spans="1:12" ht="15" customHeight="1" x14ac:dyDescent="0.25">
      <c r="A1282" s="101">
        <v>44307</v>
      </c>
      <c r="B1282" s="3">
        <v>51.3</v>
      </c>
      <c r="C1282" s="99">
        <v>407145</v>
      </c>
      <c r="D1282" s="3">
        <v>-0.55000000000000404</v>
      </c>
      <c r="E1282" s="3">
        <v>-1.0607521697203499</v>
      </c>
      <c r="F1282" s="3">
        <v>-1.0607531877543701</v>
      </c>
      <c r="G1282" s="3">
        <v>57.637172999999997</v>
      </c>
      <c r="H1282" s="3">
        <v>57.049517711171603</v>
      </c>
      <c r="I1282" s="3">
        <v>52</v>
      </c>
      <c r="J1282" s="3">
        <v>52.25</v>
      </c>
      <c r="K1282" s="3">
        <v>50.55</v>
      </c>
      <c r="L1282" s="3">
        <v>39.782016348773801</v>
      </c>
    </row>
    <row r="1283" spans="1:12" ht="15" customHeight="1" x14ac:dyDescent="0.25">
      <c r="A1283" s="101">
        <v>44308</v>
      </c>
      <c r="B1283" s="3">
        <v>51.45</v>
      </c>
      <c r="C1283" s="99">
        <v>366198</v>
      </c>
      <c r="D1283" s="3">
        <v>0.15000000000000499</v>
      </c>
      <c r="E1283" s="3">
        <v>0.29239766081872098</v>
      </c>
      <c r="F1283" s="3">
        <v>0.29240330715041202</v>
      </c>
      <c r="G1283" s="3">
        <v>57.805706000000001</v>
      </c>
      <c r="H1283" s="3">
        <v>57.508735694822803</v>
      </c>
      <c r="I1283" s="3">
        <v>52.3</v>
      </c>
      <c r="J1283" s="3">
        <v>52.3</v>
      </c>
      <c r="K1283" s="3">
        <v>50.75</v>
      </c>
      <c r="L1283" s="3">
        <v>40.190735694822799</v>
      </c>
    </row>
    <row r="1284" spans="1:12" ht="15" customHeight="1" x14ac:dyDescent="0.25">
      <c r="A1284" s="101">
        <v>44309</v>
      </c>
      <c r="B1284" s="3">
        <v>50.85</v>
      </c>
      <c r="C1284" s="99">
        <v>383112</v>
      </c>
      <c r="D1284" s="3">
        <v>-0.60000000000000098</v>
      </c>
      <c r="E1284" s="3">
        <v>-1.1661807580174901</v>
      </c>
      <c r="F1284" s="3">
        <v>-1.1661859125118299</v>
      </c>
      <c r="G1284" s="3">
        <v>57.131583999999997</v>
      </c>
      <c r="H1284" s="3">
        <v>55.671891008174299</v>
      </c>
      <c r="I1284" s="3">
        <v>51.25</v>
      </c>
      <c r="J1284" s="3">
        <v>51.7</v>
      </c>
      <c r="K1284" s="3">
        <v>50.85</v>
      </c>
      <c r="L1284" s="3">
        <v>38.555858310626697</v>
      </c>
    </row>
    <row r="1285" spans="1:12" ht="15" customHeight="1" x14ac:dyDescent="0.25">
      <c r="A1285" s="101">
        <v>44312</v>
      </c>
      <c r="B1285" s="3">
        <v>51.45</v>
      </c>
      <c r="C1285" s="99">
        <v>327304</v>
      </c>
      <c r="D1285" s="3">
        <v>0.60000000000000098</v>
      </c>
      <c r="E1285" s="3">
        <v>1.1799410029498401</v>
      </c>
      <c r="F1285" s="3">
        <v>1.1799462798020901</v>
      </c>
      <c r="G1285" s="3">
        <v>57.805706000000001</v>
      </c>
      <c r="H1285" s="3">
        <v>57.508735694822803</v>
      </c>
      <c r="I1285" s="3">
        <v>50.9</v>
      </c>
      <c r="J1285" s="3">
        <v>51.8</v>
      </c>
      <c r="K1285" s="3">
        <v>50.75</v>
      </c>
      <c r="L1285" s="3">
        <v>40.190735694822799</v>
      </c>
    </row>
    <row r="1286" spans="1:12" ht="15" customHeight="1" x14ac:dyDescent="0.25">
      <c r="A1286" s="101">
        <v>44313</v>
      </c>
      <c r="B1286" s="3">
        <v>53.3</v>
      </c>
      <c r="C1286" s="99">
        <v>692499</v>
      </c>
      <c r="D1286" s="3">
        <v>1.8499999999999901</v>
      </c>
      <c r="E1286" s="3">
        <v>3.5957240038872502</v>
      </c>
      <c r="F1286" s="3">
        <v>3.5957159661712299</v>
      </c>
      <c r="G1286" s="3">
        <v>59.884234999999997</v>
      </c>
      <c r="H1286" s="3">
        <v>63.172302452316003</v>
      </c>
      <c r="I1286" s="3">
        <v>51.4</v>
      </c>
      <c r="J1286" s="3">
        <v>53.3</v>
      </c>
      <c r="K1286" s="3">
        <v>50.8</v>
      </c>
      <c r="L1286" s="3">
        <v>45.2316076294277</v>
      </c>
    </row>
    <row r="1287" spans="1:12" ht="15" customHeight="1" x14ac:dyDescent="0.25">
      <c r="A1287" s="101">
        <v>44314</v>
      </c>
      <c r="B1287" s="3">
        <v>50.55</v>
      </c>
      <c r="C1287" s="99">
        <v>591806</v>
      </c>
      <c r="D1287" s="3">
        <v>-2.75</v>
      </c>
      <c r="E1287" s="3">
        <v>-5.1594746716697903</v>
      </c>
      <c r="F1287" s="3">
        <v>-5.1594714368480998</v>
      </c>
      <c r="G1287" s="3">
        <v>56.794525</v>
      </c>
      <c r="H1287" s="3">
        <v>54.753474114441403</v>
      </c>
      <c r="I1287" s="3">
        <v>53.25</v>
      </c>
      <c r="J1287" s="3">
        <v>53.25</v>
      </c>
      <c r="K1287" s="3">
        <v>50.3</v>
      </c>
      <c r="L1287" s="3">
        <v>37.738419618528503</v>
      </c>
    </row>
    <row r="1288" spans="1:12" ht="15" customHeight="1" x14ac:dyDescent="0.25">
      <c r="A1288" s="101">
        <v>44315</v>
      </c>
      <c r="B1288" s="3">
        <v>50.65</v>
      </c>
      <c r="C1288" s="99">
        <v>524094</v>
      </c>
      <c r="D1288" s="3">
        <v>0.100000000000001</v>
      </c>
      <c r="E1288" s="3">
        <v>0.19782393669633899</v>
      </c>
      <c r="F1288" s="3">
        <v>0.19782716731939701</v>
      </c>
      <c r="G1288" s="3">
        <v>56.906880000000001</v>
      </c>
      <c r="H1288" s="3">
        <v>55.059618528610301</v>
      </c>
      <c r="I1288" s="3">
        <v>50.7</v>
      </c>
      <c r="J1288" s="3">
        <v>51.9</v>
      </c>
      <c r="K1288" s="3">
        <v>50.5</v>
      </c>
      <c r="L1288" s="3">
        <v>38.010899182561197</v>
      </c>
    </row>
    <row r="1289" spans="1:12" ht="15" customHeight="1" x14ac:dyDescent="0.25">
      <c r="A1289" s="101">
        <v>44316</v>
      </c>
      <c r="B1289" s="3">
        <v>50.7</v>
      </c>
      <c r="C1289" s="99">
        <v>202628</v>
      </c>
      <c r="D1289" s="3">
        <v>5.0000000000004201E-2</v>
      </c>
      <c r="E1289" s="3">
        <v>9.8716683119448506E-2</v>
      </c>
      <c r="F1289" s="3">
        <v>9.8722685200791596E-2</v>
      </c>
      <c r="G1289" s="3">
        <v>56.963059999999999</v>
      </c>
      <c r="H1289" s="3">
        <v>55.212697547683902</v>
      </c>
      <c r="I1289" s="3">
        <v>50.7</v>
      </c>
      <c r="J1289" s="3">
        <v>51.1</v>
      </c>
      <c r="K1289" s="3">
        <v>50.5</v>
      </c>
      <c r="L1289" s="3">
        <v>38.1471389645776</v>
      </c>
    </row>
    <row r="1290" spans="1:12" ht="15" customHeight="1" x14ac:dyDescent="0.25">
      <c r="A1290" s="101">
        <v>44319</v>
      </c>
      <c r="B1290" s="3">
        <v>50.8</v>
      </c>
      <c r="C1290" s="99">
        <v>661113</v>
      </c>
      <c r="D1290" s="3">
        <v>9.9999999999994302E-2</v>
      </c>
      <c r="E1290" s="3">
        <v>0.19723865877709901</v>
      </c>
      <c r="F1290" s="3">
        <v>0.19723308403727299</v>
      </c>
      <c r="G1290" s="3">
        <v>57.075409999999998</v>
      </c>
      <c r="H1290" s="3">
        <v>55.518828337874602</v>
      </c>
      <c r="I1290" s="3">
        <v>50.85</v>
      </c>
      <c r="J1290" s="3">
        <v>51</v>
      </c>
      <c r="K1290" s="3">
        <v>49.38</v>
      </c>
      <c r="L1290" s="3">
        <v>38.4196185286103</v>
      </c>
    </row>
    <row r="1291" spans="1:12" ht="15" customHeight="1" x14ac:dyDescent="0.25">
      <c r="A1291" s="101">
        <v>44320</v>
      </c>
      <c r="B1291" s="3">
        <v>49.12</v>
      </c>
      <c r="C1291" s="99">
        <v>607341</v>
      </c>
      <c r="D1291" s="3">
        <v>-1.6799999999999899</v>
      </c>
      <c r="E1291" s="3">
        <v>-3.3070866141732198</v>
      </c>
      <c r="F1291" s="3">
        <v>-3.3070914427071099</v>
      </c>
      <c r="G1291" s="3">
        <v>55.187874000000001</v>
      </c>
      <c r="H1291" s="3">
        <v>50.375678474114402</v>
      </c>
      <c r="I1291" s="3">
        <v>51</v>
      </c>
      <c r="J1291" s="3">
        <v>51.2</v>
      </c>
      <c r="K1291" s="3">
        <v>48.9</v>
      </c>
      <c r="L1291" s="3">
        <v>33.841961852860997</v>
      </c>
    </row>
    <row r="1292" spans="1:12" ht="15" customHeight="1" x14ac:dyDescent="0.25">
      <c r="A1292" s="101">
        <v>44321</v>
      </c>
      <c r="B1292" s="3">
        <v>50.65</v>
      </c>
      <c r="C1292" s="99">
        <v>610159</v>
      </c>
      <c r="D1292" s="3">
        <v>1.53</v>
      </c>
      <c r="E1292" s="3">
        <v>3.1148208469055301</v>
      </c>
      <c r="F1292" s="3">
        <v>3.1148255502648898</v>
      </c>
      <c r="G1292" s="3">
        <v>56.906880000000001</v>
      </c>
      <c r="H1292" s="3">
        <v>55.059618528610301</v>
      </c>
      <c r="I1292" s="3">
        <v>49.22</v>
      </c>
      <c r="J1292" s="3">
        <v>51</v>
      </c>
      <c r="K1292" s="3">
        <v>49.22</v>
      </c>
      <c r="L1292" s="3">
        <v>38.010899182561197</v>
      </c>
    </row>
    <row r="1293" spans="1:12" ht="15" customHeight="1" x14ac:dyDescent="0.25">
      <c r="A1293" s="101">
        <v>44322</v>
      </c>
      <c r="B1293" s="3">
        <v>42.3</v>
      </c>
      <c r="C1293" s="99">
        <v>5659628</v>
      </c>
      <c r="D1293" s="3">
        <v>-8.35</v>
      </c>
      <c r="E1293" s="3">
        <v>-16.485686080947598</v>
      </c>
      <c r="F1293" s="3">
        <v>-16.485686792176899</v>
      </c>
      <c r="G1293" s="3">
        <v>47.525390000000002</v>
      </c>
      <c r="H1293" s="3">
        <v>29.4969754768392</v>
      </c>
      <c r="I1293" s="3">
        <v>45.96</v>
      </c>
      <c r="J1293" s="3">
        <v>45.96</v>
      </c>
      <c r="K1293" s="3">
        <v>41.4</v>
      </c>
      <c r="L1293" s="3">
        <v>15.258855585831</v>
      </c>
    </row>
    <row r="1294" spans="1:12" ht="15" customHeight="1" x14ac:dyDescent="0.25">
      <c r="A1294" s="101">
        <v>44323</v>
      </c>
      <c r="B1294" s="3">
        <v>43.1</v>
      </c>
      <c r="C1294" s="99">
        <v>3961460</v>
      </c>
      <c r="D1294" s="3">
        <v>0.80000000000000404</v>
      </c>
      <c r="E1294" s="3">
        <v>1.8912529550827399</v>
      </c>
      <c r="F1294" s="3">
        <v>1.89124802552909</v>
      </c>
      <c r="G1294" s="3">
        <v>48.424213000000002</v>
      </c>
      <c r="H1294" s="3">
        <v>31.9460844686648</v>
      </c>
      <c r="I1294" s="3">
        <v>43.14</v>
      </c>
      <c r="J1294" s="3">
        <v>43.5</v>
      </c>
      <c r="K1294" s="3">
        <v>40.880000000000003</v>
      </c>
      <c r="L1294" s="3">
        <v>17.438692098092599</v>
      </c>
    </row>
    <row r="1295" spans="1:12" ht="15" customHeight="1" x14ac:dyDescent="0.25">
      <c r="A1295" s="101">
        <v>44326</v>
      </c>
      <c r="B1295" s="3">
        <v>43</v>
      </c>
      <c r="C1295" s="99">
        <v>1187454</v>
      </c>
      <c r="D1295" s="3">
        <v>-0.100000000000001</v>
      </c>
      <c r="E1295" s="3">
        <v>-0.232018561484925</v>
      </c>
      <c r="F1295" s="3">
        <v>-0.232012030840855</v>
      </c>
      <c r="G1295" s="3">
        <v>48.311863000000002</v>
      </c>
      <c r="H1295" s="3">
        <v>31.6399536784741</v>
      </c>
      <c r="I1295" s="3">
        <v>43.5</v>
      </c>
      <c r="J1295" s="3">
        <v>43.66</v>
      </c>
      <c r="K1295" s="3">
        <v>42.6</v>
      </c>
      <c r="L1295" s="3">
        <v>17.166212534059898</v>
      </c>
    </row>
    <row r="1296" spans="1:12" ht="15" customHeight="1" x14ac:dyDescent="0.25">
      <c r="A1296" s="101">
        <v>44327</v>
      </c>
      <c r="B1296" s="3">
        <v>41.24</v>
      </c>
      <c r="C1296" s="99">
        <v>2046569</v>
      </c>
      <c r="D1296" s="3">
        <v>-1.75999999999999</v>
      </c>
      <c r="E1296" s="3">
        <v>-4.0930232558139403</v>
      </c>
      <c r="F1296" s="3">
        <v>-4.0930174851671604</v>
      </c>
      <c r="G1296" s="3">
        <v>46.334449999999997</v>
      </c>
      <c r="H1296" s="3">
        <v>26.251907356948202</v>
      </c>
      <c r="I1296" s="3">
        <v>42.8</v>
      </c>
      <c r="J1296" s="3">
        <v>42.8</v>
      </c>
      <c r="K1296" s="3">
        <v>40.56</v>
      </c>
      <c r="L1296" s="3">
        <v>12.3705722070844</v>
      </c>
    </row>
    <row r="1297" spans="1:12" ht="15" customHeight="1" x14ac:dyDescent="0.25">
      <c r="A1297" s="101">
        <v>44328</v>
      </c>
      <c r="B1297" s="3">
        <v>40.159999999999997</v>
      </c>
      <c r="C1297" s="99">
        <v>841137</v>
      </c>
      <c r="D1297" s="3">
        <v>-1.08</v>
      </c>
      <c r="E1297" s="3">
        <v>-2.6188166828322101</v>
      </c>
      <c r="F1297" s="3">
        <v>-1.6488897569734799</v>
      </c>
      <c r="G1297" s="3">
        <v>45.570445999999997</v>
      </c>
      <c r="H1297" s="3">
        <v>24.170152588555801</v>
      </c>
      <c r="I1297" s="3">
        <v>40.86</v>
      </c>
      <c r="J1297" s="3">
        <v>41.78</v>
      </c>
      <c r="K1297" s="3">
        <v>40.020000000000003</v>
      </c>
      <c r="L1297" s="3">
        <v>9.4277929155313096</v>
      </c>
    </row>
    <row r="1298" spans="1:12" ht="15" customHeight="1" x14ac:dyDescent="0.25">
      <c r="A1298" s="101">
        <v>44330</v>
      </c>
      <c r="B1298" s="3">
        <v>40.14</v>
      </c>
      <c r="C1298" s="99">
        <v>1329329</v>
      </c>
      <c r="D1298" s="3">
        <v>-1.9999999999996E-2</v>
      </c>
      <c r="E1298" s="3">
        <v>-4.9800796812737802E-2</v>
      </c>
      <c r="F1298" s="3">
        <v>-4.9804208631176697E-2</v>
      </c>
      <c r="G1298" s="3">
        <v>45.547750000000001</v>
      </c>
      <c r="H1298" s="3">
        <v>24.108310626702899</v>
      </c>
      <c r="I1298" s="3">
        <v>40.44</v>
      </c>
      <c r="J1298" s="3">
        <v>40.46</v>
      </c>
      <c r="K1298" s="3">
        <v>39</v>
      </c>
      <c r="L1298" s="3">
        <v>9.3732970027247795</v>
      </c>
    </row>
    <row r="1299" spans="1:12" ht="15" customHeight="1" x14ac:dyDescent="0.25">
      <c r="A1299" s="101">
        <v>44333</v>
      </c>
      <c r="B1299" s="3">
        <v>39.6</v>
      </c>
      <c r="C1299" s="99">
        <v>2002694</v>
      </c>
      <c r="D1299" s="3">
        <v>-0.53999999999999904</v>
      </c>
      <c r="E1299" s="3">
        <v>-1.3452914798206199</v>
      </c>
      <c r="F1299" s="3">
        <v>-1.3452958708168801</v>
      </c>
      <c r="G1299" s="3">
        <v>44.934998</v>
      </c>
      <c r="H1299" s="3">
        <v>22.438686648501299</v>
      </c>
      <c r="I1299" s="3">
        <v>42.2</v>
      </c>
      <c r="J1299" s="3">
        <v>42.68</v>
      </c>
      <c r="K1299" s="3">
        <v>39.159999999999997</v>
      </c>
      <c r="L1299" s="3">
        <v>7.9019073569482199</v>
      </c>
    </row>
    <row r="1300" spans="1:12" ht="15" customHeight="1" x14ac:dyDescent="0.25">
      <c r="A1300" s="101">
        <v>44334</v>
      </c>
      <c r="B1300" s="3">
        <v>40.74</v>
      </c>
      <c r="C1300" s="99">
        <v>971826</v>
      </c>
      <c r="D1300" s="3">
        <v>1.1399999999999999</v>
      </c>
      <c r="E1300" s="3">
        <v>2.8787878787878798</v>
      </c>
      <c r="F1300" s="3">
        <v>2.87879394141732</v>
      </c>
      <c r="G1300" s="3">
        <v>46.228583999999998</v>
      </c>
      <c r="H1300" s="3">
        <v>25.963444141689301</v>
      </c>
      <c r="I1300" s="3">
        <v>39.82</v>
      </c>
      <c r="J1300" s="3">
        <v>40.82</v>
      </c>
      <c r="K1300" s="3">
        <v>39.479999999999997</v>
      </c>
      <c r="L1300" s="3">
        <v>11.008174386920899</v>
      </c>
    </row>
    <row r="1301" spans="1:12" ht="15" customHeight="1" x14ac:dyDescent="0.25">
      <c r="A1301" s="101">
        <v>44335</v>
      </c>
      <c r="B1301" s="3">
        <v>39.82</v>
      </c>
      <c r="C1301" s="99">
        <v>1492362</v>
      </c>
      <c r="D1301" s="3">
        <v>-0.92000000000000104</v>
      </c>
      <c r="E1301" s="3">
        <v>-2.25822287677958</v>
      </c>
      <c r="F1301" s="3">
        <v>-2.2582218828073799</v>
      </c>
      <c r="G1301" s="3">
        <v>45.184640000000002</v>
      </c>
      <c r="H1301" s="3">
        <v>23.118910081743799</v>
      </c>
      <c r="I1301" s="3">
        <v>40.6</v>
      </c>
      <c r="J1301" s="3">
        <v>40.6</v>
      </c>
      <c r="K1301" s="3">
        <v>39.24</v>
      </c>
      <c r="L1301" s="3">
        <v>8.5013623978201505</v>
      </c>
    </row>
    <row r="1302" spans="1:12" ht="15" customHeight="1" x14ac:dyDescent="0.25">
      <c r="A1302" s="101">
        <v>44336</v>
      </c>
      <c r="B1302" s="3">
        <v>40.76</v>
      </c>
      <c r="C1302" s="99">
        <v>1273392</v>
      </c>
      <c r="D1302" s="3">
        <v>0.93999999999999695</v>
      </c>
      <c r="E1302" s="3">
        <v>2.3606228026117502</v>
      </c>
      <c r="F1302" s="3">
        <v>2.3606207773260999</v>
      </c>
      <c r="G1302" s="3">
        <v>46.251277999999999</v>
      </c>
      <c r="H1302" s="3">
        <v>26.025280653950901</v>
      </c>
      <c r="I1302" s="3">
        <v>40.08</v>
      </c>
      <c r="J1302" s="3">
        <v>40.94</v>
      </c>
      <c r="K1302" s="3">
        <v>39.56</v>
      </c>
      <c r="L1302" s="3">
        <v>11.0626702997275</v>
      </c>
    </row>
    <row r="1303" spans="1:12" ht="15" customHeight="1" x14ac:dyDescent="0.25">
      <c r="A1303" s="101">
        <v>44337</v>
      </c>
      <c r="B1303" s="3">
        <v>40.840000000000003</v>
      </c>
      <c r="C1303" s="99">
        <v>711997</v>
      </c>
      <c r="D1303" s="3">
        <v>8.00000000000054E-2</v>
      </c>
      <c r="E1303" s="3">
        <v>0.19627085377822401</v>
      </c>
      <c r="F1303" s="3">
        <v>0.19627133330239999</v>
      </c>
      <c r="G1303" s="3">
        <v>46.342055999999999</v>
      </c>
      <c r="H1303" s="3">
        <v>26.2726321525885</v>
      </c>
      <c r="I1303" s="3">
        <v>40.9</v>
      </c>
      <c r="J1303" s="3">
        <v>41.28</v>
      </c>
      <c r="K1303" s="3">
        <v>40.18</v>
      </c>
      <c r="L1303" s="3">
        <v>11.280653950953599</v>
      </c>
    </row>
    <row r="1304" spans="1:12" ht="15" customHeight="1" x14ac:dyDescent="0.25">
      <c r="A1304" s="101">
        <v>44340</v>
      </c>
      <c r="B1304" s="3">
        <v>41.16</v>
      </c>
      <c r="C1304" s="99">
        <v>811013</v>
      </c>
      <c r="D1304" s="3">
        <v>0.31999999999999301</v>
      </c>
      <c r="E1304" s="3">
        <v>0.78354554358470696</v>
      </c>
      <c r="F1304" s="3">
        <v>0.78354313843995704</v>
      </c>
      <c r="G1304" s="3">
        <v>46.705165999999998</v>
      </c>
      <c r="H1304" s="3">
        <v>27.2620326975476</v>
      </c>
      <c r="I1304" s="3">
        <v>40.64</v>
      </c>
      <c r="J1304" s="3">
        <v>41.34</v>
      </c>
      <c r="K1304" s="3">
        <v>40.4</v>
      </c>
      <c r="L1304" s="3">
        <v>12.1525885558582</v>
      </c>
    </row>
    <row r="1305" spans="1:12" ht="15" customHeight="1" x14ac:dyDescent="0.25">
      <c r="A1305" s="101">
        <v>44341</v>
      </c>
      <c r="B1305" s="3">
        <v>40.76</v>
      </c>
      <c r="C1305" s="99">
        <v>745386</v>
      </c>
      <c r="D1305" s="3">
        <v>-0.39999999999999802</v>
      </c>
      <c r="E1305" s="3">
        <v>-0.97181729834790997</v>
      </c>
      <c r="F1305" s="3">
        <v>-0.97181540902776498</v>
      </c>
      <c r="G1305" s="3">
        <v>46.251277999999999</v>
      </c>
      <c r="H1305" s="3">
        <v>26.025280653950901</v>
      </c>
      <c r="I1305" s="3">
        <v>41.2</v>
      </c>
      <c r="J1305" s="3">
        <v>41.74</v>
      </c>
      <c r="K1305" s="3">
        <v>40.619999999999997</v>
      </c>
      <c r="L1305" s="3">
        <v>11.0626702997275</v>
      </c>
    </row>
    <row r="1306" spans="1:12" ht="15" customHeight="1" x14ac:dyDescent="0.25">
      <c r="A1306" s="101">
        <v>44342</v>
      </c>
      <c r="B1306" s="3">
        <v>41.3</v>
      </c>
      <c r="C1306" s="99">
        <v>664003</v>
      </c>
      <c r="D1306" s="3">
        <v>0.53999999999999904</v>
      </c>
      <c r="E1306" s="3">
        <v>1.32482826300295</v>
      </c>
      <c r="F1306" s="3">
        <v>1.32483258084241</v>
      </c>
      <c r="G1306" s="3">
        <v>46.86403</v>
      </c>
      <c r="H1306" s="3">
        <v>27.6949046321525</v>
      </c>
      <c r="I1306" s="3">
        <v>41</v>
      </c>
      <c r="J1306" s="3">
        <v>41.48</v>
      </c>
      <c r="K1306" s="3">
        <v>40.6</v>
      </c>
      <c r="L1306" s="3">
        <v>12.534059945504</v>
      </c>
    </row>
    <row r="1307" spans="1:12" ht="15" customHeight="1" x14ac:dyDescent="0.25">
      <c r="A1307" s="101">
        <v>44343</v>
      </c>
      <c r="B1307" s="3">
        <v>42.14</v>
      </c>
      <c r="C1307" s="99">
        <v>1444916</v>
      </c>
      <c r="D1307" s="3">
        <v>0.84000000000000297</v>
      </c>
      <c r="E1307" s="3">
        <v>2.0338983050847501</v>
      </c>
      <c r="F1307" s="3">
        <v>2.03389678608518</v>
      </c>
      <c r="G1307" s="3">
        <v>47.817196000000003</v>
      </c>
      <c r="H1307" s="3">
        <v>30.2920871934604</v>
      </c>
      <c r="I1307" s="3">
        <v>41.7</v>
      </c>
      <c r="J1307" s="3">
        <v>42.88</v>
      </c>
      <c r="K1307" s="3">
        <v>41.7</v>
      </c>
      <c r="L1307" s="3">
        <v>14.822888283378701</v>
      </c>
    </row>
    <row r="1308" spans="1:12" ht="15" customHeight="1" x14ac:dyDescent="0.25">
      <c r="A1308" s="101">
        <v>44344</v>
      </c>
      <c r="B1308" s="3">
        <v>42.18</v>
      </c>
      <c r="C1308" s="99">
        <v>885789</v>
      </c>
      <c r="D1308" s="3">
        <v>3.9999999999999099E-2</v>
      </c>
      <c r="E1308" s="3">
        <v>9.4921689606075596E-2</v>
      </c>
      <c r="F1308" s="3">
        <v>9.4917736288846394E-2</v>
      </c>
      <c r="G1308" s="3">
        <v>47.862583000000001</v>
      </c>
      <c r="H1308" s="3">
        <v>30.415757493188</v>
      </c>
      <c r="I1308" s="3">
        <v>42.28</v>
      </c>
      <c r="J1308" s="3">
        <v>42.42</v>
      </c>
      <c r="K1308" s="3">
        <v>41.64</v>
      </c>
      <c r="L1308" s="3">
        <v>14.9318801089918</v>
      </c>
    </row>
    <row r="1309" spans="1:12" ht="15" customHeight="1" x14ac:dyDescent="0.25">
      <c r="A1309" s="101">
        <v>44347</v>
      </c>
      <c r="B1309" s="3">
        <v>43</v>
      </c>
      <c r="C1309" s="99">
        <v>737554</v>
      </c>
      <c r="D1309" s="3">
        <v>0.82</v>
      </c>
      <c r="E1309" s="3">
        <v>1.9440493124703599</v>
      </c>
      <c r="F1309" s="3">
        <v>1.9440509510320501</v>
      </c>
      <c r="G1309" s="3">
        <v>48.793056</v>
      </c>
      <c r="H1309" s="3">
        <v>32.9511062670299</v>
      </c>
      <c r="I1309" s="3">
        <v>42.4</v>
      </c>
      <c r="J1309" s="3">
        <v>43.12</v>
      </c>
      <c r="K1309" s="3">
        <v>42.08</v>
      </c>
      <c r="L1309" s="3">
        <v>17.166212534059898</v>
      </c>
    </row>
    <row r="1310" spans="1:12" ht="15" customHeight="1" x14ac:dyDescent="0.25">
      <c r="A1310" s="101">
        <v>44348</v>
      </c>
      <c r="B1310" s="3">
        <v>42.94</v>
      </c>
      <c r="C1310" s="99">
        <v>731837</v>
      </c>
      <c r="D1310" s="3">
        <v>-6.0000000000002197E-2</v>
      </c>
      <c r="E1310" s="3">
        <v>-0.139534883720937</v>
      </c>
      <c r="F1310" s="3">
        <v>-0.13954034770849999</v>
      </c>
      <c r="G1310" s="3">
        <v>48.724969999999999</v>
      </c>
      <c r="H1310" s="3">
        <v>32.765585831062602</v>
      </c>
      <c r="I1310" s="3">
        <v>43</v>
      </c>
      <c r="J1310" s="3">
        <v>43.46</v>
      </c>
      <c r="K1310" s="3">
        <v>42.72</v>
      </c>
      <c r="L1310" s="3">
        <v>17.002724795640301</v>
      </c>
    </row>
    <row r="1311" spans="1:12" ht="15" customHeight="1" x14ac:dyDescent="0.25">
      <c r="A1311" s="101">
        <v>44349</v>
      </c>
      <c r="B1311" s="3">
        <v>41.72</v>
      </c>
      <c r="C1311" s="99">
        <v>828308</v>
      </c>
      <c r="D1311" s="3">
        <v>-1.21999999999999</v>
      </c>
      <c r="E1311" s="3">
        <v>-2.8411737307871299</v>
      </c>
      <c r="F1311" s="3">
        <v>-2.8411633706495798</v>
      </c>
      <c r="G1311" s="3">
        <v>47.340614000000002</v>
      </c>
      <c r="H1311" s="3">
        <v>28.993498637602102</v>
      </c>
      <c r="I1311" s="3">
        <v>42.84</v>
      </c>
      <c r="J1311" s="3">
        <v>42.88</v>
      </c>
      <c r="K1311" s="3">
        <v>41.42</v>
      </c>
      <c r="L1311" s="3">
        <v>13.6784741144414</v>
      </c>
    </row>
    <row r="1312" spans="1:12" ht="15" customHeight="1" x14ac:dyDescent="0.25">
      <c r="A1312" s="101">
        <v>44350</v>
      </c>
      <c r="B1312" s="3">
        <v>41.18</v>
      </c>
      <c r="C1312" s="99">
        <v>508596</v>
      </c>
      <c r="D1312" s="3">
        <v>-0.53999999999999904</v>
      </c>
      <c r="E1312" s="3">
        <v>-1.2943432406519599</v>
      </c>
      <c r="F1312" s="3">
        <v>-1.2943452740177801</v>
      </c>
      <c r="G1312" s="3">
        <v>46.727862999999999</v>
      </c>
      <c r="H1312" s="3">
        <v>27.323877384196098</v>
      </c>
      <c r="I1312" s="3">
        <v>41.72</v>
      </c>
      <c r="J1312" s="3">
        <v>41.98</v>
      </c>
      <c r="K1312" s="3">
        <v>40.799999999999997</v>
      </c>
      <c r="L1312" s="3">
        <v>12.207084468664799</v>
      </c>
    </row>
    <row r="1313" spans="1:12" ht="15" customHeight="1" x14ac:dyDescent="0.25">
      <c r="A1313" s="101">
        <v>44351</v>
      </c>
      <c r="B1313" s="3">
        <v>41.1</v>
      </c>
      <c r="C1313" s="99">
        <v>570449</v>
      </c>
      <c r="D1313" s="3">
        <v>-7.9999999999998295E-2</v>
      </c>
      <c r="E1313" s="3">
        <v>-0.194269062651764</v>
      </c>
      <c r="F1313" s="3">
        <v>-0.194280230619581</v>
      </c>
      <c r="G1313" s="3">
        <v>46.637079999999997</v>
      </c>
      <c r="H1313" s="3">
        <v>27.076512261580302</v>
      </c>
      <c r="I1313" s="3">
        <v>41.18</v>
      </c>
      <c r="J1313" s="3">
        <v>41.42</v>
      </c>
      <c r="K1313" s="3">
        <v>40.6</v>
      </c>
      <c r="L1313" s="3">
        <v>11.989100817438599</v>
      </c>
    </row>
    <row r="1314" spans="1:12" ht="15" customHeight="1" x14ac:dyDescent="0.25">
      <c r="A1314" s="101">
        <v>44354</v>
      </c>
      <c r="B1314" s="3">
        <v>40.46</v>
      </c>
      <c r="C1314" s="99">
        <v>579034</v>
      </c>
      <c r="D1314" s="3">
        <v>-0.64</v>
      </c>
      <c r="E1314" s="3">
        <v>-1.55717761557178</v>
      </c>
      <c r="F1314" s="3">
        <v>-1.55716867351042</v>
      </c>
      <c r="G1314" s="3">
        <v>45.910862000000002</v>
      </c>
      <c r="H1314" s="3">
        <v>25.097716621253401</v>
      </c>
      <c r="I1314" s="3">
        <v>41.1</v>
      </c>
      <c r="J1314" s="3">
        <v>41.36</v>
      </c>
      <c r="K1314" s="3">
        <v>40.36</v>
      </c>
      <c r="L1314" s="3">
        <v>10.2452316076294</v>
      </c>
    </row>
    <row r="1315" spans="1:12" ht="15" customHeight="1" x14ac:dyDescent="0.25">
      <c r="A1315" s="101">
        <v>44355</v>
      </c>
      <c r="B1315" s="3">
        <v>40.86</v>
      </c>
      <c r="C1315" s="99">
        <v>722137</v>
      </c>
      <c r="D1315" s="3">
        <v>0.39999999999999802</v>
      </c>
      <c r="E1315" s="3">
        <v>0.98863074641621895</v>
      </c>
      <c r="F1315" s="3">
        <v>0.98862879115622004</v>
      </c>
      <c r="G1315" s="3">
        <v>46.364750000000001</v>
      </c>
      <c r="H1315" s="3">
        <v>26.3344686648501</v>
      </c>
      <c r="I1315" s="3">
        <v>40.4</v>
      </c>
      <c r="J1315" s="3">
        <v>41.06</v>
      </c>
      <c r="K1315" s="3">
        <v>39.96</v>
      </c>
      <c r="L1315" s="3">
        <v>11.335149863760201</v>
      </c>
    </row>
    <row r="1316" spans="1:12" ht="15" customHeight="1" x14ac:dyDescent="0.25">
      <c r="A1316" s="101">
        <v>44356</v>
      </c>
      <c r="B1316" s="3">
        <v>40.82</v>
      </c>
      <c r="C1316" s="99">
        <v>904604</v>
      </c>
      <c r="D1316" s="3">
        <v>-3.9999999999999099E-2</v>
      </c>
      <c r="E1316" s="3">
        <v>-9.7895252080271097E-2</v>
      </c>
      <c r="F1316" s="3">
        <v>-9.7891178104048099E-2</v>
      </c>
      <c r="G1316" s="3">
        <v>46.319363000000003</v>
      </c>
      <c r="H1316" s="3">
        <v>26.210798365122599</v>
      </c>
      <c r="I1316" s="3">
        <v>41</v>
      </c>
      <c r="J1316" s="3">
        <v>41.9</v>
      </c>
      <c r="K1316" s="3">
        <v>40.72</v>
      </c>
      <c r="L1316" s="3">
        <v>11.2261580381471</v>
      </c>
    </row>
    <row r="1317" spans="1:12" ht="15" customHeight="1" x14ac:dyDescent="0.25">
      <c r="A1317" s="101">
        <v>44357</v>
      </c>
      <c r="B1317" s="3">
        <v>42.18</v>
      </c>
      <c r="C1317" s="99">
        <v>1536472</v>
      </c>
      <c r="D1317" s="3">
        <v>1.3599999999999901</v>
      </c>
      <c r="E1317" s="3">
        <v>3.3317001469867602</v>
      </c>
      <c r="F1317" s="3">
        <v>3.3316952135114599</v>
      </c>
      <c r="G1317" s="3">
        <v>47.862583000000001</v>
      </c>
      <c r="H1317" s="3">
        <v>30.415757493188</v>
      </c>
      <c r="I1317" s="3">
        <v>42</v>
      </c>
      <c r="J1317" s="3">
        <v>42.24</v>
      </c>
      <c r="K1317" s="3">
        <v>41.18</v>
      </c>
      <c r="L1317" s="3">
        <v>14.9318801089918</v>
      </c>
    </row>
    <row r="1318" spans="1:12" ht="15" customHeight="1" x14ac:dyDescent="0.25">
      <c r="A1318" s="101">
        <v>44358</v>
      </c>
      <c r="B1318" s="3">
        <v>42.18</v>
      </c>
      <c r="C1318" s="99">
        <v>716665</v>
      </c>
      <c r="D1318" s="3"/>
      <c r="E1318" s="3"/>
      <c r="F1318" s="3"/>
      <c r="G1318" s="3">
        <v>47.862583000000001</v>
      </c>
      <c r="H1318" s="3">
        <v>30.415757493188</v>
      </c>
      <c r="I1318" s="3">
        <v>42.5</v>
      </c>
      <c r="J1318" s="3">
        <v>42.62</v>
      </c>
      <c r="K1318" s="3">
        <v>41.66</v>
      </c>
      <c r="L1318" s="3">
        <v>14.9318801089918</v>
      </c>
    </row>
    <row r="1319" spans="1:12" ht="15" customHeight="1" x14ac:dyDescent="0.25">
      <c r="A1319" s="101">
        <v>44361</v>
      </c>
      <c r="B1319" s="3">
        <v>41.22</v>
      </c>
      <c r="C1319" s="99">
        <v>1063652</v>
      </c>
      <c r="D1319" s="3">
        <v>-0.96</v>
      </c>
      <c r="E1319" s="3">
        <v>-2.2759601706970098</v>
      </c>
      <c r="F1319" s="3">
        <v>-2.2759594901094302</v>
      </c>
      <c r="G1319" s="3">
        <v>46.773249999999997</v>
      </c>
      <c r="H1319" s="3">
        <v>27.447547683923599</v>
      </c>
      <c r="I1319" s="3">
        <v>42.18</v>
      </c>
      <c r="J1319" s="3">
        <v>42.28</v>
      </c>
      <c r="K1319" s="3">
        <v>41.06</v>
      </c>
      <c r="L1319" s="3">
        <v>12.316076294277901</v>
      </c>
    </row>
    <row r="1320" spans="1:12" ht="15" customHeight="1" x14ac:dyDescent="0.25">
      <c r="A1320" s="101">
        <v>44362</v>
      </c>
      <c r="B1320" s="3">
        <v>40.32</v>
      </c>
      <c r="C1320" s="99">
        <v>981764</v>
      </c>
      <c r="D1320" s="3">
        <v>-0.89999999999999802</v>
      </c>
      <c r="E1320" s="3">
        <v>-2.1834061135371101</v>
      </c>
      <c r="F1320" s="3">
        <v>-2.1834061135371101</v>
      </c>
      <c r="G1320" s="3">
        <v>45.752000000000002</v>
      </c>
      <c r="H1320" s="3">
        <v>24.6648501362397</v>
      </c>
      <c r="I1320" s="3">
        <v>41.22</v>
      </c>
      <c r="J1320" s="3">
        <v>41.32</v>
      </c>
      <c r="K1320" s="3">
        <v>40.159999999999997</v>
      </c>
      <c r="L1320" s="3">
        <v>9.8637602179836392</v>
      </c>
    </row>
    <row r="1321" spans="1:12" ht="15" customHeight="1" x14ac:dyDescent="0.25">
      <c r="A1321" s="101">
        <v>44363</v>
      </c>
      <c r="B1321" s="3">
        <v>39.82</v>
      </c>
      <c r="C1321" s="99">
        <v>1038692</v>
      </c>
      <c r="D1321" s="3">
        <v>-0.5</v>
      </c>
      <c r="E1321" s="3">
        <v>-1.24007936507936</v>
      </c>
      <c r="F1321" s="3">
        <v>-1.2400769365273601</v>
      </c>
      <c r="G1321" s="3">
        <v>45.184640000000002</v>
      </c>
      <c r="H1321" s="3">
        <v>23.118910081743799</v>
      </c>
      <c r="I1321" s="3">
        <v>40.6</v>
      </c>
      <c r="J1321" s="3">
        <v>40.6</v>
      </c>
      <c r="K1321" s="3">
        <v>39.06</v>
      </c>
      <c r="L1321" s="3">
        <v>8.5013623978201505</v>
      </c>
    </row>
    <row r="1322" spans="1:12" ht="15" customHeight="1" x14ac:dyDescent="0.25">
      <c r="A1322" s="101">
        <v>44364</v>
      </c>
      <c r="B1322" s="3">
        <v>39.32</v>
      </c>
      <c r="C1322" s="99">
        <v>638471</v>
      </c>
      <c r="D1322" s="3">
        <v>-0.5</v>
      </c>
      <c r="E1322" s="3">
        <v>-1.2556504269211399</v>
      </c>
      <c r="F1322" s="3">
        <v>-1.25564793699806</v>
      </c>
      <c r="G1322" s="3">
        <v>44.617280000000001</v>
      </c>
      <c r="H1322" s="3">
        <v>21.572970027247901</v>
      </c>
      <c r="I1322" s="3">
        <v>39.82</v>
      </c>
      <c r="J1322" s="3">
        <v>40.020000000000003</v>
      </c>
      <c r="K1322" s="3">
        <v>39.06</v>
      </c>
      <c r="L1322" s="3">
        <v>7.1389645776566599</v>
      </c>
    </row>
    <row r="1323" spans="1:12" ht="15" customHeight="1" x14ac:dyDescent="0.25">
      <c r="A1323" s="101">
        <v>44365</v>
      </c>
      <c r="B1323" s="3">
        <v>38.72</v>
      </c>
      <c r="C1323" s="99">
        <v>1551986</v>
      </c>
      <c r="D1323" s="3">
        <v>-0.60000000000000098</v>
      </c>
      <c r="E1323" s="3">
        <v>-1.5259409969481099</v>
      </c>
      <c r="F1323" s="3">
        <v>-1.52594017385192</v>
      </c>
      <c r="G1323" s="3">
        <v>43.936447000000001</v>
      </c>
      <c r="H1323" s="3">
        <v>19.717839237057198</v>
      </c>
      <c r="I1323" s="3">
        <v>39.32</v>
      </c>
      <c r="J1323" s="3">
        <v>39.700000000000003</v>
      </c>
      <c r="K1323" s="3">
        <v>38.479999999999997</v>
      </c>
      <c r="L1323" s="3">
        <v>5.50408719346047</v>
      </c>
    </row>
    <row r="1324" spans="1:12" ht="15" customHeight="1" x14ac:dyDescent="0.25">
      <c r="A1324" s="101">
        <v>44368</v>
      </c>
      <c r="B1324" s="3">
        <v>38.26</v>
      </c>
      <c r="C1324" s="99">
        <v>646605</v>
      </c>
      <c r="D1324" s="3">
        <v>-0.46</v>
      </c>
      <c r="E1324" s="3">
        <v>-1.1880165289256099</v>
      </c>
      <c r="F1324" s="3">
        <v>-1.1880273341173899</v>
      </c>
      <c r="G1324" s="3">
        <v>43.414470000000001</v>
      </c>
      <c r="H1324" s="3">
        <v>18.2955585831062</v>
      </c>
      <c r="I1324" s="3">
        <v>38.700000000000003</v>
      </c>
      <c r="J1324" s="3">
        <v>38.700000000000003</v>
      </c>
      <c r="K1324" s="3">
        <v>37.86</v>
      </c>
      <c r="L1324" s="3">
        <v>4.2506811989100601</v>
      </c>
    </row>
    <row r="1325" spans="1:12" ht="15" customHeight="1" x14ac:dyDescent="0.25">
      <c r="A1325" s="101">
        <v>44369</v>
      </c>
      <c r="B1325" s="3">
        <v>38.18</v>
      </c>
      <c r="C1325" s="99">
        <v>1058508</v>
      </c>
      <c r="D1325" s="3">
        <v>-7.9999999999998295E-2</v>
      </c>
      <c r="E1325" s="3">
        <v>-0.20909566126502399</v>
      </c>
      <c r="F1325" s="3">
        <v>-0.20908697031197701</v>
      </c>
      <c r="G1325" s="3">
        <v>43.323695999999998</v>
      </c>
      <c r="H1325" s="3">
        <v>18.048217983651199</v>
      </c>
      <c r="I1325" s="3">
        <v>38.5</v>
      </c>
      <c r="J1325" s="3">
        <v>38.5</v>
      </c>
      <c r="K1325" s="3">
        <v>37.1</v>
      </c>
      <c r="L1325" s="3">
        <v>4.0326975476839104</v>
      </c>
    </row>
    <row r="1326" spans="1:12" ht="15" customHeight="1" x14ac:dyDescent="0.25">
      <c r="A1326" s="101">
        <v>44370</v>
      </c>
      <c r="B1326" s="3">
        <v>37.74</v>
      </c>
      <c r="C1326" s="99">
        <v>848749</v>
      </c>
      <c r="D1326" s="3">
        <v>-0.439999999999997</v>
      </c>
      <c r="E1326" s="3">
        <v>-1.1524358302776301</v>
      </c>
      <c r="F1326" s="3">
        <v>-1.1524316854222001</v>
      </c>
      <c r="G1326" s="3">
        <v>42.824420000000003</v>
      </c>
      <c r="H1326" s="3">
        <v>16.687792915531301</v>
      </c>
      <c r="I1326" s="3">
        <v>38.18</v>
      </c>
      <c r="J1326" s="3">
        <v>38.380000000000003</v>
      </c>
      <c r="K1326" s="3">
        <v>37.22</v>
      </c>
      <c r="L1326" s="3">
        <v>2.8337874659400502</v>
      </c>
    </row>
    <row r="1327" spans="1:12" ht="15" customHeight="1" x14ac:dyDescent="0.25">
      <c r="A1327" s="101">
        <v>44371</v>
      </c>
      <c r="B1327" s="3">
        <v>38.56</v>
      </c>
      <c r="C1327" s="99">
        <v>948858</v>
      </c>
      <c r="D1327" s="3">
        <v>0.82</v>
      </c>
      <c r="E1327" s="3">
        <v>2.1727609962904002</v>
      </c>
      <c r="F1327" s="3">
        <v>2.1727556380214801</v>
      </c>
      <c r="G1327" s="3">
        <v>43.754890000000003</v>
      </c>
      <c r="H1327" s="3">
        <v>19.223133514986301</v>
      </c>
      <c r="I1327" s="3">
        <v>37.880000000000003</v>
      </c>
      <c r="J1327" s="3">
        <v>38.68</v>
      </c>
      <c r="K1327" s="3">
        <v>37.4</v>
      </c>
      <c r="L1327" s="3">
        <v>5.0681198910081697</v>
      </c>
    </row>
    <row r="1328" spans="1:12" ht="15" customHeight="1" x14ac:dyDescent="0.25">
      <c r="A1328" s="101">
        <v>44375</v>
      </c>
      <c r="B1328" s="3">
        <v>38.4</v>
      </c>
      <c r="C1328" s="99">
        <v>786334</v>
      </c>
      <c r="D1328" s="3">
        <v>-0.160000000000003</v>
      </c>
      <c r="E1328" s="3">
        <v>-0.41493775933610899</v>
      </c>
      <c r="F1328" s="3">
        <v>-0.41492962272331402</v>
      </c>
      <c r="G1328" s="3">
        <v>43.573338</v>
      </c>
      <c r="H1328" s="3">
        <v>18.728441416893698</v>
      </c>
      <c r="I1328" s="3">
        <v>39.06</v>
      </c>
      <c r="J1328" s="3">
        <v>39.06</v>
      </c>
      <c r="K1328" s="3">
        <v>37.799999999999997</v>
      </c>
      <c r="L1328" s="3">
        <v>4.6321525885558401</v>
      </c>
    </row>
    <row r="1329" spans="1:12" ht="15" customHeight="1" x14ac:dyDescent="0.25">
      <c r="A1329" s="101">
        <v>44376</v>
      </c>
      <c r="B1329" s="3">
        <v>38.86</v>
      </c>
      <c r="C1329" s="99">
        <v>780004</v>
      </c>
      <c r="D1329" s="3">
        <v>0.46</v>
      </c>
      <c r="E1329" s="3">
        <v>1.1979166666666601</v>
      </c>
      <c r="F1329" s="3">
        <v>1.19790684844938</v>
      </c>
      <c r="G1329" s="3">
        <v>44.095306000000001</v>
      </c>
      <c r="H1329" s="3">
        <v>20.150697547683901</v>
      </c>
      <c r="I1329" s="3">
        <v>38.4</v>
      </c>
      <c r="J1329" s="3">
        <v>39.119999999999997</v>
      </c>
      <c r="K1329" s="3">
        <v>38.22</v>
      </c>
      <c r="L1329" s="3">
        <v>5.88555858310625</v>
      </c>
    </row>
    <row r="1330" spans="1:12" ht="15" customHeight="1" x14ac:dyDescent="0.25">
      <c r="A1330" s="101">
        <v>44377</v>
      </c>
      <c r="B1330" s="3">
        <v>38</v>
      </c>
      <c r="C1330" s="99">
        <v>853737</v>
      </c>
      <c r="D1330" s="3">
        <v>-0.85999999999999899</v>
      </c>
      <c r="E1330" s="3">
        <v>-2.2130725681935099</v>
      </c>
      <c r="F1330" s="3">
        <v>-2.2130700260930198</v>
      </c>
      <c r="G1330" s="3">
        <v>43.119446000000003</v>
      </c>
      <c r="H1330" s="3">
        <v>17.491678474114401</v>
      </c>
      <c r="I1330" s="3">
        <v>38.880000000000003</v>
      </c>
      <c r="J1330" s="3">
        <v>39.08</v>
      </c>
      <c r="K1330" s="3">
        <v>37.799999999999997</v>
      </c>
      <c r="L1330" s="3">
        <v>3.54223433242506</v>
      </c>
    </row>
    <row r="1331" spans="1:12" ht="15" customHeight="1" x14ac:dyDescent="0.25">
      <c r="A1331" s="101">
        <v>44378</v>
      </c>
      <c r="B1331" s="3">
        <v>38.26</v>
      </c>
      <c r="C1331" s="99">
        <v>973142</v>
      </c>
      <c r="D1331" s="3">
        <v>0.25999999999999801</v>
      </c>
      <c r="E1331" s="3">
        <v>0.68421052631577595</v>
      </c>
      <c r="F1331" s="3">
        <v>0.68420174043979298</v>
      </c>
      <c r="G1331" s="3">
        <v>43.414470000000001</v>
      </c>
      <c r="H1331" s="3">
        <v>18.2955585831062</v>
      </c>
      <c r="I1331" s="3">
        <v>38.200000000000003</v>
      </c>
      <c r="J1331" s="3">
        <v>38.32</v>
      </c>
      <c r="K1331" s="3">
        <v>37.520000000000003</v>
      </c>
      <c r="L1331" s="3">
        <v>4.2506811989100601</v>
      </c>
    </row>
    <row r="1332" spans="1:12" ht="15" customHeight="1" x14ac:dyDescent="0.25">
      <c r="A1332" s="101">
        <v>44379</v>
      </c>
      <c r="B1332" s="3">
        <v>38.76</v>
      </c>
      <c r="C1332" s="99">
        <v>839372</v>
      </c>
      <c r="D1332" s="3">
        <v>0.5</v>
      </c>
      <c r="E1332" s="3">
        <v>1.3068478829064201</v>
      </c>
      <c r="F1332" s="3">
        <v>1.30684539048846</v>
      </c>
      <c r="G1332" s="3">
        <v>43.981830000000002</v>
      </c>
      <c r="H1332" s="3">
        <v>19.841498637602101</v>
      </c>
      <c r="I1332" s="3">
        <v>38.299999999999997</v>
      </c>
      <c r="J1332" s="3">
        <v>39</v>
      </c>
      <c r="K1332" s="3">
        <v>38.1</v>
      </c>
      <c r="L1332" s="3">
        <v>5.6130790190735498</v>
      </c>
    </row>
    <row r="1333" spans="1:12" ht="15" customHeight="1" x14ac:dyDescent="0.25">
      <c r="A1333" s="101">
        <v>44382</v>
      </c>
      <c r="B1333" s="3">
        <v>38.64</v>
      </c>
      <c r="C1333" s="99">
        <v>579015</v>
      </c>
      <c r="D1333" s="3">
        <v>-0.119999999999997</v>
      </c>
      <c r="E1333" s="3">
        <v>-0.30959752321980599</v>
      </c>
      <c r="F1333" s="3">
        <v>-0.30959375724022298</v>
      </c>
      <c r="G1333" s="3">
        <v>43.845664999999997</v>
      </c>
      <c r="H1333" s="3">
        <v>19.470476839237001</v>
      </c>
      <c r="I1333" s="3">
        <v>38.76</v>
      </c>
      <c r="J1333" s="3">
        <v>38.799999999999997</v>
      </c>
      <c r="K1333" s="3">
        <v>38.04</v>
      </c>
      <c r="L1333" s="3">
        <v>5.2861035422343203</v>
      </c>
    </row>
    <row r="1334" spans="1:12" ht="15" customHeight="1" x14ac:dyDescent="0.25">
      <c r="A1334" s="101">
        <v>44383</v>
      </c>
      <c r="B1334" s="3">
        <v>38.64</v>
      </c>
      <c r="C1334" s="99">
        <v>501224</v>
      </c>
      <c r="D1334" s="3"/>
      <c r="E1334" s="3"/>
      <c r="F1334" s="3">
        <v>1.03520382231629</v>
      </c>
      <c r="G1334" s="3">
        <v>44.299557</v>
      </c>
      <c r="H1334" s="3">
        <v>20.707239782016298</v>
      </c>
      <c r="I1334" s="3">
        <v>38.380000000000003</v>
      </c>
      <c r="J1334" s="3">
        <v>38.840000000000003</v>
      </c>
      <c r="K1334" s="3">
        <v>37.94</v>
      </c>
      <c r="L1334" s="3">
        <v>5.2861035422343203</v>
      </c>
    </row>
    <row r="1335" spans="1:12" ht="15" customHeight="1" x14ac:dyDescent="0.25">
      <c r="A1335" s="101">
        <v>44384</v>
      </c>
      <c r="B1335" s="3">
        <v>38.299999999999997</v>
      </c>
      <c r="C1335" s="99">
        <v>751608</v>
      </c>
      <c r="D1335" s="3">
        <v>-0.34000000000000302</v>
      </c>
      <c r="E1335" s="3">
        <v>-0.87991718426502197</v>
      </c>
      <c r="F1335" s="3">
        <v>-0.87991173365458097</v>
      </c>
      <c r="G1335" s="3">
        <v>43.909759999999999</v>
      </c>
      <c r="H1335" s="3">
        <v>19.6451226158038</v>
      </c>
      <c r="I1335" s="3">
        <v>38.64</v>
      </c>
      <c r="J1335" s="3">
        <v>39</v>
      </c>
      <c r="K1335" s="3">
        <v>38.22</v>
      </c>
      <c r="L1335" s="3">
        <v>4.3596730245231399</v>
      </c>
    </row>
    <row r="1336" spans="1:12" ht="15" customHeight="1" x14ac:dyDescent="0.25">
      <c r="A1336" s="101">
        <v>44385</v>
      </c>
      <c r="B1336" s="3">
        <v>38.18</v>
      </c>
      <c r="C1336" s="99">
        <v>1168809</v>
      </c>
      <c r="D1336" s="3">
        <v>-0.119999999999997</v>
      </c>
      <c r="E1336" s="3">
        <v>-0.31331592689294302</v>
      </c>
      <c r="F1336" s="3">
        <v>-0.31331986328323402</v>
      </c>
      <c r="G1336" s="3">
        <v>43.772182000000001</v>
      </c>
      <c r="H1336" s="3">
        <v>19.270250681198899</v>
      </c>
      <c r="I1336" s="3">
        <v>38.6</v>
      </c>
      <c r="J1336" s="3">
        <v>39.18</v>
      </c>
      <c r="K1336" s="3">
        <v>37.92</v>
      </c>
      <c r="L1336" s="3">
        <v>4.0326975476839104</v>
      </c>
    </row>
    <row r="1337" spans="1:12" ht="15" customHeight="1" x14ac:dyDescent="0.25">
      <c r="A1337" s="101">
        <v>44386</v>
      </c>
      <c r="B1337" s="3">
        <v>38.26</v>
      </c>
      <c r="C1337" s="99">
        <v>495308</v>
      </c>
      <c r="D1337" s="3">
        <v>7.9999999999998295E-2</v>
      </c>
      <c r="E1337" s="3">
        <v>0.20953378732320099</v>
      </c>
      <c r="F1337" s="3">
        <v>0.20953490506825301</v>
      </c>
      <c r="G1337" s="3">
        <v>43.863900000000001</v>
      </c>
      <c r="H1337" s="3">
        <v>19.520163487738401</v>
      </c>
      <c r="I1337" s="3">
        <v>38.36</v>
      </c>
      <c r="J1337" s="3">
        <v>38.74</v>
      </c>
      <c r="K1337" s="3">
        <v>38.06</v>
      </c>
      <c r="L1337" s="3">
        <v>4.2506811989100601</v>
      </c>
    </row>
    <row r="1338" spans="1:12" ht="15" customHeight="1" x14ac:dyDescent="0.25">
      <c r="A1338" s="101">
        <v>44389</v>
      </c>
      <c r="B1338" s="3">
        <v>37.94</v>
      </c>
      <c r="C1338" s="99">
        <v>961938</v>
      </c>
      <c r="D1338" s="3">
        <v>-0.32</v>
      </c>
      <c r="E1338" s="3">
        <v>-0.83638264506011795</v>
      </c>
      <c r="F1338" s="3">
        <v>-0.83638253780443605</v>
      </c>
      <c r="G1338" s="3">
        <v>43.497030000000002</v>
      </c>
      <c r="H1338" s="3">
        <v>18.5205177111716</v>
      </c>
      <c r="I1338" s="3">
        <v>38.26</v>
      </c>
      <c r="J1338" s="3">
        <v>38.44</v>
      </c>
      <c r="K1338" s="3">
        <v>37.76</v>
      </c>
      <c r="L1338" s="3">
        <v>3.3787465940054302</v>
      </c>
    </row>
    <row r="1339" spans="1:12" ht="15" customHeight="1" x14ac:dyDescent="0.25">
      <c r="A1339" s="101">
        <v>44390</v>
      </c>
      <c r="B1339" s="3">
        <v>37.700000000000003</v>
      </c>
      <c r="C1339" s="99">
        <v>885655</v>
      </c>
      <c r="D1339" s="3">
        <v>-0.239999999999994</v>
      </c>
      <c r="E1339" s="3">
        <v>-0.63257775434896102</v>
      </c>
      <c r="F1339" s="3">
        <v>-0.63257652304078404</v>
      </c>
      <c r="G1339" s="3">
        <v>43.221877999999997</v>
      </c>
      <c r="H1339" s="3">
        <v>17.770784741144301</v>
      </c>
      <c r="I1339" s="3">
        <v>38.299999999999997</v>
      </c>
      <c r="J1339" s="3">
        <v>38.659999999999997</v>
      </c>
      <c r="K1339" s="3">
        <v>37.700000000000003</v>
      </c>
      <c r="L1339" s="3">
        <v>2.72479564032697</v>
      </c>
    </row>
    <row r="1340" spans="1:12" ht="15" customHeight="1" x14ac:dyDescent="0.25">
      <c r="A1340" s="101">
        <v>44391</v>
      </c>
      <c r="B1340" s="3">
        <v>37.68</v>
      </c>
      <c r="C1340" s="99">
        <v>867378</v>
      </c>
      <c r="D1340" s="3">
        <v>-2.0000000000003099E-2</v>
      </c>
      <c r="E1340" s="3">
        <v>-5.3050397877996099E-2</v>
      </c>
      <c r="F1340" s="3">
        <v>-5.3051836387107899E-2</v>
      </c>
      <c r="G1340" s="3">
        <v>43.198948000000001</v>
      </c>
      <c r="H1340" s="3">
        <v>17.708305177111701</v>
      </c>
      <c r="I1340" s="3">
        <v>37.700000000000003</v>
      </c>
      <c r="J1340" s="3">
        <v>37.9</v>
      </c>
      <c r="K1340" s="3">
        <v>37.200000000000003</v>
      </c>
      <c r="L1340" s="3">
        <v>2.6702997275204199</v>
      </c>
    </row>
    <row r="1341" spans="1:12" ht="15" customHeight="1" x14ac:dyDescent="0.25">
      <c r="A1341" s="101">
        <v>44392</v>
      </c>
      <c r="B1341" s="3">
        <v>37.18</v>
      </c>
      <c r="C1341" s="99">
        <v>767041</v>
      </c>
      <c r="D1341" s="3">
        <v>-0.5</v>
      </c>
      <c r="E1341" s="3">
        <v>-1.32696390658174</v>
      </c>
      <c r="F1341" s="3">
        <v>-1.3269651844299599</v>
      </c>
      <c r="G1341" s="3">
        <v>42.625712999999998</v>
      </c>
      <c r="H1341" s="3">
        <v>16.146356948228799</v>
      </c>
      <c r="I1341" s="3">
        <v>37.68</v>
      </c>
      <c r="J1341" s="3">
        <v>38.04</v>
      </c>
      <c r="K1341" s="3">
        <v>37.020000000000003</v>
      </c>
      <c r="L1341" s="3">
        <v>1.30790190735693</v>
      </c>
    </row>
    <row r="1342" spans="1:12" ht="15" customHeight="1" x14ac:dyDescent="0.25">
      <c r="A1342" s="101">
        <v>44393</v>
      </c>
      <c r="B1342" s="3">
        <v>37.68</v>
      </c>
      <c r="C1342" s="99">
        <v>1034869.99999999</v>
      </c>
      <c r="D1342" s="3">
        <v>0.5</v>
      </c>
      <c r="E1342" s="3">
        <v>1.3448090371167301</v>
      </c>
      <c r="F1342" s="3">
        <v>1.3448103495653001</v>
      </c>
      <c r="G1342" s="3">
        <v>43.198948000000001</v>
      </c>
      <c r="H1342" s="3">
        <v>17.708305177111701</v>
      </c>
      <c r="I1342" s="3">
        <v>37.54</v>
      </c>
      <c r="J1342" s="3">
        <v>37.68</v>
      </c>
      <c r="K1342" s="3">
        <v>37.020000000000003</v>
      </c>
      <c r="L1342" s="3">
        <v>2.6702997275204199</v>
      </c>
    </row>
    <row r="1343" spans="1:12" ht="15" customHeight="1" x14ac:dyDescent="0.25">
      <c r="A1343" s="101">
        <v>44396</v>
      </c>
      <c r="B1343" s="3">
        <v>37.380000000000003</v>
      </c>
      <c r="C1343" s="99">
        <v>735656</v>
      </c>
      <c r="D1343" s="3">
        <v>-0.29999999999999699</v>
      </c>
      <c r="E1343" s="3">
        <v>-0.79617834394903797</v>
      </c>
      <c r="F1343" s="3">
        <v>-0.79617911065797897</v>
      </c>
      <c r="G1343" s="3">
        <v>42.855007000000001</v>
      </c>
      <c r="H1343" s="3">
        <v>16.771136239781999</v>
      </c>
      <c r="I1343" s="3">
        <v>37.68</v>
      </c>
      <c r="J1343" s="3">
        <v>37.68</v>
      </c>
      <c r="K1343" s="3">
        <v>36.72</v>
      </c>
      <c r="L1343" s="3">
        <v>1.85286103542234</v>
      </c>
    </row>
    <row r="1344" spans="1:12" ht="15" customHeight="1" x14ac:dyDescent="0.25">
      <c r="A1344" s="101">
        <v>44397</v>
      </c>
      <c r="B1344" s="3">
        <v>35.9</v>
      </c>
      <c r="C1344" s="99">
        <v>970507</v>
      </c>
      <c r="D1344" s="3">
        <v>-1.48</v>
      </c>
      <c r="E1344" s="3">
        <v>-3.9593365436062098</v>
      </c>
      <c r="F1344" s="3">
        <v>-3.95933432002473</v>
      </c>
      <c r="G1344" s="3">
        <v>41.158234</v>
      </c>
      <c r="H1344" s="3">
        <v>12.1477765667574</v>
      </c>
      <c r="I1344" s="3">
        <v>37.08</v>
      </c>
      <c r="J1344" s="3">
        <v>37.479999999999997</v>
      </c>
      <c r="K1344" s="3">
        <v>35.700000000000003</v>
      </c>
      <c r="L1344" s="3">
        <v>-2.1798365122615899</v>
      </c>
    </row>
    <row r="1345" spans="1:12" ht="15" customHeight="1" x14ac:dyDescent="0.25">
      <c r="A1345" s="101">
        <v>44398</v>
      </c>
      <c r="B1345" s="3">
        <v>36.5</v>
      </c>
      <c r="C1345" s="99">
        <v>707259</v>
      </c>
      <c r="D1345" s="3">
        <v>0.60000000000000098</v>
      </c>
      <c r="E1345" s="3">
        <v>1.6713091922005501</v>
      </c>
      <c r="F1345" s="3">
        <v>1.67130834622302</v>
      </c>
      <c r="G1345" s="3">
        <v>41.846114999999998</v>
      </c>
      <c r="H1345" s="3">
        <v>14.0221117166212</v>
      </c>
      <c r="I1345" s="3">
        <v>36.119999999999997</v>
      </c>
      <c r="J1345" s="3">
        <v>36.82</v>
      </c>
      <c r="K1345" s="3">
        <v>36.119999999999997</v>
      </c>
      <c r="L1345" s="3">
        <v>-0.54495912806540203</v>
      </c>
    </row>
    <row r="1346" spans="1:12" ht="15" customHeight="1" x14ac:dyDescent="0.25">
      <c r="A1346" s="101">
        <v>44399</v>
      </c>
      <c r="B1346" s="3">
        <v>37.479999999999997</v>
      </c>
      <c r="C1346" s="99">
        <v>568076</v>
      </c>
      <c r="D1346" s="3">
        <v>0.97999999999999599</v>
      </c>
      <c r="E1346" s="3">
        <v>2.6849315068492898</v>
      </c>
      <c r="F1346" s="3">
        <v>2.6849302497973899</v>
      </c>
      <c r="G1346" s="3">
        <v>42.969653999999998</v>
      </c>
      <c r="H1346" s="3">
        <v>17.083525885558501</v>
      </c>
      <c r="I1346" s="3">
        <v>36.76</v>
      </c>
      <c r="J1346" s="3">
        <v>37.479999999999997</v>
      </c>
      <c r="K1346" s="3">
        <v>36.36</v>
      </c>
      <c r="L1346" s="3">
        <v>2.1253405994550199</v>
      </c>
    </row>
    <row r="1347" spans="1:12" ht="15" customHeight="1" x14ac:dyDescent="0.25">
      <c r="A1347" s="101">
        <v>44400</v>
      </c>
      <c r="B1347" s="3">
        <v>37.74</v>
      </c>
      <c r="C1347" s="99">
        <v>569521</v>
      </c>
      <c r="D1347" s="3">
        <v>0.260000000000005</v>
      </c>
      <c r="E1347" s="3">
        <v>0.69370330843117001</v>
      </c>
      <c r="F1347" s="3">
        <v>0.69371282347305796</v>
      </c>
      <c r="G1347" s="3">
        <v>43.267740000000003</v>
      </c>
      <c r="H1347" s="3">
        <v>17.895749318800998</v>
      </c>
      <c r="I1347" s="3">
        <v>37.5</v>
      </c>
      <c r="J1347" s="3">
        <v>38.04</v>
      </c>
      <c r="K1347" s="3">
        <v>37.18</v>
      </c>
      <c r="L1347" s="3">
        <v>2.8337874659400502</v>
      </c>
    </row>
    <row r="1348" spans="1:12" ht="15" customHeight="1" x14ac:dyDescent="0.25">
      <c r="A1348" s="101">
        <v>44403</v>
      </c>
      <c r="B1348" s="3">
        <v>37.68</v>
      </c>
      <c r="C1348" s="99">
        <v>590342</v>
      </c>
      <c r="D1348" s="3">
        <v>-6.0000000000002197E-2</v>
      </c>
      <c r="E1348" s="3">
        <v>-0.158982511923699</v>
      </c>
      <c r="F1348" s="3">
        <v>-0.158991433340405</v>
      </c>
      <c r="G1348" s="3">
        <v>43.198948000000001</v>
      </c>
      <c r="H1348" s="3">
        <v>17.708305177111701</v>
      </c>
      <c r="I1348" s="3">
        <v>37.74</v>
      </c>
      <c r="J1348" s="3">
        <v>37.94</v>
      </c>
      <c r="K1348" s="3">
        <v>37.24</v>
      </c>
      <c r="L1348" s="3">
        <v>2.6702997275204199</v>
      </c>
    </row>
    <row r="1349" spans="1:12" ht="15" customHeight="1" x14ac:dyDescent="0.25">
      <c r="A1349" s="101">
        <v>44404</v>
      </c>
      <c r="B1349" s="3">
        <v>37.200000000000003</v>
      </c>
      <c r="C1349" s="99">
        <v>666199</v>
      </c>
      <c r="D1349" s="3">
        <v>-0.47999999999999599</v>
      </c>
      <c r="E1349" s="3">
        <v>-1.27388535031846</v>
      </c>
      <c r="F1349" s="3">
        <v>-1.2738851881300499</v>
      </c>
      <c r="G1349" s="3">
        <v>42.648643</v>
      </c>
      <c r="H1349" s="3">
        <v>16.208836512261499</v>
      </c>
      <c r="I1349" s="3">
        <v>37.68</v>
      </c>
      <c r="J1349" s="3">
        <v>37.68</v>
      </c>
      <c r="K1349" s="3">
        <v>37.1</v>
      </c>
      <c r="L1349" s="3">
        <v>1.3623978201634801</v>
      </c>
    </row>
    <row r="1350" spans="1:12" ht="15" customHeight="1" x14ac:dyDescent="0.25">
      <c r="A1350" s="101">
        <v>44405</v>
      </c>
      <c r="B1350" s="3">
        <v>37.4</v>
      </c>
      <c r="C1350" s="99">
        <v>428080</v>
      </c>
      <c r="D1350" s="3">
        <v>0.19999999999999499</v>
      </c>
      <c r="E1350" s="3">
        <v>0.53763440860214995</v>
      </c>
      <c r="F1350" s="3">
        <v>0.53763492545355596</v>
      </c>
      <c r="G1350" s="3">
        <v>42.877937000000003</v>
      </c>
      <c r="H1350" s="3">
        <v>16.833615803814698</v>
      </c>
      <c r="I1350" s="3">
        <v>37.119999999999997</v>
      </c>
      <c r="J1350" s="3">
        <v>37.5</v>
      </c>
      <c r="K1350" s="3">
        <v>36.94</v>
      </c>
      <c r="L1350" s="3">
        <v>1.9073569482288699</v>
      </c>
    </row>
    <row r="1351" spans="1:12" ht="15" customHeight="1" x14ac:dyDescent="0.25">
      <c r="A1351" s="101">
        <v>44406</v>
      </c>
      <c r="B1351" s="3">
        <v>37.44</v>
      </c>
      <c r="C1351" s="99">
        <v>514304</v>
      </c>
      <c r="D1351" s="3">
        <v>3.9999999999999099E-2</v>
      </c>
      <c r="E1351" s="3">
        <v>0.106951871657745</v>
      </c>
      <c r="F1351" s="3">
        <v>0.106947775962251</v>
      </c>
      <c r="G1351" s="3">
        <v>42.923794000000001</v>
      </c>
      <c r="H1351" s="3">
        <v>16.958566757493099</v>
      </c>
      <c r="I1351" s="3">
        <v>37.4</v>
      </c>
      <c r="J1351" s="3">
        <v>37.58</v>
      </c>
      <c r="K1351" s="3">
        <v>37.06</v>
      </c>
      <c r="L1351" s="3">
        <v>2.0163487738419401</v>
      </c>
    </row>
    <row r="1352" spans="1:12" ht="15" customHeight="1" x14ac:dyDescent="0.25">
      <c r="A1352" s="101">
        <v>44407</v>
      </c>
      <c r="B1352" s="3">
        <v>37.06</v>
      </c>
      <c r="C1352" s="99">
        <v>530235</v>
      </c>
      <c r="D1352" s="3">
        <v>-0.37999999999999501</v>
      </c>
      <c r="E1352" s="3">
        <v>-1.01495726495725</v>
      </c>
      <c r="F1352" s="3">
        <v>-1.0149475603205</v>
      </c>
      <c r="G1352" s="3">
        <v>42.488140000000001</v>
      </c>
      <c r="H1352" s="3">
        <v>15.7714986376021</v>
      </c>
      <c r="I1352" s="3">
        <v>37.44</v>
      </c>
      <c r="J1352" s="3">
        <v>37.44</v>
      </c>
      <c r="K1352" s="3">
        <v>36.6</v>
      </c>
      <c r="L1352" s="3">
        <v>0.980926430517709</v>
      </c>
    </row>
    <row r="1353" spans="1:12" ht="15" customHeight="1" x14ac:dyDescent="0.25">
      <c r="A1353" s="101">
        <v>44410</v>
      </c>
      <c r="B1353" s="3">
        <v>37.86</v>
      </c>
      <c r="C1353" s="99">
        <v>511111</v>
      </c>
      <c r="D1353" s="3">
        <v>0.79999999999999705</v>
      </c>
      <c r="E1353" s="3">
        <v>2.15866162978952</v>
      </c>
      <c r="F1353" s="3">
        <v>2.1586494489991699</v>
      </c>
      <c r="G1353" s="3">
        <v>43.40531</v>
      </c>
      <c r="H1353" s="3">
        <v>18.270599455040799</v>
      </c>
      <c r="I1353" s="3">
        <v>37.24</v>
      </c>
      <c r="J1353" s="3">
        <v>37.86</v>
      </c>
      <c r="K1353" s="3">
        <v>37.04</v>
      </c>
      <c r="L1353" s="3">
        <v>3.16076294277928</v>
      </c>
    </row>
    <row r="1354" spans="1:12" ht="15" customHeight="1" x14ac:dyDescent="0.25">
      <c r="A1354" s="101">
        <v>44411</v>
      </c>
      <c r="B1354" s="3">
        <v>36.700000000000003</v>
      </c>
      <c r="C1354" s="99">
        <v>909245</v>
      </c>
      <c r="D1354" s="3">
        <v>-1.1599999999999899</v>
      </c>
      <c r="E1354" s="3">
        <v>-3.0639197041732502</v>
      </c>
      <c r="F1354" s="3">
        <v>-3.0639108440879599</v>
      </c>
      <c r="G1354" s="3">
        <v>42.075409999999998</v>
      </c>
      <c r="H1354" s="3">
        <v>14.64689373297</v>
      </c>
      <c r="I1354" s="3">
        <v>37.86</v>
      </c>
      <c r="J1354" s="3">
        <v>38</v>
      </c>
      <c r="K1354" s="3">
        <v>36.64</v>
      </c>
      <c r="L1354" s="3"/>
    </row>
    <row r="1355" spans="1:12" ht="15" customHeight="1" x14ac:dyDescent="0.25">
      <c r="A1355" s="101">
        <v>44412</v>
      </c>
      <c r="B1355" s="3">
        <v>37.020000000000003</v>
      </c>
      <c r="C1355" s="99">
        <v>486131</v>
      </c>
      <c r="D1355" s="3">
        <v>0.32</v>
      </c>
      <c r="E1355" s="3">
        <v>0.87193460490462205</v>
      </c>
      <c r="F1355" s="3">
        <v>0.87193446243303196</v>
      </c>
      <c r="G1355" s="3">
        <v>42.442279999999997</v>
      </c>
      <c r="H1355" s="3">
        <v>15.6465395095367</v>
      </c>
      <c r="I1355" s="3">
        <v>36.659999999999997</v>
      </c>
      <c r="J1355" s="3">
        <v>37.340000000000003</v>
      </c>
      <c r="K1355" s="3">
        <v>36.6</v>
      </c>
      <c r="L1355" s="3">
        <v>0.87193460490463204</v>
      </c>
    </row>
    <row r="1356" spans="1:12" ht="15" customHeight="1" x14ac:dyDescent="0.25">
      <c r="A1356" s="101">
        <v>44413</v>
      </c>
      <c r="B1356" s="3">
        <v>36.5</v>
      </c>
      <c r="C1356" s="99">
        <v>874972</v>
      </c>
      <c r="D1356" s="3">
        <v>-0.52000000000000302</v>
      </c>
      <c r="E1356" s="3">
        <v>-1.40464613722313</v>
      </c>
      <c r="F1356" s="3">
        <v>-1.4046488548683</v>
      </c>
      <c r="G1356" s="3">
        <v>41.846114999999998</v>
      </c>
      <c r="H1356" s="3">
        <v>14.0221117166212</v>
      </c>
      <c r="I1356" s="3">
        <v>37.200000000000003</v>
      </c>
      <c r="J1356" s="3">
        <v>37.200000000000003</v>
      </c>
      <c r="K1356" s="3">
        <v>36.5</v>
      </c>
      <c r="L1356" s="3">
        <v>-0.54495912806540203</v>
      </c>
    </row>
    <row r="1357" spans="1:12" ht="15" customHeight="1" x14ac:dyDescent="0.25">
      <c r="A1357" s="101">
        <v>44414</v>
      </c>
      <c r="B1357" s="3">
        <v>37.04</v>
      </c>
      <c r="C1357" s="99">
        <v>740896</v>
      </c>
      <c r="D1357" s="3">
        <v>0.53999999999999904</v>
      </c>
      <c r="E1357" s="3">
        <v>1.47945205479451</v>
      </c>
      <c r="F1357" s="3">
        <v>1.4794563366276701</v>
      </c>
      <c r="G1357" s="3">
        <v>42.465209999999999</v>
      </c>
      <c r="H1357" s="3">
        <v>15.709019073569401</v>
      </c>
      <c r="I1357" s="3">
        <v>36.619999999999997</v>
      </c>
      <c r="J1357" s="3">
        <v>37.5</v>
      </c>
      <c r="K1357" s="3">
        <v>36.5</v>
      </c>
      <c r="L1357" s="3">
        <v>0.92643051771116103</v>
      </c>
    </row>
    <row r="1358" spans="1:12" ht="15" customHeight="1" x14ac:dyDescent="0.25">
      <c r="A1358" s="101">
        <v>44417</v>
      </c>
      <c r="B1358" s="3">
        <v>37.119999999999997</v>
      </c>
      <c r="C1358" s="99">
        <v>594028</v>
      </c>
      <c r="D1358" s="3">
        <v>7.9999999999998295E-2</v>
      </c>
      <c r="E1358" s="3">
        <v>0.215982721382279</v>
      </c>
      <c r="F1358" s="3">
        <v>0.21597208632666501</v>
      </c>
      <c r="G1358" s="3">
        <v>42.556922999999998</v>
      </c>
      <c r="H1358" s="3">
        <v>15.958918256130699</v>
      </c>
      <c r="I1358" s="3">
        <v>37.1</v>
      </c>
      <c r="J1358" s="3">
        <v>37.9</v>
      </c>
      <c r="K1358" s="3">
        <v>36.72</v>
      </c>
      <c r="L1358" s="3">
        <v>1.14441416893731</v>
      </c>
    </row>
    <row r="1359" spans="1:12" ht="15" customHeight="1" x14ac:dyDescent="0.25">
      <c r="A1359" s="101">
        <v>44418</v>
      </c>
      <c r="B1359" s="3">
        <v>37.86</v>
      </c>
      <c r="C1359" s="99">
        <v>648363</v>
      </c>
      <c r="D1359" s="3">
        <v>0.74000000000000199</v>
      </c>
      <c r="E1359" s="3">
        <v>1.9935344827586201</v>
      </c>
      <c r="F1359" s="3">
        <v>1.99353463595102</v>
      </c>
      <c r="G1359" s="3">
        <v>43.40531</v>
      </c>
      <c r="H1359" s="3">
        <v>18.270599455040799</v>
      </c>
      <c r="I1359" s="3">
        <v>37.1</v>
      </c>
      <c r="J1359" s="3">
        <v>38</v>
      </c>
      <c r="K1359" s="3">
        <v>36.9</v>
      </c>
      <c r="L1359" s="3">
        <v>3.16076294277928</v>
      </c>
    </row>
    <row r="1360" spans="1:12" ht="15" customHeight="1" x14ac:dyDescent="0.25">
      <c r="A1360" s="101">
        <v>44419</v>
      </c>
      <c r="B1360" s="3">
        <v>36.799999999999997</v>
      </c>
      <c r="C1360" s="99">
        <v>1199822</v>
      </c>
      <c r="D1360" s="3">
        <v>-1.06</v>
      </c>
      <c r="E1360" s="3">
        <v>-2.7997886951928099</v>
      </c>
      <c r="F1360" s="3">
        <v>-2.79978187000623</v>
      </c>
      <c r="G1360" s="3">
        <v>42.190055999999998</v>
      </c>
      <c r="H1360" s="3">
        <v>14.9592806539509</v>
      </c>
      <c r="I1360" s="3">
        <v>37.86</v>
      </c>
      <c r="J1360" s="3">
        <v>37.86</v>
      </c>
      <c r="K1360" s="3">
        <v>36.700000000000003</v>
      </c>
      <c r="L1360" s="3">
        <v>0.27247956403268198</v>
      </c>
    </row>
    <row r="1361" spans="1:12" ht="15" customHeight="1" x14ac:dyDescent="0.25">
      <c r="A1361" s="101">
        <v>44420</v>
      </c>
      <c r="B1361" s="3">
        <v>36.74</v>
      </c>
      <c r="C1361" s="99">
        <v>4199021</v>
      </c>
      <c r="D1361" s="3">
        <v>-5.9999999999995099E-2</v>
      </c>
      <c r="E1361" s="3">
        <v>-0.16304347826085999</v>
      </c>
      <c r="F1361" s="3">
        <v>-0.16303841834197599</v>
      </c>
      <c r="G1361" s="3">
        <v>42.121270000000003</v>
      </c>
      <c r="H1361" s="3">
        <v>14.7718528610354</v>
      </c>
      <c r="I1361" s="3">
        <v>35</v>
      </c>
      <c r="J1361" s="3">
        <v>37</v>
      </c>
      <c r="K1361" s="3">
        <v>33.4</v>
      </c>
      <c r="L1361" s="3">
        <v>0.10899182561307599</v>
      </c>
    </row>
    <row r="1362" spans="1:12" ht="15" customHeight="1" x14ac:dyDescent="0.25">
      <c r="A1362" s="101">
        <v>44421</v>
      </c>
      <c r="B1362" s="3">
        <v>37.9</v>
      </c>
      <c r="C1362" s="99">
        <v>1702902</v>
      </c>
      <c r="D1362" s="3">
        <v>1.1599999999999899</v>
      </c>
      <c r="E1362" s="3">
        <v>3.1573217201959598</v>
      </c>
      <c r="F1362" s="3">
        <v>3.1573122082976002</v>
      </c>
      <c r="G1362" s="3">
        <v>43.451169999999998</v>
      </c>
      <c r="H1362" s="3">
        <v>18.395558583106201</v>
      </c>
      <c r="I1362" s="3">
        <v>36.700000000000003</v>
      </c>
      <c r="J1362" s="3">
        <v>38.22</v>
      </c>
      <c r="K1362" s="3">
        <v>36.340000000000003</v>
      </c>
      <c r="L1362" s="3">
        <v>3.26975476839235</v>
      </c>
    </row>
    <row r="1363" spans="1:12" ht="15" customHeight="1" x14ac:dyDescent="0.25">
      <c r="A1363" s="101">
        <v>44424</v>
      </c>
      <c r="B1363" s="3">
        <v>36.340000000000003</v>
      </c>
      <c r="C1363" s="99">
        <v>1155706</v>
      </c>
      <c r="D1363" s="3">
        <v>-1.5599999999999901</v>
      </c>
      <c r="E1363" s="3">
        <v>-4.1160949868073704</v>
      </c>
      <c r="F1363" s="3">
        <v>-4.1160916955745801</v>
      </c>
      <c r="G1363" s="3">
        <v>41.662680000000002</v>
      </c>
      <c r="H1363" s="3">
        <v>13.5222888283378</v>
      </c>
      <c r="I1363" s="3">
        <v>37.9</v>
      </c>
      <c r="J1363" s="3">
        <v>38.04</v>
      </c>
      <c r="K1363" s="3">
        <v>36.32</v>
      </c>
      <c r="L1363" s="3">
        <v>-0.980926430517709</v>
      </c>
    </row>
    <row r="1364" spans="1:12" ht="15" customHeight="1" x14ac:dyDescent="0.25">
      <c r="A1364" s="101">
        <v>44425</v>
      </c>
      <c r="B1364" s="3">
        <v>36.06</v>
      </c>
      <c r="C1364" s="99">
        <v>891149</v>
      </c>
      <c r="D1364" s="3">
        <v>-0.28000000000000103</v>
      </c>
      <c r="E1364" s="3">
        <v>-0.77050082553660104</v>
      </c>
      <c r="F1364" s="3">
        <v>-0.77049772122197402</v>
      </c>
      <c r="G1364" s="3">
        <v>41.341670000000001</v>
      </c>
      <c r="H1364" s="3">
        <v>12.6476021798365</v>
      </c>
      <c r="I1364" s="3">
        <v>36.340000000000003</v>
      </c>
      <c r="J1364" s="3">
        <v>36.92</v>
      </c>
      <c r="K1364" s="3">
        <v>35.979999999999997</v>
      </c>
      <c r="L1364" s="3">
        <v>-1.7438692098092601</v>
      </c>
    </row>
    <row r="1365" spans="1:12" ht="15" customHeight="1" x14ac:dyDescent="0.25">
      <c r="A1365" s="101">
        <v>44426</v>
      </c>
      <c r="B1365" s="3">
        <v>36</v>
      </c>
      <c r="C1365" s="99">
        <v>667374</v>
      </c>
      <c r="D1365" s="3">
        <v>-6.0000000000002197E-2</v>
      </c>
      <c r="E1365" s="3">
        <v>-0.16638935108154099</v>
      </c>
      <c r="F1365" s="3">
        <v>-0.166393858787028</v>
      </c>
      <c r="G1365" s="3">
        <v>41.272880000000001</v>
      </c>
      <c r="H1365" s="3">
        <v>12.4601634877384</v>
      </c>
      <c r="I1365" s="3">
        <v>36</v>
      </c>
      <c r="J1365" s="3">
        <v>36.72</v>
      </c>
      <c r="K1365" s="3">
        <v>35.9</v>
      </c>
      <c r="L1365" s="3">
        <v>-1.9073569482288899</v>
      </c>
    </row>
    <row r="1366" spans="1:12" ht="15" customHeight="1" x14ac:dyDescent="0.25">
      <c r="A1366" s="101">
        <v>44427</v>
      </c>
      <c r="B1366" s="3">
        <v>34.979999999999997</v>
      </c>
      <c r="C1366" s="99">
        <v>1167823</v>
      </c>
      <c r="D1366" s="3">
        <v>-1.02</v>
      </c>
      <c r="E1366" s="3">
        <v>-2.8333333333333401</v>
      </c>
      <c r="F1366" s="3">
        <v>-2.83333753302411</v>
      </c>
      <c r="G1366" s="3">
        <v>40.103479999999998</v>
      </c>
      <c r="H1366" s="3">
        <v>9.2737874659400408</v>
      </c>
      <c r="I1366" s="3">
        <v>36</v>
      </c>
      <c r="J1366" s="3">
        <v>36</v>
      </c>
      <c r="K1366" s="3">
        <v>34.78</v>
      </c>
      <c r="L1366" s="3">
        <v>-4.6866485013624102</v>
      </c>
    </row>
    <row r="1367" spans="1:12" ht="15" customHeight="1" x14ac:dyDescent="0.25">
      <c r="A1367" s="101">
        <v>44428</v>
      </c>
      <c r="B1367" s="3">
        <v>35.58</v>
      </c>
      <c r="C1367" s="99">
        <v>600710</v>
      </c>
      <c r="D1367" s="3">
        <v>0.60000000000000098</v>
      </c>
      <c r="E1367" s="3">
        <v>1.7152658662092699</v>
      </c>
      <c r="F1367" s="3">
        <v>1.71528007045773</v>
      </c>
      <c r="G1367" s="3">
        <v>40.791367000000001</v>
      </c>
      <c r="H1367" s="3">
        <v>11.148138964577599</v>
      </c>
      <c r="I1367" s="3">
        <v>34.979999999999997</v>
      </c>
      <c r="J1367" s="3">
        <v>35.58</v>
      </c>
      <c r="K1367" s="3">
        <v>34.78</v>
      </c>
      <c r="L1367" s="3">
        <v>-3.0517711171662198</v>
      </c>
    </row>
    <row r="1368" spans="1:12" ht="15" customHeight="1" x14ac:dyDescent="0.25">
      <c r="A1368" s="101">
        <v>44431</v>
      </c>
      <c r="B1368" s="3">
        <v>36.200000000000003</v>
      </c>
      <c r="C1368" s="99">
        <v>1373474</v>
      </c>
      <c r="D1368" s="3">
        <v>0.62000000000000399</v>
      </c>
      <c r="E1368" s="3">
        <v>1.7425519955030999</v>
      </c>
      <c r="F1368" s="3">
        <v>1.74254272969081</v>
      </c>
      <c r="G1368" s="3">
        <v>41.502173999999997</v>
      </c>
      <c r="H1368" s="3">
        <v>13.084942779291501</v>
      </c>
      <c r="I1368" s="3">
        <v>36.4</v>
      </c>
      <c r="J1368" s="3">
        <v>37.200000000000003</v>
      </c>
      <c r="K1368" s="3">
        <v>36.14</v>
      </c>
      <c r="L1368" s="3">
        <v>-1.3623978201634801</v>
      </c>
    </row>
    <row r="1369" spans="1:12" ht="15" customHeight="1" x14ac:dyDescent="0.25">
      <c r="A1369" s="101">
        <v>44432</v>
      </c>
      <c r="B1369" s="3">
        <v>37.04</v>
      </c>
      <c r="C1369" s="99">
        <v>888000</v>
      </c>
      <c r="D1369" s="3">
        <v>0.83999999999999597</v>
      </c>
      <c r="E1369" s="3">
        <v>2.3204419889502699</v>
      </c>
      <c r="F1369" s="3">
        <v>2.3204471168185101</v>
      </c>
      <c r="G1369" s="3">
        <v>42.465209999999999</v>
      </c>
      <c r="H1369" s="3">
        <v>15.709019073569401</v>
      </c>
      <c r="I1369" s="3">
        <v>36.299999999999997</v>
      </c>
      <c r="J1369" s="3">
        <v>37.619999999999997</v>
      </c>
      <c r="K1369" s="3">
        <v>36.18</v>
      </c>
      <c r="L1369" s="3">
        <v>0.92643051771116103</v>
      </c>
    </row>
    <row r="1370" spans="1:12" ht="15" customHeight="1" x14ac:dyDescent="0.25">
      <c r="A1370" s="101">
        <v>44433</v>
      </c>
      <c r="B1370" s="3">
        <v>37.58</v>
      </c>
      <c r="C1370" s="99">
        <v>847663</v>
      </c>
      <c r="D1370" s="3">
        <v>0.53999999999999904</v>
      </c>
      <c r="E1370" s="3">
        <v>1.45788336933045</v>
      </c>
      <c r="F1370" s="3">
        <v>1.4578875272252201</v>
      </c>
      <c r="G1370" s="3">
        <v>43.084305000000001</v>
      </c>
      <c r="H1370" s="3">
        <v>17.395926430517701</v>
      </c>
      <c r="I1370" s="3">
        <v>37.04</v>
      </c>
      <c r="J1370" s="3">
        <v>37.92</v>
      </c>
      <c r="K1370" s="3">
        <v>37.04</v>
      </c>
      <c r="L1370" s="3">
        <v>2.3978201634877201</v>
      </c>
    </row>
    <row r="1371" spans="1:12" ht="15" customHeight="1" x14ac:dyDescent="0.25">
      <c r="A1371" s="101">
        <v>44434</v>
      </c>
      <c r="B1371" s="3">
        <v>38.22</v>
      </c>
      <c r="C1371" s="99">
        <v>704774</v>
      </c>
      <c r="D1371" s="3">
        <v>0.64</v>
      </c>
      <c r="E1371" s="3">
        <v>1.7030335284725799</v>
      </c>
      <c r="F1371" s="3">
        <v>1.7030285158365599</v>
      </c>
      <c r="G1371" s="3">
        <v>43.818043000000003</v>
      </c>
      <c r="H1371" s="3">
        <v>19.395212534059901</v>
      </c>
      <c r="I1371" s="3">
        <v>37.58</v>
      </c>
      <c r="J1371" s="3">
        <v>38.54</v>
      </c>
      <c r="K1371" s="3">
        <v>37.42</v>
      </c>
      <c r="L1371" s="3">
        <v>4.1416893732969902</v>
      </c>
    </row>
    <row r="1372" spans="1:12" ht="15" customHeight="1" x14ac:dyDescent="0.25">
      <c r="A1372" s="101">
        <v>44435</v>
      </c>
      <c r="B1372" s="3">
        <v>37.880000000000003</v>
      </c>
      <c r="C1372" s="99">
        <v>793683</v>
      </c>
      <c r="D1372" s="3">
        <v>-0.33999999999999603</v>
      </c>
      <c r="E1372" s="3">
        <v>-0.88958660387230504</v>
      </c>
      <c r="F1372" s="3">
        <v>-0.88959472699408004</v>
      </c>
      <c r="G1372" s="3">
        <v>43.428240000000002</v>
      </c>
      <c r="H1372" s="3">
        <v>18.333079019073502</v>
      </c>
      <c r="I1372" s="3">
        <v>38.46</v>
      </c>
      <c r="J1372" s="3">
        <v>38.46</v>
      </c>
      <c r="K1372" s="3">
        <v>37.42</v>
      </c>
      <c r="L1372" s="3">
        <v>3.2152588555858301</v>
      </c>
    </row>
    <row r="1373" spans="1:12" ht="15" customHeight="1" x14ac:dyDescent="0.25">
      <c r="A1373" s="101">
        <v>44438</v>
      </c>
      <c r="B1373" s="3">
        <v>38.28</v>
      </c>
      <c r="C1373" s="99">
        <v>606499</v>
      </c>
      <c r="D1373" s="3">
        <v>0.39999999999999802</v>
      </c>
      <c r="E1373" s="3">
        <v>1.0559662090813</v>
      </c>
      <c r="F1373" s="3">
        <v>1.05597187452219</v>
      </c>
      <c r="G1373" s="3">
        <v>43.886830000000003</v>
      </c>
      <c r="H1373" s="3">
        <v>19.5826430517711</v>
      </c>
      <c r="I1373" s="3">
        <v>37.92</v>
      </c>
      <c r="J1373" s="3">
        <v>38.299999999999997</v>
      </c>
      <c r="K1373" s="3">
        <v>37.74</v>
      </c>
      <c r="L1373" s="3">
        <v>4.3051771117166098</v>
      </c>
    </row>
    <row r="1374" spans="1:12" ht="15" customHeight="1" x14ac:dyDescent="0.25">
      <c r="A1374" s="101">
        <v>44439</v>
      </c>
      <c r="B1374" s="3">
        <v>38</v>
      </c>
      <c r="C1374" s="99">
        <v>808020</v>
      </c>
      <c r="D1374" s="3">
        <v>-0.28000000000000103</v>
      </c>
      <c r="E1374" s="3">
        <v>-0.73145245559038596</v>
      </c>
      <c r="F1374" s="3">
        <v>-0.73144950318808599</v>
      </c>
      <c r="G1374" s="3">
        <v>43.565820000000002</v>
      </c>
      <c r="H1374" s="3">
        <v>18.707956403269701</v>
      </c>
      <c r="I1374" s="3">
        <v>38.28</v>
      </c>
      <c r="J1374" s="3">
        <v>38.659999999999997</v>
      </c>
      <c r="K1374" s="3">
        <v>37.96</v>
      </c>
      <c r="L1374" s="3">
        <v>3.54223433242506</v>
      </c>
    </row>
    <row r="1375" spans="1:12" ht="15" customHeight="1" x14ac:dyDescent="0.25">
      <c r="A1375" s="101">
        <v>44440</v>
      </c>
      <c r="B1375" s="3">
        <v>38.520000000000003</v>
      </c>
      <c r="C1375" s="99">
        <v>574685</v>
      </c>
      <c r="D1375" s="3">
        <v>0.52000000000000302</v>
      </c>
      <c r="E1375" s="3">
        <v>1.3684210526315901</v>
      </c>
      <c r="F1375" s="3">
        <v>1.36841909552027</v>
      </c>
      <c r="G1375" s="3">
        <v>44.161982999999999</v>
      </c>
      <c r="H1375" s="3">
        <v>20.3323787465939</v>
      </c>
      <c r="I1375" s="3">
        <v>37.96</v>
      </c>
      <c r="J1375" s="3">
        <v>38.72</v>
      </c>
      <c r="K1375" s="3">
        <v>37.840000000000003</v>
      </c>
      <c r="L1375" s="3">
        <v>4.95912806539509</v>
      </c>
    </row>
    <row r="1376" spans="1:12" ht="15" customHeight="1" x14ac:dyDescent="0.25">
      <c r="A1376" s="101">
        <v>44441</v>
      </c>
      <c r="B1376" s="3">
        <v>38.58</v>
      </c>
      <c r="C1376" s="99">
        <v>510841</v>
      </c>
      <c r="D1376" s="3">
        <v>5.9999999999995099E-2</v>
      </c>
      <c r="E1376" s="3">
        <v>0.15576323987538301</v>
      </c>
      <c r="F1376" s="3">
        <v>0.15576972619186699</v>
      </c>
      <c r="G1376" s="3">
        <v>44.230773999999997</v>
      </c>
      <c r="H1376" s="3">
        <v>20.519820163487701</v>
      </c>
      <c r="I1376" s="3">
        <v>38.520000000000003</v>
      </c>
      <c r="J1376" s="3">
        <v>38.78</v>
      </c>
      <c r="K1376" s="3">
        <v>38.22</v>
      </c>
      <c r="L1376" s="3">
        <v>5.1226158038146998</v>
      </c>
    </row>
    <row r="1377" spans="1:12" ht="15" customHeight="1" x14ac:dyDescent="0.25">
      <c r="A1377" s="101">
        <v>44442</v>
      </c>
      <c r="B1377" s="3">
        <v>38.119999999999997</v>
      </c>
      <c r="C1377" s="99">
        <v>772552</v>
      </c>
      <c r="D1377" s="3">
        <v>-0.46</v>
      </c>
      <c r="E1377" s="3">
        <v>-1.19232763089683</v>
      </c>
      <c r="F1377" s="3">
        <v>-1.1923417844779201</v>
      </c>
      <c r="G1377" s="3">
        <v>43.703392000000001</v>
      </c>
      <c r="H1377" s="3">
        <v>19.082811989100801</v>
      </c>
      <c r="I1377" s="3">
        <v>38.58</v>
      </c>
      <c r="J1377" s="3">
        <v>38.58</v>
      </c>
      <c r="K1377" s="3">
        <v>37.619999999999997</v>
      </c>
      <c r="L1377" s="3">
        <v>3.8692098092642899</v>
      </c>
    </row>
    <row r="1378" spans="1:12" ht="15" customHeight="1" x14ac:dyDescent="0.25">
      <c r="A1378" s="101">
        <v>44445</v>
      </c>
      <c r="B1378" s="3">
        <v>37.799999999999997</v>
      </c>
      <c r="C1378" s="99">
        <v>372568</v>
      </c>
      <c r="D1378" s="3">
        <v>-0.32</v>
      </c>
      <c r="E1378" s="3">
        <v>-0.83945435466946605</v>
      </c>
      <c r="F1378" s="3">
        <v>-0.83944742778775305</v>
      </c>
      <c r="G1378" s="3">
        <v>43.336525000000002</v>
      </c>
      <c r="H1378" s="3">
        <v>18.083174386920899</v>
      </c>
      <c r="I1378" s="3">
        <v>38.119999999999997</v>
      </c>
      <c r="J1378" s="3">
        <v>38.299999999999997</v>
      </c>
      <c r="K1378" s="3">
        <v>37.700000000000003</v>
      </c>
      <c r="L1378" s="3">
        <v>2.9972752043596498</v>
      </c>
    </row>
    <row r="1379" spans="1:12" ht="15" customHeight="1" x14ac:dyDescent="0.25">
      <c r="A1379" s="101">
        <v>44446</v>
      </c>
      <c r="B1379" s="3">
        <v>37.479999999999997</v>
      </c>
      <c r="C1379" s="99">
        <v>412775</v>
      </c>
      <c r="D1379" s="3">
        <v>-0.32</v>
      </c>
      <c r="E1379" s="3">
        <v>-0.84656084656085095</v>
      </c>
      <c r="F1379" s="3">
        <v>-0.84656303199207505</v>
      </c>
      <c r="G1379" s="3">
        <v>42.969653999999998</v>
      </c>
      <c r="H1379" s="3">
        <v>17.083525885558501</v>
      </c>
      <c r="I1379" s="3">
        <v>37.799999999999997</v>
      </c>
      <c r="J1379" s="3">
        <v>38.18</v>
      </c>
      <c r="K1379" s="3">
        <v>37.46</v>
      </c>
      <c r="L1379" s="3">
        <v>2.1253405994550199</v>
      </c>
    </row>
    <row r="1380" spans="1:12" ht="15" customHeight="1" x14ac:dyDescent="0.25">
      <c r="A1380" s="101">
        <v>44447</v>
      </c>
      <c r="B1380" s="3">
        <v>37.479999999999997</v>
      </c>
      <c r="C1380" s="99">
        <v>562480</v>
      </c>
      <c r="D1380" s="3"/>
      <c r="E1380" s="3"/>
      <c r="F1380" s="3"/>
      <c r="G1380" s="3">
        <v>42.969653999999998</v>
      </c>
      <c r="H1380" s="3">
        <v>17.083525885558501</v>
      </c>
      <c r="I1380" s="3">
        <v>37.479999999999997</v>
      </c>
      <c r="J1380" s="3">
        <v>37.94</v>
      </c>
      <c r="K1380" s="3">
        <v>37.200000000000003</v>
      </c>
      <c r="L1380" s="3">
        <v>2.1253405994550199</v>
      </c>
    </row>
    <row r="1381" spans="1:12" ht="15" customHeight="1" x14ac:dyDescent="0.25">
      <c r="A1381" s="101">
        <v>44448</v>
      </c>
      <c r="B1381" s="3">
        <v>36.799999999999997</v>
      </c>
      <c r="C1381" s="99">
        <v>451433</v>
      </c>
      <c r="D1381" s="3">
        <v>-0.67999999999999905</v>
      </c>
      <c r="E1381" s="3">
        <v>-1.81430096051227</v>
      </c>
      <c r="F1381" s="3">
        <v>-1.8142989934245199</v>
      </c>
      <c r="G1381" s="3">
        <v>42.190055999999998</v>
      </c>
      <c r="H1381" s="3">
        <v>14.9592806539509</v>
      </c>
      <c r="I1381" s="3">
        <v>37.46</v>
      </c>
      <c r="J1381" s="3">
        <v>37.46</v>
      </c>
      <c r="K1381" s="3">
        <v>36.799999999999997</v>
      </c>
      <c r="L1381" s="3">
        <v>0.27247956403268198</v>
      </c>
    </row>
    <row r="1382" spans="1:12" ht="15" customHeight="1" x14ac:dyDescent="0.25">
      <c r="A1382" s="101">
        <v>44449</v>
      </c>
      <c r="B1382" s="3">
        <v>36.340000000000003</v>
      </c>
      <c r="C1382" s="99">
        <v>571193</v>
      </c>
      <c r="D1382" s="3">
        <v>-0.45999999999999303</v>
      </c>
      <c r="E1382" s="3">
        <v>-1.24999999999998</v>
      </c>
      <c r="F1382" s="3">
        <v>-1.25000071106802</v>
      </c>
      <c r="G1382" s="3">
        <v>41.662680000000002</v>
      </c>
      <c r="H1382" s="3">
        <v>13.5222888283378</v>
      </c>
      <c r="I1382" s="3">
        <v>37</v>
      </c>
      <c r="J1382" s="3">
        <v>37</v>
      </c>
      <c r="K1382" s="3">
        <v>36.32</v>
      </c>
      <c r="L1382" s="3">
        <v>-0.980926430517709</v>
      </c>
    </row>
    <row r="1383" spans="1:12" ht="15" customHeight="1" x14ac:dyDescent="0.25">
      <c r="A1383" s="101">
        <v>44452</v>
      </c>
      <c r="B1383" s="3">
        <v>35.9</v>
      </c>
      <c r="C1383" s="99">
        <v>740476</v>
      </c>
      <c r="D1383" s="3">
        <v>-0.440000000000004</v>
      </c>
      <c r="E1383" s="3">
        <v>-1.2107870115575201</v>
      </c>
      <c r="F1383" s="3">
        <v>-1.2107862480282101</v>
      </c>
      <c r="G1383" s="3">
        <v>41.158234</v>
      </c>
      <c r="H1383" s="3">
        <v>12.1477765667574</v>
      </c>
      <c r="I1383" s="3">
        <v>36.32</v>
      </c>
      <c r="J1383" s="3">
        <v>36.32</v>
      </c>
      <c r="K1383" s="3">
        <v>35.6</v>
      </c>
      <c r="L1383" s="3">
        <v>-2.1798365122615899</v>
      </c>
    </row>
    <row r="1384" spans="1:12" ht="15" customHeight="1" x14ac:dyDescent="0.25">
      <c r="A1384" s="101">
        <v>44453</v>
      </c>
      <c r="B1384" s="3">
        <v>35.799999999999997</v>
      </c>
      <c r="C1384" s="99">
        <v>493014</v>
      </c>
      <c r="D1384" s="3">
        <v>-0.100000000000001</v>
      </c>
      <c r="E1384" s="3">
        <v>-0.27855153203343302</v>
      </c>
      <c r="F1384" s="3">
        <v>-0.27855179597841001</v>
      </c>
      <c r="G1384" s="3">
        <v>41.043587000000002</v>
      </c>
      <c r="H1384" s="3">
        <v>11.8353869209809</v>
      </c>
      <c r="I1384" s="3">
        <v>35.9</v>
      </c>
      <c r="J1384" s="3">
        <v>36.14</v>
      </c>
      <c r="K1384" s="3">
        <v>35.54</v>
      </c>
      <c r="L1384" s="3">
        <v>-2.4523160762942902</v>
      </c>
    </row>
    <row r="1385" spans="1:12" ht="15" customHeight="1" x14ac:dyDescent="0.25">
      <c r="A1385" s="101">
        <v>44454</v>
      </c>
      <c r="B1385" s="3">
        <v>35.82</v>
      </c>
      <c r="C1385" s="99">
        <v>461151</v>
      </c>
      <c r="D1385" s="3">
        <v>2.0000000000003099E-2</v>
      </c>
      <c r="E1385" s="3">
        <v>5.5865921787723302E-2</v>
      </c>
      <c r="F1385" s="3">
        <v>5.5867436732559499E-2</v>
      </c>
      <c r="G1385" s="3">
        <v>41.066516999999997</v>
      </c>
      <c r="H1385" s="3">
        <v>11.8978664850136</v>
      </c>
      <c r="I1385" s="3">
        <v>35.700000000000003</v>
      </c>
      <c r="J1385" s="3">
        <v>36.159999999999997</v>
      </c>
      <c r="K1385" s="3">
        <v>35.58</v>
      </c>
      <c r="L1385" s="3">
        <v>-2.3978201634877401</v>
      </c>
    </row>
    <row r="1386" spans="1:12" ht="15" customHeight="1" x14ac:dyDescent="0.25">
      <c r="A1386" s="101">
        <v>44455</v>
      </c>
      <c r="B1386" s="3">
        <v>36.6</v>
      </c>
      <c r="C1386" s="99">
        <v>597584</v>
      </c>
      <c r="D1386" s="3">
        <v>0.78000000000000103</v>
      </c>
      <c r="E1386" s="3">
        <v>2.1775544388609802</v>
      </c>
      <c r="F1386" s="3">
        <v>2.1775525789050998</v>
      </c>
      <c r="G1386" s="3">
        <v>41.960762000000003</v>
      </c>
      <c r="H1386" s="3">
        <v>14.3345013623978</v>
      </c>
      <c r="I1386" s="3">
        <v>35.82</v>
      </c>
      <c r="J1386" s="3">
        <v>36.6</v>
      </c>
      <c r="K1386" s="3">
        <v>35.799999999999997</v>
      </c>
      <c r="L1386" s="3">
        <v>-0.27247956403270102</v>
      </c>
    </row>
    <row r="1387" spans="1:12" ht="15" customHeight="1" x14ac:dyDescent="0.25">
      <c r="A1387" s="101">
        <v>44456</v>
      </c>
      <c r="B1387" s="3">
        <v>37.26</v>
      </c>
      <c r="C1387" s="99">
        <v>644620</v>
      </c>
      <c r="D1387" s="3">
        <v>0.65999999999999603</v>
      </c>
      <c r="E1387" s="3">
        <v>1.8032786885245899</v>
      </c>
      <c r="F1387" s="3">
        <v>1.8032751645453899</v>
      </c>
      <c r="G1387" s="3">
        <v>42.71743</v>
      </c>
      <c r="H1387" s="3">
        <v>16.396267029972702</v>
      </c>
      <c r="I1387" s="3">
        <v>36.6</v>
      </c>
      <c r="J1387" s="3">
        <v>37.299999999999997</v>
      </c>
      <c r="K1387" s="3">
        <v>36.32</v>
      </c>
      <c r="L1387" s="3">
        <v>1.5258855585830899</v>
      </c>
    </row>
    <row r="1388" spans="1:12" ht="15" customHeight="1" x14ac:dyDescent="0.25">
      <c r="A1388" s="101">
        <v>44459</v>
      </c>
      <c r="B1388" s="3">
        <v>36.159999999999997</v>
      </c>
      <c r="C1388" s="99">
        <v>610778</v>
      </c>
      <c r="D1388" s="3">
        <v>-1.1000000000000001</v>
      </c>
      <c r="E1388" s="3">
        <v>-2.95222758990875</v>
      </c>
      <c r="F1388" s="3">
        <v>-2.9522281654116398</v>
      </c>
      <c r="G1388" s="3">
        <v>41.456313999999999</v>
      </c>
      <c r="H1388" s="3">
        <v>12.9599836512261</v>
      </c>
      <c r="I1388" s="3">
        <v>36.880000000000003</v>
      </c>
      <c r="J1388" s="3">
        <v>37.08</v>
      </c>
      <c r="K1388" s="3">
        <v>36.159999999999997</v>
      </c>
      <c r="L1388" s="3">
        <v>-1.47138964577658</v>
      </c>
    </row>
    <row r="1389" spans="1:12" ht="15" customHeight="1" x14ac:dyDescent="0.25">
      <c r="A1389" s="101">
        <v>44460</v>
      </c>
      <c r="B1389" s="3">
        <v>36.159999999999997</v>
      </c>
      <c r="C1389" s="99">
        <v>942010</v>
      </c>
      <c r="D1389" s="3"/>
      <c r="E1389" s="3"/>
      <c r="F1389" s="3"/>
      <c r="G1389" s="3">
        <v>41.456313999999999</v>
      </c>
      <c r="H1389" s="3">
        <v>12.9599836512261</v>
      </c>
      <c r="I1389" s="3">
        <v>36.24</v>
      </c>
      <c r="J1389" s="3">
        <v>36.6</v>
      </c>
      <c r="K1389" s="3">
        <v>35.08</v>
      </c>
      <c r="L1389" s="3">
        <v>-1.47138964577658</v>
      </c>
    </row>
    <row r="1390" spans="1:12" ht="15" customHeight="1" x14ac:dyDescent="0.25">
      <c r="A1390" s="101">
        <v>44461</v>
      </c>
      <c r="B1390" s="3">
        <v>37.56</v>
      </c>
      <c r="C1390" s="99">
        <v>838493</v>
      </c>
      <c r="D1390" s="3">
        <v>1.4</v>
      </c>
      <c r="E1390" s="3">
        <v>3.8716814159292099</v>
      </c>
      <c r="F1390" s="3">
        <v>3.87169250020635</v>
      </c>
      <c r="G1390" s="3">
        <v>43.061374999999998</v>
      </c>
      <c r="H1390" s="3">
        <v>17.333446866485001</v>
      </c>
      <c r="I1390" s="3">
        <v>36.6</v>
      </c>
      <c r="J1390" s="3">
        <v>37.68</v>
      </c>
      <c r="K1390" s="3">
        <v>36.380000000000003</v>
      </c>
      <c r="L1390" s="3">
        <v>2.34332425068119</v>
      </c>
    </row>
    <row r="1391" spans="1:12" ht="15" customHeight="1" x14ac:dyDescent="0.25">
      <c r="A1391" s="101">
        <v>44462</v>
      </c>
      <c r="B1391" s="3">
        <v>37.979999999999997</v>
      </c>
      <c r="C1391" s="99">
        <v>600738</v>
      </c>
      <c r="D1391" s="3">
        <v>0.41999999999999399</v>
      </c>
      <c r="E1391" s="3">
        <v>1.11821086261978</v>
      </c>
      <c r="F1391" s="3">
        <v>1.11820628115104</v>
      </c>
      <c r="G1391" s="3">
        <v>43.54289</v>
      </c>
      <c r="H1391" s="3">
        <v>18.645476839236999</v>
      </c>
      <c r="I1391" s="3">
        <v>37.56</v>
      </c>
      <c r="J1391" s="3">
        <v>38.28</v>
      </c>
      <c r="K1391" s="3">
        <v>37.42</v>
      </c>
      <c r="L1391" s="3">
        <v>3.4877384196185099</v>
      </c>
    </row>
    <row r="1392" spans="1:12" ht="15" customHeight="1" x14ac:dyDescent="0.25">
      <c r="A1392" s="101">
        <v>44463</v>
      </c>
      <c r="B1392" s="3">
        <v>37.1</v>
      </c>
      <c r="C1392" s="99">
        <v>525534</v>
      </c>
      <c r="D1392" s="3">
        <v>-0.87999999999999501</v>
      </c>
      <c r="E1392" s="3">
        <v>-2.3170089520800299</v>
      </c>
      <c r="F1392" s="3">
        <v>-2.3170189208846601</v>
      </c>
      <c r="G1392" s="3">
        <v>42.533993000000002</v>
      </c>
      <c r="H1392" s="3">
        <v>15.896438692098</v>
      </c>
      <c r="I1392" s="3">
        <v>37.979999999999997</v>
      </c>
      <c r="J1392" s="3">
        <v>38</v>
      </c>
      <c r="K1392" s="3">
        <v>36.86</v>
      </c>
      <c r="L1392" s="3">
        <v>1.0899182561307801</v>
      </c>
    </row>
    <row r="1393" spans="1:12" ht="15" customHeight="1" x14ac:dyDescent="0.25">
      <c r="A1393" s="101">
        <v>44466</v>
      </c>
      <c r="B1393" s="3">
        <v>36.22</v>
      </c>
      <c r="C1393" s="99">
        <v>623358</v>
      </c>
      <c r="D1393" s="3">
        <v>-0.880000000000002</v>
      </c>
      <c r="E1393" s="3">
        <v>-2.3719676549865198</v>
      </c>
      <c r="F1393" s="3">
        <v>-2.3719569427681</v>
      </c>
      <c r="G1393" s="3">
        <v>41.525105000000003</v>
      </c>
      <c r="H1393" s="3">
        <v>13.1474250681198</v>
      </c>
      <c r="I1393" s="3">
        <v>37.1</v>
      </c>
      <c r="J1393" s="3">
        <v>37.36</v>
      </c>
      <c r="K1393" s="3">
        <v>36</v>
      </c>
      <c r="L1393" s="3">
        <v>-1.30790190735695</v>
      </c>
    </row>
    <row r="1394" spans="1:12" ht="15" customHeight="1" x14ac:dyDescent="0.25">
      <c r="A1394" s="101">
        <v>44467</v>
      </c>
      <c r="B1394" s="3">
        <v>35.479999999999997</v>
      </c>
      <c r="C1394" s="99">
        <v>844638</v>
      </c>
      <c r="D1394" s="3">
        <v>-0.74000000000000199</v>
      </c>
      <c r="E1394" s="3">
        <v>-2.04307012700166</v>
      </c>
      <c r="F1394" s="3">
        <v>-2.0430749061320901</v>
      </c>
      <c r="G1394" s="3">
        <v>40.676715999999999</v>
      </c>
      <c r="H1394" s="3">
        <v>10.835738419618499</v>
      </c>
      <c r="I1394" s="3">
        <v>36.22</v>
      </c>
      <c r="J1394" s="3">
        <v>36.24</v>
      </c>
      <c r="K1394" s="3">
        <v>35.26</v>
      </c>
      <c r="L1394" s="3">
        <v>-3.3242506811989201</v>
      </c>
    </row>
    <row r="1395" spans="1:12" ht="15" customHeight="1" x14ac:dyDescent="0.25">
      <c r="A1395" s="101">
        <v>44468</v>
      </c>
      <c r="B1395" s="3">
        <v>34.44</v>
      </c>
      <c r="C1395" s="99">
        <v>1066336</v>
      </c>
      <c r="D1395" s="3">
        <v>-1.03999999999999</v>
      </c>
      <c r="E1395" s="3">
        <v>-2.9312288613303199</v>
      </c>
      <c r="F1395" s="3">
        <v>-2.9312346650599701</v>
      </c>
      <c r="G1395" s="3">
        <v>39.484386000000001</v>
      </c>
      <c r="H1395" s="3">
        <v>7.5868828337874596</v>
      </c>
      <c r="I1395" s="3">
        <v>35.64</v>
      </c>
      <c r="J1395" s="3">
        <v>35.74</v>
      </c>
      <c r="K1395" s="3">
        <v>34.18</v>
      </c>
      <c r="L1395" s="3">
        <v>-6.1580381471389698</v>
      </c>
    </row>
    <row r="1396" spans="1:12" ht="15" customHeight="1" x14ac:dyDescent="0.25">
      <c r="A1396" s="101">
        <v>44469</v>
      </c>
      <c r="B1396" s="3">
        <v>34.24</v>
      </c>
      <c r="C1396" s="99">
        <v>1397471</v>
      </c>
      <c r="D1396" s="3">
        <v>-0.19999999999999499</v>
      </c>
      <c r="E1396" s="3">
        <v>-0.58072009291519899</v>
      </c>
      <c r="F1396" s="3">
        <v>-0.58071056239800101</v>
      </c>
      <c r="G1396" s="3">
        <v>39.255096000000002</v>
      </c>
      <c r="H1396" s="3">
        <v>6.9621144414168903</v>
      </c>
      <c r="I1396" s="3">
        <v>34.44</v>
      </c>
      <c r="J1396" s="3">
        <v>34.840000000000003</v>
      </c>
      <c r="K1396" s="3">
        <v>33.5</v>
      </c>
      <c r="L1396" s="3">
        <v>-6.7029972752043596</v>
      </c>
    </row>
    <row r="1397" spans="1:12" ht="15" customHeight="1" x14ac:dyDescent="0.25">
      <c r="A1397" s="101">
        <v>44470</v>
      </c>
      <c r="B1397" s="3">
        <v>34.86</v>
      </c>
      <c r="C1397" s="99">
        <v>1121021</v>
      </c>
      <c r="D1397" s="3">
        <v>0.619999999999997</v>
      </c>
      <c r="E1397" s="3">
        <v>1.8107476635513999</v>
      </c>
      <c r="F1397" s="3">
        <v>1.8107508895150699</v>
      </c>
      <c r="G1397" s="3">
        <v>39.965907999999999</v>
      </c>
      <c r="H1397" s="3">
        <v>8.8989318801089805</v>
      </c>
      <c r="I1397" s="3">
        <v>33.979999999999997</v>
      </c>
      <c r="J1397" s="3">
        <v>34.880000000000003</v>
      </c>
      <c r="K1397" s="3">
        <v>33.42</v>
      </c>
      <c r="L1397" s="3">
        <v>-5.0136239782016396</v>
      </c>
    </row>
    <row r="1398" spans="1:12" ht="15" customHeight="1" x14ac:dyDescent="0.25">
      <c r="A1398" s="101">
        <v>44473</v>
      </c>
      <c r="B1398" s="3">
        <v>33.520000000000003</v>
      </c>
      <c r="C1398" s="99">
        <v>736069</v>
      </c>
      <c r="D1398" s="3">
        <v>-1.3399999999999901</v>
      </c>
      <c r="E1398" s="3">
        <v>-3.84394721744117</v>
      </c>
      <c r="F1398" s="3">
        <v>-3.8439511996074298</v>
      </c>
      <c r="G1398" s="3">
        <v>38.429637999999997</v>
      </c>
      <c r="H1398" s="3">
        <v>4.7129100817438498</v>
      </c>
      <c r="I1398" s="3">
        <v>34.880000000000003</v>
      </c>
      <c r="J1398" s="3">
        <v>34.9</v>
      </c>
      <c r="K1398" s="3">
        <v>33.520000000000003</v>
      </c>
      <c r="L1398" s="3">
        <v>-8.6648501362397798</v>
      </c>
    </row>
    <row r="1399" spans="1:12" ht="15" customHeight="1" x14ac:dyDescent="0.25">
      <c r="A1399" s="101">
        <v>44474</v>
      </c>
      <c r="B1399" s="3">
        <v>33.340000000000003</v>
      </c>
      <c r="C1399" s="99">
        <v>607717</v>
      </c>
      <c r="D1399" s="3">
        <v>-0.17999999999999899</v>
      </c>
      <c r="E1399" s="3">
        <v>-0.536992840095462</v>
      </c>
      <c r="F1399" s="3">
        <v>-0.53699178743238296</v>
      </c>
      <c r="G1399" s="3">
        <v>38.223274000000004</v>
      </c>
      <c r="H1399" s="3">
        <v>4.1506103542234296</v>
      </c>
      <c r="I1399" s="3">
        <v>33.520000000000003</v>
      </c>
      <c r="J1399" s="3">
        <v>33.68</v>
      </c>
      <c r="K1399" s="3">
        <v>33.1</v>
      </c>
      <c r="L1399" s="3">
        <v>-9.1553133514986307</v>
      </c>
    </row>
    <row r="1400" spans="1:12" ht="15" customHeight="1" x14ac:dyDescent="0.25">
      <c r="A1400" s="101">
        <v>44475</v>
      </c>
      <c r="B1400" s="3">
        <v>32.979999999999997</v>
      </c>
      <c r="C1400" s="99">
        <v>1043579</v>
      </c>
      <c r="D1400" s="3">
        <v>-0.36000000000000598</v>
      </c>
      <c r="E1400" s="3">
        <v>-1.0797840431913699</v>
      </c>
      <c r="F1400" s="3">
        <v>0.119981872824381</v>
      </c>
      <c r="G1400" s="3">
        <v>38.269134999999999</v>
      </c>
      <c r="H1400" s="3">
        <v>4.2755722070844504</v>
      </c>
      <c r="I1400" s="3">
        <v>33.299999999999997</v>
      </c>
      <c r="J1400" s="3">
        <v>33.299999999999997</v>
      </c>
      <c r="K1400" s="3">
        <v>32.24</v>
      </c>
      <c r="L1400" s="3">
        <v>-10.1362397820163</v>
      </c>
    </row>
    <row r="1401" spans="1:12" ht="15" customHeight="1" x14ac:dyDescent="0.25">
      <c r="A1401" s="101">
        <v>44476</v>
      </c>
      <c r="B1401" s="3">
        <v>32.36</v>
      </c>
      <c r="C1401" s="99">
        <v>742087</v>
      </c>
      <c r="D1401" s="3">
        <v>-0.619999999999997</v>
      </c>
      <c r="E1401" s="3">
        <v>-1.8799272286233999</v>
      </c>
      <c r="F1401" s="3">
        <v>-1.8799353578281699</v>
      </c>
      <c r="G1401" s="3">
        <v>37.549700000000001</v>
      </c>
      <c r="H1401" s="3">
        <v>2.31525885558582</v>
      </c>
      <c r="I1401" s="3">
        <v>33</v>
      </c>
      <c r="J1401" s="3">
        <v>33.159999999999997</v>
      </c>
      <c r="K1401" s="3">
        <v>32.04</v>
      </c>
      <c r="L1401" s="3">
        <v>-11.825613079019</v>
      </c>
    </row>
    <row r="1402" spans="1:12" ht="15" customHeight="1" x14ac:dyDescent="0.25">
      <c r="A1402" s="101">
        <v>44477</v>
      </c>
      <c r="B1402" s="3">
        <v>31.7</v>
      </c>
      <c r="C1402" s="99">
        <v>565623</v>
      </c>
      <c r="D1402" s="3">
        <v>-0.66</v>
      </c>
      <c r="E1402" s="3">
        <v>-2.0395550061804699</v>
      </c>
      <c r="F1402" s="3">
        <v>-2.03955024940278</v>
      </c>
      <c r="G1402" s="3">
        <v>36.783855000000003</v>
      </c>
      <c r="H1402" s="3">
        <v>0.228487738419617</v>
      </c>
      <c r="I1402" s="3">
        <v>32.36</v>
      </c>
      <c r="J1402" s="3">
        <v>32.4</v>
      </c>
      <c r="K1402" s="3">
        <v>31.7</v>
      </c>
      <c r="L1402" s="3">
        <v>-13.623978201634801</v>
      </c>
    </row>
    <row r="1403" spans="1:12" ht="15" customHeight="1" x14ac:dyDescent="0.25">
      <c r="A1403" s="101">
        <v>44480</v>
      </c>
      <c r="B1403" s="3">
        <v>31.42</v>
      </c>
      <c r="C1403" s="99">
        <v>814114</v>
      </c>
      <c r="D1403" s="3">
        <v>-0.27999999999999697</v>
      </c>
      <c r="E1403" s="3">
        <v>-0.88328075709778098</v>
      </c>
      <c r="F1403" s="3">
        <v>-0.88328153751150396</v>
      </c>
      <c r="G1403" s="3">
        <v>36.458950000000002</v>
      </c>
      <c r="H1403" s="3">
        <v>-0.65681198910082095</v>
      </c>
      <c r="I1403" s="3">
        <v>31.74</v>
      </c>
      <c r="J1403" s="3">
        <v>31.74</v>
      </c>
      <c r="K1403" s="3">
        <v>30.6</v>
      </c>
      <c r="L1403" s="3">
        <v>-14.3869209809264</v>
      </c>
    </row>
    <row r="1404" spans="1:12" ht="15" customHeight="1" x14ac:dyDescent="0.25">
      <c r="A1404" s="101">
        <v>44481</v>
      </c>
      <c r="B1404" s="3">
        <v>31.48</v>
      </c>
      <c r="C1404" s="99">
        <v>513058</v>
      </c>
      <c r="D1404" s="3">
        <v>5.99999999999987E-2</v>
      </c>
      <c r="E1404" s="3">
        <v>0.19096117122851999</v>
      </c>
      <c r="F1404" s="3">
        <v>0.19095997004849799</v>
      </c>
      <c r="G1404" s="3">
        <v>36.528571999999997</v>
      </c>
      <c r="H1404" s="3">
        <v>-0.46710626702998798</v>
      </c>
      <c r="I1404" s="3">
        <v>31</v>
      </c>
      <c r="J1404" s="3">
        <v>31.74</v>
      </c>
      <c r="K1404" s="3">
        <v>31</v>
      </c>
      <c r="L1404" s="3">
        <v>-14.2234332425068</v>
      </c>
    </row>
    <row r="1405" spans="1:12" ht="15" customHeight="1" x14ac:dyDescent="0.25">
      <c r="A1405" s="101">
        <v>44482</v>
      </c>
      <c r="B1405" s="3">
        <v>31.8</v>
      </c>
      <c r="C1405" s="99">
        <v>384176</v>
      </c>
      <c r="D1405" s="3">
        <v>0.32</v>
      </c>
      <c r="E1405" s="3">
        <v>1.01651842439645</v>
      </c>
      <c r="F1405" s="3">
        <v>1.0165138675555201</v>
      </c>
      <c r="G1405" s="3">
        <v>36.899889999999999</v>
      </c>
      <c r="H1405" s="3">
        <v>0.54465940054494899</v>
      </c>
      <c r="I1405" s="3">
        <v>31.5</v>
      </c>
      <c r="J1405" s="3">
        <v>32.1</v>
      </c>
      <c r="K1405" s="3">
        <v>31.24</v>
      </c>
      <c r="L1405" s="3">
        <v>-13.3514986376021</v>
      </c>
    </row>
    <row r="1406" spans="1:12" ht="15" customHeight="1" x14ac:dyDescent="0.25">
      <c r="A1406" s="101">
        <v>44483</v>
      </c>
      <c r="B1406" s="3">
        <v>31.66</v>
      </c>
      <c r="C1406" s="99">
        <v>615913</v>
      </c>
      <c r="D1406" s="3">
        <v>-0.14000000000000001</v>
      </c>
      <c r="E1406" s="3">
        <v>-0.44025157232704298</v>
      </c>
      <c r="F1406" s="3">
        <v>-0.440245214823131</v>
      </c>
      <c r="G1406" s="3">
        <v>36.737439999999999</v>
      </c>
      <c r="H1406" s="3">
        <v>0.10201634877383201</v>
      </c>
      <c r="I1406" s="3">
        <v>32.14</v>
      </c>
      <c r="J1406" s="3">
        <v>32.14</v>
      </c>
      <c r="K1406" s="3">
        <v>31.14</v>
      </c>
      <c r="L1406" s="3">
        <v>-13.7329700272479</v>
      </c>
    </row>
    <row r="1407" spans="1:12" ht="15" customHeight="1" x14ac:dyDescent="0.25">
      <c r="A1407" s="101">
        <v>44484</v>
      </c>
      <c r="B1407" s="3">
        <v>31.86</v>
      </c>
      <c r="C1407" s="99">
        <v>1015537</v>
      </c>
      <c r="D1407" s="3">
        <v>0.19999999999999901</v>
      </c>
      <c r="E1407" s="3">
        <v>0.63171193935564995</v>
      </c>
      <c r="F1407" s="3">
        <v>0.63171794224095001</v>
      </c>
      <c r="G1407" s="3">
        <v>36.969517000000003</v>
      </c>
      <c r="H1407" s="3">
        <v>0.73437874659400604</v>
      </c>
      <c r="I1407" s="3">
        <v>31.9</v>
      </c>
      <c r="J1407" s="3">
        <v>32.14</v>
      </c>
      <c r="K1407" s="3">
        <v>31.52</v>
      </c>
      <c r="L1407" s="3">
        <v>-13.188010899182499</v>
      </c>
    </row>
    <row r="1408" spans="1:12" ht="15" customHeight="1" x14ac:dyDescent="0.25">
      <c r="A1408" s="101">
        <v>44487</v>
      </c>
      <c r="B1408" s="3">
        <v>32.6</v>
      </c>
      <c r="C1408" s="99">
        <v>589730</v>
      </c>
      <c r="D1408" s="3">
        <v>0.74000000000000199</v>
      </c>
      <c r="E1408" s="3">
        <v>2.3226616446955402</v>
      </c>
      <c r="F1408" s="3">
        <v>2.3226513887103</v>
      </c>
      <c r="G1408" s="3">
        <v>37.828189999999999</v>
      </c>
      <c r="H1408" s="3">
        <v>3.0740871934604801</v>
      </c>
      <c r="I1408" s="3">
        <v>32</v>
      </c>
      <c r="J1408" s="3">
        <v>32.74</v>
      </c>
      <c r="K1408" s="3">
        <v>31.88</v>
      </c>
      <c r="L1408" s="3">
        <v>-11.1716621253406</v>
      </c>
    </row>
    <row r="1409" spans="1:12" ht="15" customHeight="1" x14ac:dyDescent="0.25">
      <c r="A1409" s="101">
        <v>44488</v>
      </c>
      <c r="B1409" s="3">
        <v>33.08</v>
      </c>
      <c r="C1409" s="99">
        <v>489995</v>
      </c>
      <c r="D1409" s="3">
        <v>0.47999999999999599</v>
      </c>
      <c r="E1409" s="3">
        <v>1.4723926380368</v>
      </c>
      <c r="F1409" s="3">
        <v>1.4724045744720999</v>
      </c>
      <c r="G1409" s="3">
        <v>38.385173999999999</v>
      </c>
      <c r="H1409" s="3">
        <v>4.5917547683923603</v>
      </c>
      <c r="I1409" s="3">
        <v>32.880000000000003</v>
      </c>
      <c r="J1409" s="3">
        <v>33.28</v>
      </c>
      <c r="K1409" s="3">
        <v>32.299999999999997</v>
      </c>
      <c r="L1409" s="3">
        <v>-9.8637602179836605</v>
      </c>
    </row>
    <row r="1410" spans="1:12" ht="15" customHeight="1" x14ac:dyDescent="0.25">
      <c r="A1410" s="101">
        <v>44489</v>
      </c>
      <c r="B1410" s="3">
        <v>32.94</v>
      </c>
      <c r="C1410" s="99">
        <v>371693</v>
      </c>
      <c r="D1410" s="3">
        <v>-0.14000000000000001</v>
      </c>
      <c r="E1410" s="3">
        <v>-0.423216444981866</v>
      </c>
      <c r="F1410" s="3">
        <v>-0.42322851004921103</v>
      </c>
      <c r="G1410" s="3">
        <v>38.222717000000003</v>
      </c>
      <c r="H1410" s="3">
        <v>4.1490926430517696</v>
      </c>
      <c r="I1410" s="3">
        <v>33.08</v>
      </c>
      <c r="J1410" s="3">
        <v>33.1</v>
      </c>
      <c r="K1410" s="3">
        <v>32.380000000000003</v>
      </c>
      <c r="L1410" s="3">
        <v>-10.2452316076294</v>
      </c>
    </row>
    <row r="1411" spans="1:12" ht="15" customHeight="1" x14ac:dyDescent="0.25">
      <c r="A1411" s="101">
        <v>44490</v>
      </c>
      <c r="B1411" s="3">
        <v>33.200000000000003</v>
      </c>
      <c r="C1411" s="99">
        <v>331073</v>
      </c>
      <c r="D1411" s="3">
        <v>0.260000000000005</v>
      </c>
      <c r="E1411" s="3">
        <v>0.78931390406802304</v>
      </c>
      <c r="F1411" s="3">
        <v>0.78932379401495101</v>
      </c>
      <c r="G1411" s="3">
        <v>38.524417999999997</v>
      </c>
      <c r="H1411" s="3">
        <v>4.9711662125340403</v>
      </c>
      <c r="I1411" s="3">
        <v>33</v>
      </c>
      <c r="J1411" s="3">
        <v>33.520000000000003</v>
      </c>
      <c r="K1411" s="3">
        <v>32.54</v>
      </c>
      <c r="L1411" s="3">
        <v>-9.5367847411444107</v>
      </c>
    </row>
    <row r="1412" spans="1:12" ht="15" customHeight="1" x14ac:dyDescent="0.25">
      <c r="A1412" s="101">
        <v>44491</v>
      </c>
      <c r="B1412" s="3">
        <v>32.54</v>
      </c>
      <c r="C1412" s="99">
        <v>727680</v>
      </c>
      <c r="D1412" s="3">
        <v>-0.66000000000000303</v>
      </c>
      <c r="E1412" s="3">
        <v>-1.98795180722892</v>
      </c>
      <c r="F1412" s="3">
        <v>-1.9879599478959</v>
      </c>
      <c r="G1412" s="3">
        <v>37.758567999999997</v>
      </c>
      <c r="H1412" s="3">
        <v>2.8843814713896201</v>
      </c>
      <c r="I1412" s="3">
        <v>33.520000000000003</v>
      </c>
      <c r="J1412" s="3">
        <v>33.6</v>
      </c>
      <c r="K1412" s="3">
        <v>32.200000000000003</v>
      </c>
      <c r="L1412" s="3">
        <v>-11.335149863760201</v>
      </c>
    </row>
    <row r="1413" spans="1:12" ht="15" customHeight="1" x14ac:dyDescent="0.25">
      <c r="A1413" s="101">
        <v>44494</v>
      </c>
      <c r="B1413" s="3">
        <v>32.56</v>
      </c>
      <c r="C1413" s="99">
        <v>617010</v>
      </c>
      <c r="D1413" s="3">
        <v>2.0000000000003099E-2</v>
      </c>
      <c r="E1413" s="3">
        <v>6.1462814996926497E-2</v>
      </c>
      <c r="F1413" s="3">
        <v>6.1464195358262801E-2</v>
      </c>
      <c r="G1413" s="3">
        <v>37.781776000000001</v>
      </c>
      <c r="H1413" s="3">
        <v>2.9476185286103398</v>
      </c>
      <c r="I1413" s="3">
        <v>32.54</v>
      </c>
      <c r="J1413" s="3">
        <v>32.78</v>
      </c>
      <c r="K1413" s="3">
        <v>32.18</v>
      </c>
      <c r="L1413" s="3">
        <v>-11.280653950953599</v>
      </c>
    </row>
    <row r="1414" spans="1:12" ht="15" customHeight="1" x14ac:dyDescent="0.25">
      <c r="A1414" s="101">
        <v>44495</v>
      </c>
      <c r="B1414" s="3">
        <v>32.4</v>
      </c>
      <c r="C1414" s="99">
        <v>562832</v>
      </c>
      <c r="D1414" s="3">
        <v>-0.160000000000003</v>
      </c>
      <c r="E1414" s="3">
        <v>-0.49140049140050601</v>
      </c>
      <c r="F1414" s="3">
        <v>-0.491390346499331</v>
      </c>
      <c r="G1414" s="3">
        <v>37.596119999999999</v>
      </c>
      <c r="H1414" s="3">
        <v>2.4417438692097901</v>
      </c>
      <c r="I1414" s="3">
        <v>32.56</v>
      </c>
      <c r="J1414" s="3">
        <v>32.94</v>
      </c>
      <c r="K1414" s="3">
        <v>32.22</v>
      </c>
      <c r="L1414" s="3">
        <v>-11.716621253406</v>
      </c>
    </row>
    <row r="1415" spans="1:12" ht="15" customHeight="1" x14ac:dyDescent="0.25">
      <c r="A1415" s="101">
        <v>44496</v>
      </c>
      <c r="B1415" s="3">
        <v>32.28</v>
      </c>
      <c r="C1415" s="99">
        <v>664922</v>
      </c>
      <c r="D1415" s="3">
        <v>-0.119999999999997</v>
      </c>
      <c r="E1415" s="3">
        <v>-0.37037037037036502</v>
      </c>
      <c r="F1415" s="3">
        <v>-0.37038396515384198</v>
      </c>
      <c r="G1415" s="3">
        <v>37.456870000000002</v>
      </c>
      <c r="H1415" s="3">
        <v>2.0623160762942701</v>
      </c>
      <c r="I1415" s="3">
        <v>32.1</v>
      </c>
      <c r="J1415" s="3">
        <v>32.5</v>
      </c>
      <c r="K1415" s="3">
        <v>31.38</v>
      </c>
      <c r="L1415" s="3">
        <v>-12.0435967302452</v>
      </c>
    </row>
    <row r="1416" spans="1:12" ht="15" customHeight="1" x14ac:dyDescent="0.25">
      <c r="A1416" s="101">
        <v>44497</v>
      </c>
      <c r="B1416" s="3">
        <v>32.36</v>
      </c>
      <c r="C1416" s="99">
        <v>1405384</v>
      </c>
      <c r="D1416" s="3">
        <v>7.9999999999998295E-2</v>
      </c>
      <c r="E1416" s="3">
        <v>0.24783147459725899</v>
      </c>
      <c r="F1416" s="3">
        <v>0.24783170617299599</v>
      </c>
      <c r="G1416" s="3">
        <v>37.549700000000001</v>
      </c>
      <c r="H1416" s="3">
        <v>2.31525885558582</v>
      </c>
      <c r="I1416" s="3">
        <v>32.18</v>
      </c>
      <c r="J1416" s="3">
        <v>32.86</v>
      </c>
      <c r="K1416" s="3">
        <v>31.52</v>
      </c>
      <c r="L1416" s="3">
        <v>-11.825613079019</v>
      </c>
    </row>
    <row r="1417" spans="1:12" ht="15" customHeight="1" x14ac:dyDescent="0.25">
      <c r="A1417" s="101">
        <v>44498</v>
      </c>
      <c r="B1417" s="3">
        <v>32.42</v>
      </c>
      <c r="C1417" s="99">
        <v>598288</v>
      </c>
      <c r="D1417" s="3">
        <v>6.0000000000002197E-2</v>
      </c>
      <c r="E1417" s="3">
        <v>0.18541409147094701</v>
      </c>
      <c r="F1417" s="3">
        <v>0.18540760645224799</v>
      </c>
      <c r="G1417" s="3">
        <v>37.619320000000002</v>
      </c>
      <c r="H1417" s="3">
        <v>2.5049591280653898</v>
      </c>
      <c r="I1417" s="3">
        <v>32.340000000000003</v>
      </c>
      <c r="J1417" s="3">
        <v>33</v>
      </c>
      <c r="K1417" s="3">
        <v>32.159999999999997</v>
      </c>
      <c r="L1417" s="3">
        <v>-11.662125340599401</v>
      </c>
    </row>
    <row r="1418" spans="1:12" ht="15" customHeight="1" x14ac:dyDescent="0.25">
      <c r="A1418" s="101">
        <v>44501</v>
      </c>
      <c r="B1418" s="3">
        <v>31.98</v>
      </c>
      <c r="C1418" s="99">
        <v>535559</v>
      </c>
      <c r="D1418" s="3">
        <v>-0.440000000000001</v>
      </c>
      <c r="E1418" s="3">
        <v>-1.3571869216532999</v>
      </c>
      <c r="F1418" s="3">
        <v>-1.3571829581183401</v>
      </c>
      <c r="G1418" s="3">
        <v>37.108756999999997</v>
      </c>
      <c r="H1418" s="3">
        <v>1.11377929155311</v>
      </c>
      <c r="I1418" s="3">
        <v>32.5</v>
      </c>
      <c r="J1418" s="3">
        <v>32.659999999999997</v>
      </c>
      <c r="K1418" s="3">
        <v>31.98</v>
      </c>
      <c r="L1418" s="3">
        <v>-12.861035422343299</v>
      </c>
    </row>
    <row r="1419" spans="1:12" ht="15" customHeight="1" x14ac:dyDescent="0.25">
      <c r="A1419" s="101">
        <v>44502</v>
      </c>
      <c r="B1419" s="3">
        <v>31.24</v>
      </c>
      <c r="C1419" s="99">
        <v>543624</v>
      </c>
      <c r="D1419" s="3">
        <v>-0.74000000000000199</v>
      </c>
      <c r="E1419" s="3">
        <v>-2.31394621638524</v>
      </c>
      <c r="F1419" s="3">
        <v>-2.31393630349837</v>
      </c>
      <c r="G1419" s="3">
        <v>36.250084000000001</v>
      </c>
      <c r="H1419" s="3">
        <v>-1.22592915531335</v>
      </c>
      <c r="I1419" s="3">
        <v>32.1</v>
      </c>
      <c r="J1419" s="3">
        <v>32.1</v>
      </c>
      <c r="K1419" s="3">
        <v>31.22</v>
      </c>
      <c r="L1419" s="3">
        <v>-14.877384196185201</v>
      </c>
    </row>
    <row r="1420" spans="1:12" ht="15" customHeight="1" x14ac:dyDescent="0.25">
      <c r="A1420" s="101">
        <v>44503</v>
      </c>
      <c r="B1420" s="3">
        <v>31.22</v>
      </c>
      <c r="C1420" s="99">
        <v>767729</v>
      </c>
      <c r="D1420" s="3">
        <v>-1.9999999999999501E-2</v>
      </c>
      <c r="E1420" s="3">
        <v>-6.4020486555693701E-2</v>
      </c>
      <c r="F1420" s="3">
        <v>-6.4024679225571604E-2</v>
      </c>
      <c r="G1420" s="3">
        <v>36.226875</v>
      </c>
      <c r="H1420" s="3">
        <v>-1.2891689373296999</v>
      </c>
      <c r="I1420" s="3">
        <v>31.26</v>
      </c>
      <c r="J1420" s="3">
        <v>31.34</v>
      </c>
      <c r="K1420" s="3">
        <v>30.6</v>
      </c>
      <c r="L1420" s="3">
        <v>-14.9318801089918</v>
      </c>
    </row>
    <row r="1421" spans="1:12" ht="15" customHeight="1" x14ac:dyDescent="0.25">
      <c r="A1421" s="101">
        <v>44504</v>
      </c>
      <c r="B1421" s="3">
        <v>31.28</v>
      </c>
      <c r="C1421" s="99">
        <v>695924</v>
      </c>
      <c r="D1421" s="3">
        <v>6.0000000000002197E-2</v>
      </c>
      <c r="E1421" s="3">
        <v>0.192184497117242</v>
      </c>
      <c r="F1421" s="3">
        <v>0.192183289339764</v>
      </c>
      <c r="G1421" s="3">
        <v>36.296497000000002</v>
      </c>
      <c r="H1421" s="3">
        <v>-1.0994632152588499</v>
      </c>
      <c r="I1421" s="3">
        <v>31.3</v>
      </c>
      <c r="J1421" s="3">
        <v>31.64</v>
      </c>
      <c r="K1421" s="3">
        <v>31.1</v>
      </c>
      <c r="L1421" s="3">
        <v>-14.768392370572201</v>
      </c>
    </row>
    <row r="1422" spans="1:12" ht="15" customHeight="1" x14ac:dyDescent="0.25">
      <c r="A1422" s="101">
        <v>44505</v>
      </c>
      <c r="B1422" s="3">
        <v>32.14</v>
      </c>
      <c r="C1422" s="99">
        <v>517506</v>
      </c>
      <c r="D1422" s="3">
        <v>0.85999999999999899</v>
      </c>
      <c r="E1422" s="3">
        <v>2.7493606138107398</v>
      </c>
      <c r="F1422" s="3">
        <v>2.7493644910141</v>
      </c>
      <c r="G1422" s="3">
        <v>37.294420000000002</v>
      </c>
      <c r="H1422" s="3">
        <v>1.6196730245231501</v>
      </c>
      <c r="I1422" s="3">
        <v>31.5</v>
      </c>
      <c r="J1422" s="3">
        <v>32.520000000000003</v>
      </c>
      <c r="K1422" s="3">
        <v>31.5</v>
      </c>
      <c r="L1422" s="3">
        <v>-12.425068119891</v>
      </c>
    </row>
    <row r="1423" spans="1:12" ht="15" customHeight="1" x14ac:dyDescent="0.25">
      <c r="A1423" s="101">
        <v>44508</v>
      </c>
      <c r="B1423" s="3">
        <v>32.479999999999997</v>
      </c>
      <c r="C1423" s="99">
        <v>1125618</v>
      </c>
      <c r="D1423" s="3">
        <v>0.33999999999999603</v>
      </c>
      <c r="E1423" s="3">
        <v>1.0578718108276099</v>
      </c>
      <c r="F1423" s="3">
        <v>1.0578687106542899</v>
      </c>
      <c r="G1423" s="3">
        <v>37.688946000000001</v>
      </c>
      <c r="H1423" s="3">
        <v>2.6946757493187898</v>
      </c>
      <c r="I1423" s="3">
        <v>32.380000000000003</v>
      </c>
      <c r="J1423" s="3">
        <v>32.979999999999997</v>
      </c>
      <c r="K1423" s="3">
        <v>31.5</v>
      </c>
      <c r="L1423" s="3">
        <v>-11.4986376021798</v>
      </c>
    </row>
    <row r="1424" spans="1:12" ht="15" customHeight="1" x14ac:dyDescent="0.25">
      <c r="A1424" s="101">
        <v>44509</v>
      </c>
      <c r="B1424" s="3">
        <v>33.36</v>
      </c>
      <c r="C1424" s="99">
        <v>788038</v>
      </c>
      <c r="D1424" s="3">
        <v>0.880000000000002</v>
      </c>
      <c r="E1424" s="3">
        <v>2.7093596059113398</v>
      </c>
      <c r="F1424" s="3">
        <v>2.7093593967844001</v>
      </c>
      <c r="G1424" s="3">
        <v>38.710075000000003</v>
      </c>
      <c r="H1424" s="3">
        <v>5.4770435967302404</v>
      </c>
      <c r="I1424" s="3">
        <v>32.5</v>
      </c>
      <c r="J1424" s="3">
        <v>33.880000000000003</v>
      </c>
      <c r="K1424" s="3">
        <v>32.32</v>
      </c>
      <c r="L1424" s="3">
        <v>-9.1008174386921006</v>
      </c>
    </row>
    <row r="1425" spans="1:12" ht="15" customHeight="1" x14ac:dyDescent="0.25">
      <c r="A1425" s="101">
        <v>44510</v>
      </c>
      <c r="B1425" s="3">
        <v>33.06</v>
      </c>
      <c r="C1425" s="99">
        <v>839536</v>
      </c>
      <c r="D1425" s="3">
        <v>-0.29999999999999699</v>
      </c>
      <c r="E1425" s="3">
        <v>-0.89928057553956198</v>
      </c>
      <c r="F1425" s="3">
        <v>-0.89927493036374695</v>
      </c>
      <c r="G1425" s="3">
        <v>38.361964999999998</v>
      </c>
      <c r="H1425" s="3">
        <v>4.5285149863759999</v>
      </c>
      <c r="I1425" s="3">
        <v>33.5</v>
      </c>
      <c r="J1425" s="3">
        <v>33.659999999999997</v>
      </c>
      <c r="K1425" s="3">
        <v>32.46</v>
      </c>
      <c r="L1425" s="3">
        <v>-9.9182561307901906</v>
      </c>
    </row>
    <row r="1426" spans="1:12" ht="15" customHeight="1" x14ac:dyDescent="0.25">
      <c r="A1426" s="101">
        <v>44511</v>
      </c>
      <c r="B1426" s="3">
        <v>32.54</v>
      </c>
      <c r="C1426" s="99">
        <v>4212018</v>
      </c>
      <c r="D1426" s="3">
        <v>-0.52000000000000302</v>
      </c>
      <c r="E1426" s="3">
        <v>-1.57289776164549</v>
      </c>
      <c r="F1426" s="3">
        <v>-1.5729043076912199</v>
      </c>
      <c r="G1426" s="3">
        <v>37.758567999999997</v>
      </c>
      <c r="H1426" s="3">
        <v>2.8843814713896201</v>
      </c>
      <c r="I1426" s="3">
        <v>31.76</v>
      </c>
      <c r="J1426" s="3">
        <v>33.64</v>
      </c>
      <c r="K1426" s="3">
        <v>30.42</v>
      </c>
      <c r="L1426" s="3">
        <v>-11.335149863760201</v>
      </c>
    </row>
    <row r="1427" spans="1:12" ht="15" customHeight="1" x14ac:dyDescent="0.25">
      <c r="A1427" s="101">
        <v>44512</v>
      </c>
      <c r="B1427" s="3">
        <v>32.24</v>
      </c>
      <c r="C1427" s="99">
        <v>1206273</v>
      </c>
      <c r="D1427" s="3">
        <v>-0.29999999999999699</v>
      </c>
      <c r="E1427" s="3">
        <v>-0.92194222495389699</v>
      </c>
      <c r="F1427" s="3">
        <v>-0.92193644631861604</v>
      </c>
      <c r="G1427" s="3">
        <v>37.410457999999998</v>
      </c>
      <c r="H1427" s="3">
        <v>1.93585286103541</v>
      </c>
      <c r="I1427" s="3">
        <v>32.700000000000003</v>
      </c>
      <c r="J1427" s="3">
        <v>33.76</v>
      </c>
      <c r="K1427" s="3">
        <v>32.020000000000003</v>
      </c>
      <c r="L1427" s="3">
        <v>-12.1525885558583</v>
      </c>
    </row>
    <row r="1428" spans="1:12" ht="15" customHeight="1" x14ac:dyDescent="0.25">
      <c r="A1428" s="101">
        <v>44515</v>
      </c>
      <c r="B1428" s="3">
        <v>34</v>
      </c>
      <c r="C1428" s="99">
        <v>988730</v>
      </c>
      <c r="D1428" s="3">
        <v>1.75999999999999</v>
      </c>
      <c r="E1428" s="3">
        <v>5.45905707196028</v>
      </c>
      <c r="F1428" s="3">
        <v>5.45904837625885</v>
      </c>
      <c r="G1428" s="3">
        <v>39.452713000000003</v>
      </c>
      <c r="H1428" s="3">
        <v>7.5005803814713801</v>
      </c>
      <c r="I1428" s="3">
        <v>32.24</v>
      </c>
      <c r="J1428" s="3">
        <v>34.200000000000003</v>
      </c>
      <c r="K1428" s="3">
        <v>32.1</v>
      </c>
      <c r="L1428" s="3">
        <v>-7.3569482288828398</v>
      </c>
    </row>
    <row r="1429" spans="1:12" ht="15" customHeight="1" x14ac:dyDescent="0.25">
      <c r="A1429" s="101">
        <v>44516</v>
      </c>
      <c r="B1429" s="3">
        <v>34.020000000000003</v>
      </c>
      <c r="C1429" s="99">
        <v>525265</v>
      </c>
      <c r="D1429" s="3">
        <v>2.0000000000003099E-2</v>
      </c>
      <c r="E1429" s="3">
        <v>5.8823529411777799E-2</v>
      </c>
      <c r="F1429" s="3">
        <v>5.8822317238349499E-2</v>
      </c>
      <c r="G1429" s="3">
        <v>39.475920000000002</v>
      </c>
      <c r="H1429" s="3">
        <v>7.5638147138964502</v>
      </c>
      <c r="I1429" s="3">
        <v>34</v>
      </c>
      <c r="J1429" s="3">
        <v>34.56</v>
      </c>
      <c r="K1429" s="3">
        <v>33.92</v>
      </c>
      <c r="L1429" s="3">
        <v>-7.3024523160762902</v>
      </c>
    </row>
    <row r="1430" spans="1:12" ht="15" customHeight="1" x14ac:dyDescent="0.25">
      <c r="A1430" s="101">
        <v>44517</v>
      </c>
      <c r="B1430" s="3">
        <v>34</v>
      </c>
      <c r="C1430" s="99">
        <v>653364</v>
      </c>
      <c r="D1430" s="3">
        <v>-2.0000000000003099E-2</v>
      </c>
      <c r="E1430" s="3">
        <v>-5.8788947677845801E-2</v>
      </c>
      <c r="F1430" s="3">
        <v>-5.8787736929244397E-2</v>
      </c>
      <c r="G1430" s="3">
        <v>39.452713000000003</v>
      </c>
      <c r="H1430" s="3">
        <v>7.5005803814713801</v>
      </c>
      <c r="I1430" s="3">
        <v>34.22</v>
      </c>
      <c r="J1430" s="3">
        <v>34.22</v>
      </c>
      <c r="K1430" s="3">
        <v>33</v>
      </c>
      <c r="L1430" s="3">
        <v>-7.3569482288828398</v>
      </c>
    </row>
    <row r="1431" spans="1:12" ht="15" customHeight="1" x14ac:dyDescent="0.25">
      <c r="A1431" s="101">
        <v>44518</v>
      </c>
      <c r="B1431" s="3">
        <v>34.700000000000003</v>
      </c>
      <c r="C1431" s="99">
        <v>581499</v>
      </c>
      <c r="D1431" s="3">
        <v>0.70000000000000195</v>
      </c>
      <c r="E1431" s="3">
        <v>2.0588235294117698</v>
      </c>
      <c r="F1431" s="3">
        <v>2.0588292622613702</v>
      </c>
      <c r="G1431" s="3">
        <v>40.264977000000002</v>
      </c>
      <c r="H1431" s="3">
        <v>9.71383378746593</v>
      </c>
      <c r="I1431" s="3">
        <v>34</v>
      </c>
      <c r="J1431" s="3">
        <v>34.92</v>
      </c>
      <c r="K1431" s="3">
        <v>33.58</v>
      </c>
      <c r="L1431" s="3">
        <v>-5.4495912806539497</v>
      </c>
    </row>
    <row r="1432" spans="1:12" ht="15" customHeight="1" x14ac:dyDescent="0.25">
      <c r="A1432" s="101">
        <v>44519</v>
      </c>
      <c r="B1432" s="3">
        <v>34.619999999999997</v>
      </c>
      <c r="C1432" s="99">
        <v>483723</v>
      </c>
      <c r="D1432" s="3">
        <v>-8.00000000000054E-2</v>
      </c>
      <c r="E1432" s="3">
        <v>-0.230547550432291</v>
      </c>
      <c r="F1432" s="3">
        <v>-0.23055023724465301</v>
      </c>
      <c r="G1432" s="3">
        <v>40.172145999999998</v>
      </c>
      <c r="H1432" s="3">
        <v>9.4608882833787291</v>
      </c>
      <c r="I1432" s="3">
        <v>34.78</v>
      </c>
      <c r="J1432" s="3">
        <v>34.840000000000003</v>
      </c>
      <c r="K1432" s="3">
        <v>34.06</v>
      </c>
      <c r="L1432" s="3">
        <v>-5.6675749318801198</v>
      </c>
    </row>
    <row r="1433" spans="1:12" ht="15" customHeight="1" x14ac:dyDescent="0.25">
      <c r="A1433" s="101">
        <v>44522</v>
      </c>
      <c r="B1433" s="3">
        <v>34.020000000000003</v>
      </c>
      <c r="C1433" s="99">
        <v>430190</v>
      </c>
      <c r="D1433" s="3">
        <v>-0.59999999999999398</v>
      </c>
      <c r="E1433" s="3">
        <v>-1.7331022530329101</v>
      </c>
      <c r="F1433" s="3">
        <v>-1.7331063169988301</v>
      </c>
      <c r="G1433" s="3">
        <v>39.475920000000002</v>
      </c>
      <c r="H1433" s="3">
        <v>7.5638147138964502</v>
      </c>
      <c r="I1433" s="3">
        <v>34.56</v>
      </c>
      <c r="J1433" s="3">
        <v>34.619999999999997</v>
      </c>
      <c r="K1433" s="3">
        <v>33.96</v>
      </c>
      <c r="L1433" s="3">
        <v>-7.3024523160762902</v>
      </c>
    </row>
    <row r="1434" spans="1:12" ht="15" customHeight="1" x14ac:dyDescent="0.25">
      <c r="A1434" s="101">
        <v>44523</v>
      </c>
      <c r="B1434" s="3">
        <v>32.520000000000003</v>
      </c>
      <c r="C1434" s="99">
        <v>701739</v>
      </c>
      <c r="D1434" s="3">
        <v>-1.5</v>
      </c>
      <c r="E1434" s="3">
        <v>-4.4091710758377296</v>
      </c>
      <c r="F1434" s="3">
        <v>-4.4091613317688401</v>
      </c>
      <c r="G1434" s="3">
        <v>37.735363</v>
      </c>
      <c r="H1434" s="3">
        <v>2.8211525885558402</v>
      </c>
      <c r="I1434" s="3">
        <v>34</v>
      </c>
      <c r="J1434" s="3">
        <v>34.020000000000003</v>
      </c>
      <c r="K1434" s="3">
        <v>32.5</v>
      </c>
      <c r="L1434" s="3">
        <v>-11.389645776566701</v>
      </c>
    </row>
    <row r="1435" spans="1:12" ht="15" customHeight="1" x14ac:dyDescent="0.25">
      <c r="A1435" s="101">
        <v>44524</v>
      </c>
      <c r="B1435" s="3">
        <v>33.36</v>
      </c>
      <c r="C1435" s="99">
        <v>732742</v>
      </c>
      <c r="D1435" s="3">
        <v>0.83999999999999597</v>
      </c>
      <c r="E1435" s="3">
        <v>2.5830258302582898</v>
      </c>
      <c r="F1435" s="3">
        <v>2.5830200705900301</v>
      </c>
      <c r="G1435" s="3">
        <v>38.710075000000003</v>
      </c>
      <c r="H1435" s="3">
        <v>5.4770435967302404</v>
      </c>
      <c r="I1435" s="3">
        <v>32.6</v>
      </c>
      <c r="J1435" s="3">
        <v>33.58</v>
      </c>
      <c r="K1435" s="3">
        <v>32.200000000000003</v>
      </c>
      <c r="L1435" s="3">
        <v>-9.1008174386921006</v>
      </c>
    </row>
    <row r="1436" spans="1:12" ht="15" customHeight="1" x14ac:dyDescent="0.25">
      <c r="A1436" s="101">
        <v>44525</v>
      </c>
      <c r="B1436" s="3">
        <v>32.44</v>
      </c>
      <c r="C1436" s="99">
        <v>1055266</v>
      </c>
      <c r="D1436" s="3">
        <v>-0.92000000000000104</v>
      </c>
      <c r="E1436" s="3">
        <v>-2.7577937649880102</v>
      </c>
      <c r="F1436" s="3">
        <v>-2.7577962584676001</v>
      </c>
      <c r="G1436" s="3">
        <v>37.642530000000001</v>
      </c>
      <c r="H1436" s="3">
        <v>2.56820163487737</v>
      </c>
      <c r="I1436" s="3">
        <v>33.58</v>
      </c>
      <c r="J1436" s="3">
        <v>33.58</v>
      </c>
      <c r="K1436" s="3">
        <v>32.22</v>
      </c>
      <c r="L1436" s="3">
        <v>-11.607629427792901</v>
      </c>
    </row>
    <row r="1437" spans="1:12" ht="15" customHeight="1" x14ac:dyDescent="0.25">
      <c r="A1437" s="101">
        <v>44526</v>
      </c>
      <c r="B1437" s="3">
        <v>31.3</v>
      </c>
      <c r="C1437" s="99">
        <v>1023905</v>
      </c>
      <c r="D1437" s="3">
        <v>-1.1399999999999899</v>
      </c>
      <c r="E1437" s="3">
        <v>-3.5141800246609001</v>
      </c>
      <c r="F1437" s="3">
        <v>-3.5141846204280101</v>
      </c>
      <c r="G1437" s="3">
        <v>36.319701999999999</v>
      </c>
      <c r="H1437" s="3">
        <v>-1.03623433242507</v>
      </c>
      <c r="I1437" s="3">
        <v>31.9</v>
      </c>
      <c r="J1437" s="3">
        <v>32.92</v>
      </c>
      <c r="K1437" s="3">
        <v>31.3</v>
      </c>
      <c r="L1437" s="3">
        <v>-14.7138964577656</v>
      </c>
    </row>
    <row r="1438" spans="1:12" ht="15" customHeight="1" x14ac:dyDescent="0.25">
      <c r="A1438" s="101">
        <v>44529</v>
      </c>
      <c r="B1438" s="3">
        <v>31.12</v>
      </c>
      <c r="C1438" s="99">
        <v>424806</v>
      </c>
      <c r="D1438" s="3">
        <v>-0.17999999999999899</v>
      </c>
      <c r="E1438" s="3">
        <v>-0.57507987220447498</v>
      </c>
      <c r="F1438" s="3">
        <v>-0.57506529100925796</v>
      </c>
      <c r="G1438" s="3">
        <v>36.110840000000003</v>
      </c>
      <c r="H1438" s="3">
        <v>-1.60534059945503</v>
      </c>
      <c r="I1438" s="3">
        <v>31.58</v>
      </c>
      <c r="J1438" s="3">
        <v>32.08</v>
      </c>
      <c r="K1438" s="3">
        <v>31.12</v>
      </c>
      <c r="L1438" s="3">
        <v>-15.2043596730245</v>
      </c>
    </row>
    <row r="1439" spans="1:12" ht="15" customHeight="1" x14ac:dyDescent="0.25">
      <c r="A1439" s="101">
        <v>44530</v>
      </c>
      <c r="B1439" s="3">
        <v>30.56</v>
      </c>
      <c r="C1439" s="99">
        <v>684340</v>
      </c>
      <c r="D1439" s="3">
        <v>-0.56000000000000205</v>
      </c>
      <c r="E1439" s="3">
        <v>-1.79948586118252</v>
      </c>
      <c r="F1439" s="3">
        <v>-1.7994873561512299</v>
      </c>
      <c r="G1439" s="3">
        <v>35.461030000000001</v>
      </c>
      <c r="H1439" s="3">
        <v>-3.3759400544959099</v>
      </c>
      <c r="I1439" s="3">
        <v>30.98</v>
      </c>
      <c r="J1439" s="3">
        <v>31.12</v>
      </c>
      <c r="K1439" s="3">
        <v>30.5</v>
      </c>
      <c r="L1439" s="3">
        <v>-16.730245231607601</v>
      </c>
    </row>
    <row r="1440" spans="1:12" ht="15" customHeight="1" x14ac:dyDescent="0.25">
      <c r="A1440" s="101">
        <v>44531</v>
      </c>
      <c r="B1440" s="3">
        <v>31.3</v>
      </c>
      <c r="C1440" s="99">
        <v>530272</v>
      </c>
      <c r="D1440" s="3">
        <v>0.74000000000000199</v>
      </c>
      <c r="E1440" s="3">
        <v>2.42146596858638</v>
      </c>
      <c r="F1440" s="3">
        <v>2.4214525071606801</v>
      </c>
      <c r="G1440" s="3">
        <v>36.319701999999999</v>
      </c>
      <c r="H1440" s="3">
        <v>-1.03623433242507</v>
      </c>
      <c r="I1440" s="3">
        <v>31.18</v>
      </c>
      <c r="J1440" s="3">
        <v>31.48</v>
      </c>
      <c r="K1440" s="3">
        <v>30.6</v>
      </c>
      <c r="L1440" s="3">
        <v>-14.7138964577656</v>
      </c>
    </row>
    <row r="1441" spans="1:12" ht="15" customHeight="1" x14ac:dyDescent="0.25">
      <c r="A1441" s="101">
        <v>44532</v>
      </c>
      <c r="B1441" s="3">
        <v>30.8</v>
      </c>
      <c r="C1441" s="99">
        <v>1095623</v>
      </c>
      <c r="D1441" s="3">
        <v>-0.5</v>
      </c>
      <c r="E1441" s="3">
        <v>-1.59744408945686</v>
      </c>
      <c r="F1441" s="3">
        <v>-1.5974387675317301</v>
      </c>
      <c r="G1441" s="3">
        <v>35.739516999999999</v>
      </c>
      <c r="H1441" s="3">
        <v>-2.6171198910081799</v>
      </c>
      <c r="I1441" s="3">
        <v>30.8</v>
      </c>
      <c r="J1441" s="3">
        <v>31.16</v>
      </c>
      <c r="K1441" s="3">
        <v>29.98</v>
      </c>
      <c r="L1441" s="3">
        <v>-16.076294277929101</v>
      </c>
    </row>
    <row r="1442" spans="1:12" ht="15" customHeight="1" x14ac:dyDescent="0.25">
      <c r="A1442" s="101">
        <v>44533</v>
      </c>
      <c r="B1442" s="3">
        <v>30.72</v>
      </c>
      <c r="C1442" s="99">
        <v>813273</v>
      </c>
      <c r="D1442" s="3">
        <v>-8.0000000000001806E-2</v>
      </c>
      <c r="E1442" s="3">
        <v>-0.25974025974026999</v>
      </c>
      <c r="F1442" s="3">
        <v>-0.25974049957082601</v>
      </c>
      <c r="G1442" s="3">
        <v>35.646687</v>
      </c>
      <c r="H1442" s="3">
        <v>-2.8700626702997298</v>
      </c>
      <c r="I1442" s="3">
        <v>30.5</v>
      </c>
      <c r="J1442" s="3">
        <v>31.1</v>
      </c>
      <c r="K1442" s="3">
        <v>30.38</v>
      </c>
      <c r="L1442" s="3">
        <v>-16.294277929155299</v>
      </c>
    </row>
    <row r="1443" spans="1:12" ht="15" customHeight="1" x14ac:dyDescent="0.25">
      <c r="A1443" s="101">
        <v>44536</v>
      </c>
      <c r="B1443" s="3">
        <v>31.26</v>
      </c>
      <c r="C1443" s="99">
        <v>735238</v>
      </c>
      <c r="D1443" s="3">
        <v>0.54000000000000203</v>
      </c>
      <c r="E1443" s="3">
        <v>1.7578125</v>
      </c>
      <c r="F1443" s="3">
        <v>1.7578155299537499</v>
      </c>
      <c r="G1443" s="3">
        <v>36.273290000000003</v>
      </c>
      <c r="H1443" s="3">
        <v>-1.1626975476839201</v>
      </c>
      <c r="I1443" s="3">
        <v>30.7</v>
      </c>
      <c r="J1443" s="3">
        <v>31.34</v>
      </c>
      <c r="K1443" s="3">
        <v>30.12</v>
      </c>
      <c r="L1443" s="3">
        <v>-14.822888283378701</v>
      </c>
    </row>
    <row r="1444" spans="1:12" ht="15" customHeight="1" x14ac:dyDescent="0.25">
      <c r="A1444" s="101">
        <v>44537</v>
      </c>
      <c r="B1444" s="3">
        <v>32.14</v>
      </c>
      <c r="C1444" s="99">
        <v>601432</v>
      </c>
      <c r="D1444" s="3">
        <v>0.87999999999999901</v>
      </c>
      <c r="E1444" s="3">
        <v>2.8150991682661402</v>
      </c>
      <c r="F1444" s="3">
        <v>2.81510169052765</v>
      </c>
      <c r="G1444" s="3">
        <v>37.294420000000002</v>
      </c>
      <c r="H1444" s="3">
        <v>1.6196730245231501</v>
      </c>
      <c r="I1444" s="3">
        <v>31.26</v>
      </c>
      <c r="J1444" s="3">
        <v>32.200000000000003</v>
      </c>
      <c r="K1444" s="3">
        <v>31.16</v>
      </c>
      <c r="L1444" s="3">
        <v>-12.425068119891</v>
      </c>
    </row>
    <row r="1445" spans="1:12" ht="15" customHeight="1" x14ac:dyDescent="0.25">
      <c r="A1445" s="101">
        <v>44538</v>
      </c>
      <c r="B1445" s="3">
        <v>33.5</v>
      </c>
      <c r="C1445" s="99">
        <v>1010412</v>
      </c>
      <c r="D1445" s="3">
        <v>1.3599999999999901</v>
      </c>
      <c r="E1445" s="3">
        <v>4.2314872433105002</v>
      </c>
      <c r="F1445" s="3">
        <v>4.2314855680822996</v>
      </c>
      <c r="G1445" s="3">
        <v>38.872528000000003</v>
      </c>
      <c r="H1445" s="3">
        <v>5.91969482288828</v>
      </c>
      <c r="I1445" s="3">
        <v>32.14</v>
      </c>
      <c r="J1445" s="3">
        <v>33.64</v>
      </c>
      <c r="K1445" s="3">
        <v>31.98</v>
      </c>
      <c r="L1445" s="3">
        <v>-8.7193460490463206</v>
      </c>
    </row>
    <row r="1446" spans="1:12" ht="15" customHeight="1" x14ac:dyDescent="0.25">
      <c r="A1446" s="101">
        <v>44539</v>
      </c>
      <c r="B1446" s="3">
        <v>34.04</v>
      </c>
      <c r="C1446" s="99">
        <v>637522</v>
      </c>
      <c r="D1446" s="3">
        <v>0.53999999999999904</v>
      </c>
      <c r="E1446" s="3">
        <v>1.61194029850746</v>
      </c>
      <c r="F1446" s="3">
        <v>1.61194044287522</v>
      </c>
      <c r="G1446" s="3">
        <v>39.499130000000001</v>
      </c>
      <c r="H1446" s="3">
        <v>7.6270572207084397</v>
      </c>
      <c r="I1446" s="3">
        <v>33.78</v>
      </c>
      <c r="J1446" s="3">
        <v>34.42</v>
      </c>
      <c r="K1446" s="3">
        <v>33.5</v>
      </c>
      <c r="L1446" s="3">
        <v>-7.2479564032697601</v>
      </c>
    </row>
    <row r="1447" spans="1:12" ht="15" customHeight="1" x14ac:dyDescent="0.25">
      <c r="A1447" s="101">
        <v>44540</v>
      </c>
      <c r="B1447" s="3">
        <v>34.04</v>
      </c>
      <c r="C1447" s="99">
        <v>393147</v>
      </c>
      <c r="D1447" s="3"/>
      <c r="E1447" s="3"/>
      <c r="F1447" s="3"/>
      <c r="G1447" s="3">
        <v>39.499130000000001</v>
      </c>
      <c r="H1447" s="3">
        <v>7.6270572207084397</v>
      </c>
      <c r="I1447" s="3">
        <v>34</v>
      </c>
      <c r="J1447" s="3">
        <v>34.28</v>
      </c>
      <c r="K1447" s="3">
        <v>33.619999999999997</v>
      </c>
      <c r="L1447" s="3">
        <v>-7.2479564032697601</v>
      </c>
    </row>
    <row r="1448" spans="1:12" ht="15" customHeight="1" x14ac:dyDescent="0.25">
      <c r="A1448" s="101">
        <v>44543</v>
      </c>
      <c r="B1448" s="3">
        <v>33.64</v>
      </c>
      <c r="C1448" s="99">
        <v>445303</v>
      </c>
      <c r="D1448" s="3">
        <v>-0.39999999999999802</v>
      </c>
      <c r="E1448" s="3">
        <v>-1.17508813160986</v>
      </c>
      <c r="F1448" s="3">
        <v>-1.17508917285014</v>
      </c>
      <c r="G1448" s="3">
        <v>39.034979999999997</v>
      </c>
      <c r="H1448" s="3">
        <v>6.3623433242506602</v>
      </c>
      <c r="I1448" s="3">
        <v>34.04</v>
      </c>
      <c r="J1448" s="3">
        <v>34.4</v>
      </c>
      <c r="K1448" s="3">
        <v>33.56</v>
      </c>
      <c r="L1448" s="3">
        <v>-8.3378746594005495</v>
      </c>
    </row>
    <row r="1449" spans="1:12" ht="15" customHeight="1" x14ac:dyDescent="0.25">
      <c r="A1449" s="101">
        <v>44544</v>
      </c>
      <c r="B1449" s="3">
        <v>32.72</v>
      </c>
      <c r="C1449" s="99">
        <v>528534</v>
      </c>
      <c r="D1449" s="3">
        <v>-0.92000000000000104</v>
      </c>
      <c r="E1449" s="3">
        <v>-2.73483947681332</v>
      </c>
      <c r="F1449" s="3">
        <v>-2.7348342435425699</v>
      </c>
      <c r="G1449" s="3">
        <v>37.967438000000001</v>
      </c>
      <c r="H1449" s="3">
        <v>3.4535095367847299</v>
      </c>
      <c r="I1449" s="3">
        <v>34</v>
      </c>
      <c r="J1449" s="3">
        <v>34.200000000000003</v>
      </c>
      <c r="K1449" s="3">
        <v>32.72</v>
      </c>
      <c r="L1449" s="3">
        <v>-10.8446866485013</v>
      </c>
    </row>
    <row r="1450" spans="1:12" ht="15" customHeight="1" x14ac:dyDescent="0.25">
      <c r="A1450" s="101">
        <v>44545</v>
      </c>
      <c r="B1450" s="3">
        <v>32.82</v>
      </c>
      <c r="C1450" s="99">
        <v>391681</v>
      </c>
      <c r="D1450" s="3">
        <v>0.100000000000001</v>
      </c>
      <c r="E1450" s="3">
        <v>0.30562347188265399</v>
      </c>
      <c r="F1450" s="3">
        <v>0.30561714488081998</v>
      </c>
      <c r="G1450" s="3">
        <v>38.083472999999998</v>
      </c>
      <c r="H1450" s="3">
        <v>3.7696811989100598</v>
      </c>
      <c r="I1450" s="3">
        <v>32.96</v>
      </c>
      <c r="J1450" s="3">
        <v>33.6</v>
      </c>
      <c r="K1450" s="3">
        <v>32.700000000000003</v>
      </c>
      <c r="L1450" s="3">
        <v>-10.5722070844686</v>
      </c>
    </row>
    <row r="1451" spans="1:12" ht="15" customHeight="1" x14ac:dyDescent="0.25">
      <c r="A1451" s="101">
        <v>44546</v>
      </c>
      <c r="B1451" s="3">
        <v>32.619999999999997</v>
      </c>
      <c r="C1451" s="99">
        <v>727363</v>
      </c>
      <c r="D1451" s="3">
        <v>-0.20000000000000201</v>
      </c>
      <c r="E1451" s="3">
        <v>-0.60938452163316004</v>
      </c>
      <c r="F1451" s="3">
        <v>-0.60937982205562202</v>
      </c>
      <c r="G1451" s="3">
        <v>37.851399999999998</v>
      </c>
      <c r="H1451" s="3">
        <v>3.1373297002724598</v>
      </c>
      <c r="I1451" s="3">
        <v>33.1</v>
      </c>
      <c r="J1451" s="3">
        <v>33.28</v>
      </c>
      <c r="K1451" s="3">
        <v>32.299999999999997</v>
      </c>
      <c r="L1451" s="3">
        <v>-11.117166212534</v>
      </c>
    </row>
    <row r="1452" spans="1:12" ht="15" customHeight="1" x14ac:dyDescent="0.25">
      <c r="A1452" s="101">
        <v>44547</v>
      </c>
      <c r="B1452" s="3">
        <v>33.92</v>
      </c>
      <c r="C1452" s="99">
        <v>577863</v>
      </c>
      <c r="D1452" s="3">
        <v>1.3</v>
      </c>
      <c r="E1452" s="3">
        <v>3.98528510116493</v>
      </c>
      <c r="F1452" s="3">
        <v>3.98527399250754</v>
      </c>
      <c r="G1452" s="3">
        <v>39.359881999999999</v>
      </c>
      <c r="H1452" s="3">
        <v>7.2476348773841801</v>
      </c>
      <c r="I1452" s="3">
        <v>32.619999999999997</v>
      </c>
      <c r="J1452" s="3">
        <v>33.979999999999997</v>
      </c>
      <c r="K1452" s="3">
        <v>32.340000000000003</v>
      </c>
      <c r="L1452" s="3">
        <v>-7.5749318801089904</v>
      </c>
    </row>
    <row r="1453" spans="1:12" ht="15" customHeight="1" x14ac:dyDescent="0.25">
      <c r="A1453" s="101">
        <v>44550</v>
      </c>
      <c r="B1453" s="3">
        <v>33.32</v>
      </c>
      <c r="C1453" s="99">
        <v>497962</v>
      </c>
      <c r="D1453" s="3">
        <v>-0.60000000000000098</v>
      </c>
      <c r="E1453" s="3">
        <v>-1.7688679245283001</v>
      </c>
      <c r="F1453" s="3">
        <v>-1.7688620103078401</v>
      </c>
      <c r="G1453" s="3">
        <v>38.66366</v>
      </c>
      <c r="H1453" s="3">
        <v>5.3505722070844604</v>
      </c>
      <c r="I1453" s="3">
        <v>33.42</v>
      </c>
      <c r="J1453" s="3">
        <v>33.42</v>
      </c>
      <c r="K1453" s="3">
        <v>32.6</v>
      </c>
      <c r="L1453" s="3">
        <v>-9.2098092643051803</v>
      </c>
    </row>
    <row r="1454" spans="1:12" ht="15" customHeight="1" x14ac:dyDescent="0.25">
      <c r="A1454" s="101">
        <v>44551</v>
      </c>
      <c r="B1454" s="3">
        <v>33.799999999999997</v>
      </c>
      <c r="C1454" s="99">
        <v>309084</v>
      </c>
      <c r="D1454" s="3">
        <v>0.47999999999999599</v>
      </c>
      <c r="E1454" s="3">
        <v>1.4405762304921801</v>
      </c>
      <c r="F1454" s="3">
        <v>1.4405775345634799</v>
      </c>
      <c r="G1454" s="3">
        <v>39.220640000000003</v>
      </c>
      <c r="H1454" s="3">
        <v>6.8682288828337796</v>
      </c>
      <c r="I1454" s="3">
        <v>33.380000000000003</v>
      </c>
      <c r="J1454" s="3">
        <v>33.880000000000003</v>
      </c>
      <c r="K1454" s="3">
        <v>33.08</v>
      </c>
      <c r="L1454" s="3">
        <v>-7.9019073569482403</v>
      </c>
    </row>
    <row r="1455" spans="1:12" ht="15" customHeight="1" x14ac:dyDescent="0.25">
      <c r="A1455" s="101">
        <v>44552</v>
      </c>
      <c r="B1455" s="3">
        <v>34.119999999999997</v>
      </c>
      <c r="C1455" s="99">
        <v>405866</v>
      </c>
      <c r="D1455" s="3">
        <v>0.32</v>
      </c>
      <c r="E1455" s="3">
        <v>0.94674556213016903</v>
      </c>
      <c r="F1455" s="3">
        <v>0.94673875796009699</v>
      </c>
      <c r="G1455" s="3">
        <v>39.591957000000001</v>
      </c>
      <c r="H1455" s="3">
        <v>7.8799918256130699</v>
      </c>
      <c r="I1455" s="3">
        <v>33.799999999999997</v>
      </c>
      <c r="J1455" s="3">
        <v>34.46</v>
      </c>
      <c r="K1455" s="3">
        <v>33.659999999999997</v>
      </c>
      <c r="L1455" s="3">
        <v>-7.0299727520436104</v>
      </c>
    </row>
    <row r="1456" spans="1:12" ht="15" customHeight="1" x14ac:dyDescent="0.25">
      <c r="A1456" s="101">
        <v>44553</v>
      </c>
      <c r="B1456" s="3">
        <v>34.6</v>
      </c>
      <c r="C1456" s="99">
        <v>454161</v>
      </c>
      <c r="D1456" s="3">
        <v>0.48000000000000398</v>
      </c>
      <c r="E1456" s="3">
        <v>1.40679953106683</v>
      </c>
      <c r="F1456" s="3">
        <v>1.4068008813002</v>
      </c>
      <c r="G1456" s="3">
        <v>40.148936999999997</v>
      </c>
      <c r="H1456" s="3">
        <v>9.3976485013623794</v>
      </c>
      <c r="I1456" s="3">
        <v>34.119999999999997</v>
      </c>
      <c r="J1456" s="3">
        <v>35.06</v>
      </c>
      <c r="K1456" s="3">
        <v>34.119999999999997</v>
      </c>
      <c r="L1456" s="3">
        <v>-5.7220708446866499</v>
      </c>
    </row>
    <row r="1457" spans="1:12" ht="15" customHeight="1" x14ac:dyDescent="0.25">
      <c r="A1457" s="101">
        <v>44557</v>
      </c>
      <c r="B1457" s="3">
        <v>35.14</v>
      </c>
      <c r="C1457" s="99">
        <v>402024</v>
      </c>
      <c r="D1457" s="3">
        <v>0.53999999999999904</v>
      </c>
      <c r="E1457" s="3">
        <v>1.5606936416185</v>
      </c>
      <c r="F1457" s="3">
        <v>1.56069636414035</v>
      </c>
      <c r="G1457" s="3">
        <v>40.775539999999999</v>
      </c>
      <c r="H1457" s="3">
        <v>11.105013623978101</v>
      </c>
      <c r="I1457" s="3">
        <v>34.6</v>
      </c>
      <c r="J1457" s="3">
        <v>35.380000000000003</v>
      </c>
      <c r="K1457" s="3">
        <v>34.5</v>
      </c>
      <c r="L1457" s="3">
        <v>-4.2506811989100797</v>
      </c>
    </row>
    <row r="1458" spans="1:12" ht="15" customHeight="1" x14ac:dyDescent="0.25">
      <c r="A1458" s="101">
        <v>44558</v>
      </c>
      <c r="B1458" s="3">
        <v>34.619999999999997</v>
      </c>
      <c r="C1458" s="99">
        <v>291452</v>
      </c>
      <c r="D1458" s="3">
        <v>-0.52000000000000302</v>
      </c>
      <c r="E1458" s="3">
        <v>-1.47979510529312</v>
      </c>
      <c r="F1458" s="3">
        <v>-1.4797940137641299</v>
      </c>
      <c r="G1458" s="3">
        <v>40.172145999999998</v>
      </c>
      <c r="H1458" s="3">
        <v>9.4608882833787291</v>
      </c>
      <c r="I1458" s="3">
        <v>35.26</v>
      </c>
      <c r="J1458" s="3">
        <v>35.619999999999997</v>
      </c>
      <c r="K1458" s="3">
        <v>34.5</v>
      </c>
      <c r="L1458" s="3">
        <v>-5.6675749318801198</v>
      </c>
    </row>
    <row r="1459" spans="1:12" ht="15" customHeight="1" x14ac:dyDescent="0.25">
      <c r="A1459" s="101">
        <v>44559</v>
      </c>
      <c r="B1459" s="3">
        <v>34.340000000000003</v>
      </c>
      <c r="C1459" s="99">
        <v>296516</v>
      </c>
      <c r="D1459" s="3">
        <v>-0.27999999999999398</v>
      </c>
      <c r="E1459" s="3">
        <v>-0.80878105141535195</v>
      </c>
      <c r="F1459" s="3">
        <v>-0.80878427555250898</v>
      </c>
      <c r="G1459" s="3">
        <v>39.847239999999999</v>
      </c>
      <c r="H1459" s="3">
        <v>8.5755858310626607</v>
      </c>
      <c r="I1459" s="3">
        <v>34.6</v>
      </c>
      <c r="J1459" s="3">
        <v>34.9</v>
      </c>
      <c r="K1459" s="3">
        <v>34.200000000000003</v>
      </c>
      <c r="L1459" s="3">
        <v>-6.4305177111716603</v>
      </c>
    </row>
    <row r="1460" spans="1:12" ht="15" customHeight="1" x14ac:dyDescent="0.25">
      <c r="A1460" s="101">
        <v>44560</v>
      </c>
      <c r="B1460" s="3">
        <v>35.04</v>
      </c>
      <c r="C1460" s="99">
        <v>381646</v>
      </c>
      <c r="D1460" s="3">
        <v>0.69999999999999496</v>
      </c>
      <c r="E1460" s="3">
        <v>2.0384391380314302</v>
      </c>
      <c r="F1460" s="3">
        <v>2.0384448207705099</v>
      </c>
      <c r="G1460" s="3">
        <v>40.659503999999998</v>
      </c>
      <c r="H1460" s="3">
        <v>10.7888392370572</v>
      </c>
      <c r="I1460" s="3">
        <v>34.200000000000003</v>
      </c>
      <c r="J1460" s="3">
        <v>35.24</v>
      </c>
      <c r="K1460" s="3">
        <v>34.06</v>
      </c>
      <c r="L1460" s="3">
        <v>-4.5231607629427799</v>
      </c>
    </row>
    <row r="1461" spans="1:12" ht="15" customHeight="1" x14ac:dyDescent="0.25">
      <c r="A1461" s="101">
        <v>44564</v>
      </c>
      <c r="B1461" s="3">
        <v>35.799999999999997</v>
      </c>
      <c r="C1461" s="99">
        <v>342822</v>
      </c>
      <c r="D1461" s="3">
        <v>0.75999999999999801</v>
      </c>
      <c r="E1461" s="3">
        <v>2.1689497716894799</v>
      </c>
      <c r="F1461" s="3">
        <v>2.1689443137329101</v>
      </c>
      <c r="G1461" s="3">
        <v>41.541386000000003</v>
      </c>
      <c r="H1461" s="3">
        <v>13.191787465939999</v>
      </c>
      <c r="I1461" s="3">
        <v>35.04</v>
      </c>
      <c r="J1461" s="3">
        <v>35.840000000000003</v>
      </c>
      <c r="K1461" s="3">
        <v>35.04</v>
      </c>
      <c r="L1461" s="3">
        <v>-2.4523160762942902</v>
      </c>
    </row>
    <row r="1462" spans="1:12" ht="15" customHeight="1" x14ac:dyDescent="0.25">
      <c r="A1462" s="101">
        <v>44565</v>
      </c>
      <c r="B1462" s="3">
        <v>34.54</v>
      </c>
      <c r="C1462" s="99">
        <v>788241</v>
      </c>
      <c r="D1462" s="3">
        <v>-1.25999999999999</v>
      </c>
      <c r="E1462" s="3">
        <v>-3.5195530726256901</v>
      </c>
      <c r="F1462" s="3">
        <v>-3.5195407298157999</v>
      </c>
      <c r="G1462" s="3">
        <v>40.079320000000003</v>
      </c>
      <c r="H1462" s="3">
        <v>9.2079564032697494</v>
      </c>
      <c r="I1462" s="3">
        <v>35.4</v>
      </c>
      <c r="J1462" s="3">
        <v>35.700000000000003</v>
      </c>
      <c r="K1462" s="3">
        <v>34.54</v>
      </c>
      <c r="L1462" s="3">
        <v>-5.8855585831062696</v>
      </c>
    </row>
    <row r="1463" spans="1:12" ht="15" customHeight="1" x14ac:dyDescent="0.25">
      <c r="A1463" s="101">
        <v>44566</v>
      </c>
      <c r="B1463" s="3">
        <v>34.4</v>
      </c>
      <c r="C1463" s="99">
        <v>212816</v>
      </c>
      <c r="D1463" s="3">
        <v>-0.14000000000000001</v>
      </c>
      <c r="E1463" s="3">
        <v>-0.40532715691950999</v>
      </c>
      <c r="F1463" s="3">
        <v>0.75274730209993201</v>
      </c>
      <c r="G1463" s="3">
        <v>40.381016000000002</v>
      </c>
      <c r="H1463" s="3">
        <v>10.030016348773801</v>
      </c>
      <c r="I1463" s="3">
        <v>34.299999999999997</v>
      </c>
      <c r="J1463" s="3">
        <v>34.64</v>
      </c>
      <c r="K1463" s="3">
        <v>34.119999999999997</v>
      </c>
      <c r="L1463" s="3">
        <v>-6.2670299727520504</v>
      </c>
    </row>
    <row r="1464" spans="1:12" ht="15" customHeight="1" x14ac:dyDescent="0.25">
      <c r="A1464" s="101">
        <v>44568</v>
      </c>
      <c r="B1464" s="3">
        <v>32.9</v>
      </c>
      <c r="C1464" s="99">
        <v>796763</v>
      </c>
      <c r="D1464" s="3">
        <v>-1.5</v>
      </c>
      <c r="E1464" s="3">
        <v>-4.3604651162790597</v>
      </c>
      <c r="F1464" s="3">
        <v>-4.3604648283242797</v>
      </c>
      <c r="G1464" s="3">
        <v>38.620215999999999</v>
      </c>
      <c r="H1464" s="3">
        <v>5.2321961852860897</v>
      </c>
      <c r="I1464" s="3">
        <v>34.28</v>
      </c>
      <c r="J1464" s="3">
        <v>34.28</v>
      </c>
      <c r="K1464" s="3">
        <v>32.9</v>
      </c>
      <c r="L1464" s="3">
        <v>-10.354223433242501</v>
      </c>
    </row>
    <row r="1465" spans="1:12" ht="15" customHeight="1" x14ac:dyDescent="0.25">
      <c r="A1465" s="101">
        <v>44571</v>
      </c>
      <c r="B1465" s="3">
        <v>32.299999999999997</v>
      </c>
      <c r="C1465" s="99">
        <v>428770</v>
      </c>
      <c r="D1465" s="3">
        <v>-0.60000000000000098</v>
      </c>
      <c r="E1465" s="3">
        <v>-1.8237082066869299</v>
      </c>
      <c r="F1465" s="3">
        <v>-1.8237132593976</v>
      </c>
      <c r="G1465" s="3">
        <v>37.915894000000002</v>
      </c>
      <c r="H1465" s="3">
        <v>3.3130626702997201</v>
      </c>
      <c r="I1465" s="3">
        <v>32.9</v>
      </c>
      <c r="J1465" s="3">
        <v>33.159999999999997</v>
      </c>
      <c r="K1465" s="3">
        <v>32.200000000000003</v>
      </c>
      <c r="L1465" s="3">
        <v>-11.9891008174387</v>
      </c>
    </row>
    <row r="1466" spans="1:12" ht="15" customHeight="1" x14ac:dyDescent="0.25">
      <c r="A1466" s="101">
        <v>44572</v>
      </c>
      <c r="B1466" s="3">
        <v>33.04</v>
      </c>
      <c r="C1466" s="99">
        <v>277347</v>
      </c>
      <c r="D1466" s="3">
        <v>0.74000000000000199</v>
      </c>
      <c r="E1466" s="3">
        <v>2.2910216718266199</v>
      </c>
      <c r="F1466" s="3">
        <v>2.29102602723807</v>
      </c>
      <c r="G1466" s="3">
        <v>38.784557</v>
      </c>
      <c r="H1466" s="3">
        <v>5.6799918256130697</v>
      </c>
      <c r="I1466" s="3">
        <v>32.200000000000003</v>
      </c>
      <c r="J1466" s="3">
        <v>33.299999999999997</v>
      </c>
      <c r="K1466" s="3">
        <v>32.200000000000003</v>
      </c>
      <c r="L1466" s="3">
        <v>-9.9727520435967296</v>
      </c>
    </row>
    <row r="1467" spans="1:12" ht="15" customHeight="1" x14ac:dyDescent="0.25">
      <c r="A1467" s="101">
        <v>44573</v>
      </c>
      <c r="B1467" s="3">
        <v>32.880000000000003</v>
      </c>
      <c r="C1467" s="99">
        <v>272725</v>
      </c>
      <c r="D1467" s="3">
        <v>-0.15999999999999601</v>
      </c>
      <c r="E1467" s="3">
        <v>-0.48426150121064698</v>
      </c>
      <c r="F1467" s="3">
        <v>-0.484264909871223</v>
      </c>
      <c r="G1467" s="3">
        <v>38.596736999999997</v>
      </c>
      <c r="H1467" s="3">
        <v>5.1682207084468503</v>
      </c>
      <c r="I1467" s="3">
        <v>33.380000000000003</v>
      </c>
      <c r="J1467" s="3">
        <v>33.799999999999997</v>
      </c>
      <c r="K1467" s="3">
        <v>32.880000000000003</v>
      </c>
      <c r="L1467" s="3">
        <v>-10.408719346049001</v>
      </c>
    </row>
    <row r="1468" spans="1:12" ht="15" customHeight="1" x14ac:dyDescent="0.25">
      <c r="A1468" s="101">
        <v>44574</v>
      </c>
      <c r="B1468" s="3">
        <v>33.32</v>
      </c>
      <c r="C1468" s="99">
        <v>314612</v>
      </c>
      <c r="D1468" s="3">
        <v>0.439999999999997</v>
      </c>
      <c r="E1468" s="3">
        <v>1.33819951338198</v>
      </c>
      <c r="F1468" s="3">
        <v>1.338203796865</v>
      </c>
      <c r="G1468" s="3">
        <v>39.113239999999998</v>
      </c>
      <c r="H1468" s="3">
        <v>6.57558583106265</v>
      </c>
      <c r="I1468" s="3">
        <v>32.94</v>
      </c>
      <c r="J1468" s="3">
        <v>33.54</v>
      </c>
      <c r="K1468" s="3">
        <v>32.799999999999997</v>
      </c>
      <c r="L1468" s="3">
        <v>-9.2098092643051803</v>
      </c>
    </row>
    <row r="1469" spans="1:12" ht="15" customHeight="1" x14ac:dyDescent="0.25">
      <c r="A1469" s="101">
        <v>44575</v>
      </c>
      <c r="B1469" s="3">
        <v>33.119999999999997</v>
      </c>
      <c r="C1469" s="99">
        <v>300092</v>
      </c>
      <c r="D1469" s="3">
        <v>-0.20000000000000201</v>
      </c>
      <c r="E1469" s="3">
        <v>-0.60024009603842898</v>
      </c>
      <c r="F1469" s="3">
        <v>-0.60024687292587997</v>
      </c>
      <c r="G1469" s="3">
        <v>38.878464000000001</v>
      </c>
      <c r="H1469" s="3">
        <v>5.9358692098092503</v>
      </c>
      <c r="I1469" s="3">
        <v>33.1</v>
      </c>
      <c r="J1469" s="3">
        <v>33.56</v>
      </c>
      <c r="K1469" s="3">
        <v>33.04</v>
      </c>
      <c r="L1469" s="3">
        <v>-9.7547683923705808</v>
      </c>
    </row>
    <row r="1470" spans="1:12" ht="15" customHeight="1" x14ac:dyDescent="0.25">
      <c r="A1470" s="101">
        <v>44578</v>
      </c>
      <c r="B1470" s="3">
        <v>32.76</v>
      </c>
      <c r="C1470" s="99">
        <v>358933</v>
      </c>
      <c r="D1470" s="3">
        <v>-0.35999999999999899</v>
      </c>
      <c r="E1470" s="3">
        <v>-1.0869565217391199</v>
      </c>
      <c r="F1470" s="3">
        <v>-1.0869616659752901</v>
      </c>
      <c r="G1470" s="3">
        <v>38.455869999999997</v>
      </c>
      <c r="H1470" s="3">
        <v>4.7843869209809098</v>
      </c>
      <c r="I1470" s="3">
        <v>33.200000000000003</v>
      </c>
      <c r="J1470" s="3">
        <v>33.26</v>
      </c>
      <c r="K1470" s="3">
        <v>32.58</v>
      </c>
      <c r="L1470" s="3">
        <v>-10.735694822888201</v>
      </c>
    </row>
    <row r="1471" spans="1:12" ht="15" customHeight="1" x14ac:dyDescent="0.25">
      <c r="A1471" s="101">
        <v>44579</v>
      </c>
      <c r="B1471" s="3">
        <v>32.32</v>
      </c>
      <c r="C1471" s="99">
        <v>421821</v>
      </c>
      <c r="D1471" s="3">
        <v>-0.439999999999997</v>
      </c>
      <c r="E1471" s="3">
        <v>-1.3431013431013299</v>
      </c>
      <c r="F1471" s="3">
        <v>-1.3430979457752501</v>
      </c>
      <c r="G1471" s="3">
        <v>37.939369999999997</v>
      </c>
      <c r="H1471" s="3">
        <v>3.3770299727520201</v>
      </c>
      <c r="I1471" s="3">
        <v>32.799999999999997</v>
      </c>
      <c r="J1471" s="3">
        <v>32.82</v>
      </c>
      <c r="K1471" s="3">
        <v>31.54</v>
      </c>
      <c r="L1471" s="3">
        <v>-11.934604904632099</v>
      </c>
    </row>
    <row r="1472" spans="1:12" ht="15" customHeight="1" x14ac:dyDescent="0.25">
      <c r="A1472" s="101">
        <v>44580</v>
      </c>
      <c r="B1472" s="3">
        <v>33.26</v>
      </c>
      <c r="C1472" s="99">
        <v>632647</v>
      </c>
      <c r="D1472" s="3">
        <v>0.93999999999999695</v>
      </c>
      <c r="E1472" s="3">
        <v>2.9084158415841399</v>
      </c>
      <c r="F1472" s="3">
        <v>2.9084167712853399</v>
      </c>
      <c r="G1472" s="3">
        <v>39.042805000000001</v>
      </c>
      <c r="H1472" s="3">
        <v>6.3836648501362303</v>
      </c>
      <c r="I1472" s="3">
        <v>32.479999999999997</v>
      </c>
      <c r="J1472" s="3">
        <v>33.74</v>
      </c>
      <c r="K1472" s="3">
        <v>32.119999999999997</v>
      </c>
      <c r="L1472" s="3">
        <v>-9.3732970027248008</v>
      </c>
    </row>
    <row r="1473" spans="1:12" ht="15" customHeight="1" x14ac:dyDescent="0.25">
      <c r="A1473" s="101">
        <v>44581</v>
      </c>
      <c r="B1473" s="3">
        <v>33.840000000000003</v>
      </c>
      <c r="C1473" s="99">
        <v>349281</v>
      </c>
      <c r="D1473" s="3">
        <v>0.58000000000000496</v>
      </c>
      <c r="E1473" s="3">
        <v>1.7438364401683699</v>
      </c>
      <c r="F1473" s="3">
        <v>1.74383730882039</v>
      </c>
      <c r="G1473" s="3">
        <v>39.723647999999997</v>
      </c>
      <c r="H1473" s="3">
        <v>8.2388228882833605</v>
      </c>
      <c r="I1473" s="3">
        <v>33.18</v>
      </c>
      <c r="J1473" s="3">
        <v>33.979999999999997</v>
      </c>
      <c r="K1473" s="3">
        <v>32.880000000000003</v>
      </c>
      <c r="L1473" s="3">
        <v>-7.7929155313351401</v>
      </c>
    </row>
    <row r="1474" spans="1:12" ht="15" customHeight="1" x14ac:dyDescent="0.25">
      <c r="A1474" s="101">
        <v>44582</v>
      </c>
      <c r="B1474" s="3">
        <v>33.26</v>
      </c>
      <c r="C1474" s="99">
        <v>606631</v>
      </c>
      <c r="D1474" s="3">
        <v>-0.58000000000000496</v>
      </c>
      <c r="E1474" s="3">
        <v>-1.71394799054375</v>
      </c>
      <c r="F1474" s="3">
        <v>-1.7139488296744401</v>
      </c>
      <c r="G1474" s="3">
        <v>39.042805000000001</v>
      </c>
      <c r="H1474" s="3">
        <v>6.3836648501362303</v>
      </c>
      <c r="I1474" s="3">
        <v>33.5</v>
      </c>
      <c r="J1474" s="3">
        <v>33.68</v>
      </c>
      <c r="K1474" s="3">
        <v>33</v>
      </c>
      <c r="L1474" s="3">
        <v>-9.3732970027248008</v>
      </c>
    </row>
    <row r="1475" spans="1:12" ht="15" customHeight="1" x14ac:dyDescent="0.25">
      <c r="A1475" s="101">
        <v>44585</v>
      </c>
      <c r="B1475" s="3">
        <v>31.5</v>
      </c>
      <c r="C1475" s="99">
        <v>783920</v>
      </c>
      <c r="D1475" s="3">
        <v>-1.75999999999999</v>
      </c>
      <c r="E1475" s="3">
        <v>-5.2916416115453897</v>
      </c>
      <c r="F1475" s="3">
        <v>-5.2916408029597397</v>
      </c>
      <c r="G1475" s="3">
        <v>36.976799999999997</v>
      </c>
      <c r="H1475" s="3">
        <v>0.75422343324249097</v>
      </c>
      <c r="I1475" s="3">
        <v>33.26</v>
      </c>
      <c r="J1475" s="3">
        <v>33.4</v>
      </c>
      <c r="K1475" s="3">
        <v>31</v>
      </c>
      <c r="L1475" s="3">
        <v>-14.168937329700199</v>
      </c>
    </row>
    <row r="1476" spans="1:12" ht="15" customHeight="1" x14ac:dyDescent="0.25">
      <c r="A1476" s="101">
        <v>44586</v>
      </c>
      <c r="B1476" s="3">
        <v>31.46</v>
      </c>
      <c r="C1476" s="99">
        <v>911129</v>
      </c>
      <c r="D1476" s="3">
        <v>-3.9999999999999099E-2</v>
      </c>
      <c r="E1476" s="3">
        <v>-0.12698412698411901</v>
      </c>
      <c r="F1476" s="3">
        <v>-0.126987732848693</v>
      </c>
      <c r="G1476" s="3">
        <v>36.929844000000003</v>
      </c>
      <c r="H1476" s="3">
        <v>0.626277929155313</v>
      </c>
      <c r="I1476" s="3">
        <v>31.6</v>
      </c>
      <c r="J1476" s="3">
        <v>31.8</v>
      </c>
      <c r="K1476" s="3">
        <v>31</v>
      </c>
      <c r="L1476" s="3">
        <v>-14.2779291553133</v>
      </c>
    </row>
    <row r="1477" spans="1:12" ht="15" customHeight="1" x14ac:dyDescent="0.25">
      <c r="A1477" s="101">
        <v>44587</v>
      </c>
      <c r="B1477" s="3">
        <v>32.119999999999997</v>
      </c>
      <c r="C1477" s="99">
        <v>545420</v>
      </c>
      <c r="D1477" s="3">
        <v>0.65999999999999603</v>
      </c>
      <c r="E1477" s="3">
        <v>2.0979020979020802</v>
      </c>
      <c r="F1477" s="3">
        <v>2.0979048814828398</v>
      </c>
      <c r="G1477" s="3">
        <v>37.704597</v>
      </c>
      <c r="H1477" s="3">
        <v>2.7373215258855499</v>
      </c>
      <c r="I1477" s="3">
        <v>31.96</v>
      </c>
      <c r="J1477" s="3">
        <v>33.14</v>
      </c>
      <c r="K1477" s="3">
        <v>31.7</v>
      </c>
      <c r="L1477" s="3">
        <v>-12.4795640326975</v>
      </c>
    </row>
    <row r="1478" spans="1:12" ht="15" customHeight="1" x14ac:dyDescent="0.25">
      <c r="A1478" s="101">
        <v>44588</v>
      </c>
      <c r="B1478" s="3">
        <v>31.78</v>
      </c>
      <c r="C1478" s="99">
        <v>786440</v>
      </c>
      <c r="D1478" s="3">
        <v>-0.33999999999999603</v>
      </c>
      <c r="E1478" s="3">
        <v>-1.05853051058529</v>
      </c>
      <c r="F1478" s="3">
        <v>-1.0585234474194201</v>
      </c>
      <c r="G1478" s="3">
        <v>37.305484999999997</v>
      </c>
      <c r="H1478" s="3">
        <v>1.6498228882833601</v>
      </c>
      <c r="I1478" s="3">
        <v>32.04</v>
      </c>
      <c r="J1478" s="3">
        <v>32.46</v>
      </c>
      <c r="K1478" s="3">
        <v>31.52</v>
      </c>
      <c r="L1478" s="3">
        <v>-13.4059945504087</v>
      </c>
    </row>
    <row r="1479" spans="1:12" ht="15" customHeight="1" x14ac:dyDescent="0.25">
      <c r="A1479" s="101">
        <v>44589</v>
      </c>
      <c r="B1479" s="3">
        <v>33.020000000000003</v>
      </c>
      <c r="C1479" s="99">
        <v>489827</v>
      </c>
      <c r="D1479" s="3">
        <v>1.24</v>
      </c>
      <c r="E1479" s="3">
        <v>3.9018250471994902</v>
      </c>
      <c r="F1479" s="3">
        <v>3.9018203355351</v>
      </c>
      <c r="G1479" s="3">
        <v>38.761077999999998</v>
      </c>
      <c r="H1479" s="3">
        <v>5.6160163487738197</v>
      </c>
      <c r="I1479" s="3">
        <v>32.14</v>
      </c>
      <c r="J1479" s="3">
        <v>33.020000000000003</v>
      </c>
      <c r="K1479" s="3">
        <v>31.68</v>
      </c>
      <c r="L1479" s="3">
        <v>-10.027247956403199</v>
      </c>
    </row>
    <row r="1480" spans="1:12" ht="15" customHeight="1" x14ac:dyDescent="0.25">
      <c r="A1480" s="101">
        <v>44592</v>
      </c>
      <c r="B1480" s="3">
        <v>33.74</v>
      </c>
      <c r="C1480" s="99">
        <v>263496</v>
      </c>
      <c r="D1480" s="3">
        <v>0.71999999999999797</v>
      </c>
      <c r="E1480" s="3">
        <v>2.18049666868564</v>
      </c>
      <c r="F1480" s="3">
        <v>2.1804966311824399</v>
      </c>
      <c r="G1480" s="3">
        <v>39.606262000000001</v>
      </c>
      <c r="H1480" s="3">
        <v>7.9189700272479504</v>
      </c>
      <c r="I1480" s="3">
        <v>33.020000000000003</v>
      </c>
      <c r="J1480" s="3">
        <v>33.979999999999997</v>
      </c>
      <c r="K1480" s="3">
        <v>32.840000000000003</v>
      </c>
      <c r="L1480" s="3">
        <v>-8.0653950953678493</v>
      </c>
    </row>
    <row r="1481" spans="1:12" ht="15" customHeight="1" x14ac:dyDescent="0.25">
      <c r="A1481" s="101">
        <v>44593</v>
      </c>
      <c r="B1481" s="3">
        <v>34.200000000000003</v>
      </c>
      <c r="C1481" s="99">
        <v>570060</v>
      </c>
      <c r="D1481" s="3">
        <v>0.46</v>
      </c>
      <c r="E1481" s="3">
        <v>1.36336692353289</v>
      </c>
      <c r="F1481" s="3">
        <v>1.3633652173486901</v>
      </c>
      <c r="G1481" s="3">
        <v>40.146239999999999</v>
      </c>
      <c r="H1481" s="3">
        <v>9.3902997275204196</v>
      </c>
      <c r="I1481" s="3">
        <v>33.9</v>
      </c>
      <c r="J1481" s="3">
        <v>34.479999999999997</v>
      </c>
      <c r="K1481" s="3">
        <v>33.72</v>
      </c>
      <c r="L1481" s="3">
        <v>-6.8119891008174296</v>
      </c>
    </row>
    <row r="1482" spans="1:12" ht="15" customHeight="1" x14ac:dyDescent="0.25">
      <c r="A1482" s="101">
        <v>44594</v>
      </c>
      <c r="B1482" s="3">
        <v>34.299999999999997</v>
      </c>
      <c r="C1482" s="99">
        <v>397955</v>
      </c>
      <c r="D1482" s="3">
        <v>9.9999999999994302E-2</v>
      </c>
      <c r="E1482" s="3">
        <v>0.292397660818699</v>
      </c>
      <c r="F1482" s="3">
        <v>0.29239600022319401</v>
      </c>
      <c r="G1482" s="3">
        <v>40.263626000000002</v>
      </c>
      <c r="H1482" s="3">
        <v>9.7101525885558502</v>
      </c>
      <c r="I1482" s="3">
        <v>34.479999999999997</v>
      </c>
      <c r="J1482" s="3">
        <v>34.96</v>
      </c>
      <c r="K1482" s="3">
        <v>33.96</v>
      </c>
      <c r="L1482" s="3">
        <v>-6.5395095367847498</v>
      </c>
    </row>
    <row r="1483" spans="1:12" ht="15" customHeight="1" x14ac:dyDescent="0.25">
      <c r="A1483" s="101">
        <v>44595</v>
      </c>
      <c r="B1483" s="3">
        <v>33.979999999999997</v>
      </c>
      <c r="C1483" s="99">
        <v>290626</v>
      </c>
      <c r="D1483" s="3">
        <v>-0.32</v>
      </c>
      <c r="E1483" s="3">
        <v>-0.93294460641399901</v>
      </c>
      <c r="F1483" s="3">
        <v>-0.93294131035291905</v>
      </c>
      <c r="G1483" s="3">
        <v>39.887990000000002</v>
      </c>
      <c r="H1483" s="3">
        <v>8.6866212534059901</v>
      </c>
      <c r="I1483" s="3">
        <v>34.299999999999997</v>
      </c>
      <c r="J1483" s="3">
        <v>34.340000000000003</v>
      </c>
      <c r="K1483" s="3">
        <v>33.799999999999997</v>
      </c>
      <c r="L1483" s="3">
        <v>-7.4114441416893797</v>
      </c>
    </row>
    <row r="1484" spans="1:12" ht="15" customHeight="1" x14ac:dyDescent="0.25">
      <c r="A1484" s="101">
        <v>44596</v>
      </c>
      <c r="B1484" s="3">
        <v>33.5</v>
      </c>
      <c r="C1484" s="99">
        <v>470252</v>
      </c>
      <c r="D1484" s="3">
        <v>-0.47999999999999599</v>
      </c>
      <c r="E1484" s="3">
        <v>-1.41259564449675</v>
      </c>
      <c r="F1484" s="3">
        <v>-1.4125931138671199</v>
      </c>
      <c r="G1484" s="3">
        <v>39.324534999999997</v>
      </c>
      <c r="H1484" s="3">
        <v>7.1513215258855398</v>
      </c>
      <c r="I1484" s="3">
        <v>33.979999999999997</v>
      </c>
      <c r="J1484" s="3">
        <v>34.119999999999997</v>
      </c>
      <c r="K1484" s="3">
        <v>33.14</v>
      </c>
      <c r="L1484" s="3">
        <v>-8.7193460490463206</v>
      </c>
    </row>
    <row r="1485" spans="1:12" ht="15" customHeight="1" x14ac:dyDescent="0.25">
      <c r="A1485" s="101">
        <v>44599</v>
      </c>
      <c r="B1485" s="3">
        <v>35.18</v>
      </c>
      <c r="C1485" s="99">
        <v>431308</v>
      </c>
      <c r="D1485" s="3">
        <v>1.6799999999999899</v>
      </c>
      <c r="E1485" s="3">
        <v>5.0149253731343197</v>
      </c>
      <c r="F1485" s="3">
        <v>5.0149226176482404</v>
      </c>
      <c r="G1485" s="3">
        <v>41.29663</v>
      </c>
      <c r="H1485" s="3">
        <v>12.524877384196101</v>
      </c>
      <c r="I1485" s="3">
        <v>33.380000000000003</v>
      </c>
      <c r="J1485" s="3">
        <v>35.18</v>
      </c>
      <c r="K1485" s="3">
        <v>33.28</v>
      </c>
      <c r="L1485" s="3">
        <v>-4.1416893732970097</v>
      </c>
    </row>
    <row r="1486" spans="1:12" ht="15" customHeight="1" x14ac:dyDescent="0.25">
      <c r="A1486" s="101">
        <v>44600</v>
      </c>
      <c r="B1486" s="3">
        <v>34.64</v>
      </c>
      <c r="C1486" s="99">
        <v>603272</v>
      </c>
      <c r="D1486" s="3">
        <v>-0.53999999999999904</v>
      </c>
      <c r="E1486" s="3">
        <v>-1.5349630471858999</v>
      </c>
      <c r="F1486" s="3">
        <v>-1.5349606009013299</v>
      </c>
      <c r="G1486" s="3">
        <v>40.662742999999999</v>
      </c>
      <c r="H1486" s="3">
        <v>10.797664850136201</v>
      </c>
      <c r="I1486" s="3">
        <v>35.299999999999997</v>
      </c>
      <c r="J1486" s="3">
        <v>35.299999999999997</v>
      </c>
      <c r="K1486" s="3">
        <v>33.880000000000003</v>
      </c>
      <c r="L1486" s="3">
        <v>-5.6130790190735702</v>
      </c>
    </row>
    <row r="1487" spans="1:12" ht="15" customHeight="1" x14ac:dyDescent="0.25">
      <c r="A1487" s="101">
        <v>44601</v>
      </c>
      <c r="B1487" s="3">
        <v>35.86</v>
      </c>
      <c r="C1487" s="99">
        <v>879914</v>
      </c>
      <c r="D1487" s="3">
        <v>1.21999999999999</v>
      </c>
      <c r="E1487" s="3">
        <v>3.52193995381062</v>
      </c>
      <c r="F1487" s="3">
        <v>3.5219389897036701</v>
      </c>
      <c r="G1487" s="3">
        <v>42.094859999999997</v>
      </c>
      <c r="H1487" s="3">
        <v>14.6998910081743</v>
      </c>
      <c r="I1487" s="3">
        <v>34.72</v>
      </c>
      <c r="J1487" s="3">
        <v>35.9</v>
      </c>
      <c r="K1487" s="3">
        <v>33.6</v>
      </c>
      <c r="L1487" s="3">
        <v>-2.2888283378746599</v>
      </c>
    </row>
    <row r="1488" spans="1:12" ht="15" customHeight="1" x14ac:dyDescent="0.25">
      <c r="A1488" s="101">
        <v>44602</v>
      </c>
      <c r="B1488" s="3">
        <v>36.92</v>
      </c>
      <c r="C1488" s="99">
        <v>923383</v>
      </c>
      <c r="D1488" s="3">
        <v>1.06</v>
      </c>
      <c r="E1488" s="3">
        <v>2.95593976575572</v>
      </c>
      <c r="F1488" s="3">
        <v>2.95593571281624</v>
      </c>
      <c r="G1488" s="3">
        <v>43.339157</v>
      </c>
      <c r="H1488" s="3">
        <v>18.0903460490463</v>
      </c>
      <c r="I1488" s="3">
        <v>36.159999999999997</v>
      </c>
      <c r="J1488" s="3">
        <v>36.979999999999997</v>
      </c>
      <c r="K1488" s="3">
        <v>35.78</v>
      </c>
      <c r="L1488" s="3">
        <v>0.59945504087193102</v>
      </c>
    </row>
    <row r="1489" spans="1:12" ht="15" customHeight="1" x14ac:dyDescent="0.25">
      <c r="A1489" s="101">
        <v>44603</v>
      </c>
      <c r="B1489" s="3">
        <v>36.42</v>
      </c>
      <c r="C1489" s="99">
        <v>1693873</v>
      </c>
      <c r="D1489" s="3">
        <v>-0.5</v>
      </c>
      <c r="E1489" s="3">
        <v>-1.35427952329361</v>
      </c>
      <c r="F1489" s="3">
        <v>-1.35427876458233</v>
      </c>
      <c r="G1489" s="3">
        <v>42.752223999999998</v>
      </c>
      <c r="H1489" s="3">
        <v>16.4910735694822</v>
      </c>
      <c r="I1489" s="3">
        <v>37.159999999999997</v>
      </c>
      <c r="J1489" s="3">
        <v>38</v>
      </c>
      <c r="K1489" s="3">
        <v>35.5</v>
      </c>
      <c r="L1489" s="3">
        <v>-0.76294277929155596</v>
      </c>
    </row>
    <row r="1490" spans="1:12" ht="15" customHeight="1" x14ac:dyDescent="0.25">
      <c r="A1490" s="101">
        <v>44606</v>
      </c>
      <c r="B1490" s="3">
        <v>34.46</v>
      </c>
      <c r="C1490" s="99">
        <v>1429651</v>
      </c>
      <c r="D1490" s="3">
        <v>-1.96</v>
      </c>
      <c r="E1490" s="3">
        <v>-5.3816584294343697</v>
      </c>
      <c r="F1490" s="3">
        <v>-5.3816545310016997</v>
      </c>
      <c r="G1490" s="3">
        <v>40.451447000000002</v>
      </c>
      <c r="H1490" s="3">
        <v>10.2219264305177</v>
      </c>
      <c r="I1490" s="3">
        <v>35.42</v>
      </c>
      <c r="J1490" s="3">
        <v>35.56</v>
      </c>
      <c r="K1490" s="3">
        <v>33.06</v>
      </c>
      <c r="L1490" s="3">
        <v>-6.1035422343324299</v>
      </c>
    </row>
    <row r="1491" spans="1:12" ht="15" customHeight="1" x14ac:dyDescent="0.25">
      <c r="A1491" s="101">
        <v>44607</v>
      </c>
      <c r="B1491" s="3">
        <v>35.24</v>
      </c>
      <c r="C1491" s="99">
        <v>676030</v>
      </c>
      <c r="D1491" s="3">
        <v>0.78000000000000103</v>
      </c>
      <c r="E1491" s="3">
        <v>2.26349390597795</v>
      </c>
      <c r="F1491" s="3">
        <v>2.2634987569171301</v>
      </c>
      <c r="G1491" s="3">
        <v>41.367064999999997</v>
      </c>
      <c r="H1491" s="3">
        <v>12.7167983651225</v>
      </c>
      <c r="I1491" s="3">
        <v>34.479999999999997</v>
      </c>
      <c r="J1491" s="3">
        <v>35.46</v>
      </c>
      <c r="K1491" s="3">
        <v>34.44</v>
      </c>
      <c r="L1491" s="3">
        <v>-3.9782016348773799</v>
      </c>
    </row>
    <row r="1492" spans="1:12" ht="15" customHeight="1" x14ac:dyDescent="0.25">
      <c r="A1492" s="101">
        <v>44608</v>
      </c>
      <c r="B1492" s="3">
        <v>34.14</v>
      </c>
      <c r="C1492" s="99">
        <v>457318</v>
      </c>
      <c r="D1492" s="3">
        <v>-1.1000000000000001</v>
      </c>
      <c r="E1492" s="3">
        <v>-3.1214528944381299</v>
      </c>
      <c r="F1492" s="3">
        <v>-3.1214566467309202</v>
      </c>
      <c r="G1492" s="3">
        <v>40.075809999999997</v>
      </c>
      <c r="H1492" s="3">
        <v>9.1983923705721899</v>
      </c>
      <c r="I1492" s="3">
        <v>35.4</v>
      </c>
      <c r="J1492" s="3">
        <v>35.64</v>
      </c>
      <c r="K1492" s="3">
        <v>33.799999999999997</v>
      </c>
      <c r="L1492" s="3">
        <v>-6.9754768392370599</v>
      </c>
    </row>
    <row r="1493" spans="1:12" ht="15" customHeight="1" x14ac:dyDescent="0.25">
      <c r="A1493" s="101">
        <v>44609</v>
      </c>
      <c r="B1493" s="3">
        <v>33.5</v>
      </c>
      <c r="C1493" s="99">
        <v>511069</v>
      </c>
      <c r="D1493" s="3">
        <v>-0.64</v>
      </c>
      <c r="E1493" s="3">
        <v>-1.8746338605741</v>
      </c>
      <c r="F1493" s="3">
        <v>-1.8746345987766699</v>
      </c>
      <c r="G1493" s="3">
        <v>39.324534999999997</v>
      </c>
      <c r="H1493" s="3">
        <v>7.1513215258855398</v>
      </c>
      <c r="I1493" s="3">
        <v>34.14</v>
      </c>
      <c r="J1493" s="3">
        <v>34.380000000000003</v>
      </c>
      <c r="K1493" s="3">
        <v>33.32</v>
      </c>
      <c r="L1493" s="3">
        <v>-8.7193460490463206</v>
      </c>
    </row>
    <row r="1494" spans="1:12" ht="15" customHeight="1" x14ac:dyDescent="0.25">
      <c r="A1494" s="101">
        <v>44610</v>
      </c>
      <c r="B1494" s="3">
        <v>33</v>
      </c>
      <c r="C1494" s="99">
        <v>589668</v>
      </c>
      <c r="D1494" s="3">
        <v>-0.5</v>
      </c>
      <c r="E1494" s="3">
        <v>-1.4925373134328399</v>
      </c>
      <c r="F1494" s="3">
        <v>-1.4925364025283301</v>
      </c>
      <c r="G1494" s="3">
        <v>38.737602000000003</v>
      </c>
      <c r="H1494" s="3">
        <v>5.5520490463215202</v>
      </c>
      <c r="I1494" s="3">
        <v>33.979999999999997</v>
      </c>
      <c r="J1494" s="3">
        <v>33.979999999999997</v>
      </c>
      <c r="K1494" s="3">
        <v>32.880000000000003</v>
      </c>
      <c r="L1494" s="3">
        <v>-10.0817438692098</v>
      </c>
    </row>
    <row r="1495" spans="1:12" ht="15" customHeight="1" x14ac:dyDescent="0.25">
      <c r="A1495" s="101">
        <v>44613</v>
      </c>
      <c r="B1495" s="3">
        <v>32.1</v>
      </c>
      <c r="C1495" s="99">
        <v>595172</v>
      </c>
      <c r="D1495" s="3">
        <v>-0.89999999999999802</v>
      </c>
      <c r="E1495" s="3">
        <v>-2.72727272727272</v>
      </c>
      <c r="F1495" s="3">
        <v>-2.7272829123496098</v>
      </c>
      <c r="G1495" s="3">
        <v>37.681117999999998</v>
      </c>
      <c r="H1495" s="3">
        <v>2.6733460490462999</v>
      </c>
      <c r="I1495" s="3">
        <v>33</v>
      </c>
      <c r="J1495" s="3">
        <v>33.32</v>
      </c>
      <c r="K1495" s="3">
        <v>32.06</v>
      </c>
      <c r="L1495" s="3">
        <v>-12.534059945504</v>
      </c>
    </row>
    <row r="1496" spans="1:12" ht="15" customHeight="1" x14ac:dyDescent="0.25">
      <c r="A1496" s="101">
        <v>44614</v>
      </c>
      <c r="B1496" s="3">
        <v>33.5</v>
      </c>
      <c r="C1496" s="99">
        <v>600188</v>
      </c>
      <c r="D1496" s="3">
        <v>1.3999999999999899</v>
      </c>
      <c r="E1496" s="3">
        <v>4.3613707165109004</v>
      </c>
      <c r="F1496" s="3">
        <v>4.36138067877922</v>
      </c>
      <c r="G1496" s="3">
        <v>39.324534999999997</v>
      </c>
      <c r="H1496" s="3">
        <v>7.1513215258855398</v>
      </c>
      <c r="I1496" s="3">
        <v>31.46</v>
      </c>
      <c r="J1496" s="3">
        <v>33.78</v>
      </c>
      <c r="K1496" s="3">
        <v>31.16</v>
      </c>
      <c r="L1496" s="3">
        <v>-8.7193460490463206</v>
      </c>
    </row>
    <row r="1497" spans="1:12" ht="15" customHeight="1" x14ac:dyDescent="0.25">
      <c r="A1497" s="101">
        <v>44615</v>
      </c>
      <c r="B1497" s="3">
        <v>33.58</v>
      </c>
      <c r="C1497" s="99">
        <v>427305</v>
      </c>
      <c r="D1497" s="3">
        <v>7.9999999999998295E-2</v>
      </c>
      <c r="E1497" s="3">
        <v>0.23880597014924701</v>
      </c>
      <c r="F1497" s="3">
        <v>0.23881019826428301</v>
      </c>
      <c r="G1497" s="3">
        <v>39.418446000000003</v>
      </c>
      <c r="H1497" s="3">
        <v>7.4072098092642999</v>
      </c>
      <c r="I1497" s="3">
        <v>33.5</v>
      </c>
      <c r="J1497" s="3">
        <v>34.4</v>
      </c>
      <c r="K1497" s="3">
        <v>33.24</v>
      </c>
      <c r="L1497" s="3">
        <v>-8.50136239782017</v>
      </c>
    </row>
    <row r="1498" spans="1:12" ht="15" customHeight="1" x14ac:dyDescent="0.25">
      <c r="A1498" s="101">
        <v>44616</v>
      </c>
      <c r="B1498" s="3">
        <v>32.619999999999997</v>
      </c>
      <c r="C1498" s="99">
        <v>796300</v>
      </c>
      <c r="D1498" s="3">
        <v>-0.96</v>
      </c>
      <c r="E1498" s="3">
        <v>-2.8588445503275701</v>
      </c>
      <c r="F1498" s="3">
        <v>-2.8588544561092002</v>
      </c>
      <c r="G1498" s="3">
        <v>38.291530000000002</v>
      </c>
      <c r="H1498" s="3">
        <v>4.3365940054495802</v>
      </c>
      <c r="I1498" s="3">
        <v>32.020000000000003</v>
      </c>
      <c r="J1498" s="3">
        <v>32.74</v>
      </c>
      <c r="K1498" s="3">
        <v>31.02</v>
      </c>
      <c r="L1498" s="3">
        <v>-11.117166212534</v>
      </c>
    </row>
    <row r="1499" spans="1:12" ht="15" customHeight="1" x14ac:dyDescent="0.25">
      <c r="A1499" s="101">
        <v>44617</v>
      </c>
      <c r="B1499" s="3">
        <v>33.020000000000003</v>
      </c>
      <c r="C1499" s="99">
        <v>444220</v>
      </c>
      <c r="D1499" s="3">
        <v>0.40000000000000502</v>
      </c>
      <c r="E1499" s="3">
        <v>1.2262415695892299</v>
      </c>
      <c r="F1499" s="3">
        <v>1.2262450729965499</v>
      </c>
      <c r="G1499" s="3">
        <v>38.761077999999998</v>
      </c>
      <c r="H1499" s="3">
        <v>5.6160163487738197</v>
      </c>
      <c r="I1499" s="3">
        <v>32.64</v>
      </c>
      <c r="J1499" s="3">
        <v>33.200000000000003</v>
      </c>
      <c r="K1499" s="3">
        <v>32.14</v>
      </c>
      <c r="L1499" s="3">
        <v>-10.027247956403199</v>
      </c>
    </row>
    <row r="1500" spans="1:12" ht="15" customHeight="1" x14ac:dyDescent="0.25">
      <c r="A1500" s="101">
        <v>44620</v>
      </c>
      <c r="B1500" s="3">
        <v>33.64</v>
      </c>
      <c r="C1500" s="99">
        <v>564213</v>
      </c>
      <c r="D1500" s="3">
        <v>0.619999999999997</v>
      </c>
      <c r="E1500" s="3">
        <v>1.87764990914596</v>
      </c>
      <c r="F1500" s="3">
        <v>1.8776515967899601</v>
      </c>
      <c r="G1500" s="3">
        <v>39.488875999999998</v>
      </c>
      <c r="H1500" s="3">
        <v>7.5991171662125101</v>
      </c>
      <c r="I1500" s="3">
        <v>32.299999999999997</v>
      </c>
      <c r="J1500" s="3">
        <v>33.700000000000003</v>
      </c>
      <c r="K1500" s="3">
        <v>32.299999999999997</v>
      </c>
      <c r="L1500" s="3">
        <v>-8.3378746594005495</v>
      </c>
    </row>
    <row r="1501" spans="1:12" ht="15" customHeight="1" x14ac:dyDescent="0.25">
      <c r="A1501" s="101">
        <v>44621</v>
      </c>
      <c r="B1501" s="3">
        <v>32.5</v>
      </c>
      <c r="C1501" s="99">
        <v>496325</v>
      </c>
      <c r="D1501" s="3">
        <v>-1.1399999999999999</v>
      </c>
      <c r="E1501" s="3">
        <v>-3.3888228299643299</v>
      </c>
      <c r="F1501" s="3">
        <v>-3.3888176508239898</v>
      </c>
      <c r="G1501" s="3">
        <v>38.150669999999998</v>
      </c>
      <c r="H1501" s="3">
        <v>3.9527792915531199</v>
      </c>
      <c r="I1501" s="3">
        <v>33.64</v>
      </c>
      <c r="J1501" s="3">
        <v>33.64</v>
      </c>
      <c r="K1501" s="3">
        <v>32.26</v>
      </c>
      <c r="L1501" s="3">
        <v>-11.4441416893733</v>
      </c>
    </row>
    <row r="1502" spans="1:12" ht="15" customHeight="1" x14ac:dyDescent="0.25">
      <c r="A1502" s="101">
        <v>44622</v>
      </c>
      <c r="B1502" s="3">
        <v>32</v>
      </c>
      <c r="C1502" s="99">
        <v>508915</v>
      </c>
      <c r="D1502" s="3">
        <v>-0.5</v>
      </c>
      <c r="E1502" s="3">
        <v>-1.5384615384615301</v>
      </c>
      <c r="F1502" s="3">
        <v>-1.5384736362428</v>
      </c>
      <c r="G1502" s="3">
        <v>37.563732000000002</v>
      </c>
      <c r="H1502" s="3">
        <v>2.3534931880108898</v>
      </c>
      <c r="I1502" s="3">
        <v>32.5</v>
      </c>
      <c r="J1502" s="3">
        <v>32.82</v>
      </c>
      <c r="K1502" s="3">
        <v>31.86</v>
      </c>
      <c r="L1502" s="3">
        <v>-12.8065395095367</v>
      </c>
    </row>
    <row r="1503" spans="1:12" ht="15" customHeight="1" x14ac:dyDescent="0.25">
      <c r="A1503" s="101">
        <v>44623</v>
      </c>
      <c r="B1503" s="3">
        <v>31.38</v>
      </c>
      <c r="C1503" s="99">
        <v>389925</v>
      </c>
      <c r="D1503" s="3">
        <v>-0.62000000000000099</v>
      </c>
      <c r="E1503" s="3">
        <v>-1.9375</v>
      </c>
      <c r="F1503" s="3">
        <v>-1.9374911949643401</v>
      </c>
      <c r="G1503" s="3">
        <v>36.835937999999999</v>
      </c>
      <c r="H1503" s="3">
        <v>0.37040326975475701</v>
      </c>
      <c r="I1503" s="3">
        <v>32.520000000000003</v>
      </c>
      <c r="J1503" s="3">
        <v>32.520000000000003</v>
      </c>
      <c r="K1503" s="3">
        <v>31.34</v>
      </c>
      <c r="L1503" s="3">
        <v>-14.495912806539501</v>
      </c>
    </row>
    <row r="1504" spans="1:12" ht="15" customHeight="1" x14ac:dyDescent="0.25">
      <c r="A1504" s="101">
        <v>44624</v>
      </c>
      <c r="B1504" s="3">
        <v>31.12</v>
      </c>
      <c r="C1504" s="99">
        <v>833439</v>
      </c>
      <c r="D1504" s="3">
        <v>-0.25999999999999801</v>
      </c>
      <c r="E1504" s="3">
        <v>-0.82855321861057196</v>
      </c>
      <c r="F1504" s="3">
        <v>-0.82856041293152205</v>
      </c>
      <c r="G1504" s="3">
        <v>36.530729999999998</v>
      </c>
      <c r="H1504" s="3">
        <v>-0.46122615803815897</v>
      </c>
      <c r="I1504" s="3">
        <v>31.1</v>
      </c>
      <c r="J1504" s="3">
        <v>31.5</v>
      </c>
      <c r="K1504" s="3">
        <v>30.5</v>
      </c>
      <c r="L1504" s="3">
        <v>-15.2043596730245</v>
      </c>
    </row>
    <row r="1505" spans="1:12" ht="15" customHeight="1" x14ac:dyDescent="0.25">
      <c r="A1505" s="101">
        <v>44627</v>
      </c>
      <c r="B1505" s="3">
        <v>31.2</v>
      </c>
      <c r="C1505" s="99">
        <v>744003</v>
      </c>
      <c r="D1505" s="3">
        <v>7.9999999999998295E-2</v>
      </c>
      <c r="E1505" s="3">
        <v>0.257069408740351</v>
      </c>
      <c r="F1505" s="3">
        <v>0.25707123837930201</v>
      </c>
      <c r="G1505" s="3">
        <v>36.624639999999999</v>
      </c>
      <c r="H1505" s="3">
        <v>-0.20534059945505001</v>
      </c>
      <c r="I1505" s="3">
        <v>30.54</v>
      </c>
      <c r="J1505" s="3">
        <v>32.18</v>
      </c>
      <c r="K1505" s="3">
        <v>30.5</v>
      </c>
      <c r="L1505" s="3">
        <v>-14.9863760217983</v>
      </c>
    </row>
    <row r="1506" spans="1:12" ht="15" customHeight="1" x14ac:dyDescent="0.25">
      <c r="A1506" s="101">
        <v>44628</v>
      </c>
      <c r="B1506" s="3">
        <v>31.66</v>
      </c>
      <c r="C1506" s="99">
        <v>870509</v>
      </c>
      <c r="D1506" s="3">
        <v>0.46</v>
      </c>
      <c r="E1506" s="3">
        <v>1.47435897435896</v>
      </c>
      <c r="F1506" s="3">
        <v>1.4743626148953299</v>
      </c>
      <c r="G1506" s="3">
        <v>37.164619999999999</v>
      </c>
      <c r="H1506" s="3">
        <v>1.2659945504087</v>
      </c>
      <c r="I1506" s="3">
        <v>30.8</v>
      </c>
      <c r="J1506" s="3">
        <v>32.06</v>
      </c>
      <c r="K1506" s="3">
        <v>30.62</v>
      </c>
      <c r="L1506" s="3">
        <v>-13.7329700272479</v>
      </c>
    </row>
    <row r="1507" spans="1:12" ht="15" customHeight="1" x14ac:dyDescent="0.25">
      <c r="A1507" s="101">
        <v>44629</v>
      </c>
      <c r="B1507" s="3">
        <v>33.58</v>
      </c>
      <c r="C1507" s="99">
        <v>615234</v>
      </c>
      <c r="D1507" s="3">
        <v>1.9199999999999899</v>
      </c>
      <c r="E1507" s="3">
        <v>6.0644346178142703</v>
      </c>
      <c r="F1507" s="3">
        <v>6.0644397817063602</v>
      </c>
      <c r="G1507" s="3">
        <v>39.418446000000003</v>
      </c>
      <c r="H1507" s="3">
        <v>7.4072098092642999</v>
      </c>
      <c r="I1507" s="3">
        <v>32.18</v>
      </c>
      <c r="J1507" s="3">
        <v>33.700000000000003</v>
      </c>
      <c r="K1507" s="3">
        <v>31.6</v>
      </c>
      <c r="L1507" s="3">
        <v>-8.50136239782017</v>
      </c>
    </row>
    <row r="1508" spans="1:12" ht="15" customHeight="1" x14ac:dyDescent="0.25">
      <c r="A1508" s="101">
        <v>44630</v>
      </c>
      <c r="B1508" s="3">
        <v>34</v>
      </c>
      <c r="C1508" s="99">
        <v>732240</v>
      </c>
      <c r="D1508" s="3">
        <v>0.42000000000000098</v>
      </c>
      <c r="E1508" s="3">
        <v>1.2507444907683101</v>
      </c>
      <c r="F1508" s="3">
        <v>1.25074438500187</v>
      </c>
      <c r="G1508" s="3">
        <v>39.911470000000001</v>
      </c>
      <c r="H1508" s="3">
        <v>8.7505994550408595</v>
      </c>
      <c r="I1508" s="3">
        <v>33.9</v>
      </c>
      <c r="J1508" s="3">
        <v>34.520000000000003</v>
      </c>
      <c r="K1508" s="3">
        <v>33.72</v>
      </c>
      <c r="L1508" s="3">
        <v>-7.3569482288828398</v>
      </c>
    </row>
    <row r="1509" spans="1:12" ht="15" customHeight="1" x14ac:dyDescent="0.25">
      <c r="A1509" s="101">
        <v>44631</v>
      </c>
      <c r="B1509" s="3">
        <v>35.159999999999997</v>
      </c>
      <c r="C1509" s="99">
        <v>979869</v>
      </c>
      <c r="D1509" s="3">
        <v>1.1599999999999899</v>
      </c>
      <c r="E1509" s="3">
        <v>3.4117647058823302</v>
      </c>
      <c r="F1509" s="3">
        <v>3.4117510580291701</v>
      </c>
      <c r="G1509" s="3">
        <v>41.273150000000001</v>
      </c>
      <c r="H1509" s="3">
        <v>12.460899182561301</v>
      </c>
      <c r="I1509" s="3">
        <v>34</v>
      </c>
      <c r="J1509" s="3">
        <v>36</v>
      </c>
      <c r="K1509" s="3">
        <v>34</v>
      </c>
      <c r="L1509" s="3">
        <v>-4.1961852861035496</v>
      </c>
    </row>
    <row r="1510" spans="1:12" ht="15" customHeight="1" x14ac:dyDescent="0.25">
      <c r="A1510" s="101">
        <v>44634</v>
      </c>
      <c r="B1510" s="3">
        <v>34.479999999999997</v>
      </c>
      <c r="C1510" s="99">
        <v>545465</v>
      </c>
      <c r="D1510" s="3">
        <v>-0.67999999999999905</v>
      </c>
      <c r="E1510" s="3">
        <v>-1.9340159271899899</v>
      </c>
      <c r="F1510" s="3">
        <v>-1.9340127903976301</v>
      </c>
      <c r="G1510" s="3">
        <v>40.474921999999999</v>
      </c>
      <c r="H1510" s="3">
        <v>10.2858910081743</v>
      </c>
      <c r="I1510" s="3">
        <v>35.5</v>
      </c>
      <c r="J1510" s="3">
        <v>35.64</v>
      </c>
      <c r="K1510" s="3">
        <v>34.32</v>
      </c>
      <c r="L1510" s="3">
        <v>-6.0490463215258998</v>
      </c>
    </row>
    <row r="1511" spans="1:12" ht="15" customHeight="1" x14ac:dyDescent="0.25">
      <c r="A1511" s="101">
        <v>44635</v>
      </c>
      <c r="B1511" s="3">
        <v>34.54</v>
      </c>
      <c r="C1511" s="99">
        <v>500911</v>
      </c>
      <c r="D1511" s="3">
        <v>6.0000000000002197E-2</v>
      </c>
      <c r="E1511" s="3">
        <v>0.17401392111369099</v>
      </c>
      <c r="F1511" s="3">
        <v>0.17402133597688099</v>
      </c>
      <c r="G1511" s="3">
        <v>40.545357000000003</v>
      </c>
      <c r="H1511" s="3">
        <v>10.4778119891008</v>
      </c>
      <c r="I1511" s="3">
        <v>34.46</v>
      </c>
      <c r="J1511" s="3">
        <v>34.94</v>
      </c>
      <c r="K1511" s="3">
        <v>33.94</v>
      </c>
      <c r="L1511" s="3">
        <v>-5.8855585831062696</v>
      </c>
    </row>
    <row r="1512" spans="1:12" ht="15" customHeight="1" x14ac:dyDescent="0.25">
      <c r="A1512" s="101">
        <v>44636</v>
      </c>
      <c r="B1512" s="3">
        <v>35.76</v>
      </c>
      <c r="C1512" s="99">
        <v>610267</v>
      </c>
      <c r="D1512" s="3">
        <v>1.21999999999999</v>
      </c>
      <c r="E1512" s="3">
        <v>3.5321366531557401</v>
      </c>
      <c r="F1512" s="3">
        <v>3.5321257622666602</v>
      </c>
      <c r="G1512" s="3">
        <v>41.977469999999997</v>
      </c>
      <c r="H1512" s="3">
        <v>14.380027247956299</v>
      </c>
      <c r="I1512" s="3">
        <v>35.020000000000003</v>
      </c>
      <c r="J1512" s="3">
        <v>35.76</v>
      </c>
      <c r="K1512" s="3">
        <v>34.880000000000003</v>
      </c>
      <c r="L1512" s="3">
        <v>-2.5613079019073699</v>
      </c>
    </row>
    <row r="1513" spans="1:12" ht="15" customHeight="1" x14ac:dyDescent="0.25">
      <c r="A1513" s="101">
        <v>44637</v>
      </c>
      <c r="B1513" s="3">
        <v>35.5</v>
      </c>
      <c r="C1513" s="99">
        <v>418730</v>
      </c>
      <c r="D1513" s="3">
        <v>-0.25999999999999801</v>
      </c>
      <c r="E1513" s="3">
        <v>-0.72706935123042404</v>
      </c>
      <c r="F1513" s="3">
        <v>-0.72706144510374904</v>
      </c>
      <c r="G1513" s="3">
        <v>41.672268000000003</v>
      </c>
      <c r="H1513" s="3">
        <v>13.548414168937301</v>
      </c>
      <c r="I1513" s="3">
        <v>35.76</v>
      </c>
      <c r="J1513" s="3">
        <v>36.159999999999997</v>
      </c>
      <c r="K1513" s="3">
        <v>35.200000000000003</v>
      </c>
      <c r="L1513" s="3">
        <v>-3.26975476839237</v>
      </c>
    </row>
    <row r="1514" spans="1:12" ht="15" customHeight="1" x14ac:dyDescent="0.25">
      <c r="A1514" s="101">
        <v>44638</v>
      </c>
      <c r="B1514" s="3">
        <v>36.380000000000003</v>
      </c>
      <c r="C1514" s="99">
        <v>473595</v>
      </c>
      <c r="D1514" s="3">
        <v>0.880000000000002</v>
      </c>
      <c r="E1514" s="3">
        <v>2.47887323943662</v>
      </c>
      <c r="F1514" s="3">
        <v>2.4788787593706001</v>
      </c>
      <c r="G1514" s="3">
        <v>42.705272999999998</v>
      </c>
      <c r="H1514" s="3">
        <v>16.363141689373201</v>
      </c>
      <c r="I1514" s="3">
        <v>35.24</v>
      </c>
      <c r="J1514" s="3">
        <v>36.520000000000003</v>
      </c>
      <c r="K1514" s="3">
        <v>35.200000000000003</v>
      </c>
      <c r="L1514" s="3">
        <v>-0.87193460490463204</v>
      </c>
    </row>
    <row r="1515" spans="1:12" ht="15" customHeight="1" x14ac:dyDescent="0.25">
      <c r="A1515" s="101">
        <v>44641</v>
      </c>
      <c r="B1515" s="3">
        <v>36.24</v>
      </c>
      <c r="C1515" s="99">
        <v>382346</v>
      </c>
      <c r="D1515" s="3">
        <v>-0.14000000000000001</v>
      </c>
      <c r="E1515" s="3">
        <v>-0.384826827927431</v>
      </c>
      <c r="F1515" s="3">
        <v>-0.38483069760494298</v>
      </c>
      <c r="G1515" s="3">
        <v>42.540930000000003</v>
      </c>
      <c r="H1515" s="3">
        <v>15.915340599455</v>
      </c>
      <c r="I1515" s="3">
        <v>36.380000000000003</v>
      </c>
      <c r="J1515" s="3">
        <v>36.380000000000003</v>
      </c>
      <c r="K1515" s="3">
        <v>35.840000000000003</v>
      </c>
      <c r="L1515" s="3">
        <v>-1.2534059945504099</v>
      </c>
    </row>
    <row r="1516" spans="1:12" ht="15" customHeight="1" x14ac:dyDescent="0.25">
      <c r="A1516" s="101">
        <v>44642</v>
      </c>
      <c r="B1516" s="3">
        <v>36.74</v>
      </c>
      <c r="C1516" s="99">
        <v>229448</v>
      </c>
      <c r="D1516" s="3">
        <v>0.5</v>
      </c>
      <c r="E1516" s="3">
        <v>1.3796909492273599</v>
      </c>
      <c r="F1516" s="3">
        <v>1.3796948021587501</v>
      </c>
      <c r="G1516" s="3">
        <v>43.127865</v>
      </c>
      <c r="H1516" s="3">
        <v>17.514618528610299</v>
      </c>
      <c r="I1516" s="3">
        <v>36.200000000000003</v>
      </c>
      <c r="J1516" s="3">
        <v>36.74</v>
      </c>
      <c r="K1516" s="3">
        <v>36</v>
      </c>
      <c r="L1516" s="3">
        <v>0.10899182561307599</v>
      </c>
    </row>
    <row r="1517" spans="1:12" ht="15" customHeight="1" x14ac:dyDescent="0.25">
      <c r="A1517" s="101">
        <v>44643</v>
      </c>
      <c r="B1517" s="3">
        <v>36.68</v>
      </c>
      <c r="C1517" s="99">
        <v>671197</v>
      </c>
      <c r="D1517" s="3">
        <v>-6.0000000000002197E-2</v>
      </c>
      <c r="E1517" s="3">
        <v>-0.163309744148076</v>
      </c>
      <c r="F1517" s="3">
        <v>-0.16331668632334401</v>
      </c>
      <c r="G1517" s="3">
        <v>43.057429999999997</v>
      </c>
      <c r="H1517" s="3">
        <v>17.322697547683902</v>
      </c>
      <c r="I1517" s="3">
        <v>36.799999999999997</v>
      </c>
      <c r="J1517" s="3">
        <v>37.22</v>
      </c>
      <c r="K1517" s="3">
        <v>36.42</v>
      </c>
      <c r="L1517" s="3">
        <v>-5.4495912806548003E-2</v>
      </c>
    </row>
    <row r="1518" spans="1:12" ht="15" customHeight="1" x14ac:dyDescent="0.25">
      <c r="A1518" s="101">
        <v>44644</v>
      </c>
      <c r="B1518" s="3">
        <v>36.32</v>
      </c>
      <c r="C1518" s="99">
        <v>1134568</v>
      </c>
      <c r="D1518" s="3">
        <v>-0.35999999999999899</v>
      </c>
      <c r="E1518" s="3">
        <v>-0.98146128680479605</v>
      </c>
      <c r="F1518" s="3">
        <v>-0.98145662664956801</v>
      </c>
      <c r="G1518" s="3">
        <v>42.634839999999997</v>
      </c>
      <c r="H1518" s="3">
        <v>16.171226158038099</v>
      </c>
      <c r="I1518" s="3">
        <v>36.979999999999997</v>
      </c>
      <c r="J1518" s="3">
        <v>37.340000000000003</v>
      </c>
      <c r="K1518" s="3">
        <v>36</v>
      </c>
      <c r="L1518" s="3">
        <v>-1.03542234332425</v>
      </c>
    </row>
    <row r="1519" spans="1:12" ht="15" customHeight="1" x14ac:dyDescent="0.25">
      <c r="A1519" s="101">
        <v>44645</v>
      </c>
      <c r="B1519" s="3">
        <v>36.6</v>
      </c>
      <c r="C1519" s="99">
        <v>339514</v>
      </c>
      <c r="D1519" s="3">
        <v>0.28000000000000103</v>
      </c>
      <c r="E1519" s="3">
        <v>0.77092511013217002</v>
      </c>
      <c r="F1519" s="3">
        <v>0.77091880724780004</v>
      </c>
      <c r="G1519" s="3">
        <v>42.963520000000003</v>
      </c>
      <c r="H1519" s="3">
        <v>17.066811989100799</v>
      </c>
      <c r="I1519" s="3">
        <v>36.32</v>
      </c>
      <c r="J1519" s="3">
        <v>37.06</v>
      </c>
      <c r="K1519" s="3">
        <v>36.32</v>
      </c>
      <c r="L1519" s="3">
        <v>-0.27247956403270102</v>
      </c>
    </row>
    <row r="1520" spans="1:12" ht="15" customHeight="1" x14ac:dyDescent="0.25">
      <c r="A1520" s="101">
        <v>44648</v>
      </c>
      <c r="B1520" s="3">
        <v>36.74</v>
      </c>
      <c r="C1520" s="99">
        <v>862401</v>
      </c>
      <c r="D1520" s="3">
        <v>0.14000000000000001</v>
      </c>
      <c r="E1520" s="3">
        <v>0.38251366120218799</v>
      </c>
      <c r="F1520" s="3">
        <v>0.38252219557428602</v>
      </c>
      <c r="G1520" s="3">
        <v>43.127865</v>
      </c>
      <c r="H1520" s="3">
        <v>17.514618528610299</v>
      </c>
      <c r="I1520" s="3">
        <v>36.5</v>
      </c>
      <c r="J1520" s="3">
        <v>37.36</v>
      </c>
      <c r="K1520" s="3">
        <v>36.42</v>
      </c>
      <c r="L1520" s="3">
        <v>0.10899182561307599</v>
      </c>
    </row>
    <row r="1521" spans="1:12" ht="15" customHeight="1" x14ac:dyDescent="0.25">
      <c r="A1521" s="101">
        <v>44649</v>
      </c>
      <c r="B1521" s="3">
        <v>37.380000000000003</v>
      </c>
      <c r="C1521" s="99">
        <v>353461</v>
      </c>
      <c r="D1521" s="3">
        <v>0.64</v>
      </c>
      <c r="E1521" s="3">
        <v>1.7419706042460501</v>
      </c>
      <c r="F1521" s="3">
        <v>1.7419712290418199</v>
      </c>
      <c r="G1521" s="3">
        <v>43.87914</v>
      </c>
      <c r="H1521" s="3">
        <v>19.5616893732969</v>
      </c>
      <c r="I1521" s="3">
        <v>37.299999999999997</v>
      </c>
      <c r="J1521" s="3">
        <v>37.74</v>
      </c>
      <c r="K1521" s="3">
        <v>36.96</v>
      </c>
      <c r="L1521" s="3">
        <v>1.85286103542234</v>
      </c>
    </row>
    <row r="1522" spans="1:12" ht="15" customHeight="1" x14ac:dyDescent="0.25">
      <c r="A1522" s="101">
        <v>44650</v>
      </c>
      <c r="B1522" s="3">
        <v>37.659999999999997</v>
      </c>
      <c r="C1522" s="99">
        <v>648590</v>
      </c>
      <c r="D1522" s="3">
        <v>0.27999999999999398</v>
      </c>
      <c r="E1522" s="3">
        <v>0.74906367041196398</v>
      </c>
      <c r="F1522" s="3">
        <v>0.74905752482843302</v>
      </c>
      <c r="G1522" s="3">
        <v>44.207819999999998</v>
      </c>
      <c r="H1522" s="3">
        <v>20.4572752043596</v>
      </c>
      <c r="I1522" s="3">
        <v>37.4</v>
      </c>
      <c r="J1522" s="3">
        <v>38.200000000000003</v>
      </c>
      <c r="K1522" s="3">
        <v>37.200000000000003</v>
      </c>
      <c r="L1522" s="3">
        <v>2.6158038147138698</v>
      </c>
    </row>
    <row r="1523" spans="1:12" ht="15" customHeight="1" x14ac:dyDescent="0.25">
      <c r="A1523" s="101">
        <v>44651</v>
      </c>
      <c r="B1523" s="3">
        <v>37.9</v>
      </c>
      <c r="C1523" s="99">
        <v>465624</v>
      </c>
      <c r="D1523" s="3">
        <v>0.24000000000000199</v>
      </c>
      <c r="E1523" s="3">
        <v>0.63728093467871805</v>
      </c>
      <c r="F1523" s="3">
        <v>0.63728091545793797</v>
      </c>
      <c r="G1523" s="3">
        <v>44.489547999999999</v>
      </c>
      <c r="H1523" s="3">
        <v>21.224926430517598</v>
      </c>
      <c r="I1523" s="3">
        <v>38.04</v>
      </c>
      <c r="J1523" s="3">
        <v>38.299999999999997</v>
      </c>
      <c r="K1523" s="3">
        <v>37.5</v>
      </c>
      <c r="L1523" s="3">
        <v>3.26975476839235</v>
      </c>
    </row>
    <row r="1524" spans="1:12" ht="15" customHeight="1" x14ac:dyDescent="0.25">
      <c r="A1524" s="101">
        <v>44652</v>
      </c>
      <c r="B1524" s="3">
        <v>38.200000000000003</v>
      </c>
      <c r="C1524" s="99">
        <v>432792</v>
      </c>
      <c r="D1524" s="3">
        <v>0.30000000000000399</v>
      </c>
      <c r="E1524" s="3">
        <v>0.79155672823221201</v>
      </c>
      <c r="F1524" s="3">
        <v>0.791561199947454</v>
      </c>
      <c r="G1524" s="3">
        <v>44.841709999999999</v>
      </c>
      <c r="H1524" s="3">
        <v>22.184495912806501</v>
      </c>
      <c r="I1524" s="3">
        <v>37.9</v>
      </c>
      <c r="J1524" s="3">
        <v>38.54</v>
      </c>
      <c r="K1524" s="3">
        <v>37.5</v>
      </c>
      <c r="L1524" s="3">
        <v>4.0871934604904601</v>
      </c>
    </row>
    <row r="1525" spans="1:12" ht="15" customHeight="1" x14ac:dyDescent="0.25">
      <c r="A1525" s="101">
        <v>44655</v>
      </c>
      <c r="B1525" s="3">
        <v>38.76</v>
      </c>
      <c r="C1525" s="99">
        <v>777716</v>
      </c>
      <c r="D1525" s="3">
        <v>0.55999999999999495</v>
      </c>
      <c r="E1525" s="3">
        <v>1.4659685863874099</v>
      </c>
      <c r="F1525" s="3">
        <v>1.4659565837252999</v>
      </c>
      <c r="G1525" s="3">
        <v>45.499070000000003</v>
      </c>
      <c r="H1525" s="3">
        <v>23.975667574931801</v>
      </c>
      <c r="I1525" s="3">
        <v>38.299999999999997</v>
      </c>
      <c r="J1525" s="3">
        <v>39.159999999999997</v>
      </c>
      <c r="K1525" s="3">
        <v>38.04</v>
      </c>
      <c r="L1525" s="3">
        <v>5.6130790190735498</v>
      </c>
    </row>
    <row r="1526" spans="1:12" ht="15" customHeight="1" x14ac:dyDescent="0.25">
      <c r="A1526" s="101">
        <v>44656</v>
      </c>
      <c r="B1526" s="3">
        <v>39.1</v>
      </c>
      <c r="C1526" s="99">
        <v>529227</v>
      </c>
      <c r="D1526" s="3">
        <v>0.34000000000000302</v>
      </c>
      <c r="E1526" s="3">
        <v>0.87719298245614297</v>
      </c>
      <c r="F1526" s="3">
        <v>0.87719595147768203</v>
      </c>
      <c r="G1526" s="3">
        <v>45.898186000000003</v>
      </c>
      <c r="H1526" s="3">
        <v>25.063177111716598</v>
      </c>
      <c r="I1526" s="3">
        <v>38.840000000000003</v>
      </c>
      <c r="J1526" s="3">
        <v>39.24</v>
      </c>
      <c r="K1526" s="3">
        <v>38.799999999999997</v>
      </c>
      <c r="L1526" s="3">
        <v>6.5395095367847302</v>
      </c>
    </row>
    <row r="1527" spans="1:12" ht="15" customHeight="1" x14ac:dyDescent="0.25">
      <c r="A1527" s="101">
        <v>44657</v>
      </c>
      <c r="B1527" s="3">
        <v>39.159999999999997</v>
      </c>
      <c r="C1527" s="99">
        <v>556343</v>
      </c>
      <c r="D1527" s="3">
        <v>5.9999999999995099E-2</v>
      </c>
      <c r="E1527" s="3">
        <v>0.15345268542197299</v>
      </c>
      <c r="F1527" s="3">
        <v>0.153457045121552</v>
      </c>
      <c r="G1527" s="3">
        <v>45.968620000000001</v>
      </c>
      <c r="H1527" s="3">
        <v>25.2550953678474</v>
      </c>
      <c r="I1527" s="3">
        <v>38.9</v>
      </c>
      <c r="J1527" s="3">
        <v>39.58</v>
      </c>
      <c r="K1527" s="3">
        <v>38.840000000000003</v>
      </c>
      <c r="L1527" s="3">
        <v>6.7029972752043401</v>
      </c>
    </row>
    <row r="1528" spans="1:12" ht="15" customHeight="1" x14ac:dyDescent="0.25">
      <c r="A1528" s="101">
        <v>44658</v>
      </c>
      <c r="B1528" s="3">
        <v>38.799999999999997</v>
      </c>
      <c r="C1528" s="99">
        <v>359749</v>
      </c>
      <c r="D1528" s="3">
        <v>-0.35999999999999899</v>
      </c>
      <c r="E1528" s="3">
        <v>-0.91930541368743202</v>
      </c>
      <c r="F1528" s="3">
        <v>-0.91930103622862502</v>
      </c>
      <c r="G1528" s="3">
        <v>45.546030000000002</v>
      </c>
      <c r="H1528" s="3">
        <v>24.1036239782016</v>
      </c>
      <c r="I1528" s="3">
        <v>39.159999999999997</v>
      </c>
      <c r="J1528" s="3">
        <v>40.119999999999997</v>
      </c>
      <c r="K1528" s="3">
        <v>38.799999999999997</v>
      </c>
      <c r="L1528" s="3">
        <v>5.7220708446866304</v>
      </c>
    </row>
    <row r="1529" spans="1:12" ht="15" customHeight="1" x14ac:dyDescent="0.25">
      <c r="A1529" s="101">
        <v>44659</v>
      </c>
      <c r="B1529" s="3">
        <v>38.119999999999997</v>
      </c>
      <c r="C1529" s="99">
        <v>1062881</v>
      </c>
      <c r="D1529" s="3">
        <v>-0.67999999999999905</v>
      </c>
      <c r="E1529" s="3">
        <v>-1.75257731958763</v>
      </c>
      <c r="F1529" s="3">
        <v>-1.75258963294934</v>
      </c>
      <c r="G1529" s="3">
        <v>44.747795000000004</v>
      </c>
      <c r="H1529" s="3">
        <v>21.9285967302452</v>
      </c>
      <c r="I1529" s="3">
        <v>38.880000000000003</v>
      </c>
      <c r="J1529" s="3">
        <v>39.22</v>
      </c>
      <c r="K1529" s="3">
        <v>37.520000000000003</v>
      </c>
      <c r="L1529" s="3">
        <v>3.8692098092642899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7BF1E-54D7-435B-8EF6-DC4E954571EC}">
  <sheetPr>
    <outlinePr summaryBelow="0" summaryRight="0"/>
  </sheetPr>
  <dimension ref="A1:L1529"/>
  <sheetViews>
    <sheetView workbookViewId="0">
      <selection activeCell="L7" sqref="L7"/>
    </sheetView>
  </sheetViews>
  <sheetFormatPr defaultColWidth="9.109375" defaultRowHeight="15" customHeight="1" x14ac:dyDescent="0.25"/>
  <cols>
    <col min="1" max="1" width="20.109375" style="99" bestFit="1" customWidth="1"/>
    <col min="2" max="2" width="6.88671875" style="99" customWidth="1"/>
    <col min="3" max="3" width="9.109375" style="99" customWidth="1"/>
    <col min="4" max="4" width="7.5546875" style="99" customWidth="1"/>
    <col min="5" max="5" width="9.88671875" style="99" customWidth="1"/>
    <col min="6" max="6" width="9" style="99" customWidth="1"/>
    <col min="7" max="7" width="18" style="99" customWidth="1"/>
    <col min="8" max="8" width="18.5546875" style="99" customWidth="1"/>
    <col min="9" max="11" width="6.88671875" style="99" customWidth="1"/>
    <col min="12" max="12" width="19.44140625" style="99" customWidth="1"/>
    <col min="13" max="16384" width="9.109375" style="99"/>
  </cols>
  <sheetData>
    <row r="1" spans="1:12" ht="15" customHeight="1" x14ac:dyDescent="0.25">
      <c r="A1" s="99" t="s">
        <v>116</v>
      </c>
    </row>
    <row r="3" spans="1:12" ht="15" customHeight="1" x14ac:dyDescent="0.25">
      <c r="A3" s="99" t="s">
        <v>80</v>
      </c>
      <c r="B3" s="99" t="s">
        <v>97</v>
      </c>
      <c r="C3" s="100" t="s">
        <v>98</v>
      </c>
      <c r="D3" s="99" t="s">
        <v>99</v>
      </c>
      <c r="E3" s="99" t="s">
        <v>100</v>
      </c>
      <c r="F3" s="99" t="s">
        <v>112</v>
      </c>
      <c r="G3" s="99" t="s">
        <v>113</v>
      </c>
      <c r="H3" s="99" t="s">
        <v>114</v>
      </c>
      <c r="I3" s="99" t="s">
        <v>103</v>
      </c>
      <c r="J3" s="99" t="s">
        <v>104</v>
      </c>
      <c r="K3" s="99" t="s">
        <v>105</v>
      </c>
      <c r="L3" s="99" t="s">
        <v>115</v>
      </c>
    </row>
    <row r="4" spans="1:12" ht="15" customHeight="1" x14ac:dyDescent="0.25">
      <c r="A4" s="101">
        <v>42446</v>
      </c>
      <c r="B4" s="3">
        <v>88.9</v>
      </c>
      <c r="C4" s="99">
        <v>399235</v>
      </c>
      <c r="D4" s="3"/>
      <c r="E4" s="3"/>
      <c r="F4" s="3"/>
      <c r="G4" s="3">
        <v>88.9</v>
      </c>
      <c r="H4" s="3"/>
      <c r="I4" s="3">
        <v>91.1</v>
      </c>
      <c r="J4" s="3">
        <v>91.5</v>
      </c>
      <c r="K4" s="3">
        <v>88.3</v>
      </c>
      <c r="L4" s="3"/>
    </row>
    <row r="5" spans="1:12" ht="15" customHeight="1" x14ac:dyDescent="0.25">
      <c r="A5" s="101">
        <v>42447</v>
      </c>
      <c r="B5" s="3">
        <v>89.7</v>
      </c>
      <c r="C5" s="99">
        <v>551904</v>
      </c>
      <c r="D5" s="3">
        <v>0.79999999999999705</v>
      </c>
      <c r="E5" s="3">
        <v>0.89988751406073697</v>
      </c>
      <c r="F5" s="3">
        <v>0.89988751406073697</v>
      </c>
      <c r="G5" s="3">
        <v>89.7</v>
      </c>
      <c r="H5" s="3">
        <v>0.89988751406073897</v>
      </c>
      <c r="I5" s="3">
        <v>89</v>
      </c>
      <c r="J5" s="3">
        <v>90.25</v>
      </c>
      <c r="K5" s="3">
        <v>88.35</v>
      </c>
      <c r="L5" s="3">
        <v>0.89988751406073897</v>
      </c>
    </row>
    <row r="6" spans="1:12" ht="15" customHeight="1" x14ac:dyDescent="0.25">
      <c r="A6" s="101">
        <v>42450</v>
      </c>
      <c r="B6" s="3">
        <v>92.65</v>
      </c>
      <c r="C6" s="99">
        <v>601362</v>
      </c>
      <c r="D6" s="3">
        <v>2.95</v>
      </c>
      <c r="E6" s="3">
        <v>3.2887402452619701</v>
      </c>
      <c r="F6" s="3">
        <v>3.2887402452619701</v>
      </c>
      <c r="G6" s="3">
        <v>92.65</v>
      </c>
      <c r="H6" s="3">
        <v>4.2182227221597302</v>
      </c>
      <c r="I6" s="3">
        <v>89.7</v>
      </c>
      <c r="J6" s="3">
        <v>93.2</v>
      </c>
      <c r="K6" s="3">
        <v>89.4</v>
      </c>
      <c r="L6" s="3">
        <v>4.2182227221597302</v>
      </c>
    </row>
    <row r="7" spans="1:12" ht="15" customHeight="1" x14ac:dyDescent="0.25">
      <c r="A7" s="101">
        <v>42451</v>
      </c>
      <c r="B7" s="3">
        <v>91.7</v>
      </c>
      <c r="C7" s="99">
        <v>882995</v>
      </c>
      <c r="D7" s="3">
        <v>-0.95000000000000195</v>
      </c>
      <c r="E7" s="3">
        <v>-1.02536427415003</v>
      </c>
      <c r="F7" s="3">
        <v>-1.02536427415003</v>
      </c>
      <c r="G7" s="3">
        <v>91.7</v>
      </c>
      <c r="H7" s="3">
        <v>3.1496062992125902</v>
      </c>
      <c r="I7" s="3">
        <v>93.75</v>
      </c>
      <c r="J7" s="3">
        <v>93.75</v>
      </c>
      <c r="K7" s="3">
        <v>90.6</v>
      </c>
      <c r="L7" s="3">
        <v>3.1496062992125902</v>
      </c>
    </row>
    <row r="8" spans="1:12" ht="15" customHeight="1" x14ac:dyDescent="0.25">
      <c r="A8" s="101">
        <v>42452</v>
      </c>
      <c r="B8" s="3">
        <v>92.1</v>
      </c>
      <c r="C8" s="99">
        <v>694291</v>
      </c>
      <c r="D8" s="3">
        <v>0.39999999999999097</v>
      </c>
      <c r="E8" s="3">
        <v>0.436205016357682</v>
      </c>
      <c r="F8" s="3">
        <v>0.436205016357682</v>
      </c>
      <c r="G8" s="3">
        <v>92.1</v>
      </c>
      <c r="H8" s="3">
        <v>3.5995500562429501</v>
      </c>
      <c r="I8" s="3">
        <v>92.1</v>
      </c>
      <c r="J8" s="3">
        <v>92.9</v>
      </c>
      <c r="K8" s="3">
        <v>91.15</v>
      </c>
      <c r="L8" s="3">
        <v>3.5995500562429501</v>
      </c>
    </row>
    <row r="9" spans="1:12" ht="15" customHeight="1" x14ac:dyDescent="0.25">
      <c r="A9" s="101">
        <v>42453</v>
      </c>
      <c r="B9" s="3">
        <v>92</v>
      </c>
      <c r="C9" s="99">
        <v>310953</v>
      </c>
      <c r="D9" s="3">
        <v>-9.9999999999994302E-2</v>
      </c>
      <c r="E9" s="3">
        <v>-0.10857763300758901</v>
      </c>
      <c r="F9" s="3">
        <v>-0.10857763300758901</v>
      </c>
      <c r="G9" s="3">
        <v>92</v>
      </c>
      <c r="H9" s="3">
        <v>3.48706411698537</v>
      </c>
      <c r="I9" s="3">
        <v>91.5</v>
      </c>
      <c r="J9" s="3">
        <v>92.6</v>
      </c>
      <c r="K9" s="3">
        <v>91.5</v>
      </c>
      <c r="L9" s="3">
        <v>3.48706411698537</v>
      </c>
    </row>
    <row r="10" spans="1:12" ht="15" customHeight="1" x14ac:dyDescent="0.25">
      <c r="A10" s="101">
        <v>42458</v>
      </c>
      <c r="B10" s="3">
        <v>92.55</v>
      </c>
      <c r="C10" s="99">
        <v>476465</v>
      </c>
      <c r="D10" s="3">
        <v>0.54999999999999705</v>
      </c>
      <c r="E10" s="3">
        <v>0.59782608695650996</v>
      </c>
      <c r="F10" s="3">
        <v>0.59782608695650996</v>
      </c>
      <c r="G10" s="3">
        <v>92.55</v>
      </c>
      <c r="H10" s="3">
        <v>4.1057367829021203</v>
      </c>
      <c r="I10" s="3">
        <v>93</v>
      </c>
      <c r="J10" s="3">
        <v>93.25</v>
      </c>
      <c r="K10" s="3">
        <v>90.85</v>
      </c>
      <c r="L10" s="3">
        <v>4.1057367829021203</v>
      </c>
    </row>
    <row r="11" spans="1:12" ht="15" customHeight="1" x14ac:dyDescent="0.25">
      <c r="A11" s="101">
        <v>42459</v>
      </c>
      <c r="B11" s="3">
        <v>93.05</v>
      </c>
      <c r="C11" s="99">
        <v>710990</v>
      </c>
      <c r="D11" s="3">
        <v>0.5</v>
      </c>
      <c r="E11" s="3">
        <v>0.54024851431657595</v>
      </c>
      <c r="F11" s="3">
        <v>0.54024851431657595</v>
      </c>
      <c r="G11" s="3">
        <v>93.05</v>
      </c>
      <c r="H11" s="3">
        <v>4.6681664791900896</v>
      </c>
      <c r="I11" s="3">
        <v>92</v>
      </c>
      <c r="J11" s="3">
        <v>93.6</v>
      </c>
      <c r="K11" s="3">
        <v>92</v>
      </c>
      <c r="L11" s="3">
        <v>4.6681664791900896</v>
      </c>
    </row>
    <row r="12" spans="1:12" ht="15" customHeight="1" x14ac:dyDescent="0.25">
      <c r="A12" s="101">
        <v>42460</v>
      </c>
      <c r="B12" s="3">
        <v>92.15</v>
      </c>
      <c r="C12" s="99">
        <v>487141</v>
      </c>
      <c r="D12" s="3">
        <v>-0.89999999999999103</v>
      </c>
      <c r="E12" s="3">
        <v>-0.96722192369692594</v>
      </c>
      <c r="F12" s="3">
        <v>-0.96722192369692594</v>
      </c>
      <c r="G12" s="3">
        <v>92.15</v>
      </c>
      <c r="H12" s="3">
        <v>3.6557930258717599</v>
      </c>
      <c r="I12" s="3">
        <v>92.8</v>
      </c>
      <c r="J12" s="3">
        <v>94.4</v>
      </c>
      <c r="K12" s="3">
        <v>92</v>
      </c>
      <c r="L12" s="3">
        <v>3.6557930258717599</v>
      </c>
    </row>
    <row r="13" spans="1:12" ht="15" customHeight="1" x14ac:dyDescent="0.25">
      <c r="A13" s="101">
        <v>42461</v>
      </c>
      <c r="B13" s="3">
        <v>91.1</v>
      </c>
      <c r="C13" s="99">
        <v>725421</v>
      </c>
      <c r="D13" s="3">
        <v>-1.05000000000001</v>
      </c>
      <c r="E13" s="3">
        <v>-1.13944655453066</v>
      </c>
      <c r="F13" s="3">
        <v>-1.13944655453066</v>
      </c>
      <c r="G13" s="3">
        <v>91.1</v>
      </c>
      <c r="H13" s="3">
        <v>2.4746906636670198</v>
      </c>
      <c r="I13" s="3">
        <v>91.8</v>
      </c>
      <c r="J13" s="3">
        <v>91.8</v>
      </c>
      <c r="K13" s="3">
        <v>89.75</v>
      </c>
      <c r="L13" s="3">
        <v>2.4746906636670198</v>
      </c>
    </row>
    <row r="14" spans="1:12" ht="15" customHeight="1" x14ac:dyDescent="0.25">
      <c r="A14" s="101">
        <v>42464</v>
      </c>
      <c r="B14" s="3">
        <v>90.65</v>
      </c>
      <c r="C14" s="99">
        <v>576436</v>
      </c>
      <c r="D14" s="3">
        <v>-0.44999999999998802</v>
      </c>
      <c r="E14" s="3">
        <v>-0.49396267837540297</v>
      </c>
      <c r="F14" s="3">
        <v>-0.49396267837540297</v>
      </c>
      <c r="G14" s="3">
        <v>90.65</v>
      </c>
      <c r="H14" s="3">
        <v>1.9685039370078701</v>
      </c>
      <c r="I14" s="3">
        <v>91</v>
      </c>
      <c r="J14" s="3">
        <v>91.65</v>
      </c>
      <c r="K14" s="3">
        <v>89.85</v>
      </c>
      <c r="L14" s="3">
        <v>1.9685039370078701</v>
      </c>
    </row>
    <row r="15" spans="1:12" ht="15" customHeight="1" x14ac:dyDescent="0.25">
      <c r="A15" s="101">
        <v>42465</v>
      </c>
      <c r="B15" s="3">
        <v>90.4</v>
      </c>
      <c r="C15" s="99">
        <v>508925</v>
      </c>
      <c r="D15" s="3">
        <v>-0.25</v>
      </c>
      <c r="E15" s="3">
        <v>-0.27578599007170801</v>
      </c>
      <c r="F15" s="3">
        <v>-0.27578599007170801</v>
      </c>
      <c r="G15" s="3">
        <v>90.4</v>
      </c>
      <c r="H15" s="3">
        <v>1.6872890888638901</v>
      </c>
      <c r="I15" s="3">
        <v>90.65</v>
      </c>
      <c r="J15" s="3">
        <v>90.85</v>
      </c>
      <c r="K15" s="3">
        <v>89.15</v>
      </c>
      <c r="L15" s="3">
        <v>1.6872890888638901</v>
      </c>
    </row>
    <row r="16" spans="1:12" ht="15" customHeight="1" x14ac:dyDescent="0.25">
      <c r="A16" s="101">
        <v>42466</v>
      </c>
      <c r="B16" s="3">
        <v>92.15</v>
      </c>
      <c r="C16" s="99">
        <v>377281</v>
      </c>
      <c r="D16" s="3">
        <v>1.75</v>
      </c>
      <c r="E16" s="3">
        <v>1.9358407079645901</v>
      </c>
      <c r="F16" s="3">
        <v>1.9358407079645901</v>
      </c>
      <c r="G16" s="3">
        <v>92.15</v>
      </c>
      <c r="H16" s="3">
        <v>3.6557930258717599</v>
      </c>
      <c r="I16" s="3">
        <v>90.2</v>
      </c>
      <c r="J16" s="3">
        <v>92.45</v>
      </c>
      <c r="K16" s="3">
        <v>89.75</v>
      </c>
      <c r="L16" s="3">
        <v>3.6557930258717599</v>
      </c>
    </row>
    <row r="17" spans="1:12" ht="15" customHeight="1" x14ac:dyDescent="0.25">
      <c r="A17" s="101">
        <v>42467</v>
      </c>
      <c r="B17" s="3">
        <v>91.6</v>
      </c>
      <c r="C17" s="99">
        <v>293154</v>
      </c>
      <c r="D17" s="3">
        <v>-0.55000000000001104</v>
      </c>
      <c r="E17" s="3">
        <v>-0.59685295713511799</v>
      </c>
      <c r="F17" s="3">
        <v>-0.59685295713511799</v>
      </c>
      <c r="G17" s="3">
        <v>91.6</v>
      </c>
      <c r="H17" s="3">
        <v>3.0371203599549901</v>
      </c>
      <c r="I17" s="3">
        <v>92.5</v>
      </c>
      <c r="J17" s="3">
        <v>92.5</v>
      </c>
      <c r="K17" s="3">
        <v>91.45</v>
      </c>
      <c r="L17" s="3">
        <v>3.0371203599549901</v>
      </c>
    </row>
    <row r="18" spans="1:12" ht="15" customHeight="1" x14ac:dyDescent="0.25">
      <c r="A18" s="101">
        <v>42468</v>
      </c>
      <c r="B18" s="3">
        <v>93.1</v>
      </c>
      <c r="C18" s="99">
        <v>465676</v>
      </c>
      <c r="D18" s="3">
        <v>1.5</v>
      </c>
      <c r="E18" s="3">
        <v>1.6375545851528399</v>
      </c>
      <c r="F18" s="3">
        <v>1.6375545851528399</v>
      </c>
      <c r="G18" s="3">
        <v>93.1</v>
      </c>
      <c r="H18" s="3">
        <v>4.7244094488188804</v>
      </c>
      <c r="I18" s="3">
        <v>92.05</v>
      </c>
      <c r="J18" s="3">
        <v>93.5</v>
      </c>
      <c r="K18" s="3">
        <v>91.95</v>
      </c>
      <c r="L18" s="3">
        <v>4.7244094488188804</v>
      </c>
    </row>
    <row r="19" spans="1:12" ht="15" customHeight="1" x14ac:dyDescent="0.25">
      <c r="A19" s="101">
        <v>42471</v>
      </c>
      <c r="B19" s="3">
        <v>92.75</v>
      </c>
      <c r="C19" s="99">
        <v>259363.99999999901</v>
      </c>
      <c r="D19" s="3">
        <v>-0.34999999999999398</v>
      </c>
      <c r="E19" s="3">
        <v>-0.37593984962405103</v>
      </c>
      <c r="F19" s="3">
        <v>-0.37593984962405103</v>
      </c>
      <c r="G19" s="3">
        <v>92.75</v>
      </c>
      <c r="H19" s="3">
        <v>4.3307086614173098</v>
      </c>
      <c r="I19" s="3">
        <v>93.7</v>
      </c>
      <c r="J19" s="3">
        <v>93.7</v>
      </c>
      <c r="K19" s="3">
        <v>92.5</v>
      </c>
      <c r="L19" s="3">
        <v>4.3307086614173098</v>
      </c>
    </row>
    <row r="20" spans="1:12" ht="15" customHeight="1" x14ac:dyDescent="0.25">
      <c r="A20" s="101">
        <v>42472</v>
      </c>
      <c r="B20" s="3">
        <v>93.3</v>
      </c>
      <c r="C20" s="99">
        <v>603079</v>
      </c>
      <c r="D20" s="3">
        <v>0.54999999999999705</v>
      </c>
      <c r="E20" s="3">
        <v>0.59299191374662097</v>
      </c>
      <c r="F20" s="3">
        <v>0.59299191374662097</v>
      </c>
      <c r="G20" s="3">
        <v>93.3</v>
      </c>
      <c r="H20" s="3">
        <v>4.9493813273340699</v>
      </c>
      <c r="I20" s="3">
        <v>93</v>
      </c>
      <c r="J20" s="3">
        <v>94.1</v>
      </c>
      <c r="K20" s="3">
        <v>91.5</v>
      </c>
      <c r="L20" s="3">
        <v>4.9493813273340699</v>
      </c>
    </row>
    <row r="21" spans="1:12" ht="15" customHeight="1" x14ac:dyDescent="0.25">
      <c r="A21" s="101">
        <v>42473</v>
      </c>
      <c r="B21" s="3">
        <v>93.5</v>
      </c>
      <c r="C21" s="99">
        <v>540324</v>
      </c>
      <c r="D21" s="3">
        <v>0.20000000000000201</v>
      </c>
      <c r="E21" s="3">
        <v>0.21436227224009799</v>
      </c>
      <c r="F21" s="3">
        <v>0.21436227224009799</v>
      </c>
      <c r="G21" s="3">
        <v>93.5</v>
      </c>
      <c r="H21" s="3">
        <v>5.1743532058492603</v>
      </c>
      <c r="I21" s="3">
        <v>93.5</v>
      </c>
      <c r="J21" s="3">
        <v>94</v>
      </c>
      <c r="K21" s="3">
        <v>92.6</v>
      </c>
      <c r="L21" s="3">
        <v>5.1743532058492603</v>
      </c>
    </row>
    <row r="22" spans="1:12" ht="15" customHeight="1" x14ac:dyDescent="0.25">
      <c r="A22" s="101">
        <v>42474</v>
      </c>
      <c r="B22" s="3">
        <v>93.5</v>
      </c>
      <c r="C22" s="99">
        <v>428178</v>
      </c>
      <c r="D22" s="3"/>
      <c r="E22" s="3"/>
      <c r="F22" s="3"/>
      <c r="G22" s="3">
        <v>93.5</v>
      </c>
      <c r="H22" s="3">
        <v>5.1743532058492603</v>
      </c>
      <c r="I22" s="3">
        <v>94</v>
      </c>
      <c r="J22" s="3">
        <v>94.4</v>
      </c>
      <c r="K22" s="3">
        <v>92.9</v>
      </c>
      <c r="L22" s="3">
        <v>5.1743532058492603</v>
      </c>
    </row>
    <row r="23" spans="1:12" ht="15" customHeight="1" x14ac:dyDescent="0.25">
      <c r="A23" s="101">
        <v>42475</v>
      </c>
      <c r="B23" s="3">
        <v>93.5</v>
      </c>
      <c r="C23" s="99">
        <v>625977</v>
      </c>
      <c r="D23" s="3"/>
      <c r="E23" s="3"/>
      <c r="F23" s="3"/>
      <c r="G23" s="3">
        <v>93.5</v>
      </c>
      <c r="H23" s="3">
        <v>5.1743532058492603</v>
      </c>
      <c r="I23" s="3">
        <v>93.65</v>
      </c>
      <c r="J23" s="3">
        <v>94.1</v>
      </c>
      <c r="K23" s="3">
        <v>93</v>
      </c>
      <c r="L23" s="3">
        <v>5.1743532058492603</v>
      </c>
    </row>
    <row r="24" spans="1:12" ht="15" customHeight="1" x14ac:dyDescent="0.25">
      <c r="A24" s="101">
        <v>42478</v>
      </c>
      <c r="B24" s="3">
        <v>94.6</v>
      </c>
      <c r="C24" s="99">
        <v>591337</v>
      </c>
      <c r="D24" s="3">
        <v>1.0999999999999901</v>
      </c>
      <c r="E24" s="3">
        <v>1.1764705882352899</v>
      </c>
      <c r="F24" s="3">
        <v>1.1764705882352899</v>
      </c>
      <c r="G24" s="3">
        <v>94.6</v>
      </c>
      <c r="H24" s="3">
        <v>6.4116985376827698</v>
      </c>
      <c r="I24" s="3">
        <v>93.9</v>
      </c>
      <c r="J24" s="3">
        <v>94.9</v>
      </c>
      <c r="K24" s="3">
        <v>93.5</v>
      </c>
      <c r="L24" s="3">
        <v>6.4116985376827698</v>
      </c>
    </row>
    <row r="25" spans="1:12" ht="15" customHeight="1" x14ac:dyDescent="0.25">
      <c r="A25" s="101">
        <v>42479</v>
      </c>
      <c r="B25" s="3">
        <v>96</v>
      </c>
      <c r="C25" s="99">
        <v>858828</v>
      </c>
      <c r="D25" s="3">
        <v>1.4</v>
      </c>
      <c r="E25" s="3">
        <v>1.47991543340382</v>
      </c>
      <c r="F25" s="3">
        <v>1.47991543340382</v>
      </c>
      <c r="G25" s="3">
        <v>96</v>
      </c>
      <c r="H25" s="3">
        <v>7.9865016872890804</v>
      </c>
      <c r="I25" s="3">
        <v>95</v>
      </c>
      <c r="J25" s="3">
        <v>96.7</v>
      </c>
      <c r="K25" s="3">
        <v>94.45</v>
      </c>
      <c r="L25" s="3">
        <v>7.9865016872890804</v>
      </c>
    </row>
    <row r="26" spans="1:12" ht="15" customHeight="1" x14ac:dyDescent="0.25">
      <c r="A26" s="101">
        <v>42480</v>
      </c>
      <c r="B26" s="3">
        <v>93.15</v>
      </c>
      <c r="C26" s="99">
        <v>1072256</v>
      </c>
      <c r="D26" s="3">
        <v>-2.8499999999999899</v>
      </c>
      <c r="E26" s="3">
        <v>-2.9687499999999898</v>
      </c>
      <c r="F26" s="3">
        <v>-2.9687499999999898</v>
      </c>
      <c r="G26" s="3">
        <v>93.15</v>
      </c>
      <c r="H26" s="3">
        <v>4.7806524184476897</v>
      </c>
      <c r="I26" s="3">
        <v>96</v>
      </c>
      <c r="J26" s="3">
        <v>96.25</v>
      </c>
      <c r="K26" s="3">
        <v>91.15</v>
      </c>
      <c r="L26" s="3">
        <v>4.7806524184476897</v>
      </c>
    </row>
    <row r="27" spans="1:12" ht="15" customHeight="1" x14ac:dyDescent="0.25">
      <c r="A27" s="101">
        <v>42481</v>
      </c>
      <c r="B27" s="3">
        <v>91.55</v>
      </c>
      <c r="C27" s="99">
        <v>864177</v>
      </c>
      <c r="D27" s="3">
        <v>-1.6</v>
      </c>
      <c r="E27" s="3">
        <v>-1.71765968867418</v>
      </c>
      <c r="F27" s="3">
        <v>-1.71765968867418</v>
      </c>
      <c r="G27" s="3">
        <v>91.55</v>
      </c>
      <c r="H27" s="3">
        <v>2.98087739032619</v>
      </c>
      <c r="I27" s="3">
        <v>93.3</v>
      </c>
      <c r="J27" s="3">
        <v>93.6</v>
      </c>
      <c r="K27" s="3">
        <v>89.7</v>
      </c>
      <c r="L27" s="3">
        <v>2.98087739032619</v>
      </c>
    </row>
    <row r="28" spans="1:12" ht="15" customHeight="1" x14ac:dyDescent="0.25">
      <c r="A28" s="101">
        <v>42482</v>
      </c>
      <c r="B28" s="3">
        <v>88.7</v>
      </c>
      <c r="C28" s="99">
        <v>1318554</v>
      </c>
      <c r="D28" s="3">
        <v>-2.8499999999999899</v>
      </c>
      <c r="E28" s="3">
        <v>-3.1130529765155601</v>
      </c>
      <c r="F28" s="3">
        <v>-3.1130529765155601</v>
      </c>
      <c r="G28" s="3">
        <v>88.7</v>
      </c>
      <c r="H28" s="3">
        <v>-0.22497187851518799</v>
      </c>
      <c r="I28" s="3">
        <v>92</v>
      </c>
      <c r="J28" s="3">
        <v>93.3</v>
      </c>
      <c r="K28" s="3">
        <v>88.15</v>
      </c>
      <c r="L28" s="3">
        <v>-0.22497187851518799</v>
      </c>
    </row>
    <row r="29" spans="1:12" ht="15" customHeight="1" x14ac:dyDescent="0.25">
      <c r="A29" s="101">
        <v>42485</v>
      </c>
      <c r="B29" s="3">
        <v>92.3</v>
      </c>
      <c r="C29" s="99">
        <v>1203151</v>
      </c>
      <c r="D29" s="3">
        <v>3.5999999999999899</v>
      </c>
      <c r="E29" s="3">
        <v>4.0586245772266096</v>
      </c>
      <c r="F29" s="3">
        <v>4.0586245772266096</v>
      </c>
      <c r="G29" s="3">
        <v>92.3</v>
      </c>
      <c r="H29" s="3">
        <v>3.8245219347581401</v>
      </c>
      <c r="I29" s="3">
        <v>89</v>
      </c>
      <c r="J29" s="3">
        <v>92.4</v>
      </c>
      <c r="K29" s="3">
        <v>88.35</v>
      </c>
      <c r="L29" s="3">
        <v>3.8245219347581401</v>
      </c>
    </row>
    <row r="30" spans="1:12" ht="15" customHeight="1" x14ac:dyDescent="0.25">
      <c r="A30" s="101">
        <v>42486</v>
      </c>
      <c r="B30" s="3">
        <v>93.15</v>
      </c>
      <c r="C30" s="99">
        <v>974699</v>
      </c>
      <c r="D30" s="3">
        <v>0.85000000000000797</v>
      </c>
      <c r="E30" s="3">
        <v>0.92091007583965301</v>
      </c>
      <c r="F30" s="3">
        <v>0.92091007583965301</v>
      </c>
      <c r="G30" s="3">
        <v>93.15</v>
      </c>
      <c r="H30" s="3">
        <v>4.7806524184476897</v>
      </c>
      <c r="I30" s="3">
        <v>92.3</v>
      </c>
      <c r="J30" s="3">
        <v>93.7</v>
      </c>
      <c r="K30" s="3">
        <v>91.45</v>
      </c>
      <c r="L30" s="3">
        <v>4.7806524184476897</v>
      </c>
    </row>
    <row r="31" spans="1:12" ht="15" customHeight="1" x14ac:dyDescent="0.25">
      <c r="A31" s="101">
        <v>42487</v>
      </c>
      <c r="B31" s="3">
        <v>97.45</v>
      </c>
      <c r="C31" s="99">
        <v>2446080</v>
      </c>
      <c r="D31" s="3">
        <v>4.2999999999999901</v>
      </c>
      <c r="E31" s="3">
        <v>4.61621041331186</v>
      </c>
      <c r="F31" s="3">
        <v>4.61621041331186</v>
      </c>
      <c r="G31" s="3">
        <v>97.45</v>
      </c>
      <c r="H31" s="3">
        <v>9.6175478065241808</v>
      </c>
      <c r="I31" s="3">
        <v>99</v>
      </c>
      <c r="J31" s="3">
        <v>100</v>
      </c>
      <c r="K31" s="3">
        <v>96.3</v>
      </c>
      <c r="L31" s="3">
        <v>9.6175478065241808</v>
      </c>
    </row>
    <row r="32" spans="1:12" ht="15" customHeight="1" x14ac:dyDescent="0.25">
      <c r="A32" s="101">
        <v>42488</v>
      </c>
      <c r="B32" s="3">
        <v>95.25</v>
      </c>
      <c r="C32" s="99">
        <v>1306646</v>
      </c>
      <c r="D32" s="3">
        <v>-2.2000000000000002</v>
      </c>
      <c r="E32" s="3">
        <v>-2.2575679835813198</v>
      </c>
      <c r="F32" s="3">
        <v>-2.2575679835813198</v>
      </c>
      <c r="G32" s="3">
        <v>95.25</v>
      </c>
      <c r="H32" s="3">
        <v>7.1428571428571299</v>
      </c>
      <c r="I32" s="3">
        <v>97.35</v>
      </c>
      <c r="J32" s="3">
        <v>97.35</v>
      </c>
      <c r="K32" s="3">
        <v>94.3</v>
      </c>
      <c r="L32" s="3">
        <v>7.1428571428571299</v>
      </c>
    </row>
    <row r="33" spans="1:12" ht="15" customHeight="1" x14ac:dyDescent="0.25">
      <c r="A33" s="101">
        <v>42489</v>
      </c>
      <c r="B33" s="3">
        <v>90.6</v>
      </c>
      <c r="C33" s="99">
        <v>1437209</v>
      </c>
      <c r="D33" s="3">
        <v>-4.6500000000000004</v>
      </c>
      <c r="E33" s="3">
        <v>-4.8818897637795304</v>
      </c>
      <c r="F33" s="3">
        <v>-4.8818897637795304</v>
      </c>
      <c r="G33" s="3">
        <v>90.6</v>
      </c>
      <c r="H33" s="3">
        <v>1.91226096737906</v>
      </c>
      <c r="I33" s="3">
        <v>95.5</v>
      </c>
      <c r="J33" s="3">
        <v>95.5</v>
      </c>
      <c r="K33" s="3">
        <v>90.45</v>
      </c>
      <c r="L33" s="3">
        <v>1.91226096737906</v>
      </c>
    </row>
    <row r="34" spans="1:12" ht="15" customHeight="1" x14ac:dyDescent="0.25">
      <c r="A34" s="101">
        <v>42492</v>
      </c>
      <c r="B34" s="3">
        <v>92.85</v>
      </c>
      <c r="C34" s="99">
        <v>674784</v>
      </c>
      <c r="D34" s="3">
        <v>2.25</v>
      </c>
      <c r="E34" s="3">
        <v>2.48344370860926</v>
      </c>
      <c r="F34" s="3">
        <v>2.48344370860926</v>
      </c>
      <c r="G34" s="3">
        <v>92.85</v>
      </c>
      <c r="H34" s="3">
        <v>4.4431946006749001</v>
      </c>
      <c r="I34" s="3">
        <v>92</v>
      </c>
      <c r="J34" s="3">
        <v>93.35</v>
      </c>
      <c r="K34" s="3">
        <v>91.35</v>
      </c>
      <c r="L34" s="3">
        <v>4.4431946006749001</v>
      </c>
    </row>
    <row r="35" spans="1:12" ht="15" customHeight="1" x14ac:dyDescent="0.25">
      <c r="A35" s="101">
        <v>42493</v>
      </c>
      <c r="B35" s="3">
        <v>93.35</v>
      </c>
      <c r="C35" s="99">
        <v>905910</v>
      </c>
      <c r="D35" s="3">
        <v>0.5</v>
      </c>
      <c r="E35" s="3">
        <v>0.53850296176629597</v>
      </c>
      <c r="F35" s="3">
        <v>0.53850296176629597</v>
      </c>
      <c r="G35" s="3">
        <v>93.35</v>
      </c>
      <c r="H35" s="3">
        <v>5.0056242969628597</v>
      </c>
      <c r="I35" s="3">
        <v>93.65</v>
      </c>
      <c r="J35" s="3">
        <v>94</v>
      </c>
      <c r="K35" s="3">
        <v>91.5</v>
      </c>
      <c r="L35" s="3">
        <v>5.0056242969628597</v>
      </c>
    </row>
    <row r="36" spans="1:12" ht="15" customHeight="1" x14ac:dyDescent="0.25">
      <c r="A36" s="101">
        <v>42494</v>
      </c>
      <c r="B36" s="3">
        <v>93.85</v>
      </c>
      <c r="C36" s="99">
        <v>572565</v>
      </c>
      <c r="D36" s="3">
        <v>0.5</v>
      </c>
      <c r="E36" s="3">
        <v>0.53561863952864497</v>
      </c>
      <c r="F36" s="3">
        <v>0.53561863952864497</v>
      </c>
      <c r="G36" s="3">
        <v>93.85</v>
      </c>
      <c r="H36" s="3">
        <v>5.5680539932508299</v>
      </c>
      <c r="I36" s="3">
        <v>94.5</v>
      </c>
      <c r="J36" s="3">
        <v>94.6</v>
      </c>
      <c r="K36" s="3">
        <v>93.25</v>
      </c>
      <c r="L36" s="3">
        <v>5.5680539932508299</v>
      </c>
    </row>
    <row r="37" spans="1:12" ht="15" customHeight="1" x14ac:dyDescent="0.25">
      <c r="A37" s="101">
        <v>42496</v>
      </c>
      <c r="B37" s="3">
        <v>93.3</v>
      </c>
      <c r="C37" s="99">
        <v>1083222</v>
      </c>
      <c r="D37" s="3">
        <v>-0.54999999999999705</v>
      </c>
      <c r="E37" s="3">
        <v>-0.586041555673944</v>
      </c>
      <c r="F37" s="3">
        <v>-0.586041555673944</v>
      </c>
      <c r="G37" s="3">
        <v>93.3</v>
      </c>
      <c r="H37" s="3">
        <v>4.9493813273340699</v>
      </c>
      <c r="I37" s="3">
        <v>94.5</v>
      </c>
      <c r="J37" s="3">
        <v>95</v>
      </c>
      <c r="K37" s="3">
        <v>93.1</v>
      </c>
      <c r="L37" s="3">
        <v>4.9493813273340699</v>
      </c>
    </row>
    <row r="38" spans="1:12" ht="15" customHeight="1" x14ac:dyDescent="0.25">
      <c r="A38" s="101">
        <v>42499</v>
      </c>
      <c r="B38" s="3">
        <v>95.6</v>
      </c>
      <c r="C38" s="99">
        <v>1190588</v>
      </c>
      <c r="D38" s="3">
        <v>2.2999999999999901</v>
      </c>
      <c r="E38" s="3">
        <v>2.46516613076097</v>
      </c>
      <c r="F38" s="3">
        <v>2.46516613076097</v>
      </c>
      <c r="G38" s="3">
        <v>95.6</v>
      </c>
      <c r="H38" s="3">
        <v>7.5365579302586996</v>
      </c>
      <c r="I38" s="3">
        <v>93.4</v>
      </c>
      <c r="J38" s="3">
        <v>96</v>
      </c>
      <c r="K38" s="3">
        <v>93.1</v>
      </c>
      <c r="L38" s="3">
        <v>7.5365579302586996</v>
      </c>
    </row>
    <row r="39" spans="1:12" ht="15" customHeight="1" x14ac:dyDescent="0.25">
      <c r="A39" s="101">
        <v>42500</v>
      </c>
      <c r="B39" s="3">
        <v>95.45</v>
      </c>
      <c r="C39" s="99">
        <v>686297</v>
      </c>
      <c r="D39" s="3">
        <v>-0.149999999999991</v>
      </c>
      <c r="E39" s="3">
        <v>-0.15690376569036299</v>
      </c>
      <c r="F39" s="3">
        <v>-0.15690376569036299</v>
      </c>
      <c r="G39" s="3">
        <v>95.45</v>
      </c>
      <c r="H39" s="3">
        <v>7.3678290213723203</v>
      </c>
      <c r="I39" s="3">
        <v>95.9</v>
      </c>
      <c r="J39" s="3">
        <v>96.55</v>
      </c>
      <c r="K39" s="3">
        <v>95.05</v>
      </c>
      <c r="L39" s="3">
        <v>7.3678290213723203</v>
      </c>
    </row>
    <row r="40" spans="1:12" ht="15" customHeight="1" x14ac:dyDescent="0.25">
      <c r="A40" s="101">
        <v>42501</v>
      </c>
      <c r="B40" s="3">
        <v>95.05</v>
      </c>
      <c r="C40" s="99">
        <v>587140</v>
      </c>
      <c r="D40" s="3">
        <v>-0.40000000000000502</v>
      </c>
      <c r="E40" s="3">
        <v>-0.41906757464641398</v>
      </c>
      <c r="F40" s="3">
        <v>-0.41906757464641398</v>
      </c>
      <c r="G40" s="3">
        <v>95.05</v>
      </c>
      <c r="H40" s="3">
        <v>6.9178852643419404</v>
      </c>
      <c r="I40" s="3">
        <v>95</v>
      </c>
      <c r="J40" s="3">
        <v>95.7</v>
      </c>
      <c r="K40" s="3">
        <v>94.05</v>
      </c>
      <c r="L40" s="3">
        <v>6.9178852643419404</v>
      </c>
    </row>
    <row r="41" spans="1:12" ht="15" customHeight="1" x14ac:dyDescent="0.25">
      <c r="A41" s="101">
        <v>42502</v>
      </c>
      <c r="B41" s="3">
        <v>95.35</v>
      </c>
      <c r="C41" s="99">
        <v>1167655</v>
      </c>
      <c r="D41" s="3">
        <v>0.29999999999999699</v>
      </c>
      <c r="E41" s="3">
        <v>0.31562335612835801</v>
      </c>
      <c r="F41" s="3">
        <v>0.31562335612835801</v>
      </c>
      <c r="G41" s="3">
        <v>95.35</v>
      </c>
      <c r="H41" s="3">
        <v>7.2553430821147202</v>
      </c>
      <c r="I41" s="3">
        <v>95</v>
      </c>
      <c r="J41" s="3">
        <v>95.8</v>
      </c>
      <c r="K41" s="3">
        <v>93.95</v>
      </c>
      <c r="L41" s="3">
        <v>7.2553430821147202</v>
      </c>
    </row>
    <row r="42" spans="1:12" ht="15" customHeight="1" x14ac:dyDescent="0.25">
      <c r="A42" s="101">
        <v>42503</v>
      </c>
      <c r="B42" s="3">
        <v>95.65</v>
      </c>
      <c r="C42" s="99">
        <v>636821</v>
      </c>
      <c r="D42" s="3">
        <v>0.30000000000001098</v>
      </c>
      <c r="E42" s="3">
        <v>0.31463030938647601</v>
      </c>
      <c r="F42" s="3">
        <v>0.31463030938647601</v>
      </c>
      <c r="G42" s="3">
        <v>95.65</v>
      </c>
      <c r="H42" s="3">
        <v>7.5928008998875098</v>
      </c>
      <c r="I42" s="3">
        <v>95.75</v>
      </c>
      <c r="J42" s="3">
        <v>95.85</v>
      </c>
      <c r="K42" s="3">
        <v>93.95</v>
      </c>
      <c r="L42" s="3">
        <v>7.5928008998875098</v>
      </c>
    </row>
    <row r="43" spans="1:12" ht="15" customHeight="1" x14ac:dyDescent="0.25">
      <c r="A43" s="101">
        <v>42506</v>
      </c>
      <c r="B43" s="3">
        <v>95.45</v>
      </c>
      <c r="C43" s="99">
        <v>302976</v>
      </c>
      <c r="D43" s="3">
        <v>-0.20000000000000201</v>
      </c>
      <c r="E43" s="3">
        <v>-0.20909566126503501</v>
      </c>
      <c r="F43" s="3">
        <v>-0.20909566126503501</v>
      </c>
      <c r="G43" s="3">
        <v>95.45</v>
      </c>
      <c r="H43" s="3">
        <v>7.3678290213723203</v>
      </c>
      <c r="I43" s="3">
        <v>95</v>
      </c>
      <c r="J43" s="3">
        <v>95.45</v>
      </c>
      <c r="K43" s="3">
        <v>94.3</v>
      </c>
      <c r="L43" s="3">
        <v>7.3678290213723203</v>
      </c>
    </row>
    <row r="44" spans="1:12" ht="15" customHeight="1" x14ac:dyDescent="0.25">
      <c r="A44" s="101">
        <v>42507</v>
      </c>
      <c r="B44" s="3">
        <v>94.95</v>
      </c>
      <c r="C44" s="99">
        <v>896601</v>
      </c>
      <c r="D44" s="3">
        <v>-0.5</v>
      </c>
      <c r="E44" s="3">
        <v>-0.52383446830801506</v>
      </c>
      <c r="F44" s="3">
        <v>-0.52383446830801506</v>
      </c>
      <c r="G44" s="3">
        <v>94.95</v>
      </c>
      <c r="H44" s="3">
        <v>6.8053993250843599</v>
      </c>
      <c r="I44" s="3">
        <v>95.45</v>
      </c>
      <c r="J44" s="3">
        <v>96.5</v>
      </c>
      <c r="K44" s="3">
        <v>94.9</v>
      </c>
      <c r="L44" s="3">
        <v>6.8053993250843599</v>
      </c>
    </row>
    <row r="45" spans="1:12" ht="15" customHeight="1" x14ac:dyDescent="0.25">
      <c r="A45" s="101">
        <v>42508</v>
      </c>
      <c r="B45" s="3">
        <v>92.9</v>
      </c>
      <c r="C45" s="99">
        <v>841225</v>
      </c>
      <c r="D45" s="3">
        <v>-2.0499999999999901</v>
      </c>
      <c r="E45" s="3">
        <v>-2.15903106898367</v>
      </c>
      <c r="F45" s="3">
        <v>0.86361664033700603</v>
      </c>
      <c r="G45" s="3">
        <v>95.770004</v>
      </c>
      <c r="H45" s="3">
        <v>7.7277885264341801</v>
      </c>
      <c r="I45" s="3">
        <v>93.9</v>
      </c>
      <c r="J45" s="3">
        <v>93.9</v>
      </c>
      <c r="K45" s="3">
        <v>91.95</v>
      </c>
      <c r="L45" s="3">
        <v>4.4994375703037104</v>
      </c>
    </row>
    <row r="46" spans="1:12" ht="15" customHeight="1" x14ac:dyDescent="0.25">
      <c r="A46" s="101">
        <v>42509</v>
      </c>
      <c r="B46" s="3">
        <v>93.35</v>
      </c>
      <c r="C46" s="99">
        <v>801026</v>
      </c>
      <c r="D46" s="3">
        <v>0.44999999999998802</v>
      </c>
      <c r="E46" s="3">
        <v>0.48439181916037899</v>
      </c>
      <c r="F46" s="3">
        <v>0.48438548671252402</v>
      </c>
      <c r="G46" s="3">
        <v>96.233900000000006</v>
      </c>
      <c r="H46" s="3">
        <v>8.2496062992125907</v>
      </c>
      <c r="I46" s="3">
        <v>92</v>
      </c>
      <c r="J46" s="3">
        <v>94.05</v>
      </c>
      <c r="K46" s="3">
        <v>91.55</v>
      </c>
      <c r="L46" s="3">
        <v>5.0056242969628597</v>
      </c>
    </row>
    <row r="47" spans="1:12" ht="15" customHeight="1" x14ac:dyDescent="0.25">
      <c r="A47" s="101">
        <v>42510</v>
      </c>
      <c r="B47" s="3">
        <v>93.8</v>
      </c>
      <c r="C47" s="99">
        <v>496393</v>
      </c>
      <c r="D47" s="3">
        <v>0.45000000000000201</v>
      </c>
      <c r="E47" s="3">
        <v>0.48205677557580001</v>
      </c>
      <c r="F47" s="3">
        <v>0.48206505192036603</v>
      </c>
      <c r="G47" s="3">
        <v>96.697810000000004</v>
      </c>
      <c r="H47" s="3">
        <v>8.7714398200224899</v>
      </c>
      <c r="I47" s="3">
        <v>93.5</v>
      </c>
      <c r="J47" s="3">
        <v>94.7</v>
      </c>
      <c r="K47" s="3">
        <v>93.2</v>
      </c>
      <c r="L47" s="3">
        <v>5.5118110236220303</v>
      </c>
    </row>
    <row r="48" spans="1:12" ht="15" customHeight="1" x14ac:dyDescent="0.25">
      <c r="A48" s="101">
        <v>42513</v>
      </c>
      <c r="B48" s="3">
        <v>94.35</v>
      </c>
      <c r="C48" s="99">
        <v>354731</v>
      </c>
      <c r="D48" s="3">
        <v>0.54999999999999705</v>
      </c>
      <c r="E48" s="3">
        <v>0.58635394456290002</v>
      </c>
      <c r="F48" s="3">
        <v>0.58634213122303802</v>
      </c>
      <c r="G48" s="3">
        <v>97.264790000000005</v>
      </c>
      <c r="H48" s="3">
        <v>9.4092125984251904</v>
      </c>
      <c r="I48" s="3">
        <v>93.5</v>
      </c>
      <c r="J48" s="3">
        <v>94.95</v>
      </c>
      <c r="K48" s="3">
        <v>93.25</v>
      </c>
      <c r="L48" s="3">
        <v>6.1304836895387904</v>
      </c>
    </row>
    <row r="49" spans="1:12" ht="15" customHeight="1" x14ac:dyDescent="0.25">
      <c r="A49" s="101">
        <v>42514</v>
      </c>
      <c r="B49" s="3">
        <v>93.8</v>
      </c>
      <c r="C49" s="99">
        <v>556216</v>
      </c>
      <c r="D49" s="3">
        <v>-0.54999999999999705</v>
      </c>
      <c r="E49" s="3">
        <v>-0.58293587705352501</v>
      </c>
      <c r="F49" s="3">
        <v>-0.58292420103924703</v>
      </c>
      <c r="G49" s="3">
        <v>96.697810000000004</v>
      </c>
      <c r="H49" s="3">
        <v>8.7714398200224899</v>
      </c>
      <c r="I49" s="3">
        <v>93.6</v>
      </c>
      <c r="J49" s="3">
        <v>94.25</v>
      </c>
      <c r="K49" s="3">
        <v>92.55</v>
      </c>
      <c r="L49" s="3">
        <v>5.5118110236220303</v>
      </c>
    </row>
    <row r="50" spans="1:12" ht="15" customHeight="1" x14ac:dyDescent="0.25">
      <c r="A50" s="101">
        <v>42515</v>
      </c>
      <c r="B50" s="3">
        <v>94.15</v>
      </c>
      <c r="C50" s="99">
        <v>611024</v>
      </c>
      <c r="D50" s="3">
        <v>0.35000000000000803</v>
      </c>
      <c r="E50" s="3">
        <v>0.37313432835821497</v>
      </c>
      <c r="F50" s="3">
        <v>0.37313151145821299</v>
      </c>
      <c r="G50" s="3">
        <v>97.058620000000005</v>
      </c>
      <c r="H50" s="3">
        <v>9.1773003374578099</v>
      </c>
      <c r="I50" s="3">
        <v>94</v>
      </c>
      <c r="J50" s="3">
        <v>95</v>
      </c>
      <c r="K50" s="3">
        <v>93.5</v>
      </c>
      <c r="L50" s="3">
        <v>5.9055118110236204</v>
      </c>
    </row>
    <row r="51" spans="1:12" ht="15" customHeight="1" x14ac:dyDescent="0.25">
      <c r="A51" s="101">
        <v>42516</v>
      </c>
      <c r="B51" s="3">
        <v>94.85</v>
      </c>
      <c r="C51" s="99">
        <v>386763</v>
      </c>
      <c r="D51" s="3">
        <v>0.69999999999998797</v>
      </c>
      <c r="E51" s="3">
        <v>0.74349442379180097</v>
      </c>
      <c r="F51" s="3">
        <v>0.74348883180082004</v>
      </c>
      <c r="G51" s="3">
        <v>97.780240000000006</v>
      </c>
      <c r="H51" s="3">
        <v>9.98902137232845</v>
      </c>
      <c r="I51" s="3">
        <v>94.75</v>
      </c>
      <c r="J51" s="3">
        <v>94.85</v>
      </c>
      <c r="K51" s="3">
        <v>94.2</v>
      </c>
      <c r="L51" s="3">
        <v>6.69291338582675</v>
      </c>
    </row>
    <row r="52" spans="1:12" ht="15" customHeight="1" x14ac:dyDescent="0.25">
      <c r="A52" s="101">
        <v>42517</v>
      </c>
      <c r="B52" s="3">
        <v>94.5</v>
      </c>
      <c r="C52" s="99">
        <v>311433</v>
      </c>
      <c r="D52" s="3">
        <v>-0.34999999999999398</v>
      </c>
      <c r="E52" s="3">
        <v>-0.36900369003689498</v>
      </c>
      <c r="F52" s="3">
        <v>-0.36900093515826998</v>
      </c>
      <c r="G52" s="3">
        <v>97.419430000000006</v>
      </c>
      <c r="H52" s="3">
        <v>9.58316085489313</v>
      </c>
      <c r="I52" s="3">
        <v>95.25</v>
      </c>
      <c r="J52" s="3">
        <v>95.4</v>
      </c>
      <c r="K52" s="3">
        <v>94.25</v>
      </c>
      <c r="L52" s="3">
        <v>6.2992125984251901</v>
      </c>
    </row>
    <row r="53" spans="1:12" ht="15" customHeight="1" x14ac:dyDescent="0.25">
      <c r="A53" s="101">
        <v>42520</v>
      </c>
      <c r="B53" s="3">
        <v>94.25</v>
      </c>
      <c r="C53" s="99">
        <v>192943</v>
      </c>
      <c r="D53" s="3">
        <v>-0.25</v>
      </c>
      <c r="E53" s="3">
        <v>-0.26455026455026698</v>
      </c>
      <c r="F53" s="3">
        <v>-0.264551948209923</v>
      </c>
      <c r="G53" s="3">
        <v>97.161704999999998</v>
      </c>
      <c r="H53" s="3">
        <v>9.2932564679414895</v>
      </c>
      <c r="I53" s="3">
        <v>94.6</v>
      </c>
      <c r="J53" s="3">
        <v>94.95</v>
      </c>
      <c r="K53" s="3">
        <v>93.8</v>
      </c>
      <c r="L53" s="3">
        <v>6.0179977502812001</v>
      </c>
    </row>
    <row r="54" spans="1:12" ht="15" customHeight="1" x14ac:dyDescent="0.25">
      <c r="A54" s="101">
        <v>42521</v>
      </c>
      <c r="B54" s="3">
        <v>95.3</v>
      </c>
      <c r="C54" s="99">
        <v>784893</v>
      </c>
      <c r="D54" s="3">
        <v>1.0499999999999901</v>
      </c>
      <c r="E54" s="3">
        <v>1.11405835543765</v>
      </c>
      <c r="F54" s="3">
        <v>1.114065464372</v>
      </c>
      <c r="G54" s="3">
        <v>98.244150000000005</v>
      </c>
      <c r="H54" s="3">
        <v>10.510854893138299</v>
      </c>
      <c r="I54" s="3">
        <v>94.25</v>
      </c>
      <c r="J54" s="3">
        <v>96.35</v>
      </c>
      <c r="K54" s="3">
        <v>93.25</v>
      </c>
      <c r="L54" s="3">
        <v>7.1991001124859197</v>
      </c>
    </row>
    <row r="55" spans="1:12" ht="15" customHeight="1" x14ac:dyDescent="0.25">
      <c r="A55" s="101">
        <v>42522</v>
      </c>
      <c r="B55" s="3">
        <v>95</v>
      </c>
      <c r="C55" s="99">
        <v>672181</v>
      </c>
      <c r="D55" s="3">
        <v>-0.29999999999999699</v>
      </c>
      <c r="E55" s="3">
        <v>-0.31479538300104298</v>
      </c>
      <c r="F55" s="3">
        <v>-0.31480245897592601</v>
      </c>
      <c r="G55" s="3">
        <v>97.934875000000005</v>
      </c>
      <c r="H55" s="3">
        <v>10.162964004499401</v>
      </c>
      <c r="I55" s="3">
        <v>94.55</v>
      </c>
      <c r="J55" s="3">
        <v>95.25</v>
      </c>
      <c r="K55" s="3">
        <v>93.6</v>
      </c>
      <c r="L55" s="3">
        <v>6.8616422947131497</v>
      </c>
    </row>
    <row r="56" spans="1:12" ht="15" customHeight="1" x14ac:dyDescent="0.25">
      <c r="A56" s="101">
        <v>42523</v>
      </c>
      <c r="B56" s="3">
        <v>95.35</v>
      </c>
      <c r="C56" s="99">
        <v>565733</v>
      </c>
      <c r="D56" s="3">
        <v>0.34999999999999398</v>
      </c>
      <c r="E56" s="3">
        <v>0.36842105263157299</v>
      </c>
      <c r="F56" s="3">
        <v>0.36841829838452</v>
      </c>
      <c r="G56" s="3">
        <v>98.295685000000006</v>
      </c>
      <c r="H56" s="3">
        <v>10.568824521934699</v>
      </c>
      <c r="I56" s="3">
        <v>95</v>
      </c>
      <c r="J56" s="3">
        <v>96.15</v>
      </c>
      <c r="K56" s="3">
        <v>94.75</v>
      </c>
      <c r="L56" s="3">
        <v>7.2553430821147202</v>
      </c>
    </row>
    <row r="57" spans="1:12" ht="15" customHeight="1" x14ac:dyDescent="0.25">
      <c r="A57" s="101">
        <v>42524</v>
      </c>
      <c r="B57" s="3">
        <v>94.5</v>
      </c>
      <c r="C57" s="99">
        <v>649817</v>
      </c>
      <c r="D57" s="3">
        <v>-0.84999999999999398</v>
      </c>
      <c r="E57" s="3">
        <v>-0.89145254326166101</v>
      </c>
      <c r="F57" s="3">
        <v>-0.89144808340264603</v>
      </c>
      <c r="G57" s="3">
        <v>97.419430000000006</v>
      </c>
      <c r="H57" s="3">
        <v>9.58316085489313</v>
      </c>
      <c r="I57" s="3">
        <v>95.5</v>
      </c>
      <c r="J57" s="3">
        <v>96.2</v>
      </c>
      <c r="K57" s="3">
        <v>94.1</v>
      </c>
      <c r="L57" s="3">
        <v>6.2992125984251901</v>
      </c>
    </row>
    <row r="58" spans="1:12" ht="15" customHeight="1" x14ac:dyDescent="0.25">
      <c r="A58" s="101">
        <v>42528</v>
      </c>
      <c r="B58" s="3">
        <v>96.1</v>
      </c>
      <c r="C58" s="99">
        <v>568876</v>
      </c>
      <c r="D58" s="3">
        <v>1.5999999999999901</v>
      </c>
      <c r="E58" s="3">
        <v>1.6931216931216699</v>
      </c>
      <c r="F58" s="3">
        <v>1.6931170712043599</v>
      </c>
      <c r="G58" s="3">
        <v>99.068854999999999</v>
      </c>
      <c r="H58" s="3">
        <v>11.4385320584926</v>
      </c>
      <c r="I58" s="3">
        <v>94.8</v>
      </c>
      <c r="J58" s="3">
        <v>96.1</v>
      </c>
      <c r="K58" s="3">
        <v>93.35</v>
      </c>
      <c r="L58" s="3">
        <v>8.0989876265466592</v>
      </c>
    </row>
    <row r="59" spans="1:12" ht="15" customHeight="1" x14ac:dyDescent="0.25">
      <c r="A59" s="101">
        <v>42529</v>
      </c>
      <c r="B59" s="3">
        <v>95.4</v>
      </c>
      <c r="C59" s="99">
        <v>406930</v>
      </c>
      <c r="D59" s="3">
        <v>-0.69999999999998797</v>
      </c>
      <c r="E59" s="3">
        <v>-0.72840790842870695</v>
      </c>
      <c r="F59" s="3">
        <v>-0.72839743630831399</v>
      </c>
      <c r="G59" s="3">
        <v>98.347239999999999</v>
      </c>
      <c r="H59" s="3">
        <v>10.626816647919</v>
      </c>
      <c r="I59" s="3">
        <v>96.1</v>
      </c>
      <c r="J59" s="3">
        <v>96.1</v>
      </c>
      <c r="K59" s="3">
        <v>95</v>
      </c>
      <c r="L59" s="3">
        <v>7.3115860517435296</v>
      </c>
    </row>
    <row r="60" spans="1:12" ht="15" customHeight="1" x14ac:dyDescent="0.25">
      <c r="A60" s="101">
        <v>42530</v>
      </c>
      <c r="B60" s="3">
        <v>95.2</v>
      </c>
      <c r="C60" s="99">
        <v>477303</v>
      </c>
      <c r="D60" s="3">
        <v>-0.20000000000000201</v>
      </c>
      <c r="E60" s="3">
        <v>-0.20964360587002401</v>
      </c>
      <c r="F60" s="3">
        <v>-0.209655095557326</v>
      </c>
      <c r="G60" s="3">
        <v>98.141050000000007</v>
      </c>
      <c r="H60" s="3">
        <v>10.394881889763701</v>
      </c>
      <c r="I60" s="3">
        <v>96</v>
      </c>
      <c r="J60" s="3">
        <v>96</v>
      </c>
      <c r="K60" s="3">
        <v>94.45</v>
      </c>
      <c r="L60" s="3">
        <v>7.0866141732283401</v>
      </c>
    </row>
    <row r="61" spans="1:12" ht="15" customHeight="1" x14ac:dyDescent="0.25">
      <c r="A61" s="101">
        <v>42531</v>
      </c>
      <c r="B61" s="3">
        <v>94.1</v>
      </c>
      <c r="C61" s="99">
        <v>661410</v>
      </c>
      <c r="D61" s="3">
        <v>-1.1000000000000001</v>
      </c>
      <c r="E61" s="3">
        <v>-1.1554621848739499</v>
      </c>
      <c r="F61" s="3">
        <v>-1.1554594127533899</v>
      </c>
      <c r="G61" s="3">
        <v>97.007069999999999</v>
      </c>
      <c r="H61" s="3">
        <v>9.1193138357705195</v>
      </c>
      <c r="I61" s="3">
        <v>95</v>
      </c>
      <c r="J61" s="3">
        <v>95</v>
      </c>
      <c r="K61" s="3">
        <v>93</v>
      </c>
      <c r="L61" s="3">
        <v>5.8492688413948102</v>
      </c>
    </row>
    <row r="62" spans="1:12" ht="15" customHeight="1" x14ac:dyDescent="0.25">
      <c r="A62" s="101">
        <v>42534</v>
      </c>
      <c r="B62" s="3">
        <v>91.95</v>
      </c>
      <c r="C62" s="99">
        <v>565485</v>
      </c>
      <c r="D62" s="3">
        <v>-2.1499999999999901</v>
      </c>
      <c r="E62" s="3">
        <v>-2.2848034006376099</v>
      </c>
      <c r="F62" s="3">
        <v>-2.2848025406807899</v>
      </c>
      <c r="G62" s="3">
        <v>94.790649999999999</v>
      </c>
      <c r="H62" s="3">
        <v>6.6261529808773796</v>
      </c>
      <c r="I62" s="3">
        <v>92</v>
      </c>
      <c r="J62" s="3">
        <v>92.4</v>
      </c>
      <c r="K62" s="3">
        <v>90.7</v>
      </c>
      <c r="L62" s="3">
        <v>3.43082114735657</v>
      </c>
    </row>
    <row r="63" spans="1:12" ht="15" customHeight="1" x14ac:dyDescent="0.25">
      <c r="A63" s="101">
        <v>42535</v>
      </c>
      <c r="B63" s="3">
        <v>90.1</v>
      </c>
      <c r="C63" s="99">
        <v>606408</v>
      </c>
      <c r="D63" s="3">
        <v>-1.85</v>
      </c>
      <c r="E63" s="3">
        <v>-2.0119630233822701</v>
      </c>
      <c r="F63" s="3">
        <v>-2.0119600403626299</v>
      </c>
      <c r="G63" s="3">
        <v>92.883499999999998</v>
      </c>
      <c r="H63" s="3">
        <v>4.4808773903262002</v>
      </c>
      <c r="I63" s="3">
        <v>90.95</v>
      </c>
      <c r="J63" s="3">
        <v>91.75</v>
      </c>
      <c r="K63" s="3">
        <v>88.75</v>
      </c>
      <c r="L63" s="3">
        <v>1.3498312710911</v>
      </c>
    </row>
    <row r="64" spans="1:12" ht="15" customHeight="1" x14ac:dyDescent="0.25">
      <c r="A64" s="101">
        <v>42536</v>
      </c>
      <c r="B64" s="3">
        <v>89.75</v>
      </c>
      <c r="C64" s="99">
        <v>383900</v>
      </c>
      <c r="D64" s="3">
        <v>-0.34999999999999398</v>
      </c>
      <c r="E64" s="3">
        <v>-0.38845726970032601</v>
      </c>
      <c r="F64" s="3">
        <v>-0.38845435411025597</v>
      </c>
      <c r="G64" s="3">
        <v>92.522689999999997</v>
      </c>
      <c r="H64" s="3">
        <v>4.0750168728908696</v>
      </c>
      <c r="I64" s="3">
        <v>90</v>
      </c>
      <c r="J64" s="3">
        <v>90.85</v>
      </c>
      <c r="K64" s="3">
        <v>89.15</v>
      </c>
      <c r="L64" s="3">
        <v>0.95613048368953202</v>
      </c>
    </row>
    <row r="65" spans="1:12" ht="15" customHeight="1" x14ac:dyDescent="0.25">
      <c r="A65" s="101">
        <v>42537</v>
      </c>
      <c r="B65" s="3">
        <v>87.2</v>
      </c>
      <c r="C65" s="99">
        <v>739569</v>
      </c>
      <c r="D65" s="3">
        <v>-2.5499999999999901</v>
      </c>
      <c r="E65" s="3">
        <v>-2.8412256267409299</v>
      </c>
      <c r="F65" s="3">
        <v>-2.8412317021911</v>
      </c>
      <c r="G65" s="3">
        <v>89.893906000000001</v>
      </c>
      <c r="H65" s="3">
        <v>1.11800449943756</v>
      </c>
      <c r="I65" s="3">
        <v>88.75</v>
      </c>
      <c r="J65" s="3">
        <v>88.75</v>
      </c>
      <c r="K65" s="3">
        <v>87</v>
      </c>
      <c r="L65" s="3">
        <v>-1.91226096737908</v>
      </c>
    </row>
    <row r="66" spans="1:12" ht="15" customHeight="1" x14ac:dyDescent="0.25">
      <c r="A66" s="101">
        <v>42538</v>
      </c>
      <c r="B66" s="3">
        <v>86.15</v>
      </c>
      <c r="C66" s="99">
        <v>1295978</v>
      </c>
      <c r="D66" s="3">
        <v>-1.0499999999999901</v>
      </c>
      <c r="E66" s="3">
        <v>-1.2041284403669601</v>
      </c>
      <c r="F66" s="3">
        <v>-1.2041261172920901</v>
      </c>
      <c r="G66" s="3">
        <v>88.81147</v>
      </c>
      <c r="H66" s="3">
        <v>-9.9583802024753296E-2</v>
      </c>
      <c r="I66" s="3">
        <v>87.1</v>
      </c>
      <c r="J66" s="3">
        <v>87.1</v>
      </c>
      <c r="K66" s="3">
        <v>85.95</v>
      </c>
      <c r="L66" s="3">
        <v>-3.0933633295837999</v>
      </c>
    </row>
    <row r="67" spans="1:12" ht="15" customHeight="1" x14ac:dyDescent="0.25">
      <c r="A67" s="101">
        <v>42541</v>
      </c>
      <c r="B67" s="3">
        <v>88.2</v>
      </c>
      <c r="C67" s="99">
        <v>684920</v>
      </c>
      <c r="D67" s="3">
        <v>2.0499999999999901</v>
      </c>
      <c r="E67" s="3">
        <v>2.3795705165409098</v>
      </c>
      <c r="F67" s="3">
        <v>2.3795687651606299</v>
      </c>
      <c r="G67" s="3">
        <v>90.924800000000005</v>
      </c>
      <c r="H67" s="3">
        <v>2.27761529808773</v>
      </c>
      <c r="I67" s="3">
        <v>87.05</v>
      </c>
      <c r="J67" s="3">
        <v>88.8</v>
      </c>
      <c r="K67" s="3">
        <v>87.05</v>
      </c>
      <c r="L67" s="3">
        <v>-0.78740157480315198</v>
      </c>
    </row>
    <row r="68" spans="1:12" ht="15" customHeight="1" x14ac:dyDescent="0.25">
      <c r="A68" s="101">
        <v>42542</v>
      </c>
      <c r="B68" s="3">
        <v>89.6</v>
      </c>
      <c r="C68" s="99">
        <v>1441228</v>
      </c>
      <c r="D68" s="3">
        <v>1.3999999999999899</v>
      </c>
      <c r="E68" s="3">
        <v>1.5873015873015801</v>
      </c>
      <c r="F68" s="3">
        <v>1.5873007144365301</v>
      </c>
      <c r="G68" s="3">
        <v>92.368049999999997</v>
      </c>
      <c r="H68" s="3">
        <v>3.90106861642293</v>
      </c>
      <c r="I68" s="3">
        <v>88.5</v>
      </c>
      <c r="J68" s="3">
        <v>90.2</v>
      </c>
      <c r="K68" s="3">
        <v>87.9</v>
      </c>
      <c r="L68" s="3">
        <v>0.787401574803136</v>
      </c>
    </row>
    <row r="69" spans="1:12" ht="15" customHeight="1" x14ac:dyDescent="0.25">
      <c r="A69" s="101">
        <v>42543</v>
      </c>
      <c r="B69" s="3">
        <v>88.95</v>
      </c>
      <c r="C69" s="99">
        <v>346113</v>
      </c>
      <c r="D69" s="3">
        <v>-0.64999999999999103</v>
      </c>
      <c r="E69" s="3">
        <v>-0.72544642857141906</v>
      </c>
      <c r="F69" s="3">
        <v>-0.72544564922610799</v>
      </c>
      <c r="G69" s="3">
        <v>91.697969999999998</v>
      </c>
      <c r="H69" s="3">
        <v>3.1473228346456601</v>
      </c>
      <c r="I69" s="3">
        <v>89.8</v>
      </c>
      <c r="J69" s="3">
        <v>90</v>
      </c>
      <c r="K69" s="3">
        <v>88.3</v>
      </c>
      <c r="L69" s="3">
        <v>5.6242969628793202E-2</v>
      </c>
    </row>
    <row r="70" spans="1:12" ht="15" customHeight="1" x14ac:dyDescent="0.25">
      <c r="A70" s="101">
        <v>42544</v>
      </c>
      <c r="B70" s="3">
        <v>89.5</v>
      </c>
      <c r="C70" s="99">
        <v>607082</v>
      </c>
      <c r="D70" s="3">
        <v>0.54999999999999705</v>
      </c>
      <c r="E70" s="3">
        <v>0.618324901630118</v>
      </c>
      <c r="F70" s="3">
        <v>0.61832339363674305</v>
      </c>
      <c r="G70" s="3">
        <v>92.264960000000002</v>
      </c>
      <c r="H70" s="3">
        <v>3.7851068616422898</v>
      </c>
      <c r="I70" s="3">
        <v>88.65</v>
      </c>
      <c r="J70" s="3">
        <v>89.75</v>
      </c>
      <c r="K70" s="3">
        <v>88.5</v>
      </c>
      <c r="L70" s="3">
        <v>0.67491563554555001</v>
      </c>
    </row>
    <row r="71" spans="1:12" ht="15" customHeight="1" x14ac:dyDescent="0.25">
      <c r="A71" s="101">
        <v>42548</v>
      </c>
      <c r="B71" s="3">
        <v>83.3</v>
      </c>
      <c r="C71" s="99">
        <v>1374783</v>
      </c>
      <c r="D71" s="3">
        <v>-6.2</v>
      </c>
      <c r="E71" s="3">
        <v>-6.9273743016759797</v>
      </c>
      <c r="F71" s="3">
        <v>-6.9273644078965599</v>
      </c>
      <c r="G71" s="3">
        <v>85.873429999999999</v>
      </c>
      <c r="H71" s="3">
        <v>-3.4044656917885301</v>
      </c>
      <c r="I71" s="3">
        <v>83</v>
      </c>
      <c r="J71" s="3">
        <v>86.3</v>
      </c>
      <c r="K71" s="3">
        <v>82.45</v>
      </c>
      <c r="L71" s="3">
        <v>-6.2992125984251999</v>
      </c>
    </row>
    <row r="72" spans="1:12" ht="15" customHeight="1" x14ac:dyDescent="0.25">
      <c r="A72" s="101">
        <v>42549</v>
      </c>
      <c r="B72" s="3">
        <v>78.599999999999994</v>
      </c>
      <c r="C72" s="99">
        <v>1570685</v>
      </c>
      <c r="D72" s="3">
        <v>-4.7</v>
      </c>
      <c r="E72" s="3">
        <v>-5.64225690276111</v>
      </c>
      <c r="F72" s="3">
        <v>-5.6422690930128097</v>
      </c>
      <c r="G72" s="3">
        <v>81.028220000000005</v>
      </c>
      <c r="H72" s="3">
        <v>-8.8546456692913296</v>
      </c>
      <c r="I72" s="3">
        <v>82.8</v>
      </c>
      <c r="J72" s="3">
        <v>84.5</v>
      </c>
      <c r="K72" s="3">
        <v>78.45</v>
      </c>
      <c r="L72" s="3">
        <v>-11.586051743532</v>
      </c>
    </row>
    <row r="73" spans="1:12" ht="15" customHeight="1" x14ac:dyDescent="0.25">
      <c r="A73" s="101">
        <v>42550</v>
      </c>
      <c r="B73" s="3">
        <v>79.099999999999994</v>
      </c>
      <c r="C73" s="99">
        <v>988631</v>
      </c>
      <c r="D73" s="3">
        <v>0.5</v>
      </c>
      <c r="E73" s="3">
        <v>0.63613231552161997</v>
      </c>
      <c r="F73" s="3">
        <v>0.63613639791173504</v>
      </c>
      <c r="G73" s="3">
        <v>81.543670000000006</v>
      </c>
      <c r="H73" s="3">
        <v>-8.27483689538807</v>
      </c>
      <c r="I73" s="3">
        <v>79.3</v>
      </c>
      <c r="J73" s="3">
        <v>79.75</v>
      </c>
      <c r="K73" s="3">
        <v>77.150000000000006</v>
      </c>
      <c r="L73" s="3">
        <v>-11.0236220472441</v>
      </c>
    </row>
    <row r="74" spans="1:12" ht="15" customHeight="1" x14ac:dyDescent="0.25">
      <c r="A74" s="101">
        <v>42551</v>
      </c>
      <c r="B74" s="3">
        <v>77.3</v>
      </c>
      <c r="C74" s="99">
        <v>1029632</v>
      </c>
      <c r="D74" s="3">
        <v>-1.7999999999999901</v>
      </c>
      <c r="E74" s="3">
        <v>-2.2756005056889999</v>
      </c>
      <c r="F74" s="3">
        <v>-2.2755966220308799</v>
      </c>
      <c r="G74" s="3">
        <v>79.688064999999995</v>
      </c>
      <c r="H74" s="3">
        <v>-10.3621316085489</v>
      </c>
      <c r="I74" s="3">
        <v>79.099999999999994</v>
      </c>
      <c r="J74" s="3">
        <v>79.349999999999994</v>
      </c>
      <c r="K74" s="3">
        <v>77.2</v>
      </c>
      <c r="L74" s="3">
        <v>-13.048368953880701</v>
      </c>
    </row>
    <row r="75" spans="1:12" ht="15" customHeight="1" x14ac:dyDescent="0.25">
      <c r="A75" s="101">
        <v>42552</v>
      </c>
      <c r="B75" s="3">
        <v>79.05</v>
      </c>
      <c r="C75" s="99">
        <v>1032452</v>
      </c>
      <c r="D75" s="3">
        <v>1.75</v>
      </c>
      <c r="E75" s="3">
        <v>2.2639068564036302</v>
      </c>
      <c r="F75" s="3">
        <v>2.2639086543260998</v>
      </c>
      <c r="G75" s="3">
        <v>81.492130000000003</v>
      </c>
      <c r="H75" s="3">
        <v>-8.3328121484814393</v>
      </c>
      <c r="I75" s="3">
        <v>78.099999999999994</v>
      </c>
      <c r="J75" s="3">
        <v>79.400000000000006</v>
      </c>
      <c r="K75" s="3">
        <v>76.849999999999994</v>
      </c>
      <c r="L75" s="3">
        <v>-11.079865016872899</v>
      </c>
    </row>
    <row r="76" spans="1:12" ht="15" customHeight="1" x14ac:dyDescent="0.25">
      <c r="A76" s="101">
        <v>42555</v>
      </c>
      <c r="B76" s="3">
        <v>77.75</v>
      </c>
      <c r="C76" s="99">
        <v>478397</v>
      </c>
      <c r="D76" s="3">
        <v>-1.2999999999999901</v>
      </c>
      <c r="E76" s="3">
        <v>-1.6445287792536201</v>
      </c>
      <c r="F76" s="3">
        <v>-1.6445391720648399</v>
      </c>
      <c r="G76" s="3">
        <v>80.151960000000003</v>
      </c>
      <c r="H76" s="3">
        <v>-9.8403149606299198</v>
      </c>
      <c r="I76" s="3">
        <v>79.650000000000006</v>
      </c>
      <c r="J76" s="3">
        <v>79.650000000000006</v>
      </c>
      <c r="K76" s="3">
        <v>77.75</v>
      </c>
      <c r="L76" s="3">
        <v>-12.5421822272216</v>
      </c>
    </row>
    <row r="77" spans="1:12" ht="15" customHeight="1" x14ac:dyDescent="0.25">
      <c r="A77" s="101">
        <v>42556</v>
      </c>
      <c r="B77" s="3">
        <v>77.900000000000006</v>
      </c>
      <c r="C77" s="99">
        <v>627147</v>
      </c>
      <c r="D77" s="3">
        <v>0.15000000000000499</v>
      </c>
      <c r="E77" s="3">
        <v>0.19292604501608401</v>
      </c>
      <c r="F77" s="3">
        <v>0.19293352277349701</v>
      </c>
      <c r="G77" s="3">
        <v>80.306600000000003</v>
      </c>
      <c r="H77" s="3">
        <v>-9.6663667041619803</v>
      </c>
      <c r="I77" s="3">
        <v>77.150000000000006</v>
      </c>
      <c r="J77" s="3">
        <v>78.099999999999994</v>
      </c>
      <c r="K77" s="3">
        <v>76.55</v>
      </c>
      <c r="L77" s="3">
        <v>-12.3734533183352</v>
      </c>
    </row>
    <row r="78" spans="1:12" ht="15" customHeight="1" x14ac:dyDescent="0.25">
      <c r="A78" s="101">
        <v>42557</v>
      </c>
      <c r="B78" s="3">
        <v>74.849999999999994</v>
      </c>
      <c r="C78" s="99">
        <v>802503</v>
      </c>
      <c r="D78" s="3">
        <v>-3.05000000000001</v>
      </c>
      <c r="E78" s="3">
        <v>-3.91527599486523</v>
      </c>
      <c r="F78" s="3">
        <v>-3.91526972876451</v>
      </c>
      <c r="G78" s="3">
        <v>77.162379999999999</v>
      </c>
      <c r="H78" s="3">
        <v>-13.203172103487001</v>
      </c>
      <c r="I78" s="3">
        <v>77.349999999999994</v>
      </c>
      <c r="J78" s="3">
        <v>77.349999999999994</v>
      </c>
      <c r="K78" s="3">
        <v>74.349999999999994</v>
      </c>
      <c r="L78" s="3">
        <v>-15.804274465691799</v>
      </c>
    </row>
    <row r="79" spans="1:12" ht="15" customHeight="1" x14ac:dyDescent="0.25">
      <c r="A79" s="101">
        <v>42558</v>
      </c>
      <c r="B79" s="3">
        <v>75.650000000000006</v>
      </c>
      <c r="C79" s="99">
        <v>525797</v>
      </c>
      <c r="D79" s="3">
        <v>0.80000000000001104</v>
      </c>
      <c r="E79" s="3">
        <v>1.0688042752171101</v>
      </c>
      <c r="F79" s="3">
        <v>1.06879803344581</v>
      </c>
      <c r="G79" s="3">
        <v>77.987089999999995</v>
      </c>
      <c r="H79" s="3">
        <v>-12.275489313835701</v>
      </c>
      <c r="I79" s="3">
        <v>75.45</v>
      </c>
      <c r="J79" s="3">
        <v>76.45</v>
      </c>
      <c r="K79" s="3">
        <v>75.099999999999994</v>
      </c>
      <c r="L79" s="3">
        <v>-14.904386951631</v>
      </c>
    </row>
    <row r="80" spans="1:12" ht="15" customHeight="1" x14ac:dyDescent="0.25">
      <c r="A80" s="101">
        <v>42559</v>
      </c>
      <c r="B80" s="3">
        <v>78.400000000000006</v>
      </c>
      <c r="C80" s="99">
        <v>835545</v>
      </c>
      <c r="D80" s="3">
        <v>2.75</v>
      </c>
      <c r="E80" s="3">
        <v>3.63516192994051</v>
      </c>
      <c r="F80" s="3">
        <v>3.6351580755224999</v>
      </c>
      <c r="G80" s="3">
        <v>80.822044000000005</v>
      </c>
      <c r="H80" s="3">
        <v>-9.0865646794150692</v>
      </c>
      <c r="I80" s="3">
        <v>75.7</v>
      </c>
      <c r="J80" s="3">
        <v>78.400000000000006</v>
      </c>
      <c r="K80" s="3">
        <v>75.25</v>
      </c>
      <c r="L80" s="3">
        <v>-11.8110236220472</v>
      </c>
    </row>
    <row r="81" spans="1:12" ht="15" customHeight="1" x14ac:dyDescent="0.25">
      <c r="A81" s="101">
        <v>42562</v>
      </c>
      <c r="B81" s="3">
        <v>79.2</v>
      </c>
      <c r="C81" s="99">
        <v>545445</v>
      </c>
      <c r="D81" s="3">
        <v>0.79999999999999705</v>
      </c>
      <c r="E81" s="3">
        <v>1.0204081632652899</v>
      </c>
      <c r="F81" s="3">
        <v>1.0204097288111</v>
      </c>
      <c r="G81" s="3">
        <v>81.64676</v>
      </c>
      <c r="H81" s="3">
        <v>-8.1588751406074298</v>
      </c>
      <c r="I81" s="3">
        <v>78.400000000000006</v>
      </c>
      <c r="J81" s="3">
        <v>79.349999999999994</v>
      </c>
      <c r="K81" s="3">
        <v>77.900000000000006</v>
      </c>
      <c r="L81" s="3">
        <v>-10.911136107986501</v>
      </c>
    </row>
    <row r="82" spans="1:12" ht="15" customHeight="1" x14ac:dyDescent="0.25">
      <c r="A82" s="101">
        <v>42563</v>
      </c>
      <c r="B82" s="3">
        <v>79.599999999999994</v>
      </c>
      <c r="C82" s="99">
        <v>340746</v>
      </c>
      <c r="D82" s="3">
        <v>0.39999999999999097</v>
      </c>
      <c r="E82" s="3">
        <v>0.50505050505049698</v>
      </c>
      <c r="F82" s="3">
        <v>0.50505372166635898</v>
      </c>
      <c r="G82" s="3">
        <v>82.059119999999993</v>
      </c>
      <c r="H82" s="3">
        <v>-7.6950281214848202</v>
      </c>
      <c r="I82" s="3">
        <v>79.400000000000006</v>
      </c>
      <c r="J82" s="3">
        <v>79.8</v>
      </c>
      <c r="K82" s="3">
        <v>78.45</v>
      </c>
      <c r="L82" s="3">
        <v>-10.4611923509561</v>
      </c>
    </row>
    <row r="83" spans="1:12" ht="15" customHeight="1" x14ac:dyDescent="0.25">
      <c r="A83" s="101">
        <v>42564</v>
      </c>
      <c r="B83" s="3">
        <v>81.150000000000006</v>
      </c>
      <c r="C83" s="99">
        <v>1562119</v>
      </c>
      <c r="D83" s="3">
        <v>1.55000000000001</v>
      </c>
      <c r="E83" s="3">
        <v>1.94723618090453</v>
      </c>
      <c r="F83" s="3">
        <v>1.9472363339992</v>
      </c>
      <c r="G83" s="3">
        <v>83.657004999999998</v>
      </c>
      <c r="H83" s="3">
        <v>-5.8976321709786301</v>
      </c>
      <c r="I83" s="3">
        <v>80</v>
      </c>
      <c r="J83" s="3">
        <v>81.45</v>
      </c>
      <c r="K83" s="3">
        <v>78.900000000000006</v>
      </c>
      <c r="L83" s="3">
        <v>-8.7176602924634405</v>
      </c>
    </row>
    <row r="84" spans="1:12" ht="15" customHeight="1" x14ac:dyDescent="0.25">
      <c r="A84" s="101">
        <v>42565</v>
      </c>
      <c r="B84" s="3">
        <v>81.150000000000006</v>
      </c>
      <c r="C84" s="99">
        <v>930288</v>
      </c>
      <c r="D84" s="3"/>
      <c r="E84" s="3"/>
      <c r="F84" s="3"/>
      <c r="G84" s="3">
        <v>83.657004999999998</v>
      </c>
      <c r="H84" s="3">
        <v>-5.8976321709786301</v>
      </c>
      <c r="I84" s="3">
        <v>81.349999999999994</v>
      </c>
      <c r="J84" s="3">
        <v>82.1</v>
      </c>
      <c r="K84" s="3">
        <v>80.95</v>
      </c>
      <c r="L84" s="3">
        <v>-8.7176602924634405</v>
      </c>
    </row>
    <row r="85" spans="1:12" ht="15" customHeight="1" x14ac:dyDescent="0.25">
      <c r="A85" s="101">
        <v>42566</v>
      </c>
      <c r="B85" s="3">
        <v>81.849999999999994</v>
      </c>
      <c r="C85" s="99">
        <v>827515</v>
      </c>
      <c r="D85" s="3">
        <v>0.69999999999998797</v>
      </c>
      <c r="E85" s="3">
        <v>0.86260012322858504</v>
      </c>
      <c r="F85" s="3">
        <v>0.86259243921056306</v>
      </c>
      <c r="G85" s="3">
        <v>84.378624000000002</v>
      </c>
      <c r="H85" s="3">
        <v>-5.0859122609673797</v>
      </c>
      <c r="I85" s="3">
        <v>81.400000000000006</v>
      </c>
      <c r="J85" s="3">
        <v>83</v>
      </c>
      <c r="K85" s="3">
        <v>81</v>
      </c>
      <c r="L85" s="3">
        <v>-7.9302587176603003</v>
      </c>
    </row>
    <row r="86" spans="1:12" ht="15" customHeight="1" x14ac:dyDescent="0.25">
      <c r="A86" s="101">
        <v>42569</v>
      </c>
      <c r="B86" s="3">
        <v>82.4</v>
      </c>
      <c r="C86" s="99">
        <v>409593</v>
      </c>
      <c r="D86" s="3">
        <v>0.55000000000001104</v>
      </c>
      <c r="E86" s="3">
        <v>0.67196090409287201</v>
      </c>
      <c r="F86" s="3">
        <v>0.67196639755586696</v>
      </c>
      <c r="G86" s="3">
        <v>84.945620000000005</v>
      </c>
      <c r="H86" s="3">
        <v>-4.44812148481439</v>
      </c>
      <c r="I86" s="3">
        <v>82.5</v>
      </c>
      <c r="J86" s="3">
        <v>83.1</v>
      </c>
      <c r="K86" s="3">
        <v>81.5</v>
      </c>
      <c r="L86" s="3">
        <v>-7.3115860517435296</v>
      </c>
    </row>
    <row r="87" spans="1:12" ht="15" customHeight="1" x14ac:dyDescent="0.25">
      <c r="A87" s="101">
        <v>42570</v>
      </c>
      <c r="B87" s="3">
        <v>84.95</v>
      </c>
      <c r="C87" s="99">
        <v>588085</v>
      </c>
      <c r="D87" s="3">
        <v>2.5499999999999901</v>
      </c>
      <c r="E87" s="3">
        <v>3.09466019417474</v>
      </c>
      <c r="F87" s="3">
        <v>3.0946551452564401</v>
      </c>
      <c r="G87" s="3">
        <v>87.574393999999998</v>
      </c>
      <c r="H87" s="3">
        <v>-1.49112035995501</v>
      </c>
      <c r="I87" s="3">
        <v>82.75</v>
      </c>
      <c r="J87" s="3">
        <v>85.35</v>
      </c>
      <c r="K87" s="3">
        <v>82.1</v>
      </c>
      <c r="L87" s="3">
        <v>-4.4431946006749099</v>
      </c>
    </row>
    <row r="88" spans="1:12" ht="15" customHeight="1" x14ac:dyDescent="0.25">
      <c r="A88" s="101">
        <v>42571</v>
      </c>
      <c r="B88" s="3">
        <v>86.9</v>
      </c>
      <c r="C88" s="99">
        <v>631498</v>
      </c>
      <c r="D88" s="3">
        <v>1.95</v>
      </c>
      <c r="E88" s="3">
        <v>2.2954679223072301</v>
      </c>
      <c r="F88" s="3">
        <v>2.29547235005702</v>
      </c>
      <c r="G88" s="3">
        <v>89.584639999999993</v>
      </c>
      <c r="H88" s="3">
        <v>0.77012373453316896</v>
      </c>
      <c r="I88" s="3">
        <v>85</v>
      </c>
      <c r="J88" s="3">
        <v>86.95</v>
      </c>
      <c r="K88" s="3">
        <v>83.8</v>
      </c>
      <c r="L88" s="3">
        <v>-2.2497187851518499</v>
      </c>
    </row>
    <row r="89" spans="1:12" ht="15" customHeight="1" x14ac:dyDescent="0.25">
      <c r="A89" s="101">
        <v>42572</v>
      </c>
      <c r="B89" s="3">
        <v>87.3</v>
      </c>
      <c r="C89" s="99">
        <v>603447</v>
      </c>
      <c r="D89" s="3">
        <v>0.39999999999999097</v>
      </c>
      <c r="E89" s="3">
        <v>0.46029919447640999</v>
      </c>
      <c r="F89" s="3">
        <v>0.46030212322112302</v>
      </c>
      <c r="G89" s="3">
        <v>89.997</v>
      </c>
      <c r="H89" s="3">
        <v>1.23397075365578</v>
      </c>
      <c r="I89" s="3">
        <v>89.5</v>
      </c>
      <c r="J89" s="3">
        <v>89.5</v>
      </c>
      <c r="K89" s="3">
        <v>86.75</v>
      </c>
      <c r="L89" s="3">
        <v>-1.7997750281214899</v>
      </c>
    </row>
    <row r="90" spans="1:12" ht="15" customHeight="1" x14ac:dyDescent="0.25">
      <c r="A90" s="101">
        <v>42573</v>
      </c>
      <c r="B90" s="3">
        <v>90.35</v>
      </c>
      <c r="C90" s="99">
        <v>771660</v>
      </c>
      <c r="D90" s="3">
        <v>3.0499999999999901</v>
      </c>
      <c r="E90" s="3">
        <v>3.4936998854524499</v>
      </c>
      <c r="F90" s="3">
        <v>3.4936942342522501</v>
      </c>
      <c r="G90" s="3">
        <v>93.141220000000004</v>
      </c>
      <c r="H90" s="3">
        <v>4.7707761529808703</v>
      </c>
      <c r="I90" s="3">
        <v>87.85</v>
      </c>
      <c r="J90" s="3">
        <v>91.15</v>
      </c>
      <c r="K90" s="3">
        <v>87.5</v>
      </c>
      <c r="L90" s="3">
        <v>1.63104611923508</v>
      </c>
    </row>
    <row r="91" spans="1:12" ht="15" customHeight="1" x14ac:dyDescent="0.25">
      <c r="A91" s="101">
        <v>42576</v>
      </c>
      <c r="B91" s="3">
        <v>90.3</v>
      </c>
      <c r="C91" s="99">
        <v>837371</v>
      </c>
      <c r="D91" s="3">
        <v>-4.9999999999997102E-2</v>
      </c>
      <c r="E91" s="3">
        <v>-5.5340343110121801E-2</v>
      </c>
      <c r="F91" s="3">
        <v>-5.5335328439976003E-2</v>
      </c>
      <c r="G91" s="3">
        <v>93.089680000000001</v>
      </c>
      <c r="H91" s="3">
        <v>4.7128008998875002</v>
      </c>
      <c r="I91" s="3">
        <v>91.5</v>
      </c>
      <c r="J91" s="3">
        <v>92</v>
      </c>
      <c r="K91" s="3">
        <v>89.65</v>
      </c>
      <c r="L91" s="3">
        <v>1.57480314960628</v>
      </c>
    </row>
    <row r="92" spans="1:12" ht="15" customHeight="1" x14ac:dyDescent="0.25">
      <c r="A92" s="101">
        <v>42577</v>
      </c>
      <c r="B92" s="3">
        <v>91.1</v>
      </c>
      <c r="C92" s="99">
        <v>760215</v>
      </c>
      <c r="D92" s="3">
        <v>0.79999999999999705</v>
      </c>
      <c r="E92" s="3">
        <v>0.88593576965669796</v>
      </c>
      <c r="F92" s="3">
        <v>0.885930642365506</v>
      </c>
      <c r="G92" s="3">
        <v>93.914389999999997</v>
      </c>
      <c r="H92" s="3">
        <v>5.6404836895387902</v>
      </c>
      <c r="I92" s="3">
        <v>90.3</v>
      </c>
      <c r="J92" s="3">
        <v>91.95</v>
      </c>
      <c r="K92" s="3">
        <v>89.75</v>
      </c>
      <c r="L92" s="3">
        <v>2.4746906636670198</v>
      </c>
    </row>
    <row r="93" spans="1:12" ht="15" customHeight="1" x14ac:dyDescent="0.25">
      <c r="A93" s="101">
        <v>42578</v>
      </c>
      <c r="B93" s="3">
        <v>85.75</v>
      </c>
      <c r="C93" s="99">
        <v>2813873</v>
      </c>
      <c r="D93" s="3">
        <v>-5.3499999999999899</v>
      </c>
      <c r="E93" s="3">
        <v>-5.8726673984632098</v>
      </c>
      <c r="F93" s="3">
        <v>-5.8726570017651198</v>
      </c>
      <c r="G93" s="3">
        <v>88.399119999999996</v>
      </c>
      <c r="H93" s="3">
        <v>-0.56341957255344099</v>
      </c>
      <c r="I93" s="3">
        <v>84</v>
      </c>
      <c r="J93" s="3">
        <v>87</v>
      </c>
      <c r="K93" s="3">
        <v>82.65</v>
      </c>
      <c r="L93" s="3">
        <v>-3.54330708661417</v>
      </c>
    </row>
    <row r="94" spans="1:12" ht="15" customHeight="1" x14ac:dyDescent="0.25">
      <c r="A94" s="101">
        <v>42579</v>
      </c>
      <c r="B94" s="3">
        <v>86.5</v>
      </c>
      <c r="C94" s="99">
        <v>817507</v>
      </c>
      <c r="D94" s="3">
        <v>0.75</v>
      </c>
      <c r="E94" s="3">
        <v>0.87463556851312596</v>
      </c>
      <c r="F94" s="3">
        <v>0.87462409128056195</v>
      </c>
      <c r="G94" s="3">
        <v>89.172280000000001</v>
      </c>
      <c r="H94" s="3">
        <v>0.306276715410568</v>
      </c>
      <c r="I94" s="3">
        <v>85.8</v>
      </c>
      <c r="J94" s="3">
        <v>87.15</v>
      </c>
      <c r="K94" s="3">
        <v>85.4</v>
      </c>
      <c r="L94" s="3">
        <v>-2.6996625421822298</v>
      </c>
    </row>
    <row r="95" spans="1:12" ht="15" customHeight="1" x14ac:dyDescent="0.25">
      <c r="A95" s="101">
        <v>42580</v>
      </c>
      <c r="B95" s="3">
        <v>87.2</v>
      </c>
      <c r="C95" s="99">
        <v>460468</v>
      </c>
      <c r="D95" s="3">
        <v>0.70000000000000195</v>
      </c>
      <c r="E95" s="3">
        <v>0.80924855491328795</v>
      </c>
      <c r="F95" s="3">
        <v>0.80924924202903004</v>
      </c>
      <c r="G95" s="3">
        <v>89.893906000000001</v>
      </c>
      <c r="H95" s="3">
        <v>1.11800449943756</v>
      </c>
      <c r="I95" s="3">
        <v>87</v>
      </c>
      <c r="J95" s="3">
        <v>87.9</v>
      </c>
      <c r="K95" s="3">
        <v>86.7</v>
      </c>
      <c r="L95" s="3">
        <v>-1.91226096737908</v>
      </c>
    </row>
    <row r="96" spans="1:12" ht="15" customHeight="1" x14ac:dyDescent="0.25">
      <c r="A96" s="101">
        <v>42583</v>
      </c>
      <c r="B96" s="3">
        <v>88.25</v>
      </c>
      <c r="C96" s="99">
        <v>680937</v>
      </c>
      <c r="D96" s="3">
        <v>1.0499999999999901</v>
      </c>
      <c r="E96" s="3">
        <v>1.2041284403669601</v>
      </c>
      <c r="F96" s="3">
        <v>1.2041350166717499</v>
      </c>
      <c r="G96" s="3">
        <v>90.976349999999996</v>
      </c>
      <c r="H96" s="3">
        <v>2.3356017997750098</v>
      </c>
      <c r="I96" s="3">
        <v>88</v>
      </c>
      <c r="J96" s="3">
        <v>88.55</v>
      </c>
      <c r="K96" s="3">
        <v>87.05</v>
      </c>
      <c r="L96" s="3">
        <v>-0.73115860517435904</v>
      </c>
    </row>
    <row r="97" spans="1:12" ht="15" customHeight="1" x14ac:dyDescent="0.25">
      <c r="A97" s="101">
        <v>42584</v>
      </c>
      <c r="B97" s="3">
        <v>87</v>
      </c>
      <c r="C97" s="99">
        <v>636952</v>
      </c>
      <c r="D97" s="3">
        <v>-1.25</v>
      </c>
      <c r="E97" s="3">
        <v>-1.41643059490085</v>
      </c>
      <c r="F97" s="3">
        <v>-1.41643405126716</v>
      </c>
      <c r="G97" s="3">
        <v>89.687730000000002</v>
      </c>
      <c r="H97" s="3">
        <v>0.88608548931383102</v>
      </c>
      <c r="I97" s="3">
        <v>88.25</v>
      </c>
      <c r="J97" s="3">
        <v>88.25</v>
      </c>
      <c r="K97" s="3">
        <v>86.25</v>
      </c>
      <c r="L97" s="3">
        <v>-2.13723284589426</v>
      </c>
    </row>
    <row r="98" spans="1:12" ht="15" customHeight="1" x14ac:dyDescent="0.25">
      <c r="A98" s="101">
        <v>42585</v>
      </c>
      <c r="B98" s="3">
        <v>86.65</v>
      </c>
      <c r="C98" s="99">
        <v>456821</v>
      </c>
      <c r="D98" s="3">
        <v>-0.34999999999999398</v>
      </c>
      <c r="E98" s="3">
        <v>-0.40229885057471099</v>
      </c>
      <c r="F98" s="3">
        <v>-0.40229583243995798</v>
      </c>
      <c r="G98" s="3">
        <v>89.326920000000001</v>
      </c>
      <c r="H98" s="3">
        <v>0.48022497187850999</v>
      </c>
      <c r="I98" s="3">
        <v>86.75</v>
      </c>
      <c r="J98" s="3">
        <v>86.9</v>
      </c>
      <c r="K98" s="3">
        <v>85.6</v>
      </c>
      <c r="L98" s="3">
        <v>-2.5309336332958301</v>
      </c>
    </row>
    <row r="99" spans="1:12" ht="15" customHeight="1" x14ac:dyDescent="0.25">
      <c r="A99" s="101">
        <v>42586</v>
      </c>
      <c r="B99" s="3">
        <v>85.2</v>
      </c>
      <c r="C99" s="99">
        <v>580735</v>
      </c>
      <c r="D99" s="3">
        <v>-1.45</v>
      </c>
      <c r="E99" s="3">
        <v>-1.6733987305250899</v>
      </c>
      <c r="F99" s="3">
        <v>-1.67340931490753</v>
      </c>
      <c r="G99" s="3">
        <v>87.832115000000002</v>
      </c>
      <c r="H99" s="3">
        <v>-1.2012204724409401</v>
      </c>
      <c r="I99" s="3">
        <v>86.45</v>
      </c>
      <c r="J99" s="3">
        <v>87.1</v>
      </c>
      <c r="K99" s="3">
        <v>84.3</v>
      </c>
      <c r="L99" s="3">
        <v>-4.1619797525309297</v>
      </c>
    </row>
    <row r="100" spans="1:12" ht="15" customHeight="1" x14ac:dyDescent="0.25">
      <c r="A100" s="101">
        <v>42587</v>
      </c>
      <c r="B100" s="3">
        <v>86.55</v>
      </c>
      <c r="C100" s="99">
        <v>411455</v>
      </c>
      <c r="D100" s="3">
        <v>1.3499999999999901</v>
      </c>
      <c r="E100" s="3">
        <v>1.5845070422535199</v>
      </c>
      <c r="F100" s="3">
        <v>1.5845172349544301</v>
      </c>
      <c r="G100" s="3">
        <v>89.223830000000007</v>
      </c>
      <c r="H100" s="3">
        <v>0.36426321709786302</v>
      </c>
      <c r="I100" s="3">
        <v>85.7</v>
      </c>
      <c r="J100" s="3">
        <v>86.8</v>
      </c>
      <c r="K100" s="3">
        <v>84.5</v>
      </c>
      <c r="L100" s="3">
        <v>-2.64341957255344</v>
      </c>
    </row>
    <row r="101" spans="1:12" ht="15" customHeight="1" x14ac:dyDescent="0.25">
      <c r="A101" s="101">
        <v>42590</v>
      </c>
      <c r="B101" s="3">
        <v>87.3</v>
      </c>
      <c r="C101" s="99">
        <v>422491</v>
      </c>
      <c r="D101" s="3">
        <v>0.75</v>
      </c>
      <c r="E101" s="3">
        <v>0.86655112651645705</v>
      </c>
      <c r="F101" s="3">
        <v>0.86655100997121703</v>
      </c>
      <c r="G101" s="3">
        <v>89.997</v>
      </c>
      <c r="H101" s="3">
        <v>1.23397075365578</v>
      </c>
      <c r="I101" s="3">
        <v>86.35</v>
      </c>
      <c r="J101" s="3">
        <v>87.35</v>
      </c>
      <c r="K101" s="3">
        <v>85.65</v>
      </c>
      <c r="L101" s="3">
        <v>-1.7997750281214899</v>
      </c>
    </row>
    <row r="102" spans="1:12" ht="15" customHeight="1" x14ac:dyDescent="0.25">
      <c r="A102" s="101">
        <v>42591</v>
      </c>
      <c r="B102" s="3">
        <v>89.1</v>
      </c>
      <c r="C102" s="99">
        <v>560368</v>
      </c>
      <c r="D102" s="3">
        <v>1.7999999999999901</v>
      </c>
      <c r="E102" s="3">
        <v>2.0618556701030801</v>
      </c>
      <c r="F102" s="3">
        <v>2.0618576174761198</v>
      </c>
      <c r="G102" s="3">
        <v>91.852609999999999</v>
      </c>
      <c r="H102" s="3">
        <v>3.3212710911136001</v>
      </c>
      <c r="I102" s="3">
        <v>87.3</v>
      </c>
      <c r="J102" s="3">
        <v>89.25</v>
      </c>
      <c r="K102" s="3">
        <v>86.7</v>
      </c>
      <c r="L102" s="3">
        <v>0.224971878515172</v>
      </c>
    </row>
    <row r="103" spans="1:12" ht="15" customHeight="1" x14ac:dyDescent="0.25">
      <c r="A103" s="101">
        <v>42592</v>
      </c>
      <c r="B103" s="3">
        <v>89.2</v>
      </c>
      <c r="C103" s="99">
        <v>359874</v>
      </c>
      <c r="D103" s="3">
        <v>0.100000000000008</v>
      </c>
      <c r="E103" s="3">
        <v>0.11223344556678901</v>
      </c>
      <c r="F103" s="3">
        <v>0.11222326725393</v>
      </c>
      <c r="G103" s="3">
        <v>91.955690000000004</v>
      </c>
      <c r="H103" s="3">
        <v>3.4372215973003302</v>
      </c>
      <c r="I103" s="3">
        <v>89</v>
      </c>
      <c r="J103" s="3">
        <v>89.25</v>
      </c>
      <c r="K103" s="3">
        <v>87.9</v>
      </c>
      <c r="L103" s="3">
        <v>0.337457817772775</v>
      </c>
    </row>
    <row r="104" spans="1:12" ht="15" customHeight="1" x14ac:dyDescent="0.25">
      <c r="A104" s="101">
        <v>42593</v>
      </c>
      <c r="B104" s="3">
        <v>89.55</v>
      </c>
      <c r="C104" s="99">
        <v>422965</v>
      </c>
      <c r="D104" s="3">
        <v>0.34999999999999398</v>
      </c>
      <c r="E104" s="3">
        <v>0.39237668161433698</v>
      </c>
      <c r="F104" s="3">
        <v>0.392384636557019</v>
      </c>
      <c r="G104" s="3">
        <v>92.316509999999994</v>
      </c>
      <c r="H104" s="3">
        <v>3.8430933633295701</v>
      </c>
      <c r="I104" s="3">
        <v>89.2</v>
      </c>
      <c r="J104" s="3">
        <v>89.8</v>
      </c>
      <c r="K104" s="3">
        <v>88.45</v>
      </c>
      <c r="L104" s="3">
        <v>0.73115860517434295</v>
      </c>
    </row>
    <row r="105" spans="1:12" ht="15" customHeight="1" x14ac:dyDescent="0.25">
      <c r="A105" s="101">
        <v>42594</v>
      </c>
      <c r="B105" s="3">
        <v>89.75</v>
      </c>
      <c r="C105" s="99">
        <v>507327</v>
      </c>
      <c r="D105" s="3">
        <v>0.20000000000000201</v>
      </c>
      <c r="E105" s="3">
        <v>0.223338916806259</v>
      </c>
      <c r="F105" s="3">
        <v>0.22334033208144499</v>
      </c>
      <c r="G105" s="3">
        <v>92.522689999999997</v>
      </c>
      <c r="H105" s="3">
        <v>4.0750168728908696</v>
      </c>
      <c r="I105" s="3">
        <v>89</v>
      </c>
      <c r="J105" s="3">
        <v>89.85</v>
      </c>
      <c r="K105" s="3">
        <v>88.4</v>
      </c>
      <c r="L105" s="3">
        <v>0.95613048368953202</v>
      </c>
    </row>
    <row r="106" spans="1:12" ht="15" customHeight="1" x14ac:dyDescent="0.25">
      <c r="A106" s="101">
        <v>42597</v>
      </c>
      <c r="B106" s="3">
        <v>89.4</v>
      </c>
      <c r="C106" s="99">
        <v>337955</v>
      </c>
      <c r="D106" s="3">
        <v>-0.34999999999999398</v>
      </c>
      <c r="E106" s="3">
        <v>-0.38997214484679499</v>
      </c>
      <c r="F106" s="3">
        <v>-0.38998001463208498</v>
      </c>
      <c r="G106" s="3">
        <v>92.161869999999993</v>
      </c>
      <c r="H106" s="3">
        <v>3.6691451068616199</v>
      </c>
      <c r="I106" s="3">
        <v>89.7</v>
      </c>
      <c r="J106" s="3">
        <v>90.35</v>
      </c>
      <c r="K106" s="3">
        <v>89</v>
      </c>
      <c r="L106" s="3">
        <v>0.56242969628796402</v>
      </c>
    </row>
    <row r="107" spans="1:12" ht="15" customHeight="1" x14ac:dyDescent="0.25">
      <c r="A107" s="101">
        <v>42598</v>
      </c>
      <c r="B107" s="3">
        <v>86.3</v>
      </c>
      <c r="C107" s="99">
        <v>493509</v>
      </c>
      <c r="D107" s="3">
        <v>-3.1</v>
      </c>
      <c r="E107" s="3">
        <v>-3.4675615212527999</v>
      </c>
      <c r="F107" s="3">
        <v>-3.4675511683953402</v>
      </c>
      <c r="G107" s="3">
        <v>88.96611</v>
      </c>
      <c r="H107" s="3">
        <v>7.4364454443188704E-2</v>
      </c>
      <c r="I107" s="3">
        <v>89</v>
      </c>
      <c r="J107" s="3">
        <v>89</v>
      </c>
      <c r="K107" s="3">
        <v>86.25</v>
      </c>
      <c r="L107" s="3">
        <v>-2.9246344206974202</v>
      </c>
    </row>
    <row r="108" spans="1:12" ht="15" customHeight="1" x14ac:dyDescent="0.25">
      <c r="A108" s="101">
        <v>42599</v>
      </c>
      <c r="B108" s="3">
        <v>83.4</v>
      </c>
      <c r="C108" s="99">
        <v>788497</v>
      </c>
      <c r="D108" s="3">
        <v>-2.8999999999999901</v>
      </c>
      <c r="E108" s="3">
        <v>-3.36037079953649</v>
      </c>
      <c r="F108" s="3">
        <v>-3.3603694710266598</v>
      </c>
      <c r="G108" s="3">
        <v>85.976519999999994</v>
      </c>
      <c r="H108" s="3">
        <v>-3.2885039370078801</v>
      </c>
      <c r="I108" s="3">
        <v>86</v>
      </c>
      <c r="J108" s="3">
        <v>86.25</v>
      </c>
      <c r="K108" s="3">
        <v>83.35</v>
      </c>
      <c r="L108" s="3">
        <v>-6.1867266591675998</v>
      </c>
    </row>
    <row r="109" spans="1:12" ht="15" customHeight="1" x14ac:dyDescent="0.25">
      <c r="A109" s="101">
        <v>42600</v>
      </c>
      <c r="B109" s="3">
        <v>83</v>
      </c>
      <c r="C109" s="99">
        <v>615548</v>
      </c>
      <c r="D109" s="3">
        <v>-0.40000000000000502</v>
      </c>
      <c r="E109" s="3">
        <v>-0.47961630695444402</v>
      </c>
      <c r="F109" s="3">
        <v>-0.47962397175413901</v>
      </c>
      <c r="G109" s="3">
        <v>85.564155999999997</v>
      </c>
      <c r="H109" s="3">
        <v>-3.7523554555680598</v>
      </c>
      <c r="I109" s="3">
        <v>83.8</v>
      </c>
      <c r="J109" s="3">
        <v>84.15</v>
      </c>
      <c r="K109" s="3">
        <v>82.75</v>
      </c>
      <c r="L109" s="3">
        <v>-6.6366704161979797</v>
      </c>
    </row>
    <row r="110" spans="1:12" ht="15" customHeight="1" x14ac:dyDescent="0.25">
      <c r="A110" s="101">
        <v>42601</v>
      </c>
      <c r="B110" s="3">
        <v>81.150000000000006</v>
      </c>
      <c r="C110" s="99">
        <v>1174092</v>
      </c>
      <c r="D110" s="3">
        <v>-1.8499999999999901</v>
      </c>
      <c r="E110" s="3">
        <v>-2.2289156626505902</v>
      </c>
      <c r="F110" s="3">
        <v>-2.2289134716644599</v>
      </c>
      <c r="G110" s="3">
        <v>83.657004999999998</v>
      </c>
      <c r="H110" s="3">
        <v>-5.8976321709786301</v>
      </c>
      <c r="I110" s="3">
        <v>82.7</v>
      </c>
      <c r="J110" s="3">
        <v>83.25</v>
      </c>
      <c r="K110" s="3">
        <v>80.900000000000006</v>
      </c>
      <c r="L110" s="3">
        <v>-8.7176602924634405</v>
      </c>
    </row>
    <row r="111" spans="1:12" ht="15" customHeight="1" x14ac:dyDescent="0.25">
      <c r="A111" s="101">
        <v>42604</v>
      </c>
      <c r="B111" s="3">
        <v>80.45</v>
      </c>
      <c r="C111" s="99">
        <v>935819</v>
      </c>
      <c r="D111" s="3">
        <v>-0.70000000000000195</v>
      </c>
      <c r="E111" s="3">
        <v>-0.86260012322859603</v>
      </c>
      <c r="F111" s="3">
        <v>-0.86261156492513003</v>
      </c>
      <c r="G111" s="3">
        <v>82.935370000000006</v>
      </c>
      <c r="H111" s="3">
        <v>-6.7093700787401502</v>
      </c>
      <c r="I111" s="3">
        <v>81.05</v>
      </c>
      <c r="J111" s="3">
        <v>81.75</v>
      </c>
      <c r="K111" s="3">
        <v>79.599999999999994</v>
      </c>
      <c r="L111" s="3">
        <v>-9.5050618672665905</v>
      </c>
    </row>
    <row r="112" spans="1:12" ht="15" customHeight="1" x14ac:dyDescent="0.25">
      <c r="A112" s="101">
        <v>42605</v>
      </c>
      <c r="B112" s="3">
        <v>80.8</v>
      </c>
      <c r="C112" s="99">
        <v>525824</v>
      </c>
      <c r="D112" s="3">
        <v>0.34999999999999398</v>
      </c>
      <c r="E112" s="3">
        <v>0.43505282784337401</v>
      </c>
      <c r="F112" s="3">
        <v>0.435068897624724</v>
      </c>
      <c r="G112" s="3">
        <v>83.296195999999995</v>
      </c>
      <c r="H112" s="3">
        <v>-6.3034915635545596</v>
      </c>
      <c r="I112" s="3">
        <v>80.5</v>
      </c>
      <c r="J112" s="3">
        <v>81.349999999999994</v>
      </c>
      <c r="K112" s="3">
        <v>80.25</v>
      </c>
      <c r="L112" s="3">
        <v>-9.11136107986502</v>
      </c>
    </row>
    <row r="113" spans="1:12" ht="15" customHeight="1" x14ac:dyDescent="0.25">
      <c r="A113" s="101">
        <v>42606</v>
      </c>
      <c r="B113" s="3">
        <v>81.7</v>
      </c>
      <c r="C113" s="99">
        <v>954138</v>
      </c>
      <c r="D113" s="3">
        <v>0.90000000000000502</v>
      </c>
      <c r="E113" s="3">
        <v>1.11386138613862</v>
      </c>
      <c r="F113" s="3">
        <v>1.11384918466146</v>
      </c>
      <c r="G113" s="3">
        <v>84.223990000000001</v>
      </c>
      <c r="H113" s="3">
        <v>-5.2598537682789699</v>
      </c>
      <c r="I113" s="3">
        <v>80.8</v>
      </c>
      <c r="J113" s="3">
        <v>82.35</v>
      </c>
      <c r="K113" s="3">
        <v>80.55</v>
      </c>
      <c r="L113" s="3">
        <v>-8.0989876265466805</v>
      </c>
    </row>
    <row r="114" spans="1:12" ht="15" customHeight="1" x14ac:dyDescent="0.25">
      <c r="A114" s="101">
        <v>42607</v>
      </c>
      <c r="B114" s="3">
        <v>79.75</v>
      </c>
      <c r="C114" s="99">
        <v>510124</v>
      </c>
      <c r="D114" s="3">
        <v>-1.95</v>
      </c>
      <c r="E114" s="3">
        <v>-2.3867809057527598</v>
      </c>
      <c r="F114" s="3">
        <v>-2.38677839888611</v>
      </c>
      <c r="G114" s="3">
        <v>82.213750000000005</v>
      </c>
      <c r="H114" s="3">
        <v>-7.5210911136107903</v>
      </c>
      <c r="I114" s="3">
        <v>81.7</v>
      </c>
      <c r="J114" s="3">
        <v>81.7</v>
      </c>
      <c r="K114" s="3">
        <v>79.75</v>
      </c>
      <c r="L114" s="3">
        <v>-10.2924634420697</v>
      </c>
    </row>
    <row r="115" spans="1:12" ht="15" customHeight="1" x14ac:dyDescent="0.25">
      <c r="A115" s="101">
        <v>42608</v>
      </c>
      <c r="B115" s="3">
        <v>80.349999999999994</v>
      </c>
      <c r="C115" s="99">
        <v>548609</v>
      </c>
      <c r="D115" s="3">
        <v>0.59999999999999398</v>
      </c>
      <c r="E115" s="3">
        <v>0.75235109717868198</v>
      </c>
      <c r="F115" s="3">
        <v>0.75234373812165201</v>
      </c>
      <c r="G115" s="3">
        <v>82.832279999999997</v>
      </c>
      <c r="H115" s="3">
        <v>-6.82533183352081</v>
      </c>
      <c r="I115" s="3">
        <v>81</v>
      </c>
      <c r="J115" s="3">
        <v>81.3</v>
      </c>
      <c r="K115" s="3">
        <v>78.900000000000006</v>
      </c>
      <c r="L115" s="3">
        <v>-9.6175478065241897</v>
      </c>
    </row>
    <row r="116" spans="1:12" ht="15" customHeight="1" x14ac:dyDescent="0.25">
      <c r="A116" s="101">
        <v>42611</v>
      </c>
      <c r="B116" s="3">
        <v>77.900000000000006</v>
      </c>
      <c r="C116" s="99">
        <v>819299</v>
      </c>
      <c r="D116" s="3">
        <v>-2.4499999999999802</v>
      </c>
      <c r="E116" s="3">
        <v>-3.0491599253266801</v>
      </c>
      <c r="F116" s="3">
        <v>-3.0491494378761401</v>
      </c>
      <c r="G116" s="3">
        <v>80.306600000000003</v>
      </c>
      <c r="H116" s="3">
        <v>-9.6663667041619803</v>
      </c>
      <c r="I116" s="3">
        <v>80.349999999999994</v>
      </c>
      <c r="J116" s="3">
        <v>80.55</v>
      </c>
      <c r="K116" s="3">
        <v>77.150000000000006</v>
      </c>
      <c r="L116" s="3">
        <v>-12.3734533183352</v>
      </c>
    </row>
    <row r="117" spans="1:12" ht="15" customHeight="1" x14ac:dyDescent="0.25">
      <c r="A117" s="101">
        <v>42612</v>
      </c>
      <c r="B117" s="3">
        <v>76.05</v>
      </c>
      <c r="C117" s="99">
        <v>2004118</v>
      </c>
      <c r="D117" s="3">
        <v>-1.85</v>
      </c>
      <c r="E117" s="3">
        <v>-2.3748395378690699</v>
      </c>
      <c r="F117" s="3">
        <v>-2.3748359412551299</v>
      </c>
      <c r="G117" s="3">
        <v>78.399450000000002</v>
      </c>
      <c r="H117" s="3">
        <v>-11.811642294713099</v>
      </c>
      <c r="I117" s="3">
        <v>78</v>
      </c>
      <c r="J117" s="3">
        <v>78.400000000000006</v>
      </c>
      <c r="K117" s="3">
        <v>75.2</v>
      </c>
      <c r="L117" s="3">
        <v>-14.4544431946006</v>
      </c>
    </row>
    <row r="118" spans="1:12" ht="15" customHeight="1" x14ac:dyDescent="0.25">
      <c r="A118" s="101">
        <v>42613</v>
      </c>
      <c r="B118" s="3">
        <v>76.599999999999994</v>
      </c>
      <c r="C118" s="99">
        <v>1583577</v>
      </c>
      <c r="D118" s="3">
        <v>0.54999999999999705</v>
      </c>
      <c r="E118" s="3">
        <v>0.72320841551609605</v>
      </c>
      <c r="F118" s="3">
        <v>0.723206604127968</v>
      </c>
      <c r="G118" s="3">
        <v>78.966440000000006</v>
      </c>
      <c r="H118" s="3">
        <v>-11.173858267716501</v>
      </c>
      <c r="I118" s="3">
        <v>76.25</v>
      </c>
      <c r="J118" s="3">
        <v>77.599999999999994</v>
      </c>
      <c r="K118" s="3">
        <v>76.099999999999994</v>
      </c>
      <c r="L118" s="3">
        <v>-13.8357705286839</v>
      </c>
    </row>
    <row r="119" spans="1:12" ht="15" customHeight="1" x14ac:dyDescent="0.25">
      <c r="A119" s="101">
        <v>42614</v>
      </c>
      <c r="B119" s="3">
        <v>76.099999999999994</v>
      </c>
      <c r="C119" s="99">
        <v>8808823</v>
      </c>
      <c r="D119" s="3">
        <v>-0.5</v>
      </c>
      <c r="E119" s="3">
        <v>-0.65274151436031103</v>
      </c>
      <c r="F119" s="3">
        <v>-0.65274564739147201</v>
      </c>
      <c r="G119" s="3">
        <v>78.450990000000004</v>
      </c>
      <c r="H119" s="3">
        <v>-11.7536670416197</v>
      </c>
      <c r="I119" s="3">
        <v>75</v>
      </c>
      <c r="J119" s="3">
        <v>76.849999999999994</v>
      </c>
      <c r="K119" s="3">
        <v>74.650000000000006</v>
      </c>
      <c r="L119" s="3">
        <v>-14.3982002249718</v>
      </c>
    </row>
    <row r="120" spans="1:12" ht="15" customHeight="1" x14ac:dyDescent="0.25">
      <c r="A120" s="101">
        <v>42615</v>
      </c>
      <c r="B120" s="3">
        <v>74.849999999999994</v>
      </c>
      <c r="C120" s="99">
        <v>2019565</v>
      </c>
      <c r="D120" s="3">
        <v>-1.25</v>
      </c>
      <c r="E120" s="3">
        <v>-1.64257555847568</v>
      </c>
      <c r="F120" s="3">
        <v>-1.64256690705879</v>
      </c>
      <c r="G120" s="3">
        <v>77.162379999999999</v>
      </c>
      <c r="H120" s="3">
        <v>-13.203172103487001</v>
      </c>
      <c r="I120" s="3">
        <v>75.099999999999994</v>
      </c>
      <c r="J120" s="3">
        <v>75.75</v>
      </c>
      <c r="K120" s="3">
        <v>73.2</v>
      </c>
      <c r="L120" s="3">
        <v>-15.804274465691799</v>
      </c>
    </row>
    <row r="121" spans="1:12" ht="15" customHeight="1" x14ac:dyDescent="0.25">
      <c r="A121" s="101">
        <v>42618</v>
      </c>
      <c r="B121" s="3">
        <v>76.7</v>
      </c>
      <c r="C121" s="99">
        <v>839105</v>
      </c>
      <c r="D121" s="3">
        <v>1.85</v>
      </c>
      <c r="E121" s="3">
        <v>2.4716098864395502</v>
      </c>
      <c r="F121" s="3">
        <v>2.4716059820860798</v>
      </c>
      <c r="G121" s="3">
        <v>79.06953</v>
      </c>
      <c r="H121" s="3">
        <v>-11.0578965129358</v>
      </c>
      <c r="I121" s="3">
        <v>75.05</v>
      </c>
      <c r="J121" s="3">
        <v>76.95</v>
      </c>
      <c r="K121" s="3">
        <v>74.400000000000006</v>
      </c>
      <c r="L121" s="3">
        <v>-13.723284589426299</v>
      </c>
    </row>
    <row r="122" spans="1:12" ht="15" customHeight="1" x14ac:dyDescent="0.25">
      <c r="A122" s="101">
        <v>42619</v>
      </c>
      <c r="B122" s="3">
        <v>77.25</v>
      </c>
      <c r="C122" s="99">
        <v>1173467</v>
      </c>
      <c r="D122" s="3">
        <v>0.54999999999999705</v>
      </c>
      <c r="E122" s="3">
        <v>0.717079530638842</v>
      </c>
      <c r="F122" s="3">
        <v>0.71707774157756499</v>
      </c>
      <c r="G122" s="3">
        <v>79.636520000000004</v>
      </c>
      <c r="H122" s="3">
        <v>-10.4201124859392</v>
      </c>
      <c r="I122" s="3">
        <v>77.099999999999994</v>
      </c>
      <c r="J122" s="3">
        <v>79.2</v>
      </c>
      <c r="K122" s="3">
        <v>76.8</v>
      </c>
      <c r="L122" s="3">
        <v>-13.1046119235095</v>
      </c>
    </row>
    <row r="123" spans="1:12" ht="15" customHeight="1" x14ac:dyDescent="0.25">
      <c r="A123" s="101">
        <v>42620</v>
      </c>
      <c r="B123" s="3">
        <v>78.900000000000006</v>
      </c>
      <c r="C123" s="99">
        <v>993484</v>
      </c>
      <c r="D123" s="3">
        <v>1.65</v>
      </c>
      <c r="E123" s="3">
        <v>2.13592233009709</v>
      </c>
      <c r="F123" s="3">
        <v>2.13592206188819</v>
      </c>
      <c r="G123" s="3">
        <v>81.337494000000007</v>
      </c>
      <c r="H123" s="3">
        <v>-8.5067559055118096</v>
      </c>
      <c r="I123" s="3">
        <v>78.25</v>
      </c>
      <c r="J123" s="3">
        <v>79</v>
      </c>
      <c r="K123" s="3">
        <v>77.650000000000006</v>
      </c>
      <c r="L123" s="3">
        <v>-11.2485939257592</v>
      </c>
    </row>
    <row r="124" spans="1:12" ht="15" customHeight="1" x14ac:dyDescent="0.25">
      <c r="A124" s="101">
        <v>42621</v>
      </c>
      <c r="B124" s="3">
        <v>79.2</v>
      </c>
      <c r="C124" s="99">
        <v>767788</v>
      </c>
      <c r="D124" s="3">
        <v>0.29999999999999699</v>
      </c>
      <c r="E124" s="3">
        <v>0.38022813688212098</v>
      </c>
      <c r="F124" s="3">
        <v>0.38022563124453501</v>
      </c>
      <c r="G124" s="3">
        <v>81.64676</v>
      </c>
      <c r="H124" s="3">
        <v>-8.1588751406074298</v>
      </c>
      <c r="I124" s="3">
        <v>79.25</v>
      </c>
      <c r="J124" s="3">
        <v>80.099999999999994</v>
      </c>
      <c r="K124" s="3">
        <v>78.900000000000006</v>
      </c>
      <c r="L124" s="3">
        <v>-10.911136107986501</v>
      </c>
    </row>
    <row r="125" spans="1:12" ht="15" customHeight="1" x14ac:dyDescent="0.25">
      <c r="A125" s="101">
        <v>42622</v>
      </c>
      <c r="B125" s="3">
        <v>77</v>
      </c>
      <c r="C125" s="99">
        <v>779447</v>
      </c>
      <c r="D125" s="3">
        <v>-2.2000000000000002</v>
      </c>
      <c r="E125" s="3">
        <v>-2.7777777777777701</v>
      </c>
      <c r="F125" s="3">
        <v>-2.7777832212815299</v>
      </c>
      <c r="G125" s="3">
        <v>79.378789999999995</v>
      </c>
      <c r="H125" s="3">
        <v>-10.710022497187801</v>
      </c>
      <c r="I125" s="3">
        <v>79.75</v>
      </c>
      <c r="J125" s="3">
        <v>79.75</v>
      </c>
      <c r="K125" s="3">
        <v>76.8</v>
      </c>
      <c r="L125" s="3">
        <v>-13.3858267716535</v>
      </c>
    </row>
    <row r="126" spans="1:12" ht="15" customHeight="1" x14ac:dyDescent="0.25">
      <c r="A126" s="101">
        <v>42625</v>
      </c>
      <c r="B126" s="3">
        <v>75.599999999999994</v>
      </c>
      <c r="C126" s="99">
        <v>583736</v>
      </c>
      <c r="D126" s="3">
        <v>-1.4</v>
      </c>
      <c r="E126" s="3">
        <v>-1.8181818181818299</v>
      </c>
      <c r="F126" s="3">
        <v>-1.8181809019764501</v>
      </c>
      <c r="G126" s="3">
        <v>77.935540000000003</v>
      </c>
      <c r="H126" s="3">
        <v>-12.333475815523</v>
      </c>
      <c r="I126" s="3">
        <v>76.7</v>
      </c>
      <c r="J126" s="3">
        <v>76.7</v>
      </c>
      <c r="K126" s="3">
        <v>74.650000000000006</v>
      </c>
      <c r="L126" s="3">
        <v>-14.9606299212598</v>
      </c>
    </row>
    <row r="127" spans="1:12" ht="15" customHeight="1" x14ac:dyDescent="0.25">
      <c r="A127" s="101">
        <v>42626</v>
      </c>
      <c r="B127" s="3">
        <v>74.650000000000006</v>
      </c>
      <c r="C127" s="99">
        <v>609182</v>
      </c>
      <c r="D127" s="3">
        <v>-0.94999999999998797</v>
      </c>
      <c r="E127" s="3">
        <v>-1.2566137566137401</v>
      </c>
      <c r="F127" s="3">
        <v>-1.2566025718176801</v>
      </c>
      <c r="G127" s="3">
        <v>76.956199999999995</v>
      </c>
      <c r="H127" s="3">
        <v>-13.435095613048301</v>
      </c>
      <c r="I127" s="3">
        <v>75.8</v>
      </c>
      <c r="J127" s="3">
        <v>76.099999999999994</v>
      </c>
      <c r="K127" s="3">
        <v>74.45</v>
      </c>
      <c r="L127" s="3">
        <v>-16.0292463442069</v>
      </c>
    </row>
    <row r="128" spans="1:12" ht="15" customHeight="1" x14ac:dyDescent="0.25">
      <c r="A128" s="101">
        <v>42627</v>
      </c>
      <c r="B128" s="3">
        <v>75.2</v>
      </c>
      <c r="C128" s="99">
        <v>659690</v>
      </c>
      <c r="D128" s="3">
        <v>0.54999999999999705</v>
      </c>
      <c r="E128" s="3">
        <v>0.73677160080374204</v>
      </c>
      <c r="F128" s="3">
        <v>0.73676454918512002</v>
      </c>
      <c r="G128" s="3">
        <v>77.523185999999995</v>
      </c>
      <c r="H128" s="3">
        <v>-12.7973160854893</v>
      </c>
      <c r="I128" s="3">
        <v>74.7</v>
      </c>
      <c r="J128" s="3">
        <v>75.650000000000006</v>
      </c>
      <c r="K128" s="3">
        <v>74</v>
      </c>
      <c r="L128" s="3">
        <v>-15.4105736782902</v>
      </c>
    </row>
    <row r="129" spans="1:12" ht="15" customHeight="1" x14ac:dyDescent="0.25">
      <c r="A129" s="101">
        <v>42628</v>
      </c>
      <c r="B129" s="3">
        <v>74.849999999999994</v>
      </c>
      <c r="C129" s="99">
        <v>716411</v>
      </c>
      <c r="D129" s="3">
        <v>-0.35000000000000803</v>
      </c>
      <c r="E129" s="3">
        <v>-0.46542553191490899</v>
      </c>
      <c r="F129" s="3">
        <v>-0.46541688831003197</v>
      </c>
      <c r="G129" s="3">
        <v>77.162379999999999</v>
      </c>
      <c r="H129" s="3">
        <v>-13.203172103487001</v>
      </c>
      <c r="I129" s="3">
        <v>75.3</v>
      </c>
      <c r="J129" s="3">
        <v>75.95</v>
      </c>
      <c r="K129" s="3">
        <v>74.55</v>
      </c>
      <c r="L129" s="3">
        <v>-15.804274465691799</v>
      </c>
    </row>
    <row r="130" spans="1:12" ht="15" customHeight="1" x14ac:dyDescent="0.25">
      <c r="A130" s="101">
        <v>42629</v>
      </c>
      <c r="B130" s="3">
        <v>75.5</v>
      </c>
      <c r="C130" s="99">
        <v>682380</v>
      </c>
      <c r="D130" s="3">
        <v>0.65000000000000502</v>
      </c>
      <c r="E130" s="3">
        <v>0.86840347361389902</v>
      </c>
      <c r="F130" s="3">
        <v>0.86840245207573297</v>
      </c>
      <c r="G130" s="3">
        <v>77.832459999999998</v>
      </c>
      <c r="H130" s="3">
        <v>-12.4494263217097</v>
      </c>
      <c r="I130" s="3">
        <v>74.900000000000006</v>
      </c>
      <c r="J130" s="3">
        <v>75.75</v>
      </c>
      <c r="K130" s="3">
        <v>74.349999999999994</v>
      </c>
      <c r="L130" s="3">
        <v>-15.073115860517399</v>
      </c>
    </row>
    <row r="131" spans="1:12" ht="15" customHeight="1" x14ac:dyDescent="0.25">
      <c r="A131" s="101">
        <v>42632</v>
      </c>
      <c r="B131" s="3">
        <v>76.05</v>
      </c>
      <c r="C131" s="99">
        <v>804624</v>
      </c>
      <c r="D131" s="3">
        <v>0.54999999999999705</v>
      </c>
      <c r="E131" s="3">
        <v>0.72847682119205803</v>
      </c>
      <c r="F131" s="3">
        <v>0.72847498331673999</v>
      </c>
      <c r="G131" s="3">
        <v>78.399450000000002</v>
      </c>
      <c r="H131" s="3">
        <v>-11.811642294713099</v>
      </c>
      <c r="I131" s="3">
        <v>75.75</v>
      </c>
      <c r="J131" s="3">
        <v>76.3</v>
      </c>
      <c r="K131" s="3">
        <v>75.349999999999994</v>
      </c>
      <c r="L131" s="3">
        <v>-14.4544431946006</v>
      </c>
    </row>
    <row r="132" spans="1:12" ht="15" customHeight="1" x14ac:dyDescent="0.25">
      <c r="A132" s="101">
        <v>42633</v>
      </c>
      <c r="B132" s="3">
        <v>75.95</v>
      </c>
      <c r="C132" s="99">
        <v>524759</v>
      </c>
      <c r="D132" s="3">
        <v>-9.9999999999994302E-2</v>
      </c>
      <c r="E132" s="3">
        <v>-0.13149243918474299</v>
      </c>
      <c r="F132" s="3">
        <v>-0.131493269404303</v>
      </c>
      <c r="G132" s="3">
        <v>78.296360000000007</v>
      </c>
      <c r="H132" s="3">
        <v>-11.9276040494938</v>
      </c>
      <c r="I132" s="3">
        <v>76.2</v>
      </c>
      <c r="J132" s="3">
        <v>76.3</v>
      </c>
      <c r="K132" s="3">
        <v>75.55</v>
      </c>
      <c r="L132" s="3">
        <v>-14.566929133858199</v>
      </c>
    </row>
    <row r="133" spans="1:12" ht="15" customHeight="1" x14ac:dyDescent="0.25">
      <c r="A133" s="101">
        <v>42634</v>
      </c>
      <c r="B133" s="3">
        <v>74.849999999999994</v>
      </c>
      <c r="C133" s="99">
        <v>671630</v>
      </c>
      <c r="D133" s="3">
        <v>-1.1000000000000001</v>
      </c>
      <c r="E133" s="3">
        <v>-1.44832126398948</v>
      </c>
      <c r="F133" s="3">
        <v>-1.44831764848328</v>
      </c>
      <c r="G133" s="3">
        <v>77.162379999999999</v>
      </c>
      <c r="H133" s="3">
        <v>-13.203172103487001</v>
      </c>
      <c r="I133" s="3">
        <v>75.849999999999994</v>
      </c>
      <c r="J133" s="3">
        <v>76.849999999999994</v>
      </c>
      <c r="K133" s="3">
        <v>74.55</v>
      </c>
      <c r="L133" s="3">
        <v>-15.804274465691799</v>
      </c>
    </row>
    <row r="134" spans="1:12" ht="15" customHeight="1" x14ac:dyDescent="0.25">
      <c r="A134" s="101">
        <v>42635</v>
      </c>
      <c r="B134" s="3">
        <v>79.400000000000006</v>
      </c>
      <c r="C134" s="99">
        <v>1951750</v>
      </c>
      <c r="D134" s="3">
        <v>4.5500000000000096</v>
      </c>
      <c r="E134" s="3">
        <v>6.0788243152972701</v>
      </c>
      <c r="F134" s="3">
        <v>6.0788171645301796</v>
      </c>
      <c r="G134" s="3">
        <v>81.852940000000004</v>
      </c>
      <c r="H134" s="3">
        <v>-7.9269516310461201</v>
      </c>
      <c r="I134" s="3">
        <v>75.2</v>
      </c>
      <c r="J134" s="3">
        <v>80.099999999999994</v>
      </c>
      <c r="K134" s="3">
        <v>75.05</v>
      </c>
      <c r="L134" s="3">
        <v>-10.6861642294713</v>
      </c>
    </row>
    <row r="135" spans="1:12" ht="15" customHeight="1" x14ac:dyDescent="0.25">
      <c r="A135" s="101">
        <v>42636</v>
      </c>
      <c r="B135" s="3">
        <v>79.150000000000006</v>
      </c>
      <c r="C135" s="99">
        <v>897749</v>
      </c>
      <c r="D135" s="3">
        <v>-0.25</v>
      </c>
      <c r="E135" s="3">
        <v>-0.31486146095718298</v>
      </c>
      <c r="F135" s="3">
        <v>-0.31486346122693298</v>
      </c>
      <c r="G135" s="3">
        <v>81.595214999999996</v>
      </c>
      <c r="H135" s="3">
        <v>-8.2168560179977597</v>
      </c>
      <c r="I135" s="3">
        <v>79.5</v>
      </c>
      <c r="J135" s="3">
        <v>80.099999999999994</v>
      </c>
      <c r="K135" s="3">
        <v>78.2</v>
      </c>
      <c r="L135" s="3">
        <v>-10.967379077615201</v>
      </c>
    </row>
    <row r="136" spans="1:12" ht="15" customHeight="1" x14ac:dyDescent="0.25">
      <c r="A136" s="101">
        <v>42639</v>
      </c>
      <c r="B136" s="3">
        <v>78.25</v>
      </c>
      <c r="C136" s="99">
        <v>2317387</v>
      </c>
      <c r="D136" s="3">
        <v>-0.90000000000000502</v>
      </c>
      <c r="E136" s="3">
        <v>-1.1370814908401801</v>
      </c>
      <c r="F136" s="3">
        <v>-1.1370826095623201</v>
      </c>
      <c r="G136" s="3">
        <v>80.667410000000004</v>
      </c>
      <c r="H136" s="3">
        <v>-9.2605061867266603</v>
      </c>
      <c r="I136" s="3">
        <v>79.3</v>
      </c>
      <c r="J136" s="3">
        <v>79.3</v>
      </c>
      <c r="K136" s="3">
        <v>78.2</v>
      </c>
      <c r="L136" s="3">
        <v>-11.979752530933601</v>
      </c>
    </row>
    <row r="137" spans="1:12" ht="15" customHeight="1" x14ac:dyDescent="0.25">
      <c r="A137" s="101">
        <v>42640</v>
      </c>
      <c r="B137" s="3">
        <v>79.8</v>
      </c>
      <c r="C137" s="99">
        <v>1248786</v>
      </c>
      <c r="D137" s="3">
        <v>1.5499999999999901</v>
      </c>
      <c r="E137" s="3">
        <v>1.98083067092651</v>
      </c>
      <c r="F137" s="3">
        <v>1.9808371187323299</v>
      </c>
      <c r="G137" s="3">
        <v>82.265299999999996</v>
      </c>
      <c r="H137" s="3">
        <v>-7.4631046119235096</v>
      </c>
      <c r="I137" s="3">
        <v>80.8</v>
      </c>
      <c r="J137" s="3">
        <v>80.95</v>
      </c>
      <c r="K137" s="3">
        <v>78.2</v>
      </c>
      <c r="L137" s="3">
        <v>-10.2362204724409</v>
      </c>
    </row>
    <row r="138" spans="1:12" ht="15" customHeight="1" x14ac:dyDescent="0.25">
      <c r="A138" s="101">
        <v>42641</v>
      </c>
      <c r="B138" s="3">
        <v>80.599999999999994</v>
      </c>
      <c r="C138" s="99">
        <v>1043346</v>
      </c>
      <c r="D138" s="3">
        <v>0.79999999999999705</v>
      </c>
      <c r="E138" s="3">
        <v>1.0025062656641599</v>
      </c>
      <c r="F138" s="3">
        <v>1.0025004467254199</v>
      </c>
      <c r="G138" s="3">
        <v>83.090010000000007</v>
      </c>
      <c r="H138" s="3">
        <v>-6.5354218222722098</v>
      </c>
      <c r="I138" s="3">
        <v>80.5</v>
      </c>
      <c r="J138" s="3">
        <v>80.95</v>
      </c>
      <c r="K138" s="3">
        <v>80.150000000000006</v>
      </c>
      <c r="L138" s="3">
        <v>-9.3363329583802095</v>
      </c>
    </row>
    <row r="139" spans="1:12" ht="15" customHeight="1" x14ac:dyDescent="0.25">
      <c r="A139" s="101">
        <v>42642</v>
      </c>
      <c r="B139" s="3">
        <v>79.400000000000006</v>
      </c>
      <c r="C139" s="99">
        <v>1317840</v>
      </c>
      <c r="D139" s="3">
        <v>-1.19999999999998</v>
      </c>
      <c r="E139" s="3">
        <v>-1.48883374689824</v>
      </c>
      <c r="F139" s="3">
        <v>-1.4888312084689801</v>
      </c>
      <c r="G139" s="3">
        <v>81.852940000000004</v>
      </c>
      <c r="H139" s="3">
        <v>-7.9269516310461201</v>
      </c>
      <c r="I139" s="3">
        <v>81</v>
      </c>
      <c r="J139" s="3">
        <v>81.25</v>
      </c>
      <c r="K139" s="3">
        <v>78.849999999999994</v>
      </c>
      <c r="L139" s="3">
        <v>-10.6861642294713</v>
      </c>
    </row>
    <row r="140" spans="1:12" ht="15" customHeight="1" x14ac:dyDescent="0.25">
      <c r="A140" s="101">
        <v>42643</v>
      </c>
      <c r="B140" s="3">
        <v>79.7</v>
      </c>
      <c r="C140" s="99">
        <v>537767</v>
      </c>
      <c r="D140" s="3">
        <v>0.29999999999999699</v>
      </c>
      <c r="E140" s="3">
        <v>0.377833753148615</v>
      </c>
      <c r="F140" s="3">
        <v>0.377823936440147</v>
      </c>
      <c r="G140" s="3">
        <v>82.162199999999999</v>
      </c>
      <c r="H140" s="3">
        <v>-7.5790776152980897</v>
      </c>
      <c r="I140" s="3">
        <v>79</v>
      </c>
      <c r="J140" s="3">
        <v>79.75</v>
      </c>
      <c r="K140" s="3">
        <v>77.849999999999994</v>
      </c>
      <c r="L140" s="3">
        <v>-10.348706411698499</v>
      </c>
    </row>
    <row r="141" spans="1:12" ht="15" customHeight="1" x14ac:dyDescent="0.25">
      <c r="A141" s="101">
        <v>42646</v>
      </c>
      <c r="B141" s="3">
        <v>79.8</v>
      </c>
      <c r="C141" s="99">
        <v>531178</v>
      </c>
      <c r="D141" s="3">
        <v>9.9999999999994302E-2</v>
      </c>
      <c r="E141" s="3">
        <v>0.12547051442910401</v>
      </c>
      <c r="F141" s="3">
        <v>0.125483494843114</v>
      </c>
      <c r="G141" s="3">
        <v>82.265299999999996</v>
      </c>
      <c r="H141" s="3">
        <v>-7.4631046119235096</v>
      </c>
      <c r="I141" s="3">
        <v>79.7</v>
      </c>
      <c r="J141" s="3">
        <v>80.25</v>
      </c>
      <c r="K141" s="3">
        <v>79.349999999999994</v>
      </c>
      <c r="L141" s="3">
        <v>-10.2362204724409</v>
      </c>
    </row>
    <row r="142" spans="1:12" ht="15" customHeight="1" x14ac:dyDescent="0.25">
      <c r="A142" s="101">
        <v>42647</v>
      </c>
      <c r="B142" s="3">
        <v>80</v>
      </c>
      <c r="C142" s="99">
        <v>609789</v>
      </c>
      <c r="D142" s="3">
        <v>0.20000000000000201</v>
      </c>
      <c r="E142" s="3">
        <v>0.25062656641603398</v>
      </c>
      <c r="F142" s="3">
        <v>0.25061599483622299</v>
      </c>
      <c r="G142" s="3">
        <v>82.471469999999997</v>
      </c>
      <c r="H142" s="3">
        <v>-7.2311923509561398</v>
      </c>
      <c r="I142" s="3">
        <v>79.8</v>
      </c>
      <c r="J142" s="3">
        <v>80.45</v>
      </c>
      <c r="K142" s="3">
        <v>79.5</v>
      </c>
      <c r="L142" s="3">
        <v>-10.0112485939257</v>
      </c>
    </row>
    <row r="143" spans="1:12" ht="15" customHeight="1" x14ac:dyDescent="0.25">
      <c r="A143" s="101">
        <v>42648</v>
      </c>
      <c r="B143" s="3">
        <v>78.900000000000006</v>
      </c>
      <c r="C143" s="99">
        <v>612331</v>
      </c>
      <c r="D143" s="3">
        <v>-1.0999999999999901</v>
      </c>
      <c r="E143" s="3">
        <v>-1.37499999999999</v>
      </c>
      <c r="F143" s="3">
        <v>-1.37499186082167</v>
      </c>
      <c r="G143" s="3">
        <v>81.337494000000007</v>
      </c>
      <c r="H143" s="3">
        <v>-8.5067559055118096</v>
      </c>
      <c r="I143" s="3">
        <v>79.849999999999994</v>
      </c>
      <c r="J143" s="3">
        <v>80.2</v>
      </c>
      <c r="K143" s="3">
        <v>78.8</v>
      </c>
      <c r="L143" s="3">
        <v>-11.2485939257592</v>
      </c>
    </row>
    <row r="144" spans="1:12" ht="15" customHeight="1" x14ac:dyDescent="0.25">
      <c r="A144" s="101">
        <v>42649</v>
      </c>
      <c r="B144" s="3">
        <v>79.099999999999994</v>
      </c>
      <c r="C144" s="99">
        <v>823063</v>
      </c>
      <c r="D144" s="3">
        <v>0.19999999999998799</v>
      </c>
      <c r="E144" s="3">
        <v>0.25348542458807299</v>
      </c>
      <c r="F144" s="3">
        <v>0.253482114902636</v>
      </c>
      <c r="G144" s="3">
        <v>81.543670000000006</v>
      </c>
      <c r="H144" s="3">
        <v>-8.27483689538807</v>
      </c>
      <c r="I144" s="3">
        <v>79</v>
      </c>
      <c r="J144" s="3">
        <v>79.900000000000006</v>
      </c>
      <c r="K144" s="3">
        <v>78.25</v>
      </c>
      <c r="L144" s="3">
        <v>-11.0236220472441</v>
      </c>
    </row>
    <row r="145" spans="1:12" ht="15" customHeight="1" x14ac:dyDescent="0.25">
      <c r="A145" s="101">
        <v>42650</v>
      </c>
      <c r="B145" s="3">
        <v>77.3</v>
      </c>
      <c r="C145" s="99">
        <v>706358</v>
      </c>
      <c r="D145" s="3">
        <v>-1.7999999999999901</v>
      </c>
      <c r="E145" s="3">
        <v>-2.2756005056889999</v>
      </c>
      <c r="F145" s="3">
        <v>-2.2755966220308799</v>
      </c>
      <c r="G145" s="3">
        <v>79.688064999999995</v>
      </c>
      <c r="H145" s="3">
        <v>-10.3621316085489</v>
      </c>
      <c r="I145" s="3">
        <v>79.2</v>
      </c>
      <c r="J145" s="3">
        <v>79.5</v>
      </c>
      <c r="K145" s="3">
        <v>77.099999999999994</v>
      </c>
      <c r="L145" s="3">
        <v>-13.048368953880701</v>
      </c>
    </row>
    <row r="146" spans="1:12" ht="15" customHeight="1" x14ac:dyDescent="0.25">
      <c r="A146" s="101">
        <v>42653</v>
      </c>
      <c r="B146" s="3">
        <v>77.45</v>
      </c>
      <c r="C146" s="99">
        <v>547825</v>
      </c>
      <c r="D146" s="3">
        <v>0.15000000000000499</v>
      </c>
      <c r="E146" s="3">
        <v>0.19404915912031301</v>
      </c>
      <c r="F146" s="3">
        <v>0.194050388850564</v>
      </c>
      <c r="G146" s="3">
        <v>79.842699999999994</v>
      </c>
      <c r="H146" s="3">
        <v>-10.1881889763779</v>
      </c>
      <c r="I146" s="3">
        <v>77.849999999999994</v>
      </c>
      <c r="J146" s="3">
        <v>78.8</v>
      </c>
      <c r="K146" s="3">
        <v>77</v>
      </c>
      <c r="L146" s="3">
        <v>-12.8796400449943</v>
      </c>
    </row>
    <row r="147" spans="1:12" ht="15" customHeight="1" x14ac:dyDescent="0.25">
      <c r="A147" s="101">
        <v>42654</v>
      </c>
      <c r="B147" s="3">
        <v>75.849999999999994</v>
      </c>
      <c r="C147" s="99">
        <v>1029718</v>
      </c>
      <c r="D147" s="3">
        <v>-1.6</v>
      </c>
      <c r="E147" s="3">
        <v>-2.0658489347966502</v>
      </c>
      <c r="F147" s="3">
        <v>-2.0658494765332298</v>
      </c>
      <c r="G147" s="3">
        <v>78.193269999999998</v>
      </c>
      <c r="H147" s="3">
        <v>-12.043565804274399</v>
      </c>
      <c r="I147" s="3">
        <v>77.8</v>
      </c>
      <c r="J147" s="3">
        <v>77.8</v>
      </c>
      <c r="K147" s="3">
        <v>75.75</v>
      </c>
      <c r="L147" s="3">
        <v>-14.6794150731158</v>
      </c>
    </row>
    <row r="148" spans="1:12" ht="15" customHeight="1" x14ac:dyDescent="0.25">
      <c r="A148" s="101">
        <v>42655</v>
      </c>
      <c r="B148" s="3">
        <v>73.900000000000006</v>
      </c>
      <c r="C148" s="99">
        <v>1372765</v>
      </c>
      <c r="D148" s="3">
        <v>-1.94999999999998</v>
      </c>
      <c r="E148" s="3">
        <v>-2.5708635464732899</v>
      </c>
      <c r="F148" s="3">
        <v>-2.5708606380063102</v>
      </c>
      <c r="G148" s="3">
        <v>76.183030000000002</v>
      </c>
      <c r="H148" s="3">
        <v>-14.3048031496063</v>
      </c>
      <c r="I148" s="3">
        <v>75.650000000000006</v>
      </c>
      <c r="J148" s="3">
        <v>76.099999999999994</v>
      </c>
      <c r="K148" s="3">
        <v>73.2</v>
      </c>
      <c r="L148" s="3">
        <v>-16.872890888638899</v>
      </c>
    </row>
    <row r="149" spans="1:12" ht="15" customHeight="1" x14ac:dyDescent="0.25">
      <c r="A149" s="101">
        <v>42656</v>
      </c>
      <c r="B149" s="3">
        <v>74</v>
      </c>
      <c r="C149" s="99">
        <v>1786404</v>
      </c>
      <c r="D149" s="3">
        <v>9.9999999999994302E-2</v>
      </c>
      <c r="E149" s="3">
        <v>0.13531799729362601</v>
      </c>
      <c r="F149" s="3">
        <v>0.13531884988033899</v>
      </c>
      <c r="G149" s="3">
        <v>76.286119999999997</v>
      </c>
      <c r="H149" s="3">
        <v>-14.1888413948256</v>
      </c>
      <c r="I149" s="3">
        <v>74.5</v>
      </c>
      <c r="J149" s="3">
        <v>74.5</v>
      </c>
      <c r="K149" s="3">
        <v>73.150000000000006</v>
      </c>
      <c r="L149" s="3">
        <v>-16.7604049493813</v>
      </c>
    </row>
    <row r="150" spans="1:12" ht="15" customHeight="1" x14ac:dyDescent="0.25">
      <c r="A150" s="101">
        <v>42657</v>
      </c>
      <c r="B150" s="3">
        <v>74.650000000000006</v>
      </c>
      <c r="C150" s="99">
        <v>515927</v>
      </c>
      <c r="D150" s="3">
        <v>0.65000000000000502</v>
      </c>
      <c r="E150" s="3">
        <v>0.87837837837838595</v>
      </c>
      <c r="F150" s="3">
        <v>0.87837735095190805</v>
      </c>
      <c r="G150" s="3">
        <v>76.956199999999995</v>
      </c>
      <c r="H150" s="3">
        <v>-13.435095613048301</v>
      </c>
      <c r="I150" s="3">
        <v>74</v>
      </c>
      <c r="J150" s="3">
        <v>74.95</v>
      </c>
      <c r="K150" s="3">
        <v>73.8</v>
      </c>
      <c r="L150" s="3">
        <v>-16.0292463442069</v>
      </c>
    </row>
    <row r="151" spans="1:12" ht="15" customHeight="1" x14ac:dyDescent="0.25">
      <c r="A151" s="101">
        <v>42660</v>
      </c>
      <c r="B151" s="3">
        <v>73.2</v>
      </c>
      <c r="C151" s="99">
        <v>508851</v>
      </c>
      <c r="D151" s="3">
        <v>-1.45</v>
      </c>
      <c r="E151" s="3">
        <v>-1.94239785666443</v>
      </c>
      <c r="F151" s="3">
        <v>-1.9424100982117101</v>
      </c>
      <c r="G151" s="3">
        <v>75.461394999999996</v>
      </c>
      <c r="H151" s="3">
        <v>-15.116541057367799</v>
      </c>
      <c r="I151" s="3">
        <v>74.650000000000006</v>
      </c>
      <c r="J151" s="3">
        <v>74.650000000000006</v>
      </c>
      <c r="K151" s="3">
        <v>73.2</v>
      </c>
      <c r="L151" s="3">
        <v>-17.660292463442001</v>
      </c>
    </row>
    <row r="152" spans="1:12" ht="15" customHeight="1" x14ac:dyDescent="0.25">
      <c r="A152" s="101">
        <v>42661</v>
      </c>
      <c r="B152" s="3">
        <v>75.5</v>
      </c>
      <c r="C152" s="99">
        <v>1079309</v>
      </c>
      <c r="D152" s="3">
        <v>2.2999999999999901</v>
      </c>
      <c r="E152" s="3">
        <v>3.1420765027322299</v>
      </c>
      <c r="F152" s="3">
        <v>3.1420900713536999</v>
      </c>
      <c r="G152" s="3">
        <v>77.832459999999998</v>
      </c>
      <c r="H152" s="3">
        <v>-12.4494263217097</v>
      </c>
      <c r="I152" s="3">
        <v>74</v>
      </c>
      <c r="J152" s="3">
        <v>76</v>
      </c>
      <c r="K152" s="3">
        <v>73.55</v>
      </c>
      <c r="L152" s="3">
        <v>-15.073115860517399</v>
      </c>
    </row>
    <row r="153" spans="1:12" ht="15" customHeight="1" x14ac:dyDescent="0.25">
      <c r="A153" s="101">
        <v>42662</v>
      </c>
      <c r="B153" s="3">
        <v>76.900000000000006</v>
      </c>
      <c r="C153" s="99">
        <v>650719</v>
      </c>
      <c r="D153" s="3">
        <v>1.4</v>
      </c>
      <c r="E153" s="3">
        <v>1.85430463576159</v>
      </c>
      <c r="F153" s="3">
        <v>1.8543034615634699</v>
      </c>
      <c r="G153" s="3">
        <v>79.275710000000004</v>
      </c>
      <c r="H153" s="3">
        <v>-10.8259730033745</v>
      </c>
      <c r="I153" s="3">
        <v>76.3</v>
      </c>
      <c r="J153" s="3">
        <v>77.05</v>
      </c>
      <c r="K153" s="3">
        <v>75.099999999999994</v>
      </c>
      <c r="L153" s="3">
        <v>-13.498312710911099</v>
      </c>
    </row>
    <row r="154" spans="1:12" ht="15" customHeight="1" x14ac:dyDescent="0.25">
      <c r="A154" s="101">
        <v>42663</v>
      </c>
      <c r="B154" s="3">
        <v>77.849999999999994</v>
      </c>
      <c r="C154" s="99">
        <v>1643882</v>
      </c>
      <c r="D154" s="3">
        <v>0.94999999999998797</v>
      </c>
      <c r="E154" s="3">
        <v>1.23537061118335</v>
      </c>
      <c r="F154" s="3">
        <v>1.23535948148556</v>
      </c>
      <c r="G154" s="3">
        <v>80.255049999999997</v>
      </c>
      <c r="H154" s="3">
        <v>-9.7243532058492708</v>
      </c>
      <c r="I154" s="3">
        <v>78.7</v>
      </c>
      <c r="J154" s="3">
        <v>80.900000000000006</v>
      </c>
      <c r="K154" s="3">
        <v>77.599999999999994</v>
      </c>
      <c r="L154" s="3">
        <v>-12.429696287963999</v>
      </c>
    </row>
    <row r="155" spans="1:12" ht="15" customHeight="1" x14ac:dyDescent="0.25">
      <c r="A155" s="101">
        <v>42664</v>
      </c>
      <c r="B155" s="3">
        <v>78.45</v>
      </c>
      <c r="C155" s="99">
        <v>724797</v>
      </c>
      <c r="D155" s="3">
        <v>0.60000000000000797</v>
      </c>
      <c r="E155" s="3">
        <v>0.77071290944124005</v>
      </c>
      <c r="F155" s="3">
        <v>0.77071785513809199</v>
      </c>
      <c r="G155" s="3">
        <v>80.873589999999993</v>
      </c>
      <c r="H155" s="3">
        <v>-9.0285826771653603</v>
      </c>
      <c r="I155" s="3">
        <v>77.900000000000006</v>
      </c>
      <c r="J155" s="3">
        <v>78.900000000000006</v>
      </c>
      <c r="K155" s="3">
        <v>76.75</v>
      </c>
      <c r="L155" s="3">
        <v>-11.7547806524184</v>
      </c>
    </row>
    <row r="156" spans="1:12" ht="15" customHeight="1" x14ac:dyDescent="0.25">
      <c r="A156" s="101">
        <v>42667</v>
      </c>
      <c r="B156" s="3">
        <v>78.349999999999994</v>
      </c>
      <c r="C156" s="99">
        <v>477740</v>
      </c>
      <c r="D156" s="3">
        <v>-0.100000000000008</v>
      </c>
      <c r="E156" s="3">
        <v>-0.127469725940099</v>
      </c>
      <c r="F156" s="3">
        <v>-0.127470537662532</v>
      </c>
      <c r="G156" s="3">
        <v>80.770499999999998</v>
      </c>
      <c r="H156" s="3">
        <v>-9.1445444319460094</v>
      </c>
      <c r="I156" s="3">
        <v>78.7</v>
      </c>
      <c r="J156" s="3">
        <v>79.3</v>
      </c>
      <c r="K156" s="3">
        <v>78.099999999999994</v>
      </c>
      <c r="L156" s="3">
        <v>-11.867266591676</v>
      </c>
    </row>
    <row r="157" spans="1:12" ht="15" customHeight="1" x14ac:dyDescent="0.25">
      <c r="A157" s="101">
        <v>42668</v>
      </c>
      <c r="B157" s="3">
        <v>80.05</v>
      </c>
      <c r="C157" s="99">
        <v>1120738</v>
      </c>
      <c r="D157" s="3">
        <v>1.7</v>
      </c>
      <c r="E157" s="3">
        <v>2.1697511167836501</v>
      </c>
      <c r="F157" s="3">
        <v>2.16975999900954</v>
      </c>
      <c r="G157" s="3">
        <v>82.523026000000002</v>
      </c>
      <c r="H157" s="3">
        <v>-7.1731991001124902</v>
      </c>
      <c r="I157" s="3">
        <v>79.099999999999994</v>
      </c>
      <c r="J157" s="3">
        <v>80.599999999999994</v>
      </c>
      <c r="K157" s="3">
        <v>78.599999999999994</v>
      </c>
      <c r="L157" s="3">
        <v>-9.9550056242969696</v>
      </c>
    </row>
    <row r="158" spans="1:12" ht="15" customHeight="1" x14ac:dyDescent="0.25">
      <c r="A158" s="101">
        <v>42669</v>
      </c>
      <c r="B158" s="3">
        <v>78.900000000000006</v>
      </c>
      <c r="C158" s="99">
        <v>477721</v>
      </c>
      <c r="D158" s="3">
        <v>-1.1499999999999899</v>
      </c>
      <c r="E158" s="3">
        <v>-1.43660212367269</v>
      </c>
      <c r="F158" s="3">
        <v>-1.4366075233353599</v>
      </c>
      <c r="G158" s="3">
        <v>81.337494000000007</v>
      </c>
      <c r="H158" s="3">
        <v>-8.5067559055118096</v>
      </c>
      <c r="I158" s="3">
        <v>81</v>
      </c>
      <c r="J158" s="3">
        <v>81</v>
      </c>
      <c r="K158" s="3">
        <v>78.5</v>
      </c>
      <c r="L158" s="3">
        <v>-11.2485939257592</v>
      </c>
    </row>
    <row r="159" spans="1:12" ht="15" customHeight="1" x14ac:dyDescent="0.25">
      <c r="A159" s="101">
        <v>42670</v>
      </c>
      <c r="B159" s="3">
        <v>79.349999999999994</v>
      </c>
      <c r="C159" s="99">
        <v>562848</v>
      </c>
      <c r="D159" s="3">
        <v>0.44999999999998802</v>
      </c>
      <c r="E159" s="3">
        <v>0.57034220532317104</v>
      </c>
      <c r="F159" s="3">
        <v>0.57033475853089899</v>
      </c>
      <c r="G159" s="3">
        <v>81.801389999999998</v>
      </c>
      <c r="H159" s="3">
        <v>-7.9849381327334097</v>
      </c>
      <c r="I159" s="3">
        <v>79.45</v>
      </c>
      <c r="J159" s="3">
        <v>79.599999999999994</v>
      </c>
      <c r="K159" s="3">
        <v>77.7</v>
      </c>
      <c r="L159" s="3">
        <v>-10.7424071991001</v>
      </c>
    </row>
    <row r="160" spans="1:12" ht="15" customHeight="1" x14ac:dyDescent="0.25">
      <c r="A160" s="101">
        <v>42671</v>
      </c>
      <c r="B160" s="3">
        <v>80.3</v>
      </c>
      <c r="C160" s="99">
        <v>787359</v>
      </c>
      <c r="D160" s="3">
        <v>0.95000000000000195</v>
      </c>
      <c r="E160" s="3">
        <v>1.1972274732199</v>
      </c>
      <c r="F160" s="3">
        <v>1.19724126937206</v>
      </c>
      <c r="G160" s="3">
        <v>82.780749999999998</v>
      </c>
      <c r="H160" s="3">
        <v>-6.88329583802025</v>
      </c>
      <c r="I160" s="3">
        <v>79.599999999999994</v>
      </c>
      <c r="J160" s="3">
        <v>80.45</v>
      </c>
      <c r="K160" s="3">
        <v>78</v>
      </c>
      <c r="L160" s="3">
        <v>-9.6737907761529893</v>
      </c>
    </row>
    <row r="161" spans="1:12" ht="15" customHeight="1" x14ac:dyDescent="0.25">
      <c r="A161" s="101">
        <v>42674</v>
      </c>
      <c r="B161" s="3">
        <v>79.7</v>
      </c>
      <c r="C161" s="99">
        <v>574673</v>
      </c>
      <c r="D161" s="3">
        <v>-0.59999999999999398</v>
      </c>
      <c r="E161" s="3">
        <v>-0.74719800747197196</v>
      </c>
      <c r="F161" s="3">
        <v>-0.74721478121423301</v>
      </c>
      <c r="G161" s="3">
        <v>82.162199999999999</v>
      </c>
      <c r="H161" s="3">
        <v>-7.5790776152980897</v>
      </c>
      <c r="I161" s="3">
        <v>81</v>
      </c>
      <c r="J161" s="3">
        <v>81</v>
      </c>
      <c r="K161" s="3">
        <v>79.25</v>
      </c>
      <c r="L161" s="3">
        <v>-10.348706411698499</v>
      </c>
    </row>
    <row r="162" spans="1:12" ht="15" customHeight="1" x14ac:dyDescent="0.25">
      <c r="A162" s="101">
        <v>42675</v>
      </c>
      <c r="B162" s="3">
        <v>80.349999999999994</v>
      </c>
      <c r="C162" s="99">
        <v>985497</v>
      </c>
      <c r="D162" s="3">
        <v>0.64999999999999103</v>
      </c>
      <c r="E162" s="3">
        <v>0.81555834378919101</v>
      </c>
      <c r="F162" s="3">
        <v>0.81555751915114405</v>
      </c>
      <c r="G162" s="3">
        <v>82.832279999999997</v>
      </c>
      <c r="H162" s="3">
        <v>-6.82533183352081</v>
      </c>
      <c r="I162" s="3">
        <v>79.7</v>
      </c>
      <c r="J162" s="3">
        <v>80.650000000000006</v>
      </c>
      <c r="K162" s="3">
        <v>79.25</v>
      </c>
      <c r="L162" s="3">
        <v>-9.6175478065241897</v>
      </c>
    </row>
    <row r="163" spans="1:12" ht="15" customHeight="1" x14ac:dyDescent="0.25">
      <c r="A163" s="101">
        <v>42676</v>
      </c>
      <c r="B163" s="3">
        <v>81.650000000000006</v>
      </c>
      <c r="C163" s="99">
        <v>3257990</v>
      </c>
      <c r="D163" s="3">
        <v>1.30000000000001</v>
      </c>
      <c r="E163" s="3">
        <v>1.61792159303051</v>
      </c>
      <c r="F163" s="3">
        <v>1.6179380792125899</v>
      </c>
      <c r="G163" s="3">
        <v>84.172454999999999</v>
      </c>
      <c r="H163" s="3">
        <v>-5.3178233970753697</v>
      </c>
      <c r="I163" s="3">
        <v>84.75</v>
      </c>
      <c r="J163" s="3">
        <v>85</v>
      </c>
      <c r="K163" s="3">
        <v>80.5</v>
      </c>
      <c r="L163" s="3">
        <v>-8.1552305961754694</v>
      </c>
    </row>
    <row r="164" spans="1:12" ht="15" customHeight="1" x14ac:dyDescent="0.25">
      <c r="A164" s="101">
        <v>42677</v>
      </c>
      <c r="B164" s="3">
        <v>84.75</v>
      </c>
      <c r="C164" s="99">
        <v>1602700</v>
      </c>
      <c r="D164" s="3">
        <v>3.0999999999999899</v>
      </c>
      <c r="E164" s="3">
        <v>3.7966932026944198</v>
      </c>
      <c r="F164" s="3">
        <v>3.7966874080125099</v>
      </c>
      <c r="G164" s="3">
        <v>87.368219999999994</v>
      </c>
      <c r="H164" s="3">
        <v>-1.7230371203599599</v>
      </c>
      <c r="I164" s="3">
        <v>81.75</v>
      </c>
      <c r="J164" s="3">
        <v>84.75</v>
      </c>
      <c r="K164" s="3">
        <v>81.75</v>
      </c>
      <c r="L164" s="3">
        <v>-4.6681664791901003</v>
      </c>
    </row>
    <row r="165" spans="1:12" ht="15" customHeight="1" x14ac:dyDescent="0.25">
      <c r="A165" s="101">
        <v>42678</v>
      </c>
      <c r="B165" s="3">
        <v>82.3</v>
      </c>
      <c r="C165" s="99">
        <v>694691</v>
      </c>
      <c r="D165" s="3">
        <v>-2.4500000000000002</v>
      </c>
      <c r="E165" s="3">
        <v>-2.8908554572271301</v>
      </c>
      <c r="F165" s="3">
        <v>-2.8908452066437702</v>
      </c>
      <c r="G165" s="3">
        <v>84.84254</v>
      </c>
      <c r="H165" s="3">
        <v>-4.5640719910011303</v>
      </c>
      <c r="I165" s="3">
        <v>84.75</v>
      </c>
      <c r="J165" s="3">
        <v>84.75</v>
      </c>
      <c r="K165" s="3">
        <v>81.5</v>
      </c>
      <c r="L165" s="3">
        <v>-7.4240719910011297</v>
      </c>
    </row>
    <row r="166" spans="1:12" ht="15" customHeight="1" x14ac:dyDescent="0.25">
      <c r="A166" s="101">
        <v>42681</v>
      </c>
      <c r="B166" s="3">
        <v>82.55</v>
      </c>
      <c r="C166" s="99">
        <v>685215</v>
      </c>
      <c r="D166" s="3">
        <v>0.25</v>
      </c>
      <c r="E166" s="3">
        <v>0.30376670716889498</v>
      </c>
      <c r="F166" s="3">
        <v>0.30376271148884099</v>
      </c>
      <c r="G166" s="3">
        <v>85.100260000000006</v>
      </c>
      <c r="H166" s="3">
        <v>-4.2741732283464504</v>
      </c>
      <c r="I166" s="3">
        <v>83</v>
      </c>
      <c r="J166" s="3">
        <v>83.5</v>
      </c>
      <c r="K166" s="3">
        <v>81.599999999999994</v>
      </c>
      <c r="L166" s="3">
        <v>-7.1428571428571503</v>
      </c>
    </row>
    <row r="167" spans="1:12" ht="15" customHeight="1" x14ac:dyDescent="0.25">
      <c r="A167" s="101">
        <v>42682</v>
      </c>
      <c r="B167" s="3">
        <v>80.849999999999994</v>
      </c>
      <c r="C167" s="99">
        <v>754424</v>
      </c>
      <c r="D167" s="3">
        <v>-1.7</v>
      </c>
      <c r="E167" s="3">
        <v>-2.0593579648697702</v>
      </c>
      <c r="F167" s="3">
        <v>-2.0593709114402201</v>
      </c>
      <c r="G167" s="3">
        <v>83.347729999999999</v>
      </c>
      <c r="H167" s="3">
        <v>-6.2455230596175504</v>
      </c>
      <c r="I167" s="3">
        <v>83.05</v>
      </c>
      <c r="J167" s="3">
        <v>83.05</v>
      </c>
      <c r="K167" s="3">
        <v>80.8</v>
      </c>
      <c r="L167" s="3">
        <v>-9.0551181102362293</v>
      </c>
    </row>
    <row r="168" spans="1:12" ht="15" customHeight="1" x14ac:dyDescent="0.25">
      <c r="A168" s="101">
        <v>42683</v>
      </c>
      <c r="B168" s="3">
        <v>78.650000000000006</v>
      </c>
      <c r="C168" s="99">
        <v>2062007.99999999</v>
      </c>
      <c r="D168" s="3">
        <v>-2.1999999999999802</v>
      </c>
      <c r="E168" s="3">
        <v>-2.72108843537413</v>
      </c>
      <c r="F168" s="3">
        <v>-2.7210819058899398</v>
      </c>
      <c r="G168" s="3">
        <v>81.079769999999996</v>
      </c>
      <c r="H168" s="3">
        <v>-8.7966591676040498</v>
      </c>
      <c r="I168" s="3">
        <v>77.849999999999994</v>
      </c>
      <c r="J168" s="3">
        <v>80.650000000000006</v>
      </c>
      <c r="K168" s="3">
        <v>77.349999999999994</v>
      </c>
      <c r="L168" s="3">
        <v>-11.5298087739032</v>
      </c>
    </row>
    <row r="169" spans="1:12" ht="15" customHeight="1" x14ac:dyDescent="0.25">
      <c r="A169" s="101">
        <v>42684</v>
      </c>
      <c r="B169" s="3">
        <v>78.599999999999994</v>
      </c>
      <c r="C169" s="99">
        <v>1141998</v>
      </c>
      <c r="D169" s="3">
        <v>-5.0000000000011299E-2</v>
      </c>
      <c r="E169" s="3">
        <v>-6.3572790845534105E-2</v>
      </c>
      <c r="F169" s="3">
        <v>-6.3579361411591997E-2</v>
      </c>
      <c r="G169" s="3">
        <v>81.028220000000005</v>
      </c>
      <c r="H169" s="3">
        <v>-8.8546456692913296</v>
      </c>
      <c r="I169" s="3">
        <v>79.75</v>
      </c>
      <c r="J169" s="3">
        <v>80</v>
      </c>
      <c r="K169" s="3">
        <v>77.900000000000006</v>
      </c>
      <c r="L169" s="3">
        <v>-11.586051743532</v>
      </c>
    </row>
    <row r="170" spans="1:12" ht="15" customHeight="1" x14ac:dyDescent="0.25">
      <c r="A170" s="101">
        <v>42685</v>
      </c>
      <c r="B170" s="3">
        <v>76.95</v>
      </c>
      <c r="C170" s="99">
        <v>506542</v>
      </c>
      <c r="D170" s="3">
        <v>-1.6499999999999899</v>
      </c>
      <c r="E170" s="3">
        <v>-2.0992366412213501</v>
      </c>
      <c r="F170" s="3">
        <v>-2.0992316010397301</v>
      </c>
      <c r="G170" s="3">
        <v>79.327250000000006</v>
      </c>
      <c r="H170" s="3">
        <v>-10.7679977502812</v>
      </c>
      <c r="I170" s="3">
        <v>79</v>
      </c>
      <c r="J170" s="3">
        <v>79.05</v>
      </c>
      <c r="K170" s="3">
        <v>76.95</v>
      </c>
      <c r="L170" s="3">
        <v>-13.4420697412823</v>
      </c>
    </row>
    <row r="171" spans="1:12" ht="15" customHeight="1" x14ac:dyDescent="0.25">
      <c r="A171" s="101">
        <v>42688</v>
      </c>
      <c r="B171" s="3">
        <v>77.8</v>
      </c>
      <c r="C171" s="99">
        <v>511163</v>
      </c>
      <c r="D171" s="3">
        <v>0.84999999999999398</v>
      </c>
      <c r="E171" s="3">
        <v>1.1046133853151301</v>
      </c>
      <c r="F171" s="3">
        <v>1.1046191567210399</v>
      </c>
      <c r="G171" s="3">
        <v>80.203513999999998</v>
      </c>
      <c r="H171" s="3">
        <v>-9.7823239595050602</v>
      </c>
      <c r="I171" s="3">
        <v>78.75</v>
      </c>
      <c r="J171" s="3">
        <v>78.95</v>
      </c>
      <c r="K171" s="3">
        <v>77.099999999999994</v>
      </c>
      <c r="L171" s="3">
        <v>-12.485939257592801</v>
      </c>
    </row>
    <row r="172" spans="1:12" ht="15" customHeight="1" x14ac:dyDescent="0.25">
      <c r="A172" s="101">
        <v>42689</v>
      </c>
      <c r="B172" s="3">
        <v>77.650000000000006</v>
      </c>
      <c r="C172" s="99">
        <v>404029</v>
      </c>
      <c r="D172" s="3">
        <v>-0.149999999999991</v>
      </c>
      <c r="E172" s="3">
        <v>-0.192802056555263</v>
      </c>
      <c r="F172" s="3">
        <v>-0.19280950707472</v>
      </c>
      <c r="G172" s="3">
        <v>80.048873999999998</v>
      </c>
      <c r="H172" s="3">
        <v>-9.9562722159730104</v>
      </c>
      <c r="I172" s="3">
        <v>78.099999999999994</v>
      </c>
      <c r="J172" s="3">
        <v>78.349999999999994</v>
      </c>
      <c r="K172" s="3">
        <v>77.2</v>
      </c>
      <c r="L172" s="3">
        <v>-12.6546681664791</v>
      </c>
    </row>
    <row r="173" spans="1:12" ht="15" customHeight="1" x14ac:dyDescent="0.25">
      <c r="A173" s="101">
        <v>42690</v>
      </c>
      <c r="B173" s="3">
        <v>77.75</v>
      </c>
      <c r="C173" s="99">
        <v>691494</v>
      </c>
      <c r="D173" s="3">
        <v>9.9999999999994302E-2</v>
      </c>
      <c r="E173" s="3">
        <v>0.12878300064391701</v>
      </c>
      <c r="F173" s="3">
        <v>0.12877882579584901</v>
      </c>
      <c r="G173" s="3">
        <v>80.151960000000003</v>
      </c>
      <c r="H173" s="3">
        <v>-9.8403149606299198</v>
      </c>
      <c r="I173" s="3">
        <v>77.8</v>
      </c>
      <c r="J173" s="3">
        <v>78.55</v>
      </c>
      <c r="K173" s="3">
        <v>77.099999999999994</v>
      </c>
      <c r="L173" s="3">
        <v>-12.5421822272216</v>
      </c>
    </row>
    <row r="174" spans="1:12" ht="15" customHeight="1" x14ac:dyDescent="0.25">
      <c r="A174" s="101">
        <v>42691</v>
      </c>
      <c r="B174" s="3">
        <v>78.400000000000006</v>
      </c>
      <c r="C174" s="99">
        <v>398480</v>
      </c>
      <c r="D174" s="3">
        <v>0.65000000000000502</v>
      </c>
      <c r="E174" s="3">
        <v>0.83601286173633405</v>
      </c>
      <c r="F174" s="3">
        <v>0.83601698573558803</v>
      </c>
      <c r="G174" s="3">
        <v>80.822044000000005</v>
      </c>
      <c r="H174" s="3">
        <v>-9.0865646794150692</v>
      </c>
      <c r="I174" s="3">
        <v>78.25</v>
      </c>
      <c r="J174" s="3">
        <v>78.599999999999994</v>
      </c>
      <c r="K174" s="3">
        <v>77.2</v>
      </c>
      <c r="L174" s="3">
        <v>-11.8110236220472</v>
      </c>
    </row>
    <row r="175" spans="1:12" ht="15" customHeight="1" x14ac:dyDescent="0.25">
      <c r="A175" s="101">
        <v>42692</v>
      </c>
      <c r="B175" s="3">
        <v>79.95</v>
      </c>
      <c r="C175" s="99">
        <v>477183</v>
      </c>
      <c r="D175" s="3">
        <v>1.5499999999999901</v>
      </c>
      <c r="E175" s="3">
        <v>1.9770408163265201</v>
      </c>
      <c r="F175" s="3">
        <v>1.97704230296376</v>
      </c>
      <c r="G175" s="3">
        <v>82.419929999999994</v>
      </c>
      <c r="H175" s="3">
        <v>-7.2891676040495001</v>
      </c>
      <c r="I175" s="3">
        <v>78.3</v>
      </c>
      <c r="J175" s="3">
        <v>80.349999999999994</v>
      </c>
      <c r="K175" s="3">
        <v>78.099999999999994</v>
      </c>
      <c r="L175" s="3">
        <v>-10.067491563554499</v>
      </c>
    </row>
    <row r="176" spans="1:12" ht="15" customHeight="1" x14ac:dyDescent="0.25">
      <c r="A176" s="101">
        <v>42695</v>
      </c>
      <c r="B176" s="3">
        <v>80</v>
      </c>
      <c r="C176" s="99">
        <v>706422</v>
      </c>
      <c r="D176" s="3">
        <v>4.9999999999997102E-2</v>
      </c>
      <c r="E176" s="3">
        <v>6.2539086929325194E-2</v>
      </c>
      <c r="F176" s="3">
        <v>6.2533418798094098E-2</v>
      </c>
      <c r="G176" s="3">
        <v>82.471469999999997</v>
      </c>
      <c r="H176" s="3">
        <v>-7.2311923509561398</v>
      </c>
      <c r="I176" s="3">
        <v>80.349999999999994</v>
      </c>
      <c r="J176" s="3">
        <v>80.349999999999994</v>
      </c>
      <c r="K176" s="3">
        <v>78.150000000000006</v>
      </c>
      <c r="L176" s="3">
        <v>-10.0112485939257</v>
      </c>
    </row>
    <row r="177" spans="1:12" ht="15" customHeight="1" x14ac:dyDescent="0.25">
      <c r="A177" s="101">
        <v>42696</v>
      </c>
      <c r="B177" s="3">
        <v>79.400000000000006</v>
      </c>
      <c r="C177" s="99">
        <v>390392</v>
      </c>
      <c r="D177" s="3">
        <v>-0.59999999999999398</v>
      </c>
      <c r="E177" s="3">
        <v>-0.749999999999995</v>
      </c>
      <c r="F177" s="3">
        <v>-0.74999269444329097</v>
      </c>
      <c r="G177" s="3">
        <v>81.852940000000004</v>
      </c>
      <c r="H177" s="3">
        <v>-7.9269516310461201</v>
      </c>
      <c r="I177" s="3">
        <v>80.099999999999994</v>
      </c>
      <c r="J177" s="3">
        <v>80.55</v>
      </c>
      <c r="K177" s="3">
        <v>79.150000000000006</v>
      </c>
      <c r="L177" s="3">
        <v>-10.6861642294713</v>
      </c>
    </row>
    <row r="178" spans="1:12" ht="15" customHeight="1" x14ac:dyDescent="0.25">
      <c r="A178" s="101">
        <v>42697</v>
      </c>
      <c r="B178" s="3">
        <v>78.650000000000006</v>
      </c>
      <c r="C178" s="99">
        <v>341856</v>
      </c>
      <c r="D178" s="3">
        <v>-0.75</v>
      </c>
      <c r="E178" s="3">
        <v>-0.94458438287153801</v>
      </c>
      <c r="F178" s="3">
        <v>-0.94458427516471699</v>
      </c>
      <c r="G178" s="3">
        <v>81.079769999999996</v>
      </c>
      <c r="H178" s="3">
        <v>-8.7966591676040498</v>
      </c>
      <c r="I178" s="3">
        <v>79.400000000000006</v>
      </c>
      <c r="J178" s="3">
        <v>80</v>
      </c>
      <c r="K178" s="3">
        <v>78.5</v>
      </c>
      <c r="L178" s="3">
        <v>-11.5298087739032</v>
      </c>
    </row>
    <row r="179" spans="1:12" ht="15" customHeight="1" x14ac:dyDescent="0.25">
      <c r="A179" s="101">
        <v>42698</v>
      </c>
      <c r="B179" s="3">
        <v>79.55</v>
      </c>
      <c r="C179" s="99">
        <v>284770</v>
      </c>
      <c r="D179" s="3">
        <v>0.89999999999999103</v>
      </c>
      <c r="E179" s="3">
        <v>1.14431023521932</v>
      </c>
      <c r="F179" s="3">
        <v>1.14431257020093</v>
      </c>
      <c r="G179" s="3">
        <v>82.007576</v>
      </c>
      <c r="H179" s="3">
        <v>-7.7530078740157498</v>
      </c>
      <c r="I179" s="3">
        <v>78.650000000000006</v>
      </c>
      <c r="J179" s="3">
        <v>79.599999999999994</v>
      </c>
      <c r="K179" s="3">
        <v>78.45</v>
      </c>
      <c r="L179" s="3">
        <v>-10.5174353205849</v>
      </c>
    </row>
    <row r="180" spans="1:12" ht="15" customHeight="1" x14ac:dyDescent="0.25">
      <c r="A180" s="101">
        <v>42699</v>
      </c>
      <c r="B180" s="3">
        <v>79.5</v>
      </c>
      <c r="C180" s="99">
        <v>252823</v>
      </c>
      <c r="D180" s="3">
        <v>-4.9999999999997102E-2</v>
      </c>
      <c r="E180" s="3">
        <v>-6.2853551225638904E-2</v>
      </c>
      <c r="F180" s="3">
        <v>-6.2855168405417897E-2</v>
      </c>
      <c r="G180" s="3">
        <v>81.956029999999998</v>
      </c>
      <c r="H180" s="3">
        <v>-7.8109898762654701</v>
      </c>
      <c r="I180" s="3">
        <v>79.599999999999994</v>
      </c>
      <c r="J180" s="3">
        <v>79.7</v>
      </c>
      <c r="K180" s="3">
        <v>78.55</v>
      </c>
      <c r="L180" s="3">
        <v>-10.573678290213699</v>
      </c>
    </row>
    <row r="181" spans="1:12" ht="15" customHeight="1" x14ac:dyDescent="0.25">
      <c r="A181" s="101">
        <v>42702</v>
      </c>
      <c r="B181" s="3">
        <v>79</v>
      </c>
      <c r="C181" s="99">
        <v>457090</v>
      </c>
      <c r="D181" s="3">
        <v>-0.5</v>
      </c>
      <c r="E181" s="3">
        <v>-0.62893081761006198</v>
      </c>
      <c r="F181" s="3">
        <v>-0.62893480809160796</v>
      </c>
      <c r="G181" s="3">
        <v>81.440579999999997</v>
      </c>
      <c r="H181" s="3">
        <v>-8.3907986501687297</v>
      </c>
      <c r="I181" s="3">
        <v>79.5</v>
      </c>
      <c r="J181" s="3">
        <v>79.5</v>
      </c>
      <c r="K181" s="3">
        <v>78.650000000000006</v>
      </c>
      <c r="L181" s="3">
        <v>-11.136107986501599</v>
      </c>
    </row>
    <row r="182" spans="1:12" ht="15" customHeight="1" x14ac:dyDescent="0.25">
      <c r="A182" s="101">
        <v>42703</v>
      </c>
      <c r="B182" s="3">
        <v>80.400000000000006</v>
      </c>
      <c r="C182" s="99">
        <v>648252</v>
      </c>
      <c r="D182" s="3">
        <v>1.4</v>
      </c>
      <c r="E182" s="3">
        <v>1.77215189873418</v>
      </c>
      <c r="F182" s="3">
        <v>1.7721570745198501</v>
      </c>
      <c r="G182" s="3">
        <v>82.883835000000005</v>
      </c>
      <c r="H182" s="3">
        <v>-6.76733970753655</v>
      </c>
      <c r="I182" s="3">
        <v>78.849999999999994</v>
      </c>
      <c r="J182" s="3">
        <v>81.400000000000006</v>
      </c>
      <c r="K182" s="3">
        <v>78.5</v>
      </c>
      <c r="L182" s="3">
        <v>-9.5613048368953795</v>
      </c>
    </row>
    <row r="183" spans="1:12" ht="15" customHeight="1" x14ac:dyDescent="0.25">
      <c r="A183" s="101">
        <v>42704</v>
      </c>
      <c r="B183" s="3">
        <v>79.2</v>
      </c>
      <c r="C183" s="99">
        <v>904959</v>
      </c>
      <c r="D183" s="3">
        <v>-1.2</v>
      </c>
      <c r="E183" s="3">
        <v>-1.4925373134328399</v>
      </c>
      <c r="F183" s="3">
        <v>-1.4925407348730899</v>
      </c>
      <c r="G183" s="3">
        <v>81.64676</v>
      </c>
      <c r="H183" s="3">
        <v>-8.1588751406074298</v>
      </c>
      <c r="I183" s="3">
        <v>80.900000000000006</v>
      </c>
      <c r="J183" s="3">
        <v>81.25</v>
      </c>
      <c r="K183" s="3">
        <v>78.650000000000006</v>
      </c>
      <c r="L183" s="3">
        <v>-10.911136107986501</v>
      </c>
    </row>
    <row r="184" spans="1:12" ht="15" customHeight="1" x14ac:dyDescent="0.25">
      <c r="A184" s="101">
        <v>42705</v>
      </c>
      <c r="B184" s="3">
        <v>77.400000000000006</v>
      </c>
      <c r="C184" s="99">
        <v>922634</v>
      </c>
      <c r="D184" s="3">
        <v>-1.7999999999999901</v>
      </c>
      <c r="E184" s="3">
        <v>-2.2727272727272698</v>
      </c>
      <c r="F184" s="3">
        <v>-2.2727294996151599</v>
      </c>
      <c r="G184" s="3">
        <v>79.791150000000002</v>
      </c>
      <c r="H184" s="3">
        <v>-10.246175478065201</v>
      </c>
      <c r="I184" s="3">
        <v>79.599999999999994</v>
      </c>
      <c r="J184" s="3">
        <v>79.599999999999994</v>
      </c>
      <c r="K184" s="3">
        <v>76.849999999999994</v>
      </c>
      <c r="L184" s="3">
        <v>-12.9358830146231</v>
      </c>
    </row>
    <row r="185" spans="1:12" ht="15" customHeight="1" x14ac:dyDescent="0.25">
      <c r="A185" s="101">
        <v>42706</v>
      </c>
      <c r="B185" s="3">
        <v>76.400000000000006</v>
      </c>
      <c r="C185" s="99">
        <v>625024</v>
      </c>
      <c r="D185" s="3">
        <v>-1</v>
      </c>
      <c r="E185" s="3">
        <v>-1.29198966408268</v>
      </c>
      <c r="F185" s="3">
        <v>-1.2919853893570801</v>
      </c>
      <c r="G185" s="3">
        <v>78.760260000000002</v>
      </c>
      <c r="H185" s="3">
        <v>-11.405781777277801</v>
      </c>
      <c r="I185" s="3">
        <v>77.5</v>
      </c>
      <c r="J185" s="3">
        <v>77.55</v>
      </c>
      <c r="K185" s="3">
        <v>76.099999999999994</v>
      </c>
      <c r="L185" s="3">
        <v>-14.060742407198999</v>
      </c>
    </row>
    <row r="186" spans="1:12" ht="15" customHeight="1" x14ac:dyDescent="0.25">
      <c r="A186" s="101">
        <v>42709</v>
      </c>
      <c r="B186" s="3">
        <v>76.2</v>
      </c>
      <c r="C186" s="99">
        <v>789620</v>
      </c>
      <c r="D186" s="3">
        <v>-0.20000000000000201</v>
      </c>
      <c r="E186" s="3">
        <v>-0.26178010471204999</v>
      </c>
      <c r="F186" s="3">
        <v>-0.26178176659142899</v>
      </c>
      <c r="G186" s="3">
        <v>78.554079999999999</v>
      </c>
      <c r="H186" s="3">
        <v>-11.6377052868391</v>
      </c>
      <c r="I186" s="3">
        <v>76.400000000000006</v>
      </c>
      <c r="J186" s="3">
        <v>76.650000000000006</v>
      </c>
      <c r="K186" s="3">
        <v>75.150000000000006</v>
      </c>
      <c r="L186" s="3">
        <v>-14.285714285714199</v>
      </c>
    </row>
    <row r="187" spans="1:12" ht="15" customHeight="1" x14ac:dyDescent="0.25">
      <c r="A187" s="101">
        <v>42710</v>
      </c>
      <c r="B187" s="3">
        <v>76.05</v>
      </c>
      <c r="C187" s="99">
        <v>843574</v>
      </c>
      <c r="D187" s="3">
        <v>-0.15000000000000499</v>
      </c>
      <c r="E187" s="3">
        <v>-0.19685039370079799</v>
      </c>
      <c r="F187" s="3">
        <v>-0.19684528161999501</v>
      </c>
      <c r="G187" s="3">
        <v>78.399450000000002</v>
      </c>
      <c r="H187" s="3">
        <v>-11.811642294713099</v>
      </c>
      <c r="I187" s="3">
        <v>76.2</v>
      </c>
      <c r="J187" s="3">
        <v>76.849999999999994</v>
      </c>
      <c r="K187" s="3">
        <v>75.7</v>
      </c>
      <c r="L187" s="3">
        <v>-14.4544431946006</v>
      </c>
    </row>
    <row r="188" spans="1:12" ht="15" customHeight="1" x14ac:dyDescent="0.25">
      <c r="A188" s="101">
        <v>42711</v>
      </c>
      <c r="B188" s="3">
        <v>78.900000000000006</v>
      </c>
      <c r="C188" s="99">
        <v>1095895</v>
      </c>
      <c r="D188" s="3">
        <v>2.85</v>
      </c>
      <c r="E188" s="3">
        <v>3.7475345167652998</v>
      </c>
      <c r="F188" s="3">
        <v>3.7475313921207398</v>
      </c>
      <c r="G188" s="3">
        <v>81.337494000000007</v>
      </c>
      <c r="H188" s="3">
        <v>-8.5067559055118096</v>
      </c>
      <c r="I188" s="3">
        <v>76.849999999999994</v>
      </c>
      <c r="J188" s="3">
        <v>78.900000000000006</v>
      </c>
      <c r="K188" s="3">
        <v>76.55</v>
      </c>
      <c r="L188" s="3">
        <v>-11.2485939257592</v>
      </c>
    </row>
    <row r="189" spans="1:12" ht="15" customHeight="1" x14ac:dyDescent="0.25">
      <c r="A189" s="101">
        <v>42712</v>
      </c>
      <c r="B189" s="3">
        <v>79.05</v>
      </c>
      <c r="C189" s="99">
        <v>1274715</v>
      </c>
      <c r="D189" s="3">
        <v>0.149999999999991</v>
      </c>
      <c r="E189" s="3">
        <v>0.190114068441049</v>
      </c>
      <c r="F189" s="3">
        <v>0.19011650395819299</v>
      </c>
      <c r="G189" s="3">
        <v>81.492130000000003</v>
      </c>
      <c r="H189" s="3">
        <v>-8.3328121484814393</v>
      </c>
      <c r="I189" s="3">
        <v>79.349999999999994</v>
      </c>
      <c r="J189" s="3">
        <v>79.5</v>
      </c>
      <c r="K189" s="3">
        <v>78.150000000000006</v>
      </c>
      <c r="L189" s="3">
        <v>-11.079865016872899</v>
      </c>
    </row>
    <row r="190" spans="1:12" ht="15" customHeight="1" x14ac:dyDescent="0.25">
      <c r="A190" s="101">
        <v>42713</v>
      </c>
      <c r="B190" s="3">
        <v>79.2</v>
      </c>
      <c r="C190" s="99">
        <v>801457</v>
      </c>
      <c r="D190" s="3">
        <v>0.15000000000000499</v>
      </c>
      <c r="E190" s="3">
        <v>0.18975332068311701</v>
      </c>
      <c r="F190" s="3">
        <v>0.189748384291821</v>
      </c>
      <c r="G190" s="3">
        <v>81.64676</v>
      </c>
      <c r="H190" s="3">
        <v>-8.1588751406074298</v>
      </c>
      <c r="I190" s="3">
        <v>79.2</v>
      </c>
      <c r="J190" s="3">
        <v>79.650000000000006</v>
      </c>
      <c r="K190" s="3">
        <v>78.45</v>
      </c>
      <c r="L190" s="3">
        <v>-10.911136107986501</v>
      </c>
    </row>
    <row r="191" spans="1:12" ht="15" customHeight="1" x14ac:dyDescent="0.25">
      <c r="A191" s="101">
        <v>42716</v>
      </c>
      <c r="B191" s="3">
        <v>76.55</v>
      </c>
      <c r="C191" s="99">
        <v>952981</v>
      </c>
      <c r="D191" s="3">
        <v>-2.65</v>
      </c>
      <c r="E191" s="3">
        <v>-3.3459595959596</v>
      </c>
      <c r="F191" s="3">
        <v>-3.34595763506108</v>
      </c>
      <c r="G191" s="3">
        <v>78.914894000000004</v>
      </c>
      <c r="H191" s="3">
        <v>-11.231840269966201</v>
      </c>
      <c r="I191" s="3">
        <v>79.2</v>
      </c>
      <c r="J191" s="3">
        <v>79.2</v>
      </c>
      <c r="K191" s="3">
        <v>76.45</v>
      </c>
      <c r="L191" s="3">
        <v>-13.8920134983127</v>
      </c>
    </row>
    <row r="192" spans="1:12" ht="15" customHeight="1" x14ac:dyDescent="0.25">
      <c r="A192" s="101">
        <v>42717</v>
      </c>
      <c r="B192" s="3">
        <v>76</v>
      </c>
      <c r="C192" s="99">
        <v>1006245</v>
      </c>
      <c r="D192" s="3">
        <v>-0.54999999999999705</v>
      </c>
      <c r="E192" s="3">
        <v>-0.71848465055518396</v>
      </c>
      <c r="F192" s="3">
        <v>-0.71848794474717004</v>
      </c>
      <c r="G192" s="3">
        <v>78.347899999999996</v>
      </c>
      <c r="H192" s="3">
        <v>-11.8696287964004</v>
      </c>
      <c r="I192" s="3">
        <v>77</v>
      </c>
      <c r="J192" s="3">
        <v>77.8</v>
      </c>
      <c r="K192" s="3">
        <v>76</v>
      </c>
      <c r="L192" s="3">
        <v>-14.5106861642294</v>
      </c>
    </row>
    <row r="193" spans="1:12" ht="15" customHeight="1" x14ac:dyDescent="0.25">
      <c r="A193" s="101">
        <v>42718</v>
      </c>
      <c r="B193" s="3">
        <v>75.75</v>
      </c>
      <c r="C193" s="99">
        <v>842812</v>
      </c>
      <c r="D193" s="3">
        <v>-0.25</v>
      </c>
      <c r="E193" s="3">
        <v>-0.32894736842104999</v>
      </c>
      <c r="F193" s="3">
        <v>-0.32894308590274401</v>
      </c>
      <c r="G193" s="3">
        <v>78.090180000000004</v>
      </c>
      <c r="H193" s="3">
        <v>-12.1595275590551</v>
      </c>
      <c r="I193" s="3">
        <v>75.900000000000006</v>
      </c>
      <c r="J193" s="3">
        <v>76.849999999999994</v>
      </c>
      <c r="K193" s="3">
        <v>75.55</v>
      </c>
      <c r="L193" s="3">
        <v>-14.791901012373399</v>
      </c>
    </row>
    <row r="194" spans="1:12" ht="15" customHeight="1" x14ac:dyDescent="0.25">
      <c r="A194" s="101">
        <v>42719</v>
      </c>
      <c r="B194" s="3">
        <v>77.099999999999994</v>
      </c>
      <c r="C194" s="99">
        <v>2712429</v>
      </c>
      <c r="D194" s="3">
        <v>1.3499999999999901</v>
      </c>
      <c r="E194" s="3">
        <v>1.78217821782178</v>
      </c>
      <c r="F194" s="3">
        <v>1.78217030617677</v>
      </c>
      <c r="G194" s="3">
        <v>79.481880000000004</v>
      </c>
      <c r="H194" s="3">
        <v>-10.5940607424072</v>
      </c>
      <c r="I194" s="3">
        <v>75.650000000000006</v>
      </c>
      <c r="J194" s="3">
        <v>77.349999999999994</v>
      </c>
      <c r="K194" s="3">
        <v>75.650000000000006</v>
      </c>
      <c r="L194" s="3">
        <v>-13.273340832395901</v>
      </c>
    </row>
    <row r="195" spans="1:12" ht="15" customHeight="1" x14ac:dyDescent="0.25">
      <c r="A195" s="101">
        <v>42720</v>
      </c>
      <c r="B195" s="3">
        <v>81.099999999999994</v>
      </c>
      <c r="C195" s="99">
        <v>1884593</v>
      </c>
      <c r="D195" s="3">
        <v>4</v>
      </c>
      <c r="E195" s="3">
        <v>5.1880674448767801</v>
      </c>
      <c r="F195" s="3">
        <v>5.1880629899544397</v>
      </c>
      <c r="G195" s="3">
        <v>83.605450000000005</v>
      </c>
      <c r="H195" s="3">
        <v>-5.9556242969628803</v>
      </c>
      <c r="I195" s="3">
        <v>77.349999999999994</v>
      </c>
      <c r="J195" s="3">
        <v>81.5</v>
      </c>
      <c r="K195" s="3">
        <v>77.25</v>
      </c>
      <c r="L195" s="3">
        <v>-8.7739032620922508</v>
      </c>
    </row>
    <row r="196" spans="1:12" ht="15" customHeight="1" x14ac:dyDescent="0.25">
      <c r="A196" s="101">
        <v>42723</v>
      </c>
      <c r="B196" s="3">
        <v>83.25</v>
      </c>
      <c r="C196" s="99">
        <v>1251956</v>
      </c>
      <c r="D196" s="3">
        <v>2.15</v>
      </c>
      <c r="E196" s="3">
        <v>2.65104808877929</v>
      </c>
      <c r="F196" s="3">
        <v>2.65105923118647</v>
      </c>
      <c r="G196" s="3">
        <v>85.821879999999993</v>
      </c>
      <c r="H196" s="3">
        <v>-3.4624521934758201</v>
      </c>
      <c r="I196" s="3">
        <v>81.25</v>
      </c>
      <c r="J196" s="3">
        <v>83.7</v>
      </c>
      <c r="K196" s="3">
        <v>81.25</v>
      </c>
      <c r="L196" s="3">
        <v>-6.3554555680539897</v>
      </c>
    </row>
    <row r="197" spans="1:12" ht="15" customHeight="1" x14ac:dyDescent="0.25">
      <c r="A197" s="101">
        <v>42724</v>
      </c>
      <c r="B197" s="3">
        <v>82.5</v>
      </c>
      <c r="C197" s="99">
        <v>1028107</v>
      </c>
      <c r="D197" s="3">
        <v>-0.75</v>
      </c>
      <c r="E197" s="3">
        <v>-0.90090090090090202</v>
      </c>
      <c r="F197" s="3">
        <v>-0.90090545674366096</v>
      </c>
      <c r="G197" s="3">
        <v>85.048705999999996</v>
      </c>
      <c r="H197" s="3">
        <v>-4.3321642294713198</v>
      </c>
      <c r="I197" s="3">
        <v>83.55</v>
      </c>
      <c r="J197" s="3">
        <v>83.7</v>
      </c>
      <c r="K197" s="3">
        <v>81.95</v>
      </c>
      <c r="L197" s="3">
        <v>-7.1991001124859402</v>
      </c>
    </row>
    <row r="198" spans="1:12" ht="15" customHeight="1" x14ac:dyDescent="0.25">
      <c r="A198" s="101">
        <v>42725</v>
      </c>
      <c r="B198" s="3">
        <v>83.4</v>
      </c>
      <c r="C198" s="99">
        <v>810612</v>
      </c>
      <c r="D198" s="3">
        <v>0.90000000000000502</v>
      </c>
      <c r="E198" s="3">
        <v>1.0909090909090899</v>
      </c>
      <c r="F198" s="3">
        <v>1.0909207719162499</v>
      </c>
      <c r="G198" s="3">
        <v>85.976519999999994</v>
      </c>
      <c r="H198" s="3">
        <v>-3.2885039370078801</v>
      </c>
      <c r="I198" s="3">
        <v>83.05</v>
      </c>
      <c r="J198" s="3">
        <v>83.75</v>
      </c>
      <c r="K198" s="3">
        <v>81.75</v>
      </c>
      <c r="L198" s="3">
        <v>-6.1867266591675998</v>
      </c>
    </row>
    <row r="199" spans="1:12" ht="15" customHeight="1" x14ac:dyDescent="0.25">
      <c r="A199" s="101">
        <v>42726</v>
      </c>
      <c r="B199" s="3">
        <v>83.5</v>
      </c>
      <c r="C199" s="99">
        <v>765363</v>
      </c>
      <c r="D199" s="3">
        <v>9.9999999999994302E-2</v>
      </c>
      <c r="E199" s="3">
        <v>0.11990407673860801</v>
      </c>
      <c r="F199" s="3">
        <v>0.119899014289015</v>
      </c>
      <c r="G199" s="3">
        <v>86.079605000000001</v>
      </c>
      <c r="H199" s="3">
        <v>-3.1725478065241899</v>
      </c>
      <c r="I199" s="3">
        <v>84</v>
      </c>
      <c r="J199" s="3">
        <v>84</v>
      </c>
      <c r="K199" s="3">
        <v>82.6</v>
      </c>
      <c r="L199" s="3">
        <v>-6.0742407199100104</v>
      </c>
    </row>
    <row r="200" spans="1:12" ht="15" customHeight="1" x14ac:dyDescent="0.25">
      <c r="A200" s="101">
        <v>42727</v>
      </c>
      <c r="B200" s="3">
        <v>83.7</v>
      </c>
      <c r="C200" s="99">
        <v>414304</v>
      </c>
      <c r="D200" s="3">
        <v>0.20000000000000201</v>
      </c>
      <c r="E200" s="3">
        <v>0.239520958083838</v>
      </c>
      <c r="F200" s="3">
        <v>0.23951666599770699</v>
      </c>
      <c r="G200" s="3">
        <v>86.285780000000003</v>
      </c>
      <c r="H200" s="3">
        <v>-2.9406299212598399</v>
      </c>
      <c r="I200" s="3">
        <v>83.3</v>
      </c>
      <c r="J200" s="3">
        <v>84</v>
      </c>
      <c r="K200" s="3">
        <v>82.55</v>
      </c>
      <c r="L200" s="3">
        <v>-5.84926884139482</v>
      </c>
    </row>
    <row r="201" spans="1:12" ht="15" customHeight="1" x14ac:dyDescent="0.25">
      <c r="A201" s="101">
        <v>42731</v>
      </c>
      <c r="B201" s="3">
        <v>84.45</v>
      </c>
      <c r="C201" s="99">
        <v>233393</v>
      </c>
      <c r="D201" s="3">
        <v>0.75</v>
      </c>
      <c r="E201" s="3">
        <v>0.89605734767024203</v>
      </c>
      <c r="F201" s="3">
        <v>0.89605146989457596</v>
      </c>
      <c r="G201" s="3">
        <v>87.058944999999994</v>
      </c>
      <c r="H201" s="3">
        <v>-2.0709280089988802</v>
      </c>
      <c r="I201" s="3">
        <v>83</v>
      </c>
      <c r="J201" s="3">
        <v>84.45</v>
      </c>
      <c r="K201" s="3">
        <v>82.75</v>
      </c>
      <c r="L201" s="3">
        <v>-5.0056242969628801</v>
      </c>
    </row>
    <row r="202" spans="1:12" ht="15" customHeight="1" x14ac:dyDescent="0.25">
      <c r="A202" s="101">
        <v>42732</v>
      </c>
      <c r="B202" s="3">
        <v>84.05</v>
      </c>
      <c r="C202" s="99">
        <v>256831</v>
      </c>
      <c r="D202" s="3">
        <v>-0.40000000000000502</v>
      </c>
      <c r="E202" s="3">
        <v>-0.47365304914150902</v>
      </c>
      <c r="F202" s="3">
        <v>-0.473638866172787</v>
      </c>
      <c r="G202" s="3">
        <v>86.646600000000007</v>
      </c>
      <c r="H202" s="3">
        <v>-2.5347581552305898</v>
      </c>
      <c r="I202" s="3">
        <v>84.25</v>
      </c>
      <c r="J202" s="3">
        <v>84.4</v>
      </c>
      <c r="K202" s="3">
        <v>83.55</v>
      </c>
      <c r="L202" s="3">
        <v>-5.4555680539932601</v>
      </c>
    </row>
    <row r="203" spans="1:12" ht="15" customHeight="1" x14ac:dyDescent="0.25">
      <c r="A203" s="101">
        <v>42733</v>
      </c>
      <c r="B203" s="3">
        <v>86</v>
      </c>
      <c r="C203" s="99">
        <v>759023</v>
      </c>
      <c r="D203" s="3">
        <v>1.95</v>
      </c>
      <c r="E203" s="3">
        <v>2.3200475907198199</v>
      </c>
      <c r="F203" s="3">
        <v>2.3200448719280198</v>
      </c>
      <c r="G203" s="3">
        <v>88.656840000000003</v>
      </c>
      <c r="H203" s="3">
        <v>-0.27352080989876598</v>
      </c>
      <c r="I203" s="3">
        <v>84</v>
      </c>
      <c r="J203" s="3">
        <v>86</v>
      </c>
      <c r="K203" s="3">
        <v>83.4</v>
      </c>
      <c r="L203" s="3">
        <v>-3.2620922384701898</v>
      </c>
    </row>
    <row r="204" spans="1:12" ht="15" customHeight="1" x14ac:dyDescent="0.25">
      <c r="A204" s="101">
        <v>42734</v>
      </c>
      <c r="B204" s="3">
        <v>85.55</v>
      </c>
      <c r="C204" s="99">
        <v>461406</v>
      </c>
      <c r="D204" s="3">
        <v>-0.45000000000000201</v>
      </c>
      <c r="E204" s="3">
        <v>-0.52325581395349297</v>
      </c>
      <c r="F204" s="3">
        <v>-0.52325347937057698</v>
      </c>
      <c r="G204" s="3">
        <v>88.192939999999993</v>
      </c>
      <c r="H204" s="3">
        <v>-0.79534308211474902</v>
      </c>
      <c r="I204" s="3">
        <v>86.2</v>
      </c>
      <c r="J204" s="3">
        <v>86.5</v>
      </c>
      <c r="K204" s="3">
        <v>85.05</v>
      </c>
      <c r="L204" s="3">
        <v>-3.76827896512936</v>
      </c>
    </row>
    <row r="205" spans="1:12" ht="15" customHeight="1" x14ac:dyDescent="0.25">
      <c r="A205" s="101">
        <v>42737</v>
      </c>
      <c r="B205" s="3">
        <v>86.6</v>
      </c>
      <c r="C205" s="99">
        <v>279613</v>
      </c>
      <c r="D205" s="3">
        <v>1.0499999999999901</v>
      </c>
      <c r="E205" s="3">
        <v>1.2273524254821699</v>
      </c>
      <c r="F205" s="3">
        <v>1.2273431410722899</v>
      </c>
      <c r="G205" s="3">
        <v>89.275369999999995</v>
      </c>
      <c r="H205" s="3">
        <v>0.42223847019121402</v>
      </c>
      <c r="I205" s="3">
        <v>85.6</v>
      </c>
      <c r="J205" s="3">
        <v>86.6</v>
      </c>
      <c r="K205" s="3">
        <v>85.25</v>
      </c>
      <c r="L205" s="3">
        <v>-2.5871766029246399</v>
      </c>
    </row>
    <row r="206" spans="1:12" ht="15" customHeight="1" x14ac:dyDescent="0.25">
      <c r="A206" s="101">
        <v>42738</v>
      </c>
      <c r="B206" s="3">
        <v>85.2</v>
      </c>
      <c r="C206" s="99">
        <v>529796</v>
      </c>
      <c r="D206" s="3">
        <v>-1.3999999999999899</v>
      </c>
      <c r="E206" s="3">
        <v>-1.6166281755196099</v>
      </c>
      <c r="F206" s="3">
        <v>-1.6166328966208601</v>
      </c>
      <c r="G206" s="3">
        <v>87.832115000000002</v>
      </c>
      <c r="H206" s="3">
        <v>-1.2012204724409401</v>
      </c>
      <c r="I206" s="3">
        <v>86.4</v>
      </c>
      <c r="J206" s="3">
        <v>87.1</v>
      </c>
      <c r="K206" s="3">
        <v>85.1</v>
      </c>
      <c r="L206" s="3">
        <v>-4.1619797525309297</v>
      </c>
    </row>
    <row r="207" spans="1:12" ht="15" customHeight="1" x14ac:dyDescent="0.25">
      <c r="A207" s="101">
        <v>42739</v>
      </c>
      <c r="B207" s="3">
        <v>86.05</v>
      </c>
      <c r="C207" s="99">
        <v>661963</v>
      </c>
      <c r="D207" s="3">
        <v>0.84999999999999398</v>
      </c>
      <c r="E207" s="3">
        <v>0.99765258215962405</v>
      </c>
      <c r="F207" s="3">
        <v>0.99765899978612105</v>
      </c>
      <c r="G207" s="3">
        <v>88.708380000000005</v>
      </c>
      <c r="H207" s="3">
        <v>-0.215545556805399</v>
      </c>
      <c r="I207" s="3">
        <v>85.85</v>
      </c>
      <c r="J207" s="3">
        <v>86.05</v>
      </c>
      <c r="K207" s="3">
        <v>84.3</v>
      </c>
      <c r="L207" s="3">
        <v>-3.2058492688414</v>
      </c>
    </row>
    <row r="208" spans="1:12" ht="15" customHeight="1" x14ac:dyDescent="0.25">
      <c r="A208" s="101">
        <v>42740</v>
      </c>
      <c r="B208" s="3">
        <v>84.75</v>
      </c>
      <c r="C208" s="99">
        <v>326442</v>
      </c>
      <c r="D208" s="3">
        <v>-1.2999999999999901</v>
      </c>
      <c r="E208" s="3">
        <v>-1.51074956420684</v>
      </c>
      <c r="F208" s="3">
        <v>-1.5107479135567701</v>
      </c>
      <c r="G208" s="3">
        <v>87.368219999999994</v>
      </c>
      <c r="H208" s="3">
        <v>-1.7230371203599599</v>
      </c>
      <c r="I208" s="3">
        <v>86.3</v>
      </c>
      <c r="J208" s="3">
        <v>86.55</v>
      </c>
      <c r="K208" s="3">
        <v>84.75</v>
      </c>
      <c r="L208" s="3">
        <v>-4.6681664791901003</v>
      </c>
    </row>
    <row r="209" spans="1:12" ht="15" customHeight="1" x14ac:dyDescent="0.25">
      <c r="A209" s="101">
        <v>42744</v>
      </c>
      <c r="B209" s="3">
        <v>84.1</v>
      </c>
      <c r="C209" s="99">
        <v>491174</v>
      </c>
      <c r="D209" s="3">
        <v>-0.65000000000000502</v>
      </c>
      <c r="E209" s="3">
        <v>-0.76696165191740795</v>
      </c>
      <c r="F209" s="3">
        <v>-0.76696652398320297</v>
      </c>
      <c r="G209" s="3">
        <v>86.698134999999994</v>
      </c>
      <c r="H209" s="3">
        <v>-2.4767885264342002</v>
      </c>
      <c r="I209" s="3">
        <v>84.75</v>
      </c>
      <c r="J209" s="3">
        <v>84.9</v>
      </c>
      <c r="K209" s="3">
        <v>82.9</v>
      </c>
      <c r="L209" s="3">
        <v>-5.3993250843644596</v>
      </c>
    </row>
    <row r="210" spans="1:12" ht="15" customHeight="1" x14ac:dyDescent="0.25">
      <c r="A210" s="101">
        <v>42745</v>
      </c>
      <c r="B210" s="3">
        <v>83.05</v>
      </c>
      <c r="C210" s="99">
        <v>462979</v>
      </c>
      <c r="D210" s="3">
        <v>-1.0499999999999901</v>
      </c>
      <c r="E210" s="3">
        <v>-1.2485136741973799</v>
      </c>
      <c r="F210" s="3">
        <v>-1.24849859803787</v>
      </c>
      <c r="G210" s="3">
        <v>85.615710000000007</v>
      </c>
      <c r="H210" s="3">
        <v>-3.6943644544431899</v>
      </c>
      <c r="I210" s="3">
        <v>84.5</v>
      </c>
      <c r="J210" s="3">
        <v>84.5</v>
      </c>
      <c r="K210" s="3">
        <v>82.35</v>
      </c>
      <c r="L210" s="3">
        <v>-6.5804274465691801</v>
      </c>
    </row>
    <row r="211" spans="1:12" ht="15" customHeight="1" x14ac:dyDescent="0.25">
      <c r="A211" s="101">
        <v>42746</v>
      </c>
      <c r="B211" s="3">
        <v>82.35</v>
      </c>
      <c r="C211" s="99">
        <v>422705</v>
      </c>
      <c r="D211" s="3">
        <v>-0.70000000000000195</v>
      </c>
      <c r="E211" s="3">
        <v>-0.84286574352799803</v>
      </c>
      <c r="F211" s="3">
        <v>-0.84288269057163301</v>
      </c>
      <c r="G211" s="3">
        <v>84.894069999999999</v>
      </c>
      <c r="H211" s="3">
        <v>-4.5061079865016902</v>
      </c>
      <c r="I211" s="3">
        <v>83</v>
      </c>
      <c r="J211" s="3">
        <v>83.3</v>
      </c>
      <c r="K211" s="3">
        <v>82.35</v>
      </c>
      <c r="L211" s="3">
        <v>-7.3678290213723399</v>
      </c>
    </row>
    <row r="212" spans="1:12" ht="15" customHeight="1" x14ac:dyDescent="0.25">
      <c r="A212" s="101">
        <v>42747</v>
      </c>
      <c r="B212" s="3">
        <v>81.099999999999994</v>
      </c>
      <c r="C212" s="99">
        <v>614561</v>
      </c>
      <c r="D212" s="3">
        <v>-1.25</v>
      </c>
      <c r="E212" s="3">
        <v>-1.51791135397693</v>
      </c>
      <c r="F212" s="3">
        <v>-1.5179152089185799</v>
      </c>
      <c r="G212" s="3">
        <v>83.605450000000005</v>
      </c>
      <c r="H212" s="3">
        <v>-5.9556242969628803</v>
      </c>
      <c r="I212" s="3">
        <v>82.4</v>
      </c>
      <c r="J212" s="3">
        <v>82.5</v>
      </c>
      <c r="K212" s="3">
        <v>80.849999999999994</v>
      </c>
      <c r="L212" s="3">
        <v>-8.7739032620922508</v>
      </c>
    </row>
    <row r="213" spans="1:12" ht="15" customHeight="1" x14ac:dyDescent="0.25">
      <c r="A213" s="101">
        <v>42748</v>
      </c>
      <c r="B213" s="3">
        <v>80.150000000000006</v>
      </c>
      <c r="C213" s="99">
        <v>545146</v>
      </c>
      <c r="D213" s="3">
        <v>-0.94999999999998797</v>
      </c>
      <c r="E213" s="3">
        <v>-1.17139334155362</v>
      </c>
      <c r="F213" s="3">
        <v>-1.17137818168552</v>
      </c>
      <c r="G213" s="3">
        <v>82.626114000000001</v>
      </c>
      <c r="H213" s="3">
        <v>-7.0572395950506204</v>
      </c>
      <c r="I213" s="3">
        <v>81.5</v>
      </c>
      <c r="J213" s="3">
        <v>81.5</v>
      </c>
      <c r="K213" s="3">
        <v>79.849999999999994</v>
      </c>
      <c r="L213" s="3">
        <v>-9.8425196850393597</v>
      </c>
    </row>
    <row r="214" spans="1:12" ht="15" customHeight="1" x14ac:dyDescent="0.25">
      <c r="A214" s="101">
        <v>42751</v>
      </c>
      <c r="B214" s="3">
        <v>77.900000000000006</v>
      </c>
      <c r="C214" s="99">
        <v>1074487</v>
      </c>
      <c r="D214" s="3">
        <v>-2.25</v>
      </c>
      <c r="E214" s="3">
        <v>-2.8072364316905798</v>
      </c>
      <c r="F214" s="3">
        <v>-2.8072408197727801</v>
      </c>
      <c r="G214" s="3">
        <v>80.306600000000003</v>
      </c>
      <c r="H214" s="3">
        <v>-9.6663667041619803</v>
      </c>
      <c r="I214" s="3">
        <v>80.150000000000006</v>
      </c>
      <c r="J214" s="3">
        <v>80.150000000000006</v>
      </c>
      <c r="K214" s="3">
        <v>77.75</v>
      </c>
      <c r="L214" s="3">
        <v>-12.3734533183352</v>
      </c>
    </row>
    <row r="215" spans="1:12" ht="15" customHeight="1" x14ac:dyDescent="0.25">
      <c r="A215" s="101">
        <v>42752</v>
      </c>
      <c r="B215" s="3">
        <v>77.25</v>
      </c>
      <c r="C215" s="99">
        <v>1570149</v>
      </c>
      <c r="D215" s="3">
        <v>-0.65000000000000502</v>
      </c>
      <c r="E215" s="3">
        <v>-0.83440308087292503</v>
      </c>
      <c r="F215" s="3">
        <v>-0.83440215374577198</v>
      </c>
      <c r="G215" s="3">
        <v>79.636520000000004</v>
      </c>
      <c r="H215" s="3">
        <v>-10.4201124859392</v>
      </c>
      <c r="I215" s="3">
        <v>77.900000000000006</v>
      </c>
      <c r="J215" s="3">
        <v>78</v>
      </c>
      <c r="K215" s="3">
        <v>76.849999999999994</v>
      </c>
      <c r="L215" s="3">
        <v>-13.1046119235095</v>
      </c>
    </row>
    <row r="216" spans="1:12" ht="15" customHeight="1" x14ac:dyDescent="0.25">
      <c r="A216" s="101">
        <v>42753</v>
      </c>
      <c r="B216" s="3">
        <v>77.900000000000006</v>
      </c>
      <c r="C216" s="99">
        <v>933609</v>
      </c>
      <c r="D216" s="3">
        <v>0.65000000000000502</v>
      </c>
      <c r="E216" s="3">
        <v>0.84142394822006505</v>
      </c>
      <c r="F216" s="3">
        <v>0.84142300542515702</v>
      </c>
      <c r="G216" s="3">
        <v>80.306600000000003</v>
      </c>
      <c r="H216" s="3">
        <v>-9.6663667041619803</v>
      </c>
      <c r="I216" s="3">
        <v>77.3</v>
      </c>
      <c r="J216" s="3">
        <v>78.2</v>
      </c>
      <c r="K216" s="3">
        <v>77.2</v>
      </c>
      <c r="L216" s="3">
        <v>-12.3734533183352</v>
      </c>
    </row>
    <row r="217" spans="1:12" ht="15" customHeight="1" x14ac:dyDescent="0.25">
      <c r="A217" s="101">
        <v>42754</v>
      </c>
      <c r="B217" s="3">
        <v>77.75</v>
      </c>
      <c r="C217" s="99">
        <v>503127</v>
      </c>
      <c r="D217" s="3">
        <v>-0.15000000000000499</v>
      </c>
      <c r="E217" s="3">
        <v>-0.19255455712452399</v>
      </c>
      <c r="F217" s="3">
        <v>-0.19256200611157401</v>
      </c>
      <c r="G217" s="3">
        <v>80.151960000000003</v>
      </c>
      <c r="H217" s="3">
        <v>-9.8403149606299198</v>
      </c>
      <c r="I217" s="3">
        <v>77.900000000000006</v>
      </c>
      <c r="J217" s="3">
        <v>78</v>
      </c>
      <c r="K217" s="3">
        <v>77</v>
      </c>
      <c r="L217" s="3">
        <v>-12.5421822272216</v>
      </c>
    </row>
    <row r="218" spans="1:12" ht="15" customHeight="1" x14ac:dyDescent="0.25">
      <c r="A218" s="101">
        <v>42755</v>
      </c>
      <c r="B218" s="3">
        <v>76.7</v>
      </c>
      <c r="C218" s="99">
        <v>678222</v>
      </c>
      <c r="D218" s="3">
        <v>-1.0499999999999901</v>
      </c>
      <c r="E218" s="3">
        <v>-1.35048231511253</v>
      </c>
      <c r="F218" s="3">
        <v>-1.35047227790812</v>
      </c>
      <c r="G218" s="3">
        <v>79.06953</v>
      </c>
      <c r="H218" s="3">
        <v>-11.0578965129358</v>
      </c>
      <c r="I218" s="3">
        <v>77.75</v>
      </c>
      <c r="J218" s="3">
        <v>78.099999999999994</v>
      </c>
      <c r="K218" s="3">
        <v>76.5</v>
      </c>
      <c r="L218" s="3">
        <v>-13.723284589426299</v>
      </c>
    </row>
    <row r="219" spans="1:12" ht="15" customHeight="1" x14ac:dyDescent="0.25">
      <c r="A219" s="101">
        <v>42758</v>
      </c>
      <c r="B219" s="3">
        <v>76.2</v>
      </c>
      <c r="C219" s="99">
        <v>903606</v>
      </c>
      <c r="D219" s="3">
        <v>-0.5</v>
      </c>
      <c r="E219" s="3">
        <v>-0.65189048239895298</v>
      </c>
      <c r="F219" s="3">
        <v>-0.65189460465997495</v>
      </c>
      <c r="G219" s="3">
        <v>78.554079999999999</v>
      </c>
      <c r="H219" s="3">
        <v>-11.6377052868391</v>
      </c>
      <c r="I219" s="3">
        <v>76.5</v>
      </c>
      <c r="J219" s="3">
        <v>76.95</v>
      </c>
      <c r="K219" s="3">
        <v>76</v>
      </c>
      <c r="L219" s="3">
        <v>-14.285714285714199</v>
      </c>
    </row>
    <row r="220" spans="1:12" ht="15" customHeight="1" x14ac:dyDescent="0.25">
      <c r="A220" s="101">
        <v>42759</v>
      </c>
      <c r="B220" s="3">
        <v>75.3</v>
      </c>
      <c r="C220" s="99">
        <v>1009041</v>
      </c>
      <c r="D220" s="3">
        <v>-0.90000000000000502</v>
      </c>
      <c r="E220" s="3">
        <v>-1.1811023622047301</v>
      </c>
      <c r="F220" s="3">
        <v>-1.1810971498870599</v>
      </c>
      <c r="G220" s="3">
        <v>77.626279999999994</v>
      </c>
      <c r="H220" s="3">
        <v>-12.681349831271101</v>
      </c>
      <c r="I220" s="3">
        <v>76.400000000000006</v>
      </c>
      <c r="J220" s="3">
        <v>76.55</v>
      </c>
      <c r="K220" s="3">
        <v>74.849999999999994</v>
      </c>
      <c r="L220" s="3">
        <v>-15.298087739032599</v>
      </c>
    </row>
    <row r="221" spans="1:12" ht="15" customHeight="1" x14ac:dyDescent="0.25">
      <c r="A221" s="101">
        <v>42760</v>
      </c>
      <c r="B221" s="3">
        <v>76.5</v>
      </c>
      <c r="C221" s="99">
        <v>807155</v>
      </c>
      <c r="D221" s="3">
        <v>1.2</v>
      </c>
      <c r="E221" s="3">
        <v>1.5936254980079601</v>
      </c>
      <c r="F221" s="3">
        <v>1.5936226752074101</v>
      </c>
      <c r="G221" s="3">
        <v>78.863349999999997</v>
      </c>
      <c r="H221" s="3">
        <v>-11.2898200224971</v>
      </c>
      <c r="I221" s="3">
        <v>75.5</v>
      </c>
      <c r="J221" s="3">
        <v>76.5</v>
      </c>
      <c r="K221" s="3">
        <v>75</v>
      </c>
      <c r="L221" s="3">
        <v>-13.9482564679415</v>
      </c>
    </row>
    <row r="222" spans="1:12" ht="15" customHeight="1" x14ac:dyDescent="0.25">
      <c r="A222" s="101">
        <v>42761</v>
      </c>
      <c r="B222" s="3">
        <v>76.8</v>
      </c>
      <c r="C222" s="99">
        <v>830588</v>
      </c>
      <c r="D222" s="3">
        <v>0.29999999999999699</v>
      </c>
      <c r="E222" s="3">
        <v>0.39215686274509598</v>
      </c>
      <c r="F222" s="3">
        <v>0.39215934905123501</v>
      </c>
      <c r="G222" s="3">
        <v>79.172619999999995</v>
      </c>
      <c r="H222" s="3">
        <v>-10.941934758155201</v>
      </c>
      <c r="I222" s="3">
        <v>76.95</v>
      </c>
      <c r="J222" s="3">
        <v>76.95</v>
      </c>
      <c r="K222" s="3">
        <v>75.75</v>
      </c>
      <c r="L222" s="3">
        <v>-13.6107986501687</v>
      </c>
    </row>
    <row r="223" spans="1:12" ht="15" customHeight="1" x14ac:dyDescent="0.25">
      <c r="A223" s="101">
        <v>42762</v>
      </c>
      <c r="B223" s="3">
        <v>75.75</v>
      </c>
      <c r="C223" s="99">
        <v>543428</v>
      </c>
      <c r="D223" s="3">
        <v>-1.0499999999999901</v>
      </c>
      <c r="E223" s="3">
        <v>-1.3671875</v>
      </c>
      <c r="F223" s="3">
        <v>-1.3671898189045499</v>
      </c>
      <c r="G223" s="3">
        <v>78.090180000000004</v>
      </c>
      <c r="H223" s="3">
        <v>-12.1595275590551</v>
      </c>
      <c r="I223" s="3">
        <v>77.5</v>
      </c>
      <c r="J223" s="3">
        <v>77.5</v>
      </c>
      <c r="K223" s="3">
        <v>75.45</v>
      </c>
      <c r="L223" s="3">
        <v>-14.791901012373399</v>
      </c>
    </row>
    <row r="224" spans="1:12" ht="15" customHeight="1" x14ac:dyDescent="0.25">
      <c r="A224" s="101">
        <v>42765</v>
      </c>
      <c r="B224" s="3">
        <v>74.099999999999994</v>
      </c>
      <c r="C224" s="99">
        <v>814241</v>
      </c>
      <c r="D224" s="3">
        <v>-1.65</v>
      </c>
      <c r="E224" s="3">
        <v>-2.1782178217821899</v>
      </c>
      <c r="F224" s="3">
        <v>-2.1782175428459798</v>
      </c>
      <c r="G224" s="3">
        <v>76.389206000000001</v>
      </c>
      <c r="H224" s="3">
        <v>-14.0728841394825</v>
      </c>
      <c r="I224" s="3">
        <v>75.5</v>
      </c>
      <c r="J224" s="3">
        <v>75.7</v>
      </c>
      <c r="K224" s="3">
        <v>73.900000000000006</v>
      </c>
      <c r="L224" s="3">
        <v>-16.647919010123701</v>
      </c>
    </row>
    <row r="225" spans="1:12" ht="15" customHeight="1" x14ac:dyDescent="0.25">
      <c r="A225" s="101">
        <v>42766</v>
      </c>
      <c r="B225" s="3">
        <v>73.849999999999994</v>
      </c>
      <c r="C225" s="99">
        <v>788862</v>
      </c>
      <c r="D225" s="3">
        <v>-0.25</v>
      </c>
      <c r="E225" s="3">
        <v>-0.33738191632928199</v>
      </c>
      <c r="F225" s="3">
        <v>-0.33738536305771799</v>
      </c>
      <c r="G225" s="3">
        <v>76.131479999999996</v>
      </c>
      <c r="H225" s="3">
        <v>-14.3627896512935</v>
      </c>
      <c r="I225" s="3">
        <v>73.95</v>
      </c>
      <c r="J225" s="3">
        <v>74.45</v>
      </c>
      <c r="K225" s="3">
        <v>73.3</v>
      </c>
      <c r="L225" s="3">
        <v>-16.929133858267701</v>
      </c>
    </row>
    <row r="226" spans="1:12" ht="15" customHeight="1" x14ac:dyDescent="0.25">
      <c r="A226" s="101">
        <v>42767</v>
      </c>
      <c r="B226" s="3">
        <v>76.5</v>
      </c>
      <c r="C226" s="99">
        <v>3611899</v>
      </c>
      <c r="D226" s="3">
        <v>2.65</v>
      </c>
      <c r="E226" s="3">
        <v>3.5883547731888998</v>
      </c>
      <c r="F226" s="3">
        <v>3.5883579302543298</v>
      </c>
      <c r="G226" s="3">
        <v>78.863349999999997</v>
      </c>
      <c r="H226" s="3">
        <v>-11.2898200224971</v>
      </c>
      <c r="I226" s="3">
        <v>74</v>
      </c>
      <c r="J226" s="3">
        <v>76.75</v>
      </c>
      <c r="K226" s="3">
        <v>73.7</v>
      </c>
      <c r="L226" s="3">
        <v>-13.9482564679415</v>
      </c>
    </row>
    <row r="227" spans="1:12" ht="15" customHeight="1" x14ac:dyDescent="0.25">
      <c r="A227" s="101">
        <v>42768</v>
      </c>
      <c r="B227" s="3">
        <v>77.099999999999994</v>
      </c>
      <c r="C227" s="99">
        <v>610414</v>
      </c>
      <c r="D227" s="3">
        <v>0.59999999999999398</v>
      </c>
      <c r="E227" s="3">
        <v>0.78431372549019296</v>
      </c>
      <c r="F227" s="3">
        <v>0.78430601794117205</v>
      </c>
      <c r="G227" s="3">
        <v>79.481880000000004</v>
      </c>
      <c r="H227" s="3">
        <v>-10.5940607424072</v>
      </c>
      <c r="I227" s="3">
        <v>76.599999999999994</v>
      </c>
      <c r="J227" s="3">
        <v>77.7</v>
      </c>
      <c r="K227" s="3">
        <v>76.599999999999994</v>
      </c>
      <c r="L227" s="3">
        <v>-13.273340832395901</v>
      </c>
    </row>
    <row r="228" spans="1:12" ht="15" customHeight="1" x14ac:dyDescent="0.25">
      <c r="A228" s="101">
        <v>42769</v>
      </c>
      <c r="B228" s="3">
        <v>75.849999999999994</v>
      </c>
      <c r="C228" s="99">
        <v>763555</v>
      </c>
      <c r="D228" s="3">
        <v>-1.25</v>
      </c>
      <c r="E228" s="3">
        <v>-1.6212710765239999</v>
      </c>
      <c r="F228" s="3">
        <v>-1.6212626072760301</v>
      </c>
      <c r="G228" s="3">
        <v>78.193269999999998</v>
      </c>
      <c r="H228" s="3">
        <v>-12.043565804274399</v>
      </c>
      <c r="I228" s="3">
        <v>77.55</v>
      </c>
      <c r="J228" s="3">
        <v>77.55</v>
      </c>
      <c r="K228" s="3">
        <v>75.7</v>
      </c>
      <c r="L228" s="3">
        <v>-14.6794150731158</v>
      </c>
    </row>
    <row r="229" spans="1:12" ht="15" customHeight="1" x14ac:dyDescent="0.25">
      <c r="A229" s="101">
        <v>42772</v>
      </c>
      <c r="B229" s="3">
        <v>75.849999999999994</v>
      </c>
      <c r="C229" s="99">
        <v>653435</v>
      </c>
      <c r="D229" s="3"/>
      <c r="E229" s="3"/>
      <c r="F229" s="3"/>
      <c r="G229" s="3">
        <v>78.193269999999998</v>
      </c>
      <c r="H229" s="3">
        <v>-12.043565804274399</v>
      </c>
      <c r="I229" s="3">
        <v>75.900000000000006</v>
      </c>
      <c r="J229" s="3">
        <v>76</v>
      </c>
      <c r="K229" s="3">
        <v>74.95</v>
      </c>
      <c r="L229" s="3">
        <v>-14.6794150731158</v>
      </c>
    </row>
    <row r="230" spans="1:12" ht="15" customHeight="1" x14ac:dyDescent="0.25">
      <c r="A230" s="101">
        <v>42773</v>
      </c>
      <c r="B230" s="3">
        <v>75.900000000000006</v>
      </c>
      <c r="C230" s="99">
        <v>453442</v>
      </c>
      <c r="D230" s="3">
        <v>5.0000000000011299E-2</v>
      </c>
      <c r="E230" s="3">
        <v>6.5919578114725902E-2</v>
      </c>
      <c r="F230" s="3">
        <v>6.5913601004274902E-2</v>
      </c>
      <c r="G230" s="3">
        <v>78.244810000000001</v>
      </c>
      <c r="H230" s="3">
        <v>-11.985590551181099</v>
      </c>
      <c r="I230" s="3">
        <v>75.849999999999994</v>
      </c>
      <c r="J230" s="3">
        <v>76.599999999999994</v>
      </c>
      <c r="K230" s="3">
        <v>75.5</v>
      </c>
      <c r="L230" s="3">
        <v>-14.623172103487001</v>
      </c>
    </row>
    <row r="231" spans="1:12" ht="15" customHeight="1" x14ac:dyDescent="0.25">
      <c r="A231" s="101">
        <v>42774</v>
      </c>
      <c r="B231" s="3">
        <v>75.5</v>
      </c>
      <c r="C231" s="99">
        <v>668207</v>
      </c>
      <c r="D231" s="3">
        <v>-0.40000000000000502</v>
      </c>
      <c r="E231" s="3">
        <v>-0.52700922266140005</v>
      </c>
      <c r="F231" s="3">
        <v>-0.52699980995545204</v>
      </c>
      <c r="G231" s="3">
        <v>77.832459999999998</v>
      </c>
      <c r="H231" s="3">
        <v>-12.4494263217097</v>
      </c>
      <c r="I231" s="3">
        <v>76</v>
      </c>
      <c r="J231" s="3">
        <v>76.400000000000006</v>
      </c>
      <c r="K231" s="3">
        <v>75.05</v>
      </c>
      <c r="L231" s="3">
        <v>-15.073115860517399</v>
      </c>
    </row>
    <row r="232" spans="1:12" ht="15" customHeight="1" x14ac:dyDescent="0.25">
      <c r="A232" s="101">
        <v>42775</v>
      </c>
      <c r="B232" s="3">
        <v>76.849999999999994</v>
      </c>
      <c r="C232" s="99">
        <v>867482</v>
      </c>
      <c r="D232" s="3">
        <v>1.3499999999999901</v>
      </c>
      <c r="E232" s="3">
        <v>1.78807947019867</v>
      </c>
      <c r="F232" s="3">
        <v>1.78807145502017</v>
      </c>
      <c r="G232" s="3">
        <v>79.224159999999998</v>
      </c>
      <c r="H232" s="3">
        <v>-10.883959505061799</v>
      </c>
      <c r="I232" s="3">
        <v>75.75</v>
      </c>
      <c r="J232" s="3">
        <v>77.150000000000006</v>
      </c>
      <c r="K232" s="3">
        <v>75.55</v>
      </c>
      <c r="L232" s="3">
        <v>-13.554555680539901</v>
      </c>
    </row>
    <row r="233" spans="1:12" ht="15" customHeight="1" x14ac:dyDescent="0.25">
      <c r="A233" s="101">
        <v>42776</v>
      </c>
      <c r="B233" s="3">
        <v>76.5</v>
      </c>
      <c r="C233" s="99">
        <v>1033653</v>
      </c>
      <c r="D233" s="3">
        <v>-0.34999999999999398</v>
      </c>
      <c r="E233" s="3">
        <v>-0.45543266102796498</v>
      </c>
      <c r="F233" s="3">
        <v>-0.45542925289456798</v>
      </c>
      <c r="G233" s="3">
        <v>78.863349999999997</v>
      </c>
      <c r="H233" s="3">
        <v>-11.2898200224971</v>
      </c>
      <c r="I233" s="3">
        <v>77</v>
      </c>
      <c r="J233" s="3">
        <v>78.099999999999994</v>
      </c>
      <c r="K233" s="3">
        <v>76.5</v>
      </c>
      <c r="L233" s="3">
        <v>-13.9482564679415</v>
      </c>
    </row>
    <row r="234" spans="1:12" ht="15" customHeight="1" x14ac:dyDescent="0.25">
      <c r="A234" s="101">
        <v>42779</v>
      </c>
      <c r="B234" s="3">
        <v>78.099999999999994</v>
      </c>
      <c r="C234" s="99">
        <v>1114167</v>
      </c>
      <c r="D234" s="3">
        <v>1.5999999999999901</v>
      </c>
      <c r="E234" s="3">
        <v>2.0915032679738399</v>
      </c>
      <c r="F234" s="3">
        <v>2.0915038481119601</v>
      </c>
      <c r="G234" s="3">
        <v>80.512780000000006</v>
      </c>
      <c r="H234" s="3">
        <v>-9.4344431946006697</v>
      </c>
      <c r="I234" s="3">
        <v>76.8</v>
      </c>
      <c r="J234" s="3">
        <v>78.3</v>
      </c>
      <c r="K234" s="3">
        <v>76.599999999999994</v>
      </c>
      <c r="L234" s="3">
        <v>-12.148481439819999</v>
      </c>
    </row>
    <row r="235" spans="1:12" ht="15" customHeight="1" x14ac:dyDescent="0.25">
      <c r="A235" s="101">
        <v>42780</v>
      </c>
      <c r="B235" s="3">
        <v>86.2</v>
      </c>
      <c r="C235" s="99">
        <v>5208827</v>
      </c>
      <c r="D235" s="3">
        <v>8.1</v>
      </c>
      <c r="E235" s="3">
        <v>10.371318822022999</v>
      </c>
      <c r="F235" s="3">
        <v>10.371314963910001</v>
      </c>
      <c r="G235" s="3">
        <v>88.863014000000007</v>
      </c>
      <c r="H235" s="3">
        <v>-4.1604049493811898E-2</v>
      </c>
      <c r="I235" s="3">
        <v>84</v>
      </c>
      <c r="J235" s="3">
        <v>86.8</v>
      </c>
      <c r="K235" s="3">
        <v>82.9</v>
      </c>
      <c r="L235" s="3">
        <v>-3.0371203599549998</v>
      </c>
    </row>
    <row r="236" spans="1:12" ht="15" customHeight="1" x14ac:dyDescent="0.25">
      <c r="A236" s="101">
        <v>42781</v>
      </c>
      <c r="B236" s="3">
        <v>83.8</v>
      </c>
      <c r="C236" s="99">
        <v>2252315</v>
      </c>
      <c r="D236" s="3">
        <v>-2.4</v>
      </c>
      <c r="E236" s="3">
        <v>-2.7842227378190301</v>
      </c>
      <c r="F236" s="3">
        <v>-2.78422246627827</v>
      </c>
      <c r="G236" s="3">
        <v>86.388869999999997</v>
      </c>
      <c r="H236" s="3">
        <v>-2.8246681664791899</v>
      </c>
      <c r="I236" s="3">
        <v>86.2</v>
      </c>
      <c r="J236" s="3">
        <v>86.4</v>
      </c>
      <c r="K236" s="3">
        <v>83.4</v>
      </c>
      <c r="L236" s="3">
        <v>-5.7367829021372403</v>
      </c>
    </row>
    <row r="237" spans="1:12" ht="15" customHeight="1" x14ac:dyDescent="0.25">
      <c r="A237" s="101">
        <v>42782</v>
      </c>
      <c r="B237" s="3">
        <v>82.1</v>
      </c>
      <c r="C237" s="99">
        <v>1497642</v>
      </c>
      <c r="D237" s="3">
        <v>-1.7</v>
      </c>
      <c r="E237" s="3">
        <v>-2.0286396181384201</v>
      </c>
      <c r="F237" s="3">
        <v>-2.0286409580308198</v>
      </c>
      <c r="G237" s="3">
        <v>84.636349999999993</v>
      </c>
      <c r="H237" s="3">
        <v>-4.7960067491563603</v>
      </c>
      <c r="I237" s="3">
        <v>84.45</v>
      </c>
      <c r="J237" s="3">
        <v>84.45</v>
      </c>
      <c r="K237" s="3">
        <v>81.650000000000006</v>
      </c>
      <c r="L237" s="3">
        <v>-7.6490438695163201</v>
      </c>
    </row>
    <row r="238" spans="1:12" ht="15" customHeight="1" x14ac:dyDescent="0.25">
      <c r="A238" s="101">
        <v>42783</v>
      </c>
      <c r="B238" s="3">
        <v>81.3</v>
      </c>
      <c r="C238" s="99">
        <v>1203438</v>
      </c>
      <c r="D238" s="3">
        <v>-0.79999999999999705</v>
      </c>
      <c r="E238" s="3">
        <v>-0.974421437271622</v>
      </c>
      <c r="F238" s="3">
        <v>-0.97441583905732898</v>
      </c>
      <c r="G238" s="3">
        <v>83.811639999999997</v>
      </c>
      <c r="H238" s="3">
        <v>-5.7236895388076503</v>
      </c>
      <c r="I238" s="3">
        <v>82</v>
      </c>
      <c r="J238" s="3">
        <v>82.95</v>
      </c>
      <c r="K238" s="3">
        <v>81.25</v>
      </c>
      <c r="L238" s="3">
        <v>-8.5489313835770595</v>
      </c>
    </row>
    <row r="239" spans="1:12" ht="15" customHeight="1" x14ac:dyDescent="0.25">
      <c r="A239" s="101">
        <v>42786</v>
      </c>
      <c r="B239" s="3">
        <v>82.9</v>
      </c>
      <c r="C239" s="99">
        <v>1120001</v>
      </c>
      <c r="D239" s="3">
        <v>1.6</v>
      </c>
      <c r="E239" s="3">
        <v>1.96801968019681</v>
      </c>
      <c r="F239" s="3">
        <v>1.96802019385375</v>
      </c>
      <c r="G239" s="3">
        <v>85.461070000000007</v>
      </c>
      <c r="H239" s="3">
        <v>-3.8683127109111299</v>
      </c>
      <c r="I239" s="3">
        <v>83</v>
      </c>
      <c r="J239" s="3">
        <v>83.35</v>
      </c>
      <c r="K239" s="3">
        <v>82</v>
      </c>
      <c r="L239" s="3">
        <v>-6.7491563554555603</v>
      </c>
    </row>
    <row r="240" spans="1:12" ht="15" customHeight="1" x14ac:dyDescent="0.25">
      <c r="A240" s="101">
        <v>42787</v>
      </c>
      <c r="B240" s="3">
        <v>84.1</v>
      </c>
      <c r="C240" s="99">
        <v>992581</v>
      </c>
      <c r="D240" s="3">
        <v>1.19999999999998</v>
      </c>
      <c r="E240" s="3">
        <v>1.4475271411338699</v>
      </c>
      <c r="F240" s="3">
        <v>1.44751873572375</v>
      </c>
      <c r="G240" s="3">
        <v>86.698134999999994</v>
      </c>
      <c r="H240" s="3">
        <v>-2.4767885264342002</v>
      </c>
      <c r="I240" s="3">
        <v>83.35</v>
      </c>
      <c r="J240" s="3">
        <v>84.2</v>
      </c>
      <c r="K240" s="3">
        <v>82.65</v>
      </c>
      <c r="L240" s="3">
        <v>-5.3993250843644596</v>
      </c>
    </row>
    <row r="241" spans="1:12" ht="15" customHeight="1" x14ac:dyDescent="0.25">
      <c r="A241" s="101">
        <v>42788</v>
      </c>
      <c r="B241" s="3">
        <v>83.55</v>
      </c>
      <c r="C241" s="99">
        <v>844557</v>
      </c>
      <c r="D241" s="3">
        <v>-0.54999999999999705</v>
      </c>
      <c r="E241" s="3">
        <v>-0.65398335315100997</v>
      </c>
      <c r="F241" s="3">
        <v>-0.65397600536619604</v>
      </c>
      <c r="G241" s="3">
        <v>86.131150000000005</v>
      </c>
      <c r="H241" s="3">
        <v>-3.1145669291338498</v>
      </c>
      <c r="I241" s="3">
        <v>84.3</v>
      </c>
      <c r="J241" s="3">
        <v>84.6</v>
      </c>
      <c r="K241" s="3">
        <v>82.95</v>
      </c>
      <c r="L241" s="3">
        <v>-6.0179977502812196</v>
      </c>
    </row>
    <row r="242" spans="1:12" ht="15" customHeight="1" x14ac:dyDescent="0.25">
      <c r="A242" s="101">
        <v>42789</v>
      </c>
      <c r="B242" s="3">
        <v>86.25</v>
      </c>
      <c r="C242" s="99">
        <v>1684528</v>
      </c>
      <c r="D242" s="3">
        <v>2.7</v>
      </c>
      <c r="E242" s="3">
        <v>3.23159784560143</v>
      </c>
      <c r="F242" s="3">
        <v>3.2315950733270999</v>
      </c>
      <c r="G242" s="3">
        <v>88.914559999999994</v>
      </c>
      <c r="H242" s="3">
        <v>1.6377952755892902E-2</v>
      </c>
      <c r="I242" s="3">
        <v>86.05</v>
      </c>
      <c r="J242" s="3">
        <v>86.35</v>
      </c>
      <c r="K242" s="3">
        <v>84.85</v>
      </c>
      <c r="L242" s="3">
        <v>-2.98087739032621</v>
      </c>
    </row>
    <row r="243" spans="1:12" ht="15" customHeight="1" x14ac:dyDescent="0.25">
      <c r="A243" s="101">
        <v>42790</v>
      </c>
      <c r="B243" s="3">
        <v>85.95</v>
      </c>
      <c r="C243" s="99">
        <v>1022456</v>
      </c>
      <c r="D243" s="3">
        <v>-0.29999999999999699</v>
      </c>
      <c r="E243" s="3">
        <v>-0.34782608695651501</v>
      </c>
      <c r="F243" s="3">
        <v>-0.34783279588853599</v>
      </c>
      <c r="G243" s="3">
        <v>88.605286000000007</v>
      </c>
      <c r="H243" s="3">
        <v>-0.33151181102361998</v>
      </c>
      <c r="I243" s="3">
        <v>86.45</v>
      </c>
      <c r="J243" s="3">
        <v>87.25</v>
      </c>
      <c r="K243" s="3">
        <v>85.15</v>
      </c>
      <c r="L243" s="3">
        <v>-3.3183352080989899</v>
      </c>
    </row>
    <row r="244" spans="1:12" ht="15" customHeight="1" x14ac:dyDescent="0.25">
      <c r="A244" s="101">
        <v>42793</v>
      </c>
      <c r="B244" s="3">
        <v>84.8</v>
      </c>
      <c r="C244" s="99">
        <v>674364</v>
      </c>
      <c r="D244" s="3">
        <v>-1.1499999999999999</v>
      </c>
      <c r="E244" s="3">
        <v>-1.33798720186155</v>
      </c>
      <c r="F244" s="3">
        <v>-1.33797435064991</v>
      </c>
      <c r="G244" s="3">
        <v>87.41977</v>
      </c>
      <c r="H244" s="3">
        <v>-1.6650506186726699</v>
      </c>
      <c r="I244" s="3">
        <v>86</v>
      </c>
      <c r="J244" s="3">
        <v>86</v>
      </c>
      <c r="K244" s="3">
        <v>84.1</v>
      </c>
      <c r="L244" s="3">
        <v>-4.6119235095613096</v>
      </c>
    </row>
    <row r="245" spans="1:12" ht="15" customHeight="1" x14ac:dyDescent="0.25">
      <c r="A245" s="101">
        <v>42794</v>
      </c>
      <c r="B245" s="3">
        <v>84.6</v>
      </c>
      <c r="C245" s="99">
        <v>584236</v>
      </c>
      <c r="D245" s="3">
        <v>-0.20000000000000201</v>
      </c>
      <c r="E245" s="3">
        <v>-0.235849056603776</v>
      </c>
      <c r="F245" s="3">
        <v>-0.23585625997415399</v>
      </c>
      <c r="G245" s="3">
        <v>87.213584999999995</v>
      </c>
      <c r="H245" s="3">
        <v>-1.89697975253094</v>
      </c>
      <c r="I245" s="3">
        <v>84.8</v>
      </c>
      <c r="J245" s="3">
        <v>85.6</v>
      </c>
      <c r="K245" s="3">
        <v>83.45</v>
      </c>
      <c r="L245" s="3">
        <v>-4.8368953880765</v>
      </c>
    </row>
    <row r="246" spans="1:12" ht="15" customHeight="1" x14ac:dyDescent="0.25">
      <c r="A246" s="101">
        <v>42795</v>
      </c>
      <c r="B246" s="3">
        <v>85.55</v>
      </c>
      <c r="C246" s="99">
        <v>768894</v>
      </c>
      <c r="D246" s="3">
        <v>0.95000000000000195</v>
      </c>
      <c r="E246" s="3">
        <v>1.12293144208037</v>
      </c>
      <c r="F246" s="3">
        <v>1.1229385880651499</v>
      </c>
      <c r="G246" s="3">
        <v>88.192939999999993</v>
      </c>
      <c r="H246" s="3">
        <v>-0.79534308211474902</v>
      </c>
      <c r="I246" s="3">
        <v>84.55</v>
      </c>
      <c r="J246" s="3">
        <v>85.8</v>
      </c>
      <c r="K246" s="3">
        <v>83.8</v>
      </c>
      <c r="L246" s="3">
        <v>-3.76827896512936</v>
      </c>
    </row>
    <row r="247" spans="1:12" ht="15" customHeight="1" x14ac:dyDescent="0.25">
      <c r="A247" s="101">
        <v>42796</v>
      </c>
      <c r="B247" s="3">
        <v>86.55</v>
      </c>
      <c r="C247" s="99">
        <v>1284274</v>
      </c>
      <c r="D247" s="3">
        <v>1</v>
      </c>
      <c r="E247" s="3">
        <v>1.1689070718877901</v>
      </c>
      <c r="F247" s="3">
        <v>1.16890308906814</v>
      </c>
      <c r="G247" s="3">
        <v>89.223830000000007</v>
      </c>
      <c r="H247" s="3">
        <v>0.36426321709786302</v>
      </c>
      <c r="I247" s="3">
        <v>86.3</v>
      </c>
      <c r="J247" s="3">
        <v>87.5</v>
      </c>
      <c r="K247" s="3">
        <v>85.9</v>
      </c>
      <c r="L247" s="3">
        <v>-2.64341957255344</v>
      </c>
    </row>
    <row r="248" spans="1:12" ht="15" customHeight="1" x14ac:dyDescent="0.25">
      <c r="A248" s="101">
        <v>42797</v>
      </c>
      <c r="B248" s="3">
        <v>85.75</v>
      </c>
      <c r="C248" s="99">
        <v>752476</v>
      </c>
      <c r="D248" s="3">
        <v>-0.79999999999999705</v>
      </c>
      <c r="E248" s="3">
        <v>-0.92432120161756104</v>
      </c>
      <c r="F248" s="3">
        <v>-0.92431584701083702</v>
      </c>
      <c r="G248" s="3">
        <v>88.399119999999996</v>
      </c>
      <c r="H248" s="3">
        <v>-0.56341957255344099</v>
      </c>
      <c r="I248" s="3">
        <v>86.85</v>
      </c>
      <c r="J248" s="3">
        <v>86.85</v>
      </c>
      <c r="K248" s="3">
        <v>85</v>
      </c>
      <c r="L248" s="3">
        <v>-3.54330708661417</v>
      </c>
    </row>
    <row r="249" spans="1:12" ht="15" customHeight="1" x14ac:dyDescent="0.25">
      <c r="A249" s="101">
        <v>42800</v>
      </c>
      <c r="B249" s="3">
        <v>86.9</v>
      </c>
      <c r="C249" s="99">
        <v>616556</v>
      </c>
      <c r="D249" s="3">
        <v>1.1499999999999999</v>
      </c>
      <c r="E249" s="3">
        <v>1.3411078717201199</v>
      </c>
      <c r="F249" s="3">
        <v>1.34109932316068</v>
      </c>
      <c r="G249" s="3">
        <v>89.584639999999993</v>
      </c>
      <c r="H249" s="3">
        <v>0.77012373453316896</v>
      </c>
      <c r="I249" s="3">
        <v>85.75</v>
      </c>
      <c r="J249" s="3">
        <v>87</v>
      </c>
      <c r="K249" s="3">
        <v>85.1</v>
      </c>
      <c r="L249" s="3">
        <v>-2.2497187851518499</v>
      </c>
    </row>
    <row r="250" spans="1:12" ht="15" customHeight="1" x14ac:dyDescent="0.25">
      <c r="A250" s="101">
        <v>42801</v>
      </c>
      <c r="B250" s="3">
        <v>87.3</v>
      </c>
      <c r="C250" s="99">
        <v>1040363</v>
      </c>
      <c r="D250" s="3">
        <v>0.39999999999999097</v>
      </c>
      <c r="E250" s="3">
        <v>0.46029919447640999</v>
      </c>
      <c r="F250" s="3">
        <v>0.46030212322112302</v>
      </c>
      <c r="G250" s="3">
        <v>89.997</v>
      </c>
      <c r="H250" s="3">
        <v>1.23397075365578</v>
      </c>
      <c r="I250" s="3">
        <v>86.9</v>
      </c>
      <c r="J250" s="3">
        <v>88.45</v>
      </c>
      <c r="K250" s="3">
        <v>86.9</v>
      </c>
      <c r="L250" s="3">
        <v>-1.7997750281214899</v>
      </c>
    </row>
    <row r="251" spans="1:12" ht="15" customHeight="1" x14ac:dyDescent="0.25">
      <c r="A251" s="101">
        <v>42802</v>
      </c>
      <c r="B251" s="3">
        <v>87.5</v>
      </c>
      <c r="C251" s="99">
        <v>1099245</v>
      </c>
      <c r="D251" s="3">
        <v>0.20000000000000201</v>
      </c>
      <c r="E251" s="3">
        <v>0.229095074455898</v>
      </c>
      <c r="F251" s="3">
        <v>0.22909652543974199</v>
      </c>
      <c r="G251" s="3">
        <v>90.203180000000003</v>
      </c>
      <c r="H251" s="3">
        <v>1.4658942632170899</v>
      </c>
      <c r="I251" s="3">
        <v>88</v>
      </c>
      <c r="J251" s="3">
        <v>88</v>
      </c>
      <c r="K251" s="3">
        <v>86.5</v>
      </c>
      <c r="L251" s="3">
        <v>-1.5748031496063</v>
      </c>
    </row>
    <row r="252" spans="1:12" ht="15" customHeight="1" x14ac:dyDescent="0.25">
      <c r="A252" s="101">
        <v>42803</v>
      </c>
      <c r="B252" s="3">
        <v>87.7</v>
      </c>
      <c r="C252" s="99">
        <v>596155</v>
      </c>
      <c r="D252" s="3">
        <v>0.20000000000000201</v>
      </c>
      <c r="E252" s="3">
        <v>0.22857142857142199</v>
      </c>
      <c r="F252" s="3">
        <v>0.228567329887918</v>
      </c>
      <c r="G252" s="3">
        <v>90.409355000000005</v>
      </c>
      <c r="H252" s="3">
        <v>1.6978121484814299</v>
      </c>
      <c r="I252" s="3">
        <v>87.65</v>
      </c>
      <c r="J252" s="3">
        <v>87.85</v>
      </c>
      <c r="K252" s="3">
        <v>86.65</v>
      </c>
      <c r="L252" s="3">
        <v>-1.34983127109111</v>
      </c>
    </row>
    <row r="253" spans="1:12" ht="15" customHeight="1" x14ac:dyDescent="0.25">
      <c r="A253" s="101">
        <v>42804</v>
      </c>
      <c r="B253" s="3">
        <v>88</v>
      </c>
      <c r="C253" s="99">
        <v>757627</v>
      </c>
      <c r="D253" s="3">
        <v>0.29999999999999699</v>
      </c>
      <c r="E253" s="3">
        <v>0.34207525655642801</v>
      </c>
      <c r="F253" s="3">
        <v>0.34207190174069202</v>
      </c>
      <c r="G253" s="3">
        <v>90.718620000000001</v>
      </c>
      <c r="H253" s="3">
        <v>2.0456917885264199</v>
      </c>
      <c r="I253" s="3">
        <v>87.7</v>
      </c>
      <c r="J253" s="3">
        <v>88.15</v>
      </c>
      <c r="K253" s="3">
        <v>87.3</v>
      </c>
      <c r="L253" s="3">
        <v>-1.0123734533183399</v>
      </c>
    </row>
    <row r="254" spans="1:12" ht="15" customHeight="1" x14ac:dyDescent="0.25">
      <c r="A254" s="101">
        <v>42807</v>
      </c>
      <c r="B254" s="3">
        <v>88.55</v>
      </c>
      <c r="C254" s="99">
        <v>853653</v>
      </c>
      <c r="D254" s="3">
        <v>0.54999999999999705</v>
      </c>
      <c r="E254" s="3">
        <v>0.62499999999998601</v>
      </c>
      <c r="F254" s="3">
        <v>0.62500289356253103</v>
      </c>
      <c r="G254" s="3">
        <v>91.285613999999995</v>
      </c>
      <c r="H254" s="3">
        <v>2.6834803149606099</v>
      </c>
      <c r="I254" s="3">
        <v>88</v>
      </c>
      <c r="J254" s="3">
        <v>88.55</v>
      </c>
      <c r="K254" s="3">
        <v>86.5</v>
      </c>
      <c r="L254" s="3">
        <v>-0.39370078740158398</v>
      </c>
    </row>
    <row r="255" spans="1:12" ht="15" customHeight="1" x14ac:dyDescent="0.25">
      <c r="A255" s="101">
        <v>42808</v>
      </c>
      <c r="B255" s="3">
        <v>87.6</v>
      </c>
      <c r="C255" s="99">
        <v>848672</v>
      </c>
      <c r="D255" s="3">
        <v>-0.95000000000000195</v>
      </c>
      <c r="E255" s="3">
        <v>-1.07284020327499</v>
      </c>
      <c r="F255" s="3">
        <v>-1.0728349814243401</v>
      </c>
      <c r="G255" s="3">
        <v>90.306269999999998</v>
      </c>
      <c r="H255" s="3">
        <v>1.5818560179977399</v>
      </c>
      <c r="I255" s="3">
        <v>87.6</v>
      </c>
      <c r="J255" s="3">
        <v>88.05</v>
      </c>
      <c r="K255" s="3">
        <v>86.2</v>
      </c>
      <c r="L255" s="3">
        <v>-1.4623172103487101</v>
      </c>
    </row>
    <row r="256" spans="1:12" ht="15" customHeight="1" x14ac:dyDescent="0.25">
      <c r="A256" s="101">
        <v>42809</v>
      </c>
      <c r="B256" s="3">
        <v>88</v>
      </c>
      <c r="C256" s="99">
        <v>535969</v>
      </c>
      <c r="D256" s="3">
        <v>0.40000000000000502</v>
      </c>
      <c r="E256" s="3">
        <v>0.45662100456622601</v>
      </c>
      <c r="F256" s="3">
        <v>0.45661281326314601</v>
      </c>
      <c r="G256" s="3">
        <v>90.718620000000001</v>
      </c>
      <c r="H256" s="3">
        <v>2.0456917885264199</v>
      </c>
      <c r="I256" s="3">
        <v>87.75</v>
      </c>
      <c r="J256" s="3">
        <v>88.4</v>
      </c>
      <c r="K256" s="3">
        <v>87</v>
      </c>
      <c r="L256" s="3">
        <v>-1.0123734533183399</v>
      </c>
    </row>
    <row r="257" spans="1:12" ht="15" customHeight="1" x14ac:dyDescent="0.25">
      <c r="A257" s="101">
        <v>42810</v>
      </c>
      <c r="B257" s="3">
        <v>87</v>
      </c>
      <c r="C257" s="99">
        <v>608666</v>
      </c>
      <c r="D257" s="3">
        <v>-1</v>
      </c>
      <c r="E257" s="3">
        <v>-1.13636363636363</v>
      </c>
      <c r="F257" s="3">
        <v>-1.13635987849021</v>
      </c>
      <c r="G257" s="3">
        <v>89.687730000000002</v>
      </c>
      <c r="H257" s="3">
        <v>0.88608548931383102</v>
      </c>
      <c r="I257" s="3">
        <v>88.15</v>
      </c>
      <c r="J257" s="3">
        <v>88.45</v>
      </c>
      <c r="K257" s="3">
        <v>86.75</v>
      </c>
      <c r="L257" s="3">
        <v>-2.13723284589426</v>
      </c>
    </row>
    <row r="258" spans="1:12" ht="15" customHeight="1" x14ac:dyDescent="0.25">
      <c r="A258" s="101">
        <v>42811</v>
      </c>
      <c r="B258" s="3">
        <v>86.95</v>
      </c>
      <c r="C258" s="99">
        <v>523993</v>
      </c>
      <c r="D258" s="3">
        <v>-4.9999999999997102E-2</v>
      </c>
      <c r="E258" s="3">
        <v>-5.7471264367814301E-2</v>
      </c>
      <c r="F258" s="3">
        <v>-5.74716296197985E-2</v>
      </c>
      <c r="G258" s="3">
        <v>89.636184999999998</v>
      </c>
      <c r="H258" s="3">
        <v>0.82810461192350004</v>
      </c>
      <c r="I258" s="3">
        <v>86.9</v>
      </c>
      <c r="J258" s="3">
        <v>87.2</v>
      </c>
      <c r="K258" s="3">
        <v>86.3</v>
      </c>
      <c r="L258" s="3">
        <v>-2.19347581552306</v>
      </c>
    </row>
    <row r="259" spans="1:12" ht="15" customHeight="1" x14ac:dyDescent="0.25">
      <c r="A259" s="101">
        <v>42814</v>
      </c>
      <c r="B259" s="3">
        <v>86.9</v>
      </c>
      <c r="C259" s="99">
        <v>424646</v>
      </c>
      <c r="D259" s="3">
        <v>-4.9999999999997102E-2</v>
      </c>
      <c r="E259" s="3">
        <v>-5.7504312823453099E-2</v>
      </c>
      <c r="F259" s="3">
        <v>-5.7504678495634502E-2</v>
      </c>
      <c r="G259" s="3">
        <v>89.584639999999993</v>
      </c>
      <c r="H259" s="3">
        <v>0.77012373453316896</v>
      </c>
      <c r="I259" s="3">
        <v>87</v>
      </c>
      <c r="J259" s="3">
        <v>87.4</v>
      </c>
      <c r="K259" s="3">
        <v>86.5</v>
      </c>
      <c r="L259" s="3">
        <v>-2.2497187851518499</v>
      </c>
    </row>
    <row r="260" spans="1:12" ht="15" customHeight="1" x14ac:dyDescent="0.25">
      <c r="A260" s="101">
        <v>42815</v>
      </c>
      <c r="B260" s="3">
        <v>83.75</v>
      </c>
      <c r="C260" s="99">
        <v>872472</v>
      </c>
      <c r="D260" s="3">
        <v>-3.15</v>
      </c>
      <c r="E260" s="3">
        <v>-3.6248561565017301</v>
      </c>
      <c r="F260" s="3">
        <v>-3.62485577884779</v>
      </c>
      <c r="G260" s="3">
        <v>86.337326000000004</v>
      </c>
      <c r="H260" s="3">
        <v>-2.88264791901012</v>
      </c>
      <c r="I260" s="3">
        <v>86.9</v>
      </c>
      <c r="J260" s="3">
        <v>86.9</v>
      </c>
      <c r="K260" s="3">
        <v>83.7</v>
      </c>
      <c r="L260" s="3">
        <v>-5.7930258717660301</v>
      </c>
    </row>
    <row r="261" spans="1:12" ht="15" customHeight="1" x14ac:dyDescent="0.25">
      <c r="A261" s="101">
        <v>42816</v>
      </c>
      <c r="B261" s="3">
        <v>83.1</v>
      </c>
      <c r="C261" s="99">
        <v>764080</v>
      </c>
      <c r="D261" s="3">
        <v>-0.65000000000000502</v>
      </c>
      <c r="E261" s="3">
        <v>-0.77611940298507598</v>
      </c>
      <c r="F261" s="3">
        <v>-0.77612086341428599</v>
      </c>
      <c r="G261" s="3">
        <v>85.667243999999997</v>
      </c>
      <c r="H261" s="3">
        <v>-3.63639595050619</v>
      </c>
      <c r="I261" s="3">
        <v>82.95</v>
      </c>
      <c r="J261" s="3">
        <v>83.25</v>
      </c>
      <c r="K261" s="3">
        <v>81.55</v>
      </c>
      <c r="L261" s="3">
        <v>-6.5241844769403903</v>
      </c>
    </row>
    <row r="262" spans="1:12" ht="15" customHeight="1" x14ac:dyDescent="0.25">
      <c r="A262" s="101">
        <v>42817</v>
      </c>
      <c r="B262" s="3">
        <v>87.55</v>
      </c>
      <c r="C262" s="99">
        <v>1143205</v>
      </c>
      <c r="D262" s="3">
        <v>4.45</v>
      </c>
      <c r="E262" s="3">
        <v>5.3549939831528199</v>
      </c>
      <c r="F262" s="3">
        <v>5.3549942612838297</v>
      </c>
      <c r="G262" s="3">
        <v>90.254720000000006</v>
      </c>
      <c r="H262" s="3">
        <v>1.5238695163104601</v>
      </c>
      <c r="I262" s="3">
        <v>84.95</v>
      </c>
      <c r="J262" s="3">
        <v>87.75</v>
      </c>
      <c r="K262" s="3">
        <v>84.1</v>
      </c>
      <c r="L262" s="3">
        <v>-1.5185601799775099</v>
      </c>
    </row>
    <row r="263" spans="1:12" ht="15" customHeight="1" x14ac:dyDescent="0.25">
      <c r="A263" s="101">
        <v>42818</v>
      </c>
      <c r="B263" s="3">
        <v>86.8</v>
      </c>
      <c r="C263" s="99">
        <v>769302</v>
      </c>
      <c r="D263" s="3">
        <v>-0.75</v>
      </c>
      <c r="E263" s="3">
        <v>-0.85665334094803203</v>
      </c>
      <c r="F263" s="3">
        <v>-0.85665325868831099</v>
      </c>
      <c r="G263" s="3">
        <v>89.481549999999999</v>
      </c>
      <c r="H263" s="3">
        <v>0.65416197975252199</v>
      </c>
      <c r="I263" s="3">
        <v>87.6</v>
      </c>
      <c r="J263" s="3">
        <v>88.1</v>
      </c>
      <c r="K263" s="3">
        <v>85.75</v>
      </c>
      <c r="L263" s="3">
        <v>-2.36220472440945</v>
      </c>
    </row>
    <row r="264" spans="1:12" ht="15" customHeight="1" x14ac:dyDescent="0.25">
      <c r="A264" s="101">
        <v>42821</v>
      </c>
      <c r="B264" s="3">
        <v>86.4</v>
      </c>
      <c r="C264" s="99">
        <v>588106</v>
      </c>
      <c r="D264" s="3">
        <v>-0.39999999999999097</v>
      </c>
      <c r="E264" s="3">
        <v>-0.46082949308754401</v>
      </c>
      <c r="F264" s="3">
        <v>-0.46082125309631</v>
      </c>
      <c r="G264" s="3">
        <v>89.069199999999995</v>
      </c>
      <c r="H264" s="3">
        <v>0.190326209223835</v>
      </c>
      <c r="I264" s="3">
        <v>86.7</v>
      </c>
      <c r="J264" s="3">
        <v>87.15</v>
      </c>
      <c r="K264" s="3">
        <v>85.75</v>
      </c>
      <c r="L264" s="3">
        <v>-2.8121484814398099</v>
      </c>
    </row>
    <row r="265" spans="1:12" ht="15" customHeight="1" x14ac:dyDescent="0.25">
      <c r="A265" s="101">
        <v>42822</v>
      </c>
      <c r="B265" s="3">
        <v>86.75</v>
      </c>
      <c r="C265" s="99">
        <v>483550</v>
      </c>
      <c r="D265" s="3">
        <v>0.34999999999999398</v>
      </c>
      <c r="E265" s="3">
        <v>0.40509259259258101</v>
      </c>
      <c r="F265" s="3">
        <v>0.40508952589672897</v>
      </c>
      <c r="G265" s="3">
        <v>89.430009999999996</v>
      </c>
      <c r="H265" s="3">
        <v>0.59618672665915595</v>
      </c>
      <c r="I265" s="3">
        <v>86.3</v>
      </c>
      <c r="J265" s="3">
        <v>86.85</v>
      </c>
      <c r="K265" s="3">
        <v>85.4</v>
      </c>
      <c r="L265" s="3">
        <v>-2.41844769403825</v>
      </c>
    </row>
    <row r="266" spans="1:12" ht="15" customHeight="1" x14ac:dyDescent="0.25">
      <c r="A266" s="101">
        <v>42823</v>
      </c>
      <c r="B266" s="3">
        <v>88.85</v>
      </c>
      <c r="C266" s="99">
        <v>910664</v>
      </c>
      <c r="D266" s="3">
        <v>2.0999999999999899</v>
      </c>
      <c r="E266" s="3">
        <v>2.4207492795388998</v>
      </c>
      <c r="F266" s="3">
        <v>2.4207422094663702</v>
      </c>
      <c r="G266" s="3">
        <v>91.594880000000003</v>
      </c>
      <c r="H266" s="3">
        <v>3.0313610798650101</v>
      </c>
      <c r="I266" s="3">
        <v>86.9</v>
      </c>
      <c r="J266" s="3">
        <v>89.25</v>
      </c>
      <c r="K266" s="3">
        <v>86</v>
      </c>
      <c r="L266" s="3">
        <v>-5.6242969628809099E-2</v>
      </c>
    </row>
    <row r="267" spans="1:12" ht="15" customHeight="1" x14ac:dyDescent="0.25">
      <c r="A267" s="101">
        <v>42824</v>
      </c>
      <c r="B267" s="3">
        <v>90.5</v>
      </c>
      <c r="C267" s="99">
        <v>1480521</v>
      </c>
      <c r="D267" s="3">
        <v>1.65</v>
      </c>
      <c r="E267" s="3">
        <v>1.85706246482837</v>
      </c>
      <c r="F267" s="3">
        <v>1.8570688667314199</v>
      </c>
      <c r="G267" s="3">
        <v>93.295860000000005</v>
      </c>
      <c r="H267" s="3">
        <v>4.9447244094488099</v>
      </c>
      <c r="I267" s="3">
        <v>88.6</v>
      </c>
      <c r="J267" s="3">
        <v>90.75</v>
      </c>
      <c r="K267" s="3">
        <v>88.45</v>
      </c>
      <c r="L267" s="3">
        <v>1.7997750281214699</v>
      </c>
    </row>
    <row r="268" spans="1:12" ht="15" customHeight="1" x14ac:dyDescent="0.25">
      <c r="A268" s="101">
        <v>42825</v>
      </c>
      <c r="B268" s="3">
        <v>92.9</v>
      </c>
      <c r="C268" s="99">
        <v>1620389</v>
      </c>
      <c r="D268" s="3">
        <v>2.4</v>
      </c>
      <c r="E268" s="3">
        <v>2.6519337016574598</v>
      </c>
      <c r="F268" s="3">
        <v>2.6519333226575998</v>
      </c>
      <c r="G268" s="3">
        <v>95.770004</v>
      </c>
      <c r="H268" s="3">
        <v>7.7277885264341801</v>
      </c>
      <c r="I268" s="3">
        <v>90.15</v>
      </c>
      <c r="J268" s="3">
        <v>92.9</v>
      </c>
      <c r="K268" s="3">
        <v>89.9</v>
      </c>
      <c r="L268" s="3">
        <v>4.4994375703037104</v>
      </c>
    </row>
    <row r="269" spans="1:12" ht="15" customHeight="1" x14ac:dyDescent="0.25">
      <c r="A269" s="101">
        <v>42828</v>
      </c>
      <c r="B269" s="3">
        <v>92.75</v>
      </c>
      <c r="C269" s="99">
        <v>1765420</v>
      </c>
      <c r="D269" s="3">
        <v>-0.15000000000000499</v>
      </c>
      <c r="E269" s="3">
        <v>-0.16146393972013001</v>
      </c>
      <c r="F269" s="3">
        <v>-0.161470182250389</v>
      </c>
      <c r="G269" s="3">
        <v>95.615364</v>
      </c>
      <c r="H269" s="3">
        <v>7.5538402699662397</v>
      </c>
      <c r="I269" s="3">
        <v>93.25</v>
      </c>
      <c r="J269" s="3">
        <v>96.15</v>
      </c>
      <c r="K269" s="3">
        <v>92.6</v>
      </c>
      <c r="L269" s="3">
        <v>4.3307086614173098</v>
      </c>
    </row>
    <row r="270" spans="1:12" ht="15" customHeight="1" x14ac:dyDescent="0.25">
      <c r="A270" s="101">
        <v>42829</v>
      </c>
      <c r="B270" s="3">
        <v>93.15</v>
      </c>
      <c r="C270" s="99">
        <v>1059022</v>
      </c>
      <c r="D270" s="3">
        <v>0.40000000000000502</v>
      </c>
      <c r="E270" s="3">
        <v>0.431266846361189</v>
      </c>
      <c r="F270" s="3">
        <v>0.43127064809376198</v>
      </c>
      <c r="G270" s="3">
        <v>96.027725000000004</v>
      </c>
      <c r="H270" s="3">
        <v>8.0176884139482496</v>
      </c>
      <c r="I270" s="3">
        <v>93.25</v>
      </c>
      <c r="J270" s="3">
        <v>94.05</v>
      </c>
      <c r="K270" s="3">
        <v>91.9</v>
      </c>
      <c r="L270" s="3">
        <v>4.7806524184476897</v>
      </c>
    </row>
    <row r="271" spans="1:12" ht="15" customHeight="1" x14ac:dyDescent="0.25">
      <c r="A271" s="101">
        <v>42830</v>
      </c>
      <c r="B271" s="3">
        <v>93.5</v>
      </c>
      <c r="C271" s="99">
        <v>1189750</v>
      </c>
      <c r="D271" s="3">
        <v>0.34999999999999398</v>
      </c>
      <c r="E271" s="3">
        <v>0.37573805689747802</v>
      </c>
      <c r="F271" s="3">
        <v>0.37573523688081401</v>
      </c>
      <c r="G271" s="3">
        <v>96.388535000000005</v>
      </c>
      <c r="H271" s="3">
        <v>8.4235489313835696</v>
      </c>
      <c r="I271" s="3">
        <v>91.3</v>
      </c>
      <c r="J271" s="3">
        <v>93.75</v>
      </c>
      <c r="K271" s="3">
        <v>90.25</v>
      </c>
      <c r="L271" s="3">
        <v>5.1743532058492603</v>
      </c>
    </row>
    <row r="272" spans="1:12" ht="15" customHeight="1" x14ac:dyDescent="0.25">
      <c r="A272" s="101">
        <v>42831</v>
      </c>
      <c r="B272" s="3">
        <v>92.25</v>
      </c>
      <c r="C272" s="99">
        <v>825491</v>
      </c>
      <c r="D272" s="3">
        <v>-1.25</v>
      </c>
      <c r="E272" s="3">
        <v>-1.33689839572193</v>
      </c>
      <c r="F272" s="3">
        <v>-1.33689655102653</v>
      </c>
      <c r="G272" s="3">
        <v>95.099919999999997</v>
      </c>
      <c r="H272" s="3">
        <v>6.9740382452193304</v>
      </c>
      <c r="I272" s="3">
        <v>93.5</v>
      </c>
      <c r="J272" s="3">
        <v>93.5</v>
      </c>
      <c r="K272" s="3">
        <v>92</v>
      </c>
      <c r="L272" s="3">
        <v>3.7682789651293498</v>
      </c>
    </row>
    <row r="273" spans="1:12" ht="15" customHeight="1" x14ac:dyDescent="0.25">
      <c r="A273" s="101">
        <v>42832</v>
      </c>
      <c r="B273" s="3">
        <v>92</v>
      </c>
      <c r="C273" s="99">
        <v>706288</v>
      </c>
      <c r="D273" s="3">
        <v>-0.25</v>
      </c>
      <c r="E273" s="3">
        <v>-0.27100271002710102</v>
      </c>
      <c r="F273" s="3">
        <v>-0.271009691701107</v>
      </c>
      <c r="G273" s="3">
        <v>94.842190000000002</v>
      </c>
      <c r="H273" s="3">
        <v>6.68412823397074</v>
      </c>
      <c r="I273" s="3">
        <v>92.2</v>
      </c>
      <c r="J273" s="3">
        <v>92.75</v>
      </c>
      <c r="K273" s="3">
        <v>91</v>
      </c>
      <c r="L273" s="3">
        <v>3.48706411698537</v>
      </c>
    </row>
    <row r="274" spans="1:12" ht="15" customHeight="1" x14ac:dyDescent="0.25">
      <c r="A274" s="101">
        <v>42835</v>
      </c>
      <c r="B274" s="3">
        <v>93.15</v>
      </c>
      <c r="C274" s="99">
        <v>768351</v>
      </c>
      <c r="D274" s="3">
        <v>1.1499999999999999</v>
      </c>
      <c r="E274" s="3">
        <v>1.24999999999999</v>
      </c>
      <c r="F274" s="3">
        <v>1.2500080396709401</v>
      </c>
      <c r="G274" s="3">
        <v>96.027725000000004</v>
      </c>
      <c r="H274" s="3">
        <v>8.0176884139482496</v>
      </c>
      <c r="I274" s="3">
        <v>92</v>
      </c>
      <c r="J274" s="3">
        <v>93.7</v>
      </c>
      <c r="K274" s="3">
        <v>91.8</v>
      </c>
      <c r="L274" s="3">
        <v>4.7806524184476897</v>
      </c>
    </row>
    <row r="275" spans="1:12" ht="15" customHeight="1" x14ac:dyDescent="0.25">
      <c r="A275" s="101">
        <v>42836</v>
      </c>
      <c r="B275" s="3">
        <v>92.15</v>
      </c>
      <c r="C275" s="99">
        <v>951246</v>
      </c>
      <c r="D275" s="3">
        <v>-1</v>
      </c>
      <c r="E275" s="3">
        <v>-1.0735373054213599</v>
      </c>
      <c r="F275" s="3">
        <v>-1.0735389180572501</v>
      </c>
      <c r="G275" s="3">
        <v>94.996830000000003</v>
      </c>
      <c r="H275" s="3">
        <v>6.8580764904386902</v>
      </c>
      <c r="I275" s="3">
        <v>93.05</v>
      </c>
      <c r="J275" s="3">
        <v>93.6</v>
      </c>
      <c r="K275" s="3">
        <v>91.85</v>
      </c>
      <c r="L275" s="3">
        <v>3.6557930258717599</v>
      </c>
    </row>
    <row r="276" spans="1:12" ht="15" customHeight="1" x14ac:dyDescent="0.25">
      <c r="A276" s="101">
        <v>42837</v>
      </c>
      <c r="B276" s="3">
        <v>93.3</v>
      </c>
      <c r="C276" s="99">
        <v>812300</v>
      </c>
      <c r="D276" s="3">
        <v>1.1499999999999899</v>
      </c>
      <c r="E276" s="3">
        <v>1.24796527400976</v>
      </c>
      <c r="F276" s="3">
        <v>1.2479679585097601</v>
      </c>
      <c r="G276" s="3">
        <v>96.182360000000003</v>
      </c>
      <c r="H276" s="3">
        <v>8.1916310461192303</v>
      </c>
      <c r="I276" s="3">
        <v>92.3</v>
      </c>
      <c r="J276" s="3">
        <v>93.6</v>
      </c>
      <c r="K276" s="3">
        <v>91.95</v>
      </c>
      <c r="L276" s="3">
        <v>4.9493813273340699</v>
      </c>
    </row>
    <row r="277" spans="1:12" ht="15" customHeight="1" x14ac:dyDescent="0.25">
      <c r="A277" s="101">
        <v>42838</v>
      </c>
      <c r="B277" s="3">
        <v>93.15</v>
      </c>
      <c r="C277" s="99">
        <v>402642</v>
      </c>
      <c r="D277" s="3">
        <v>-0.149999999999991</v>
      </c>
      <c r="E277" s="3">
        <v>-0.16077170418005099</v>
      </c>
      <c r="F277" s="3">
        <v>-0.16077272381338401</v>
      </c>
      <c r="G277" s="3">
        <v>96.027725000000004</v>
      </c>
      <c r="H277" s="3">
        <v>8.0176884139482496</v>
      </c>
      <c r="I277" s="3">
        <v>94</v>
      </c>
      <c r="J277" s="3">
        <v>94.6</v>
      </c>
      <c r="K277" s="3">
        <v>93.15</v>
      </c>
      <c r="L277" s="3">
        <v>4.7806524184476897</v>
      </c>
    </row>
    <row r="278" spans="1:12" ht="15" customHeight="1" x14ac:dyDescent="0.25">
      <c r="A278" s="101">
        <v>42843</v>
      </c>
      <c r="B278" s="3">
        <v>93.35</v>
      </c>
      <c r="C278" s="99">
        <v>1304062</v>
      </c>
      <c r="D278" s="3">
        <v>0.19999999999998799</v>
      </c>
      <c r="E278" s="3">
        <v>0.21470746108425101</v>
      </c>
      <c r="F278" s="3">
        <v>0.214703618147771</v>
      </c>
      <c r="G278" s="3">
        <v>96.233900000000006</v>
      </c>
      <c r="H278" s="3">
        <v>8.2496062992125907</v>
      </c>
      <c r="I278" s="3">
        <v>93.2</v>
      </c>
      <c r="J278" s="3">
        <v>94.7</v>
      </c>
      <c r="K278" s="3">
        <v>93.05</v>
      </c>
      <c r="L278" s="3">
        <v>5.0056242969628597</v>
      </c>
    </row>
    <row r="279" spans="1:12" ht="15" customHeight="1" x14ac:dyDescent="0.25">
      <c r="A279" s="101">
        <v>42844</v>
      </c>
      <c r="B279" s="3">
        <v>94.05</v>
      </c>
      <c r="C279" s="99">
        <v>645990</v>
      </c>
      <c r="D279" s="3">
        <v>0.70000000000000195</v>
      </c>
      <c r="E279" s="3">
        <v>0.74986609534011195</v>
      </c>
      <c r="F279" s="3">
        <v>0.74987088749389696</v>
      </c>
      <c r="G279" s="3">
        <v>96.955529999999996</v>
      </c>
      <c r="H279" s="3">
        <v>9.0613385826771502</v>
      </c>
      <c r="I279" s="3">
        <v>93.5</v>
      </c>
      <c r="J279" s="3">
        <v>95.05</v>
      </c>
      <c r="K279" s="3">
        <v>93.35</v>
      </c>
      <c r="L279" s="3">
        <v>5.7930258717660097</v>
      </c>
    </row>
    <row r="280" spans="1:12" ht="15" customHeight="1" x14ac:dyDescent="0.25">
      <c r="A280" s="101">
        <v>42845</v>
      </c>
      <c r="B280" s="3">
        <v>94.75</v>
      </c>
      <c r="C280" s="99">
        <v>505567</v>
      </c>
      <c r="D280" s="3">
        <v>0.70000000000000195</v>
      </c>
      <c r="E280" s="3">
        <v>0.744284954811269</v>
      </c>
      <c r="F280" s="3">
        <v>0.74428451889232405</v>
      </c>
      <c r="G280" s="3">
        <v>97.677154999999999</v>
      </c>
      <c r="H280" s="3">
        <v>9.8730652418447598</v>
      </c>
      <c r="I280" s="3">
        <v>94.3</v>
      </c>
      <c r="J280" s="3">
        <v>95</v>
      </c>
      <c r="K280" s="3">
        <v>93.85</v>
      </c>
      <c r="L280" s="3">
        <v>6.5804274465691703</v>
      </c>
    </row>
    <row r="281" spans="1:12" ht="15" customHeight="1" x14ac:dyDescent="0.25">
      <c r="A281" s="101">
        <v>42846</v>
      </c>
      <c r="B281" s="3">
        <v>93.45</v>
      </c>
      <c r="C281" s="99">
        <v>521807</v>
      </c>
      <c r="D281" s="3">
        <v>-1.2999999999999901</v>
      </c>
      <c r="E281" s="3">
        <v>-1.37203166226912</v>
      </c>
      <c r="F281" s="3">
        <v>-1.3720352522552399</v>
      </c>
      <c r="G281" s="3">
        <v>96.33699</v>
      </c>
      <c r="H281" s="3">
        <v>8.3655680539932398</v>
      </c>
      <c r="I281" s="3">
        <v>94.75</v>
      </c>
      <c r="J281" s="3">
        <v>95.1</v>
      </c>
      <c r="K281" s="3">
        <v>93.1</v>
      </c>
      <c r="L281" s="3">
        <v>5.1181102362204598</v>
      </c>
    </row>
    <row r="282" spans="1:12" ht="15" customHeight="1" x14ac:dyDescent="0.25">
      <c r="A282" s="101">
        <v>42849</v>
      </c>
      <c r="B282" s="3">
        <v>93.85</v>
      </c>
      <c r="C282" s="99">
        <v>729199</v>
      </c>
      <c r="D282" s="3">
        <v>0.39999999999999097</v>
      </c>
      <c r="E282" s="3">
        <v>0.42803638309254399</v>
      </c>
      <c r="F282" s="3">
        <v>0.42803911560866897</v>
      </c>
      <c r="G282" s="3">
        <v>96.749350000000007</v>
      </c>
      <c r="H282" s="3">
        <v>8.8294150731158592</v>
      </c>
      <c r="I282" s="3">
        <v>94</v>
      </c>
      <c r="J282" s="3">
        <v>94.8</v>
      </c>
      <c r="K282" s="3">
        <v>93.55</v>
      </c>
      <c r="L282" s="3">
        <v>5.5680539932508299</v>
      </c>
    </row>
    <row r="283" spans="1:12" ht="15" customHeight="1" x14ac:dyDescent="0.25">
      <c r="A283" s="101">
        <v>42850</v>
      </c>
      <c r="B283" s="3">
        <v>95</v>
      </c>
      <c r="C283" s="99">
        <v>927510</v>
      </c>
      <c r="D283" s="3">
        <v>1.1499999999999999</v>
      </c>
      <c r="E283" s="3">
        <v>1.22535961640917</v>
      </c>
      <c r="F283" s="3">
        <v>1.2253570695823699</v>
      </c>
      <c r="G283" s="3">
        <v>97.934875000000005</v>
      </c>
      <c r="H283" s="3">
        <v>10.162964004499401</v>
      </c>
      <c r="I283" s="3">
        <v>94.35</v>
      </c>
      <c r="J283" s="3">
        <v>95.8</v>
      </c>
      <c r="K283" s="3">
        <v>93</v>
      </c>
      <c r="L283" s="3">
        <v>6.8616422947131497</v>
      </c>
    </row>
    <row r="284" spans="1:12" ht="15" customHeight="1" x14ac:dyDescent="0.25">
      <c r="A284" s="101">
        <v>42851</v>
      </c>
      <c r="B284" s="3">
        <v>91</v>
      </c>
      <c r="C284" s="99">
        <v>4156020.9999999902</v>
      </c>
      <c r="D284" s="3">
        <v>-4</v>
      </c>
      <c r="E284" s="3">
        <v>-4.2105263157894699</v>
      </c>
      <c r="F284" s="3">
        <v>-4.2105276593246197</v>
      </c>
      <c r="G284" s="3">
        <v>93.811300000000003</v>
      </c>
      <c r="H284" s="3">
        <v>5.52452193475815</v>
      </c>
      <c r="I284" s="3">
        <v>89.75</v>
      </c>
      <c r="J284" s="3">
        <v>91.85</v>
      </c>
      <c r="K284" s="3">
        <v>87.15</v>
      </c>
      <c r="L284" s="3">
        <v>2.3622047244094402</v>
      </c>
    </row>
    <row r="285" spans="1:12" ht="15" customHeight="1" x14ac:dyDescent="0.25">
      <c r="A285" s="101">
        <v>42852</v>
      </c>
      <c r="B285" s="3">
        <v>91.25</v>
      </c>
      <c r="C285" s="99">
        <v>2197285</v>
      </c>
      <c r="D285" s="3">
        <v>0.25</v>
      </c>
      <c r="E285" s="3">
        <v>0.27472527472527303</v>
      </c>
      <c r="F285" s="3">
        <v>0.274721701969804</v>
      </c>
      <c r="G285" s="3">
        <v>94.069019999999995</v>
      </c>
      <c r="H285" s="3">
        <v>5.8144206974128103</v>
      </c>
      <c r="I285" s="3">
        <v>89.5</v>
      </c>
      <c r="J285" s="3">
        <v>91.55</v>
      </c>
      <c r="K285" s="3">
        <v>89.25</v>
      </c>
      <c r="L285" s="3">
        <v>2.64341957255342</v>
      </c>
    </row>
    <row r="286" spans="1:12" ht="15" customHeight="1" x14ac:dyDescent="0.25">
      <c r="A286" s="101">
        <v>42853</v>
      </c>
      <c r="B286" s="3">
        <v>91.85</v>
      </c>
      <c r="C286" s="99">
        <v>681678</v>
      </c>
      <c r="D286" s="3">
        <v>0.59999999999999398</v>
      </c>
      <c r="E286" s="3">
        <v>0.65753424657532999</v>
      </c>
      <c r="F286" s="3">
        <v>0.65753847547258504</v>
      </c>
      <c r="G286" s="3">
        <v>94.687560000000005</v>
      </c>
      <c r="H286" s="3">
        <v>6.5101912260967296</v>
      </c>
      <c r="I286" s="3">
        <v>91.25</v>
      </c>
      <c r="J286" s="3">
        <v>91.95</v>
      </c>
      <c r="K286" s="3">
        <v>90.4</v>
      </c>
      <c r="L286" s="3">
        <v>3.3183352080989699</v>
      </c>
    </row>
    <row r="287" spans="1:12" ht="15" customHeight="1" x14ac:dyDescent="0.25">
      <c r="A287" s="101">
        <v>42857</v>
      </c>
      <c r="B287" s="3">
        <v>91.8</v>
      </c>
      <c r="C287" s="99">
        <v>780722</v>
      </c>
      <c r="D287" s="3">
        <v>-4.9999999999997102E-2</v>
      </c>
      <c r="E287" s="3">
        <v>-5.4436581382688497E-2</v>
      </c>
      <c r="F287" s="3">
        <v>-5.4427424257208402E-2</v>
      </c>
      <c r="G287" s="3">
        <v>94.636024000000006</v>
      </c>
      <c r="H287" s="3">
        <v>6.4522204724409402</v>
      </c>
      <c r="I287" s="3">
        <v>91.85</v>
      </c>
      <c r="J287" s="3">
        <v>92.6</v>
      </c>
      <c r="K287" s="3">
        <v>91.45</v>
      </c>
      <c r="L287" s="3">
        <v>3.26209223847018</v>
      </c>
    </row>
    <row r="288" spans="1:12" ht="15" customHeight="1" x14ac:dyDescent="0.25">
      <c r="A288" s="101">
        <v>42858</v>
      </c>
      <c r="B288" s="3">
        <v>91.6</v>
      </c>
      <c r="C288" s="99">
        <v>335357</v>
      </c>
      <c r="D288" s="3">
        <v>-0.20000000000000201</v>
      </c>
      <c r="E288" s="3">
        <v>-0.217864923747279</v>
      </c>
      <c r="F288" s="3">
        <v>-0.21787052254013101</v>
      </c>
      <c r="G288" s="3">
        <v>94.429839999999999</v>
      </c>
      <c r="H288" s="3">
        <v>6.2202924634420604</v>
      </c>
      <c r="I288" s="3">
        <v>92</v>
      </c>
      <c r="J288" s="3">
        <v>92</v>
      </c>
      <c r="K288" s="3">
        <v>90.8</v>
      </c>
      <c r="L288" s="3">
        <v>3.0371203599549901</v>
      </c>
    </row>
    <row r="289" spans="1:12" ht="15" customHeight="1" x14ac:dyDescent="0.25">
      <c r="A289" s="101">
        <v>42859</v>
      </c>
      <c r="B289" s="3">
        <v>94.05</v>
      </c>
      <c r="C289" s="99">
        <v>667847</v>
      </c>
      <c r="D289" s="3">
        <v>2.4500000000000002</v>
      </c>
      <c r="E289" s="3">
        <v>2.6746724890829698</v>
      </c>
      <c r="F289" s="3">
        <v>2.6746735989386399</v>
      </c>
      <c r="G289" s="3">
        <v>96.955529999999996</v>
      </c>
      <c r="H289" s="3">
        <v>9.0613385826771502</v>
      </c>
      <c r="I289" s="3">
        <v>91.6</v>
      </c>
      <c r="J289" s="3">
        <v>94.05</v>
      </c>
      <c r="K289" s="3">
        <v>91.6</v>
      </c>
      <c r="L289" s="3">
        <v>5.7930258717660097</v>
      </c>
    </row>
    <row r="290" spans="1:12" ht="15" customHeight="1" x14ac:dyDescent="0.25">
      <c r="A290" s="101">
        <v>42860</v>
      </c>
      <c r="B290" s="3">
        <v>93</v>
      </c>
      <c r="C290" s="99">
        <v>914282</v>
      </c>
      <c r="D290" s="3">
        <v>-1.0499999999999901</v>
      </c>
      <c r="E290" s="3">
        <v>-1.1164274322169001</v>
      </c>
      <c r="F290" s="3">
        <v>-1.11642935684018</v>
      </c>
      <c r="G290" s="3">
        <v>95.873090000000005</v>
      </c>
      <c r="H290" s="3">
        <v>7.8437457817772698</v>
      </c>
      <c r="I290" s="3">
        <v>94</v>
      </c>
      <c r="J290" s="3">
        <v>94.4</v>
      </c>
      <c r="K290" s="3">
        <v>92.5</v>
      </c>
      <c r="L290" s="3">
        <v>4.61192350956129</v>
      </c>
    </row>
    <row r="291" spans="1:12" ht="15" customHeight="1" x14ac:dyDescent="0.25">
      <c r="A291" s="101">
        <v>42863</v>
      </c>
      <c r="B291" s="3">
        <v>92.55</v>
      </c>
      <c r="C291" s="99">
        <v>542280</v>
      </c>
      <c r="D291" s="3">
        <v>-0.45000000000000201</v>
      </c>
      <c r="E291" s="3">
        <v>-0.483870967741939</v>
      </c>
      <c r="F291" s="3">
        <v>-0.48386361595313898</v>
      </c>
      <c r="G291" s="3">
        <v>95.409194999999997</v>
      </c>
      <c r="H291" s="3">
        <v>7.3219291338582497</v>
      </c>
      <c r="I291" s="3">
        <v>93.55</v>
      </c>
      <c r="J291" s="3">
        <v>93.75</v>
      </c>
      <c r="K291" s="3">
        <v>91.7</v>
      </c>
      <c r="L291" s="3">
        <v>4.1057367829021203</v>
      </c>
    </row>
    <row r="292" spans="1:12" ht="15" customHeight="1" x14ac:dyDescent="0.25">
      <c r="A292" s="101">
        <v>42864</v>
      </c>
      <c r="B292" s="3">
        <v>93.15</v>
      </c>
      <c r="C292" s="99">
        <v>521568.99999999901</v>
      </c>
      <c r="D292" s="3">
        <v>0.60000000000000797</v>
      </c>
      <c r="E292" s="3">
        <v>0.64829821717990999</v>
      </c>
      <c r="F292" s="3">
        <v>0.64829181296415195</v>
      </c>
      <c r="G292" s="3">
        <v>96.027725000000004</v>
      </c>
      <c r="H292" s="3">
        <v>8.0176884139482496</v>
      </c>
      <c r="I292" s="3">
        <v>92.55</v>
      </c>
      <c r="J292" s="3">
        <v>93.85</v>
      </c>
      <c r="K292" s="3">
        <v>92.5</v>
      </c>
      <c r="L292" s="3">
        <v>4.7806524184476897</v>
      </c>
    </row>
    <row r="293" spans="1:12" ht="15" customHeight="1" x14ac:dyDescent="0.25">
      <c r="A293" s="101">
        <v>42865</v>
      </c>
      <c r="B293" s="3">
        <v>94.75</v>
      </c>
      <c r="C293" s="99">
        <v>507697</v>
      </c>
      <c r="D293" s="3">
        <v>1.5999999999999901</v>
      </c>
      <c r="E293" s="3">
        <v>1.71765968867416</v>
      </c>
      <c r="F293" s="3">
        <v>1.71766018615977</v>
      </c>
      <c r="G293" s="3">
        <v>97.677154999999999</v>
      </c>
      <c r="H293" s="3">
        <v>9.8730652418447598</v>
      </c>
      <c r="I293" s="3">
        <v>93.3</v>
      </c>
      <c r="J293" s="3">
        <v>94.8</v>
      </c>
      <c r="K293" s="3">
        <v>92.85</v>
      </c>
      <c r="L293" s="3">
        <v>6.5804274465691703</v>
      </c>
    </row>
    <row r="294" spans="1:12" ht="15" customHeight="1" x14ac:dyDescent="0.25">
      <c r="A294" s="101">
        <v>42866</v>
      </c>
      <c r="B294" s="3">
        <v>94</v>
      </c>
      <c r="C294" s="99">
        <v>537513</v>
      </c>
      <c r="D294" s="3">
        <v>-0.75</v>
      </c>
      <c r="E294" s="3">
        <v>-0.79155672823219003</v>
      </c>
      <c r="F294" s="3">
        <v>-0.79155765746863305</v>
      </c>
      <c r="G294" s="3">
        <v>96.903983999999994</v>
      </c>
      <c r="H294" s="3">
        <v>9.0033565804274307</v>
      </c>
      <c r="I294" s="3">
        <v>95</v>
      </c>
      <c r="J294" s="3">
        <v>95</v>
      </c>
      <c r="K294" s="3">
        <v>93.2</v>
      </c>
      <c r="L294" s="3">
        <v>5.7367829021372199</v>
      </c>
    </row>
    <row r="295" spans="1:12" ht="15" customHeight="1" x14ac:dyDescent="0.25">
      <c r="A295" s="101">
        <v>42867</v>
      </c>
      <c r="B295" s="3">
        <v>94.25</v>
      </c>
      <c r="C295" s="99">
        <v>455031</v>
      </c>
      <c r="D295" s="3">
        <v>0.25</v>
      </c>
      <c r="E295" s="3">
        <v>0.26595744680850603</v>
      </c>
      <c r="F295" s="3">
        <v>0.26595500965160801</v>
      </c>
      <c r="G295" s="3">
        <v>97.161704999999998</v>
      </c>
      <c r="H295" s="3">
        <v>9.2932564679414895</v>
      </c>
      <c r="I295" s="3">
        <v>93.35</v>
      </c>
      <c r="J295" s="3">
        <v>94.7</v>
      </c>
      <c r="K295" s="3">
        <v>93.35</v>
      </c>
      <c r="L295" s="3">
        <v>6.0179977502812001</v>
      </c>
    </row>
    <row r="296" spans="1:12" ht="15" customHeight="1" x14ac:dyDescent="0.25">
      <c r="A296" s="101">
        <v>42870</v>
      </c>
      <c r="B296" s="3">
        <v>92.95</v>
      </c>
      <c r="C296" s="99">
        <v>860175</v>
      </c>
      <c r="D296" s="3">
        <v>-1.2999999999999901</v>
      </c>
      <c r="E296" s="3">
        <v>-1.3793103448275701</v>
      </c>
      <c r="F296" s="3">
        <v>-1.37931400030495</v>
      </c>
      <c r="G296" s="3">
        <v>95.821539999999999</v>
      </c>
      <c r="H296" s="3">
        <v>7.7857592800899802</v>
      </c>
      <c r="I296" s="3">
        <v>94.25</v>
      </c>
      <c r="J296" s="3">
        <v>94.35</v>
      </c>
      <c r="K296" s="3">
        <v>92.45</v>
      </c>
      <c r="L296" s="3">
        <v>4.5556805399325002</v>
      </c>
    </row>
    <row r="297" spans="1:12" ht="15" customHeight="1" x14ac:dyDescent="0.25">
      <c r="A297" s="101">
        <v>42871</v>
      </c>
      <c r="B297" s="3">
        <v>92.55</v>
      </c>
      <c r="C297" s="99">
        <v>933108</v>
      </c>
      <c r="D297" s="3">
        <v>-0.40000000000000502</v>
      </c>
      <c r="E297" s="3">
        <v>-0.43033889187735702</v>
      </c>
      <c r="F297" s="3">
        <v>-0.43032599976998698</v>
      </c>
      <c r="G297" s="3">
        <v>95.409194999999997</v>
      </c>
      <c r="H297" s="3">
        <v>7.3219291338582497</v>
      </c>
      <c r="I297" s="3">
        <v>93</v>
      </c>
      <c r="J297" s="3">
        <v>93.5</v>
      </c>
      <c r="K297" s="3">
        <v>91.6</v>
      </c>
      <c r="L297" s="3">
        <v>4.1057367829021203</v>
      </c>
    </row>
    <row r="298" spans="1:12" ht="15" customHeight="1" x14ac:dyDescent="0.25">
      <c r="A298" s="101">
        <v>42872</v>
      </c>
      <c r="B298" s="3">
        <v>88.75</v>
      </c>
      <c r="C298" s="99">
        <v>627450</v>
      </c>
      <c r="D298" s="3">
        <v>-3.7999999999999901</v>
      </c>
      <c r="E298" s="3">
        <v>-4.1058887088060398</v>
      </c>
      <c r="F298" s="3">
        <v>-0.302540022478969</v>
      </c>
      <c r="G298" s="3">
        <v>95.120543999999995</v>
      </c>
      <c r="H298" s="3">
        <v>6.9972373453318202</v>
      </c>
      <c r="I298" s="3">
        <v>89.2</v>
      </c>
      <c r="J298" s="3">
        <v>89.4</v>
      </c>
      <c r="K298" s="3">
        <v>88.3</v>
      </c>
      <c r="L298" s="3">
        <v>-0.168728908886395</v>
      </c>
    </row>
    <row r="299" spans="1:12" ht="15" customHeight="1" x14ac:dyDescent="0.25">
      <c r="A299" s="101">
        <v>42873</v>
      </c>
      <c r="B299" s="3">
        <v>88.95</v>
      </c>
      <c r="C299" s="99">
        <v>803282</v>
      </c>
      <c r="D299" s="3">
        <v>0.20000000000000201</v>
      </c>
      <c r="E299" s="3">
        <v>0.225352112676069</v>
      </c>
      <c r="F299" s="3">
        <v>0.225341436230652</v>
      </c>
      <c r="G299" s="3">
        <v>95.334890000000001</v>
      </c>
      <c r="H299" s="3">
        <v>7.2383464566929003</v>
      </c>
      <c r="I299" s="3">
        <v>88.4</v>
      </c>
      <c r="J299" s="3">
        <v>88.95</v>
      </c>
      <c r="K299" s="3">
        <v>86.85</v>
      </c>
      <c r="L299" s="3">
        <v>5.6242969628793202E-2</v>
      </c>
    </row>
    <row r="300" spans="1:12" ht="15" customHeight="1" x14ac:dyDescent="0.25">
      <c r="A300" s="101">
        <v>42874</v>
      </c>
      <c r="B300" s="3">
        <v>90</v>
      </c>
      <c r="C300" s="99">
        <v>1517903</v>
      </c>
      <c r="D300" s="3">
        <v>1.0499999999999901</v>
      </c>
      <c r="E300" s="3">
        <v>1.18043844856661</v>
      </c>
      <c r="F300" s="3">
        <v>1.1804450605649099</v>
      </c>
      <c r="G300" s="3">
        <v>96.460266000000004</v>
      </c>
      <c r="H300" s="3">
        <v>8.5042362204724302</v>
      </c>
      <c r="I300" s="3">
        <v>88.95</v>
      </c>
      <c r="J300" s="3">
        <v>91.35</v>
      </c>
      <c r="K300" s="3">
        <v>88.7</v>
      </c>
      <c r="L300" s="3">
        <v>1.2373453318335099</v>
      </c>
    </row>
    <row r="301" spans="1:12" ht="15" customHeight="1" x14ac:dyDescent="0.25">
      <c r="A301" s="101">
        <v>42877</v>
      </c>
      <c r="B301" s="3">
        <v>89.5</v>
      </c>
      <c r="C301" s="99">
        <v>432091</v>
      </c>
      <c r="D301" s="3">
        <v>-0.5</v>
      </c>
      <c r="E301" s="3">
        <v>-0.55555555555555303</v>
      </c>
      <c r="F301" s="3">
        <v>-0.55555102864842598</v>
      </c>
      <c r="G301" s="3">
        <v>95.924379999999999</v>
      </c>
      <c r="H301" s="3">
        <v>7.9014398200224898</v>
      </c>
      <c r="I301" s="3">
        <v>89.9</v>
      </c>
      <c r="J301" s="3">
        <v>90.35</v>
      </c>
      <c r="K301" s="3">
        <v>88.6</v>
      </c>
      <c r="L301" s="3">
        <v>0.67491563554555001</v>
      </c>
    </row>
    <row r="302" spans="1:12" ht="15" customHeight="1" x14ac:dyDescent="0.25">
      <c r="A302" s="101">
        <v>42878</v>
      </c>
      <c r="B302" s="3">
        <v>90.1</v>
      </c>
      <c r="C302" s="99">
        <v>337059</v>
      </c>
      <c r="D302" s="3">
        <v>0.59999999999999398</v>
      </c>
      <c r="E302" s="3">
        <v>0.67039106145250205</v>
      </c>
      <c r="F302" s="3">
        <v>0.67038640228895796</v>
      </c>
      <c r="G302" s="3">
        <v>96.567443999999995</v>
      </c>
      <c r="H302" s="3">
        <v>8.6247964004499291</v>
      </c>
      <c r="I302" s="3">
        <v>89.5</v>
      </c>
      <c r="J302" s="3">
        <v>90.45</v>
      </c>
      <c r="K302" s="3">
        <v>89.25</v>
      </c>
      <c r="L302" s="3">
        <v>1.3498312710911</v>
      </c>
    </row>
    <row r="303" spans="1:12" ht="15" customHeight="1" x14ac:dyDescent="0.25">
      <c r="A303" s="101">
        <v>42879</v>
      </c>
      <c r="B303" s="3">
        <v>90.9</v>
      </c>
      <c r="C303" s="99">
        <v>295235</v>
      </c>
      <c r="D303" s="3">
        <v>0.80000000000001104</v>
      </c>
      <c r="E303" s="3">
        <v>0.88790233074362801</v>
      </c>
      <c r="F303" s="3">
        <v>0.88790379498913097</v>
      </c>
      <c r="G303" s="3">
        <v>97.424869999999999</v>
      </c>
      <c r="H303" s="3">
        <v>9.5892800899887405</v>
      </c>
      <c r="I303" s="3">
        <v>89.7</v>
      </c>
      <c r="J303" s="3">
        <v>91.3</v>
      </c>
      <c r="K303" s="3">
        <v>89.7</v>
      </c>
      <c r="L303" s="3">
        <v>2.2497187851518499</v>
      </c>
    </row>
    <row r="304" spans="1:12" ht="15" customHeight="1" x14ac:dyDescent="0.25">
      <c r="A304" s="101">
        <v>42881</v>
      </c>
      <c r="B304" s="3">
        <v>90.85</v>
      </c>
      <c r="C304" s="99">
        <v>611978</v>
      </c>
      <c r="D304" s="3">
        <v>-5.0000000000011299E-2</v>
      </c>
      <c r="E304" s="3">
        <v>-5.5005500550064902E-2</v>
      </c>
      <c r="F304" s="3">
        <v>-5.5006488589615099E-2</v>
      </c>
      <c r="G304" s="3">
        <v>97.371279999999999</v>
      </c>
      <c r="H304" s="3">
        <v>9.5289988751405907</v>
      </c>
      <c r="I304" s="3">
        <v>91</v>
      </c>
      <c r="J304" s="3">
        <v>91.45</v>
      </c>
      <c r="K304" s="3">
        <v>90.25</v>
      </c>
      <c r="L304" s="3">
        <v>2.1934758155230401</v>
      </c>
    </row>
    <row r="305" spans="1:12" ht="15" customHeight="1" x14ac:dyDescent="0.25">
      <c r="A305" s="101">
        <v>42884</v>
      </c>
      <c r="B305" s="3">
        <v>91.2</v>
      </c>
      <c r="C305" s="99">
        <v>399164</v>
      </c>
      <c r="D305" s="3">
        <v>0.35000000000000803</v>
      </c>
      <c r="E305" s="3">
        <v>0.38525041276831201</v>
      </c>
      <c r="F305" s="3">
        <v>0.38524706669151798</v>
      </c>
      <c r="G305" s="3">
        <v>97.746399999999994</v>
      </c>
      <c r="H305" s="3">
        <v>9.9509561304836698</v>
      </c>
      <c r="I305" s="3">
        <v>91</v>
      </c>
      <c r="J305" s="3">
        <v>91.9</v>
      </c>
      <c r="K305" s="3">
        <v>90.15</v>
      </c>
      <c r="L305" s="3">
        <v>2.5871766029246301</v>
      </c>
    </row>
    <row r="306" spans="1:12" ht="15" customHeight="1" x14ac:dyDescent="0.25">
      <c r="A306" s="101">
        <v>42885</v>
      </c>
      <c r="B306" s="3">
        <v>91.1</v>
      </c>
      <c r="C306" s="99">
        <v>476581</v>
      </c>
      <c r="D306" s="3">
        <v>-0.100000000000008</v>
      </c>
      <c r="E306" s="3">
        <v>-0.109649122807031</v>
      </c>
      <c r="F306" s="3">
        <v>-0.109651097124807</v>
      </c>
      <c r="G306" s="3">
        <v>97.639219999999995</v>
      </c>
      <c r="H306" s="3">
        <v>9.8303937007873792</v>
      </c>
      <c r="I306" s="3">
        <v>91</v>
      </c>
      <c r="J306" s="3">
        <v>91.3</v>
      </c>
      <c r="K306" s="3">
        <v>90.65</v>
      </c>
      <c r="L306" s="3">
        <v>2.4746906636670198</v>
      </c>
    </row>
    <row r="307" spans="1:12" ht="15" customHeight="1" x14ac:dyDescent="0.25">
      <c r="A307" s="101">
        <v>42886</v>
      </c>
      <c r="B307" s="3">
        <v>93.35</v>
      </c>
      <c r="C307" s="99">
        <v>1259334</v>
      </c>
      <c r="D307" s="3">
        <v>2.25</v>
      </c>
      <c r="E307" s="3">
        <v>2.4698133918770599</v>
      </c>
      <c r="F307" s="3">
        <v>2.4698169444614599</v>
      </c>
      <c r="G307" s="3">
        <v>100.05073</v>
      </c>
      <c r="H307" s="3">
        <v>12.543003374578101</v>
      </c>
      <c r="I307" s="3">
        <v>91.2</v>
      </c>
      <c r="J307" s="3">
        <v>93.45</v>
      </c>
      <c r="K307" s="3">
        <v>91.2</v>
      </c>
      <c r="L307" s="3">
        <v>5.0056242969628597</v>
      </c>
    </row>
    <row r="308" spans="1:12" ht="15" customHeight="1" x14ac:dyDescent="0.25">
      <c r="A308" s="101">
        <v>42887</v>
      </c>
      <c r="B308" s="3">
        <v>93.9</v>
      </c>
      <c r="C308" s="99">
        <v>723470</v>
      </c>
      <c r="D308" s="3">
        <v>0.55000000000001104</v>
      </c>
      <c r="E308" s="3">
        <v>0.58918050348153395</v>
      </c>
      <c r="F308" s="3">
        <v>0.58918110842369698</v>
      </c>
      <c r="G308" s="3">
        <v>100.64021</v>
      </c>
      <c r="H308" s="3">
        <v>13.2060854893138</v>
      </c>
      <c r="I308" s="3">
        <v>93.35</v>
      </c>
      <c r="J308" s="3">
        <v>94.3</v>
      </c>
      <c r="K308" s="3">
        <v>93.3</v>
      </c>
      <c r="L308" s="3">
        <v>5.6242969628796304</v>
      </c>
    </row>
    <row r="309" spans="1:12" ht="15" customHeight="1" x14ac:dyDescent="0.25">
      <c r="A309" s="101">
        <v>42888</v>
      </c>
      <c r="B309" s="3">
        <v>93.55</v>
      </c>
      <c r="C309" s="99">
        <v>753357</v>
      </c>
      <c r="D309" s="3">
        <v>-0.35000000000000803</v>
      </c>
      <c r="E309" s="3">
        <v>-0.37273695420660902</v>
      </c>
      <c r="F309" s="3">
        <v>-0.37273372144195299</v>
      </c>
      <c r="G309" s="3">
        <v>100.26509</v>
      </c>
      <c r="H309" s="3">
        <v>12.7841282339707</v>
      </c>
      <c r="I309" s="3">
        <v>95</v>
      </c>
      <c r="J309" s="3">
        <v>95</v>
      </c>
      <c r="K309" s="3">
        <v>93.3</v>
      </c>
      <c r="L309" s="3">
        <v>5.2305961754780501</v>
      </c>
    </row>
    <row r="310" spans="1:12" ht="15" customHeight="1" x14ac:dyDescent="0.25">
      <c r="A310" s="101">
        <v>42891</v>
      </c>
      <c r="B310" s="3">
        <v>91.8</v>
      </c>
      <c r="C310" s="99">
        <v>506537</v>
      </c>
      <c r="D310" s="3">
        <v>-1.75</v>
      </c>
      <c r="E310" s="3">
        <v>-1.87065740245857</v>
      </c>
      <c r="F310" s="3">
        <v>-1.8706610645838799</v>
      </c>
      <c r="G310" s="3">
        <v>98.389470000000003</v>
      </c>
      <c r="H310" s="3">
        <v>10.6743194600674</v>
      </c>
      <c r="I310" s="3">
        <v>93.55</v>
      </c>
      <c r="J310" s="3">
        <v>94.05</v>
      </c>
      <c r="K310" s="3">
        <v>90.95</v>
      </c>
      <c r="L310" s="3">
        <v>3.26209223847018</v>
      </c>
    </row>
    <row r="311" spans="1:12" ht="15" customHeight="1" x14ac:dyDescent="0.25">
      <c r="A311" s="101">
        <v>42893</v>
      </c>
      <c r="B311" s="3">
        <v>91.45</v>
      </c>
      <c r="C311" s="99">
        <v>2068821</v>
      </c>
      <c r="D311" s="3">
        <v>-0.34999999999999398</v>
      </c>
      <c r="E311" s="3">
        <v>-0.381263616557725</v>
      </c>
      <c r="F311" s="3">
        <v>-0.38127047538725201</v>
      </c>
      <c r="G311" s="3">
        <v>98.014340000000004</v>
      </c>
      <c r="H311" s="3">
        <v>10.2523509561304</v>
      </c>
      <c r="I311" s="3">
        <v>92.5</v>
      </c>
      <c r="J311" s="3">
        <v>93.45</v>
      </c>
      <c r="K311" s="3">
        <v>90.9</v>
      </c>
      <c r="L311" s="3">
        <v>2.8683914510686099</v>
      </c>
    </row>
    <row r="312" spans="1:12" ht="15" customHeight="1" x14ac:dyDescent="0.25">
      <c r="A312" s="101">
        <v>42894</v>
      </c>
      <c r="B312" s="3">
        <v>90.5</v>
      </c>
      <c r="C312" s="99">
        <v>3832400</v>
      </c>
      <c r="D312" s="3">
        <v>-0.95000000000000195</v>
      </c>
      <c r="E312" s="3">
        <v>-1.0388190267905899</v>
      </c>
      <c r="F312" s="3">
        <v>-1.03881227991741</v>
      </c>
      <c r="G312" s="3">
        <v>96.996155000000002</v>
      </c>
      <c r="H312" s="3">
        <v>9.1070359955005493</v>
      </c>
      <c r="I312" s="3">
        <v>92</v>
      </c>
      <c r="J312" s="3">
        <v>92.3</v>
      </c>
      <c r="K312" s="3">
        <v>90.15</v>
      </c>
      <c r="L312" s="3">
        <v>1.7997750281214699</v>
      </c>
    </row>
    <row r="313" spans="1:12" ht="15" customHeight="1" x14ac:dyDescent="0.25">
      <c r="A313" s="101">
        <v>42895</v>
      </c>
      <c r="B313" s="3">
        <v>91.2</v>
      </c>
      <c r="C313" s="99">
        <v>964068</v>
      </c>
      <c r="D313" s="3">
        <v>0.70000000000000195</v>
      </c>
      <c r="E313" s="3">
        <v>0.77348066298343898</v>
      </c>
      <c r="F313" s="3">
        <v>0.77347911368239597</v>
      </c>
      <c r="G313" s="3">
        <v>97.746399999999994</v>
      </c>
      <c r="H313" s="3">
        <v>9.9509561304836698</v>
      </c>
      <c r="I313" s="3">
        <v>90.5</v>
      </c>
      <c r="J313" s="3">
        <v>91.75</v>
      </c>
      <c r="K313" s="3">
        <v>89.8</v>
      </c>
      <c r="L313" s="3">
        <v>2.5871766029246301</v>
      </c>
    </row>
    <row r="314" spans="1:12" ht="15" customHeight="1" x14ac:dyDescent="0.25">
      <c r="A314" s="101">
        <v>42898</v>
      </c>
      <c r="B314" s="3">
        <v>91.2</v>
      </c>
      <c r="C314" s="99">
        <v>600229</v>
      </c>
      <c r="D314" s="3"/>
      <c r="E314" s="3"/>
      <c r="F314" s="3"/>
      <c r="G314" s="3">
        <v>97.746399999999994</v>
      </c>
      <c r="H314" s="3">
        <v>9.9509561304836698</v>
      </c>
      <c r="I314" s="3">
        <v>92.6</v>
      </c>
      <c r="J314" s="3">
        <v>92.6</v>
      </c>
      <c r="K314" s="3">
        <v>90.4</v>
      </c>
      <c r="L314" s="3">
        <v>2.5871766029246301</v>
      </c>
    </row>
    <row r="315" spans="1:12" ht="15" customHeight="1" x14ac:dyDescent="0.25">
      <c r="A315" s="101">
        <v>42899</v>
      </c>
      <c r="B315" s="3">
        <v>94.1</v>
      </c>
      <c r="C315" s="99">
        <v>647743</v>
      </c>
      <c r="D315" s="3">
        <v>2.8999999999999901</v>
      </c>
      <c r="E315" s="3">
        <v>3.1798245614035099</v>
      </c>
      <c r="F315" s="3">
        <v>3.1798306638403102</v>
      </c>
      <c r="G315" s="3">
        <v>100.85457</v>
      </c>
      <c r="H315" s="3">
        <v>13.447210348706299</v>
      </c>
      <c r="I315" s="3">
        <v>91.85</v>
      </c>
      <c r="J315" s="3">
        <v>94.45</v>
      </c>
      <c r="K315" s="3">
        <v>91.55</v>
      </c>
      <c r="L315" s="3">
        <v>5.8492688413948102</v>
      </c>
    </row>
    <row r="316" spans="1:12" ht="15" customHeight="1" x14ac:dyDescent="0.25">
      <c r="A316" s="101">
        <v>42900</v>
      </c>
      <c r="B316" s="3">
        <v>96.3</v>
      </c>
      <c r="C316" s="99">
        <v>2006920</v>
      </c>
      <c r="D316" s="3">
        <v>2.2000000000000002</v>
      </c>
      <c r="E316" s="3">
        <v>2.3379383634431501</v>
      </c>
      <c r="F316" s="3">
        <v>2.3379406604975901</v>
      </c>
      <c r="G316" s="3">
        <v>103.21249</v>
      </c>
      <c r="H316" s="3">
        <v>16.099538807649001</v>
      </c>
      <c r="I316" s="3">
        <v>94</v>
      </c>
      <c r="J316" s="3">
        <v>97.95</v>
      </c>
      <c r="K316" s="3">
        <v>93.85</v>
      </c>
      <c r="L316" s="3">
        <v>8.3239595050618505</v>
      </c>
    </row>
    <row r="317" spans="1:12" ht="15" customHeight="1" x14ac:dyDescent="0.25">
      <c r="A317" s="101">
        <v>42901</v>
      </c>
      <c r="B317" s="3">
        <v>94.05</v>
      </c>
      <c r="C317" s="99">
        <v>724581</v>
      </c>
      <c r="D317" s="3">
        <v>-2.25</v>
      </c>
      <c r="E317" s="3">
        <v>-2.3364485981308301</v>
      </c>
      <c r="F317" s="3">
        <v>-2.3364517220735599</v>
      </c>
      <c r="G317" s="3">
        <v>100.80098</v>
      </c>
      <c r="H317" s="3">
        <v>13.386929133858199</v>
      </c>
      <c r="I317" s="3">
        <v>96.3</v>
      </c>
      <c r="J317" s="3">
        <v>96.5</v>
      </c>
      <c r="K317" s="3">
        <v>93.3</v>
      </c>
      <c r="L317" s="3">
        <v>5.7930258717660097</v>
      </c>
    </row>
    <row r="318" spans="1:12" ht="15" customHeight="1" x14ac:dyDescent="0.25">
      <c r="A318" s="101">
        <v>42902</v>
      </c>
      <c r="B318" s="3">
        <v>95.7</v>
      </c>
      <c r="C318" s="99">
        <v>646282</v>
      </c>
      <c r="D318" s="3">
        <v>1.65</v>
      </c>
      <c r="E318" s="3">
        <v>1.7543859649122799</v>
      </c>
      <c r="F318" s="3">
        <v>1.7543777848191699</v>
      </c>
      <c r="G318" s="3">
        <v>102.56941</v>
      </c>
      <c r="H318" s="3">
        <v>15.3761642294713</v>
      </c>
      <c r="I318" s="3">
        <v>94.05</v>
      </c>
      <c r="J318" s="3">
        <v>96.35</v>
      </c>
      <c r="K318" s="3">
        <v>94.05</v>
      </c>
      <c r="L318" s="3">
        <v>7.6490438695162997</v>
      </c>
    </row>
    <row r="319" spans="1:12" ht="15" customHeight="1" x14ac:dyDescent="0.25">
      <c r="A319" s="101">
        <v>42905</v>
      </c>
      <c r="B319" s="3">
        <v>94.8</v>
      </c>
      <c r="C319" s="99">
        <v>468898</v>
      </c>
      <c r="D319" s="3">
        <v>-0.90000000000000502</v>
      </c>
      <c r="E319" s="3">
        <v>-0.94043887147335903</v>
      </c>
      <c r="F319" s="3">
        <v>-0.940426585275278</v>
      </c>
      <c r="G319" s="3">
        <v>101.60482</v>
      </c>
      <c r="H319" s="3">
        <v>14.2911361079864</v>
      </c>
      <c r="I319" s="3">
        <v>96</v>
      </c>
      <c r="J319" s="3">
        <v>96.75</v>
      </c>
      <c r="K319" s="3">
        <v>94.8</v>
      </c>
      <c r="L319" s="3">
        <v>6.6366704161979602</v>
      </c>
    </row>
    <row r="320" spans="1:12" ht="15" customHeight="1" x14ac:dyDescent="0.25">
      <c r="A320" s="101">
        <v>42906</v>
      </c>
      <c r="B320" s="3">
        <v>96.25</v>
      </c>
      <c r="C320" s="99">
        <v>489811</v>
      </c>
      <c r="D320" s="3">
        <v>1.45</v>
      </c>
      <c r="E320" s="3">
        <v>1.5295358649788999</v>
      </c>
      <c r="F320" s="3">
        <v>1.52953373668689</v>
      </c>
      <c r="G320" s="3">
        <v>103.1589</v>
      </c>
      <c r="H320" s="3">
        <v>16.039257592800801</v>
      </c>
      <c r="I320" s="3">
        <v>95.6</v>
      </c>
      <c r="J320" s="3">
        <v>96.6</v>
      </c>
      <c r="K320" s="3">
        <v>94.6</v>
      </c>
      <c r="L320" s="3">
        <v>8.2677165354330597</v>
      </c>
    </row>
    <row r="321" spans="1:12" ht="15" customHeight="1" x14ac:dyDescent="0.25">
      <c r="A321" s="101">
        <v>42907</v>
      </c>
      <c r="B321" s="3">
        <v>97.55</v>
      </c>
      <c r="C321" s="99">
        <v>913769</v>
      </c>
      <c r="D321" s="3">
        <v>1.2999999999999901</v>
      </c>
      <c r="E321" s="3">
        <v>1.35064935064934</v>
      </c>
      <c r="F321" s="3">
        <v>1.35065030743832</v>
      </c>
      <c r="G321" s="3">
        <v>104.552216</v>
      </c>
      <c r="H321" s="3">
        <v>17.606542182227201</v>
      </c>
      <c r="I321" s="3">
        <v>95.65</v>
      </c>
      <c r="J321" s="3">
        <v>97.9</v>
      </c>
      <c r="K321" s="3">
        <v>95.5</v>
      </c>
      <c r="L321" s="3">
        <v>9.7300337457817605</v>
      </c>
    </row>
    <row r="322" spans="1:12" ht="15" customHeight="1" x14ac:dyDescent="0.25">
      <c r="A322" s="101">
        <v>42908</v>
      </c>
      <c r="B322" s="3">
        <v>98.9</v>
      </c>
      <c r="C322" s="99">
        <v>714545</v>
      </c>
      <c r="D322" s="3">
        <v>1.35</v>
      </c>
      <c r="E322" s="3">
        <v>1.3839056893900601</v>
      </c>
      <c r="F322" s="3">
        <v>1.38390084433983</v>
      </c>
      <c r="G322" s="3">
        <v>105.999115</v>
      </c>
      <c r="H322" s="3">
        <v>19.234100112485901</v>
      </c>
      <c r="I322" s="3">
        <v>97.85</v>
      </c>
      <c r="J322" s="3">
        <v>99.2</v>
      </c>
      <c r="K322" s="3">
        <v>96.95</v>
      </c>
      <c r="L322" s="3">
        <v>11.2485939257592</v>
      </c>
    </row>
    <row r="323" spans="1:12" ht="15" customHeight="1" x14ac:dyDescent="0.25">
      <c r="A323" s="101">
        <v>42912</v>
      </c>
      <c r="B323" s="3">
        <v>96.7</v>
      </c>
      <c r="C323" s="99">
        <v>566155</v>
      </c>
      <c r="D323" s="3">
        <v>-2.2000000000000002</v>
      </c>
      <c r="E323" s="3">
        <v>-2.2244691607684599</v>
      </c>
      <c r="F323" s="3">
        <v>-2.2244666854058202</v>
      </c>
      <c r="G323" s="3">
        <v>103.6412</v>
      </c>
      <c r="H323" s="3">
        <v>16.5817772778402</v>
      </c>
      <c r="I323" s="3">
        <v>99</v>
      </c>
      <c r="J323" s="3">
        <v>99.85</v>
      </c>
      <c r="K323" s="3">
        <v>96.65</v>
      </c>
      <c r="L323" s="3">
        <v>8.7739032620922295</v>
      </c>
    </row>
    <row r="324" spans="1:12" ht="15" customHeight="1" x14ac:dyDescent="0.25">
      <c r="A324" s="101">
        <v>42913</v>
      </c>
      <c r="B324" s="3">
        <v>96.7</v>
      </c>
      <c r="C324" s="99">
        <v>535016</v>
      </c>
      <c r="D324" s="3"/>
      <c r="E324" s="3"/>
      <c r="F324" s="3"/>
      <c r="G324" s="3">
        <v>103.6412</v>
      </c>
      <c r="H324" s="3">
        <v>16.5817772778402</v>
      </c>
      <c r="I324" s="3">
        <v>96.65</v>
      </c>
      <c r="J324" s="3">
        <v>97.1</v>
      </c>
      <c r="K324" s="3">
        <v>94.9</v>
      </c>
      <c r="L324" s="3">
        <v>8.7739032620922295</v>
      </c>
    </row>
    <row r="325" spans="1:12" ht="15" customHeight="1" x14ac:dyDescent="0.25">
      <c r="A325" s="101">
        <v>42914</v>
      </c>
      <c r="B325" s="3">
        <v>98.35</v>
      </c>
      <c r="C325" s="99">
        <v>639221</v>
      </c>
      <c r="D325" s="3">
        <v>1.6499999999999899</v>
      </c>
      <c r="E325" s="3">
        <v>1.70630816959667</v>
      </c>
      <c r="F325" s="3">
        <v>1.7063098458913899</v>
      </c>
      <c r="G325" s="3">
        <v>105.40964</v>
      </c>
      <c r="H325" s="3">
        <v>18.5710236220472</v>
      </c>
      <c r="I325" s="3">
        <v>96.7</v>
      </c>
      <c r="J325" s="3">
        <v>98.9</v>
      </c>
      <c r="K325" s="3">
        <v>95.95</v>
      </c>
      <c r="L325" s="3">
        <v>10.629921259842501</v>
      </c>
    </row>
    <row r="326" spans="1:12" ht="15" customHeight="1" x14ac:dyDescent="0.25">
      <c r="A326" s="101">
        <v>42915</v>
      </c>
      <c r="B326" s="3">
        <v>95.3</v>
      </c>
      <c r="C326" s="99">
        <v>878800</v>
      </c>
      <c r="D326" s="3">
        <v>-3.0499999999999901</v>
      </c>
      <c r="E326" s="3">
        <v>-3.10116929334011</v>
      </c>
      <c r="F326" s="3">
        <v>-3.1011679766670199</v>
      </c>
      <c r="G326" s="3">
        <v>102.14071</v>
      </c>
      <c r="H326" s="3">
        <v>14.893937007873999</v>
      </c>
      <c r="I326" s="3">
        <v>98.3</v>
      </c>
      <c r="J326" s="3">
        <v>98.75</v>
      </c>
      <c r="K326" s="3">
        <v>94.9</v>
      </c>
      <c r="L326" s="3">
        <v>7.1991001124859197</v>
      </c>
    </row>
    <row r="327" spans="1:12" ht="15" customHeight="1" x14ac:dyDescent="0.25">
      <c r="A327" s="101">
        <v>42916</v>
      </c>
      <c r="B327" s="3">
        <v>95.3</v>
      </c>
      <c r="C327" s="99">
        <v>704052</v>
      </c>
      <c r="D327" s="3"/>
      <c r="E327" s="3"/>
      <c r="F327" s="3"/>
      <c r="G327" s="3">
        <v>102.14071</v>
      </c>
      <c r="H327" s="3">
        <v>14.893937007873999</v>
      </c>
      <c r="I327" s="3">
        <v>95</v>
      </c>
      <c r="J327" s="3">
        <v>96.6</v>
      </c>
      <c r="K327" s="3">
        <v>94.85</v>
      </c>
      <c r="L327" s="3">
        <v>7.1991001124859197</v>
      </c>
    </row>
    <row r="328" spans="1:12" ht="15" customHeight="1" x14ac:dyDescent="0.25">
      <c r="A328" s="101">
        <v>42919</v>
      </c>
      <c r="B328" s="3">
        <v>94.25</v>
      </c>
      <c r="C328" s="99">
        <v>673603</v>
      </c>
      <c r="D328" s="3">
        <v>-1.0499999999999901</v>
      </c>
      <c r="E328" s="3">
        <v>-1.10178384050366</v>
      </c>
      <c r="F328" s="3">
        <v>-1.1017888949469801</v>
      </c>
      <c r="G328" s="3">
        <v>101.01533499999999</v>
      </c>
      <c r="H328" s="3">
        <v>13.628048368953801</v>
      </c>
      <c r="I328" s="3">
        <v>94</v>
      </c>
      <c r="J328" s="3">
        <v>95.45</v>
      </c>
      <c r="K328" s="3">
        <v>93.1</v>
      </c>
      <c r="L328" s="3">
        <v>6.0179977502812001</v>
      </c>
    </row>
    <row r="329" spans="1:12" ht="15" customHeight="1" x14ac:dyDescent="0.25">
      <c r="A329" s="101">
        <v>42920</v>
      </c>
      <c r="B329" s="3">
        <v>92.6</v>
      </c>
      <c r="C329" s="99">
        <v>773804</v>
      </c>
      <c r="D329" s="3">
        <v>-1.65</v>
      </c>
      <c r="E329" s="3">
        <v>-1.7506631299734801</v>
      </c>
      <c r="F329" s="3">
        <v>-1.7506648866729</v>
      </c>
      <c r="G329" s="3">
        <v>99.246894999999995</v>
      </c>
      <c r="H329" s="3">
        <v>11.6388020247468</v>
      </c>
      <c r="I329" s="3">
        <v>92</v>
      </c>
      <c r="J329" s="3">
        <v>93.15</v>
      </c>
      <c r="K329" s="3">
        <v>90.6</v>
      </c>
      <c r="L329" s="3">
        <v>4.1619797525309199</v>
      </c>
    </row>
    <row r="330" spans="1:12" ht="15" customHeight="1" x14ac:dyDescent="0.25">
      <c r="A330" s="101">
        <v>42921</v>
      </c>
      <c r="B330" s="3">
        <v>90.2</v>
      </c>
      <c r="C330" s="99">
        <v>990257</v>
      </c>
      <c r="D330" s="3">
        <v>-2.3999999999999901</v>
      </c>
      <c r="E330" s="3">
        <v>-2.5917926565874598</v>
      </c>
      <c r="F330" s="3">
        <v>-2.5917939296740502</v>
      </c>
      <c r="G330" s="3">
        <v>96.674620000000004</v>
      </c>
      <c r="H330" s="3">
        <v>8.7453543307086594</v>
      </c>
      <c r="I330" s="3">
        <v>92</v>
      </c>
      <c r="J330" s="3">
        <v>92.3</v>
      </c>
      <c r="K330" s="3">
        <v>89.65</v>
      </c>
      <c r="L330" s="3">
        <v>1.4623172103487001</v>
      </c>
    </row>
    <row r="331" spans="1:12" ht="15" customHeight="1" x14ac:dyDescent="0.25">
      <c r="A331" s="101">
        <v>42922</v>
      </c>
      <c r="B331" s="3">
        <v>89.45</v>
      </c>
      <c r="C331" s="99">
        <v>763011</v>
      </c>
      <c r="D331" s="3">
        <v>-0.75</v>
      </c>
      <c r="E331" s="3">
        <v>-0.83148558758314695</v>
      </c>
      <c r="F331" s="3">
        <v>-0.83149020911590299</v>
      </c>
      <c r="G331" s="3">
        <v>95.870779999999996</v>
      </c>
      <c r="H331" s="3">
        <v>7.84114735658041</v>
      </c>
      <c r="I331" s="3">
        <v>90.15</v>
      </c>
      <c r="J331" s="3">
        <v>90.75</v>
      </c>
      <c r="K331" s="3">
        <v>88.65</v>
      </c>
      <c r="L331" s="3">
        <v>0.61867266591675696</v>
      </c>
    </row>
    <row r="332" spans="1:12" ht="15" customHeight="1" x14ac:dyDescent="0.25">
      <c r="A332" s="101">
        <v>42923</v>
      </c>
      <c r="B332" s="3">
        <v>89.8</v>
      </c>
      <c r="C332" s="99">
        <v>342785</v>
      </c>
      <c r="D332" s="3">
        <v>0.34999999999999398</v>
      </c>
      <c r="E332" s="3">
        <v>0.39128004471771199</v>
      </c>
      <c r="F332" s="3">
        <v>0.39128710541418399</v>
      </c>
      <c r="G332" s="3">
        <v>96.245909999999995</v>
      </c>
      <c r="H332" s="3">
        <v>8.26311586051742</v>
      </c>
      <c r="I332" s="3">
        <v>89.4</v>
      </c>
      <c r="J332" s="3">
        <v>89.85</v>
      </c>
      <c r="K332" s="3">
        <v>88.9</v>
      </c>
      <c r="L332" s="3">
        <v>1.01237345331832</v>
      </c>
    </row>
    <row r="333" spans="1:12" ht="15" customHeight="1" x14ac:dyDescent="0.25">
      <c r="A333" s="101">
        <v>42926</v>
      </c>
      <c r="B333" s="3">
        <v>89.5</v>
      </c>
      <c r="C333" s="99">
        <v>520669</v>
      </c>
      <c r="D333" s="3">
        <v>-0.29999999999999699</v>
      </c>
      <c r="E333" s="3">
        <v>-0.33407572383072898</v>
      </c>
      <c r="F333" s="3">
        <v>-0.33407133871974298</v>
      </c>
      <c r="G333" s="3">
        <v>95.924379999999999</v>
      </c>
      <c r="H333" s="3">
        <v>7.9014398200224898</v>
      </c>
      <c r="I333" s="3">
        <v>89.8</v>
      </c>
      <c r="J333" s="3">
        <v>90.25</v>
      </c>
      <c r="K333" s="3">
        <v>88.9</v>
      </c>
      <c r="L333" s="3">
        <v>0.67491563554555001</v>
      </c>
    </row>
    <row r="334" spans="1:12" ht="15" customHeight="1" x14ac:dyDescent="0.25">
      <c r="A334" s="101">
        <v>42927</v>
      </c>
      <c r="B334" s="3">
        <v>87.4</v>
      </c>
      <c r="C334" s="99">
        <v>687267</v>
      </c>
      <c r="D334" s="3">
        <v>-2.0999999999999899</v>
      </c>
      <c r="E334" s="3">
        <v>-2.34636871508379</v>
      </c>
      <c r="F334" s="3">
        <v>-2.3463690878168699</v>
      </c>
      <c r="G334" s="3">
        <v>93.673640000000006</v>
      </c>
      <c r="H334" s="3">
        <v>5.36967379077615</v>
      </c>
      <c r="I334" s="3">
        <v>89.05</v>
      </c>
      <c r="J334" s="3">
        <v>89.9</v>
      </c>
      <c r="K334" s="3">
        <v>86.9</v>
      </c>
      <c r="L334" s="3">
        <v>-1.6872890888638901</v>
      </c>
    </row>
    <row r="335" spans="1:12" ht="15" customHeight="1" x14ac:dyDescent="0.25">
      <c r="A335" s="101">
        <v>42928</v>
      </c>
      <c r="B335" s="3">
        <v>89.7</v>
      </c>
      <c r="C335" s="99">
        <v>496342</v>
      </c>
      <c r="D335" s="3">
        <v>2.2999999999999901</v>
      </c>
      <c r="E335" s="3">
        <v>2.6315789473683999</v>
      </c>
      <c r="F335" s="3">
        <v>2.63157276689578</v>
      </c>
      <c r="G335" s="3">
        <v>96.138729999999995</v>
      </c>
      <c r="H335" s="3">
        <v>8.1425534308211294</v>
      </c>
      <c r="I335" s="3">
        <v>87.75</v>
      </c>
      <c r="J335" s="3">
        <v>89.9</v>
      </c>
      <c r="K335" s="3">
        <v>87.75</v>
      </c>
      <c r="L335" s="3">
        <v>0.89988751406073897</v>
      </c>
    </row>
    <row r="336" spans="1:12" ht="15" customHeight="1" x14ac:dyDescent="0.25">
      <c r="A336" s="101">
        <v>42929</v>
      </c>
      <c r="B336" s="3">
        <v>89.2</v>
      </c>
      <c r="C336" s="99">
        <v>445624</v>
      </c>
      <c r="D336" s="3">
        <v>-0.5</v>
      </c>
      <c r="E336" s="3">
        <v>-0.55741360089186498</v>
      </c>
      <c r="F336" s="3">
        <v>-0.55741322981902597</v>
      </c>
      <c r="G336" s="3">
        <v>95.60284</v>
      </c>
      <c r="H336" s="3">
        <v>7.5397525309336197</v>
      </c>
      <c r="I336" s="3">
        <v>89.7</v>
      </c>
      <c r="J336" s="3">
        <v>89.9</v>
      </c>
      <c r="K336" s="3">
        <v>88.05</v>
      </c>
      <c r="L336" s="3">
        <v>0.337457817772775</v>
      </c>
    </row>
    <row r="337" spans="1:12" ht="15" customHeight="1" x14ac:dyDescent="0.25">
      <c r="A337" s="101">
        <v>42930</v>
      </c>
      <c r="B337" s="3">
        <v>89.15</v>
      </c>
      <c r="C337" s="99">
        <v>426403</v>
      </c>
      <c r="D337" s="3">
        <v>-4.9999999999997102E-2</v>
      </c>
      <c r="E337" s="3">
        <v>-5.6053811659184598E-2</v>
      </c>
      <c r="F337" s="3">
        <v>-5.6049590158613299E-2</v>
      </c>
      <c r="G337" s="3">
        <v>95.549255000000002</v>
      </c>
      <c r="H337" s="3">
        <v>7.4794769403824404</v>
      </c>
      <c r="I337" s="3">
        <v>89.3</v>
      </c>
      <c r="J337" s="3">
        <v>90.25</v>
      </c>
      <c r="K337" s="3">
        <v>88.5</v>
      </c>
      <c r="L337" s="3">
        <v>0.28121484814398201</v>
      </c>
    </row>
    <row r="338" spans="1:12" ht="15" customHeight="1" x14ac:dyDescent="0.25">
      <c r="A338" s="101">
        <v>42933</v>
      </c>
      <c r="B338" s="3">
        <v>89.7</v>
      </c>
      <c r="C338" s="99">
        <v>198564</v>
      </c>
      <c r="D338" s="3">
        <v>0.54999999999999705</v>
      </c>
      <c r="E338" s="3">
        <v>0.61693774537296897</v>
      </c>
      <c r="F338" s="3">
        <v>0.61693311999135803</v>
      </c>
      <c r="G338" s="3">
        <v>96.138729999999995</v>
      </c>
      <c r="H338" s="3">
        <v>8.1425534308211294</v>
      </c>
      <c r="I338" s="3">
        <v>89.15</v>
      </c>
      <c r="J338" s="3">
        <v>89.8</v>
      </c>
      <c r="K338" s="3">
        <v>88.45</v>
      </c>
      <c r="L338" s="3">
        <v>0.89988751406073897</v>
      </c>
    </row>
    <row r="339" spans="1:12" ht="15" customHeight="1" x14ac:dyDescent="0.25">
      <c r="A339" s="101">
        <v>42934</v>
      </c>
      <c r="B339" s="3">
        <v>90.65</v>
      </c>
      <c r="C339" s="99">
        <v>701283</v>
      </c>
      <c r="D339" s="3">
        <v>0.95000000000000195</v>
      </c>
      <c r="E339" s="3">
        <v>1.0590858416945399</v>
      </c>
      <c r="F339" s="3">
        <v>1.0590944981278601</v>
      </c>
      <c r="G339" s="3">
        <v>97.156930000000003</v>
      </c>
      <c r="H339" s="3">
        <v>9.2878852643419503</v>
      </c>
      <c r="I339" s="3">
        <v>89.7</v>
      </c>
      <c r="J339" s="3">
        <v>91.35</v>
      </c>
      <c r="K339" s="3">
        <v>89.5</v>
      </c>
      <c r="L339" s="3">
        <v>1.9685039370078701</v>
      </c>
    </row>
    <row r="340" spans="1:12" ht="15" customHeight="1" x14ac:dyDescent="0.25">
      <c r="A340" s="101">
        <v>42935</v>
      </c>
      <c r="B340" s="3">
        <v>91.5</v>
      </c>
      <c r="C340" s="99">
        <v>814127</v>
      </c>
      <c r="D340" s="3">
        <v>0.84999999999999398</v>
      </c>
      <c r="E340" s="3">
        <v>0.93767236624378003</v>
      </c>
      <c r="F340" s="3">
        <v>0.93766857392467695</v>
      </c>
      <c r="G340" s="3">
        <v>98.067939999999993</v>
      </c>
      <c r="H340" s="3">
        <v>10.312643419572501</v>
      </c>
      <c r="I340" s="3">
        <v>90.8</v>
      </c>
      <c r="J340" s="3">
        <v>93.05</v>
      </c>
      <c r="K340" s="3">
        <v>90.7</v>
      </c>
      <c r="L340" s="3">
        <v>2.9246344206974002</v>
      </c>
    </row>
    <row r="341" spans="1:12" ht="15" customHeight="1" x14ac:dyDescent="0.25">
      <c r="A341" s="101">
        <v>42936</v>
      </c>
      <c r="B341" s="3">
        <v>91.7</v>
      </c>
      <c r="C341" s="99">
        <v>478210</v>
      </c>
      <c r="D341" s="3">
        <v>0.20000000000000201</v>
      </c>
      <c r="E341" s="3">
        <v>0.218579234972682</v>
      </c>
      <c r="F341" s="3">
        <v>0.21857296074538901</v>
      </c>
      <c r="G341" s="3">
        <v>98.282290000000003</v>
      </c>
      <c r="H341" s="3">
        <v>10.5537570303712</v>
      </c>
      <c r="I341" s="3">
        <v>91.15</v>
      </c>
      <c r="J341" s="3">
        <v>92.35</v>
      </c>
      <c r="K341" s="3">
        <v>91.15</v>
      </c>
      <c r="L341" s="3">
        <v>3.1496062992125902</v>
      </c>
    </row>
    <row r="342" spans="1:12" ht="15" customHeight="1" x14ac:dyDescent="0.25">
      <c r="A342" s="101">
        <v>42937</v>
      </c>
      <c r="B342" s="3">
        <v>91.65</v>
      </c>
      <c r="C342" s="99">
        <v>509995</v>
      </c>
      <c r="D342" s="3">
        <v>-4.9999999999997102E-2</v>
      </c>
      <c r="E342" s="3">
        <v>-5.4525627044710298E-2</v>
      </c>
      <c r="F342" s="3">
        <v>-5.4516434242624E-2</v>
      </c>
      <c r="G342" s="3">
        <v>98.228710000000007</v>
      </c>
      <c r="H342" s="3">
        <v>10.4934870641169</v>
      </c>
      <c r="I342" s="3">
        <v>91.9</v>
      </c>
      <c r="J342" s="3">
        <v>92.5</v>
      </c>
      <c r="K342" s="3">
        <v>90.7</v>
      </c>
      <c r="L342" s="3">
        <v>3.0933633295837999</v>
      </c>
    </row>
    <row r="343" spans="1:12" ht="15" customHeight="1" x14ac:dyDescent="0.25">
      <c r="A343" s="101">
        <v>42940</v>
      </c>
      <c r="B343" s="3">
        <v>90.8</v>
      </c>
      <c r="C343" s="99">
        <v>720596</v>
      </c>
      <c r="D343" s="3">
        <v>-0.85000000000000797</v>
      </c>
      <c r="E343" s="3">
        <v>-0.92744135297327901</v>
      </c>
      <c r="F343" s="3">
        <v>-0.92744168176494002</v>
      </c>
      <c r="G343" s="3">
        <v>97.317695999999998</v>
      </c>
      <c r="H343" s="3">
        <v>9.4687244094488001</v>
      </c>
      <c r="I343" s="3">
        <v>91.65</v>
      </c>
      <c r="J343" s="3">
        <v>92.35</v>
      </c>
      <c r="K343" s="3">
        <v>90.3</v>
      </c>
      <c r="L343" s="3">
        <v>2.1372328458942502</v>
      </c>
    </row>
    <row r="344" spans="1:12" ht="15" customHeight="1" x14ac:dyDescent="0.25">
      <c r="A344" s="101">
        <v>42941</v>
      </c>
      <c r="B344" s="3">
        <v>90.45</v>
      </c>
      <c r="C344" s="99">
        <v>750166</v>
      </c>
      <c r="D344" s="3">
        <v>-0.34999999999999398</v>
      </c>
      <c r="E344" s="3">
        <v>-0.38546255506607302</v>
      </c>
      <c r="F344" s="3">
        <v>-0.385469462819998</v>
      </c>
      <c r="G344" s="3">
        <v>96.942565999999999</v>
      </c>
      <c r="H344" s="3">
        <v>9.0467559055117999</v>
      </c>
      <c r="I344" s="3">
        <v>90</v>
      </c>
      <c r="J344" s="3">
        <v>91.3</v>
      </c>
      <c r="K344" s="3">
        <v>90</v>
      </c>
      <c r="L344" s="3">
        <v>1.7435320584926799</v>
      </c>
    </row>
    <row r="345" spans="1:12" ht="15" customHeight="1" x14ac:dyDescent="0.25">
      <c r="A345" s="101">
        <v>42942</v>
      </c>
      <c r="B345" s="3">
        <v>92</v>
      </c>
      <c r="C345" s="99">
        <v>1125979</v>
      </c>
      <c r="D345" s="3">
        <v>1.5499999999999901</v>
      </c>
      <c r="E345" s="3">
        <v>1.7136539524599199</v>
      </c>
      <c r="F345" s="3">
        <v>1.71365796114784</v>
      </c>
      <c r="G345" s="3">
        <v>98.603830000000002</v>
      </c>
      <c r="H345" s="3">
        <v>10.915444319460001</v>
      </c>
      <c r="I345" s="3">
        <v>92</v>
      </c>
      <c r="J345" s="3">
        <v>93.9</v>
      </c>
      <c r="K345" s="3">
        <v>90.8</v>
      </c>
      <c r="L345" s="3">
        <v>3.48706411698537</v>
      </c>
    </row>
    <row r="346" spans="1:12" ht="15" customHeight="1" x14ac:dyDescent="0.25">
      <c r="A346" s="101">
        <v>42943</v>
      </c>
      <c r="B346" s="3">
        <v>92.4</v>
      </c>
      <c r="C346" s="99">
        <v>609686</v>
      </c>
      <c r="D346" s="3">
        <v>0.40000000000000502</v>
      </c>
      <c r="E346" s="3">
        <v>0.434782608695649</v>
      </c>
      <c r="F346" s="3">
        <v>0.43478027171965899</v>
      </c>
      <c r="G346" s="3">
        <v>99.032539999999997</v>
      </c>
      <c r="H346" s="3">
        <v>11.397682789651199</v>
      </c>
      <c r="I346" s="3">
        <v>92</v>
      </c>
      <c r="J346" s="3">
        <v>93.15</v>
      </c>
      <c r="K346" s="3">
        <v>91.5</v>
      </c>
      <c r="L346" s="3">
        <v>3.9370078740157401</v>
      </c>
    </row>
    <row r="347" spans="1:12" ht="15" customHeight="1" x14ac:dyDescent="0.25">
      <c r="A347" s="101">
        <v>42944</v>
      </c>
      <c r="B347" s="3">
        <v>91.75</v>
      </c>
      <c r="C347" s="99">
        <v>558628</v>
      </c>
      <c r="D347" s="3">
        <v>-0.65000000000000502</v>
      </c>
      <c r="E347" s="3">
        <v>-0.70346320346320601</v>
      </c>
      <c r="F347" s="3">
        <v>-0.70346171066600904</v>
      </c>
      <c r="G347" s="3">
        <v>98.335883999999993</v>
      </c>
      <c r="H347" s="3">
        <v>10.614042744656899</v>
      </c>
      <c r="I347" s="3">
        <v>92.85</v>
      </c>
      <c r="J347" s="3">
        <v>92.85</v>
      </c>
      <c r="K347" s="3">
        <v>90.5</v>
      </c>
      <c r="L347" s="3">
        <v>3.20584926884138</v>
      </c>
    </row>
    <row r="348" spans="1:12" ht="15" customHeight="1" x14ac:dyDescent="0.25">
      <c r="A348" s="101">
        <v>42947</v>
      </c>
      <c r="B348" s="3">
        <v>89.85</v>
      </c>
      <c r="C348" s="99">
        <v>649161</v>
      </c>
      <c r="D348" s="3">
        <v>-1.9</v>
      </c>
      <c r="E348" s="3">
        <v>-2.0708446866485</v>
      </c>
      <c r="F348" s="3">
        <v>-2.07084526743055</v>
      </c>
      <c r="G348" s="3">
        <v>96.299499999999995</v>
      </c>
      <c r="H348" s="3">
        <v>8.3233970753655608</v>
      </c>
      <c r="I348" s="3">
        <v>91.35</v>
      </c>
      <c r="J348" s="3">
        <v>91.75</v>
      </c>
      <c r="K348" s="3">
        <v>89.25</v>
      </c>
      <c r="L348" s="3">
        <v>1.06861642294711</v>
      </c>
    </row>
    <row r="349" spans="1:12" ht="15" customHeight="1" x14ac:dyDescent="0.25">
      <c r="A349" s="101">
        <v>42948</v>
      </c>
      <c r="B349" s="3">
        <v>89.3</v>
      </c>
      <c r="C349" s="99">
        <v>1089078</v>
      </c>
      <c r="D349" s="3">
        <v>-0.54999999999999705</v>
      </c>
      <c r="E349" s="3">
        <v>-0.61213132999443598</v>
      </c>
      <c r="F349" s="3">
        <v>-0.61213194253344405</v>
      </c>
      <c r="G349" s="3">
        <v>95.71002</v>
      </c>
      <c r="H349" s="3">
        <v>7.6603149606299104</v>
      </c>
      <c r="I349" s="3">
        <v>89.1</v>
      </c>
      <c r="J349" s="3">
        <v>89.75</v>
      </c>
      <c r="K349" s="3">
        <v>87.55</v>
      </c>
      <c r="L349" s="3">
        <v>0.44994375703036099</v>
      </c>
    </row>
    <row r="350" spans="1:12" ht="15" customHeight="1" x14ac:dyDescent="0.25">
      <c r="A350" s="101">
        <v>42949</v>
      </c>
      <c r="B350" s="3">
        <v>90.25</v>
      </c>
      <c r="C350" s="99">
        <v>602880</v>
      </c>
      <c r="D350" s="3">
        <v>0.95000000000000195</v>
      </c>
      <c r="E350" s="3">
        <v>1.0638297872340401</v>
      </c>
      <c r="F350" s="3">
        <v>1.0638280088124601</v>
      </c>
      <c r="G350" s="3">
        <v>96.728210000000004</v>
      </c>
      <c r="H350" s="3">
        <v>8.8056355455568003</v>
      </c>
      <c r="I350" s="3">
        <v>90</v>
      </c>
      <c r="J350" s="3">
        <v>90.95</v>
      </c>
      <c r="K350" s="3">
        <v>89.3</v>
      </c>
      <c r="L350" s="3">
        <v>1.5185601799774899</v>
      </c>
    </row>
    <row r="351" spans="1:12" ht="15" customHeight="1" x14ac:dyDescent="0.25">
      <c r="A351" s="101">
        <v>42950</v>
      </c>
      <c r="B351" s="3">
        <v>88.85</v>
      </c>
      <c r="C351" s="99">
        <v>506231</v>
      </c>
      <c r="D351" s="3">
        <v>-1.4</v>
      </c>
      <c r="E351" s="3">
        <v>-1.5512465373961299</v>
      </c>
      <c r="F351" s="3">
        <v>-1.55124859645392</v>
      </c>
      <c r="G351" s="3">
        <v>95.227715000000003</v>
      </c>
      <c r="H351" s="3">
        <v>7.1177896512935801</v>
      </c>
      <c r="I351" s="3">
        <v>89.75</v>
      </c>
      <c r="J351" s="3">
        <v>90.25</v>
      </c>
      <c r="K351" s="3">
        <v>88.85</v>
      </c>
      <c r="L351" s="3">
        <v>-5.6242969628809099E-2</v>
      </c>
    </row>
    <row r="352" spans="1:12" ht="15" customHeight="1" x14ac:dyDescent="0.25">
      <c r="A352" s="101">
        <v>42951</v>
      </c>
      <c r="B352" s="3">
        <v>89.35</v>
      </c>
      <c r="C352" s="99">
        <v>457151</v>
      </c>
      <c r="D352" s="3">
        <v>0.5</v>
      </c>
      <c r="E352" s="3">
        <v>0.56274620146314902</v>
      </c>
      <c r="F352" s="3">
        <v>0.56275108564769405</v>
      </c>
      <c r="G352" s="3">
        <v>95.76361</v>
      </c>
      <c r="H352" s="3">
        <v>7.7205961754780503</v>
      </c>
      <c r="I352" s="3">
        <v>89</v>
      </c>
      <c r="J352" s="3">
        <v>89.7</v>
      </c>
      <c r="K352" s="3">
        <v>88</v>
      </c>
      <c r="L352" s="3">
        <v>0.50618672665915398</v>
      </c>
    </row>
    <row r="353" spans="1:12" ht="15" customHeight="1" x14ac:dyDescent="0.25">
      <c r="A353" s="101">
        <v>42954</v>
      </c>
      <c r="B353" s="3">
        <v>90.8</v>
      </c>
      <c r="C353" s="99">
        <v>565289</v>
      </c>
      <c r="D353" s="3">
        <v>1.45</v>
      </c>
      <c r="E353" s="3">
        <v>1.6228315612758899</v>
      </c>
      <c r="F353" s="3">
        <v>1.6228356470688601</v>
      </c>
      <c r="G353" s="3">
        <v>97.317695999999998</v>
      </c>
      <c r="H353" s="3">
        <v>9.4687244094488001</v>
      </c>
      <c r="I353" s="3">
        <v>90.05</v>
      </c>
      <c r="J353" s="3">
        <v>91.2</v>
      </c>
      <c r="K353" s="3">
        <v>90</v>
      </c>
      <c r="L353" s="3">
        <v>2.1372328458942502</v>
      </c>
    </row>
    <row r="354" spans="1:12" ht="15" customHeight="1" x14ac:dyDescent="0.25">
      <c r="A354" s="101">
        <v>42955</v>
      </c>
      <c r="B354" s="3">
        <v>89.5</v>
      </c>
      <c r="C354" s="99">
        <v>542492</v>
      </c>
      <c r="D354" s="3">
        <v>-1.2999999999999901</v>
      </c>
      <c r="E354" s="3">
        <v>-1.431718061674</v>
      </c>
      <c r="F354" s="3">
        <v>-1.4317190575494001</v>
      </c>
      <c r="G354" s="3">
        <v>95.924379999999999</v>
      </c>
      <c r="H354" s="3">
        <v>7.9014398200224898</v>
      </c>
      <c r="I354" s="3">
        <v>91</v>
      </c>
      <c r="J354" s="3">
        <v>91.15</v>
      </c>
      <c r="K354" s="3">
        <v>89.3</v>
      </c>
      <c r="L354" s="3">
        <v>0.67491563554555001</v>
      </c>
    </row>
    <row r="355" spans="1:12" ht="15" customHeight="1" x14ac:dyDescent="0.25">
      <c r="A355" s="101">
        <v>42956</v>
      </c>
      <c r="B355" s="3">
        <v>89.1</v>
      </c>
      <c r="C355" s="99">
        <v>508972</v>
      </c>
      <c r="D355" s="3">
        <v>-0.40000000000000502</v>
      </c>
      <c r="E355" s="3">
        <v>-0.446927374301686</v>
      </c>
      <c r="F355" s="3">
        <v>-0.44692496318453601</v>
      </c>
      <c r="G355" s="3">
        <v>95.495670000000004</v>
      </c>
      <c r="H355" s="3">
        <v>7.4192013498312601</v>
      </c>
      <c r="I355" s="3">
        <v>90</v>
      </c>
      <c r="J355" s="3">
        <v>90.45</v>
      </c>
      <c r="K355" s="3">
        <v>88.6</v>
      </c>
      <c r="L355" s="3">
        <v>0.224971878515172</v>
      </c>
    </row>
    <row r="356" spans="1:12" ht="15" customHeight="1" x14ac:dyDescent="0.25">
      <c r="A356" s="101">
        <v>42957</v>
      </c>
      <c r="B356" s="3">
        <v>87.35</v>
      </c>
      <c r="C356" s="99">
        <v>588309</v>
      </c>
      <c r="D356" s="3">
        <v>-1.75</v>
      </c>
      <c r="E356" s="3">
        <v>-1.96408529741862</v>
      </c>
      <c r="F356" s="3">
        <v>-1.9640890524146299</v>
      </c>
      <c r="G356" s="3">
        <v>93.620050000000006</v>
      </c>
      <c r="H356" s="3">
        <v>5.3093925759280003</v>
      </c>
      <c r="I356" s="3">
        <v>89.3</v>
      </c>
      <c r="J356" s="3">
        <v>89.5</v>
      </c>
      <c r="K356" s="3">
        <v>87.35</v>
      </c>
      <c r="L356" s="3">
        <v>-1.7435320584927001</v>
      </c>
    </row>
    <row r="357" spans="1:12" ht="15" customHeight="1" x14ac:dyDescent="0.25">
      <c r="A357" s="101">
        <v>42958</v>
      </c>
      <c r="B357" s="3">
        <v>86.65</v>
      </c>
      <c r="C357" s="99">
        <v>755746</v>
      </c>
      <c r="D357" s="3">
        <v>-0.69999999999998797</v>
      </c>
      <c r="E357" s="3">
        <v>-0.80137378362906597</v>
      </c>
      <c r="F357" s="3">
        <v>-0.80137321011899398</v>
      </c>
      <c r="G357" s="3">
        <v>92.869804000000002</v>
      </c>
      <c r="H357" s="3">
        <v>4.4654713160854804</v>
      </c>
      <c r="I357" s="3">
        <v>87.35</v>
      </c>
      <c r="J357" s="3">
        <v>87.35</v>
      </c>
      <c r="K357" s="3">
        <v>84.8</v>
      </c>
      <c r="L357" s="3">
        <v>-2.5309336332958301</v>
      </c>
    </row>
    <row r="358" spans="1:12" ht="15" customHeight="1" x14ac:dyDescent="0.25">
      <c r="A358" s="101">
        <v>42961</v>
      </c>
      <c r="B358" s="3">
        <v>87.1</v>
      </c>
      <c r="C358" s="99">
        <v>741511</v>
      </c>
      <c r="D358" s="3">
        <v>0.44999999999998802</v>
      </c>
      <c r="E358" s="3">
        <v>0.519330640507775</v>
      </c>
      <c r="F358" s="3">
        <v>0.519329189065587</v>
      </c>
      <c r="G358" s="3">
        <v>93.352103999999997</v>
      </c>
      <c r="H358" s="3">
        <v>5.0079910011248403</v>
      </c>
      <c r="I358" s="3">
        <v>87.25</v>
      </c>
      <c r="J358" s="3">
        <v>87.65</v>
      </c>
      <c r="K358" s="3">
        <v>86.35</v>
      </c>
      <c r="L358" s="3">
        <v>-2.0247469066366799</v>
      </c>
    </row>
    <row r="359" spans="1:12" ht="15" customHeight="1" x14ac:dyDescent="0.25">
      <c r="A359" s="101">
        <v>42962</v>
      </c>
      <c r="B359" s="3">
        <v>86.3</v>
      </c>
      <c r="C359" s="99">
        <v>647256</v>
      </c>
      <c r="D359" s="3">
        <v>-0.79999999999999705</v>
      </c>
      <c r="E359" s="3">
        <v>-0.91848450057404596</v>
      </c>
      <c r="F359" s="3">
        <v>-0.91848385120488696</v>
      </c>
      <c r="G359" s="3">
        <v>92.494680000000002</v>
      </c>
      <c r="H359" s="3">
        <v>4.0435095613048304</v>
      </c>
      <c r="I359" s="3">
        <v>87.6</v>
      </c>
      <c r="J359" s="3">
        <v>87.85</v>
      </c>
      <c r="K359" s="3">
        <v>85.5</v>
      </c>
      <c r="L359" s="3">
        <v>-2.9246344206974202</v>
      </c>
    </row>
    <row r="360" spans="1:12" ht="15" customHeight="1" x14ac:dyDescent="0.25">
      <c r="A360" s="101">
        <v>42963</v>
      </c>
      <c r="B360" s="3">
        <v>86.2</v>
      </c>
      <c r="C360" s="99">
        <v>596904</v>
      </c>
      <c r="D360" s="3">
        <v>-9.9999999999994302E-2</v>
      </c>
      <c r="E360" s="3">
        <v>-0.11587485515642799</v>
      </c>
      <c r="F360" s="3">
        <v>-0.11587693475991701</v>
      </c>
      <c r="G360" s="3">
        <v>92.387500000000003</v>
      </c>
      <c r="H360" s="3">
        <v>3.9229471316085398</v>
      </c>
      <c r="I360" s="3">
        <v>86.05</v>
      </c>
      <c r="J360" s="3">
        <v>86.9</v>
      </c>
      <c r="K360" s="3">
        <v>85.8</v>
      </c>
      <c r="L360" s="3">
        <v>-3.0371203599549998</v>
      </c>
    </row>
    <row r="361" spans="1:12" ht="15" customHeight="1" x14ac:dyDescent="0.25">
      <c r="A361" s="101">
        <v>42964</v>
      </c>
      <c r="B361" s="3">
        <v>86</v>
      </c>
      <c r="C361" s="99">
        <v>455532</v>
      </c>
      <c r="D361" s="3">
        <v>-0.20000000000000201</v>
      </c>
      <c r="E361" s="3">
        <v>-0.232018561484925</v>
      </c>
      <c r="F361" s="3">
        <v>-0.23202273034771401</v>
      </c>
      <c r="G361" s="3">
        <v>92.173140000000004</v>
      </c>
      <c r="H361" s="3">
        <v>3.6818222722159701</v>
      </c>
      <c r="I361" s="3">
        <v>86.1</v>
      </c>
      <c r="J361" s="3">
        <v>86.25</v>
      </c>
      <c r="K361" s="3">
        <v>85.3</v>
      </c>
      <c r="L361" s="3">
        <v>-3.2620922384701898</v>
      </c>
    </row>
    <row r="362" spans="1:12" ht="15" customHeight="1" x14ac:dyDescent="0.25">
      <c r="A362" s="101">
        <v>42965</v>
      </c>
      <c r="B362" s="3">
        <v>84.75</v>
      </c>
      <c r="C362" s="99">
        <v>861081</v>
      </c>
      <c r="D362" s="3">
        <v>-1.25</v>
      </c>
      <c r="E362" s="3">
        <v>-1.4534883720930201</v>
      </c>
      <c r="F362" s="3">
        <v>-1.45348200137263</v>
      </c>
      <c r="G362" s="3">
        <v>90.833420000000004</v>
      </c>
      <c r="H362" s="3">
        <v>2.1748256467941398</v>
      </c>
      <c r="I362" s="3">
        <v>85.4</v>
      </c>
      <c r="J362" s="3">
        <v>85.5</v>
      </c>
      <c r="K362" s="3">
        <v>83</v>
      </c>
      <c r="L362" s="3">
        <v>-4.6681664791901003</v>
      </c>
    </row>
    <row r="363" spans="1:12" ht="15" customHeight="1" x14ac:dyDescent="0.25">
      <c r="A363" s="101">
        <v>42968</v>
      </c>
      <c r="B363" s="3">
        <v>84.15</v>
      </c>
      <c r="C363" s="99">
        <v>597764</v>
      </c>
      <c r="D363" s="3">
        <v>-0.59999999999999398</v>
      </c>
      <c r="E363" s="3">
        <v>-0.70796460176990506</v>
      </c>
      <c r="F363" s="3">
        <v>-0.70796629698629499</v>
      </c>
      <c r="G363" s="3">
        <v>90.190349999999995</v>
      </c>
      <c r="H363" s="3">
        <v>1.45146231721033</v>
      </c>
      <c r="I363" s="3">
        <v>84.2</v>
      </c>
      <c r="J363" s="3">
        <v>84.75</v>
      </c>
      <c r="K363" s="3">
        <v>83.7</v>
      </c>
      <c r="L363" s="3">
        <v>-5.3430821147356502</v>
      </c>
    </row>
    <row r="364" spans="1:12" ht="15" customHeight="1" x14ac:dyDescent="0.25">
      <c r="A364" s="101">
        <v>42969</v>
      </c>
      <c r="B364" s="3">
        <v>84.9</v>
      </c>
      <c r="C364" s="99">
        <v>819939</v>
      </c>
      <c r="D364" s="3">
        <v>0.75</v>
      </c>
      <c r="E364" s="3">
        <v>0.89126559714796105</v>
      </c>
      <c r="F364" s="3">
        <v>0.89127051840913696</v>
      </c>
      <c r="G364" s="3">
        <v>90.994190000000003</v>
      </c>
      <c r="H364" s="3">
        <v>2.3556692913385699</v>
      </c>
      <c r="I364" s="3">
        <v>84.2</v>
      </c>
      <c r="J364" s="3">
        <v>84.9</v>
      </c>
      <c r="K364" s="3">
        <v>83.1</v>
      </c>
      <c r="L364" s="3">
        <v>-4.4994375703037104</v>
      </c>
    </row>
    <row r="365" spans="1:12" ht="15" customHeight="1" x14ac:dyDescent="0.25">
      <c r="A365" s="101">
        <v>42970</v>
      </c>
      <c r="B365" s="3">
        <v>84.4</v>
      </c>
      <c r="C365" s="99">
        <v>528664</v>
      </c>
      <c r="D365" s="3">
        <v>-0.5</v>
      </c>
      <c r="E365" s="3">
        <v>-0.58892815076561</v>
      </c>
      <c r="F365" s="3">
        <v>-0.58892771065933702</v>
      </c>
      <c r="G365" s="3">
        <v>90.458299999999994</v>
      </c>
      <c r="H365" s="3">
        <v>1.7528683914510499</v>
      </c>
      <c r="I365" s="3">
        <v>84.9</v>
      </c>
      <c r="J365" s="3">
        <v>85.4</v>
      </c>
      <c r="K365" s="3">
        <v>84</v>
      </c>
      <c r="L365" s="3">
        <v>-5.06186726659167</v>
      </c>
    </row>
    <row r="366" spans="1:12" ht="15" customHeight="1" x14ac:dyDescent="0.25">
      <c r="A366" s="101">
        <v>42971</v>
      </c>
      <c r="B366" s="3">
        <v>83.95</v>
      </c>
      <c r="C366" s="99">
        <v>591273</v>
      </c>
      <c r="D366" s="3">
        <v>-0.45000000000000201</v>
      </c>
      <c r="E366" s="3">
        <v>-0.53317535545024297</v>
      </c>
      <c r="F366" s="3">
        <v>-0.53318490398338503</v>
      </c>
      <c r="G366" s="3">
        <v>89.975989999999996</v>
      </c>
      <c r="H366" s="3">
        <v>1.2103374578177599</v>
      </c>
      <c r="I366" s="3">
        <v>84.15</v>
      </c>
      <c r="J366" s="3">
        <v>84.5</v>
      </c>
      <c r="K366" s="3">
        <v>83.05</v>
      </c>
      <c r="L366" s="3">
        <v>-5.5680539932508397</v>
      </c>
    </row>
    <row r="367" spans="1:12" ht="15" customHeight="1" x14ac:dyDescent="0.25">
      <c r="A367" s="101">
        <v>42972</v>
      </c>
      <c r="B367" s="3">
        <v>85</v>
      </c>
      <c r="C367" s="99">
        <v>526921</v>
      </c>
      <c r="D367" s="3">
        <v>1.0499999999999901</v>
      </c>
      <c r="E367" s="3">
        <v>1.2507444907683101</v>
      </c>
      <c r="F367" s="3">
        <v>1.25074922765506</v>
      </c>
      <c r="G367" s="3">
        <v>91.101364000000004</v>
      </c>
      <c r="H367" s="3">
        <v>2.4762249718785099</v>
      </c>
      <c r="I367" s="3">
        <v>83.95</v>
      </c>
      <c r="J367" s="3">
        <v>85</v>
      </c>
      <c r="K367" s="3">
        <v>83.75</v>
      </c>
      <c r="L367" s="3">
        <v>-4.3869516310461201</v>
      </c>
    </row>
    <row r="368" spans="1:12" ht="15" customHeight="1" x14ac:dyDescent="0.25">
      <c r="A368" s="101">
        <v>42975</v>
      </c>
      <c r="B368" s="3">
        <v>85.15</v>
      </c>
      <c r="C368" s="99">
        <v>402148</v>
      </c>
      <c r="D368" s="3">
        <v>0.15000000000000499</v>
      </c>
      <c r="E368" s="3">
        <v>0.176470588235311</v>
      </c>
      <c r="F368" s="3">
        <v>0.176469366583797</v>
      </c>
      <c r="G368" s="3">
        <v>91.262129999999999</v>
      </c>
      <c r="H368" s="3">
        <v>2.6570641169853602</v>
      </c>
      <c r="I368" s="3">
        <v>84.6</v>
      </c>
      <c r="J368" s="3">
        <v>85.6</v>
      </c>
      <c r="K368" s="3">
        <v>84.45</v>
      </c>
      <c r="L368" s="3">
        <v>-4.2182227221597302</v>
      </c>
    </row>
    <row r="369" spans="1:12" ht="15" customHeight="1" x14ac:dyDescent="0.25">
      <c r="A369" s="101">
        <v>42976</v>
      </c>
      <c r="B369" s="3">
        <v>85.25</v>
      </c>
      <c r="C369" s="99">
        <v>862339</v>
      </c>
      <c r="D369" s="3">
        <v>9.9999999999994302E-2</v>
      </c>
      <c r="E369" s="3">
        <v>0.117439812096287</v>
      </c>
      <c r="F369" s="3">
        <v>0.117441922514838</v>
      </c>
      <c r="G369" s="3">
        <v>91.369309999999999</v>
      </c>
      <c r="H369" s="3">
        <v>2.7776265466816499</v>
      </c>
      <c r="I369" s="3">
        <v>84.9</v>
      </c>
      <c r="J369" s="3">
        <v>85.75</v>
      </c>
      <c r="K369" s="3">
        <v>84.35</v>
      </c>
      <c r="L369" s="3">
        <v>-4.1057367829021398</v>
      </c>
    </row>
    <row r="370" spans="1:12" ht="15" customHeight="1" x14ac:dyDescent="0.25">
      <c r="A370" s="101">
        <v>42977</v>
      </c>
      <c r="B370" s="3">
        <v>85.5</v>
      </c>
      <c r="C370" s="99">
        <v>471775</v>
      </c>
      <c r="D370" s="3">
        <v>0.25</v>
      </c>
      <c r="E370" s="3">
        <v>0.29325513196480901</v>
      </c>
      <c r="F370" s="3">
        <v>0.29324945104651701</v>
      </c>
      <c r="G370" s="3">
        <v>91.637249999999995</v>
      </c>
      <c r="H370" s="3">
        <v>3.0790213723284401</v>
      </c>
      <c r="I370" s="3">
        <v>85.2</v>
      </c>
      <c r="J370" s="3">
        <v>86.05</v>
      </c>
      <c r="K370" s="3">
        <v>85.2</v>
      </c>
      <c r="L370" s="3">
        <v>-3.82452193475816</v>
      </c>
    </row>
    <row r="371" spans="1:12" ht="15" customHeight="1" x14ac:dyDescent="0.25">
      <c r="A371" s="101">
        <v>42978</v>
      </c>
      <c r="B371" s="3">
        <v>87.45</v>
      </c>
      <c r="C371" s="99">
        <v>738649</v>
      </c>
      <c r="D371" s="3">
        <v>1.95</v>
      </c>
      <c r="E371" s="3">
        <v>2.2807017543859698</v>
      </c>
      <c r="F371" s="3">
        <v>2.2807100824173698</v>
      </c>
      <c r="G371" s="3">
        <v>93.727230000000006</v>
      </c>
      <c r="H371" s="3">
        <v>5.42995500562429</v>
      </c>
      <c r="I371" s="3">
        <v>85.85</v>
      </c>
      <c r="J371" s="3">
        <v>87.65</v>
      </c>
      <c r="K371" s="3">
        <v>85.8</v>
      </c>
      <c r="L371" s="3">
        <v>-1.63104611923509</v>
      </c>
    </row>
    <row r="372" spans="1:12" ht="15" customHeight="1" x14ac:dyDescent="0.25">
      <c r="A372" s="101">
        <v>42979</v>
      </c>
      <c r="B372" s="3">
        <v>88.95</v>
      </c>
      <c r="C372" s="99">
        <v>543003</v>
      </c>
      <c r="D372" s="3">
        <v>1.5</v>
      </c>
      <c r="E372" s="3">
        <v>1.7152658662092699</v>
      </c>
      <c r="F372" s="3">
        <v>1.71525393420886</v>
      </c>
      <c r="G372" s="3">
        <v>95.334890000000001</v>
      </c>
      <c r="H372" s="3">
        <v>7.2383464566929003</v>
      </c>
      <c r="I372" s="3">
        <v>87.65</v>
      </c>
      <c r="J372" s="3">
        <v>89</v>
      </c>
      <c r="K372" s="3">
        <v>87.15</v>
      </c>
      <c r="L372" s="3">
        <v>5.6242969628793202E-2</v>
      </c>
    </row>
    <row r="373" spans="1:12" ht="15" customHeight="1" x14ac:dyDescent="0.25">
      <c r="A373" s="101">
        <v>42982</v>
      </c>
      <c r="B373" s="3">
        <v>87.75</v>
      </c>
      <c r="C373" s="99">
        <v>557326</v>
      </c>
      <c r="D373" s="3">
        <v>-1.2</v>
      </c>
      <c r="E373" s="3">
        <v>-1.34907251264755</v>
      </c>
      <c r="F373" s="3">
        <v>-1.34906538414215</v>
      </c>
      <c r="G373" s="3">
        <v>94.048760000000001</v>
      </c>
      <c r="H373" s="3">
        <v>5.7916310461192202</v>
      </c>
      <c r="I373" s="3">
        <v>87</v>
      </c>
      <c r="J373" s="3">
        <v>88.35</v>
      </c>
      <c r="K373" s="3">
        <v>87</v>
      </c>
      <c r="L373" s="3">
        <v>-1.29358830146232</v>
      </c>
    </row>
    <row r="374" spans="1:12" ht="15" customHeight="1" x14ac:dyDescent="0.25">
      <c r="A374" s="101">
        <v>42983</v>
      </c>
      <c r="B374" s="3">
        <v>87.6</v>
      </c>
      <c r="C374" s="99">
        <v>378146</v>
      </c>
      <c r="D374" s="3">
        <v>-0.15000000000000499</v>
      </c>
      <c r="E374" s="3">
        <v>-0.17094017094018099</v>
      </c>
      <c r="F374" s="3">
        <v>-0.17094324263285901</v>
      </c>
      <c r="G374" s="3">
        <v>93.887990000000002</v>
      </c>
      <c r="H374" s="3">
        <v>5.6107874015747896</v>
      </c>
      <c r="I374" s="3">
        <v>87.75</v>
      </c>
      <c r="J374" s="3">
        <v>88.6</v>
      </c>
      <c r="K374" s="3">
        <v>87.45</v>
      </c>
      <c r="L374" s="3">
        <v>-1.4623172103487101</v>
      </c>
    </row>
    <row r="375" spans="1:12" ht="15" customHeight="1" x14ac:dyDescent="0.25">
      <c r="A375" s="101">
        <v>42984</v>
      </c>
      <c r="B375" s="3">
        <v>87.2</v>
      </c>
      <c r="C375" s="99">
        <v>356797</v>
      </c>
      <c r="D375" s="3">
        <v>-0.39999999999999097</v>
      </c>
      <c r="E375" s="3">
        <v>-0.45662100456620403</v>
      </c>
      <c r="F375" s="3">
        <v>-0.45662496342717601</v>
      </c>
      <c r="G375" s="3">
        <v>93.459273999999994</v>
      </c>
      <c r="H375" s="3">
        <v>5.1285421822271999</v>
      </c>
      <c r="I375" s="3">
        <v>87.35</v>
      </c>
      <c r="J375" s="3">
        <v>87.65</v>
      </c>
      <c r="K375" s="3">
        <v>86.65</v>
      </c>
      <c r="L375" s="3">
        <v>-1.91226096737908</v>
      </c>
    </row>
    <row r="376" spans="1:12" ht="15" customHeight="1" x14ac:dyDescent="0.25">
      <c r="A376" s="101">
        <v>42985</v>
      </c>
      <c r="B376" s="3">
        <v>88.65</v>
      </c>
      <c r="C376" s="99">
        <v>376676</v>
      </c>
      <c r="D376" s="3">
        <v>1.45</v>
      </c>
      <c r="E376" s="3">
        <v>1.6628440366972499</v>
      </c>
      <c r="F376" s="3">
        <v>1.6628590545224999</v>
      </c>
      <c r="G376" s="3">
        <v>95.013369999999995</v>
      </c>
      <c r="H376" s="3">
        <v>6.8766816647918798</v>
      </c>
      <c r="I376" s="3">
        <v>87.7</v>
      </c>
      <c r="J376" s="3">
        <v>88.65</v>
      </c>
      <c r="K376" s="3">
        <v>87.2</v>
      </c>
      <c r="L376" s="3">
        <v>-0.28121484814398201</v>
      </c>
    </row>
    <row r="377" spans="1:12" ht="15" customHeight="1" x14ac:dyDescent="0.25">
      <c r="A377" s="101">
        <v>42986</v>
      </c>
      <c r="B377" s="3">
        <v>88.25</v>
      </c>
      <c r="C377" s="99">
        <v>360712</v>
      </c>
      <c r="D377" s="3">
        <v>-0.40000000000000502</v>
      </c>
      <c r="E377" s="3">
        <v>-0.45121263395375699</v>
      </c>
      <c r="F377" s="3">
        <v>-0.451220707148902</v>
      </c>
      <c r="G377" s="3">
        <v>94.584649999999996</v>
      </c>
      <c r="H377" s="3">
        <v>6.3944319460067298</v>
      </c>
      <c r="I377" s="3">
        <v>88.6</v>
      </c>
      <c r="J377" s="3">
        <v>88.6</v>
      </c>
      <c r="K377" s="3">
        <v>87.3</v>
      </c>
      <c r="L377" s="3">
        <v>-0.73115860517435904</v>
      </c>
    </row>
    <row r="378" spans="1:12" ht="15" customHeight="1" x14ac:dyDescent="0.25">
      <c r="A378" s="101">
        <v>42989</v>
      </c>
      <c r="B378" s="3">
        <v>89.3</v>
      </c>
      <c r="C378" s="99">
        <v>439536</v>
      </c>
      <c r="D378" s="3">
        <v>1.0499999999999901</v>
      </c>
      <c r="E378" s="3">
        <v>1.18980169971671</v>
      </c>
      <c r="F378" s="3">
        <v>1.18980193932103</v>
      </c>
      <c r="G378" s="3">
        <v>95.71002</v>
      </c>
      <c r="H378" s="3">
        <v>7.6603149606299104</v>
      </c>
      <c r="I378" s="3">
        <v>88.3</v>
      </c>
      <c r="J378" s="3">
        <v>89.75</v>
      </c>
      <c r="K378" s="3">
        <v>88.3</v>
      </c>
      <c r="L378" s="3">
        <v>0.44994375703036099</v>
      </c>
    </row>
    <row r="379" spans="1:12" ht="15" customHeight="1" x14ac:dyDescent="0.25">
      <c r="A379" s="101">
        <v>42990</v>
      </c>
      <c r="B379" s="3">
        <v>88.65</v>
      </c>
      <c r="C379" s="99">
        <v>444389</v>
      </c>
      <c r="D379" s="3">
        <v>-0.64999999999999103</v>
      </c>
      <c r="E379" s="3">
        <v>-0.72788353863381094</v>
      </c>
      <c r="F379" s="3">
        <v>-0.72787572293894198</v>
      </c>
      <c r="G379" s="3">
        <v>95.013369999999995</v>
      </c>
      <c r="H379" s="3">
        <v>6.8766816647918798</v>
      </c>
      <c r="I379" s="3">
        <v>88.9</v>
      </c>
      <c r="J379" s="3">
        <v>89.25</v>
      </c>
      <c r="K379" s="3">
        <v>87.8</v>
      </c>
      <c r="L379" s="3">
        <v>-0.28121484814398201</v>
      </c>
    </row>
    <row r="380" spans="1:12" ht="15" customHeight="1" x14ac:dyDescent="0.25">
      <c r="A380" s="101">
        <v>42991</v>
      </c>
      <c r="B380" s="3">
        <v>89</v>
      </c>
      <c r="C380" s="99">
        <v>574646</v>
      </c>
      <c r="D380" s="3">
        <v>0.34999999999999398</v>
      </c>
      <c r="E380" s="3">
        <v>0.39481105470953098</v>
      </c>
      <c r="F380" s="3">
        <v>0.39480759392074199</v>
      </c>
      <c r="G380" s="3">
        <v>95.388490000000004</v>
      </c>
      <c r="H380" s="3">
        <v>7.2986389201349802</v>
      </c>
      <c r="I380" s="3">
        <v>88.6</v>
      </c>
      <c r="J380" s="3">
        <v>89</v>
      </c>
      <c r="K380" s="3">
        <v>87.6</v>
      </c>
      <c r="L380" s="3">
        <v>0.112485939257586</v>
      </c>
    </row>
    <row r="381" spans="1:12" ht="15" customHeight="1" x14ac:dyDescent="0.25">
      <c r="A381" s="101">
        <v>42992</v>
      </c>
      <c r="B381" s="3">
        <v>89.7</v>
      </c>
      <c r="C381" s="99">
        <v>376280</v>
      </c>
      <c r="D381" s="3">
        <v>0.70000000000000195</v>
      </c>
      <c r="E381" s="3">
        <v>0.78651685393258397</v>
      </c>
      <c r="F381" s="3">
        <v>0.78650998668705596</v>
      </c>
      <c r="G381" s="3">
        <v>96.138729999999995</v>
      </c>
      <c r="H381" s="3">
        <v>8.1425534308211294</v>
      </c>
      <c r="I381" s="3">
        <v>88.8</v>
      </c>
      <c r="J381" s="3">
        <v>89.9</v>
      </c>
      <c r="K381" s="3">
        <v>88.45</v>
      </c>
      <c r="L381" s="3">
        <v>0.89988751406073897</v>
      </c>
    </row>
    <row r="382" spans="1:12" ht="15" customHeight="1" x14ac:dyDescent="0.25">
      <c r="A382" s="101">
        <v>42993</v>
      </c>
      <c r="B382" s="3">
        <v>87.7</v>
      </c>
      <c r="C382" s="99">
        <v>561412</v>
      </c>
      <c r="D382" s="3">
        <v>-2</v>
      </c>
      <c r="E382" s="3">
        <v>-2.2296544035674399</v>
      </c>
      <c r="F382" s="3">
        <v>-2.2296529192761199</v>
      </c>
      <c r="G382" s="3">
        <v>93.995170000000002</v>
      </c>
      <c r="H382" s="3">
        <v>5.7313498312710802</v>
      </c>
      <c r="I382" s="3">
        <v>89.65</v>
      </c>
      <c r="J382" s="3">
        <v>89.8</v>
      </c>
      <c r="K382" s="3">
        <v>87.55</v>
      </c>
      <c r="L382" s="3">
        <v>-1.34983127109111</v>
      </c>
    </row>
    <row r="383" spans="1:12" ht="15" customHeight="1" x14ac:dyDescent="0.25">
      <c r="A383" s="101">
        <v>42996</v>
      </c>
      <c r="B383" s="3">
        <v>87.95</v>
      </c>
      <c r="C383" s="99">
        <v>455614</v>
      </c>
      <c r="D383" s="3">
        <v>0.25</v>
      </c>
      <c r="E383" s="3">
        <v>0.28506271379704601</v>
      </c>
      <c r="F383" s="3">
        <v>0.28506251970181701</v>
      </c>
      <c r="G383" s="3">
        <v>94.263114999999999</v>
      </c>
      <c r="H383" s="3">
        <v>6.0327502812148399</v>
      </c>
      <c r="I383" s="3">
        <v>87.55</v>
      </c>
      <c r="J383" s="3">
        <v>88.35</v>
      </c>
      <c r="K383" s="3">
        <v>87.15</v>
      </c>
      <c r="L383" s="3">
        <v>-1.06861642294713</v>
      </c>
    </row>
    <row r="384" spans="1:12" ht="15" customHeight="1" x14ac:dyDescent="0.25">
      <c r="A384" s="101">
        <v>42997</v>
      </c>
      <c r="B384" s="3">
        <v>87.7</v>
      </c>
      <c r="C384" s="99">
        <v>835640</v>
      </c>
      <c r="D384" s="3">
        <v>-0.25</v>
      </c>
      <c r="E384" s="3">
        <v>-0.28425241614553598</v>
      </c>
      <c r="F384" s="3">
        <v>-0.28425222315218102</v>
      </c>
      <c r="G384" s="3">
        <v>93.995170000000002</v>
      </c>
      <c r="H384" s="3">
        <v>5.7313498312710802</v>
      </c>
      <c r="I384" s="3">
        <v>88</v>
      </c>
      <c r="J384" s="3">
        <v>88.45</v>
      </c>
      <c r="K384" s="3">
        <v>86.85</v>
      </c>
      <c r="L384" s="3">
        <v>-1.34983127109111</v>
      </c>
    </row>
    <row r="385" spans="1:12" ht="15" customHeight="1" x14ac:dyDescent="0.25">
      <c r="A385" s="101">
        <v>42998</v>
      </c>
      <c r="B385" s="3">
        <v>88.2</v>
      </c>
      <c r="C385" s="99">
        <v>260894</v>
      </c>
      <c r="D385" s="3">
        <v>0.5</v>
      </c>
      <c r="E385" s="3">
        <v>0.57012542759407003</v>
      </c>
      <c r="F385" s="3">
        <v>0.57012503940361203</v>
      </c>
      <c r="G385" s="3">
        <v>94.531059999999997</v>
      </c>
      <c r="H385" s="3">
        <v>6.3341507311585898</v>
      </c>
      <c r="I385" s="3">
        <v>87.1</v>
      </c>
      <c r="J385" s="3">
        <v>88.3</v>
      </c>
      <c r="K385" s="3">
        <v>87.1</v>
      </c>
      <c r="L385" s="3">
        <v>-0.78740157480315198</v>
      </c>
    </row>
    <row r="386" spans="1:12" ht="15" customHeight="1" x14ac:dyDescent="0.25">
      <c r="A386" s="101">
        <v>42999</v>
      </c>
      <c r="B386" s="3">
        <v>87.8</v>
      </c>
      <c r="C386" s="99">
        <v>308997</v>
      </c>
      <c r="D386" s="3">
        <v>-0.40000000000000502</v>
      </c>
      <c r="E386" s="3">
        <v>-0.45351473922903202</v>
      </c>
      <c r="F386" s="3">
        <v>-0.45350596936075599</v>
      </c>
      <c r="G386" s="3">
        <v>94.102356</v>
      </c>
      <c r="H386" s="3">
        <v>5.8519190101237202</v>
      </c>
      <c r="I386" s="3">
        <v>88.2</v>
      </c>
      <c r="J386" s="3">
        <v>88.65</v>
      </c>
      <c r="K386" s="3">
        <v>87.65</v>
      </c>
      <c r="L386" s="3">
        <v>-1.2373453318335299</v>
      </c>
    </row>
    <row r="387" spans="1:12" ht="15" customHeight="1" x14ac:dyDescent="0.25">
      <c r="A387" s="101">
        <v>43000</v>
      </c>
      <c r="B387" s="3">
        <v>90</v>
      </c>
      <c r="C387" s="99">
        <v>568221</v>
      </c>
      <c r="D387" s="3">
        <v>2.2000000000000002</v>
      </c>
      <c r="E387" s="3">
        <v>2.5056947608200502</v>
      </c>
      <c r="F387" s="3">
        <v>2.5056864676161701</v>
      </c>
      <c r="G387" s="3">
        <v>96.460266000000004</v>
      </c>
      <c r="H387" s="3">
        <v>8.5042362204724302</v>
      </c>
      <c r="I387" s="3">
        <v>87.7</v>
      </c>
      <c r="J387" s="3">
        <v>90.6</v>
      </c>
      <c r="K387" s="3">
        <v>87.7</v>
      </c>
      <c r="L387" s="3">
        <v>1.2373453318335099</v>
      </c>
    </row>
    <row r="388" spans="1:12" ht="15" customHeight="1" x14ac:dyDescent="0.25">
      <c r="A388" s="101">
        <v>43003</v>
      </c>
      <c r="B388" s="3">
        <v>90.5</v>
      </c>
      <c r="C388" s="99">
        <v>452267</v>
      </c>
      <c r="D388" s="3">
        <v>0.5</v>
      </c>
      <c r="E388" s="3">
        <v>0.55555555555555303</v>
      </c>
      <c r="F388" s="3">
        <v>0.55555413873728998</v>
      </c>
      <c r="G388" s="3">
        <v>96.996155000000002</v>
      </c>
      <c r="H388" s="3">
        <v>9.1070359955005493</v>
      </c>
      <c r="I388" s="3">
        <v>90</v>
      </c>
      <c r="J388" s="3">
        <v>90.6</v>
      </c>
      <c r="K388" s="3">
        <v>89.55</v>
      </c>
      <c r="L388" s="3">
        <v>1.7997750281214699</v>
      </c>
    </row>
    <row r="389" spans="1:12" ht="15" customHeight="1" x14ac:dyDescent="0.25">
      <c r="A389" s="101">
        <v>43004</v>
      </c>
      <c r="B389" s="3">
        <v>90.35</v>
      </c>
      <c r="C389" s="99">
        <v>693710</v>
      </c>
      <c r="D389" s="3">
        <v>-0.15000000000000499</v>
      </c>
      <c r="E389" s="3">
        <v>-0.16574585635359401</v>
      </c>
      <c r="F389" s="3">
        <v>-0.16574368334497599</v>
      </c>
      <c r="G389" s="3">
        <v>96.835390000000004</v>
      </c>
      <c r="H389" s="3">
        <v>8.9261979752530909</v>
      </c>
      <c r="I389" s="3">
        <v>90.2</v>
      </c>
      <c r="J389" s="3">
        <v>90.85</v>
      </c>
      <c r="K389" s="3">
        <v>89.5</v>
      </c>
      <c r="L389" s="3">
        <v>1.63104611923508</v>
      </c>
    </row>
    <row r="390" spans="1:12" ht="15" customHeight="1" x14ac:dyDescent="0.25">
      <c r="A390" s="101">
        <v>43005</v>
      </c>
      <c r="B390" s="3">
        <v>90.95</v>
      </c>
      <c r="C390" s="99">
        <v>517484</v>
      </c>
      <c r="D390" s="3">
        <v>0.60000000000000797</v>
      </c>
      <c r="E390" s="3">
        <v>0.66408411732152794</v>
      </c>
      <c r="F390" s="3">
        <v>0.66408055980360303</v>
      </c>
      <c r="G390" s="3">
        <v>97.478454999999997</v>
      </c>
      <c r="H390" s="3">
        <v>9.6495556805399207</v>
      </c>
      <c r="I390" s="3">
        <v>90.35</v>
      </c>
      <c r="J390" s="3">
        <v>91.2</v>
      </c>
      <c r="K390" s="3">
        <v>89.5</v>
      </c>
      <c r="L390" s="3">
        <v>2.3059617547806401</v>
      </c>
    </row>
    <row r="391" spans="1:12" ht="15" customHeight="1" x14ac:dyDescent="0.25">
      <c r="A391" s="101">
        <v>43006</v>
      </c>
      <c r="B391" s="3">
        <v>92.4</v>
      </c>
      <c r="C391" s="99">
        <v>734836</v>
      </c>
      <c r="D391" s="3">
        <v>1.45</v>
      </c>
      <c r="E391" s="3">
        <v>1.5942825728422201</v>
      </c>
      <c r="F391" s="3">
        <v>1.5942856295783501</v>
      </c>
      <c r="G391" s="3">
        <v>99.032539999999997</v>
      </c>
      <c r="H391" s="3">
        <v>11.397682789651199</v>
      </c>
      <c r="I391" s="3">
        <v>90.95</v>
      </c>
      <c r="J391" s="3">
        <v>92.85</v>
      </c>
      <c r="K391" s="3">
        <v>90.9</v>
      </c>
      <c r="L391" s="3">
        <v>3.9370078740157401</v>
      </c>
    </row>
    <row r="392" spans="1:12" ht="15" customHeight="1" x14ac:dyDescent="0.25">
      <c r="A392" s="101">
        <v>43007</v>
      </c>
      <c r="B392" s="3">
        <v>93.7</v>
      </c>
      <c r="C392" s="99">
        <v>508905</v>
      </c>
      <c r="D392" s="3">
        <v>1.2999999999999901</v>
      </c>
      <c r="E392" s="3">
        <v>1.40692640692641</v>
      </c>
      <c r="F392" s="3">
        <v>1.4069214017937901</v>
      </c>
      <c r="G392" s="3">
        <v>100.42585</v>
      </c>
      <c r="H392" s="3">
        <v>12.964960629921199</v>
      </c>
      <c r="I392" s="3">
        <v>92.4</v>
      </c>
      <c r="J392" s="3">
        <v>93.7</v>
      </c>
      <c r="K392" s="3">
        <v>91.7</v>
      </c>
      <c r="L392" s="3">
        <v>5.3993250843644498</v>
      </c>
    </row>
    <row r="393" spans="1:12" ht="15" customHeight="1" x14ac:dyDescent="0.25">
      <c r="A393" s="101">
        <v>43010</v>
      </c>
      <c r="B393" s="3">
        <v>93.6</v>
      </c>
      <c r="C393" s="99">
        <v>513332.99999999901</v>
      </c>
      <c r="D393" s="3">
        <v>-0.100000000000008</v>
      </c>
      <c r="E393" s="3">
        <v>-0.10672358591249299</v>
      </c>
      <c r="F393" s="3">
        <v>-0.106715551822555</v>
      </c>
      <c r="G393" s="3">
        <v>100.31868</v>
      </c>
      <c r="H393" s="3">
        <v>12.8444094488188</v>
      </c>
      <c r="I393" s="3">
        <v>93.7</v>
      </c>
      <c r="J393" s="3">
        <v>94.7</v>
      </c>
      <c r="K393" s="3">
        <v>93.3</v>
      </c>
      <c r="L393" s="3">
        <v>5.2868391451068399</v>
      </c>
    </row>
    <row r="394" spans="1:12" ht="15" customHeight="1" x14ac:dyDescent="0.25">
      <c r="A394" s="101">
        <v>43011</v>
      </c>
      <c r="B394" s="3">
        <v>95</v>
      </c>
      <c r="C394" s="99">
        <v>1441677</v>
      </c>
      <c r="D394" s="3">
        <v>1.4</v>
      </c>
      <c r="E394" s="3">
        <v>1.49572649572651</v>
      </c>
      <c r="F394" s="3">
        <v>1.4957234285777901</v>
      </c>
      <c r="G394" s="3">
        <v>101.81917</v>
      </c>
      <c r="H394" s="3">
        <v>14.532249718785099</v>
      </c>
      <c r="I394" s="3">
        <v>95.55</v>
      </c>
      <c r="J394" s="3">
        <v>96.45</v>
      </c>
      <c r="K394" s="3">
        <v>93.95</v>
      </c>
      <c r="L394" s="3">
        <v>6.8616422947131497</v>
      </c>
    </row>
    <row r="395" spans="1:12" ht="15" customHeight="1" x14ac:dyDescent="0.25">
      <c r="A395" s="101">
        <v>43012</v>
      </c>
      <c r="B395" s="3">
        <v>94.35</v>
      </c>
      <c r="C395" s="99">
        <v>980601</v>
      </c>
      <c r="D395" s="3">
        <v>-0.65000000000000502</v>
      </c>
      <c r="E395" s="3">
        <v>-0.68421052631579804</v>
      </c>
      <c r="F395" s="3">
        <v>-0.68421300232558402</v>
      </c>
      <c r="G395" s="3">
        <v>101.12251000000001</v>
      </c>
      <c r="H395" s="3">
        <v>13.7486051743532</v>
      </c>
      <c r="I395" s="3">
        <v>95.2</v>
      </c>
      <c r="J395" s="3">
        <v>95.2</v>
      </c>
      <c r="K395" s="3">
        <v>93.9</v>
      </c>
      <c r="L395" s="3">
        <v>6.1304836895387904</v>
      </c>
    </row>
    <row r="396" spans="1:12" ht="15" customHeight="1" x14ac:dyDescent="0.25">
      <c r="A396" s="101">
        <v>43013</v>
      </c>
      <c r="B396" s="3">
        <v>93.85</v>
      </c>
      <c r="C396" s="99">
        <v>446865</v>
      </c>
      <c r="D396" s="3">
        <v>-0.5</v>
      </c>
      <c r="E396" s="3">
        <v>-0.52994170641229499</v>
      </c>
      <c r="F396" s="3">
        <v>-0.529937399694691</v>
      </c>
      <c r="G396" s="3">
        <v>100.586624</v>
      </c>
      <c r="H396" s="3">
        <v>13.1458087739032</v>
      </c>
      <c r="I396" s="3">
        <v>94.45</v>
      </c>
      <c r="J396" s="3">
        <v>94.75</v>
      </c>
      <c r="K396" s="3">
        <v>93.3</v>
      </c>
      <c r="L396" s="3">
        <v>5.5680539932508299</v>
      </c>
    </row>
    <row r="397" spans="1:12" ht="15" customHeight="1" x14ac:dyDescent="0.25">
      <c r="A397" s="101">
        <v>43014</v>
      </c>
      <c r="B397" s="3">
        <v>93.8</v>
      </c>
      <c r="C397" s="99">
        <v>456492</v>
      </c>
      <c r="D397" s="3">
        <v>-4.9999999999997102E-2</v>
      </c>
      <c r="E397" s="3">
        <v>-5.3276505061261498E-2</v>
      </c>
      <c r="F397" s="3">
        <v>-5.3276467455554102E-2</v>
      </c>
      <c r="G397" s="3">
        <v>100.533035</v>
      </c>
      <c r="H397" s="3">
        <v>13.0855286839145</v>
      </c>
      <c r="I397" s="3">
        <v>94</v>
      </c>
      <c r="J397" s="3">
        <v>94.85</v>
      </c>
      <c r="K397" s="3">
        <v>93.75</v>
      </c>
      <c r="L397" s="3">
        <v>5.5118110236220303</v>
      </c>
    </row>
    <row r="398" spans="1:12" ht="15" customHeight="1" x14ac:dyDescent="0.25">
      <c r="A398" s="101">
        <v>43017</v>
      </c>
      <c r="B398" s="3">
        <v>93.9</v>
      </c>
      <c r="C398" s="99">
        <v>285386</v>
      </c>
      <c r="D398" s="3">
        <v>0.100000000000008</v>
      </c>
      <c r="E398" s="3">
        <v>0.106609808102353</v>
      </c>
      <c r="F398" s="3">
        <v>0.106606748716964</v>
      </c>
      <c r="G398" s="3">
        <v>100.64021</v>
      </c>
      <c r="H398" s="3">
        <v>13.2060854893138</v>
      </c>
      <c r="I398" s="3">
        <v>93.75</v>
      </c>
      <c r="J398" s="3">
        <v>94.1</v>
      </c>
      <c r="K398" s="3">
        <v>93.45</v>
      </c>
      <c r="L398" s="3">
        <v>5.6242969628796304</v>
      </c>
    </row>
    <row r="399" spans="1:12" ht="15" customHeight="1" x14ac:dyDescent="0.25">
      <c r="A399" s="101">
        <v>43018</v>
      </c>
      <c r="B399" s="3">
        <v>93.45</v>
      </c>
      <c r="C399" s="99">
        <v>387433</v>
      </c>
      <c r="D399" s="3">
        <v>-0.45000000000000201</v>
      </c>
      <c r="E399" s="3">
        <v>-0.47923322683706099</v>
      </c>
      <c r="F399" s="3">
        <v>-0.47923588394738198</v>
      </c>
      <c r="G399" s="3">
        <v>100.157906</v>
      </c>
      <c r="H399" s="3">
        <v>12.663561304836801</v>
      </c>
      <c r="I399" s="3">
        <v>93.85</v>
      </c>
      <c r="J399" s="3">
        <v>94.4</v>
      </c>
      <c r="K399" s="3">
        <v>93.2</v>
      </c>
      <c r="L399" s="3">
        <v>5.1181102362204598</v>
      </c>
    </row>
    <row r="400" spans="1:12" ht="15" customHeight="1" x14ac:dyDescent="0.25">
      <c r="A400" s="101">
        <v>43019</v>
      </c>
      <c r="B400" s="3">
        <v>93.7</v>
      </c>
      <c r="C400" s="99">
        <v>541337</v>
      </c>
      <c r="D400" s="3">
        <v>0.25</v>
      </c>
      <c r="E400" s="3">
        <v>0.26752273943284599</v>
      </c>
      <c r="F400" s="3">
        <v>0.26752156739378002</v>
      </c>
      <c r="G400" s="3">
        <v>100.42585</v>
      </c>
      <c r="H400" s="3">
        <v>12.964960629921199</v>
      </c>
      <c r="I400" s="3">
        <v>92.95</v>
      </c>
      <c r="J400" s="3">
        <v>94.3</v>
      </c>
      <c r="K400" s="3">
        <v>92.65</v>
      </c>
      <c r="L400" s="3">
        <v>5.3993250843644498</v>
      </c>
    </row>
    <row r="401" spans="1:12" ht="15" customHeight="1" x14ac:dyDescent="0.25">
      <c r="A401" s="101">
        <v>43020</v>
      </c>
      <c r="B401" s="3">
        <v>94.75</v>
      </c>
      <c r="C401" s="99">
        <v>404984</v>
      </c>
      <c r="D401" s="3">
        <v>1.0499999999999901</v>
      </c>
      <c r="E401" s="3">
        <v>1.1205976520811001</v>
      </c>
      <c r="F401" s="3">
        <v>1.1205979336993399</v>
      </c>
      <c r="G401" s="3">
        <v>101.55122</v>
      </c>
      <c r="H401" s="3">
        <v>14.2308436445444</v>
      </c>
      <c r="I401" s="3">
        <v>93.5</v>
      </c>
      <c r="J401" s="3">
        <v>94.9</v>
      </c>
      <c r="K401" s="3">
        <v>93.4</v>
      </c>
      <c r="L401" s="3">
        <v>6.5804274465691703</v>
      </c>
    </row>
    <row r="402" spans="1:12" ht="15" customHeight="1" x14ac:dyDescent="0.25">
      <c r="A402" s="101">
        <v>43021</v>
      </c>
      <c r="B402" s="3">
        <v>95.6</v>
      </c>
      <c r="C402" s="99">
        <v>732935</v>
      </c>
      <c r="D402" s="3">
        <v>0.84999999999999398</v>
      </c>
      <c r="E402" s="3">
        <v>0.89709762532981197</v>
      </c>
      <c r="F402" s="3">
        <v>0.89709803584829795</v>
      </c>
      <c r="G402" s="3">
        <v>102.462234</v>
      </c>
      <c r="H402" s="3">
        <v>15.2556062992125</v>
      </c>
      <c r="I402" s="3">
        <v>95</v>
      </c>
      <c r="J402" s="3">
        <v>96.8</v>
      </c>
      <c r="K402" s="3">
        <v>94.65</v>
      </c>
      <c r="L402" s="3">
        <v>7.5365579302586996</v>
      </c>
    </row>
    <row r="403" spans="1:12" ht="15" customHeight="1" x14ac:dyDescent="0.25">
      <c r="A403" s="101">
        <v>43024</v>
      </c>
      <c r="B403" s="3">
        <v>94.75</v>
      </c>
      <c r="C403" s="99">
        <v>576201</v>
      </c>
      <c r="D403" s="3">
        <v>-0.84999999999999398</v>
      </c>
      <c r="E403" s="3">
        <v>-0.88912133891212397</v>
      </c>
      <c r="F403" s="3">
        <v>-0.88912174216306805</v>
      </c>
      <c r="G403" s="3">
        <v>101.55122</v>
      </c>
      <c r="H403" s="3">
        <v>14.2308436445444</v>
      </c>
      <c r="I403" s="3">
        <v>95.6</v>
      </c>
      <c r="J403" s="3">
        <v>95.7</v>
      </c>
      <c r="K403" s="3">
        <v>94.2</v>
      </c>
      <c r="L403" s="3">
        <v>6.5804274465691703</v>
      </c>
    </row>
    <row r="404" spans="1:12" ht="15" customHeight="1" x14ac:dyDescent="0.25">
      <c r="A404" s="101">
        <v>43025</v>
      </c>
      <c r="B404" s="3">
        <v>94.35</v>
      </c>
      <c r="C404" s="99">
        <v>833876</v>
      </c>
      <c r="D404" s="3">
        <v>-0.40000000000000502</v>
      </c>
      <c r="E404" s="3">
        <v>-0.42216358839051099</v>
      </c>
      <c r="F404" s="3">
        <v>-0.42216134872627897</v>
      </c>
      <c r="G404" s="3">
        <v>101.12251000000001</v>
      </c>
      <c r="H404" s="3">
        <v>13.7486051743532</v>
      </c>
      <c r="I404" s="3">
        <v>94.75</v>
      </c>
      <c r="J404" s="3">
        <v>95.65</v>
      </c>
      <c r="K404" s="3">
        <v>94.35</v>
      </c>
      <c r="L404" s="3">
        <v>6.1304836895387904</v>
      </c>
    </row>
    <row r="405" spans="1:12" ht="15" customHeight="1" x14ac:dyDescent="0.25">
      <c r="A405" s="101">
        <v>43026</v>
      </c>
      <c r="B405" s="3">
        <v>95</v>
      </c>
      <c r="C405" s="99">
        <v>828963</v>
      </c>
      <c r="D405" s="3">
        <v>0.65000000000000502</v>
      </c>
      <c r="E405" s="3">
        <v>0.68892421833599504</v>
      </c>
      <c r="F405" s="3">
        <v>0.68892672857903103</v>
      </c>
      <c r="G405" s="3">
        <v>101.81917</v>
      </c>
      <c r="H405" s="3">
        <v>14.532249718785099</v>
      </c>
      <c r="I405" s="3">
        <v>94</v>
      </c>
      <c r="J405" s="3">
        <v>96.1</v>
      </c>
      <c r="K405" s="3">
        <v>93.6</v>
      </c>
      <c r="L405" s="3">
        <v>6.8616422947131497</v>
      </c>
    </row>
    <row r="406" spans="1:12" ht="15" customHeight="1" x14ac:dyDescent="0.25">
      <c r="A406" s="101">
        <v>43027</v>
      </c>
      <c r="B406" s="3">
        <v>95.25</v>
      </c>
      <c r="C406" s="99">
        <v>622876</v>
      </c>
      <c r="D406" s="3">
        <v>0.25</v>
      </c>
      <c r="E406" s="3">
        <v>0.26315789473683099</v>
      </c>
      <c r="F406" s="3">
        <v>0.26315280315092299</v>
      </c>
      <c r="G406" s="3">
        <v>102.08711</v>
      </c>
      <c r="H406" s="3">
        <v>14.8336445444319</v>
      </c>
      <c r="I406" s="3">
        <v>95.05</v>
      </c>
      <c r="J406" s="3">
        <v>95.7</v>
      </c>
      <c r="K406" s="3">
        <v>94.5</v>
      </c>
      <c r="L406" s="3">
        <v>7.1428571428571299</v>
      </c>
    </row>
    <row r="407" spans="1:12" ht="15" customHeight="1" x14ac:dyDescent="0.25">
      <c r="A407" s="101">
        <v>43028</v>
      </c>
      <c r="B407" s="3">
        <v>95.35</v>
      </c>
      <c r="C407" s="99">
        <v>1034726</v>
      </c>
      <c r="D407" s="3">
        <v>9.9999999999994302E-2</v>
      </c>
      <c r="E407" s="3">
        <v>0.104986876640422</v>
      </c>
      <c r="F407" s="3">
        <v>0.1049887689053</v>
      </c>
      <c r="G407" s="3">
        <v>102.19429</v>
      </c>
      <c r="H407" s="3">
        <v>14.9542069741282</v>
      </c>
      <c r="I407" s="3">
        <v>95.4</v>
      </c>
      <c r="J407" s="3">
        <v>96.25</v>
      </c>
      <c r="K407" s="3">
        <v>94.9</v>
      </c>
      <c r="L407" s="3">
        <v>7.2553430821147202</v>
      </c>
    </row>
    <row r="408" spans="1:12" ht="15" customHeight="1" x14ac:dyDescent="0.25">
      <c r="A408" s="101">
        <v>43031</v>
      </c>
      <c r="B408" s="3">
        <v>95.65</v>
      </c>
      <c r="C408" s="99">
        <v>1138828</v>
      </c>
      <c r="D408" s="3">
        <v>0.30000000000001098</v>
      </c>
      <c r="E408" s="3">
        <v>0.31463030938647601</v>
      </c>
      <c r="F408" s="3">
        <v>0.31463597427996398</v>
      </c>
      <c r="G408" s="3">
        <v>102.51582999999999</v>
      </c>
      <c r="H408" s="3">
        <v>15.315894263217</v>
      </c>
      <c r="I408" s="3">
        <v>95.35</v>
      </c>
      <c r="J408" s="3">
        <v>95.85</v>
      </c>
      <c r="K408" s="3">
        <v>94.75</v>
      </c>
      <c r="L408" s="3">
        <v>7.5928008998875098</v>
      </c>
    </row>
    <row r="409" spans="1:12" ht="15" customHeight="1" x14ac:dyDescent="0.25">
      <c r="A409" s="101">
        <v>43032</v>
      </c>
      <c r="B409" s="3">
        <v>92.75</v>
      </c>
      <c r="C409" s="99">
        <v>1539749</v>
      </c>
      <c r="D409" s="3">
        <v>-2.9</v>
      </c>
      <c r="E409" s="3">
        <v>-3.0318870883429199</v>
      </c>
      <c r="F409" s="3">
        <v>-3.03189273305399</v>
      </c>
      <c r="G409" s="3">
        <v>99.407660000000007</v>
      </c>
      <c r="H409" s="3">
        <v>11.8196400449943</v>
      </c>
      <c r="I409" s="3">
        <v>95.1</v>
      </c>
      <c r="J409" s="3">
        <v>95.6</v>
      </c>
      <c r="K409" s="3">
        <v>92.7</v>
      </c>
      <c r="L409" s="3">
        <v>4.3307086614173098</v>
      </c>
    </row>
    <row r="410" spans="1:12" ht="15" customHeight="1" x14ac:dyDescent="0.25">
      <c r="A410" s="101">
        <v>43033</v>
      </c>
      <c r="B410" s="3">
        <v>92.8</v>
      </c>
      <c r="C410" s="99">
        <v>1330377</v>
      </c>
      <c r="D410" s="3">
        <v>4.9999999999997102E-2</v>
      </c>
      <c r="E410" s="3">
        <v>5.3908355795151401E-2</v>
      </c>
      <c r="F410" s="3">
        <v>5.3919386091560897E-2</v>
      </c>
      <c r="G410" s="3">
        <v>99.461259999999996</v>
      </c>
      <c r="H410" s="3">
        <v>11.879932508436401</v>
      </c>
      <c r="I410" s="3">
        <v>92.7</v>
      </c>
      <c r="J410" s="3">
        <v>94</v>
      </c>
      <c r="K410" s="3">
        <v>92.3</v>
      </c>
      <c r="L410" s="3">
        <v>4.3869516310460996</v>
      </c>
    </row>
    <row r="411" spans="1:12" ht="15" customHeight="1" x14ac:dyDescent="0.25">
      <c r="A411" s="101">
        <v>43034</v>
      </c>
      <c r="B411" s="3">
        <v>94.5</v>
      </c>
      <c r="C411" s="99">
        <v>1047726</v>
      </c>
      <c r="D411" s="3">
        <v>1.7</v>
      </c>
      <c r="E411" s="3">
        <v>1.8318965517241299</v>
      </c>
      <c r="F411" s="3">
        <v>1.8318891194420901</v>
      </c>
      <c r="G411" s="3">
        <v>101.28328</v>
      </c>
      <c r="H411" s="3">
        <v>13.929448818897599</v>
      </c>
      <c r="I411" s="3">
        <v>92.95</v>
      </c>
      <c r="J411" s="3">
        <v>95.1</v>
      </c>
      <c r="K411" s="3">
        <v>92.8</v>
      </c>
      <c r="L411" s="3">
        <v>6.2992125984251901</v>
      </c>
    </row>
    <row r="412" spans="1:12" ht="15" customHeight="1" x14ac:dyDescent="0.25">
      <c r="A412" s="101">
        <v>43035</v>
      </c>
      <c r="B412" s="3">
        <v>105.8</v>
      </c>
      <c r="C412" s="99">
        <v>3796429</v>
      </c>
      <c r="D412" s="3">
        <v>11.299999999999899</v>
      </c>
      <c r="E412" s="3">
        <v>11.9576719576719</v>
      </c>
      <c r="F412" s="3">
        <v>11.9576794906326</v>
      </c>
      <c r="G412" s="3">
        <v>113.39440999999999</v>
      </c>
      <c r="H412" s="3">
        <v>27.552767154105702</v>
      </c>
      <c r="I412" s="3">
        <v>103.6</v>
      </c>
      <c r="J412" s="3">
        <v>106.9</v>
      </c>
      <c r="K412" s="3">
        <v>101.1</v>
      </c>
      <c r="L412" s="3">
        <v>19.010123734533099</v>
      </c>
    </row>
    <row r="413" spans="1:12" ht="15" customHeight="1" x14ac:dyDescent="0.25">
      <c r="A413" s="101">
        <v>43038</v>
      </c>
      <c r="B413" s="3">
        <v>105.2</v>
      </c>
      <c r="C413" s="99">
        <v>1513672</v>
      </c>
      <c r="D413" s="3">
        <v>-0.59999999999999398</v>
      </c>
      <c r="E413" s="3">
        <v>-0.56710775047258399</v>
      </c>
      <c r="F413" s="3">
        <v>-0.56711790290191399</v>
      </c>
      <c r="G413" s="3">
        <v>112.75133</v>
      </c>
      <c r="H413" s="3">
        <v>26.829392575927901</v>
      </c>
      <c r="I413" s="3">
        <v>106.5</v>
      </c>
      <c r="J413" s="3">
        <v>108.9</v>
      </c>
      <c r="K413" s="3">
        <v>104.3</v>
      </c>
      <c r="L413" s="3">
        <v>18.3352080989876</v>
      </c>
    </row>
    <row r="414" spans="1:12" ht="15" customHeight="1" x14ac:dyDescent="0.25">
      <c r="A414" s="101">
        <v>43039</v>
      </c>
      <c r="B414" s="3">
        <v>106.9</v>
      </c>
      <c r="C414" s="99">
        <v>1212146</v>
      </c>
      <c r="D414" s="3">
        <v>1.7</v>
      </c>
      <c r="E414" s="3">
        <v>1.61596958174905</v>
      </c>
      <c r="F414" s="3">
        <v>1.61597561642954</v>
      </c>
      <c r="G414" s="3">
        <v>114.573364</v>
      </c>
      <c r="H414" s="3">
        <v>28.878924634420599</v>
      </c>
      <c r="I414" s="3">
        <v>105.3</v>
      </c>
      <c r="J414" s="3">
        <v>108.2</v>
      </c>
      <c r="K414" s="3">
        <v>105.3</v>
      </c>
      <c r="L414" s="3">
        <v>20.247469066366701</v>
      </c>
    </row>
    <row r="415" spans="1:12" ht="15" customHeight="1" x14ac:dyDescent="0.25">
      <c r="A415" s="101">
        <v>43040</v>
      </c>
      <c r="B415" s="3">
        <v>107.9</v>
      </c>
      <c r="C415" s="99">
        <v>1074825</v>
      </c>
      <c r="D415" s="3">
        <v>1</v>
      </c>
      <c r="E415" s="3">
        <v>0.93545369504208697</v>
      </c>
      <c r="F415" s="3">
        <v>0.93544953432631495</v>
      </c>
      <c r="G415" s="3">
        <v>115.64514</v>
      </c>
      <c r="H415" s="3">
        <v>30.084521934758101</v>
      </c>
      <c r="I415" s="3">
        <v>107.7</v>
      </c>
      <c r="J415" s="3">
        <v>108.6</v>
      </c>
      <c r="K415" s="3">
        <v>107.4</v>
      </c>
      <c r="L415" s="3">
        <v>21.372328458942601</v>
      </c>
    </row>
    <row r="416" spans="1:12" ht="15" customHeight="1" x14ac:dyDescent="0.25">
      <c r="A416" s="101">
        <v>43041</v>
      </c>
      <c r="B416" s="3">
        <v>108</v>
      </c>
      <c r="C416" s="99">
        <v>656949</v>
      </c>
      <c r="D416" s="3">
        <v>9.9999999999994302E-2</v>
      </c>
      <c r="E416" s="3">
        <v>9.26784059314123E-2</v>
      </c>
      <c r="F416" s="3">
        <v>9.2680072850437306E-2</v>
      </c>
      <c r="G416" s="3">
        <v>115.75232</v>
      </c>
      <c r="H416" s="3">
        <v>30.2050843644544</v>
      </c>
      <c r="I416" s="3">
        <v>108</v>
      </c>
      <c r="J416" s="3">
        <v>108.4</v>
      </c>
      <c r="K416" s="3">
        <v>106.6</v>
      </c>
      <c r="L416" s="3">
        <v>21.4848143982002</v>
      </c>
    </row>
    <row r="417" spans="1:12" ht="15" customHeight="1" x14ac:dyDescent="0.25">
      <c r="A417" s="101">
        <v>43042</v>
      </c>
      <c r="B417" s="3">
        <v>111.2</v>
      </c>
      <c r="C417" s="99">
        <v>469938</v>
      </c>
      <c r="D417" s="3">
        <v>3.2</v>
      </c>
      <c r="E417" s="3">
        <v>2.9629629629629601</v>
      </c>
      <c r="F417" s="3">
        <v>2.96295918734068</v>
      </c>
      <c r="G417" s="3">
        <v>119.182014</v>
      </c>
      <c r="H417" s="3">
        <v>34.063007874015703</v>
      </c>
      <c r="I417" s="3">
        <v>108.4</v>
      </c>
      <c r="J417" s="3">
        <v>111.2</v>
      </c>
      <c r="K417" s="3">
        <v>108.3</v>
      </c>
      <c r="L417" s="3">
        <v>25.084364454443101</v>
      </c>
    </row>
    <row r="418" spans="1:12" ht="15" customHeight="1" x14ac:dyDescent="0.25">
      <c r="A418" s="101">
        <v>43045</v>
      </c>
      <c r="B418" s="3">
        <v>109.3</v>
      </c>
      <c r="C418" s="99">
        <v>1000028</v>
      </c>
      <c r="D418" s="3">
        <v>-1.9</v>
      </c>
      <c r="E418" s="3">
        <v>-1.7086330935251799</v>
      </c>
      <c r="F418" s="3">
        <v>-1.70862526286893</v>
      </c>
      <c r="G418" s="3">
        <v>117.14564</v>
      </c>
      <c r="H418" s="3">
        <v>31.772373453318298</v>
      </c>
      <c r="I418" s="3">
        <v>111</v>
      </c>
      <c r="J418" s="3">
        <v>111.4</v>
      </c>
      <c r="K418" s="3">
        <v>109</v>
      </c>
      <c r="L418" s="3">
        <v>22.947131608548901</v>
      </c>
    </row>
    <row r="419" spans="1:12" ht="15" customHeight="1" x14ac:dyDescent="0.25">
      <c r="A419" s="101">
        <v>43046</v>
      </c>
      <c r="B419" s="3">
        <v>108.3</v>
      </c>
      <c r="C419" s="99">
        <v>576195</v>
      </c>
      <c r="D419" s="3">
        <v>-1</v>
      </c>
      <c r="E419" s="3">
        <v>-0.91491308325708498</v>
      </c>
      <c r="F419" s="3">
        <v>-0.91491241159296</v>
      </c>
      <c r="G419" s="3">
        <v>116.07386</v>
      </c>
      <c r="H419" s="3">
        <v>30.566771653543199</v>
      </c>
      <c r="I419" s="3">
        <v>109.2</v>
      </c>
      <c r="J419" s="3">
        <v>109.5</v>
      </c>
      <c r="K419" s="3">
        <v>107.9</v>
      </c>
      <c r="L419" s="3">
        <v>21.822272215972902</v>
      </c>
    </row>
    <row r="420" spans="1:12" ht="15" customHeight="1" x14ac:dyDescent="0.25">
      <c r="A420" s="101">
        <v>43047</v>
      </c>
      <c r="B420" s="3">
        <v>106.7</v>
      </c>
      <c r="C420" s="99">
        <v>1140188</v>
      </c>
      <c r="D420" s="3">
        <v>-1.5999999999999901</v>
      </c>
      <c r="E420" s="3">
        <v>-1.47737765466297</v>
      </c>
      <c r="F420" s="3">
        <v>-1.4773868983076801</v>
      </c>
      <c r="G420" s="3">
        <v>114.35899999999999</v>
      </c>
      <c r="H420" s="3">
        <v>28.637795275590499</v>
      </c>
      <c r="I420" s="3">
        <v>108</v>
      </c>
      <c r="J420" s="3">
        <v>108.2</v>
      </c>
      <c r="K420" s="3">
        <v>106.7</v>
      </c>
      <c r="L420" s="3">
        <v>20.022497187851499</v>
      </c>
    </row>
    <row r="421" spans="1:12" ht="15" customHeight="1" x14ac:dyDescent="0.25">
      <c r="A421" s="101">
        <v>43048</v>
      </c>
      <c r="B421" s="3">
        <v>105.9</v>
      </c>
      <c r="C421" s="99">
        <v>743525</v>
      </c>
      <c r="D421" s="3">
        <v>-0.79999999999999705</v>
      </c>
      <c r="E421" s="3">
        <v>-0.74976569821930605</v>
      </c>
      <c r="F421" s="3">
        <v>-0.74976171530005598</v>
      </c>
      <c r="G421" s="3">
        <v>113.50158</v>
      </c>
      <c r="H421" s="3">
        <v>27.673318335207998</v>
      </c>
      <c r="I421" s="3">
        <v>106.7</v>
      </c>
      <c r="J421" s="3">
        <v>106.7</v>
      </c>
      <c r="K421" s="3">
        <v>104.8</v>
      </c>
      <c r="L421" s="3">
        <v>19.122609673790699</v>
      </c>
    </row>
    <row r="422" spans="1:12" ht="15" customHeight="1" x14ac:dyDescent="0.25">
      <c r="A422" s="101">
        <v>43049</v>
      </c>
      <c r="B422" s="3">
        <v>106.1</v>
      </c>
      <c r="C422" s="99">
        <v>779427</v>
      </c>
      <c r="D422" s="3">
        <v>0.19999999999998799</v>
      </c>
      <c r="E422" s="3">
        <v>0.188857412653442</v>
      </c>
      <c r="F422" s="3">
        <v>0.18885640182277799</v>
      </c>
      <c r="G422" s="3">
        <v>113.715935</v>
      </c>
      <c r="H422" s="3">
        <v>27.914437570303701</v>
      </c>
      <c r="I422" s="3">
        <v>105.9</v>
      </c>
      <c r="J422" s="3">
        <v>106.9</v>
      </c>
      <c r="K422" s="3">
        <v>105.4</v>
      </c>
      <c r="L422" s="3">
        <v>19.3475815523059</v>
      </c>
    </row>
    <row r="423" spans="1:12" ht="15" customHeight="1" x14ac:dyDescent="0.25">
      <c r="A423" s="101">
        <v>43052</v>
      </c>
      <c r="B423" s="3">
        <v>104.9</v>
      </c>
      <c r="C423" s="99">
        <v>1007326</v>
      </c>
      <c r="D423" s="3">
        <v>-1.19999999999998</v>
      </c>
      <c r="E423" s="3">
        <v>-1.13100848256361</v>
      </c>
      <c r="F423" s="3">
        <v>-1.1310068373443001</v>
      </c>
      <c r="G423" s="3">
        <v>112.4298</v>
      </c>
      <c r="H423" s="3">
        <v>26.467716535432999</v>
      </c>
      <c r="I423" s="3">
        <v>106.1</v>
      </c>
      <c r="J423" s="3">
        <v>106.2</v>
      </c>
      <c r="K423" s="3">
        <v>104.3</v>
      </c>
      <c r="L423" s="3">
        <v>17.997750281214799</v>
      </c>
    </row>
    <row r="424" spans="1:12" ht="15" customHeight="1" x14ac:dyDescent="0.25">
      <c r="A424" s="101">
        <v>43053</v>
      </c>
      <c r="B424" s="3">
        <v>106.7</v>
      </c>
      <c r="C424" s="99">
        <v>740285</v>
      </c>
      <c r="D424" s="3">
        <v>1.7999999999999901</v>
      </c>
      <c r="E424" s="3">
        <v>1.7159199237368901</v>
      </c>
      <c r="F424" s="3">
        <v>1.7159151755139701</v>
      </c>
      <c r="G424" s="3">
        <v>114.35899999999999</v>
      </c>
      <c r="H424" s="3">
        <v>28.637795275590499</v>
      </c>
      <c r="I424" s="3">
        <v>104.7</v>
      </c>
      <c r="J424" s="3">
        <v>106.9</v>
      </c>
      <c r="K424" s="3">
        <v>104.6</v>
      </c>
      <c r="L424" s="3">
        <v>20.022497187851499</v>
      </c>
    </row>
    <row r="425" spans="1:12" ht="15" customHeight="1" x14ac:dyDescent="0.25">
      <c r="A425" s="101">
        <v>43054</v>
      </c>
      <c r="B425" s="3">
        <v>106.9</v>
      </c>
      <c r="C425" s="99">
        <v>1009801</v>
      </c>
      <c r="D425" s="3">
        <v>0.20000000000000201</v>
      </c>
      <c r="E425" s="3">
        <v>0.18744142455482299</v>
      </c>
      <c r="F425" s="3">
        <v>0.18744829877841401</v>
      </c>
      <c r="G425" s="3">
        <v>114.573364</v>
      </c>
      <c r="H425" s="3">
        <v>28.878924634420599</v>
      </c>
      <c r="I425" s="3">
        <v>106.7</v>
      </c>
      <c r="J425" s="3">
        <v>108</v>
      </c>
      <c r="K425" s="3">
        <v>105.3</v>
      </c>
      <c r="L425" s="3">
        <v>20.247469066366701</v>
      </c>
    </row>
    <row r="426" spans="1:12" ht="15" customHeight="1" x14ac:dyDescent="0.25">
      <c r="A426" s="101">
        <v>43055</v>
      </c>
      <c r="B426" s="3">
        <v>108.9</v>
      </c>
      <c r="C426" s="99">
        <v>829724</v>
      </c>
      <c r="D426" s="3">
        <v>2</v>
      </c>
      <c r="E426" s="3">
        <v>1.8709073900841899</v>
      </c>
      <c r="F426" s="3">
        <v>1.8709112878976</v>
      </c>
      <c r="G426" s="3">
        <v>116.71693</v>
      </c>
      <c r="H426" s="3">
        <v>31.2901349831271</v>
      </c>
      <c r="I426" s="3">
        <v>107.4</v>
      </c>
      <c r="J426" s="3">
        <v>109.2</v>
      </c>
      <c r="K426" s="3">
        <v>106.9</v>
      </c>
      <c r="L426" s="3">
        <v>22.4971878515185</v>
      </c>
    </row>
    <row r="427" spans="1:12" ht="15" customHeight="1" x14ac:dyDescent="0.25">
      <c r="A427" s="101">
        <v>43056</v>
      </c>
      <c r="B427" s="3">
        <v>110.2</v>
      </c>
      <c r="C427" s="99">
        <v>1332244</v>
      </c>
      <c r="D427" s="3">
        <v>1.2999999999999901</v>
      </c>
      <c r="E427" s="3">
        <v>1.19375573921027</v>
      </c>
      <c r="F427" s="3">
        <v>1.1937514120702</v>
      </c>
      <c r="G427" s="3">
        <v>118.11024</v>
      </c>
      <c r="H427" s="3">
        <v>32.857412823396999</v>
      </c>
      <c r="I427" s="3">
        <v>109</v>
      </c>
      <c r="J427" s="3">
        <v>111</v>
      </c>
      <c r="K427" s="3">
        <v>108.4</v>
      </c>
      <c r="L427" s="3">
        <v>23.959505061867201</v>
      </c>
    </row>
    <row r="428" spans="1:12" ht="15" customHeight="1" x14ac:dyDescent="0.25">
      <c r="A428" s="101">
        <v>43059</v>
      </c>
      <c r="B428" s="3">
        <v>108.5</v>
      </c>
      <c r="C428" s="99">
        <v>810363</v>
      </c>
      <c r="D428" s="3">
        <v>-1.7</v>
      </c>
      <c r="E428" s="3">
        <v>-1.54264972776769</v>
      </c>
      <c r="F428" s="3">
        <v>-1.5426520173017999</v>
      </c>
      <c r="G428" s="3">
        <v>116.28821000000001</v>
      </c>
      <c r="H428" s="3">
        <v>30.807885264341898</v>
      </c>
      <c r="I428" s="3">
        <v>109.6</v>
      </c>
      <c r="J428" s="3">
        <v>110.3</v>
      </c>
      <c r="K428" s="3">
        <v>108.5</v>
      </c>
      <c r="L428" s="3">
        <v>22.0472440944881</v>
      </c>
    </row>
    <row r="429" spans="1:12" ht="15" customHeight="1" x14ac:dyDescent="0.25">
      <c r="A429" s="101">
        <v>43060</v>
      </c>
      <c r="B429" s="3">
        <v>110.3</v>
      </c>
      <c r="C429" s="99">
        <v>841334</v>
      </c>
      <c r="D429" s="3">
        <v>1.7999999999999901</v>
      </c>
      <c r="E429" s="3">
        <v>1.65898617511519</v>
      </c>
      <c r="F429" s="3">
        <v>1.65899019341686</v>
      </c>
      <c r="G429" s="3">
        <v>118.21742</v>
      </c>
      <c r="H429" s="3">
        <v>32.977975253093298</v>
      </c>
      <c r="I429" s="3">
        <v>108.5</v>
      </c>
      <c r="J429" s="3">
        <v>110.3</v>
      </c>
      <c r="K429" s="3">
        <v>108</v>
      </c>
      <c r="L429" s="3">
        <v>24.0719910011248</v>
      </c>
    </row>
    <row r="430" spans="1:12" ht="15" customHeight="1" x14ac:dyDescent="0.25">
      <c r="A430" s="101">
        <v>43061</v>
      </c>
      <c r="B430" s="3">
        <v>109.3</v>
      </c>
      <c r="C430" s="99">
        <v>992339</v>
      </c>
      <c r="D430" s="3">
        <v>-1</v>
      </c>
      <c r="E430" s="3">
        <v>-0.90661831368993295</v>
      </c>
      <c r="F430" s="3">
        <v>-0.90661765414945505</v>
      </c>
      <c r="G430" s="3">
        <v>117.14564</v>
      </c>
      <c r="H430" s="3">
        <v>31.772373453318298</v>
      </c>
      <c r="I430" s="3">
        <v>110.3</v>
      </c>
      <c r="J430" s="3">
        <v>110.9</v>
      </c>
      <c r="K430" s="3">
        <v>109.3</v>
      </c>
      <c r="L430" s="3">
        <v>22.947131608548901</v>
      </c>
    </row>
    <row r="431" spans="1:12" ht="15" customHeight="1" x14ac:dyDescent="0.25">
      <c r="A431" s="101">
        <v>43062</v>
      </c>
      <c r="B431" s="3">
        <v>109.1</v>
      </c>
      <c r="C431" s="99">
        <v>559224</v>
      </c>
      <c r="D431" s="3">
        <v>-0.20000000000000201</v>
      </c>
      <c r="E431" s="3">
        <v>-0.18298261665141699</v>
      </c>
      <c r="F431" s="3">
        <v>-0.182991018701161</v>
      </c>
      <c r="G431" s="3">
        <v>116.931274</v>
      </c>
      <c r="H431" s="3">
        <v>31.531241844769301</v>
      </c>
      <c r="I431" s="3">
        <v>109.6</v>
      </c>
      <c r="J431" s="3">
        <v>110.4</v>
      </c>
      <c r="K431" s="3">
        <v>107.7</v>
      </c>
      <c r="L431" s="3">
        <v>22.722159730033699</v>
      </c>
    </row>
    <row r="432" spans="1:12" ht="15" customHeight="1" x14ac:dyDescent="0.25">
      <c r="A432" s="101">
        <v>43063</v>
      </c>
      <c r="B432" s="3">
        <v>110.9</v>
      </c>
      <c r="C432" s="99">
        <v>766030</v>
      </c>
      <c r="D432" s="3">
        <v>1.80000000000001</v>
      </c>
      <c r="E432" s="3">
        <v>1.64986251145737</v>
      </c>
      <c r="F432" s="3">
        <v>1.6498717015603399</v>
      </c>
      <c r="G432" s="3">
        <v>118.86049</v>
      </c>
      <c r="H432" s="3">
        <v>33.701338582677103</v>
      </c>
      <c r="I432" s="3">
        <v>109.2</v>
      </c>
      <c r="J432" s="3">
        <v>111.2</v>
      </c>
      <c r="K432" s="3">
        <v>108.3</v>
      </c>
      <c r="L432" s="3">
        <v>24.746906636670399</v>
      </c>
    </row>
    <row r="433" spans="1:12" ht="15" customHeight="1" x14ac:dyDescent="0.25">
      <c r="A433" s="101">
        <v>43066</v>
      </c>
      <c r="B433" s="3">
        <v>111.5</v>
      </c>
      <c r="C433" s="99">
        <v>718168</v>
      </c>
      <c r="D433" s="3">
        <v>0.59999999999999398</v>
      </c>
      <c r="E433" s="3">
        <v>0.54102795311090601</v>
      </c>
      <c r="F433" s="3">
        <v>0.54102502858603896</v>
      </c>
      <c r="G433" s="3">
        <v>119.50355500000001</v>
      </c>
      <c r="H433" s="3">
        <v>34.424696287963997</v>
      </c>
      <c r="I433" s="3">
        <v>111</v>
      </c>
      <c r="J433" s="3">
        <v>113.2</v>
      </c>
      <c r="K433" s="3">
        <v>111</v>
      </c>
      <c r="L433" s="3">
        <v>25.421822272215898</v>
      </c>
    </row>
    <row r="434" spans="1:12" ht="15" customHeight="1" x14ac:dyDescent="0.25">
      <c r="A434" s="101">
        <v>43067</v>
      </c>
      <c r="B434" s="3">
        <v>112.3</v>
      </c>
      <c r="C434" s="99">
        <v>369879</v>
      </c>
      <c r="D434" s="3">
        <v>0.79999999999999705</v>
      </c>
      <c r="E434" s="3">
        <v>0.71748878923767401</v>
      </c>
      <c r="F434" s="3">
        <v>0.71748911570035301</v>
      </c>
      <c r="G434" s="3">
        <v>120.36098</v>
      </c>
      <c r="H434" s="3">
        <v>35.389178852643397</v>
      </c>
      <c r="I434" s="3">
        <v>111.7</v>
      </c>
      <c r="J434" s="3">
        <v>112.4</v>
      </c>
      <c r="K434" s="3">
        <v>111.4</v>
      </c>
      <c r="L434" s="3">
        <v>26.321709786276699</v>
      </c>
    </row>
    <row r="435" spans="1:12" ht="15" customHeight="1" x14ac:dyDescent="0.25">
      <c r="A435" s="101">
        <v>43068</v>
      </c>
      <c r="B435" s="3">
        <v>111.4</v>
      </c>
      <c r="C435" s="99">
        <v>605514</v>
      </c>
      <c r="D435" s="3">
        <v>-0.89999999999999103</v>
      </c>
      <c r="E435" s="3">
        <v>-0.80142475512020495</v>
      </c>
      <c r="F435" s="3">
        <v>-0.80142252082029397</v>
      </c>
      <c r="G435" s="3">
        <v>119.39637999999999</v>
      </c>
      <c r="H435" s="3">
        <v>34.304139482564601</v>
      </c>
      <c r="I435" s="3">
        <v>112.5</v>
      </c>
      <c r="J435" s="3">
        <v>113.8</v>
      </c>
      <c r="K435" s="3">
        <v>111.2</v>
      </c>
      <c r="L435" s="3">
        <v>25.309336332958299</v>
      </c>
    </row>
    <row r="436" spans="1:12" ht="15" customHeight="1" x14ac:dyDescent="0.25">
      <c r="A436" s="101">
        <v>43069</v>
      </c>
      <c r="B436" s="3">
        <v>111.3</v>
      </c>
      <c r="C436" s="99">
        <v>822187</v>
      </c>
      <c r="D436" s="3">
        <v>-0.100000000000008</v>
      </c>
      <c r="E436" s="3">
        <v>-8.9766606822272402E-2</v>
      </c>
      <c r="F436" s="3">
        <v>-8.9768215753271902E-2</v>
      </c>
      <c r="G436" s="3">
        <v>119.28919999999999</v>
      </c>
      <c r="H436" s="3">
        <v>34.183577052868301</v>
      </c>
      <c r="I436" s="3">
        <v>111.4</v>
      </c>
      <c r="J436" s="3">
        <v>112.5</v>
      </c>
      <c r="K436" s="3">
        <v>110.6</v>
      </c>
      <c r="L436" s="3">
        <v>25.1968503937007</v>
      </c>
    </row>
    <row r="437" spans="1:12" ht="15" customHeight="1" x14ac:dyDescent="0.25">
      <c r="A437" s="101">
        <v>43070</v>
      </c>
      <c r="B437" s="3">
        <v>110.3</v>
      </c>
      <c r="C437" s="99">
        <v>838955</v>
      </c>
      <c r="D437" s="3">
        <v>-1</v>
      </c>
      <c r="E437" s="3">
        <v>-0.89847259658580803</v>
      </c>
      <c r="F437" s="3">
        <v>-0.89847194884363701</v>
      </c>
      <c r="G437" s="3">
        <v>118.21742</v>
      </c>
      <c r="H437" s="3">
        <v>32.977975253093298</v>
      </c>
      <c r="I437" s="3">
        <v>112.2</v>
      </c>
      <c r="J437" s="3">
        <v>112.6</v>
      </c>
      <c r="K437" s="3">
        <v>109.9</v>
      </c>
      <c r="L437" s="3">
        <v>24.0719910011248</v>
      </c>
    </row>
    <row r="438" spans="1:12" ht="15" customHeight="1" x14ac:dyDescent="0.25">
      <c r="A438" s="101">
        <v>43073</v>
      </c>
      <c r="B438" s="3">
        <v>112.4</v>
      </c>
      <c r="C438" s="99">
        <v>397993</v>
      </c>
      <c r="D438" s="3">
        <v>2.1</v>
      </c>
      <c r="E438" s="3">
        <v>1.9038984587488701</v>
      </c>
      <c r="F438" s="3">
        <v>1.9038945360167501</v>
      </c>
      <c r="G438" s="3">
        <v>120.468155</v>
      </c>
      <c r="H438" s="3">
        <v>35.5097356580427</v>
      </c>
      <c r="I438" s="3">
        <v>111.2</v>
      </c>
      <c r="J438" s="3">
        <v>112.9</v>
      </c>
      <c r="K438" s="3">
        <v>110.5</v>
      </c>
      <c r="L438" s="3">
        <v>26.434195725534298</v>
      </c>
    </row>
    <row r="439" spans="1:12" ht="15" customHeight="1" x14ac:dyDescent="0.25">
      <c r="A439" s="101">
        <v>43074</v>
      </c>
      <c r="B439" s="3">
        <v>110.5</v>
      </c>
      <c r="C439" s="99">
        <v>431818</v>
      </c>
      <c r="D439" s="3">
        <v>-1.9</v>
      </c>
      <c r="E439" s="3">
        <v>-1.69039145907473</v>
      </c>
      <c r="F439" s="3">
        <v>-1.69039278471558</v>
      </c>
      <c r="G439" s="3">
        <v>118.43177</v>
      </c>
      <c r="H439" s="3">
        <v>33.219088863891997</v>
      </c>
      <c r="I439" s="3">
        <v>112.1</v>
      </c>
      <c r="J439" s="3">
        <v>112.1</v>
      </c>
      <c r="K439" s="3">
        <v>109.9</v>
      </c>
      <c r="L439" s="3">
        <v>24.296962879639999</v>
      </c>
    </row>
    <row r="440" spans="1:12" ht="15" customHeight="1" x14ac:dyDescent="0.25">
      <c r="A440" s="101">
        <v>43075</v>
      </c>
      <c r="B440" s="3">
        <v>110</v>
      </c>
      <c r="C440" s="99">
        <v>505396</v>
      </c>
      <c r="D440" s="3">
        <v>-0.5</v>
      </c>
      <c r="E440" s="3">
        <v>-0.45248868778280299</v>
      </c>
      <c r="F440" s="3">
        <v>-0.452488382129212</v>
      </c>
      <c r="G440" s="3">
        <v>117.89588000000001</v>
      </c>
      <c r="H440" s="3">
        <v>32.6162879640044</v>
      </c>
      <c r="I440" s="3">
        <v>109.5</v>
      </c>
      <c r="J440" s="3">
        <v>110.5</v>
      </c>
      <c r="K440" s="3">
        <v>107.9</v>
      </c>
      <c r="L440" s="3">
        <v>23.734533183351999</v>
      </c>
    </row>
    <row r="441" spans="1:12" ht="15" customHeight="1" x14ac:dyDescent="0.25">
      <c r="A441" s="101">
        <v>43076</v>
      </c>
      <c r="B441" s="3">
        <v>112.1</v>
      </c>
      <c r="C441" s="99">
        <v>1083339</v>
      </c>
      <c r="D441" s="3">
        <v>2.0999999999999899</v>
      </c>
      <c r="E441" s="3">
        <v>1.9090909090909001</v>
      </c>
      <c r="F441" s="3">
        <v>1.90909131006105</v>
      </c>
      <c r="G441" s="3">
        <v>120.14662</v>
      </c>
      <c r="H441" s="3">
        <v>35.148053993250798</v>
      </c>
      <c r="I441" s="3">
        <v>109.9</v>
      </c>
      <c r="J441" s="3">
        <v>113</v>
      </c>
      <c r="K441" s="3">
        <v>109.8</v>
      </c>
      <c r="L441" s="3">
        <v>26.096737907761501</v>
      </c>
    </row>
    <row r="442" spans="1:12" ht="15" customHeight="1" x14ac:dyDescent="0.25">
      <c r="A442" s="101">
        <v>43077</v>
      </c>
      <c r="B442" s="3">
        <v>113.5</v>
      </c>
      <c r="C442" s="99">
        <v>1510072</v>
      </c>
      <c r="D442" s="3">
        <v>1.4</v>
      </c>
      <c r="E442" s="3">
        <v>1.2488849241748501</v>
      </c>
      <c r="F442" s="3">
        <v>1.24889073034264</v>
      </c>
      <c r="G442" s="3">
        <v>121.64712</v>
      </c>
      <c r="H442" s="3">
        <v>36.835905511810999</v>
      </c>
      <c r="I442" s="3">
        <v>111.9</v>
      </c>
      <c r="J442" s="3">
        <v>114.4</v>
      </c>
      <c r="K442" s="3">
        <v>111.4</v>
      </c>
      <c r="L442" s="3">
        <v>27.671541057367801</v>
      </c>
    </row>
    <row r="443" spans="1:12" ht="15" customHeight="1" x14ac:dyDescent="0.25">
      <c r="A443" s="101">
        <v>43080</v>
      </c>
      <c r="B443" s="3">
        <v>114.3</v>
      </c>
      <c r="C443" s="99">
        <v>1034221</v>
      </c>
      <c r="D443" s="3">
        <v>0.79999999999999705</v>
      </c>
      <c r="E443" s="3">
        <v>0.70484581497796095</v>
      </c>
      <c r="F443" s="3">
        <v>0.704842005301897</v>
      </c>
      <c r="G443" s="3">
        <v>122.50454000000001</v>
      </c>
      <c r="H443" s="3">
        <v>37.800382452193404</v>
      </c>
      <c r="I443" s="3">
        <v>114</v>
      </c>
      <c r="J443" s="3">
        <v>114.9</v>
      </c>
      <c r="K443" s="3">
        <v>113.6</v>
      </c>
      <c r="L443" s="3">
        <v>28.571428571428498</v>
      </c>
    </row>
    <row r="444" spans="1:12" ht="15" customHeight="1" x14ac:dyDescent="0.25">
      <c r="A444" s="101">
        <v>43081</v>
      </c>
      <c r="B444" s="3">
        <v>114</v>
      </c>
      <c r="C444" s="99">
        <v>837960</v>
      </c>
      <c r="D444" s="3">
        <v>-0.29999999999999699</v>
      </c>
      <c r="E444" s="3">
        <v>-0.26246719160104498</v>
      </c>
      <c r="F444" s="3">
        <v>-0.26246374216009</v>
      </c>
      <c r="G444" s="3">
        <v>122.18301</v>
      </c>
      <c r="H444" s="3">
        <v>37.438706411698497</v>
      </c>
      <c r="I444" s="3">
        <v>114</v>
      </c>
      <c r="J444" s="3">
        <v>114.6</v>
      </c>
      <c r="K444" s="3">
        <v>113.5</v>
      </c>
      <c r="L444" s="3">
        <v>28.233970753655701</v>
      </c>
    </row>
    <row r="445" spans="1:12" ht="15" customHeight="1" x14ac:dyDescent="0.25">
      <c r="A445" s="101">
        <v>43082</v>
      </c>
      <c r="B445" s="3">
        <v>113.9</v>
      </c>
      <c r="C445" s="99">
        <v>762338</v>
      </c>
      <c r="D445" s="3">
        <v>-9.9999999999994302E-2</v>
      </c>
      <c r="E445" s="3">
        <v>-8.7719298245614294E-2</v>
      </c>
      <c r="F445" s="3">
        <v>-8.7720870520380204E-2</v>
      </c>
      <c r="G445" s="3">
        <v>122.07583</v>
      </c>
      <c r="H445" s="3">
        <v>37.318143982002198</v>
      </c>
      <c r="I445" s="3">
        <v>114.2</v>
      </c>
      <c r="J445" s="3">
        <v>114.2</v>
      </c>
      <c r="K445" s="3">
        <v>113.1</v>
      </c>
      <c r="L445" s="3">
        <v>28.121484814398102</v>
      </c>
    </row>
    <row r="446" spans="1:12" ht="15" customHeight="1" x14ac:dyDescent="0.25">
      <c r="A446" s="101">
        <v>43083</v>
      </c>
      <c r="B446" s="3">
        <v>114.7</v>
      </c>
      <c r="C446" s="99">
        <v>891199</v>
      </c>
      <c r="D446" s="3">
        <v>0.79999999999999705</v>
      </c>
      <c r="E446" s="3">
        <v>0.70237050043897498</v>
      </c>
      <c r="F446" s="3">
        <v>0.70236671747387902</v>
      </c>
      <c r="G446" s="3">
        <v>122.93325</v>
      </c>
      <c r="H446" s="3">
        <v>38.282620922384602</v>
      </c>
      <c r="I446" s="3">
        <v>113.4</v>
      </c>
      <c r="J446" s="3">
        <v>114.8</v>
      </c>
      <c r="K446" s="3">
        <v>113</v>
      </c>
      <c r="L446" s="3">
        <v>29.021372328458899</v>
      </c>
    </row>
    <row r="447" spans="1:12" ht="15" customHeight="1" x14ac:dyDescent="0.25">
      <c r="A447" s="101">
        <v>43084</v>
      </c>
      <c r="B447" s="3">
        <v>117.2</v>
      </c>
      <c r="C447" s="99">
        <v>1619954</v>
      </c>
      <c r="D447" s="3">
        <v>2.5</v>
      </c>
      <c r="E447" s="3">
        <v>2.1795989537924898</v>
      </c>
      <c r="F447" s="3">
        <v>2.1795974644776601</v>
      </c>
      <c r="G447" s="3">
        <v>125.6127</v>
      </c>
      <c r="H447" s="3">
        <v>41.296625421822199</v>
      </c>
      <c r="I447" s="3">
        <v>114.9</v>
      </c>
      <c r="J447" s="3">
        <v>117.7</v>
      </c>
      <c r="K447" s="3">
        <v>114.3</v>
      </c>
      <c r="L447" s="3">
        <v>31.833520809898701</v>
      </c>
    </row>
    <row r="448" spans="1:12" ht="15" customHeight="1" x14ac:dyDescent="0.25">
      <c r="A448" s="101">
        <v>43087</v>
      </c>
      <c r="B448" s="3">
        <v>117</v>
      </c>
      <c r="C448" s="99">
        <v>584103</v>
      </c>
      <c r="D448" s="3">
        <v>-0.20000000000000201</v>
      </c>
      <c r="E448" s="3">
        <v>-0.17064846416382501</v>
      </c>
      <c r="F448" s="3">
        <v>-0.17064675785171099</v>
      </c>
      <c r="G448" s="3">
        <v>125.398346</v>
      </c>
      <c r="H448" s="3">
        <v>41.055507311585998</v>
      </c>
      <c r="I448" s="3">
        <v>118</v>
      </c>
      <c r="J448" s="3">
        <v>118.3</v>
      </c>
      <c r="K448" s="3">
        <v>116.4</v>
      </c>
      <c r="L448" s="3">
        <v>31.608548931383499</v>
      </c>
    </row>
    <row r="449" spans="1:12" ht="15" customHeight="1" x14ac:dyDescent="0.25">
      <c r="A449" s="101">
        <v>43088</v>
      </c>
      <c r="B449" s="3">
        <v>116.8</v>
      </c>
      <c r="C449" s="99">
        <v>625445</v>
      </c>
      <c r="D449" s="3">
        <v>-0.20000000000000201</v>
      </c>
      <c r="E449" s="3">
        <v>-0.17094017094017</v>
      </c>
      <c r="F449" s="3">
        <v>-0.17094005370693599</v>
      </c>
      <c r="G449" s="3">
        <v>125.18398999999999</v>
      </c>
      <c r="H449" s="3">
        <v>40.814386951631</v>
      </c>
      <c r="I449" s="3">
        <v>117.2</v>
      </c>
      <c r="J449" s="3">
        <v>117.3</v>
      </c>
      <c r="K449" s="3">
        <v>115.8</v>
      </c>
      <c r="L449" s="3">
        <v>31.383577052868301</v>
      </c>
    </row>
    <row r="450" spans="1:12" ht="15" customHeight="1" x14ac:dyDescent="0.25">
      <c r="A450" s="101">
        <v>43089</v>
      </c>
      <c r="B450" s="3">
        <v>116.5</v>
      </c>
      <c r="C450" s="99">
        <v>461729</v>
      </c>
      <c r="D450" s="3">
        <v>-0.29999999999999699</v>
      </c>
      <c r="E450" s="3">
        <v>-0.25684931506848502</v>
      </c>
      <c r="F450" s="3">
        <v>-0.25684594331910598</v>
      </c>
      <c r="G450" s="3">
        <v>124.86246</v>
      </c>
      <c r="H450" s="3">
        <v>40.452710911136002</v>
      </c>
      <c r="I450" s="3">
        <v>116.6</v>
      </c>
      <c r="J450" s="3">
        <v>117.3</v>
      </c>
      <c r="K450" s="3">
        <v>116.1</v>
      </c>
      <c r="L450" s="3">
        <v>31.046119235095599</v>
      </c>
    </row>
    <row r="451" spans="1:12" ht="15" customHeight="1" x14ac:dyDescent="0.25">
      <c r="A451" s="101">
        <v>43090</v>
      </c>
      <c r="B451" s="3">
        <v>116.9</v>
      </c>
      <c r="C451" s="99">
        <v>333955</v>
      </c>
      <c r="D451" s="3">
        <v>0.40000000000000502</v>
      </c>
      <c r="E451" s="3">
        <v>0.34334763948498098</v>
      </c>
      <c r="F451" s="3">
        <v>0.34334579023991202</v>
      </c>
      <c r="G451" s="3">
        <v>125.29116999999999</v>
      </c>
      <c r="H451" s="3">
        <v>40.9349493813273</v>
      </c>
      <c r="I451" s="3">
        <v>116.5</v>
      </c>
      <c r="J451" s="3">
        <v>117.4</v>
      </c>
      <c r="K451" s="3">
        <v>115.8</v>
      </c>
      <c r="L451" s="3">
        <v>31.4960629921259</v>
      </c>
    </row>
    <row r="452" spans="1:12" ht="15" customHeight="1" x14ac:dyDescent="0.25">
      <c r="A452" s="101">
        <v>43091</v>
      </c>
      <c r="B452" s="3">
        <v>116.6</v>
      </c>
      <c r="C452" s="99">
        <v>208028</v>
      </c>
      <c r="D452" s="3">
        <v>-0.30000000000001098</v>
      </c>
      <c r="E452" s="3">
        <v>-0.25662959794697698</v>
      </c>
      <c r="F452" s="3">
        <v>-0.256630215840425</v>
      </c>
      <c r="G452" s="3">
        <v>124.969635</v>
      </c>
      <c r="H452" s="3">
        <v>40.573267716535398</v>
      </c>
      <c r="I452" s="3">
        <v>117</v>
      </c>
      <c r="J452" s="3">
        <v>117.3</v>
      </c>
      <c r="K452" s="3">
        <v>116.3</v>
      </c>
      <c r="L452" s="3">
        <v>31.158605174353099</v>
      </c>
    </row>
    <row r="453" spans="1:12" ht="15" customHeight="1" x14ac:dyDescent="0.25">
      <c r="A453" s="101">
        <v>43096</v>
      </c>
      <c r="B453" s="3">
        <v>117</v>
      </c>
      <c r="C453" s="99">
        <v>962878</v>
      </c>
      <c r="D453" s="3">
        <v>0.40000000000000502</v>
      </c>
      <c r="E453" s="3">
        <v>0.34305317324185802</v>
      </c>
      <c r="F453" s="3">
        <v>0.34305213422445302</v>
      </c>
      <c r="G453" s="3">
        <v>125.398346</v>
      </c>
      <c r="H453" s="3">
        <v>41.055507311585998</v>
      </c>
      <c r="I453" s="3">
        <v>116.6</v>
      </c>
      <c r="J453" s="3">
        <v>117.1</v>
      </c>
      <c r="K453" s="3">
        <v>116</v>
      </c>
      <c r="L453" s="3">
        <v>31.608548931383499</v>
      </c>
    </row>
    <row r="454" spans="1:12" ht="15" customHeight="1" x14ac:dyDescent="0.25">
      <c r="A454" s="101">
        <v>43097</v>
      </c>
      <c r="B454" s="3">
        <v>117</v>
      </c>
      <c r="C454" s="99">
        <v>218812</v>
      </c>
      <c r="D454" s="3"/>
      <c r="E454" s="3"/>
      <c r="F454" s="3"/>
      <c r="G454" s="3">
        <v>125.398346</v>
      </c>
      <c r="H454" s="3">
        <v>41.055507311585998</v>
      </c>
      <c r="I454" s="3">
        <v>116.9</v>
      </c>
      <c r="J454" s="3">
        <v>117.8</v>
      </c>
      <c r="K454" s="3">
        <v>116.5</v>
      </c>
      <c r="L454" s="3">
        <v>31.608548931383499</v>
      </c>
    </row>
    <row r="455" spans="1:12" ht="15" customHeight="1" x14ac:dyDescent="0.25">
      <c r="A455" s="101">
        <v>43098</v>
      </c>
      <c r="B455" s="3">
        <v>117.4</v>
      </c>
      <c r="C455" s="99">
        <v>178886</v>
      </c>
      <c r="D455" s="3">
        <v>0.40000000000000502</v>
      </c>
      <c r="E455" s="3">
        <v>0.34188034188034</v>
      </c>
      <c r="F455" s="3">
        <v>0.34188568962465399</v>
      </c>
      <c r="G455" s="3">
        <v>125.827065</v>
      </c>
      <c r="H455" s="3">
        <v>41.537755905511801</v>
      </c>
      <c r="I455" s="3">
        <v>117</v>
      </c>
      <c r="J455" s="3">
        <v>117.4</v>
      </c>
      <c r="K455" s="3">
        <v>116.6</v>
      </c>
      <c r="L455" s="3">
        <v>32.058492688413899</v>
      </c>
    </row>
    <row r="456" spans="1:12" ht="15" customHeight="1" x14ac:dyDescent="0.25">
      <c r="A456" s="101">
        <v>43102</v>
      </c>
      <c r="B456" s="3">
        <v>116.95</v>
      </c>
      <c r="C456" s="99">
        <v>355227</v>
      </c>
      <c r="D456" s="3">
        <v>-0.45000000000000201</v>
      </c>
      <c r="E456" s="3">
        <v>-0.38330494037478402</v>
      </c>
      <c r="F456" s="3">
        <v>-0.38330783603671698</v>
      </c>
      <c r="G456" s="3">
        <v>125.34475999999999</v>
      </c>
      <c r="H456" s="3">
        <v>40.995230596175404</v>
      </c>
      <c r="I456" s="3">
        <v>117.4</v>
      </c>
      <c r="J456" s="3">
        <v>117.4</v>
      </c>
      <c r="K456" s="3">
        <v>115.95</v>
      </c>
      <c r="L456" s="3">
        <v>31.552305961754701</v>
      </c>
    </row>
    <row r="457" spans="1:12" ht="15" customHeight="1" x14ac:dyDescent="0.25">
      <c r="A457" s="101">
        <v>43103</v>
      </c>
      <c r="B457" s="3">
        <v>117.75</v>
      </c>
      <c r="C457" s="99">
        <v>389185</v>
      </c>
      <c r="D457" s="3">
        <v>0.79999999999999705</v>
      </c>
      <c r="E457" s="3">
        <v>0.68405301410858699</v>
      </c>
      <c r="F457" s="3">
        <v>0.68404933720405103</v>
      </c>
      <c r="G457" s="3">
        <v>126.20218</v>
      </c>
      <c r="H457" s="3">
        <v>41.9597075365579</v>
      </c>
      <c r="I457" s="3">
        <v>116.95</v>
      </c>
      <c r="J457" s="3">
        <v>118.1</v>
      </c>
      <c r="K457" s="3">
        <v>116.9</v>
      </c>
      <c r="L457" s="3">
        <v>32.452193475815498</v>
      </c>
    </row>
    <row r="458" spans="1:12" ht="15" customHeight="1" x14ac:dyDescent="0.25">
      <c r="A458" s="101">
        <v>43104</v>
      </c>
      <c r="B458" s="3">
        <v>119.05</v>
      </c>
      <c r="C458" s="99">
        <v>491231</v>
      </c>
      <c r="D458" s="3">
        <v>1.2999999999999901</v>
      </c>
      <c r="E458" s="3">
        <v>1.104033970276</v>
      </c>
      <c r="F458" s="3">
        <v>1.10403798096039</v>
      </c>
      <c r="G458" s="3">
        <v>127.5955</v>
      </c>
      <c r="H458" s="3">
        <v>43.526996625421802</v>
      </c>
      <c r="I458" s="3">
        <v>117.95</v>
      </c>
      <c r="J458" s="3">
        <v>119.05</v>
      </c>
      <c r="K458" s="3">
        <v>117.55</v>
      </c>
      <c r="L458" s="3">
        <v>33.914510686164199</v>
      </c>
    </row>
    <row r="459" spans="1:12" ht="15" customHeight="1" x14ac:dyDescent="0.25">
      <c r="A459" s="101">
        <v>43105</v>
      </c>
      <c r="B459" s="3">
        <v>120.4</v>
      </c>
      <c r="C459" s="99">
        <v>405880</v>
      </c>
      <c r="D459" s="3">
        <v>1.35</v>
      </c>
      <c r="E459" s="3">
        <v>1.1339773204535899</v>
      </c>
      <c r="F459" s="3">
        <v>1.1339741605307301</v>
      </c>
      <c r="G459" s="3">
        <v>129.04239999999999</v>
      </c>
      <c r="H459" s="3">
        <v>45.1545556805399</v>
      </c>
      <c r="I459" s="3">
        <v>119.05</v>
      </c>
      <c r="J459" s="3">
        <v>120.4</v>
      </c>
      <c r="K459" s="3">
        <v>118.75</v>
      </c>
      <c r="L459" s="3">
        <v>35.433070866141698</v>
      </c>
    </row>
    <row r="460" spans="1:12" ht="15" customHeight="1" x14ac:dyDescent="0.25">
      <c r="A460" s="101">
        <v>43108</v>
      </c>
      <c r="B460" s="3">
        <v>120.45</v>
      </c>
      <c r="C460" s="99">
        <v>1725456</v>
      </c>
      <c r="D460" s="3">
        <v>4.9999999999997102E-2</v>
      </c>
      <c r="E460" s="3">
        <v>4.1528239202648302E-2</v>
      </c>
      <c r="F460" s="3">
        <v>4.1536735212632701E-2</v>
      </c>
      <c r="G460" s="3">
        <v>129.096</v>
      </c>
      <c r="H460" s="3">
        <v>45.214848143981897</v>
      </c>
      <c r="I460" s="3">
        <v>120.55</v>
      </c>
      <c r="J460" s="3">
        <v>121.25</v>
      </c>
      <c r="K460" s="3">
        <v>119.05</v>
      </c>
      <c r="L460" s="3">
        <v>35.489313835770503</v>
      </c>
    </row>
    <row r="461" spans="1:12" ht="15" customHeight="1" x14ac:dyDescent="0.25">
      <c r="A461" s="101">
        <v>43109</v>
      </c>
      <c r="B461" s="3">
        <v>123.5</v>
      </c>
      <c r="C461" s="99">
        <v>1246358</v>
      </c>
      <c r="D461" s="3">
        <v>3.0499999999999901</v>
      </c>
      <c r="E461" s="3">
        <v>2.5321710253216998</v>
      </c>
      <c r="F461" s="3">
        <v>2.53216985809008</v>
      </c>
      <c r="G461" s="3">
        <v>132.36492999999999</v>
      </c>
      <c r="H461" s="3">
        <v>48.891934758155202</v>
      </c>
      <c r="I461" s="3">
        <v>120.9</v>
      </c>
      <c r="J461" s="3">
        <v>124</v>
      </c>
      <c r="K461" s="3">
        <v>120.8</v>
      </c>
      <c r="L461" s="3">
        <v>38.920134983127099</v>
      </c>
    </row>
    <row r="462" spans="1:12" ht="15" customHeight="1" x14ac:dyDescent="0.25">
      <c r="A462" s="101">
        <v>43110</v>
      </c>
      <c r="B462" s="3">
        <v>124</v>
      </c>
      <c r="C462" s="99">
        <v>1009050</v>
      </c>
      <c r="D462" s="3">
        <v>0.5</v>
      </c>
      <c r="E462" s="3">
        <v>0.40485829959513397</v>
      </c>
      <c r="F462" s="3">
        <v>0.40485799372993397</v>
      </c>
      <c r="G462" s="3">
        <v>132.90082000000001</v>
      </c>
      <c r="H462" s="3">
        <v>49.4947356580427</v>
      </c>
      <c r="I462" s="3">
        <v>123.5</v>
      </c>
      <c r="J462" s="3">
        <v>125.15</v>
      </c>
      <c r="K462" s="3">
        <v>123</v>
      </c>
      <c r="L462" s="3">
        <v>39.482564679414999</v>
      </c>
    </row>
    <row r="463" spans="1:12" ht="15" customHeight="1" x14ac:dyDescent="0.25">
      <c r="A463" s="101">
        <v>43111</v>
      </c>
      <c r="B463" s="3">
        <v>125.4</v>
      </c>
      <c r="C463" s="99">
        <v>1079993</v>
      </c>
      <c r="D463" s="3">
        <v>1.4</v>
      </c>
      <c r="E463" s="3">
        <v>1.12903225806451</v>
      </c>
      <c r="F463" s="3">
        <v>1.1290223792448999</v>
      </c>
      <c r="G463" s="3">
        <v>134.40129999999999</v>
      </c>
      <c r="H463" s="3">
        <v>51.182564679415002</v>
      </c>
      <c r="I463" s="3">
        <v>123.45</v>
      </c>
      <c r="J463" s="3">
        <v>125.55</v>
      </c>
      <c r="K463" s="3">
        <v>122.9</v>
      </c>
      <c r="L463" s="3">
        <v>41.057367829021302</v>
      </c>
    </row>
    <row r="464" spans="1:12" ht="15" customHeight="1" x14ac:dyDescent="0.25">
      <c r="A464" s="101">
        <v>43112</v>
      </c>
      <c r="B464" s="3">
        <v>125</v>
      </c>
      <c r="C464" s="99">
        <v>698968</v>
      </c>
      <c r="D464" s="3">
        <v>-0.40000000000000502</v>
      </c>
      <c r="E464" s="3">
        <v>-0.31897926634769602</v>
      </c>
      <c r="F464" s="3">
        <v>-0.31897012900916599</v>
      </c>
      <c r="G464" s="3">
        <v>133.9726</v>
      </c>
      <c r="H464" s="3">
        <v>50.700337457817703</v>
      </c>
      <c r="I464" s="3">
        <v>125.1</v>
      </c>
      <c r="J464" s="3">
        <v>125.25</v>
      </c>
      <c r="K464" s="3">
        <v>123.2</v>
      </c>
      <c r="L464" s="3">
        <v>40.607424071990899</v>
      </c>
    </row>
    <row r="465" spans="1:12" ht="15" customHeight="1" x14ac:dyDescent="0.25">
      <c r="A465" s="101">
        <v>43115</v>
      </c>
      <c r="B465" s="3">
        <v>124</v>
      </c>
      <c r="C465" s="99">
        <v>673513</v>
      </c>
      <c r="D465" s="3">
        <v>-1</v>
      </c>
      <c r="E465" s="3">
        <v>-0.8</v>
      </c>
      <c r="F465" s="3">
        <v>-0.79999940286296001</v>
      </c>
      <c r="G465" s="3">
        <v>132.90082000000001</v>
      </c>
      <c r="H465" s="3">
        <v>49.4947356580427</v>
      </c>
      <c r="I465" s="3">
        <v>125.1</v>
      </c>
      <c r="J465" s="3">
        <v>125.4</v>
      </c>
      <c r="K465" s="3">
        <v>122.35</v>
      </c>
      <c r="L465" s="3">
        <v>39.482564679414999</v>
      </c>
    </row>
    <row r="466" spans="1:12" ht="15" customHeight="1" x14ac:dyDescent="0.25">
      <c r="A466" s="101">
        <v>43116</v>
      </c>
      <c r="B466" s="3">
        <v>126.1</v>
      </c>
      <c r="C466" s="99">
        <v>555694</v>
      </c>
      <c r="D466" s="3">
        <v>2.0999999999999899</v>
      </c>
      <c r="E466" s="3">
        <v>1.69354838709676</v>
      </c>
      <c r="F466" s="3">
        <v>1.69354109327539</v>
      </c>
      <c r="G466" s="3">
        <v>135.15154999999999</v>
      </c>
      <c r="H466" s="3">
        <v>52.026490438695099</v>
      </c>
      <c r="I466" s="3">
        <v>123.6</v>
      </c>
      <c r="J466" s="3">
        <v>126.35</v>
      </c>
      <c r="K466" s="3">
        <v>122.95</v>
      </c>
      <c r="L466" s="3">
        <v>41.8447694038245</v>
      </c>
    </row>
    <row r="467" spans="1:12" ht="15" customHeight="1" x14ac:dyDescent="0.25">
      <c r="A467" s="101">
        <v>43117</v>
      </c>
      <c r="B467" s="3">
        <v>126.5</v>
      </c>
      <c r="C467" s="99">
        <v>1053644</v>
      </c>
      <c r="D467" s="3">
        <v>0.40000000000000502</v>
      </c>
      <c r="E467" s="3">
        <v>0.31720856463124297</v>
      </c>
      <c r="F467" s="3">
        <v>0.317206868881658</v>
      </c>
      <c r="G467" s="3">
        <v>135.58026000000001</v>
      </c>
      <c r="H467" s="3">
        <v>52.508728908886397</v>
      </c>
      <c r="I467" s="3">
        <v>126.1</v>
      </c>
      <c r="J467" s="3">
        <v>128.19999999999999</v>
      </c>
      <c r="K467" s="3">
        <v>125.5</v>
      </c>
      <c r="L467" s="3">
        <v>42.294713160854798</v>
      </c>
    </row>
    <row r="468" spans="1:12" ht="15" customHeight="1" x14ac:dyDescent="0.25">
      <c r="A468" s="101">
        <v>43118</v>
      </c>
      <c r="B468" s="3">
        <v>126.55</v>
      </c>
      <c r="C468" s="99">
        <v>611374</v>
      </c>
      <c r="D468" s="3">
        <v>4.9999999999997102E-2</v>
      </c>
      <c r="E468" s="3">
        <v>3.9525691699604501E-2</v>
      </c>
      <c r="F468" s="3">
        <v>3.9526403032397101E-2</v>
      </c>
      <c r="G468" s="3">
        <v>135.63385</v>
      </c>
      <c r="H468" s="3">
        <v>52.5690101237345</v>
      </c>
      <c r="I468" s="3">
        <v>127.05</v>
      </c>
      <c r="J468" s="3">
        <v>127.4</v>
      </c>
      <c r="K468" s="3">
        <v>126</v>
      </c>
      <c r="L468" s="3">
        <v>42.350956130483603</v>
      </c>
    </row>
    <row r="469" spans="1:12" ht="15" customHeight="1" x14ac:dyDescent="0.25">
      <c r="A469" s="101">
        <v>43119</v>
      </c>
      <c r="B469" s="3">
        <v>127</v>
      </c>
      <c r="C469" s="99">
        <v>1264296</v>
      </c>
      <c r="D469" s="3">
        <v>0.45000000000000201</v>
      </c>
      <c r="E469" s="3">
        <v>0.35559067562227398</v>
      </c>
      <c r="F469" s="3">
        <v>0.35558969976889898</v>
      </c>
      <c r="G469" s="3">
        <v>136.11615</v>
      </c>
      <c r="H469" s="3">
        <v>53.111529808773803</v>
      </c>
      <c r="I469" s="3">
        <v>127.65</v>
      </c>
      <c r="J469" s="3">
        <v>128.19999999999999</v>
      </c>
      <c r="K469" s="3">
        <v>126.75</v>
      </c>
      <c r="L469" s="3">
        <v>42.857142857142797</v>
      </c>
    </row>
    <row r="470" spans="1:12" ht="15" customHeight="1" x14ac:dyDescent="0.25">
      <c r="A470" s="101">
        <v>43122</v>
      </c>
      <c r="B470" s="3">
        <v>127.15</v>
      </c>
      <c r="C470" s="99">
        <v>891579</v>
      </c>
      <c r="D470" s="3">
        <v>0.15000000000000499</v>
      </c>
      <c r="E470" s="3">
        <v>0.118110236220481</v>
      </c>
      <c r="F470" s="3">
        <v>0.118112362126021</v>
      </c>
      <c r="G470" s="3">
        <v>136.27691999999999</v>
      </c>
      <c r="H470" s="3">
        <v>53.292373453318298</v>
      </c>
      <c r="I470" s="3">
        <v>128</v>
      </c>
      <c r="J470" s="3">
        <v>128.69999999999999</v>
      </c>
      <c r="K470" s="3">
        <v>126.85</v>
      </c>
      <c r="L470" s="3">
        <v>43.025871766029198</v>
      </c>
    </row>
    <row r="471" spans="1:12" ht="15" customHeight="1" x14ac:dyDescent="0.25">
      <c r="A471" s="101">
        <v>43123</v>
      </c>
      <c r="B471" s="3">
        <v>128.4</v>
      </c>
      <c r="C471" s="99">
        <v>491652</v>
      </c>
      <c r="D471" s="3">
        <v>1.25</v>
      </c>
      <c r="E471" s="3">
        <v>0.98309083759340299</v>
      </c>
      <c r="F471" s="3">
        <v>0.98308649769895895</v>
      </c>
      <c r="G471" s="3">
        <v>137.61663999999999</v>
      </c>
      <c r="H471" s="3">
        <v>54.799370078740097</v>
      </c>
      <c r="I471" s="3">
        <v>127.55</v>
      </c>
      <c r="J471" s="3">
        <v>128.65</v>
      </c>
      <c r="K471" s="3">
        <v>127.35</v>
      </c>
      <c r="L471" s="3">
        <v>44.431946006749101</v>
      </c>
    </row>
    <row r="472" spans="1:12" ht="15" customHeight="1" x14ac:dyDescent="0.25">
      <c r="A472" s="101">
        <v>43124</v>
      </c>
      <c r="B472" s="3">
        <v>131.1</v>
      </c>
      <c r="C472" s="99">
        <v>1074554</v>
      </c>
      <c r="D472" s="3">
        <v>2.6999999999999802</v>
      </c>
      <c r="E472" s="3">
        <v>2.10280373831774</v>
      </c>
      <c r="F472" s="3">
        <v>2.1028198334154902</v>
      </c>
      <c r="G472" s="3">
        <v>140.51047</v>
      </c>
      <c r="H472" s="3">
        <v>58.0545219347581</v>
      </c>
      <c r="I472" s="3">
        <v>129</v>
      </c>
      <c r="J472" s="3">
        <v>132.94999999999999</v>
      </c>
      <c r="K472" s="3">
        <v>128.5</v>
      </c>
      <c r="L472" s="3">
        <v>47.469066366704098</v>
      </c>
    </row>
    <row r="473" spans="1:12" ht="15" customHeight="1" x14ac:dyDescent="0.25">
      <c r="A473" s="101">
        <v>43125</v>
      </c>
      <c r="B473" s="3">
        <v>129.35</v>
      </c>
      <c r="C473" s="99">
        <v>896132</v>
      </c>
      <c r="D473" s="3">
        <v>-1.75</v>
      </c>
      <c r="E473" s="3">
        <v>-1.3348588863463</v>
      </c>
      <c r="F473" s="3">
        <v>-1.33486849769984</v>
      </c>
      <c r="G473" s="3">
        <v>138.63484</v>
      </c>
      <c r="H473" s="3">
        <v>55.944701912260903</v>
      </c>
      <c r="I473" s="3">
        <v>131.15</v>
      </c>
      <c r="J473" s="3">
        <v>131.75</v>
      </c>
      <c r="K473" s="3">
        <v>128.55000000000001</v>
      </c>
      <c r="L473" s="3">
        <v>45.500562429696203</v>
      </c>
    </row>
    <row r="474" spans="1:12" ht="15" customHeight="1" x14ac:dyDescent="0.25">
      <c r="A474" s="101">
        <v>43126</v>
      </c>
      <c r="B474" s="3">
        <v>131.15</v>
      </c>
      <c r="C474" s="99">
        <v>563770</v>
      </c>
      <c r="D474" s="3">
        <v>1.80000000000001</v>
      </c>
      <c r="E474" s="3">
        <v>1.39157325086973</v>
      </c>
      <c r="F474" s="3">
        <v>1.3915693919364001</v>
      </c>
      <c r="G474" s="3">
        <v>140.56404000000001</v>
      </c>
      <c r="H474" s="3">
        <v>58.114780652418403</v>
      </c>
      <c r="I474" s="3">
        <v>129.69999999999999</v>
      </c>
      <c r="J474" s="3">
        <v>131.65</v>
      </c>
      <c r="K474" s="3">
        <v>128.94999999999999</v>
      </c>
      <c r="L474" s="3">
        <v>47.525309336332903</v>
      </c>
    </row>
    <row r="475" spans="1:12" ht="15" customHeight="1" x14ac:dyDescent="0.25">
      <c r="A475" s="101">
        <v>43129</v>
      </c>
      <c r="B475" s="3">
        <v>131.19999999999999</v>
      </c>
      <c r="C475" s="99">
        <v>674027</v>
      </c>
      <c r="D475" s="3">
        <v>4.9999999999982898E-2</v>
      </c>
      <c r="E475" s="3">
        <v>3.8124285169649497E-2</v>
      </c>
      <c r="F475" s="3">
        <v>3.8124971365349702E-2</v>
      </c>
      <c r="G475" s="3">
        <v>140.61762999999999</v>
      </c>
      <c r="H475" s="3">
        <v>58.1750618672665</v>
      </c>
      <c r="I475" s="3">
        <v>131.44999999999999</v>
      </c>
      <c r="J475" s="3">
        <v>133.4</v>
      </c>
      <c r="K475" s="3">
        <v>130.80000000000001</v>
      </c>
      <c r="L475" s="3">
        <v>47.581552305961701</v>
      </c>
    </row>
    <row r="476" spans="1:12" ht="15" customHeight="1" x14ac:dyDescent="0.25">
      <c r="A476" s="101">
        <v>43130</v>
      </c>
      <c r="B476" s="3">
        <v>130.65</v>
      </c>
      <c r="C476" s="99">
        <v>447454</v>
      </c>
      <c r="D476" s="3">
        <v>-0.54999999999998295</v>
      </c>
      <c r="E476" s="3">
        <v>-0.41920731707315501</v>
      </c>
      <c r="F476" s="3">
        <v>-0.41920774799004601</v>
      </c>
      <c r="G476" s="3">
        <v>140.02815000000001</v>
      </c>
      <c r="H476" s="3">
        <v>57.511979752530898</v>
      </c>
      <c r="I476" s="3">
        <v>131.15</v>
      </c>
      <c r="J476" s="3">
        <v>131.65</v>
      </c>
      <c r="K476" s="3">
        <v>129.9</v>
      </c>
      <c r="L476" s="3">
        <v>46.962879640044903</v>
      </c>
    </row>
    <row r="477" spans="1:12" ht="15" customHeight="1" x14ac:dyDescent="0.25">
      <c r="A477" s="101">
        <v>43131</v>
      </c>
      <c r="B477" s="3">
        <v>131.6</v>
      </c>
      <c r="C477" s="99">
        <v>743373</v>
      </c>
      <c r="D477" s="3">
        <v>0.94999999999998797</v>
      </c>
      <c r="E477" s="3">
        <v>0.72713356295443998</v>
      </c>
      <c r="F477" s="3">
        <v>0.72714664872739398</v>
      </c>
      <c r="G477" s="3">
        <v>141.04635999999999</v>
      </c>
      <c r="H477" s="3">
        <v>58.657322834645598</v>
      </c>
      <c r="I477" s="3">
        <v>130.65</v>
      </c>
      <c r="J477" s="3">
        <v>132.15</v>
      </c>
      <c r="K477" s="3">
        <v>130.65</v>
      </c>
      <c r="L477" s="3">
        <v>48.031496062992098</v>
      </c>
    </row>
    <row r="478" spans="1:12" ht="15" customHeight="1" x14ac:dyDescent="0.25">
      <c r="A478" s="101">
        <v>43132</v>
      </c>
      <c r="B478" s="3">
        <v>133.4</v>
      </c>
      <c r="C478" s="99">
        <v>521339</v>
      </c>
      <c r="D478" s="3">
        <v>1.80000000000001</v>
      </c>
      <c r="E478" s="3">
        <v>1.3677811550152099</v>
      </c>
      <c r="F478" s="3">
        <v>1.3677630532259</v>
      </c>
      <c r="G478" s="3">
        <v>142.97554</v>
      </c>
      <c r="H478" s="3">
        <v>60.827379077615198</v>
      </c>
      <c r="I478" s="3">
        <v>132.1</v>
      </c>
      <c r="J478" s="3">
        <v>133.9</v>
      </c>
      <c r="K478" s="3">
        <v>131.9</v>
      </c>
      <c r="L478" s="3">
        <v>50.056242969628698</v>
      </c>
    </row>
    <row r="479" spans="1:12" ht="15" customHeight="1" x14ac:dyDescent="0.25">
      <c r="A479" s="101">
        <v>43133</v>
      </c>
      <c r="B479" s="3">
        <v>131.9</v>
      </c>
      <c r="C479" s="99">
        <v>627261</v>
      </c>
      <c r="D479" s="3">
        <v>-1.5</v>
      </c>
      <c r="E479" s="3">
        <v>-1.1244377811094399</v>
      </c>
      <c r="F479" s="3">
        <v>-1.12443708902933</v>
      </c>
      <c r="G479" s="3">
        <v>141.36787000000001</v>
      </c>
      <c r="H479" s="3">
        <v>59.018976377952697</v>
      </c>
      <c r="I479" s="3">
        <v>133.35</v>
      </c>
      <c r="J479" s="3">
        <v>133.80000000000001</v>
      </c>
      <c r="K479" s="3">
        <v>131.4</v>
      </c>
      <c r="L479" s="3">
        <v>48.368953880764899</v>
      </c>
    </row>
    <row r="480" spans="1:12" ht="15" customHeight="1" x14ac:dyDescent="0.25">
      <c r="A480" s="101">
        <v>43136</v>
      </c>
      <c r="B480" s="3">
        <v>127.3</v>
      </c>
      <c r="C480" s="99">
        <v>1086182</v>
      </c>
      <c r="D480" s="3">
        <v>-4.5999999999999996</v>
      </c>
      <c r="E480" s="3">
        <v>-3.4874905231235802</v>
      </c>
      <c r="F480" s="3">
        <v>-3.48747561946006</v>
      </c>
      <c r="G480" s="3">
        <v>136.43770000000001</v>
      </c>
      <c r="H480" s="3">
        <v>53.473228346456601</v>
      </c>
      <c r="I480" s="3">
        <v>130.35</v>
      </c>
      <c r="J480" s="3">
        <v>130.35</v>
      </c>
      <c r="K480" s="3">
        <v>124.2</v>
      </c>
      <c r="L480" s="3">
        <v>43.194600674915598</v>
      </c>
    </row>
    <row r="481" spans="1:12" ht="15" customHeight="1" x14ac:dyDescent="0.25">
      <c r="A481" s="101">
        <v>43137</v>
      </c>
      <c r="B481" s="3">
        <v>124.6</v>
      </c>
      <c r="C481" s="99">
        <v>1164925</v>
      </c>
      <c r="D481" s="3">
        <v>-2.7</v>
      </c>
      <c r="E481" s="3">
        <v>-2.1209740769834999</v>
      </c>
      <c r="F481" s="3">
        <v>-2.1209826902681499</v>
      </c>
      <c r="G481" s="3">
        <v>133.54388</v>
      </c>
      <c r="H481" s="3">
        <v>50.218087739032597</v>
      </c>
      <c r="I481" s="3">
        <v>118</v>
      </c>
      <c r="J481" s="3">
        <v>126.3</v>
      </c>
      <c r="K481" s="3">
        <v>116.9</v>
      </c>
      <c r="L481" s="3">
        <v>40.157480314960601</v>
      </c>
    </row>
    <row r="482" spans="1:12" ht="15" customHeight="1" x14ac:dyDescent="0.25">
      <c r="A482" s="101">
        <v>43138</v>
      </c>
      <c r="B482" s="3">
        <v>125.4</v>
      </c>
      <c r="C482" s="99">
        <v>841168</v>
      </c>
      <c r="D482" s="3">
        <v>0.80000000000001104</v>
      </c>
      <c r="E482" s="3">
        <v>0.64205457463886095</v>
      </c>
      <c r="F482" s="3">
        <v>0.64205113704947003</v>
      </c>
      <c r="G482" s="3">
        <v>134.40129999999999</v>
      </c>
      <c r="H482" s="3">
        <v>51.182564679415002</v>
      </c>
      <c r="I482" s="3">
        <v>125.55</v>
      </c>
      <c r="J482" s="3">
        <v>126.95</v>
      </c>
      <c r="K482" s="3">
        <v>124.85</v>
      </c>
      <c r="L482" s="3">
        <v>41.057367829021302</v>
      </c>
    </row>
    <row r="483" spans="1:12" ht="15" customHeight="1" x14ac:dyDescent="0.25">
      <c r="A483" s="101">
        <v>43139</v>
      </c>
      <c r="B483" s="3">
        <v>124.65</v>
      </c>
      <c r="C483" s="99">
        <v>828139</v>
      </c>
      <c r="D483" s="3">
        <v>-0.75</v>
      </c>
      <c r="E483" s="3">
        <v>-0.598086124401908</v>
      </c>
      <c r="F483" s="3">
        <v>-0.59808201259958704</v>
      </c>
      <c r="G483" s="3">
        <v>133.59746999999999</v>
      </c>
      <c r="H483" s="3">
        <v>50.278368953880701</v>
      </c>
      <c r="I483" s="3">
        <v>125.5</v>
      </c>
      <c r="J483" s="3">
        <v>127.3</v>
      </c>
      <c r="K483" s="3">
        <v>124.65</v>
      </c>
      <c r="L483" s="3">
        <v>40.213723284589399</v>
      </c>
    </row>
    <row r="484" spans="1:12" ht="15" customHeight="1" x14ac:dyDescent="0.25">
      <c r="A484" s="101">
        <v>43140</v>
      </c>
      <c r="B484" s="3">
        <v>125.05</v>
      </c>
      <c r="C484" s="99">
        <v>754536</v>
      </c>
      <c r="D484" s="3">
        <v>0.39999999999999097</v>
      </c>
      <c r="E484" s="3">
        <v>0.32089851584435802</v>
      </c>
      <c r="F484" s="3">
        <v>0.32089679542586202</v>
      </c>
      <c r="G484" s="3">
        <v>134.02618000000001</v>
      </c>
      <c r="H484" s="3">
        <v>50.7606074240719</v>
      </c>
      <c r="I484" s="3">
        <v>123.95</v>
      </c>
      <c r="J484" s="3">
        <v>126.5</v>
      </c>
      <c r="K484" s="3">
        <v>123.85</v>
      </c>
      <c r="L484" s="3">
        <v>40.663667041619703</v>
      </c>
    </row>
    <row r="485" spans="1:12" ht="15" customHeight="1" x14ac:dyDescent="0.25">
      <c r="A485" s="101">
        <v>43143</v>
      </c>
      <c r="B485" s="3">
        <v>127.9</v>
      </c>
      <c r="C485" s="99">
        <v>642219</v>
      </c>
      <c r="D485" s="3">
        <v>2.85</v>
      </c>
      <c r="E485" s="3">
        <v>2.2790883646541298</v>
      </c>
      <c r="F485" s="3">
        <v>2.2790920400775199</v>
      </c>
      <c r="G485" s="3">
        <v>137.08076</v>
      </c>
      <c r="H485" s="3">
        <v>54.196580427446499</v>
      </c>
      <c r="I485" s="3">
        <v>126.2</v>
      </c>
      <c r="J485" s="3">
        <v>129.55000000000001</v>
      </c>
      <c r="K485" s="3">
        <v>126.2</v>
      </c>
      <c r="L485" s="3">
        <v>43.869516310461101</v>
      </c>
    </row>
    <row r="486" spans="1:12" ht="15" customHeight="1" x14ac:dyDescent="0.25">
      <c r="A486" s="101">
        <v>43144</v>
      </c>
      <c r="B486" s="3">
        <v>129.5</v>
      </c>
      <c r="C486" s="99">
        <v>1228766</v>
      </c>
      <c r="D486" s="3">
        <v>1.5999999999999901</v>
      </c>
      <c r="E486" s="3">
        <v>1.25097732603596</v>
      </c>
      <c r="F486" s="3">
        <v>1.25097789069743</v>
      </c>
      <c r="G486" s="3">
        <v>138.79561000000001</v>
      </c>
      <c r="H486" s="3">
        <v>56.125545556805399</v>
      </c>
      <c r="I486" s="3">
        <v>128.44999999999999</v>
      </c>
      <c r="J486" s="3">
        <v>131</v>
      </c>
      <c r="K486" s="3">
        <v>127.5</v>
      </c>
      <c r="L486" s="3">
        <v>45.669291338582603</v>
      </c>
    </row>
    <row r="487" spans="1:12" ht="15" customHeight="1" x14ac:dyDescent="0.25">
      <c r="A487" s="101">
        <v>43145</v>
      </c>
      <c r="B487" s="3">
        <v>132.69999999999999</v>
      </c>
      <c r="C487" s="99">
        <v>4310170</v>
      </c>
      <c r="D487" s="3">
        <v>3.1999999999999802</v>
      </c>
      <c r="E487" s="3">
        <v>2.4710424710424599</v>
      </c>
      <c r="F487" s="3">
        <v>2.4710363677928799</v>
      </c>
      <c r="G487" s="3">
        <v>142.2253</v>
      </c>
      <c r="H487" s="3">
        <v>59.983464566929101</v>
      </c>
      <c r="I487" s="3">
        <v>137.5</v>
      </c>
      <c r="J487" s="3">
        <v>139</v>
      </c>
      <c r="K487" s="3">
        <v>123.85</v>
      </c>
      <c r="L487" s="3">
        <v>49.2688413948256</v>
      </c>
    </row>
    <row r="488" spans="1:12" ht="15" customHeight="1" x14ac:dyDescent="0.25">
      <c r="A488" s="101">
        <v>43146</v>
      </c>
      <c r="B488" s="3">
        <v>126.2</v>
      </c>
      <c r="C488" s="99">
        <v>2026913</v>
      </c>
      <c r="D488" s="3">
        <v>-6.4999999999999796</v>
      </c>
      <c r="E488" s="3">
        <v>-4.8982667671439204</v>
      </c>
      <c r="F488" s="3">
        <v>-4.8982635297657797</v>
      </c>
      <c r="G488" s="3">
        <v>135.25873000000001</v>
      </c>
      <c r="H488" s="3">
        <v>52.147052868391398</v>
      </c>
      <c r="I488" s="3">
        <v>130</v>
      </c>
      <c r="J488" s="3">
        <v>132.19999999999999</v>
      </c>
      <c r="K488" s="3">
        <v>125.75</v>
      </c>
      <c r="L488" s="3">
        <v>41.957255343082103</v>
      </c>
    </row>
    <row r="489" spans="1:12" ht="15" customHeight="1" x14ac:dyDescent="0.25">
      <c r="A489" s="101">
        <v>43147</v>
      </c>
      <c r="B489" s="3">
        <v>128.15</v>
      </c>
      <c r="C489" s="99">
        <v>985547</v>
      </c>
      <c r="D489" s="3">
        <v>1.95</v>
      </c>
      <c r="E489" s="3">
        <v>1.54516640253565</v>
      </c>
      <c r="F489" s="3">
        <v>1.54516458937621</v>
      </c>
      <c r="G489" s="3">
        <v>137.34870000000001</v>
      </c>
      <c r="H489" s="3">
        <v>54.497975253093301</v>
      </c>
      <c r="I489" s="3">
        <v>126.95</v>
      </c>
      <c r="J489" s="3">
        <v>128.85</v>
      </c>
      <c r="K489" s="3">
        <v>126.35</v>
      </c>
      <c r="L489" s="3">
        <v>44.150731158605097</v>
      </c>
    </row>
    <row r="490" spans="1:12" ht="15" customHeight="1" x14ac:dyDescent="0.25">
      <c r="A490" s="101">
        <v>43150</v>
      </c>
      <c r="B490" s="3">
        <v>126.95</v>
      </c>
      <c r="C490" s="99">
        <v>619352</v>
      </c>
      <c r="D490" s="3">
        <v>-1.2</v>
      </c>
      <c r="E490" s="3">
        <v>-0.93640265314085502</v>
      </c>
      <c r="F490" s="3">
        <v>-0.93640493138996606</v>
      </c>
      <c r="G490" s="3">
        <v>136.06255999999999</v>
      </c>
      <c r="H490" s="3">
        <v>53.051248593925699</v>
      </c>
      <c r="I490" s="3">
        <v>128</v>
      </c>
      <c r="J490" s="3">
        <v>128.5</v>
      </c>
      <c r="K490" s="3">
        <v>126.6</v>
      </c>
      <c r="L490" s="3">
        <v>42.800899887513999</v>
      </c>
    </row>
    <row r="491" spans="1:12" ht="15" customHeight="1" x14ac:dyDescent="0.25">
      <c r="A491" s="101">
        <v>43151</v>
      </c>
      <c r="B491" s="3">
        <v>129.65</v>
      </c>
      <c r="C491" s="99">
        <v>580475</v>
      </c>
      <c r="D491" s="3">
        <v>2.7</v>
      </c>
      <c r="E491" s="3">
        <v>2.1268215833005</v>
      </c>
      <c r="F491" s="3">
        <v>2.1268157823871499</v>
      </c>
      <c r="G491" s="3">
        <v>138.95635999999999</v>
      </c>
      <c r="H491" s="3">
        <v>56.306366704161903</v>
      </c>
      <c r="I491" s="3">
        <v>126.95</v>
      </c>
      <c r="J491" s="3">
        <v>130.35</v>
      </c>
      <c r="K491" s="3">
        <v>126.95</v>
      </c>
      <c r="L491" s="3">
        <v>45.838020247468997</v>
      </c>
    </row>
    <row r="492" spans="1:12" ht="15" customHeight="1" x14ac:dyDescent="0.25">
      <c r="A492" s="101">
        <v>43152</v>
      </c>
      <c r="B492" s="3">
        <v>130</v>
      </c>
      <c r="C492" s="99">
        <v>999108</v>
      </c>
      <c r="D492" s="3">
        <v>0.34999999999999398</v>
      </c>
      <c r="E492" s="3">
        <v>0.26995757809486998</v>
      </c>
      <c r="F492" s="3">
        <v>0.26996965090335601</v>
      </c>
      <c r="G492" s="3">
        <v>139.33150000000001</v>
      </c>
      <c r="H492" s="3">
        <v>56.728346456692897</v>
      </c>
      <c r="I492" s="3">
        <v>129.44999999999999</v>
      </c>
      <c r="J492" s="3">
        <v>131.9</v>
      </c>
      <c r="K492" s="3">
        <v>129.1</v>
      </c>
      <c r="L492" s="3">
        <v>46.231721034870603</v>
      </c>
    </row>
    <row r="493" spans="1:12" ht="15" customHeight="1" x14ac:dyDescent="0.25">
      <c r="A493" s="101">
        <v>43153</v>
      </c>
      <c r="B493" s="3">
        <v>134.5</v>
      </c>
      <c r="C493" s="99">
        <v>1587940</v>
      </c>
      <c r="D493" s="3">
        <v>4.5</v>
      </c>
      <c r="E493" s="3">
        <v>3.4615384615384701</v>
      </c>
      <c r="F493" s="3">
        <v>3.4615359771480199</v>
      </c>
      <c r="G493" s="3">
        <v>144.15450999999999</v>
      </c>
      <c r="H493" s="3">
        <v>62.1535545556805</v>
      </c>
      <c r="I493" s="3">
        <v>129.80000000000001</v>
      </c>
      <c r="J493" s="3">
        <v>134.94999999999999</v>
      </c>
      <c r="K493" s="3">
        <v>129.25</v>
      </c>
      <c r="L493" s="3">
        <v>51.2935883014623</v>
      </c>
    </row>
    <row r="494" spans="1:12" ht="15" customHeight="1" x14ac:dyDescent="0.25">
      <c r="A494" s="101">
        <v>43154</v>
      </c>
      <c r="B494" s="3">
        <v>133</v>
      </c>
      <c r="C494" s="99">
        <v>991808</v>
      </c>
      <c r="D494" s="3">
        <v>-1.5</v>
      </c>
      <c r="E494" s="3">
        <v>-1.1152416356877299</v>
      </c>
      <c r="F494" s="3">
        <v>-1.11524086204447</v>
      </c>
      <c r="G494" s="3">
        <v>142.54684</v>
      </c>
      <c r="H494" s="3">
        <v>60.3451518560179</v>
      </c>
      <c r="I494" s="3">
        <v>134.85</v>
      </c>
      <c r="J494" s="3">
        <v>134.94999999999999</v>
      </c>
      <c r="K494" s="3">
        <v>131.55000000000001</v>
      </c>
      <c r="L494" s="3">
        <v>49.606299212598401</v>
      </c>
    </row>
    <row r="495" spans="1:12" ht="15" customHeight="1" x14ac:dyDescent="0.25">
      <c r="A495" s="101">
        <v>43157</v>
      </c>
      <c r="B495" s="3">
        <v>132.80000000000001</v>
      </c>
      <c r="C495" s="99">
        <v>755448</v>
      </c>
      <c r="D495" s="3">
        <v>-0.19999999999998799</v>
      </c>
      <c r="E495" s="3">
        <v>-0.15037593984961101</v>
      </c>
      <c r="F495" s="3">
        <v>-0.15037162521456199</v>
      </c>
      <c r="G495" s="3">
        <v>142.33249000000001</v>
      </c>
      <c r="H495" s="3">
        <v>60.1040382452193</v>
      </c>
      <c r="I495" s="3">
        <v>133.4</v>
      </c>
      <c r="J495" s="3">
        <v>134.25</v>
      </c>
      <c r="K495" s="3">
        <v>131.4</v>
      </c>
      <c r="L495" s="3">
        <v>49.381327334083203</v>
      </c>
    </row>
    <row r="496" spans="1:12" ht="15" customHeight="1" x14ac:dyDescent="0.25">
      <c r="A496" s="101">
        <v>43158</v>
      </c>
      <c r="B496" s="3">
        <v>135.30000000000001</v>
      </c>
      <c r="C496" s="99">
        <v>684173</v>
      </c>
      <c r="D496" s="3">
        <v>2.5</v>
      </c>
      <c r="E496" s="3">
        <v>1.88253012048191</v>
      </c>
      <c r="F496" s="3">
        <v>1.88252169269294</v>
      </c>
      <c r="G496" s="3">
        <v>145.01193000000001</v>
      </c>
      <c r="H496" s="3">
        <v>63.118031496062898</v>
      </c>
      <c r="I496" s="3">
        <v>133</v>
      </c>
      <c r="J496" s="3">
        <v>136.4</v>
      </c>
      <c r="K496" s="3">
        <v>133</v>
      </c>
      <c r="L496" s="3">
        <v>52.193475815523001</v>
      </c>
    </row>
    <row r="497" spans="1:12" ht="15" customHeight="1" x14ac:dyDescent="0.25">
      <c r="A497" s="101">
        <v>43159</v>
      </c>
      <c r="B497" s="3">
        <v>134.44999999999999</v>
      </c>
      <c r="C497" s="99">
        <v>1098798</v>
      </c>
      <c r="D497" s="3">
        <v>-0.85000000000002196</v>
      </c>
      <c r="E497" s="3">
        <v>-0.62823355506283995</v>
      </c>
      <c r="F497" s="3">
        <v>-0.62823107036780101</v>
      </c>
      <c r="G497" s="3">
        <v>144.10092</v>
      </c>
      <c r="H497" s="3">
        <v>62.093273340832297</v>
      </c>
      <c r="I497" s="3">
        <v>135.25</v>
      </c>
      <c r="J497" s="3">
        <v>136.19999999999999</v>
      </c>
      <c r="K497" s="3">
        <v>134.1</v>
      </c>
      <c r="L497" s="3">
        <v>51.237345331833403</v>
      </c>
    </row>
    <row r="498" spans="1:12" ht="15" customHeight="1" x14ac:dyDescent="0.25">
      <c r="A498" s="101">
        <v>43160</v>
      </c>
      <c r="B498" s="3">
        <v>130.35</v>
      </c>
      <c r="C498" s="99">
        <v>1117398</v>
      </c>
      <c r="D498" s="3">
        <v>-4.0999999999999899</v>
      </c>
      <c r="E498" s="3">
        <v>-3.04946076608404</v>
      </c>
      <c r="F498" s="3">
        <v>-3.0494600589642298</v>
      </c>
      <c r="G498" s="3">
        <v>139.70661999999999</v>
      </c>
      <c r="H498" s="3">
        <v>57.1503037120359</v>
      </c>
      <c r="I498" s="3">
        <v>134.4</v>
      </c>
      <c r="J498" s="3">
        <v>134.4</v>
      </c>
      <c r="K498" s="3">
        <v>130.19999999999999</v>
      </c>
      <c r="L498" s="3">
        <v>46.625421822272202</v>
      </c>
    </row>
    <row r="499" spans="1:12" ht="15" customHeight="1" x14ac:dyDescent="0.25">
      <c r="A499" s="101">
        <v>43161</v>
      </c>
      <c r="B499" s="3">
        <v>127.3</v>
      </c>
      <c r="C499" s="99">
        <v>840958</v>
      </c>
      <c r="D499" s="3">
        <v>-3.0499999999999901</v>
      </c>
      <c r="E499" s="3">
        <v>-2.3398542385884098</v>
      </c>
      <c r="F499" s="3">
        <v>-2.3398461719279799</v>
      </c>
      <c r="G499" s="3">
        <v>136.43770000000001</v>
      </c>
      <c r="H499" s="3">
        <v>53.473228346456601</v>
      </c>
      <c r="I499" s="3">
        <v>128.6</v>
      </c>
      <c r="J499" s="3">
        <v>130.30000000000001</v>
      </c>
      <c r="K499" s="3">
        <v>126.3</v>
      </c>
      <c r="L499" s="3">
        <v>43.194600674915598</v>
      </c>
    </row>
    <row r="500" spans="1:12" ht="15" customHeight="1" x14ac:dyDescent="0.25">
      <c r="A500" s="101">
        <v>43164</v>
      </c>
      <c r="B500" s="3">
        <v>126.55</v>
      </c>
      <c r="C500" s="99">
        <v>950417</v>
      </c>
      <c r="D500" s="3">
        <v>-0.75</v>
      </c>
      <c r="E500" s="3">
        <v>-0.58915946582874801</v>
      </c>
      <c r="F500" s="3">
        <v>-0.58917000213285498</v>
      </c>
      <c r="G500" s="3">
        <v>135.63385</v>
      </c>
      <c r="H500" s="3">
        <v>52.5690101237345</v>
      </c>
      <c r="I500" s="3">
        <v>127.25</v>
      </c>
      <c r="J500" s="3">
        <v>128.94999999999999</v>
      </c>
      <c r="K500" s="3">
        <v>125.9</v>
      </c>
      <c r="L500" s="3">
        <v>42.350956130483603</v>
      </c>
    </row>
    <row r="501" spans="1:12" ht="15" customHeight="1" x14ac:dyDescent="0.25">
      <c r="A501" s="101">
        <v>43165</v>
      </c>
      <c r="B501" s="3">
        <v>128.30000000000001</v>
      </c>
      <c r="C501" s="99">
        <v>948885</v>
      </c>
      <c r="D501" s="3">
        <v>1.75000000000001</v>
      </c>
      <c r="E501" s="3">
        <v>1.3828526274199899</v>
      </c>
      <c r="F501" s="3">
        <v>1.3828627588172</v>
      </c>
      <c r="G501" s="3">
        <v>137.50948</v>
      </c>
      <c r="H501" s="3">
        <v>54.678830146231697</v>
      </c>
      <c r="I501" s="3">
        <v>127.35</v>
      </c>
      <c r="J501" s="3">
        <v>128.80000000000001</v>
      </c>
      <c r="K501" s="3">
        <v>126.3</v>
      </c>
      <c r="L501" s="3">
        <v>44.319460067491498</v>
      </c>
    </row>
    <row r="502" spans="1:12" ht="15" customHeight="1" x14ac:dyDescent="0.25">
      <c r="A502" s="101">
        <v>43166</v>
      </c>
      <c r="B502" s="3">
        <v>127.95</v>
      </c>
      <c r="C502" s="99">
        <v>986182</v>
      </c>
      <c r="D502" s="3">
        <v>-0.35000000000000803</v>
      </c>
      <c r="E502" s="3">
        <v>-0.27279812938426601</v>
      </c>
      <c r="F502" s="3">
        <v>-0.27281028188019801</v>
      </c>
      <c r="G502" s="3">
        <v>137.13434000000001</v>
      </c>
      <c r="H502" s="3">
        <v>54.256850393700702</v>
      </c>
      <c r="I502" s="3">
        <v>128.80000000000001</v>
      </c>
      <c r="J502" s="3">
        <v>129</v>
      </c>
      <c r="K502" s="3">
        <v>126.85</v>
      </c>
      <c r="L502" s="3">
        <v>43.925759280089899</v>
      </c>
    </row>
    <row r="503" spans="1:12" ht="15" customHeight="1" x14ac:dyDescent="0.25">
      <c r="A503" s="101">
        <v>43167</v>
      </c>
      <c r="B503" s="3">
        <v>129.25</v>
      </c>
      <c r="C503" s="99">
        <v>879892</v>
      </c>
      <c r="D503" s="3">
        <v>1.2999999999999901</v>
      </c>
      <c r="E503" s="3">
        <v>1.01602188354825</v>
      </c>
      <c r="F503" s="3">
        <v>1.01602559942315</v>
      </c>
      <c r="G503" s="3">
        <v>138.52766</v>
      </c>
      <c r="H503" s="3">
        <v>55.824139482564597</v>
      </c>
      <c r="I503" s="3">
        <v>128.4</v>
      </c>
      <c r="J503" s="3">
        <v>129.9</v>
      </c>
      <c r="K503" s="3">
        <v>127.95</v>
      </c>
      <c r="L503" s="3">
        <v>45.3880764904386</v>
      </c>
    </row>
    <row r="504" spans="1:12" ht="15" customHeight="1" x14ac:dyDescent="0.25">
      <c r="A504" s="101">
        <v>43168</v>
      </c>
      <c r="B504" s="3">
        <v>129.1</v>
      </c>
      <c r="C504" s="99">
        <v>974494</v>
      </c>
      <c r="D504" s="3">
        <v>-0.15000000000000499</v>
      </c>
      <c r="E504" s="3">
        <v>-0.116054158607359</v>
      </c>
      <c r="F504" s="3">
        <v>-0.116049025876863</v>
      </c>
      <c r="G504" s="3">
        <v>138.36689999999999</v>
      </c>
      <c r="H504" s="3">
        <v>55.643307086614101</v>
      </c>
      <c r="I504" s="3">
        <v>129.25</v>
      </c>
      <c r="J504" s="3">
        <v>129.9</v>
      </c>
      <c r="K504" s="3">
        <v>128.15</v>
      </c>
      <c r="L504" s="3">
        <v>45.219347581552199</v>
      </c>
    </row>
    <row r="505" spans="1:12" ht="15" customHeight="1" x14ac:dyDescent="0.25">
      <c r="A505" s="101">
        <v>43171</v>
      </c>
      <c r="B505" s="3">
        <v>129.55000000000001</v>
      </c>
      <c r="C505" s="99">
        <v>618471</v>
      </c>
      <c r="D505" s="3">
        <v>0.450000000000017</v>
      </c>
      <c r="E505" s="3">
        <v>0.348567002323796</v>
      </c>
      <c r="F505" s="3">
        <v>0.348566022654273</v>
      </c>
      <c r="G505" s="3">
        <v>138.8492</v>
      </c>
      <c r="H505" s="3">
        <v>56.185826771653502</v>
      </c>
      <c r="I505" s="3">
        <v>129.55000000000001</v>
      </c>
      <c r="J505" s="3">
        <v>130.85</v>
      </c>
      <c r="K505" s="3">
        <v>129.35</v>
      </c>
      <c r="L505" s="3">
        <v>45.725534308211401</v>
      </c>
    </row>
    <row r="506" spans="1:12" ht="15" customHeight="1" x14ac:dyDescent="0.25">
      <c r="A506" s="101">
        <v>43172</v>
      </c>
      <c r="B506" s="3">
        <v>128.55000000000001</v>
      </c>
      <c r="C506" s="99">
        <v>764209</v>
      </c>
      <c r="D506" s="3">
        <v>-1</v>
      </c>
      <c r="E506" s="3">
        <v>-0.77190274025472605</v>
      </c>
      <c r="F506" s="3">
        <v>-0.77190217876659195</v>
      </c>
      <c r="G506" s="3">
        <v>137.77742000000001</v>
      </c>
      <c r="H506" s="3">
        <v>54.980224971878499</v>
      </c>
      <c r="I506" s="3">
        <v>129.65</v>
      </c>
      <c r="J506" s="3">
        <v>130.19999999999999</v>
      </c>
      <c r="K506" s="3">
        <v>128.5</v>
      </c>
      <c r="L506" s="3">
        <v>44.600674915635501</v>
      </c>
    </row>
    <row r="507" spans="1:12" ht="15" customHeight="1" x14ac:dyDescent="0.25">
      <c r="A507" s="101">
        <v>43173</v>
      </c>
      <c r="B507" s="3">
        <v>127.35</v>
      </c>
      <c r="C507" s="99">
        <v>871954</v>
      </c>
      <c r="D507" s="3">
        <v>-1.2000000000000099</v>
      </c>
      <c r="E507" s="3">
        <v>-0.93348891481914698</v>
      </c>
      <c r="F507" s="3">
        <v>-0.93349839182648098</v>
      </c>
      <c r="G507" s="3">
        <v>136.49126999999999</v>
      </c>
      <c r="H507" s="3">
        <v>53.533487064116898</v>
      </c>
      <c r="I507" s="3">
        <v>128.9</v>
      </c>
      <c r="J507" s="3">
        <v>129.75</v>
      </c>
      <c r="K507" s="3">
        <v>126.9</v>
      </c>
      <c r="L507" s="3">
        <v>43.250843644544403</v>
      </c>
    </row>
    <row r="508" spans="1:12" ht="15" customHeight="1" x14ac:dyDescent="0.25">
      <c r="A508" s="101">
        <v>43174</v>
      </c>
      <c r="B508" s="3">
        <v>127.8</v>
      </c>
      <c r="C508" s="99">
        <v>737210</v>
      </c>
      <c r="D508" s="3">
        <v>0.45000000000000201</v>
      </c>
      <c r="E508" s="3">
        <v>0.35335689045936602</v>
      </c>
      <c r="F508" s="3">
        <v>0.353370585532708</v>
      </c>
      <c r="G508" s="3">
        <v>136.97359</v>
      </c>
      <c r="H508" s="3">
        <v>54.076029246344198</v>
      </c>
      <c r="I508" s="3">
        <v>128</v>
      </c>
      <c r="J508" s="3">
        <v>128.6</v>
      </c>
      <c r="K508" s="3">
        <v>126.85</v>
      </c>
      <c r="L508" s="3">
        <v>43.757030371203498</v>
      </c>
    </row>
    <row r="509" spans="1:12" ht="15" customHeight="1" x14ac:dyDescent="0.25">
      <c r="A509" s="101">
        <v>43175</v>
      </c>
      <c r="B509" s="3">
        <v>125.15</v>
      </c>
      <c r="C509" s="99">
        <v>705805</v>
      </c>
      <c r="D509" s="3">
        <v>-2.6499999999999901</v>
      </c>
      <c r="E509" s="3">
        <v>-2.0735524256650901</v>
      </c>
      <c r="F509" s="3">
        <v>-2.0735603118820101</v>
      </c>
      <c r="G509" s="3">
        <v>134.13336000000001</v>
      </c>
      <c r="H509" s="3">
        <v>50.881169853768199</v>
      </c>
      <c r="I509" s="3">
        <v>127.45</v>
      </c>
      <c r="J509" s="3">
        <v>128.1</v>
      </c>
      <c r="K509" s="3">
        <v>125.15</v>
      </c>
      <c r="L509" s="3">
        <v>40.776152980877299</v>
      </c>
    </row>
    <row r="510" spans="1:12" ht="15" customHeight="1" x14ac:dyDescent="0.25">
      <c r="A510" s="101">
        <v>43178</v>
      </c>
      <c r="B510" s="3">
        <v>123</v>
      </c>
      <c r="C510" s="99">
        <v>1911533</v>
      </c>
      <c r="D510" s="3">
        <v>-2.15</v>
      </c>
      <c r="E510" s="3">
        <v>-1.7179384738314001</v>
      </c>
      <c r="F510" s="3">
        <v>-1.7179395192963201</v>
      </c>
      <c r="G510" s="3">
        <v>131.82902999999999</v>
      </c>
      <c r="H510" s="3">
        <v>48.289122609673697</v>
      </c>
      <c r="I510" s="3">
        <v>125.15</v>
      </c>
      <c r="J510" s="3">
        <v>125.3</v>
      </c>
      <c r="K510" s="3">
        <v>122.75</v>
      </c>
      <c r="L510" s="3">
        <v>38.357705286839099</v>
      </c>
    </row>
    <row r="511" spans="1:12" ht="15" customHeight="1" x14ac:dyDescent="0.25">
      <c r="A511" s="101">
        <v>43179</v>
      </c>
      <c r="B511" s="3">
        <v>123.65</v>
      </c>
      <c r="C511" s="99">
        <v>980880</v>
      </c>
      <c r="D511" s="3">
        <v>0.65000000000000502</v>
      </c>
      <c r="E511" s="3">
        <v>0.52845528455285296</v>
      </c>
      <c r="F511" s="3">
        <v>0.528464785032567</v>
      </c>
      <c r="G511" s="3">
        <v>132.5257</v>
      </c>
      <c r="H511" s="3">
        <v>49.072778402699598</v>
      </c>
      <c r="I511" s="3">
        <v>123.2</v>
      </c>
      <c r="J511" s="3">
        <v>123.95</v>
      </c>
      <c r="K511" s="3">
        <v>122.55</v>
      </c>
      <c r="L511" s="3">
        <v>39.0888638920134</v>
      </c>
    </row>
    <row r="512" spans="1:12" ht="15" customHeight="1" x14ac:dyDescent="0.25">
      <c r="A512" s="101">
        <v>43180</v>
      </c>
      <c r="B512" s="3">
        <v>121.6</v>
      </c>
      <c r="C512" s="99">
        <v>1016329</v>
      </c>
      <c r="D512" s="3">
        <v>-2.05000000000001</v>
      </c>
      <c r="E512" s="3">
        <v>-1.65790537808331</v>
      </c>
      <c r="F512" s="3">
        <v>-1.65791238982325</v>
      </c>
      <c r="G512" s="3">
        <v>130.32854</v>
      </c>
      <c r="H512" s="3">
        <v>46.601282339707502</v>
      </c>
      <c r="I512" s="3">
        <v>123.45</v>
      </c>
      <c r="J512" s="3">
        <v>124</v>
      </c>
      <c r="K512" s="3">
        <v>121.15</v>
      </c>
      <c r="L512" s="3">
        <v>36.782902137232803</v>
      </c>
    </row>
    <row r="513" spans="1:12" ht="15" customHeight="1" x14ac:dyDescent="0.25">
      <c r="A513" s="101">
        <v>43181</v>
      </c>
      <c r="B513" s="3">
        <v>118</v>
      </c>
      <c r="C513" s="99">
        <v>2123480</v>
      </c>
      <c r="D513" s="3">
        <v>-3.5999999999999899</v>
      </c>
      <c r="E513" s="3">
        <v>-2.9605263157894601</v>
      </c>
      <c r="F513" s="3">
        <v>-2.9605257605126298</v>
      </c>
      <c r="G513" s="3">
        <v>126.47013</v>
      </c>
      <c r="H513" s="3">
        <v>42.261113610798603</v>
      </c>
      <c r="I513" s="3">
        <v>118</v>
      </c>
      <c r="J513" s="3">
        <v>120.5</v>
      </c>
      <c r="K513" s="3">
        <v>117.4</v>
      </c>
      <c r="L513" s="3">
        <v>32.733408323959402</v>
      </c>
    </row>
    <row r="514" spans="1:12" ht="15" customHeight="1" x14ac:dyDescent="0.25">
      <c r="A514" s="101">
        <v>43182</v>
      </c>
      <c r="B514" s="3">
        <v>119.2</v>
      </c>
      <c r="C514" s="99">
        <v>975910</v>
      </c>
      <c r="D514" s="3">
        <v>1.2</v>
      </c>
      <c r="E514" s="3">
        <v>1.0169491525423699</v>
      </c>
      <c r="F514" s="3">
        <v>1.0169436846471001</v>
      </c>
      <c r="G514" s="3">
        <v>127.75626</v>
      </c>
      <c r="H514" s="3">
        <v>43.707829021372298</v>
      </c>
      <c r="I514" s="3">
        <v>117</v>
      </c>
      <c r="J514" s="3">
        <v>119.7</v>
      </c>
      <c r="K514" s="3">
        <v>116.25</v>
      </c>
      <c r="L514" s="3">
        <v>34.0832395950506</v>
      </c>
    </row>
    <row r="515" spans="1:12" ht="15" customHeight="1" x14ac:dyDescent="0.25">
      <c r="A515" s="101">
        <v>43185</v>
      </c>
      <c r="B515" s="3">
        <v>116.45</v>
      </c>
      <c r="C515" s="99">
        <v>1042742</v>
      </c>
      <c r="D515" s="3">
        <v>-2.75</v>
      </c>
      <c r="E515" s="3">
        <v>-2.3070469798657598</v>
      </c>
      <c r="F515" s="3">
        <v>-2.30704937668024</v>
      </c>
      <c r="G515" s="3">
        <v>124.80886</v>
      </c>
      <c r="H515" s="3">
        <v>40.392418447693998</v>
      </c>
      <c r="I515" s="3">
        <v>119.2</v>
      </c>
      <c r="J515" s="3">
        <v>119.85</v>
      </c>
      <c r="K515" s="3">
        <v>115.9</v>
      </c>
      <c r="L515" s="3">
        <v>30.989876265466801</v>
      </c>
    </row>
    <row r="516" spans="1:12" ht="15" customHeight="1" x14ac:dyDescent="0.25">
      <c r="A516" s="101">
        <v>43186</v>
      </c>
      <c r="B516" s="3">
        <v>117.6</v>
      </c>
      <c r="C516" s="99">
        <v>858492</v>
      </c>
      <c r="D516" s="3">
        <v>1.1499999999999899</v>
      </c>
      <c r="E516" s="3">
        <v>0.98754830399312399</v>
      </c>
      <c r="F516" s="3">
        <v>0.98755008258228905</v>
      </c>
      <c r="G516" s="3">
        <v>126.04141</v>
      </c>
      <c r="H516" s="3">
        <v>41.778863892013398</v>
      </c>
      <c r="I516" s="3">
        <v>117.9</v>
      </c>
      <c r="J516" s="3">
        <v>119.25</v>
      </c>
      <c r="K516" s="3">
        <v>116.75</v>
      </c>
      <c r="L516" s="3">
        <v>32.283464566929098</v>
      </c>
    </row>
    <row r="517" spans="1:12" ht="15" customHeight="1" x14ac:dyDescent="0.25">
      <c r="A517" s="101">
        <v>43187</v>
      </c>
      <c r="B517" s="3">
        <v>115.45</v>
      </c>
      <c r="C517" s="99">
        <v>828141</v>
      </c>
      <c r="D517" s="3">
        <v>-2.1499999999999901</v>
      </c>
      <c r="E517" s="3">
        <v>-1.8282312925169999</v>
      </c>
      <c r="F517" s="3">
        <v>-1.8282324832767201</v>
      </c>
      <c r="G517" s="3">
        <v>123.73708000000001</v>
      </c>
      <c r="H517" s="3">
        <v>39.186816647919002</v>
      </c>
      <c r="I517" s="3">
        <v>116.8</v>
      </c>
      <c r="J517" s="3">
        <v>116.8</v>
      </c>
      <c r="K517" s="3">
        <v>114.75</v>
      </c>
      <c r="L517" s="3">
        <v>29.865016872890799</v>
      </c>
    </row>
    <row r="518" spans="1:12" ht="15" customHeight="1" x14ac:dyDescent="0.25">
      <c r="A518" s="101">
        <v>43188</v>
      </c>
      <c r="B518" s="3">
        <v>114.15</v>
      </c>
      <c r="C518" s="99">
        <v>492915</v>
      </c>
      <c r="D518" s="3">
        <v>-1.2999999999999901</v>
      </c>
      <c r="E518" s="3">
        <v>-1.1260285838024999</v>
      </c>
      <c r="F518" s="3">
        <v>-1.1260246322282701</v>
      </c>
      <c r="G518" s="3">
        <v>122.34377000000001</v>
      </c>
      <c r="H518" s="3">
        <v>37.619538807649</v>
      </c>
      <c r="I518" s="3">
        <v>115.45</v>
      </c>
      <c r="J518" s="3">
        <v>115.7</v>
      </c>
      <c r="K518" s="3">
        <v>113.7</v>
      </c>
      <c r="L518" s="3">
        <v>28.402699662542101</v>
      </c>
    </row>
    <row r="519" spans="1:12" ht="15" customHeight="1" x14ac:dyDescent="0.25">
      <c r="A519" s="101">
        <v>43193</v>
      </c>
      <c r="B519" s="3">
        <v>112.95</v>
      </c>
      <c r="C519" s="99">
        <v>916557</v>
      </c>
      <c r="D519" s="3">
        <v>-1.2</v>
      </c>
      <c r="E519" s="3">
        <v>-1.05124835742443</v>
      </c>
      <c r="F519" s="3">
        <v>-1.05125091371632</v>
      </c>
      <c r="G519" s="3">
        <v>121.05763</v>
      </c>
      <c r="H519" s="3">
        <v>36.172812148481398</v>
      </c>
      <c r="I519" s="3">
        <v>113</v>
      </c>
      <c r="J519" s="3">
        <v>113.75</v>
      </c>
      <c r="K519" s="3">
        <v>112</v>
      </c>
      <c r="L519" s="3">
        <v>27.052868391451</v>
      </c>
    </row>
    <row r="520" spans="1:12" ht="15" customHeight="1" x14ac:dyDescent="0.25">
      <c r="A520" s="101">
        <v>43194</v>
      </c>
      <c r="B520" s="3">
        <v>111.95</v>
      </c>
      <c r="C520" s="99">
        <v>962103</v>
      </c>
      <c r="D520" s="3">
        <v>-1</v>
      </c>
      <c r="E520" s="3">
        <v>-0.88534749889331799</v>
      </c>
      <c r="F520" s="3">
        <v>-0.88534692113170199</v>
      </c>
      <c r="G520" s="3">
        <v>119.98585</v>
      </c>
      <c r="H520" s="3">
        <v>34.967210348706402</v>
      </c>
      <c r="I520" s="3">
        <v>112.95</v>
      </c>
      <c r="J520" s="3">
        <v>113.6</v>
      </c>
      <c r="K520" s="3">
        <v>110.55</v>
      </c>
      <c r="L520" s="3">
        <v>25.9280089988751</v>
      </c>
    </row>
    <row r="521" spans="1:12" ht="15" customHeight="1" x14ac:dyDescent="0.25">
      <c r="A521" s="101">
        <v>43195</v>
      </c>
      <c r="B521" s="3">
        <v>113.75</v>
      </c>
      <c r="C521" s="99">
        <v>598235</v>
      </c>
      <c r="D521" s="3">
        <v>1.7999999999999901</v>
      </c>
      <c r="E521" s="3">
        <v>1.6078606520768</v>
      </c>
      <c r="F521" s="3">
        <v>1.60786459403337</v>
      </c>
      <c r="G521" s="3">
        <v>121.91506</v>
      </c>
      <c r="H521" s="3">
        <v>37.137300337457802</v>
      </c>
      <c r="I521" s="3">
        <v>113.15</v>
      </c>
      <c r="J521" s="3">
        <v>114.15</v>
      </c>
      <c r="K521" s="3">
        <v>111.9</v>
      </c>
      <c r="L521" s="3">
        <v>27.9527559055118</v>
      </c>
    </row>
    <row r="522" spans="1:12" ht="15" customHeight="1" x14ac:dyDescent="0.25">
      <c r="A522" s="101">
        <v>43196</v>
      </c>
      <c r="B522" s="3">
        <v>113.3</v>
      </c>
      <c r="C522" s="99">
        <v>594430</v>
      </c>
      <c r="D522" s="3">
        <v>-0.45000000000000201</v>
      </c>
      <c r="E522" s="3">
        <v>-0.39560439560439797</v>
      </c>
      <c r="F522" s="3">
        <v>-0.395603299543134</v>
      </c>
      <c r="G522" s="3">
        <v>121.43276</v>
      </c>
      <c r="H522" s="3">
        <v>36.5947806524184</v>
      </c>
      <c r="I522" s="3">
        <v>113.8</v>
      </c>
      <c r="J522" s="3">
        <v>114.1</v>
      </c>
      <c r="K522" s="3">
        <v>112.25</v>
      </c>
      <c r="L522" s="3">
        <v>27.446569178852599</v>
      </c>
    </row>
    <row r="523" spans="1:12" ht="15" customHeight="1" x14ac:dyDescent="0.25">
      <c r="A523" s="101">
        <v>43199</v>
      </c>
      <c r="B523" s="3">
        <v>113.75</v>
      </c>
      <c r="C523" s="99">
        <v>1471947</v>
      </c>
      <c r="D523" s="3">
        <v>0.45000000000000201</v>
      </c>
      <c r="E523" s="3">
        <v>0.39717563989409799</v>
      </c>
      <c r="F523" s="3">
        <v>0.397174535108968</v>
      </c>
      <c r="G523" s="3">
        <v>121.91506</v>
      </c>
      <c r="H523" s="3">
        <v>37.137300337457802</v>
      </c>
      <c r="I523" s="3">
        <v>113.2</v>
      </c>
      <c r="J523" s="3">
        <v>114.75</v>
      </c>
      <c r="K523" s="3">
        <v>112.4</v>
      </c>
      <c r="L523" s="3">
        <v>27.9527559055118</v>
      </c>
    </row>
    <row r="524" spans="1:12" ht="15" customHeight="1" x14ac:dyDescent="0.25">
      <c r="A524" s="101">
        <v>43200</v>
      </c>
      <c r="B524" s="3">
        <v>115.65</v>
      </c>
      <c r="C524" s="99">
        <v>549738</v>
      </c>
      <c r="D524" s="3">
        <v>1.9</v>
      </c>
      <c r="E524" s="3">
        <v>1.6703296703296699</v>
      </c>
      <c r="F524" s="3">
        <v>1.67033506771026</v>
      </c>
      <c r="G524" s="3">
        <v>123.95144999999999</v>
      </c>
      <c r="H524" s="3">
        <v>39.427952755905402</v>
      </c>
      <c r="I524" s="3">
        <v>114.65</v>
      </c>
      <c r="J524" s="3">
        <v>115.65</v>
      </c>
      <c r="K524" s="3">
        <v>114.1</v>
      </c>
      <c r="L524" s="3">
        <v>30.089988751406</v>
      </c>
    </row>
    <row r="525" spans="1:12" ht="15" customHeight="1" x14ac:dyDescent="0.25">
      <c r="A525" s="101">
        <v>43201</v>
      </c>
      <c r="B525" s="3">
        <v>115.65</v>
      </c>
      <c r="C525" s="99">
        <v>969542</v>
      </c>
      <c r="D525" s="3"/>
      <c r="E525" s="3"/>
      <c r="F525" s="3"/>
      <c r="G525" s="3">
        <v>123.95144999999999</v>
      </c>
      <c r="H525" s="3">
        <v>39.427952755905402</v>
      </c>
      <c r="I525" s="3">
        <v>115.6</v>
      </c>
      <c r="J525" s="3">
        <v>116.2</v>
      </c>
      <c r="K525" s="3">
        <v>114.6</v>
      </c>
      <c r="L525" s="3">
        <v>30.089988751406</v>
      </c>
    </row>
    <row r="526" spans="1:12" ht="15" customHeight="1" x14ac:dyDescent="0.25">
      <c r="A526" s="101">
        <v>43202</v>
      </c>
      <c r="B526" s="3">
        <v>118.3</v>
      </c>
      <c r="C526" s="99">
        <v>429609</v>
      </c>
      <c r="D526" s="3">
        <v>2.6499999999999901</v>
      </c>
      <c r="E526" s="3">
        <v>2.2913964548205699</v>
      </c>
      <c r="F526" s="3">
        <v>2.2913923152976401</v>
      </c>
      <c r="G526" s="3">
        <v>126.791664</v>
      </c>
      <c r="H526" s="3">
        <v>42.622794150731103</v>
      </c>
      <c r="I526" s="3">
        <v>115.45</v>
      </c>
      <c r="J526" s="3">
        <v>118.3</v>
      </c>
      <c r="K526" s="3">
        <v>115.25</v>
      </c>
      <c r="L526" s="3">
        <v>33.070866141732203</v>
      </c>
    </row>
    <row r="527" spans="1:12" ht="15" customHeight="1" x14ac:dyDescent="0.25">
      <c r="A527" s="101">
        <v>43203</v>
      </c>
      <c r="B527" s="3">
        <v>120.2</v>
      </c>
      <c r="C527" s="99">
        <v>582667</v>
      </c>
      <c r="D527" s="3">
        <v>1.9</v>
      </c>
      <c r="E527" s="3">
        <v>1.60608622147084</v>
      </c>
      <c r="F527" s="3">
        <v>1.60608823621084</v>
      </c>
      <c r="G527" s="3">
        <v>128.82804999999999</v>
      </c>
      <c r="H527" s="3">
        <v>44.913442069741201</v>
      </c>
      <c r="I527" s="3">
        <v>118.25</v>
      </c>
      <c r="J527" s="3">
        <v>120.55</v>
      </c>
      <c r="K527" s="3">
        <v>118.05</v>
      </c>
      <c r="L527" s="3">
        <v>35.208098987626499</v>
      </c>
    </row>
    <row r="528" spans="1:12" ht="15" customHeight="1" x14ac:dyDescent="0.25">
      <c r="A528" s="101">
        <v>43206</v>
      </c>
      <c r="B528" s="3">
        <v>121.1</v>
      </c>
      <c r="C528" s="99">
        <v>1146686</v>
      </c>
      <c r="D528" s="3">
        <v>0.89999999999999103</v>
      </c>
      <c r="E528" s="3">
        <v>0.74875207986688697</v>
      </c>
      <c r="F528" s="3">
        <v>0.74874998107945501</v>
      </c>
      <c r="G528" s="3">
        <v>129.79265000000001</v>
      </c>
      <c r="H528" s="3">
        <v>45.998481439819997</v>
      </c>
      <c r="I528" s="3">
        <v>120.4</v>
      </c>
      <c r="J528" s="3">
        <v>122.25</v>
      </c>
      <c r="K528" s="3">
        <v>120.4</v>
      </c>
      <c r="L528" s="3">
        <v>36.220472440944803</v>
      </c>
    </row>
    <row r="529" spans="1:12" ht="15" customHeight="1" x14ac:dyDescent="0.25">
      <c r="A529" s="101">
        <v>43207</v>
      </c>
      <c r="B529" s="3">
        <v>123.7</v>
      </c>
      <c r="C529" s="99">
        <v>734248</v>
      </c>
      <c r="D529" s="3">
        <v>2.6</v>
      </c>
      <c r="E529" s="3">
        <v>2.1469859620148801</v>
      </c>
      <c r="F529" s="3">
        <v>2.1469782765048699</v>
      </c>
      <c r="G529" s="3">
        <v>132.57927000000001</v>
      </c>
      <c r="H529" s="3">
        <v>49.133037120359901</v>
      </c>
      <c r="I529" s="3">
        <v>121.6</v>
      </c>
      <c r="J529" s="3">
        <v>123.75</v>
      </c>
      <c r="K529" s="3">
        <v>121.45</v>
      </c>
      <c r="L529" s="3">
        <v>39.145106861642198</v>
      </c>
    </row>
    <row r="530" spans="1:12" ht="15" customHeight="1" x14ac:dyDescent="0.25">
      <c r="A530" s="101">
        <v>43208</v>
      </c>
      <c r="B530" s="3">
        <v>126</v>
      </c>
      <c r="C530" s="99">
        <v>423948</v>
      </c>
      <c r="D530" s="3">
        <v>2.2999999999999901</v>
      </c>
      <c r="E530" s="3">
        <v>1.8593371059013799</v>
      </c>
      <c r="F530" s="3">
        <v>1.8593404534509701</v>
      </c>
      <c r="G530" s="3">
        <v>135.04436999999999</v>
      </c>
      <c r="H530" s="3">
        <v>51.905928008998799</v>
      </c>
      <c r="I530" s="3">
        <v>125.65</v>
      </c>
      <c r="J530" s="3">
        <v>126</v>
      </c>
      <c r="K530" s="3">
        <v>124.85</v>
      </c>
      <c r="L530" s="3">
        <v>41.732283464566898</v>
      </c>
    </row>
    <row r="531" spans="1:12" ht="15" customHeight="1" x14ac:dyDescent="0.25">
      <c r="A531" s="101">
        <v>43209</v>
      </c>
      <c r="B531" s="3">
        <v>127.7</v>
      </c>
      <c r="C531" s="99">
        <v>937863</v>
      </c>
      <c r="D531" s="3">
        <v>1.7</v>
      </c>
      <c r="E531" s="3">
        <v>1.34920634920634</v>
      </c>
      <c r="F531" s="3">
        <v>1.34920841202044</v>
      </c>
      <c r="G531" s="3">
        <v>136.8664</v>
      </c>
      <c r="H531" s="3">
        <v>53.9554555680539</v>
      </c>
      <c r="I531" s="3">
        <v>126.5</v>
      </c>
      <c r="J531" s="3">
        <v>127.95</v>
      </c>
      <c r="K531" s="3">
        <v>126.2</v>
      </c>
      <c r="L531" s="3">
        <v>43.644544431946002</v>
      </c>
    </row>
    <row r="532" spans="1:12" ht="15" customHeight="1" x14ac:dyDescent="0.25">
      <c r="A532" s="101">
        <v>43210</v>
      </c>
      <c r="B532" s="3">
        <v>128.35</v>
      </c>
      <c r="C532" s="99">
        <v>601263</v>
      </c>
      <c r="D532" s="3">
        <v>0.64999999999999103</v>
      </c>
      <c r="E532" s="3">
        <v>0.50900548159749004</v>
      </c>
      <c r="F532" s="3">
        <v>0.50900732393048798</v>
      </c>
      <c r="G532" s="3">
        <v>137.56306000000001</v>
      </c>
      <c r="H532" s="3">
        <v>54.7391001124859</v>
      </c>
      <c r="I532" s="3">
        <v>127.95</v>
      </c>
      <c r="J532" s="3">
        <v>128.75</v>
      </c>
      <c r="K532" s="3">
        <v>127</v>
      </c>
      <c r="L532" s="3">
        <v>44.375703037120303</v>
      </c>
    </row>
    <row r="533" spans="1:12" ht="15" customHeight="1" x14ac:dyDescent="0.25">
      <c r="A533" s="101">
        <v>43213</v>
      </c>
      <c r="B533" s="3">
        <v>130.1</v>
      </c>
      <c r="C533" s="99">
        <v>536879</v>
      </c>
      <c r="D533" s="3">
        <v>1.75</v>
      </c>
      <c r="E533" s="3">
        <v>1.36345929100116</v>
      </c>
      <c r="F533" s="3">
        <v>1.36345469488683</v>
      </c>
      <c r="G533" s="3">
        <v>139.43867</v>
      </c>
      <c r="H533" s="3">
        <v>56.848897637795197</v>
      </c>
      <c r="I533" s="3">
        <v>128.55000000000001</v>
      </c>
      <c r="J533" s="3">
        <v>130.30000000000001</v>
      </c>
      <c r="K533" s="3">
        <v>128.5</v>
      </c>
      <c r="L533" s="3">
        <v>46.344206974128198</v>
      </c>
    </row>
    <row r="534" spans="1:12" ht="15" customHeight="1" x14ac:dyDescent="0.25">
      <c r="A534" s="101">
        <v>43214</v>
      </c>
      <c r="B534" s="3">
        <v>123.05</v>
      </c>
      <c r="C534" s="99">
        <v>1745085</v>
      </c>
      <c r="D534" s="3">
        <v>-7.0499999999999901</v>
      </c>
      <c r="E534" s="3">
        <v>-5.4189085318985297</v>
      </c>
      <c r="F534" s="3">
        <v>-5.4188985021156499</v>
      </c>
      <c r="G534" s="3">
        <v>131.88263000000001</v>
      </c>
      <c r="H534" s="3">
        <v>48.3494150731158</v>
      </c>
      <c r="I534" s="3">
        <v>130.85</v>
      </c>
      <c r="J534" s="3">
        <v>131.05000000000001</v>
      </c>
      <c r="K534" s="3">
        <v>120.4</v>
      </c>
      <c r="L534" s="3">
        <v>38.413948256467897</v>
      </c>
    </row>
    <row r="535" spans="1:12" ht="15" customHeight="1" x14ac:dyDescent="0.25">
      <c r="A535" s="101">
        <v>43215</v>
      </c>
      <c r="B535" s="3">
        <v>120.5</v>
      </c>
      <c r="C535" s="99">
        <v>3504450</v>
      </c>
      <c r="D535" s="3">
        <v>-2.5499999999999901</v>
      </c>
      <c r="E535" s="3">
        <v>-2.0723283218203901</v>
      </c>
      <c r="F535" s="3">
        <v>-2.0723350755137502</v>
      </c>
      <c r="G535" s="3">
        <v>129.14957999999999</v>
      </c>
      <c r="H535" s="3">
        <v>45.2751181102361</v>
      </c>
      <c r="I535" s="3">
        <v>122</v>
      </c>
      <c r="J535" s="3">
        <v>122.1</v>
      </c>
      <c r="K535" s="3">
        <v>110.65</v>
      </c>
      <c r="L535" s="3">
        <v>35.545556805399301</v>
      </c>
    </row>
    <row r="536" spans="1:12" ht="15" customHeight="1" x14ac:dyDescent="0.25">
      <c r="A536" s="101">
        <v>43216</v>
      </c>
      <c r="B536" s="3">
        <v>117.55</v>
      </c>
      <c r="C536" s="99">
        <v>943485</v>
      </c>
      <c r="D536" s="3">
        <v>-2.95</v>
      </c>
      <c r="E536" s="3">
        <v>-2.44813278008299</v>
      </c>
      <c r="F536" s="3">
        <v>-2.4481302997655701</v>
      </c>
      <c r="G536" s="3">
        <v>125.98783</v>
      </c>
      <c r="H536" s="3">
        <v>41.718593925759201</v>
      </c>
      <c r="I536" s="3">
        <v>120.5</v>
      </c>
      <c r="J536" s="3">
        <v>120.5</v>
      </c>
      <c r="K536" s="3">
        <v>115.8</v>
      </c>
      <c r="L536" s="3">
        <v>32.2272215973003</v>
      </c>
    </row>
    <row r="537" spans="1:12" ht="15" customHeight="1" x14ac:dyDescent="0.25">
      <c r="A537" s="101">
        <v>43217</v>
      </c>
      <c r="B537" s="3">
        <v>115.2</v>
      </c>
      <c r="C537" s="99">
        <v>819364</v>
      </c>
      <c r="D537" s="3">
        <v>-2.3499999999999899</v>
      </c>
      <c r="E537" s="3">
        <v>-1.99914929817098</v>
      </c>
      <c r="F537" s="3">
        <v>-1.9991534102936801</v>
      </c>
      <c r="G537" s="3">
        <v>123.46914</v>
      </c>
      <c r="H537" s="3">
        <v>38.8854218222722</v>
      </c>
      <c r="I537" s="3">
        <v>117.5</v>
      </c>
      <c r="J537" s="3">
        <v>117.55</v>
      </c>
      <c r="K537" s="3">
        <v>113.8</v>
      </c>
      <c r="L537" s="3">
        <v>29.583802024746898</v>
      </c>
    </row>
    <row r="538" spans="1:12" ht="15" customHeight="1" x14ac:dyDescent="0.25">
      <c r="A538" s="101">
        <v>43220</v>
      </c>
      <c r="B538" s="3">
        <v>113.45</v>
      </c>
      <c r="C538" s="99">
        <v>615399</v>
      </c>
      <c r="D538" s="3">
        <v>-1.75</v>
      </c>
      <c r="E538" s="3">
        <v>-1.5190972222222201</v>
      </c>
      <c r="F538" s="3">
        <v>-1.51910023832675</v>
      </c>
      <c r="G538" s="3">
        <v>121.59352</v>
      </c>
      <c r="H538" s="3">
        <v>36.775613048368903</v>
      </c>
      <c r="I538" s="3">
        <v>117</v>
      </c>
      <c r="J538" s="3">
        <v>117</v>
      </c>
      <c r="K538" s="3">
        <v>112.8</v>
      </c>
      <c r="L538" s="3">
        <v>27.615298087738999</v>
      </c>
    </row>
    <row r="539" spans="1:12" ht="15" customHeight="1" x14ac:dyDescent="0.25">
      <c r="A539" s="101">
        <v>43222</v>
      </c>
      <c r="B539" s="3">
        <v>114</v>
      </c>
      <c r="C539" s="99">
        <v>1646589</v>
      </c>
      <c r="D539" s="3">
        <v>0.54999999999999705</v>
      </c>
      <c r="E539" s="3">
        <v>0.48479506390479699</v>
      </c>
      <c r="F539" s="3">
        <v>0.48480379546540497</v>
      </c>
      <c r="G539" s="3">
        <v>122.18301</v>
      </c>
      <c r="H539" s="3">
        <v>37.438706411698497</v>
      </c>
      <c r="I539" s="3">
        <v>113.5</v>
      </c>
      <c r="J539" s="3">
        <v>115.95</v>
      </c>
      <c r="K539" s="3">
        <v>111.45</v>
      </c>
      <c r="L539" s="3">
        <v>28.233970753655701</v>
      </c>
    </row>
    <row r="540" spans="1:12" ht="15" customHeight="1" x14ac:dyDescent="0.25">
      <c r="A540" s="101">
        <v>43223</v>
      </c>
      <c r="B540" s="3">
        <v>113.15</v>
      </c>
      <c r="C540" s="99">
        <v>767796</v>
      </c>
      <c r="D540" s="3">
        <v>-0.84999999999999398</v>
      </c>
      <c r="E540" s="3">
        <v>-0.74561403508771595</v>
      </c>
      <c r="F540" s="3">
        <v>-0.74561430431284703</v>
      </c>
      <c r="G540" s="3">
        <v>121.271996</v>
      </c>
      <c r="H540" s="3">
        <v>36.413943757030303</v>
      </c>
      <c r="I540" s="3">
        <v>114.25</v>
      </c>
      <c r="J540" s="3">
        <v>114.25</v>
      </c>
      <c r="K540" s="3">
        <v>112.65</v>
      </c>
      <c r="L540" s="3">
        <v>27.277840269966202</v>
      </c>
    </row>
    <row r="541" spans="1:12" ht="15" customHeight="1" x14ac:dyDescent="0.25">
      <c r="A541" s="101">
        <v>43224</v>
      </c>
      <c r="B541" s="3">
        <v>114.25</v>
      </c>
      <c r="C541" s="99">
        <v>797360</v>
      </c>
      <c r="D541" s="3">
        <v>1.0999999999999901</v>
      </c>
      <c r="E541" s="3">
        <v>0.97216084843128003</v>
      </c>
      <c r="F541" s="3">
        <v>0.97215683660389896</v>
      </c>
      <c r="G541" s="3">
        <v>122.45095000000001</v>
      </c>
      <c r="H541" s="3">
        <v>37.7401012373453</v>
      </c>
      <c r="I541" s="3">
        <v>114</v>
      </c>
      <c r="J541" s="3">
        <v>115.1</v>
      </c>
      <c r="K541" s="3">
        <v>112.95</v>
      </c>
      <c r="L541" s="3">
        <v>28.515185601799701</v>
      </c>
    </row>
    <row r="542" spans="1:12" ht="15" customHeight="1" x14ac:dyDescent="0.25">
      <c r="A542" s="101">
        <v>43227</v>
      </c>
      <c r="B542" s="3">
        <v>115.4</v>
      </c>
      <c r="C542" s="99">
        <v>437396</v>
      </c>
      <c r="D542" s="3">
        <v>1.1499999999999999</v>
      </c>
      <c r="E542" s="3">
        <v>1.00656455142231</v>
      </c>
      <c r="F542" s="3">
        <v>1.00656630267057</v>
      </c>
      <c r="G542" s="3">
        <v>123.6835</v>
      </c>
      <c r="H542" s="3">
        <v>39.126546681664699</v>
      </c>
      <c r="I542" s="3">
        <v>114.7</v>
      </c>
      <c r="J542" s="3">
        <v>115.4</v>
      </c>
      <c r="K542" s="3">
        <v>113.9</v>
      </c>
      <c r="L542" s="3">
        <v>29.808773903262001</v>
      </c>
    </row>
    <row r="543" spans="1:12" ht="15" customHeight="1" x14ac:dyDescent="0.25">
      <c r="A543" s="101">
        <v>43228</v>
      </c>
      <c r="B543" s="3">
        <v>117</v>
      </c>
      <c r="C543" s="99">
        <v>692856</v>
      </c>
      <c r="D543" s="3">
        <v>1.5999999999999901</v>
      </c>
      <c r="E543" s="3">
        <v>1.3864818024263299</v>
      </c>
      <c r="F543" s="3">
        <v>1.38647919892307</v>
      </c>
      <c r="G543" s="3">
        <v>125.398346</v>
      </c>
      <c r="H543" s="3">
        <v>41.055507311585998</v>
      </c>
      <c r="I543" s="3">
        <v>115.45</v>
      </c>
      <c r="J543" s="3">
        <v>117</v>
      </c>
      <c r="K543" s="3">
        <v>115.05</v>
      </c>
      <c r="L543" s="3">
        <v>31.608548931383499</v>
      </c>
    </row>
    <row r="544" spans="1:12" ht="15" customHeight="1" x14ac:dyDescent="0.25">
      <c r="A544" s="101">
        <v>43229</v>
      </c>
      <c r="B544" s="3">
        <v>117.75</v>
      </c>
      <c r="C544" s="99">
        <v>766867</v>
      </c>
      <c r="D544" s="3">
        <v>0.75</v>
      </c>
      <c r="E544" s="3">
        <v>0.64102564102563797</v>
      </c>
      <c r="F544" s="3">
        <v>0.64102440394229099</v>
      </c>
      <c r="G544" s="3">
        <v>126.20218</v>
      </c>
      <c r="H544" s="3">
        <v>41.9597075365579</v>
      </c>
      <c r="I544" s="3">
        <v>116.95</v>
      </c>
      <c r="J544" s="3">
        <v>117.85</v>
      </c>
      <c r="K544" s="3">
        <v>116</v>
      </c>
      <c r="L544" s="3">
        <v>32.452193475815498</v>
      </c>
    </row>
    <row r="545" spans="1:12" ht="15" customHeight="1" x14ac:dyDescent="0.25">
      <c r="A545" s="101">
        <v>43231</v>
      </c>
      <c r="B545" s="3">
        <v>115.7</v>
      </c>
      <c r="C545" s="99">
        <v>687345</v>
      </c>
      <c r="D545" s="3">
        <v>-2.0499999999999901</v>
      </c>
      <c r="E545" s="3">
        <v>-1.74097664543524</v>
      </c>
      <c r="F545" s="3">
        <v>-1.7409762652277401</v>
      </c>
      <c r="G545" s="3">
        <v>124.00503</v>
      </c>
      <c r="H545" s="3">
        <v>39.488222722159698</v>
      </c>
      <c r="I545" s="3">
        <v>117.75</v>
      </c>
      <c r="J545" s="3">
        <v>118.25</v>
      </c>
      <c r="K545" s="3">
        <v>115.35</v>
      </c>
      <c r="L545" s="3">
        <v>30.146231721034798</v>
      </c>
    </row>
    <row r="546" spans="1:12" ht="15" customHeight="1" x14ac:dyDescent="0.25">
      <c r="A546" s="101">
        <v>43234</v>
      </c>
      <c r="B546" s="3">
        <v>118.7</v>
      </c>
      <c r="C546" s="99">
        <v>1245341</v>
      </c>
      <c r="D546" s="3">
        <v>3</v>
      </c>
      <c r="E546" s="3">
        <v>2.5929127052722598</v>
      </c>
      <c r="F546" s="3">
        <v>2.5929109488542501</v>
      </c>
      <c r="G546" s="3">
        <v>127.22037</v>
      </c>
      <c r="H546" s="3">
        <v>43.1050281214848</v>
      </c>
      <c r="I546" s="3">
        <v>116</v>
      </c>
      <c r="J546" s="3">
        <v>119.65</v>
      </c>
      <c r="K546" s="3">
        <v>113.85</v>
      </c>
      <c r="L546" s="3">
        <v>33.5208098987626</v>
      </c>
    </row>
    <row r="547" spans="1:12" ht="15" customHeight="1" x14ac:dyDescent="0.25">
      <c r="A547" s="101">
        <v>43235</v>
      </c>
      <c r="B547" s="3">
        <v>118.3</v>
      </c>
      <c r="C547" s="99">
        <v>1347436</v>
      </c>
      <c r="D547" s="3">
        <v>-0.40000000000000502</v>
      </c>
      <c r="E547" s="3">
        <v>-0.33698399326032002</v>
      </c>
      <c r="F547" s="3">
        <v>-0.33697905453349197</v>
      </c>
      <c r="G547" s="3">
        <v>126.791664</v>
      </c>
      <c r="H547" s="3">
        <v>42.622794150731103</v>
      </c>
      <c r="I547" s="3">
        <v>120.2</v>
      </c>
      <c r="J547" s="3">
        <v>120.85</v>
      </c>
      <c r="K547" s="3">
        <v>117.35</v>
      </c>
      <c r="L547" s="3">
        <v>33.070866141732203</v>
      </c>
    </row>
    <row r="548" spans="1:12" ht="15" customHeight="1" x14ac:dyDescent="0.25">
      <c r="A548" s="101">
        <v>43236</v>
      </c>
      <c r="B548" s="3">
        <v>117.05</v>
      </c>
      <c r="C548" s="99">
        <v>1206634</v>
      </c>
      <c r="D548" s="3">
        <v>-1.25</v>
      </c>
      <c r="E548" s="3">
        <v>-1.0566356720202801</v>
      </c>
      <c r="F548" s="3">
        <v>4.4276459689021896</v>
      </c>
      <c r="G548" s="3">
        <v>132.40555000000001</v>
      </c>
      <c r="H548" s="3">
        <v>48.937626546681599</v>
      </c>
      <c r="I548" s="3">
        <v>112.5</v>
      </c>
      <c r="J548" s="3">
        <v>117.65</v>
      </c>
      <c r="K548" s="3">
        <v>112</v>
      </c>
      <c r="L548" s="3">
        <v>31.6647919010123</v>
      </c>
    </row>
    <row r="549" spans="1:12" ht="15" customHeight="1" x14ac:dyDescent="0.25">
      <c r="A549" s="101">
        <v>43237</v>
      </c>
      <c r="B549" s="3">
        <v>115.25</v>
      </c>
      <c r="C549" s="99">
        <v>2729441</v>
      </c>
      <c r="D549" s="3">
        <v>-1.7999999999999901</v>
      </c>
      <c r="E549" s="3">
        <v>-1.5378043571123301</v>
      </c>
      <c r="F549" s="3">
        <v>-1.5377980756848999</v>
      </c>
      <c r="G549" s="3">
        <v>130.36941999999999</v>
      </c>
      <c r="H549" s="3">
        <v>46.647266591676001</v>
      </c>
      <c r="I549" s="3">
        <v>116</v>
      </c>
      <c r="J549" s="3">
        <v>116.15</v>
      </c>
      <c r="K549" s="3">
        <v>111.15</v>
      </c>
      <c r="L549" s="3">
        <v>29.6400449943756</v>
      </c>
    </row>
    <row r="550" spans="1:12" ht="15" customHeight="1" x14ac:dyDescent="0.25">
      <c r="A550" s="101">
        <v>43238</v>
      </c>
      <c r="B550" s="3">
        <v>116.75</v>
      </c>
      <c r="C550" s="99">
        <v>1352578</v>
      </c>
      <c r="D550" s="3">
        <v>1.5</v>
      </c>
      <c r="E550" s="3">
        <v>1.3015184381778699</v>
      </c>
      <c r="F550" s="3">
        <v>1.30151687412587</v>
      </c>
      <c r="G550" s="3">
        <v>132.06620000000001</v>
      </c>
      <c r="H550" s="3">
        <v>48.555905511810998</v>
      </c>
      <c r="I550" s="3">
        <v>115.25</v>
      </c>
      <c r="J550" s="3">
        <v>117.9</v>
      </c>
      <c r="K550" s="3">
        <v>115.1</v>
      </c>
      <c r="L550" s="3">
        <v>31.327334083239499</v>
      </c>
    </row>
    <row r="551" spans="1:12" ht="15" customHeight="1" x14ac:dyDescent="0.25">
      <c r="A551" s="101">
        <v>43241</v>
      </c>
      <c r="B551" s="3">
        <v>118.75</v>
      </c>
      <c r="C551" s="99">
        <v>535699</v>
      </c>
      <c r="D551" s="3">
        <v>2</v>
      </c>
      <c r="E551" s="3">
        <v>1.7130620985010601</v>
      </c>
      <c r="F551" s="3">
        <v>1.71305754235375</v>
      </c>
      <c r="G551" s="3">
        <v>134.32857000000001</v>
      </c>
      <c r="H551" s="3">
        <v>51.100753655793</v>
      </c>
      <c r="I551" s="3">
        <v>116.75</v>
      </c>
      <c r="J551" s="3">
        <v>119.85</v>
      </c>
      <c r="K551" s="3">
        <v>116.75</v>
      </c>
      <c r="L551" s="3">
        <v>33.577052868391398</v>
      </c>
    </row>
    <row r="552" spans="1:12" ht="15" customHeight="1" x14ac:dyDescent="0.25">
      <c r="A552" s="101">
        <v>43242</v>
      </c>
      <c r="B552" s="3">
        <v>117.3</v>
      </c>
      <c r="C552" s="99">
        <v>923974</v>
      </c>
      <c r="D552" s="3">
        <v>-1.45</v>
      </c>
      <c r="E552" s="3">
        <v>-1.2210526315789401</v>
      </c>
      <c r="F552" s="3">
        <v>-1.22105074147665</v>
      </c>
      <c r="G552" s="3">
        <v>132.68835000000001</v>
      </c>
      <c r="H552" s="3">
        <v>49.255736782902098</v>
      </c>
      <c r="I552" s="3">
        <v>119.7</v>
      </c>
      <c r="J552" s="3">
        <v>120.85</v>
      </c>
      <c r="K552" s="3">
        <v>116.9</v>
      </c>
      <c r="L552" s="3">
        <v>31.9460067491563</v>
      </c>
    </row>
    <row r="553" spans="1:12" ht="15" customHeight="1" x14ac:dyDescent="0.25">
      <c r="A553" s="101">
        <v>43243</v>
      </c>
      <c r="B553" s="3">
        <v>115.2</v>
      </c>
      <c r="C553" s="99">
        <v>629649</v>
      </c>
      <c r="D553" s="3">
        <v>-2.0999999999999899</v>
      </c>
      <c r="E553" s="3">
        <v>-1.79028132992327</v>
      </c>
      <c r="F553" s="3">
        <v>-1.7902852812624599</v>
      </c>
      <c r="G553" s="3">
        <v>130.31285</v>
      </c>
      <c r="H553" s="3">
        <v>46.583633295837998</v>
      </c>
      <c r="I553" s="3">
        <v>117.2</v>
      </c>
      <c r="J553" s="3">
        <v>117.5</v>
      </c>
      <c r="K553" s="3">
        <v>114.55</v>
      </c>
      <c r="L553" s="3">
        <v>29.583802024746898</v>
      </c>
    </row>
    <row r="554" spans="1:12" ht="15" customHeight="1" x14ac:dyDescent="0.25">
      <c r="A554" s="101">
        <v>43244</v>
      </c>
      <c r="B554" s="3">
        <v>114.15</v>
      </c>
      <c r="C554" s="99">
        <v>719438</v>
      </c>
      <c r="D554" s="3">
        <v>-1.0499999999999901</v>
      </c>
      <c r="E554" s="3">
        <v>-0.91145833333332504</v>
      </c>
      <c r="F554" s="3">
        <v>-0.91146038168913301</v>
      </c>
      <c r="G554" s="3">
        <v>129.1251</v>
      </c>
      <c r="H554" s="3">
        <v>45.247581552305903</v>
      </c>
      <c r="I554" s="3">
        <v>114.9</v>
      </c>
      <c r="J554" s="3">
        <v>115.3</v>
      </c>
      <c r="K554" s="3">
        <v>113.15</v>
      </c>
      <c r="L554" s="3">
        <v>28.402699662542101</v>
      </c>
    </row>
    <row r="555" spans="1:12" ht="15" customHeight="1" x14ac:dyDescent="0.25">
      <c r="A555" s="101">
        <v>43245</v>
      </c>
      <c r="B555" s="3">
        <v>115</v>
      </c>
      <c r="C555" s="99">
        <v>417131</v>
      </c>
      <c r="D555" s="3">
        <v>0.84999999999999398</v>
      </c>
      <c r="E555" s="3">
        <v>0.74463425317563503</v>
      </c>
      <c r="F555" s="3">
        <v>0.74463446688521895</v>
      </c>
      <c r="G555" s="3">
        <v>130.08661000000001</v>
      </c>
      <c r="H555" s="3">
        <v>46.329145106861603</v>
      </c>
      <c r="I555" s="3">
        <v>114.95</v>
      </c>
      <c r="J555" s="3">
        <v>115.95</v>
      </c>
      <c r="K555" s="3">
        <v>114.5</v>
      </c>
      <c r="L555" s="3">
        <v>29.3588301462317</v>
      </c>
    </row>
    <row r="556" spans="1:12" ht="15" customHeight="1" x14ac:dyDescent="0.25">
      <c r="A556" s="101">
        <v>43248</v>
      </c>
      <c r="B556" s="3">
        <v>113.45</v>
      </c>
      <c r="C556" s="99">
        <v>252810</v>
      </c>
      <c r="D556" s="3">
        <v>-1.5499999999999901</v>
      </c>
      <c r="E556" s="3">
        <v>-1.34782608695651</v>
      </c>
      <c r="F556" s="3">
        <v>-1.3478251143603499</v>
      </c>
      <c r="G556" s="3">
        <v>128.33327</v>
      </c>
      <c r="H556" s="3">
        <v>44.356884139482503</v>
      </c>
      <c r="I556" s="3">
        <v>115.05</v>
      </c>
      <c r="J556" s="3">
        <v>115.35</v>
      </c>
      <c r="K556" s="3">
        <v>113.2</v>
      </c>
      <c r="L556" s="3">
        <v>27.615298087738999</v>
      </c>
    </row>
    <row r="557" spans="1:12" ht="15" customHeight="1" x14ac:dyDescent="0.25">
      <c r="A557" s="101">
        <v>43249</v>
      </c>
      <c r="B557" s="3">
        <v>110.9</v>
      </c>
      <c r="C557" s="99">
        <v>622360</v>
      </c>
      <c r="D557" s="3">
        <v>-2.5499999999999901</v>
      </c>
      <c r="E557" s="3">
        <v>-2.2476862053768198</v>
      </c>
      <c r="F557" s="3">
        <v>-2.2476821482067701</v>
      </c>
      <c r="G557" s="3">
        <v>125.448746</v>
      </c>
      <c r="H557" s="3">
        <v>41.112200224971801</v>
      </c>
      <c r="I557" s="3">
        <v>113.25</v>
      </c>
      <c r="J557" s="3">
        <v>113.4</v>
      </c>
      <c r="K557" s="3">
        <v>110.1</v>
      </c>
      <c r="L557" s="3">
        <v>24.746906636670399</v>
      </c>
    </row>
    <row r="558" spans="1:12" ht="15" customHeight="1" x14ac:dyDescent="0.25">
      <c r="A558" s="101">
        <v>43250</v>
      </c>
      <c r="B558" s="3">
        <v>112</v>
      </c>
      <c r="C558" s="99">
        <v>557100</v>
      </c>
      <c r="D558" s="3">
        <v>1.0999999999999901</v>
      </c>
      <c r="E558" s="3">
        <v>0.99188458070333896</v>
      </c>
      <c r="F558" s="3">
        <v>0.99188237401750501</v>
      </c>
      <c r="G558" s="3">
        <v>126.69305</v>
      </c>
      <c r="H558" s="3">
        <v>42.511867266591601</v>
      </c>
      <c r="I558" s="3">
        <v>110.05</v>
      </c>
      <c r="J558" s="3">
        <v>112.65</v>
      </c>
      <c r="K558" s="3">
        <v>109.1</v>
      </c>
      <c r="L558" s="3">
        <v>25.984251968503902</v>
      </c>
    </row>
    <row r="559" spans="1:12" ht="15" customHeight="1" x14ac:dyDescent="0.25">
      <c r="A559" s="101">
        <v>43251</v>
      </c>
      <c r="B559" s="3">
        <v>111.8</v>
      </c>
      <c r="C559" s="99">
        <v>1468153</v>
      </c>
      <c r="D559" s="3">
        <v>-0.20000000000000201</v>
      </c>
      <c r="E559" s="3">
        <v>-0.17857142857142699</v>
      </c>
      <c r="F559" s="3">
        <v>-0.17856543827778901</v>
      </c>
      <c r="G559" s="3">
        <v>126.46682</v>
      </c>
      <c r="H559" s="3">
        <v>42.257390326209197</v>
      </c>
      <c r="I559" s="3">
        <v>112.85</v>
      </c>
      <c r="J559" s="3">
        <v>113.9</v>
      </c>
      <c r="K559" s="3">
        <v>110.95</v>
      </c>
      <c r="L559" s="3">
        <v>25.7592800899887</v>
      </c>
    </row>
    <row r="560" spans="1:12" ht="15" customHeight="1" x14ac:dyDescent="0.25">
      <c r="A560" s="101">
        <v>43252</v>
      </c>
      <c r="B560" s="3">
        <v>113.8</v>
      </c>
      <c r="C560" s="99">
        <v>647871</v>
      </c>
      <c r="D560" s="3">
        <v>2</v>
      </c>
      <c r="E560" s="3">
        <v>1.7889087656529401</v>
      </c>
      <c r="F560" s="3">
        <v>1.7889039986930899</v>
      </c>
      <c r="G560" s="3">
        <v>128.72918999999999</v>
      </c>
      <c r="H560" s="3">
        <v>44.802238470191199</v>
      </c>
      <c r="I560" s="3">
        <v>112</v>
      </c>
      <c r="J560" s="3">
        <v>114.3</v>
      </c>
      <c r="K560" s="3">
        <v>111.5</v>
      </c>
      <c r="L560" s="3">
        <v>28.008998875140499</v>
      </c>
    </row>
    <row r="561" spans="1:12" ht="15" customHeight="1" x14ac:dyDescent="0.25">
      <c r="A561" s="101">
        <v>43255</v>
      </c>
      <c r="B561" s="3">
        <v>119.8</v>
      </c>
      <c r="C561" s="99">
        <v>1603044</v>
      </c>
      <c r="D561" s="3">
        <v>6</v>
      </c>
      <c r="E561" s="3">
        <v>5.2724077328646803</v>
      </c>
      <c r="F561" s="3">
        <v>5.2724172349721297</v>
      </c>
      <c r="G561" s="3">
        <v>135.51633000000001</v>
      </c>
      <c r="H561" s="3">
        <v>52.436816647919002</v>
      </c>
      <c r="I561" s="3">
        <v>115</v>
      </c>
      <c r="J561" s="3">
        <v>119.8</v>
      </c>
      <c r="K561" s="3">
        <v>114.9</v>
      </c>
      <c r="L561" s="3">
        <v>34.758155230596103</v>
      </c>
    </row>
    <row r="562" spans="1:12" ht="15" customHeight="1" x14ac:dyDescent="0.25">
      <c r="A562" s="101">
        <v>43256</v>
      </c>
      <c r="B562" s="3">
        <v>120.95</v>
      </c>
      <c r="C562" s="99">
        <v>1094478</v>
      </c>
      <c r="D562" s="3">
        <v>1.1499999999999999</v>
      </c>
      <c r="E562" s="3">
        <v>0.95993322203673503</v>
      </c>
      <c r="F562" s="3">
        <v>0.95992121392307606</v>
      </c>
      <c r="G562" s="3">
        <v>136.81718000000001</v>
      </c>
      <c r="H562" s="3">
        <v>53.900089988751397</v>
      </c>
      <c r="I562" s="3">
        <v>119.85</v>
      </c>
      <c r="J562" s="3">
        <v>122.05</v>
      </c>
      <c r="K562" s="3">
        <v>119.75</v>
      </c>
      <c r="L562" s="3">
        <v>36.051743532058403</v>
      </c>
    </row>
    <row r="563" spans="1:12" ht="15" customHeight="1" x14ac:dyDescent="0.25">
      <c r="A563" s="101">
        <v>43258</v>
      </c>
      <c r="B563" s="3">
        <v>118.65</v>
      </c>
      <c r="C563" s="99">
        <v>689727</v>
      </c>
      <c r="D563" s="3">
        <v>-2.2999999999999901</v>
      </c>
      <c r="E563" s="3">
        <v>-1.9016122364613399</v>
      </c>
      <c r="F563" s="3">
        <v>-1.90161060182646</v>
      </c>
      <c r="G563" s="3">
        <v>134.21545</v>
      </c>
      <c r="H563" s="3">
        <v>50.973509561304802</v>
      </c>
      <c r="I563" s="3">
        <v>121.5</v>
      </c>
      <c r="J563" s="3">
        <v>122</v>
      </c>
      <c r="K563" s="3">
        <v>118.4</v>
      </c>
      <c r="L563" s="3">
        <v>33.464566929133802</v>
      </c>
    </row>
    <row r="564" spans="1:12" ht="15" customHeight="1" x14ac:dyDescent="0.25">
      <c r="A564" s="101">
        <v>43259</v>
      </c>
      <c r="B564" s="3">
        <v>118</v>
      </c>
      <c r="C564" s="99">
        <v>722415</v>
      </c>
      <c r="D564" s="3">
        <v>-0.65000000000000502</v>
      </c>
      <c r="E564" s="3">
        <v>-0.54782975136957701</v>
      </c>
      <c r="F564" s="3">
        <v>-0.54782813752068904</v>
      </c>
      <c r="G564" s="3">
        <v>133.48017999999999</v>
      </c>
      <c r="H564" s="3">
        <v>50.146434195725497</v>
      </c>
      <c r="I564" s="3">
        <v>117.75</v>
      </c>
      <c r="J564" s="3">
        <v>119.2</v>
      </c>
      <c r="K564" s="3">
        <v>116.75</v>
      </c>
      <c r="L564" s="3">
        <v>32.733408323959402</v>
      </c>
    </row>
    <row r="565" spans="1:12" ht="15" customHeight="1" x14ac:dyDescent="0.25">
      <c r="A565" s="101">
        <v>43262</v>
      </c>
      <c r="B565" s="3">
        <v>117.4</v>
      </c>
      <c r="C565" s="99">
        <v>644879</v>
      </c>
      <c r="D565" s="3">
        <v>-0.59999999999999398</v>
      </c>
      <c r="E565" s="3">
        <v>-0.50847457627117798</v>
      </c>
      <c r="F565" s="3">
        <v>-0.508472493818934</v>
      </c>
      <c r="G565" s="3">
        <v>132.80146999999999</v>
      </c>
      <c r="H565" s="3">
        <v>49.382980877390303</v>
      </c>
      <c r="I565" s="3">
        <v>118.1</v>
      </c>
      <c r="J565" s="3">
        <v>119.4</v>
      </c>
      <c r="K565" s="3">
        <v>116.9</v>
      </c>
      <c r="L565" s="3">
        <v>32.058492688413899</v>
      </c>
    </row>
    <row r="566" spans="1:12" ht="15" customHeight="1" x14ac:dyDescent="0.25">
      <c r="A566" s="101">
        <v>43263</v>
      </c>
      <c r="B566" s="3">
        <v>117.3</v>
      </c>
      <c r="C566" s="99">
        <v>709409</v>
      </c>
      <c r="D566" s="3">
        <v>-0.100000000000008</v>
      </c>
      <c r="E566" s="3">
        <v>-8.5178875638847101E-2</v>
      </c>
      <c r="F566" s="3">
        <v>-8.5179780012967193E-2</v>
      </c>
      <c r="G566" s="3">
        <v>132.68835000000001</v>
      </c>
      <c r="H566" s="3">
        <v>49.255736782902098</v>
      </c>
      <c r="I566" s="3">
        <v>117.85</v>
      </c>
      <c r="J566" s="3">
        <v>118.35</v>
      </c>
      <c r="K566" s="3">
        <v>116.55</v>
      </c>
      <c r="L566" s="3">
        <v>31.9460067491563</v>
      </c>
    </row>
    <row r="567" spans="1:12" ht="15" customHeight="1" x14ac:dyDescent="0.25">
      <c r="A567" s="101">
        <v>43264</v>
      </c>
      <c r="B567" s="3">
        <v>117.5</v>
      </c>
      <c r="C567" s="99">
        <v>627696</v>
      </c>
      <c r="D567" s="3">
        <v>0.20000000000000201</v>
      </c>
      <c r="E567" s="3">
        <v>0.17050298380221199</v>
      </c>
      <c r="F567" s="3">
        <v>0.17049725917910299</v>
      </c>
      <c r="G567" s="3">
        <v>132.91458</v>
      </c>
      <c r="H567" s="3">
        <v>49.510213723284501</v>
      </c>
      <c r="I567" s="3">
        <v>117.5</v>
      </c>
      <c r="J567" s="3">
        <v>118.35</v>
      </c>
      <c r="K567" s="3">
        <v>117.1</v>
      </c>
      <c r="L567" s="3">
        <v>32.170978627671502</v>
      </c>
    </row>
    <row r="568" spans="1:12" ht="15" customHeight="1" x14ac:dyDescent="0.25">
      <c r="A568" s="101">
        <v>43265</v>
      </c>
      <c r="B568" s="3">
        <v>120.15</v>
      </c>
      <c r="C568" s="99">
        <v>661746</v>
      </c>
      <c r="D568" s="3">
        <v>2.65</v>
      </c>
      <c r="E568" s="3">
        <v>2.2553191489361701</v>
      </c>
      <c r="F568" s="3">
        <v>2.2553206728712398</v>
      </c>
      <c r="G568" s="3">
        <v>135.91222999999999</v>
      </c>
      <c r="H568" s="3">
        <v>52.882148481439799</v>
      </c>
      <c r="I568" s="3">
        <v>117.5</v>
      </c>
      <c r="J568" s="3">
        <v>120.4</v>
      </c>
      <c r="K568" s="3">
        <v>116.6</v>
      </c>
      <c r="L568" s="3">
        <v>35.151856017997702</v>
      </c>
    </row>
    <row r="569" spans="1:12" ht="15" customHeight="1" x14ac:dyDescent="0.25">
      <c r="A569" s="101">
        <v>43266</v>
      </c>
      <c r="B569" s="3">
        <v>116</v>
      </c>
      <c r="C569" s="99">
        <v>1036807</v>
      </c>
      <c r="D569" s="3">
        <v>-4.1500000000000004</v>
      </c>
      <c r="E569" s="3">
        <v>-3.4540158135663801</v>
      </c>
      <c r="F569" s="3">
        <v>-3.4540158748038898</v>
      </c>
      <c r="G569" s="3">
        <v>131.21780000000001</v>
      </c>
      <c r="H569" s="3">
        <v>47.601574803149603</v>
      </c>
      <c r="I569" s="3">
        <v>120.15</v>
      </c>
      <c r="J569" s="3">
        <v>120.5</v>
      </c>
      <c r="K569" s="3">
        <v>114.1</v>
      </c>
      <c r="L569" s="3">
        <v>30.483689538807599</v>
      </c>
    </row>
    <row r="570" spans="1:12" ht="15" customHeight="1" x14ac:dyDescent="0.25">
      <c r="A570" s="101">
        <v>43269</v>
      </c>
      <c r="B570" s="3">
        <v>117.55</v>
      </c>
      <c r="C570" s="99">
        <v>576029</v>
      </c>
      <c r="D570" s="3">
        <v>1.5499999999999901</v>
      </c>
      <c r="E570" s="3">
        <v>1.33620689655171</v>
      </c>
      <c r="F570" s="3">
        <v>1.3362135320055399</v>
      </c>
      <c r="G570" s="3">
        <v>132.97114999999999</v>
      </c>
      <c r="H570" s="3">
        <v>49.573847019122503</v>
      </c>
      <c r="I570" s="3">
        <v>116.2</v>
      </c>
      <c r="J570" s="3">
        <v>118.45</v>
      </c>
      <c r="K570" s="3">
        <v>116.05</v>
      </c>
      <c r="L570" s="3">
        <v>32.2272215973003</v>
      </c>
    </row>
    <row r="571" spans="1:12" ht="15" customHeight="1" x14ac:dyDescent="0.25">
      <c r="A571" s="101">
        <v>43270</v>
      </c>
      <c r="B571" s="3">
        <v>116.4</v>
      </c>
      <c r="C571" s="99">
        <v>758977</v>
      </c>
      <c r="D571" s="3">
        <v>-1.1499999999999899</v>
      </c>
      <c r="E571" s="3">
        <v>-0.97830710336026505</v>
      </c>
      <c r="F571" s="3">
        <v>-0.97831747713695805</v>
      </c>
      <c r="G571" s="3">
        <v>131.67026999999999</v>
      </c>
      <c r="H571" s="3">
        <v>48.110539932508402</v>
      </c>
      <c r="I571" s="3">
        <v>117.05</v>
      </c>
      <c r="J571" s="3">
        <v>117.35</v>
      </c>
      <c r="K571" s="3">
        <v>115.5</v>
      </c>
      <c r="L571" s="3">
        <v>30.933633295838</v>
      </c>
    </row>
    <row r="572" spans="1:12" ht="15" customHeight="1" x14ac:dyDescent="0.25">
      <c r="A572" s="101">
        <v>43271</v>
      </c>
      <c r="B572" s="3">
        <v>117.05</v>
      </c>
      <c r="C572" s="99">
        <v>491858</v>
      </c>
      <c r="D572" s="3">
        <v>0.64999999999999103</v>
      </c>
      <c r="E572" s="3">
        <v>0.55841924398625198</v>
      </c>
      <c r="F572" s="3">
        <v>0.55842522385654003</v>
      </c>
      <c r="G572" s="3">
        <v>132.40555000000001</v>
      </c>
      <c r="H572" s="3">
        <v>48.937626546681599</v>
      </c>
      <c r="I572" s="3">
        <v>116.15</v>
      </c>
      <c r="J572" s="3">
        <v>117.8</v>
      </c>
      <c r="K572" s="3">
        <v>115.9</v>
      </c>
      <c r="L572" s="3">
        <v>31.6647919010123</v>
      </c>
    </row>
    <row r="573" spans="1:12" ht="15" customHeight="1" x14ac:dyDescent="0.25">
      <c r="A573" s="101">
        <v>43272</v>
      </c>
      <c r="B573" s="3">
        <v>114.25</v>
      </c>
      <c r="C573" s="99">
        <v>476381</v>
      </c>
      <c r="D573" s="3">
        <v>-2.7999999999999901</v>
      </c>
      <c r="E573" s="3">
        <v>-2.39214011106364</v>
      </c>
      <c r="F573" s="3">
        <v>-2.3921429275434298</v>
      </c>
      <c r="G573" s="3">
        <v>129.23822000000001</v>
      </c>
      <c r="H573" s="3">
        <v>45.3748256467941</v>
      </c>
      <c r="I573" s="3">
        <v>116.65</v>
      </c>
      <c r="J573" s="3">
        <v>118.1</v>
      </c>
      <c r="K573" s="3">
        <v>114.25</v>
      </c>
      <c r="L573" s="3">
        <v>28.515185601799701</v>
      </c>
    </row>
    <row r="574" spans="1:12" ht="15" customHeight="1" x14ac:dyDescent="0.25">
      <c r="A574" s="101">
        <v>43276</v>
      </c>
      <c r="B574" s="3">
        <v>113.1</v>
      </c>
      <c r="C574" s="99">
        <v>513576</v>
      </c>
      <c r="D574" s="3">
        <v>-1.1499999999999999</v>
      </c>
      <c r="E574" s="3">
        <v>-1.00656455142232</v>
      </c>
      <c r="F574" s="3">
        <v>-1.00656369300042</v>
      </c>
      <c r="G574" s="3">
        <v>127.937355</v>
      </c>
      <c r="H574" s="3">
        <v>43.911535433070803</v>
      </c>
      <c r="I574" s="3">
        <v>115.1</v>
      </c>
      <c r="J574" s="3">
        <v>116.3</v>
      </c>
      <c r="K574" s="3">
        <v>112.9</v>
      </c>
      <c r="L574" s="3">
        <v>27.2215973003374</v>
      </c>
    </row>
    <row r="575" spans="1:12" ht="15" customHeight="1" x14ac:dyDescent="0.25">
      <c r="A575" s="101">
        <v>43277</v>
      </c>
      <c r="B575" s="3">
        <v>113.25</v>
      </c>
      <c r="C575" s="99">
        <v>391423</v>
      </c>
      <c r="D575" s="3">
        <v>0.15000000000000499</v>
      </c>
      <c r="E575" s="3">
        <v>0.132625994694968</v>
      </c>
      <c r="F575" s="3">
        <v>0.132631317882103</v>
      </c>
      <c r="G575" s="3">
        <v>128.10704000000001</v>
      </c>
      <c r="H575" s="3">
        <v>44.102407199100099</v>
      </c>
      <c r="I575" s="3">
        <v>112</v>
      </c>
      <c r="J575" s="3">
        <v>113.75</v>
      </c>
      <c r="K575" s="3">
        <v>110.7</v>
      </c>
      <c r="L575" s="3">
        <v>27.390326209223801</v>
      </c>
    </row>
    <row r="576" spans="1:12" ht="15" customHeight="1" x14ac:dyDescent="0.25">
      <c r="A576" s="101">
        <v>43278</v>
      </c>
      <c r="B576" s="3">
        <v>112.9</v>
      </c>
      <c r="C576" s="99">
        <v>496041</v>
      </c>
      <c r="D576" s="3">
        <v>-0.34999999999999398</v>
      </c>
      <c r="E576" s="3">
        <v>-0.30905077262692798</v>
      </c>
      <c r="F576" s="3">
        <v>-0.30905405354773002</v>
      </c>
      <c r="G576" s="3">
        <v>127.71111999999999</v>
      </c>
      <c r="H576" s="3">
        <v>43.657052868391403</v>
      </c>
      <c r="I576" s="3">
        <v>113.55</v>
      </c>
      <c r="J576" s="3">
        <v>114.4</v>
      </c>
      <c r="K576" s="3">
        <v>112.25</v>
      </c>
      <c r="L576" s="3">
        <v>26.996625421822198</v>
      </c>
    </row>
    <row r="577" spans="1:12" ht="15" customHeight="1" x14ac:dyDescent="0.25">
      <c r="A577" s="101">
        <v>43279</v>
      </c>
      <c r="B577" s="3">
        <v>110.9</v>
      </c>
      <c r="C577" s="99">
        <v>1108661</v>
      </c>
      <c r="D577" s="3">
        <v>-2</v>
      </c>
      <c r="E577" s="3">
        <v>-1.7714791851195699</v>
      </c>
      <c r="F577" s="3">
        <v>-1.7714776912143499</v>
      </c>
      <c r="G577" s="3">
        <v>125.448746</v>
      </c>
      <c r="H577" s="3">
        <v>41.112200224971801</v>
      </c>
      <c r="I577" s="3">
        <v>112.35</v>
      </c>
      <c r="J577" s="3">
        <v>113.25</v>
      </c>
      <c r="K577" s="3">
        <v>110.15</v>
      </c>
      <c r="L577" s="3">
        <v>24.746906636670399</v>
      </c>
    </row>
    <row r="578" spans="1:12" ht="15" customHeight="1" x14ac:dyDescent="0.25">
      <c r="A578" s="101">
        <v>43280</v>
      </c>
      <c r="B578" s="3">
        <v>112.8</v>
      </c>
      <c r="C578" s="99">
        <v>994035</v>
      </c>
      <c r="D578" s="3">
        <v>1.8999999999999899</v>
      </c>
      <c r="E578" s="3">
        <v>1.7132551848512101</v>
      </c>
      <c r="F578" s="3">
        <v>1.71326064909409</v>
      </c>
      <c r="G578" s="3">
        <v>127.59801</v>
      </c>
      <c r="H578" s="3">
        <v>43.529820022497098</v>
      </c>
      <c r="I578" s="3">
        <v>112.35</v>
      </c>
      <c r="J578" s="3">
        <v>113.65</v>
      </c>
      <c r="K578" s="3">
        <v>111.3</v>
      </c>
      <c r="L578" s="3">
        <v>26.884139482564599</v>
      </c>
    </row>
    <row r="579" spans="1:12" ht="15" customHeight="1" x14ac:dyDescent="0.25">
      <c r="A579" s="101">
        <v>43283</v>
      </c>
      <c r="B579" s="3">
        <v>115.2</v>
      </c>
      <c r="C579" s="99">
        <v>663803</v>
      </c>
      <c r="D579" s="3">
        <v>2.4</v>
      </c>
      <c r="E579" s="3">
        <v>2.12765957446809</v>
      </c>
      <c r="F579" s="3">
        <v>2.12765073687277</v>
      </c>
      <c r="G579" s="3">
        <v>130.31285</v>
      </c>
      <c r="H579" s="3">
        <v>46.583633295837998</v>
      </c>
      <c r="I579" s="3">
        <v>113.2</v>
      </c>
      <c r="J579" s="3">
        <v>116.1</v>
      </c>
      <c r="K579" s="3">
        <v>112.25</v>
      </c>
      <c r="L579" s="3">
        <v>29.583802024746898</v>
      </c>
    </row>
    <row r="580" spans="1:12" ht="15" customHeight="1" x14ac:dyDescent="0.25">
      <c r="A580" s="101">
        <v>43284</v>
      </c>
      <c r="B580" s="3">
        <v>115.15</v>
      </c>
      <c r="C580" s="99">
        <v>581317</v>
      </c>
      <c r="D580" s="3">
        <v>-4.9999999999997102E-2</v>
      </c>
      <c r="E580" s="3">
        <v>-4.3402777777778997E-2</v>
      </c>
      <c r="F580" s="3">
        <v>-4.3403240739492401E-2</v>
      </c>
      <c r="G580" s="3">
        <v>130.25629000000001</v>
      </c>
      <c r="H580" s="3">
        <v>46.520011248593903</v>
      </c>
      <c r="I580" s="3">
        <v>115.5</v>
      </c>
      <c r="J580" s="3">
        <v>116.15</v>
      </c>
      <c r="K580" s="3">
        <v>114.7</v>
      </c>
      <c r="L580" s="3">
        <v>29.5275590551181</v>
      </c>
    </row>
    <row r="581" spans="1:12" ht="15" customHeight="1" x14ac:dyDescent="0.25">
      <c r="A581" s="101">
        <v>43285</v>
      </c>
      <c r="B581" s="3">
        <v>115</v>
      </c>
      <c r="C581" s="99">
        <v>356476</v>
      </c>
      <c r="D581" s="3">
        <v>-0.15000000000000499</v>
      </c>
      <c r="E581" s="3">
        <v>-0.130264871906216</v>
      </c>
      <c r="F581" s="3">
        <v>-0.13026626199779101</v>
      </c>
      <c r="G581" s="3">
        <v>130.08661000000001</v>
      </c>
      <c r="H581" s="3">
        <v>46.329145106861603</v>
      </c>
      <c r="I581" s="3">
        <v>115.05</v>
      </c>
      <c r="J581" s="3">
        <v>115.7</v>
      </c>
      <c r="K581" s="3">
        <v>113.8</v>
      </c>
      <c r="L581" s="3">
        <v>29.3588301462317</v>
      </c>
    </row>
    <row r="582" spans="1:12" ht="15" customHeight="1" x14ac:dyDescent="0.25">
      <c r="A582" s="101">
        <v>43286</v>
      </c>
      <c r="B582" s="3">
        <v>115</v>
      </c>
      <c r="C582" s="99">
        <v>458774</v>
      </c>
      <c r="D582" s="3"/>
      <c r="E582" s="3"/>
      <c r="F582" s="3"/>
      <c r="G582" s="3">
        <v>130.08661000000001</v>
      </c>
      <c r="H582" s="3">
        <v>46.329145106861603</v>
      </c>
      <c r="I582" s="3">
        <v>115.45</v>
      </c>
      <c r="J582" s="3">
        <v>116.8</v>
      </c>
      <c r="K582" s="3">
        <v>114.45</v>
      </c>
      <c r="L582" s="3">
        <v>29.3588301462317</v>
      </c>
    </row>
    <row r="583" spans="1:12" ht="15" customHeight="1" x14ac:dyDescent="0.25">
      <c r="A583" s="101">
        <v>43287</v>
      </c>
      <c r="B583" s="3">
        <v>118.1</v>
      </c>
      <c r="C583" s="99">
        <v>570272</v>
      </c>
      <c r="D583" s="3">
        <v>3.0999999999999899</v>
      </c>
      <c r="E583" s="3">
        <v>2.6956521739130301</v>
      </c>
      <c r="F583" s="3">
        <v>2.69565022872069</v>
      </c>
      <c r="G583" s="3">
        <v>133.59329</v>
      </c>
      <c r="H583" s="3">
        <v>50.273667041619703</v>
      </c>
      <c r="I583" s="3">
        <v>115.8</v>
      </c>
      <c r="J583" s="3">
        <v>118.35</v>
      </c>
      <c r="K583" s="3">
        <v>115.25</v>
      </c>
      <c r="L583" s="3">
        <v>32.845894263216998</v>
      </c>
    </row>
    <row r="584" spans="1:12" ht="15" customHeight="1" x14ac:dyDescent="0.25">
      <c r="A584" s="101">
        <v>43290</v>
      </c>
      <c r="B584" s="3">
        <v>119.4</v>
      </c>
      <c r="C584" s="99">
        <v>580928</v>
      </c>
      <c r="D584" s="3">
        <v>1.30000000000001</v>
      </c>
      <c r="E584" s="3">
        <v>1.10076206604572</v>
      </c>
      <c r="F584" s="3">
        <v>1.10076636334055</v>
      </c>
      <c r="G584" s="3">
        <v>135.06384</v>
      </c>
      <c r="H584" s="3">
        <v>51.927829021372297</v>
      </c>
      <c r="I584" s="3">
        <v>117.5</v>
      </c>
      <c r="J584" s="3">
        <v>119.7</v>
      </c>
      <c r="K584" s="3">
        <v>116.65</v>
      </c>
      <c r="L584" s="3">
        <v>34.308211473565798</v>
      </c>
    </row>
    <row r="585" spans="1:12" ht="15" customHeight="1" x14ac:dyDescent="0.25">
      <c r="A585" s="101">
        <v>43291</v>
      </c>
      <c r="B585" s="3">
        <v>123.1</v>
      </c>
      <c r="C585" s="99">
        <v>645301</v>
      </c>
      <c r="D585" s="3">
        <v>3.6999999999999802</v>
      </c>
      <c r="E585" s="3">
        <v>3.0988274706867398</v>
      </c>
      <c r="F585" s="3">
        <v>3.0988308935981399</v>
      </c>
      <c r="G585" s="3">
        <v>139.24923999999999</v>
      </c>
      <c r="H585" s="3">
        <v>56.635815523059499</v>
      </c>
      <c r="I585" s="3">
        <v>119.8</v>
      </c>
      <c r="J585" s="3">
        <v>123.25</v>
      </c>
      <c r="K585" s="3">
        <v>119.8</v>
      </c>
      <c r="L585" s="3">
        <v>38.470191226096702</v>
      </c>
    </row>
    <row r="586" spans="1:12" ht="15" customHeight="1" x14ac:dyDescent="0.25">
      <c r="A586" s="101">
        <v>43292</v>
      </c>
      <c r="B586" s="3">
        <v>123.8</v>
      </c>
      <c r="C586" s="99">
        <v>996146</v>
      </c>
      <c r="D586" s="3">
        <v>0.70000000000000195</v>
      </c>
      <c r="E586" s="3">
        <v>0.56864337936637299</v>
      </c>
      <c r="F586" s="3">
        <v>0.56864942314946898</v>
      </c>
      <c r="G586" s="3">
        <v>140.04107999999999</v>
      </c>
      <c r="H586" s="3">
        <v>57.526524184476898</v>
      </c>
      <c r="I586" s="3">
        <v>123</v>
      </c>
      <c r="J586" s="3">
        <v>124.25</v>
      </c>
      <c r="K586" s="3">
        <v>120.55</v>
      </c>
      <c r="L586" s="3">
        <v>39.257592800899801</v>
      </c>
    </row>
    <row r="587" spans="1:12" ht="15" customHeight="1" x14ac:dyDescent="0.25">
      <c r="A587" s="101">
        <v>43293</v>
      </c>
      <c r="B587" s="3">
        <v>126.4</v>
      </c>
      <c r="C587" s="99">
        <v>453331</v>
      </c>
      <c r="D587" s="3">
        <v>2.6</v>
      </c>
      <c r="E587" s="3">
        <v>2.1001615508885401</v>
      </c>
      <c r="F587" s="3">
        <v>2.1001551830362999</v>
      </c>
      <c r="G587" s="3">
        <v>142.98215999999999</v>
      </c>
      <c r="H587" s="3">
        <v>60.834825646794101</v>
      </c>
      <c r="I587" s="3">
        <v>123.8</v>
      </c>
      <c r="J587" s="3">
        <v>126.75</v>
      </c>
      <c r="K587" s="3">
        <v>123</v>
      </c>
      <c r="L587" s="3">
        <v>42.182227221597202</v>
      </c>
    </row>
    <row r="588" spans="1:12" ht="15" customHeight="1" x14ac:dyDescent="0.25">
      <c r="A588" s="101">
        <v>43294</v>
      </c>
      <c r="B588" s="3">
        <v>124.6</v>
      </c>
      <c r="C588" s="99">
        <v>519964</v>
      </c>
      <c r="D588" s="3">
        <v>-1.80000000000001</v>
      </c>
      <c r="E588" s="3">
        <v>-1.4240506329114</v>
      </c>
      <c r="F588" s="3">
        <v>-1.42405877768246</v>
      </c>
      <c r="G588" s="3">
        <v>140.94601</v>
      </c>
      <c r="H588" s="3">
        <v>58.544443194600603</v>
      </c>
      <c r="I588" s="3">
        <v>127.35</v>
      </c>
      <c r="J588" s="3">
        <v>127.35</v>
      </c>
      <c r="K588" s="3">
        <v>124.35</v>
      </c>
      <c r="L588" s="3">
        <v>40.157480314960601</v>
      </c>
    </row>
    <row r="589" spans="1:12" ht="15" customHeight="1" x14ac:dyDescent="0.25">
      <c r="A589" s="101">
        <v>43297</v>
      </c>
      <c r="B589" s="3">
        <v>125.45</v>
      </c>
      <c r="C589" s="99">
        <v>659664</v>
      </c>
      <c r="D589" s="3">
        <v>0.85000000000000797</v>
      </c>
      <c r="E589" s="3">
        <v>0.68218298555377999</v>
      </c>
      <c r="F589" s="3">
        <v>0.68219029399980702</v>
      </c>
      <c r="G589" s="3">
        <v>141.90753000000001</v>
      </c>
      <c r="H589" s="3">
        <v>59.626017997750203</v>
      </c>
      <c r="I589" s="3">
        <v>124.6</v>
      </c>
      <c r="J589" s="3">
        <v>127.1</v>
      </c>
      <c r="K589" s="3">
        <v>121.2</v>
      </c>
      <c r="L589" s="3">
        <v>41.1136107986501</v>
      </c>
    </row>
    <row r="590" spans="1:12" ht="15" customHeight="1" x14ac:dyDescent="0.25">
      <c r="A590" s="101">
        <v>43298</v>
      </c>
      <c r="B590" s="3">
        <v>124.45</v>
      </c>
      <c r="C590" s="99">
        <v>373388</v>
      </c>
      <c r="D590" s="3">
        <v>-1</v>
      </c>
      <c r="E590" s="3">
        <v>-0.79713033080909201</v>
      </c>
      <c r="F590" s="3">
        <v>-0.79713176601693403</v>
      </c>
      <c r="G590" s="3">
        <v>140.77634</v>
      </c>
      <c r="H590" s="3">
        <v>58.353588301462302</v>
      </c>
      <c r="I590" s="3">
        <v>126.1</v>
      </c>
      <c r="J590" s="3">
        <v>126.3</v>
      </c>
      <c r="K590" s="3">
        <v>124.15</v>
      </c>
      <c r="L590" s="3">
        <v>39.988751406074201</v>
      </c>
    </row>
    <row r="591" spans="1:12" ht="15" customHeight="1" x14ac:dyDescent="0.25">
      <c r="A591" s="101">
        <v>43299</v>
      </c>
      <c r="B591" s="3">
        <v>126.15</v>
      </c>
      <c r="C591" s="99">
        <v>398561</v>
      </c>
      <c r="D591" s="3">
        <v>1.7</v>
      </c>
      <c r="E591" s="3">
        <v>1.36601044596222</v>
      </c>
      <c r="F591" s="3">
        <v>1.3660107941434001</v>
      </c>
      <c r="G591" s="3">
        <v>142.69936000000001</v>
      </c>
      <c r="H591" s="3">
        <v>60.516715410573603</v>
      </c>
      <c r="I591" s="3">
        <v>125.4</v>
      </c>
      <c r="J591" s="3">
        <v>127.65</v>
      </c>
      <c r="K591" s="3">
        <v>125.4</v>
      </c>
      <c r="L591" s="3">
        <v>41.901012373453298</v>
      </c>
    </row>
    <row r="592" spans="1:12" ht="15" customHeight="1" x14ac:dyDescent="0.25">
      <c r="A592" s="101">
        <v>43300</v>
      </c>
      <c r="B592" s="3">
        <v>126.65</v>
      </c>
      <c r="C592" s="99">
        <v>715451</v>
      </c>
      <c r="D592" s="3">
        <v>0.5</v>
      </c>
      <c r="E592" s="3">
        <v>0.39635354736424699</v>
      </c>
      <c r="F592" s="3">
        <v>0.39635076148905002</v>
      </c>
      <c r="G592" s="3">
        <v>143.26495</v>
      </c>
      <c r="H592" s="3">
        <v>61.1529246344206</v>
      </c>
      <c r="I592" s="3">
        <v>128</v>
      </c>
      <c r="J592" s="3">
        <v>130.25</v>
      </c>
      <c r="K592" s="3">
        <v>126.5</v>
      </c>
      <c r="L592" s="3">
        <v>42.463442069741198</v>
      </c>
    </row>
    <row r="593" spans="1:12" ht="15" customHeight="1" x14ac:dyDescent="0.25">
      <c r="A593" s="101">
        <v>43301</v>
      </c>
      <c r="B593" s="3">
        <v>128.85</v>
      </c>
      <c r="C593" s="99">
        <v>696503</v>
      </c>
      <c r="D593" s="3">
        <v>2.1999999999999802</v>
      </c>
      <c r="E593" s="3">
        <v>1.73707066719304</v>
      </c>
      <c r="F593" s="3">
        <v>1.73707525811441</v>
      </c>
      <c r="G593" s="3">
        <v>145.75357</v>
      </c>
      <c r="H593" s="3">
        <v>63.952272215972897</v>
      </c>
      <c r="I593" s="3">
        <v>126.25</v>
      </c>
      <c r="J593" s="3">
        <v>129.6</v>
      </c>
      <c r="K593" s="3">
        <v>125.6</v>
      </c>
      <c r="L593" s="3">
        <v>44.938132733408302</v>
      </c>
    </row>
    <row r="594" spans="1:12" ht="15" customHeight="1" x14ac:dyDescent="0.25">
      <c r="A594" s="101">
        <v>43304</v>
      </c>
      <c r="B594" s="3">
        <v>128.4</v>
      </c>
      <c r="C594" s="99">
        <v>1066559</v>
      </c>
      <c r="D594" s="3">
        <v>-0.44999999999998802</v>
      </c>
      <c r="E594" s="3">
        <v>-0.34924330616995503</v>
      </c>
      <c r="F594" s="3">
        <v>-0.34925388105416699</v>
      </c>
      <c r="G594" s="3">
        <v>145.24451999999999</v>
      </c>
      <c r="H594" s="3">
        <v>63.379662542182203</v>
      </c>
      <c r="I594" s="3">
        <v>129</v>
      </c>
      <c r="J594" s="3">
        <v>131.9</v>
      </c>
      <c r="K594" s="3">
        <v>127.7</v>
      </c>
      <c r="L594" s="3">
        <v>44.431946006749101</v>
      </c>
    </row>
    <row r="595" spans="1:12" ht="15" customHeight="1" x14ac:dyDescent="0.25">
      <c r="A595" s="101">
        <v>43305</v>
      </c>
      <c r="B595" s="3">
        <v>130.5</v>
      </c>
      <c r="C595" s="99">
        <v>1190742</v>
      </c>
      <c r="D595" s="3">
        <v>2.0999999999999899</v>
      </c>
      <c r="E595" s="3">
        <v>1.63551401869157</v>
      </c>
      <c r="F595" s="3">
        <v>1.63552470000245</v>
      </c>
      <c r="G595" s="3">
        <v>147.62003000000001</v>
      </c>
      <c r="H595" s="3">
        <v>66.051777277840202</v>
      </c>
      <c r="I595" s="3">
        <v>129.55000000000001</v>
      </c>
      <c r="J595" s="3">
        <v>131</v>
      </c>
      <c r="K595" s="3">
        <v>128.75</v>
      </c>
      <c r="L595" s="3">
        <v>46.794150731158503</v>
      </c>
    </row>
    <row r="596" spans="1:12" ht="15" customHeight="1" x14ac:dyDescent="0.25">
      <c r="A596" s="101">
        <v>43306</v>
      </c>
      <c r="B596" s="3">
        <v>113.7</v>
      </c>
      <c r="C596" s="99">
        <v>6376089</v>
      </c>
      <c r="D596" s="3">
        <v>-16.799999999999901</v>
      </c>
      <c r="E596" s="3">
        <v>-12.8735632183908</v>
      </c>
      <c r="F596" s="3">
        <v>-12.8735646510842</v>
      </c>
      <c r="G596" s="3">
        <v>128.61607000000001</v>
      </c>
      <c r="H596" s="3">
        <v>44.674994375703001</v>
      </c>
      <c r="I596" s="3">
        <v>119.9</v>
      </c>
      <c r="J596" s="3">
        <v>122.6</v>
      </c>
      <c r="K596" s="3">
        <v>113.45</v>
      </c>
      <c r="L596" s="3">
        <v>27.896512935882999</v>
      </c>
    </row>
    <row r="597" spans="1:12" ht="15" customHeight="1" x14ac:dyDescent="0.25">
      <c r="A597" s="101">
        <v>43307</v>
      </c>
      <c r="B597" s="3">
        <v>112.1</v>
      </c>
      <c r="C597" s="99">
        <v>3051238</v>
      </c>
      <c r="D597" s="3">
        <v>-1.6</v>
      </c>
      <c r="E597" s="3">
        <v>-1.40721196130167</v>
      </c>
      <c r="F597" s="3">
        <v>-1.4072114005660501</v>
      </c>
      <c r="G597" s="3">
        <v>126.80616999999999</v>
      </c>
      <c r="H597" s="3">
        <v>42.639111361079799</v>
      </c>
      <c r="I597" s="3">
        <v>114.6</v>
      </c>
      <c r="J597" s="3">
        <v>114.7</v>
      </c>
      <c r="K597" s="3">
        <v>111.1</v>
      </c>
      <c r="L597" s="3">
        <v>26.096737907761501</v>
      </c>
    </row>
    <row r="598" spans="1:12" ht="15" customHeight="1" x14ac:dyDescent="0.25">
      <c r="A598" s="101">
        <v>43308</v>
      </c>
      <c r="B598" s="3">
        <v>113.65</v>
      </c>
      <c r="C598" s="99">
        <v>1291219</v>
      </c>
      <c r="D598" s="3">
        <v>1.55000000000001</v>
      </c>
      <c r="E598" s="3">
        <v>1.38269402319359</v>
      </c>
      <c r="F598" s="3">
        <v>1.3826929714855201</v>
      </c>
      <c r="G598" s="3">
        <v>128.55950999999999</v>
      </c>
      <c r="H598" s="3">
        <v>44.611372328458899</v>
      </c>
      <c r="I598" s="3">
        <v>112.3</v>
      </c>
      <c r="J598" s="3">
        <v>115.05</v>
      </c>
      <c r="K598" s="3">
        <v>111.1</v>
      </c>
      <c r="L598" s="3">
        <v>27.840269966254201</v>
      </c>
    </row>
    <row r="599" spans="1:12" ht="15" customHeight="1" x14ac:dyDescent="0.25">
      <c r="A599" s="101">
        <v>43311</v>
      </c>
      <c r="B599" s="3">
        <v>113.8</v>
      </c>
      <c r="C599" s="99">
        <v>779327</v>
      </c>
      <c r="D599" s="3">
        <v>0.149999999999991</v>
      </c>
      <c r="E599" s="3">
        <v>0.131984161900566</v>
      </c>
      <c r="F599" s="3">
        <v>0.13198556839553099</v>
      </c>
      <c r="G599" s="3">
        <v>128.72918999999999</v>
      </c>
      <c r="H599" s="3">
        <v>44.802238470191199</v>
      </c>
      <c r="I599" s="3">
        <v>113.65</v>
      </c>
      <c r="J599" s="3">
        <v>114</v>
      </c>
      <c r="K599" s="3">
        <v>112.55</v>
      </c>
      <c r="L599" s="3">
        <v>28.008998875140499</v>
      </c>
    </row>
    <row r="600" spans="1:12" ht="15" customHeight="1" x14ac:dyDescent="0.25">
      <c r="A600" s="101">
        <v>43312</v>
      </c>
      <c r="B600" s="3">
        <v>113.55</v>
      </c>
      <c r="C600" s="99">
        <v>1185499</v>
      </c>
      <c r="D600" s="3">
        <v>-0.25</v>
      </c>
      <c r="E600" s="3">
        <v>-0.219683655536029</v>
      </c>
      <c r="F600" s="3">
        <v>-0.219678225272745</v>
      </c>
      <c r="G600" s="3">
        <v>128.44640000000001</v>
      </c>
      <c r="H600" s="3">
        <v>44.484139482564601</v>
      </c>
      <c r="I600" s="3">
        <v>114</v>
      </c>
      <c r="J600" s="3">
        <v>114.75</v>
      </c>
      <c r="K600" s="3">
        <v>112.45</v>
      </c>
      <c r="L600" s="3">
        <v>27.727784026996598</v>
      </c>
    </row>
    <row r="601" spans="1:12" ht="15" customHeight="1" x14ac:dyDescent="0.25">
      <c r="A601" s="101">
        <v>43313</v>
      </c>
      <c r="B601" s="3">
        <v>112.5</v>
      </c>
      <c r="C601" s="99">
        <v>1545540</v>
      </c>
      <c r="D601" s="3">
        <v>-1.0499999999999901</v>
      </c>
      <c r="E601" s="3">
        <v>-0.92470277410832102</v>
      </c>
      <c r="F601" s="3">
        <v>-0.92470945079037303</v>
      </c>
      <c r="G601" s="3">
        <v>127.258644</v>
      </c>
      <c r="H601" s="3">
        <v>43.148080989876199</v>
      </c>
      <c r="I601" s="3">
        <v>113.15</v>
      </c>
      <c r="J601" s="3">
        <v>113.15</v>
      </c>
      <c r="K601" s="3">
        <v>108.05</v>
      </c>
      <c r="L601" s="3">
        <v>26.546681664791802</v>
      </c>
    </row>
    <row r="602" spans="1:12" ht="15" customHeight="1" x14ac:dyDescent="0.25">
      <c r="A602" s="101">
        <v>43314</v>
      </c>
      <c r="B602" s="3">
        <v>113</v>
      </c>
      <c r="C602" s="99">
        <v>773268</v>
      </c>
      <c r="D602" s="3">
        <v>0.5</v>
      </c>
      <c r="E602" s="3">
        <v>0.44444444444444697</v>
      </c>
      <c r="F602" s="3">
        <v>0.444446037001622</v>
      </c>
      <c r="G602" s="3">
        <v>127.82424</v>
      </c>
      <c r="H602" s="3">
        <v>43.784296962879601</v>
      </c>
      <c r="I602" s="3">
        <v>112</v>
      </c>
      <c r="J602" s="3">
        <v>113.2</v>
      </c>
      <c r="K602" s="3">
        <v>110.8</v>
      </c>
      <c r="L602" s="3">
        <v>27.109111361079801</v>
      </c>
    </row>
    <row r="603" spans="1:12" ht="15" customHeight="1" x14ac:dyDescent="0.25">
      <c r="A603" s="101">
        <v>43315</v>
      </c>
      <c r="B603" s="3">
        <v>113</v>
      </c>
      <c r="C603" s="99">
        <v>369903</v>
      </c>
      <c r="D603" s="3"/>
      <c r="E603" s="3"/>
      <c r="F603" s="3"/>
      <c r="G603" s="3">
        <v>127.82424</v>
      </c>
      <c r="H603" s="3">
        <v>43.784296962879601</v>
      </c>
      <c r="I603" s="3">
        <v>113.35</v>
      </c>
      <c r="J603" s="3">
        <v>113.6</v>
      </c>
      <c r="K603" s="3">
        <v>112.5</v>
      </c>
      <c r="L603" s="3">
        <v>27.109111361079801</v>
      </c>
    </row>
    <row r="604" spans="1:12" ht="15" customHeight="1" x14ac:dyDescent="0.25">
      <c r="A604" s="101">
        <v>43318</v>
      </c>
      <c r="B604" s="3">
        <v>112.15</v>
      </c>
      <c r="C604" s="99">
        <v>2933800</v>
      </c>
      <c r="D604" s="3">
        <v>-0.84999999999999398</v>
      </c>
      <c r="E604" s="3">
        <v>-0.75221238938052404</v>
      </c>
      <c r="F604" s="3">
        <v>-0.75221256938433601</v>
      </c>
      <c r="G604" s="3">
        <v>126.86273</v>
      </c>
      <c r="H604" s="3">
        <v>42.702733408323901</v>
      </c>
      <c r="I604" s="3">
        <v>113.05</v>
      </c>
      <c r="J604" s="3">
        <v>113.5</v>
      </c>
      <c r="K604" s="3">
        <v>111.6</v>
      </c>
      <c r="L604" s="3">
        <v>26.152980877390299</v>
      </c>
    </row>
    <row r="605" spans="1:12" ht="15" customHeight="1" x14ac:dyDescent="0.25">
      <c r="A605" s="101">
        <v>43319</v>
      </c>
      <c r="B605" s="3">
        <v>112.1</v>
      </c>
      <c r="C605" s="99">
        <v>548530</v>
      </c>
      <c r="D605" s="3">
        <v>-5.0000000000011299E-2</v>
      </c>
      <c r="E605" s="3">
        <v>-4.4583147570231803E-2</v>
      </c>
      <c r="F605" s="3">
        <v>-4.4583621998361897E-2</v>
      </c>
      <c r="G605" s="3">
        <v>126.80616999999999</v>
      </c>
      <c r="H605" s="3">
        <v>42.639111361079799</v>
      </c>
      <c r="I605" s="3">
        <v>112.1</v>
      </c>
      <c r="J605" s="3">
        <v>112.8</v>
      </c>
      <c r="K605" s="3">
        <v>111.25</v>
      </c>
      <c r="L605" s="3">
        <v>26.096737907761501</v>
      </c>
    </row>
    <row r="606" spans="1:12" ht="15" customHeight="1" x14ac:dyDescent="0.25">
      <c r="A606" s="101">
        <v>43320</v>
      </c>
      <c r="B606" s="3">
        <v>111.75</v>
      </c>
      <c r="C606" s="99">
        <v>625484</v>
      </c>
      <c r="D606" s="3">
        <v>-0.34999999999999398</v>
      </c>
      <c r="E606" s="3">
        <v>-0.31222123104370703</v>
      </c>
      <c r="F606" s="3">
        <v>-0.31222061197809697</v>
      </c>
      <c r="G606" s="3">
        <v>126.41025500000001</v>
      </c>
      <c r="H606" s="3">
        <v>42.193762654668099</v>
      </c>
      <c r="I606" s="3">
        <v>111.45</v>
      </c>
      <c r="J606" s="3">
        <v>113.35</v>
      </c>
      <c r="K606" s="3">
        <v>110.75</v>
      </c>
      <c r="L606" s="3">
        <v>25.703037120359902</v>
      </c>
    </row>
    <row r="607" spans="1:12" ht="15" customHeight="1" x14ac:dyDescent="0.25">
      <c r="A607" s="101">
        <v>43321</v>
      </c>
      <c r="B607" s="3">
        <v>111.9</v>
      </c>
      <c r="C607" s="99">
        <v>592469</v>
      </c>
      <c r="D607" s="3">
        <v>0.15000000000000499</v>
      </c>
      <c r="E607" s="3">
        <v>0.13422818791946001</v>
      </c>
      <c r="F607" s="3">
        <v>0.13422566072664999</v>
      </c>
      <c r="G607" s="3">
        <v>126.57993</v>
      </c>
      <c r="H607" s="3">
        <v>42.384623172103403</v>
      </c>
      <c r="I607" s="3">
        <v>112.2</v>
      </c>
      <c r="J607" s="3">
        <v>112.25</v>
      </c>
      <c r="K607" s="3">
        <v>111</v>
      </c>
      <c r="L607" s="3">
        <v>25.871766029246299</v>
      </c>
    </row>
    <row r="608" spans="1:12" ht="15" customHeight="1" x14ac:dyDescent="0.25">
      <c r="A608" s="101">
        <v>43322</v>
      </c>
      <c r="B608" s="3">
        <v>109.95</v>
      </c>
      <c r="C608" s="99">
        <v>796713</v>
      </c>
      <c r="D608" s="3">
        <v>-1.95</v>
      </c>
      <c r="E608" s="3">
        <v>-1.7426273458445001</v>
      </c>
      <c r="F608" s="3">
        <v>-1.7426261809435399</v>
      </c>
      <c r="G608" s="3">
        <v>124.374115</v>
      </c>
      <c r="H608" s="3">
        <v>39.9033914510686</v>
      </c>
      <c r="I608" s="3">
        <v>111.85</v>
      </c>
      <c r="J608" s="3">
        <v>111.85</v>
      </c>
      <c r="K608" s="3">
        <v>108.55</v>
      </c>
      <c r="L608" s="3">
        <v>23.678290213723201</v>
      </c>
    </row>
    <row r="609" spans="1:12" ht="15" customHeight="1" x14ac:dyDescent="0.25">
      <c r="A609" s="101">
        <v>43325</v>
      </c>
      <c r="B609" s="3">
        <v>109</v>
      </c>
      <c r="C609" s="99">
        <v>448924</v>
      </c>
      <c r="D609" s="3">
        <v>-0.95000000000000195</v>
      </c>
      <c r="E609" s="3">
        <v>-0.86402910413824197</v>
      </c>
      <c r="F609" s="3">
        <v>-0.86403107270350799</v>
      </c>
      <c r="G609" s="3">
        <v>123.29948400000001</v>
      </c>
      <c r="H609" s="3">
        <v>38.6945826771653</v>
      </c>
      <c r="I609" s="3">
        <v>109.5</v>
      </c>
      <c r="J609" s="3">
        <v>110.2</v>
      </c>
      <c r="K609" s="3">
        <v>108.4</v>
      </c>
      <c r="L609" s="3">
        <v>22.6096737907761</v>
      </c>
    </row>
    <row r="610" spans="1:12" ht="15" customHeight="1" x14ac:dyDescent="0.25">
      <c r="A610" s="101">
        <v>43326</v>
      </c>
      <c r="B610" s="3">
        <v>109</v>
      </c>
      <c r="C610" s="99">
        <v>753795</v>
      </c>
      <c r="D610" s="3"/>
      <c r="E610" s="3"/>
      <c r="F610" s="3"/>
      <c r="G610" s="3">
        <v>123.29948400000001</v>
      </c>
      <c r="H610" s="3">
        <v>38.6945826771653</v>
      </c>
      <c r="I610" s="3">
        <v>109.2</v>
      </c>
      <c r="J610" s="3">
        <v>109.55</v>
      </c>
      <c r="K610" s="3">
        <v>106.95</v>
      </c>
      <c r="L610" s="3">
        <v>22.6096737907761</v>
      </c>
    </row>
    <row r="611" spans="1:12" ht="15" customHeight="1" x14ac:dyDescent="0.25">
      <c r="A611" s="101">
        <v>43327</v>
      </c>
      <c r="B611" s="3">
        <v>108.45</v>
      </c>
      <c r="C611" s="99">
        <v>479865</v>
      </c>
      <c r="D611" s="3">
        <v>-0.54999999999999705</v>
      </c>
      <c r="E611" s="3">
        <v>-0.50458715596329795</v>
      </c>
      <c r="F611" s="3">
        <v>-0.50458767532230997</v>
      </c>
      <c r="G611" s="3">
        <v>122.67733</v>
      </c>
      <c r="H611" s="3">
        <v>37.9947469066366</v>
      </c>
      <c r="I611" s="3">
        <v>109.25</v>
      </c>
      <c r="J611" s="3">
        <v>110.75</v>
      </c>
      <c r="K611" s="3">
        <v>108.05</v>
      </c>
      <c r="L611" s="3">
        <v>21.991001124859299</v>
      </c>
    </row>
    <row r="612" spans="1:12" ht="15" customHeight="1" x14ac:dyDescent="0.25">
      <c r="A612" s="101">
        <v>43328</v>
      </c>
      <c r="B612" s="3">
        <v>107.95</v>
      </c>
      <c r="C612" s="99">
        <v>680863</v>
      </c>
      <c r="D612" s="3">
        <v>-0.5</v>
      </c>
      <c r="E612" s="3">
        <v>-0.46104195481788601</v>
      </c>
      <c r="F612" s="3">
        <v>-0.46104687801732303</v>
      </c>
      <c r="G612" s="3">
        <v>122.11172999999999</v>
      </c>
      <c r="H612" s="3">
        <v>37.358526434195703</v>
      </c>
      <c r="I612" s="3">
        <v>108.2</v>
      </c>
      <c r="J612" s="3">
        <v>109.1</v>
      </c>
      <c r="K612" s="3">
        <v>107.65</v>
      </c>
      <c r="L612" s="3">
        <v>21.428571428571399</v>
      </c>
    </row>
    <row r="613" spans="1:12" ht="15" customHeight="1" x14ac:dyDescent="0.25">
      <c r="A613" s="101">
        <v>43329</v>
      </c>
      <c r="B613" s="3">
        <v>110.8</v>
      </c>
      <c r="C613" s="99">
        <v>1354351</v>
      </c>
      <c r="D613" s="3">
        <v>2.8499999999999899</v>
      </c>
      <c r="E613" s="3">
        <v>2.6401111625752498</v>
      </c>
      <c r="F613" s="3">
        <v>2.6401190123176401</v>
      </c>
      <c r="G613" s="3">
        <v>125.33562499999999</v>
      </c>
      <c r="H613" s="3">
        <v>40.984955005624201</v>
      </c>
      <c r="I613" s="3">
        <v>107.9</v>
      </c>
      <c r="J613" s="3">
        <v>111.4</v>
      </c>
      <c r="K613" s="3">
        <v>107.05</v>
      </c>
      <c r="L613" s="3">
        <v>24.6344206974128</v>
      </c>
    </row>
    <row r="614" spans="1:12" ht="15" customHeight="1" x14ac:dyDescent="0.25">
      <c r="A614" s="101">
        <v>43332</v>
      </c>
      <c r="B614" s="3">
        <v>112.3</v>
      </c>
      <c r="C614" s="99">
        <v>569896</v>
      </c>
      <c r="D614" s="3">
        <v>1.5</v>
      </c>
      <c r="E614" s="3">
        <v>1.3537906137183999</v>
      </c>
      <c r="F614" s="3">
        <v>1.35379306561882</v>
      </c>
      <c r="G614" s="3">
        <v>127.03241</v>
      </c>
      <c r="H614" s="3">
        <v>42.893599550056202</v>
      </c>
      <c r="I614" s="3">
        <v>111</v>
      </c>
      <c r="J614" s="3">
        <v>112.45</v>
      </c>
      <c r="K614" s="3">
        <v>110.25</v>
      </c>
      <c r="L614" s="3">
        <v>26.321709786276699</v>
      </c>
    </row>
    <row r="615" spans="1:12" ht="15" customHeight="1" x14ac:dyDescent="0.25">
      <c r="A615" s="101">
        <v>43333</v>
      </c>
      <c r="B615" s="3">
        <v>113.35</v>
      </c>
      <c r="C615" s="99">
        <v>784456</v>
      </c>
      <c r="D615" s="3">
        <v>1.0499999999999901</v>
      </c>
      <c r="E615" s="3">
        <v>0.93499554764024895</v>
      </c>
      <c r="F615" s="3">
        <v>0.93498974001988699</v>
      </c>
      <c r="G615" s="3">
        <v>128.22014999999999</v>
      </c>
      <c r="H615" s="3">
        <v>44.229640044994298</v>
      </c>
      <c r="I615" s="3">
        <v>112.45</v>
      </c>
      <c r="J615" s="3">
        <v>113.6</v>
      </c>
      <c r="K615" s="3">
        <v>111.5</v>
      </c>
      <c r="L615" s="3">
        <v>27.5028121484814</v>
      </c>
    </row>
    <row r="616" spans="1:12" ht="15" customHeight="1" x14ac:dyDescent="0.25">
      <c r="A616" s="101">
        <v>43334</v>
      </c>
      <c r="B616" s="3">
        <v>114.05</v>
      </c>
      <c r="C616" s="99">
        <v>572720</v>
      </c>
      <c r="D616" s="3">
        <v>0.70000000000000195</v>
      </c>
      <c r="E616" s="3">
        <v>0.61755624172916601</v>
      </c>
      <c r="F616" s="3">
        <v>0.61757063924820998</v>
      </c>
      <c r="G616" s="3">
        <v>129.012</v>
      </c>
      <c r="H616" s="3">
        <v>45.120359955005597</v>
      </c>
      <c r="I616" s="3">
        <v>113.15</v>
      </c>
      <c r="J616" s="3">
        <v>114.35</v>
      </c>
      <c r="K616" s="3">
        <v>112.75</v>
      </c>
      <c r="L616" s="3">
        <v>28.290213723284499</v>
      </c>
    </row>
    <row r="617" spans="1:12" ht="15" customHeight="1" x14ac:dyDescent="0.25">
      <c r="A617" s="101">
        <v>43335</v>
      </c>
      <c r="B617" s="3">
        <v>113.35</v>
      </c>
      <c r="C617" s="99">
        <v>706349</v>
      </c>
      <c r="D617" s="3">
        <v>-0.70000000000000195</v>
      </c>
      <c r="E617" s="3">
        <v>-0.61376589215256205</v>
      </c>
      <c r="F617" s="3">
        <v>-0.61378011347782402</v>
      </c>
      <c r="G617" s="3">
        <v>128.22014999999999</v>
      </c>
      <c r="H617" s="3">
        <v>44.229640044994298</v>
      </c>
      <c r="I617" s="3">
        <v>114.1</v>
      </c>
      <c r="J617" s="3">
        <v>114.85</v>
      </c>
      <c r="K617" s="3">
        <v>112.85</v>
      </c>
      <c r="L617" s="3">
        <v>27.5028121484814</v>
      </c>
    </row>
    <row r="618" spans="1:12" ht="15" customHeight="1" x14ac:dyDescent="0.25">
      <c r="A618" s="101">
        <v>43336</v>
      </c>
      <c r="B618" s="3">
        <v>112.6</v>
      </c>
      <c r="C618" s="99">
        <v>638508</v>
      </c>
      <c r="D618" s="3">
        <v>-0.75</v>
      </c>
      <c r="E618" s="3">
        <v>-0.66166740185267203</v>
      </c>
      <c r="F618" s="3">
        <v>-0.66166667251598099</v>
      </c>
      <c r="G618" s="3">
        <v>127.37175999999999</v>
      </c>
      <c r="H618" s="3">
        <v>43.275320584926803</v>
      </c>
      <c r="I618" s="3">
        <v>113.1</v>
      </c>
      <c r="J618" s="3">
        <v>113.3</v>
      </c>
      <c r="K618" s="3">
        <v>111.85</v>
      </c>
      <c r="L618" s="3">
        <v>26.659167604049401</v>
      </c>
    </row>
    <row r="619" spans="1:12" ht="15" customHeight="1" x14ac:dyDescent="0.25">
      <c r="A619" s="101">
        <v>43339</v>
      </c>
      <c r="B619" s="3">
        <v>113.6</v>
      </c>
      <c r="C619" s="99">
        <v>404978</v>
      </c>
      <c r="D619" s="3">
        <v>1</v>
      </c>
      <c r="E619" s="3">
        <v>0.88809946714032395</v>
      </c>
      <c r="F619" s="3">
        <v>0.88809324767122799</v>
      </c>
      <c r="G619" s="3">
        <v>128.50294</v>
      </c>
      <c r="H619" s="3">
        <v>44.547739032620903</v>
      </c>
      <c r="I619" s="3">
        <v>112.55</v>
      </c>
      <c r="J619" s="3">
        <v>114.15</v>
      </c>
      <c r="K619" s="3">
        <v>112.25</v>
      </c>
      <c r="L619" s="3">
        <v>27.7840269966254</v>
      </c>
    </row>
    <row r="620" spans="1:12" ht="15" customHeight="1" x14ac:dyDescent="0.25">
      <c r="A620" s="101">
        <v>43340</v>
      </c>
      <c r="B620" s="3">
        <v>114.3</v>
      </c>
      <c r="C620" s="99">
        <v>486160</v>
      </c>
      <c r="D620" s="3">
        <v>0.70000000000000195</v>
      </c>
      <c r="E620" s="3">
        <v>0.61619718309859906</v>
      </c>
      <c r="F620" s="3">
        <v>0.61620380047335799</v>
      </c>
      <c r="G620" s="3">
        <v>129.29478</v>
      </c>
      <c r="H620" s="3">
        <v>45.438447694038203</v>
      </c>
      <c r="I620" s="3">
        <v>113.4</v>
      </c>
      <c r="J620" s="3">
        <v>115</v>
      </c>
      <c r="K620" s="3">
        <v>113.4</v>
      </c>
      <c r="L620" s="3">
        <v>28.571428571428498</v>
      </c>
    </row>
    <row r="621" spans="1:12" ht="15" customHeight="1" x14ac:dyDescent="0.25">
      <c r="A621" s="101">
        <v>43341</v>
      </c>
      <c r="B621" s="3">
        <v>113.3</v>
      </c>
      <c r="C621" s="99">
        <v>501104</v>
      </c>
      <c r="D621" s="3">
        <v>-1</v>
      </c>
      <c r="E621" s="3">
        <v>-0.87489063867016703</v>
      </c>
      <c r="F621" s="3">
        <v>-0.87488450809847196</v>
      </c>
      <c r="G621" s="3">
        <v>128.1636</v>
      </c>
      <c r="H621" s="3">
        <v>44.166029246344202</v>
      </c>
      <c r="I621" s="3">
        <v>114.25</v>
      </c>
      <c r="J621" s="3">
        <v>114.8</v>
      </c>
      <c r="K621" s="3">
        <v>113.15</v>
      </c>
      <c r="L621" s="3">
        <v>27.446569178852599</v>
      </c>
    </row>
    <row r="622" spans="1:12" ht="15" customHeight="1" x14ac:dyDescent="0.25">
      <c r="A622" s="101">
        <v>43342</v>
      </c>
      <c r="B622" s="3">
        <v>114.2</v>
      </c>
      <c r="C622" s="99">
        <v>615905</v>
      </c>
      <c r="D622" s="3">
        <v>0.90000000000000502</v>
      </c>
      <c r="E622" s="3">
        <v>0.79435127978817399</v>
      </c>
      <c r="F622" s="3">
        <v>0.79434410394214605</v>
      </c>
      <c r="G622" s="3">
        <v>129.18165999999999</v>
      </c>
      <c r="H622" s="3">
        <v>45.311203599549998</v>
      </c>
      <c r="I622" s="3">
        <v>112.85</v>
      </c>
      <c r="J622" s="3">
        <v>114.55</v>
      </c>
      <c r="K622" s="3">
        <v>112.5</v>
      </c>
      <c r="L622" s="3">
        <v>28.458942632170899</v>
      </c>
    </row>
    <row r="623" spans="1:12" ht="15" customHeight="1" x14ac:dyDescent="0.25">
      <c r="A623" s="101">
        <v>43343</v>
      </c>
      <c r="B623" s="3">
        <v>112.4</v>
      </c>
      <c r="C623" s="99">
        <v>723168</v>
      </c>
      <c r="D623" s="3">
        <v>-1.7999999999999901</v>
      </c>
      <c r="E623" s="3">
        <v>-1.57618213660244</v>
      </c>
      <c r="F623" s="3">
        <v>-1.57617575126376</v>
      </c>
      <c r="G623" s="3">
        <v>127.14552999999999</v>
      </c>
      <c r="H623" s="3">
        <v>43.020843644544399</v>
      </c>
      <c r="I623" s="3">
        <v>114.05</v>
      </c>
      <c r="J623" s="3">
        <v>115.95</v>
      </c>
      <c r="K623" s="3">
        <v>112.4</v>
      </c>
      <c r="L623" s="3">
        <v>26.434195725534298</v>
      </c>
    </row>
    <row r="624" spans="1:12" ht="15" customHeight="1" x14ac:dyDescent="0.25">
      <c r="A624" s="101">
        <v>43346</v>
      </c>
      <c r="B624" s="3">
        <v>111.95</v>
      </c>
      <c r="C624" s="99">
        <v>526361</v>
      </c>
      <c r="D624" s="3">
        <v>-0.45000000000000201</v>
      </c>
      <c r="E624" s="3">
        <v>-0.40035587188612598</v>
      </c>
      <c r="F624" s="3">
        <v>-0.40036012276640698</v>
      </c>
      <c r="G624" s="3">
        <v>126.63648999999999</v>
      </c>
      <c r="H624" s="3">
        <v>42.448245219347498</v>
      </c>
      <c r="I624" s="3">
        <v>112.8</v>
      </c>
      <c r="J624" s="3">
        <v>113.2</v>
      </c>
      <c r="K624" s="3">
        <v>111.6</v>
      </c>
      <c r="L624" s="3">
        <v>25.9280089988751</v>
      </c>
    </row>
    <row r="625" spans="1:12" ht="15" customHeight="1" x14ac:dyDescent="0.25">
      <c r="A625" s="101">
        <v>43347</v>
      </c>
      <c r="B625" s="3">
        <v>109.1</v>
      </c>
      <c r="C625" s="99">
        <v>811056</v>
      </c>
      <c r="D625" s="3">
        <v>-2.85</v>
      </c>
      <c r="E625" s="3">
        <v>-2.5457793657883001</v>
      </c>
      <c r="F625" s="3">
        <v>-2.5457788667389498</v>
      </c>
      <c r="G625" s="3">
        <v>123.412605</v>
      </c>
      <c r="H625" s="3">
        <v>38.8218278965129</v>
      </c>
      <c r="I625" s="3">
        <v>111.3</v>
      </c>
      <c r="J625" s="3">
        <v>111.9</v>
      </c>
      <c r="K625" s="3">
        <v>108.6</v>
      </c>
      <c r="L625" s="3">
        <v>22.722159730033699</v>
      </c>
    </row>
    <row r="626" spans="1:12" ht="15" customHeight="1" x14ac:dyDescent="0.25">
      <c r="A626" s="101">
        <v>43348</v>
      </c>
      <c r="B626" s="3">
        <v>107.6</v>
      </c>
      <c r="C626" s="99">
        <v>718870</v>
      </c>
      <c r="D626" s="3">
        <v>-1.5</v>
      </c>
      <c r="E626" s="3">
        <v>-1.3748854262144701</v>
      </c>
      <c r="F626" s="3">
        <v>-1.3748879216997401</v>
      </c>
      <c r="G626" s="3">
        <v>121.71581999999999</v>
      </c>
      <c r="H626" s="3">
        <v>36.9131833520809</v>
      </c>
      <c r="I626" s="3">
        <v>108.6</v>
      </c>
      <c r="J626" s="3">
        <v>109.35</v>
      </c>
      <c r="K626" s="3">
        <v>107.1</v>
      </c>
      <c r="L626" s="3">
        <v>21.0348706411698</v>
      </c>
    </row>
    <row r="627" spans="1:12" ht="15" customHeight="1" x14ac:dyDescent="0.25">
      <c r="A627" s="101">
        <v>43349</v>
      </c>
      <c r="B627" s="3">
        <v>104.65</v>
      </c>
      <c r="C627" s="99">
        <v>981025</v>
      </c>
      <c r="D627" s="3">
        <v>-2.9499999999999802</v>
      </c>
      <c r="E627" s="3">
        <v>-2.7416356877323298</v>
      </c>
      <c r="F627" s="3">
        <v>-2.7416321066562999</v>
      </c>
      <c r="G627" s="3">
        <v>118.37882</v>
      </c>
      <c r="H627" s="3">
        <v>33.1595275590551</v>
      </c>
      <c r="I627" s="3">
        <v>107.5</v>
      </c>
      <c r="J627" s="3">
        <v>107.5</v>
      </c>
      <c r="K627" s="3">
        <v>104.65</v>
      </c>
      <c r="L627" s="3">
        <v>17.716535433070799</v>
      </c>
    </row>
    <row r="628" spans="1:12" ht="15" customHeight="1" x14ac:dyDescent="0.25">
      <c r="A628" s="101">
        <v>43350</v>
      </c>
      <c r="B628" s="3">
        <v>103.75</v>
      </c>
      <c r="C628" s="99">
        <v>864067</v>
      </c>
      <c r="D628" s="3">
        <v>-0.90000000000000502</v>
      </c>
      <c r="E628" s="3">
        <v>-0.86000955566173298</v>
      </c>
      <c r="F628" s="3">
        <v>-0.86001026197085595</v>
      </c>
      <c r="G628" s="3">
        <v>117.36075</v>
      </c>
      <c r="H628" s="3">
        <v>32.014341957255297</v>
      </c>
      <c r="I628" s="3">
        <v>104.65</v>
      </c>
      <c r="J628" s="3">
        <v>105.4</v>
      </c>
      <c r="K628" s="3">
        <v>103.25</v>
      </c>
      <c r="L628" s="3">
        <v>16.704161979752499</v>
      </c>
    </row>
    <row r="629" spans="1:12" ht="15" customHeight="1" x14ac:dyDescent="0.25">
      <c r="A629" s="101">
        <v>43353</v>
      </c>
      <c r="B629" s="3">
        <v>103.9</v>
      </c>
      <c r="C629" s="99">
        <v>689629</v>
      </c>
      <c r="D629" s="3">
        <v>0.15000000000000499</v>
      </c>
      <c r="E629" s="3">
        <v>0.14457831325300699</v>
      </c>
      <c r="F629" s="3">
        <v>0.14457644485059701</v>
      </c>
      <c r="G629" s="3">
        <v>117.53042600000001</v>
      </c>
      <c r="H629" s="3">
        <v>32.205203599550003</v>
      </c>
      <c r="I629" s="3">
        <v>103.65</v>
      </c>
      <c r="J629" s="3">
        <v>104.3</v>
      </c>
      <c r="K629" s="3">
        <v>102.65</v>
      </c>
      <c r="L629" s="3">
        <v>16.872890888638899</v>
      </c>
    </row>
    <row r="630" spans="1:12" ht="15" customHeight="1" x14ac:dyDescent="0.25">
      <c r="A630" s="101">
        <v>43354</v>
      </c>
      <c r="B630" s="3">
        <v>103.7</v>
      </c>
      <c r="C630" s="99">
        <v>1015336</v>
      </c>
      <c r="D630" s="3">
        <v>-0.20000000000000201</v>
      </c>
      <c r="E630" s="3">
        <v>-0.19249278152069199</v>
      </c>
      <c r="F630" s="3">
        <v>-0.19249653702437799</v>
      </c>
      <c r="G630" s="3">
        <v>117.30418400000001</v>
      </c>
      <c r="H630" s="3">
        <v>31.9507131608548</v>
      </c>
      <c r="I630" s="3">
        <v>103.75</v>
      </c>
      <c r="J630" s="3">
        <v>103.95</v>
      </c>
      <c r="K630" s="3">
        <v>102.3</v>
      </c>
      <c r="L630" s="3">
        <v>16.647919010123701</v>
      </c>
    </row>
    <row r="631" spans="1:12" ht="15" customHeight="1" x14ac:dyDescent="0.25">
      <c r="A631" s="101">
        <v>43355</v>
      </c>
      <c r="B631" s="3">
        <v>104.3</v>
      </c>
      <c r="C631" s="99">
        <v>543676</v>
      </c>
      <c r="D631" s="3">
        <v>0.59999999999999398</v>
      </c>
      <c r="E631" s="3">
        <v>0.57859209257473598</v>
      </c>
      <c r="F631" s="3">
        <v>0.57860340258621901</v>
      </c>
      <c r="G631" s="3">
        <v>117.98291</v>
      </c>
      <c r="H631" s="3">
        <v>32.714184476940297</v>
      </c>
      <c r="I631" s="3">
        <v>103.4</v>
      </c>
      <c r="J631" s="3">
        <v>105.15</v>
      </c>
      <c r="K631" s="3">
        <v>102.65</v>
      </c>
      <c r="L631" s="3">
        <v>17.3228346456692</v>
      </c>
    </row>
    <row r="632" spans="1:12" ht="15" customHeight="1" x14ac:dyDescent="0.25">
      <c r="A632" s="101">
        <v>43356</v>
      </c>
      <c r="B632" s="3">
        <v>104.2</v>
      </c>
      <c r="C632" s="99">
        <v>474287</v>
      </c>
      <c r="D632" s="3">
        <v>-9.9999999999994302E-2</v>
      </c>
      <c r="E632" s="3">
        <v>-9.5877277085321094E-2</v>
      </c>
      <c r="F632" s="3">
        <v>-9.5886768685393697E-2</v>
      </c>
      <c r="G632" s="3">
        <v>117.86978000000001</v>
      </c>
      <c r="H632" s="3">
        <v>32.586929133858199</v>
      </c>
      <c r="I632" s="3">
        <v>103.5</v>
      </c>
      <c r="J632" s="3">
        <v>105.55</v>
      </c>
      <c r="K632" s="3">
        <v>103.3</v>
      </c>
      <c r="L632" s="3">
        <v>17.210348706411601</v>
      </c>
    </row>
    <row r="633" spans="1:12" ht="15" customHeight="1" x14ac:dyDescent="0.25">
      <c r="A633" s="101">
        <v>43357</v>
      </c>
      <c r="B633" s="3">
        <v>106</v>
      </c>
      <c r="C633" s="99">
        <v>731423</v>
      </c>
      <c r="D633" s="3">
        <v>1.7999999999999901</v>
      </c>
      <c r="E633" s="3">
        <v>1.7274472168905901</v>
      </c>
      <c r="F633" s="3">
        <v>1.72744871501413</v>
      </c>
      <c r="G633" s="3">
        <v>119.90591999999999</v>
      </c>
      <c r="H633" s="3">
        <v>34.877300337457797</v>
      </c>
      <c r="I633" s="3">
        <v>104.25</v>
      </c>
      <c r="J633" s="3">
        <v>106.3</v>
      </c>
      <c r="K633" s="3">
        <v>104.25</v>
      </c>
      <c r="L633" s="3">
        <v>19.235095613048301</v>
      </c>
    </row>
    <row r="634" spans="1:12" ht="15" customHeight="1" x14ac:dyDescent="0.25">
      <c r="A634" s="101">
        <v>43360</v>
      </c>
      <c r="B634" s="3">
        <v>103.7</v>
      </c>
      <c r="C634" s="99">
        <v>656203</v>
      </c>
      <c r="D634" s="3">
        <v>-2.2999999999999901</v>
      </c>
      <c r="E634" s="3">
        <v>-2.1698113207547101</v>
      </c>
      <c r="F634" s="3">
        <v>-2.1698144678761402</v>
      </c>
      <c r="G634" s="3">
        <v>117.30418400000001</v>
      </c>
      <c r="H634" s="3">
        <v>31.9507131608548</v>
      </c>
      <c r="I634" s="3">
        <v>105.15</v>
      </c>
      <c r="J634" s="3">
        <v>105.7</v>
      </c>
      <c r="K634" s="3">
        <v>103.7</v>
      </c>
      <c r="L634" s="3">
        <v>16.647919010123701</v>
      </c>
    </row>
    <row r="635" spans="1:12" ht="15" customHeight="1" x14ac:dyDescent="0.25">
      <c r="A635" s="101">
        <v>43361</v>
      </c>
      <c r="B635" s="3">
        <v>102.4</v>
      </c>
      <c r="C635" s="99">
        <v>601529</v>
      </c>
      <c r="D635" s="3">
        <v>-1.2999999999999901</v>
      </c>
      <c r="E635" s="3">
        <v>-1.25361620057858</v>
      </c>
      <c r="F635" s="3">
        <v>-1.2536074587075201</v>
      </c>
      <c r="G635" s="3">
        <v>115.83365000000001</v>
      </c>
      <c r="H635" s="3">
        <v>30.2965691788526</v>
      </c>
      <c r="I635" s="3">
        <v>103.8</v>
      </c>
      <c r="J635" s="3">
        <v>104.65</v>
      </c>
      <c r="K635" s="3">
        <v>102.25</v>
      </c>
      <c r="L635" s="3">
        <v>15.185601799775</v>
      </c>
    </row>
    <row r="636" spans="1:12" ht="15" customHeight="1" x14ac:dyDescent="0.25">
      <c r="A636" s="101">
        <v>43362</v>
      </c>
      <c r="B636" s="3">
        <v>103.35</v>
      </c>
      <c r="C636" s="99">
        <v>400670</v>
      </c>
      <c r="D636" s="3">
        <v>0.94999999999998797</v>
      </c>
      <c r="E636" s="3">
        <v>0.92773437499997702</v>
      </c>
      <c r="F636" s="3">
        <v>0.92772696017089296</v>
      </c>
      <c r="G636" s="3">
        <v>116.90827</v>
      </c>
      <c r="H636" s="3">
        <v>31.505365579302499</v>
      </c>
      <c r="I636" s="3">
        <v>103.05</v>
      </c>
      <c r="J636" s="3">
        <v>103.95</v>
      </c>
      <c r="K636" s="3">
        <v>103.05</v>
      </c>
      <c r="L636" s="3">
        <v>16.254218222722098</v>
      </c>
    </row>
    <row r="637" spans="1:12" ht="15" customHeight="1" x14ac:dyDescent="0.25">
      <c r="A637" s="101">
        <v>43363</v>
      </c>
      <c r="B637" s="3">
        <v>104.1</v>
      </c>
      <c r="C637" s="99">
        <v>780649</v>
      </c>
      <c r="D637" s="3">
        <v>0.75</v>
      </c>
      <c r="E637" s="3">
        <v>0.72568940493469203</v>
      </c>
      <c r="F637" s="3">
        <v>0.72568861039514698</v>
      </c>
      <c r="G637" s="3">
        <v>117.75666</v>
      </c>
      <c r="H637" s="3">
        <v>32.459685039370001</v>
      </c>
      <c r="I637" s="3">
        <v>106.7</v>
      </c>
      <c r="J637" s="3">
        <v>107</v>
      </c>
      <c r="K637" s="3">
        <v>103.9</v>
      </c>
      <c r="L637" s="3">
        <v>17.097862767154002</v>
      </c>
    </row>
    <row r="638" spans="1:12" ht="15" customHeight="1" x14ac:dyDescent="0.25">
      <c r="A638" s="101">
        <v>43364</v>
      </c>
      <c r="B638" s="3">
        <v>104.35</v>
      </c>
      <c r="C638" s="99">
        <v>698447</v>
      </c>
      <c r="D638" s="3">
        <v>0.25</v>
      </c>
      <c r="E638" s="3">
        <v>0.24015369836696199</v>
      </c>
      <c r="F638" s="3">
        <v>0.24015626801916401</v>
      </c>
      <c r="G638" s="3">
        <v>118.03946000000001</v>
      </c>
      <c r="H638" s="3">
        <v>32.777795275590499</v>
      </c>
      <c r="I638" s="3">
        <v>104.35</v>
      </c>
      <c r="J638" s="3">
        <v>105.2</v>
      </c>
      <c r="K638" s="3">
        <v>104.15</v>
      </c>
      <c r="L638" s="3">
        <v>17.379077615298002</v>
      </c>
    </row>
    <row r="639" spans="1:12" ht="15" customHeight="1" x14ac:dyDescent="0.25">
      <c r="A639" s="101">
        <v>43367</v>
      </c>
      <c r="B639" s="3">
        <v>101.3</v>
      </c>
      <c r="C639" s="99">
        <v>1009888</v>
      </c>
      <c r="D639" s="3">
        <v>-3.0499999999999901</v>
      </c>
      <c r="E639" s="3">
        <v>-2.9228557738380401</v>
      </c>
      <c r="F639" s="3">
        <v>-2.9228530865864601</v>
      </c>
      <c r="G639" s="3">
        <v>114.58934000000001</v>
      </c>
      <c r="H639" s="3">
        <v>28.896895388076398</v>
      </c>
      <c r="I639" s="3">
        <v>104.35</v>
      </c>
      <c r="J639" s="3">
        <v>104.35</v>
      </c>
      <c r="K639" s="3">
        <v>100.6</v>
      </c>
      <c r="L639" s="3">
        <v>13.9482564679414</v>
      </c>
    </row>
    <row r="640" spans="1:12" ht="15" customHeight="1" x14ac:dyDescent="0.25">
      <c r="A640" s="101">
        <v>43368</v>
      </c>
      <c r="B640" s="3">
        <v>101.1</v>
      </c>
      <c r="C640" s="99">
        <v>803481</v>
      </c>
      <c r="D640" s="3">
        <v>-0.20000000000000201</v>
      </c>
      <c r="E640" s="3">
        <v>-0.19743336623889701</v>
      </c>
      <c r="F640" s="3">
        <v>-0.19743546825560199</v>
      </c>
      <c r="G640" s="3">
        <v>114.3631</v>
      </c>
      <c r="H640" s="3">
        <v>28.642407199100099</v>
      </c>
      <c r="I640" s="3">
        <v>101.35</v>
      </c>
      <c r="J640" s="3">
        <v>101.95</v>
      </c>
      <c r="K640" s="3">
        <v>100.8</v>
      </c>
      <c r="L640" s="3">
        <v>13.723284589426299</v>
      </c>
    </row>
    <row r="641" spans="1:12" ht="15" customHeight="1" x14ac:dyDescent="0.25">
      <c r="A641" s="101">
        <v>43369</v>
      </c>
      <c r="B641" s="3">
        <v>100.15</v>
      </c>
      <c r="C641" s="99">
        <v>538155</v>
      </c>
      <c r="D641" s="3">
        <v>-0.94999999999998797</v>
      </c>
      <c r="E641" s="3">
        <v>-0.93966369930760196</v>
      </c>
      <c r="F641" s="3">
        <v>-0.93966060731127599</v>
      </c>
      <c r="G641" s="3">
        <v>113.28847500000001</v>
      </c>
      <c r="H641" s="3">
        <v>27.4336051743532</v>
      </c>
      <c r="I641" s="3">
        <v>101.15</v>
      </c>
      <c r="J641" s="3">
        <v>101.25</v>
      </c>
      <c r="K641" s="3">
        <v>100.15</v>
      </c>
      <c r="L641" s="3">
        <v>12.6546681664791</v>
      </c>
    </row>
    <row r="642" spans="1:12" ht="15" customHeight="1" x14ac:dyDescent="0.25">
      <c r="A642" s="101">
        <v>43370</v>
      </c>
      <c r="B642" s="3">
        <v>100</v>
      </c>
      <c r="C642" s="99">
        <v>635194</v>
      </c>
      <c r="D642" s="3">
        <v>-0.15000000000000499</v>
      </c>
      <c r="E642" s="3">
        <v>-0.14977533699451701</v>
      </c>
      <c r="F642" s="3">
        <v>-0.14977251657771701</v>
      </c>
      <c r="G642" s="3">
        <v>113.11879999999999</v>
      </c>
      <c r="H642" s="3">
        <v>27.2427446569178</v>
      </c>
      <c r="I642" s="3">
        <v>100.5</v>
      </c>
      <c r="J642" s="3">
        <v>100.7</v>
      </c>
      <c r="K642" s="3">
        <v>99.8</v>
      </c>
      <c r="L642" s="3">
        <v>12.485939257592699</v>
      </c>
    </row>
    <row r="643" spans="1:12" ht="15" customHeight="1" x14ac:dyDescent="0.25">
      <c r="A643" s="101">
        <v>43371</v>
      </c>
      <c r="B643" s="3">
        <v>99.8</v>
      </c>
      <c r="C643" s="99">
        <v>563370</v>
      </c>
      <c r="D643" s="3">
        <v>-0.20000000000000201</v>
      </c>
      <c r="E643" s="3">
        <v>-0.2</v>
      </c>
      <c r="F643" s="3">
        <v>-0.200002121663234</v>
      </c>
      <c r="G643" s="3">
        <v>112.89256</v>
      </c>
      <c r="H643" s="3">
        <v>26.9882564679415</v>
      </c>
      <c r="I643" s="3">
        <v>100.05</v>
      </c>
      <c r="J643" s="3">
        <v>100.85</v>
      </c>
      <c r="K643" s="3">
        <v>99.68</v>
      </c>
      <c r="L643" s="3">
        <v>12.2609673790776</v>
      </c>
    </row>
    <row r="644" spans="1:12" ht="15" customHeight="1" x14ac:dyDescent="0.25">
      <c r="A644" s="101">
        <v>43374</v>
      </c>
      <c r="B644" s="3">
        <v>101.85</v>
      </c>
      <c r="C644" s="99">
        <v>408527</v>
      </c>
      <c r="D644" s="3">
        <v>2.0499999999999901</v>
      </c>
      <c r="E644" s="3">
        <v>2.0541082164328501</v>
      </c>
      <c r="F644" s="3">
        <v>2.0541070199843099</v>
      </c>
      <c r="G644" s="3">
        <v>115.211494</v>
      </c>
      <c r="H644" s="3">
        <v>29.596731158605099</v>
      </c>
      <c r="I644" s="3">
        <v>100</v>
      </c>
      <c r="J644" s="3">
        <v>102.15</v>
      </c>
      <c r="K644" s="3">
        <v>100</v>
      </c>
      <c r="L644" s="3">
        <v>14.566929133858199</v>
      </c>
    </row>
    <row r="645" spans="1:12" ht="15" customHeight="1" x14ac:dyDescent="0.25">
      <c r="A645" s="101">
        <v>43375</v>
      </c>
      <c r="B645" s="3">
        <v>99.34</v>
      </c>
      <c r="C645" s="99">
        <v>526829</v>
      </c>
      <c r="D645" s="3">
        <v>-2.50999999999999</v>
      </c>
      <c r="E645" s="3">
        <v>-2.4644084437898699</v>
      </c>
      <c r="F645" s="3">
        <v>-2.4644103651672098</v>
      </c>
      <c r="G645" s="3">
        <v>112.37221</v>
      </c>
      <c r="H645" s="3">
        <v>26.402935883014599</v>
      </c>
      <c r="I645" s="3">
        <v>101.55</v>
      </c>
      <c r="J645" s="3">
        <v>101.55</v>
      </c>
      <c r="K645" s="3">
        <v>99.06</v>
      </c>
      <c r="L645" s="3">
        <v>11.743532058492599</v>
      </c>
    </row>
    <row r="646" spans="1:12" ht="15" customHeight="1" x14ac:dyDescent="0.25">
      <c r="A646" s="101">
        <v>43376</v>
      </c>
      <c r="B646" s="3">
        <v>99.6</v>
      </c>
      <c r="C646" s="99">
        <v>548979</v>
      </c>
      <c r="D646" s="3">
        <v>0.25999999999999002</v>
      </c>
      <c r="E646" s="3">
        <v>0.26172740084557899</v>
      </c>
      <c r="F646" s="3">
        <v>0.26172841132163699</v>
      </c>
      <c r="G646" s="3">
        <v>112.66632</v>
      </c>
      <c r="H646" s="3">
        <v>26.733768278965101</v>
      </c>
      <c r="I646" s="3">
        <v>99.18</v>
      </c>
      <c r="J646" s="3">
        <v>100.25</v>
      </c>
      <c r="K646" s="3">
        <v>97.68</v>
      </c>
      <c r="L646" s="3">
        <v>12.0359955005624</v>
      </c>
    </row>
    <row r="647" spans="1:12" ht="15" customHeight="1" x14ac:dyDescent="0.25">
      <c r="A647" s="101">
        <v>43377</v>
      </c>
      <c r="B647" s="3">
        <v>96.68</v>
      </c>
      <c r="C647" s="99">
        <v>672648</v>
      </c>
      <c r="D647" s="3">
        <v>-2.9199999999999799</v>
      </c>
      <c r="E647" s="3">
        <v>-2.9317269076304999</v>
      </c>
      <c r="F647" s="3">
        <v>-2.9317279556126499</v>
      </c>
      <c r="G647" s="3">
        <v>109.36324999999999</v>
      </c>
      <c r="H647" s="3">
        <v>23.018278965129301</v>
      </c>
      <c r="I647" s="3">
        <v>99.58</v>
      </c>
      <c r="J647" s="3">
        <v>99.84</v>
      </c>
      <c r="K647" s="3">
        <v>96.56</v>
      </c>
      <c r="L647" s="3">
        <v>8.7514060742407196</v>
      </c>
    </row>
    <row r="648" spans="1:12" ht="15" customHeight="1" x14ac:dyDescent="0.25">
      <c r="A648" s="101">
        <v>43378</v>
      </c>
      <c r="B648" s="3">
        <v>96.04</v>
      </c>
      <c r="C648" s="99">
        <v>418095</v>
      </c>
      <c r="D648" s="3">
        <v>-0.64</v>
      </c>
      <c r="E648" s="3">
        <v>-0.66197765825403099</v>
      </c>
      <c r="F648" s="3">
        <v>-0.66197740100079006</v>
      </c>
      <c r="G648" s="3">
        <v>108.63929</v>
      </c>
      <c r="H648" s="3">
        <v>22.203925759280001</v>
      </c>
      <c r="I648" s="3">
        <v>96.7</v>
      </c>
      <c r="J648" s="3">
        <v>97.34</v>
      </c>
      <c r="K648" s="3">
        <v>95.66</v>
      </c>
      <c r="L648" s="3">
        <v>8.0314960629921206</v>
      </c>
    </row>
    <row r="649" spans="1:12" ht="15" customHeight="1" x14ac:dyDescent="0.25">
      <c r="A649" s="101">
        <v>43381</v>
      </c>
      <c r="B649" s="3">
        <v>93.86</v>
      </c>
      <c r="C649" s="99">
        <v>930340</v>
      </c>
      <c r="D649" s="3">
        <v>-2.1800000000000002</v>
      </c>
      <c r="E649" s="3">
        <v>-2.2698875468554802</v>
      </c>
      <c r="F649" s="3">
        <v>-2.2698878094656201</v>
      </c>
      <c r="G649" s="3">
        <v>106.1733</v>
      </c>
      <c r="H649" s="3">
        <v>19.430033745781699</v>
      </c>
      <c r="I649" s="3">
        <v>96.3</v>
      </c>
      <c r="J649" s="3">
        <v>96.5</v>
      </c>
      <c r="K649" s="3">
        <v>92.74</v>
      </c>
      <c r="L649" s="3">
        <v>5.5793025871765902</v>
      </c>
    </row>
    <row r="650" spans="1:12" ht="15" customHeight="1" x14ac:dyDescent="0.25">
      <c r="A650" s="101">
        <v>43382</v>
      </c>
      <c r="B650" s="3">
        <v>92.32</v>
      </c>
      <c r="C650" s="99">
        <v>1016581</v>
      </c>
      <c r="D650" s="3">
        <v>-1.54</v>
      </c>
      <c r="E650" s="3">
        <v>-1.64074152993821</v>
      </c>
      <c r="F650" s="3">
        <v>-1.6407383023792099</v>
      </c>
      <c r="G650" s="3">
        <v>104.431274</v>
      </c>
      <c r="H650" s="3">
        <v>17.470499437570201</v>
      </c>
      <c r="I650" s="3">
        <v>94.06</v>
      </c>
      <c r="J650" s="3">
        <v>94.46</v>
      </c>
      <c r="K650" s="3">
        <v>91.68</v>
      </c>
      <c r="L650" s="3">
        <v>3.84701912260965</v>
      </c>
    </row>
    <row r="651" spans="1:12" ht="15" customHeight="1" x14ac:dyDescent="0.25">
      <c r="A651" s="101">
        <v>43383</v>
      </c>
      <c r="B651" s="3">
        <v>90.8</v>
      </c>
      <c r="C651" s="99">
        <v>706454</v>
      </c>
      <c r="D651" s="3">
        <v>-1.51999999999999</v>
      </c>
      <c r="E651" s="3">
        <v>-1.6464471403812699</v>
      </c>
      <c r="F651" s="3">
        <v>-1.6464454891165901</v>
      </c>
      <c r="G651" s="3">
        <v>102.71187</v>
      </c>
      <c r="H651" s="3">
        <v>15.5364116985376</v>
      </c>
      <c r="I651" s="3">
        <v>92.1</v>
      </c>
      <c r="J651" s="3">
        <v>92.64</v>
      </c>
      <c r="K651" s="3">
        <v>90.68</v>
      </c>
      <c r="L651" s="3">
        <v>2.1372328458942502</v>
      </c>
    </row>
    <row r="652" spans="1:12" ht="15" customHeight="1" x14ac:dyDescent="0.25">
      <c r="A652" s="101">
        <v>43384</v>
      </c>
      <c r="B652" s="3">
        <v>89.94</v>
      </c>
      <c r="C652" s="99">
        <v>1176177</v>
      </c>
      <c r="D652" s="3">
        <v>-0.85999999999999899</v>
      </c>
      <c r="E652" s="3">
        <v>-0.94713656387664902</v>
      </c>
      <c r="F652" s="3">
        <v>-0.94714077350552806</v>
      </c>
      <c r="G652" s="3">
        <v>101.73904400000001</v>
      </c>
      <c r="H652" s="3">
        <v>14.4421192350956</v>
      </c>
      <c r="I652" s="3">
        <v>89</v>
      </c>
      <c r="J652" s="3">
        <v>90.9</v>
      </c>
      <c r="K652" s="3">
        <v>88</v>
      </c>
      <c r="L652" s="3">
        <v>1.16985376827895</v>
      </c>
    </row>
    <row r="653" spans="1:12" ht="15" customHeight="1" x14ac:dyDescent="0.25">
      <c r="A653" s="101">
        <v>43385</v>
      </c>
      <c r="B653" s="3">
        <v>90.52</v>
      </c>
      <c r="C653" s="99">
        <v>968369</v>
      </c>
      <c r="D653" s="3">
        <v>0.57999999999999796</v>
      </c>
      <c r="E653" s="3">
        <v>0.64487436068489901</v>
      </c>
      <c r="F653" s="3">
        <v>0.64487140256594899</v>
      </c>
      <c r="G653" s="3">
        <v>102.39512999999999</v>
      </c>
      <c r="H653" s="3">
        <v>15.180123734533099</v>
      </c>
      <c r="I653" s="3">
        <v>90.94</v>
      </c>
      <c r="J653" s="3">
        <v>92.28</v>
      </c>
      <c r="K653" s="3">
        <v>89.72</v>
      </c>
      <c r="L653" s="3">
        <v>1.8222722159729901</v>
      </c>
    </row>
    <row r="654" spans="1:12" ht="15" customHeight="1" x14ac:dyDescent="0.25">
      <c r="A654" s="101">
        <v>43388</v>
      </c>
      <c r="B654" s="3">
        <v>89.3</v>
      </c>
      <c r="C654" s="99">
        <v>938603</v>
      </c>
      <c r="D654" s="3">
        <v>-1.21999999999999</v>
      </c>
      <c r="E654" s="3">
        <v>-1.34776844896155</v>
      </c>
      <c r="F654" s="3">
        <v>-1.3477594100422401</v>
      </c>
      <c r="G654" s="3">
        <v>101.01509</v>
      </c>
      <c r="H654" s="3">
        <v>13.627772778402599</v>
      </c>
      <c r="I654" s="3">
        <v>90.54</v>
      </c>
      <c r="J654" s="3">
        <v>90.98</v>
      </c>
      <c r="K654" s="3">
        <v>88.18</v>
      </c>
      <c r="L654" s="3">
        <v>0.44994375703036099</v>
      </c>
    </row>
    <row r="655" spans="1:12" ht="15" customHeight="1" x14ac:dyDescent="0.25">
      <c r="A655" s="101">
        <v>43389</v>
      </c>
      <c r="B655" s="3">
        <v>92.68</v>
      </c>
      <c r="C655" s="99">
        <v>810452</v>
      </c>
      <c r="D655" s="3">
        <v>3.38</v>
      </c>
      <c r="E655" s="3">
        <v>3.78499440089585</v>
      </c>
      <c r="F655" s="3">
        <v>3.7849889556104799</v>
      </c>
      <c r="G655" s="3">
        <v>104.8385</v>
      </c>
      <c r="H655" s="3">
        <v>17.928571428571399</v>
      </c>
      <c r="I655" s="3">
        <v>89.44</v>
      </c>
      <c r="J655" s="3">
        <v>93.28</v>
      </c>
      <c r="K655" s="3">
        <v>88.74</v>
      </c>
      <c r="L655" s="3">
        <v>4.2519685039370003</v>
      </c>
    </row>
    <row r="656" spans="1:12" ht="15" customHeight="1" x14ac:dyDescent="0.25">
      <c r="A656" s="101">
        <v>43390</v>
      </c>
      <c r="B656" s="3">
        <v>90.4</v>
      </c>
      <c r="C656" s="99">
        <v>981152</v>
      </c>
      <c r="D656" s="3">
        <v>-2.2799999999999998</v>
      </c>
      <c r="E656" s="3">
        <v>-2.4600776866637801</v>
      </c>
      <c r="F656" s="3">
        <v>-2.4600790740042999</v>
      </c>
      <c r="G656" s="3">
        <v>102.25939</v>
      </c>
      <c r="H656" s="3">
        <v>15.0274353205849</v>
      </c>
      <c r="I656" s="3">
        <v>93.02</v>
      </c>
      <c r="J656" s="3">
        <v>93.68</v>
      </c>
      <c r="K656" s="3">
        <v>90.22</v>
      </c>
      <c r="L656" s="3">
        <v>1.6872890888638901</v>
      </c>
    </row>
    <row r="657" spans="1:12" ht="15" customHeight="1" x14ac:dyDescent="0.25">
      <c r="A657" s="101">
        <v>43391</v>
      </c>
      <c r="B657" s="3">
        <v>89.74</v>
      </c>
      <c r="C657" s="99">
        <v>534167</v>
      </c>
      <c r="D657" s="3">
        <v>-0.66000000000001002</v>
      </c>
      <c r="E657" s="3">
        <v>-0.73008849557523103</v>
      </c>
      <c r="F657" s="3">
        <v>-0.73009432190040902</v>
      </c>
      <c r="G657" s="3">
        <v>101.5128</v>
      </c>
      <c r="H657" s="3">
        <v>14.187626546681599</v>
      </c>
      <c r="I657" s="3">
        <v>90.5</v>
      </c>
      <c r="J657" s="3">
        <v>91.6</v>
      </c>
      <c r="K657" s="3">
        <v>89.38</v>
      </c>
      <c r="L657" s="3">
        <v>0.94488188976376697</v>
      </c>
    </row>
    <row r="658" spans="1:12" ht="15" customHeight="1" x14ac:dyDescent="0.25">
      <c r="A658" s="101">
        <v>43392</v>
      </c>
      <c r="B658" s="3">
        <v>88.46</v>
      </c>
      <c r="C658" s="99">
        <v>807021</v>
      </c>
      <c r="D658" s="3">
        <v>-1.28</v>
      </c>
      <c r="E658" s="3">
        <v>-1.42634276799643</v>
      </c>
      <c r="F658" s="3">
        <v>-1.42633244280523</v>
      </c>
      <c r="G658" s="3">
        <v>100.06489000000001</v>
      </c>
      <c r="H658" s="3">
        <v>12.558931383577001</v>
      </c>
      <c r="I658" s="3">
        <v>89.7</v>
      </c>
      <c r="J658" s="3">
        <v>89.7</v>
      </c>
      <c r="K658" s="3">
        <v>87.26</v>
      </c>
      <c r="L658" s="3">
        <v>-0.49493813273342102</v>
      </c>
    </row>
    <row r="659" spans="1:12" ht="15" customHeight="1" x14ac:dyDescent="0.25">
      <c r="A659" s="101">
        <v>43395</v>
      </c>
      <c r="B659" s="3">
        <v>86.78</v>
      </c>
      <c r="C659" s="99">
        <v>837763</v>
      </c>
      <c r="D659" s="3">
        <v>-1.6799999999999899</v>
      </c>
      <c r="E659" s="3">
        <v>-1.8991634637124</v>
      </c>
      <c r="F659" s="3">
        <v>-1.8991676301248199</v>
      </c>
      <c r="G659" s="3">
        <v>98.164490000000001</v>
      </c>
      <c r="H659" s="3">
        <v>10.4212485939257</v>
      </c>
      <c r="I659" s="3">
        <v>88.76</v>
      </c>
      <c r="J659" s="3">
        <v>89.68</v>
      </c>
      <c r="K659" s="3">
        <v>86.24</v>
      </c>
      <c r="L659" s="3">
        <v>-2.3847019122609701</v>
      </c>
    </row>
    <row r="660" spans="1:12" ht="15" customHeight="1" x14ac:dyDescent="0.25">
      <c r="A660" s="101">
        <v>43396</v>
      </c>
      <c r="B660" s="3">
        <v>84.5</v>
      </c>
      <c r="C660" s="99">
        <v>1280467</v>
      </c>
      <c r="D660" s="3">
        <v>-2.2799999999999998</v>
      </c>
      <c r="E660" s="3">
        <v>-2.6273334869785598</v>
      </c>
      <c r="F660" s="3">
        <v>-2.6273349965960202</v>
      </c>
      <c r="G660" s="3">
        <v>95.585380000000001</v>
      </c>
      <c r="H660" s="3">
        <v>7.5201124859392499</v>
      </c>
      <c r="I660" s="3">
        <v>86.6</v>
      </c>
      <c r="J660" s="3">
        <v>86.64</v>
      </c>
      <c r="K660" s="3">
        <v>84.24</v>
      </c>
      <c r="L660" s="3">
        <v>-4.9493813273340796</v>
      </c>
    </row>
    <row r="661" spans="1:12" ht="15" customHeight="1" x14ac:dyDescent="0.25">
      <c r="A661" s="101">
        <v>43397</v>
      </c>
      <c r="B661" s="3">
        <v>84.18</v>
      </c>
      <c r="C661" s="99">
        <v>1686189</v>
      </c>
      <c r="D661" s="3">
        <v>-0.31999999999999301</v>
      </c>
      <c r="E661" s="3">
        <v>-0.37869822485205801</v>
      </c>
      <c r="F661" s="3">
        <v>-0.37869389649337598</v>
      </c>
      <c r="G661" s="3">
        <v>95.223404000000002</v>
      </c>
      <c r="H661" s="3">
        <v>7.1129403824521802</v>
      </c>
      <c r="I661" s="3">
        <v>85.36</v>
      </c>
      <c r="J661" s="3">
        <v>85.76</v>
      </c>
      <c r="K661" s="3">
        <v>83.78</v>
      </c>
      <c r="L661" s="3">
        <v>-5.3093363329583703</v>
      </c>
    </row>
    <row r="662" spans="1:12" ht="15" customHeight="1" x14ac:dyDescent="0.25">
      <c r="A662" s="101">
        <v>43398</v>
      </c>
      <c r="B662" s="3">
        <v>85.92</v>
      </c>
      <c r="C662" s="99">
        <v>1927741</v>
      </c>
      <c r="D662" s="3">
        <v>1.73999999999999</v>
      </c>
      <c r="E662" s="3">
        <v>2.0669992872416101</v>
      </c>
      <c r="F662" s="3">
        <v>2.0669939503527899</v>
      </c>
      <c r="G662" s="3">
        <v>97.191665999999998</v>
      </c>
      <c r="H662" s="3">
        <v>9.3269583802024592</v>
      </c>
      <c r="I662" s="3">
        <v>83.84</v>
      </c>
      <c r="J662" s="3">
        <v>87.34</v>
      </c>
      <c r="K662" s="3">
        <v>82.6</v>
      </c>
      <c r="L662" s="3">
        <v>-3.3520809898762698</v>
      </c>
    </row>
    <row r="663" spans="1:12" ht="15" customHeight="1" x14ac:dyDescent="0.25">
      <c r="A663" s="101">
        <v>43399</v>
      </c>
      <c r="B663" s="3">
        <v>92.08</v>
      </c>
      <c r="C663" s="99">
        <v>4484945</v>
      </c>
      <c r="D663" s="3">
        <v>6.1599999999999904</v>
      </c>
      <c r="E663" s="3">
        <v>7.16945996275604</v>
      </c>
      <c r="F663" s="3">
        <v>7.1694665672260296</v>
      </c>
      <c r="G663" s="3">
        <v>104.15979</v>
      </c>
      <c r="H663" s="3">
        <v>17.1651181102362</v>
      </c>
      <c r="I663" s="3">
        <v>90</v>
      </c>
      <c r="J663" s="3">
        <v>93.46</v>
      </c>
      <c r="K663" s="3">
        <v>86.02</v>
      </c>
      <c r="L663" s="3">
        <v>3.5770528683914402</v>
      </c>
    </row>
    <row r="664" spans="1:12" ht="15" customHeight="1" x14ac:dyDescent="0.25">
      <c r="A664" s="101">
        <v>43402</v>
      </c>
      <c r="B664" s="3">
        <v>93.9</v>
      </c>
      <c r="C664" s="99">
        <v>1582258</v>
      </c>
      <c r="D664" s="3">
        <v>1.82</v>
      </c>
      <c r="E664" s="3">
        <v>1.9765421372719401</v>
      </c>
      <c r="F664" s="3">
        <v>1.9765400832701201</v>
      </c>
      <c r="G664" s="3">
        <v>106.21854999999999</v>
      </c>
      <c r="H664" s="3">
        <v>19.480933633295798</v>
      </c>
      <c r="I664" s="3">
        <v>94.94</v>
      </c>
      <c r="J664" s="3">
        <v>97.26</v>
      </c>
      <c r="K664" s="3">
        <v>93.7</v>
      </c>
      <c r="L664" s="3">
        <v>5.6242969628796304</v>
      </c>
    </row>
    <row r="665" spans="1:12" ht="15" customHeight="1" x14ac:dyDescent="0.25">
      <c r="A665" s="101">
        <v>43403</v>
      </c>
      <c r="B665" s="3">
        <v>94.4</v>
      </c>
      <c r="C665" s="99">
        <v>1183708</v>
      </c>
      <c r="D665" s="3">
        <v>0.5</v>
      </c>
      <c r="E665" s="3">
        <v>0.532481363152292</v>
      </c>
      <c r="F665" s="3">
        <v>0.53247761337356003</v>
      </c>
      <c r="G665" s="3">
        <v>106.78413999999999</v>
      </c>
      <c r="H665" s="3">
        <v>20.117142857142799</v>
      </c>
      <c r="I665" s="3">
        <v>94.86</v>
      </c>
      <c r="J665" s="3">
        <v>95.42</v>
      </c>
      <c r="K665" s="3">
        <v>93.16</v>
      </c>
      <c r="L665" s="3">
        <v>6.1867266591675998</v>
      </c>
    </row>
    <row r="666" spans="1:12" ht="15" customHeight="1" x14ac:dyDescent="0.25">
      <c r="A666" s="101">
        <v>43404</v>
      </c>
      <c r="B666" s="3">
        <v>97.62</v>
      </c>
      <c r="C666" s="99">
        <v>1252400</v>
      </c>
      <c r="D666" s="3">
        <v>3.21999999999999</v>
      </c>
      <c r="E666" s="3">
        <v>3.41101694915253</v>
      </c>
      <c r="F666" s="3">
        <v>3.41102152435746</v>
      </c>
      <c r="G666" s="3">
        <v>110.42657</v>
      </c>
      <c r="H666" s="3">
        <v>24.2143644544431</v>
      </c>
      <c r="I666" s="3">
        <v>96.12</v>
      </c>
      <c r="J666" s="3">
        <v>98.3</v>
      </c>
      <c r="K666" s="3">
        <v>95.62</v>
      </c>
      <c r="L666" s="3">
        <v>9.8087739032620895</v>
      </c>
    </row>
    <row r="667" spans="1:12" ht="15" customHeight="1" x14ac:dyDescent="0.25">
      <c r="A667" s="101">
        <v>43405</v>
      </c>
      <c r="B667" s="3">
        <v>100.25</v>
      </c>
      <c r="C667" s="99">
        <v>958884</v>
      </c>
      <c r="D667" s="3">
        <v>2.6299999999999901</v>
      </c>
      <c r="E667" s="3">
        <v>2.6941200573652901</v>
      </c>
      <c r="F667" s="3">
        <v>2.6941160990511599</v>
      </c>
      <c r="G667" s="3">
        <v>113.40159</v>
      </c>
      <c r="H667" s="3">
        <v>27.560843644544399</v>
      </c>
      <c r="I667" s="3">
        <v>97.94</v>
      </c>
      <c r="J667" s="3">
        <v>100.7</v>
      </c>
      <c r="K667" s="3">
        <v>97</v>
      </c>
      <c r="L667" s="3">
        <v>12.767154105736701</v>
      </c>
    </row>
    <row r="668" spans="1:12" ht="15" customHeight="1" x14ac:dyDescent="0.25">
      <c r="A668" s="101">
        <v>43406</v>
      </c>
      <c r="B668" s="3">
        <v>103.5</v>
      </c>
      <c r="C668" s="99">
        <v>709879</v>
      </c>
      <c r="D668" s="3">
        <v>3.25</v>
      </c>
      <c r="E668" s="3">
        <v>3.2418952618453898</v>
      </c>
      <c r="F668" s="3">
        <v>3.2418945801377199</v>
      </c>
      <c r="G668" s="3">
        <v>117.07795</v>
      </c>
      <c r="H668" s="3">
        <v>31.696231721034799</v>
      </c>
      <c r="I668" s="3">
        <v>102.2</v>
      </c>
      <c r="J668" s="3">
        <v>103.8</v>
      </c>
      <c r="K668" s="3">
        <v>100.55</v>
      </c>
      <c r="L668" s="3">
        <v>16.422947131608499</v>
      </c>
    </row>
    <row r="669" spans="1:12" ht="15" customHeight="1" x14ac:dyDescent="0.25">
      <c r="A669" s="101">
        <v>43409</v>
      </c>
      <c r="B669" s="3">
        <v>101.35</v>
      </c>
      <c r="C669" s="99">
        <v>1063449</v>
      </c>
      <c r="D669" s="3">
        <v>-2.15</v>
      </c>
      <c r="E669" s="3">
        <v>-2.0772946859903301</v>
      </c>
      <c r="F669" s="3">
        <v>-2.0772912405794499</v>
      </c>
      <c r="G669" s="3">
        <v>114.6459</v>
      </c>
      <c r="H669" s="3">
        <v>28.960517435320501</v>
      </c>
      <c r="I669" s="3">
        <v>103.65</v>
      </c>
      <c r="J669" s="3">
        <v>104.85</v>
      </c>
      <c r="K669" s="3">
        <v>100.7</v>
      </c>
      <c r="L669" s="3">
        <v>14.0044994375702</v>
      </c>
    </row>
    <row r="670" spans="1:12" ht="15" customHeight="1" x14ac:dyDescent="0.25">
      <c r="A670" s="101">
        <v>43410</v>
      </c>
      <c r="B670" s="3">
        <v>101.7</v>
      </c>
      <c r="C670" s="99">
        <v>633736</v>
      </c>
      <c r="D670" s="3">
        <v>0.35000000000000803</v>
      </c>
      <c r="E670" s="3">
        <v>0.34533793783917399</v>
      </c>
      <c r="F670" s="3">
        <v>0.345332890229821</v>
      </c>
      <c r="G670" s="3">
        <v>115.04181</v>
      </c>
      <c r="H670" s="3">
        <v>29.4058605174353</v>
      </c>
      <c r="I670" s="3">
        <v>102.05</v>
      </c>
      <c r="J670" s="3">
        <v>102.65</v>
      </c>
      <c r="K670" s="3">
        <v>100.05</v>
      </c>
      <c r="L670" s="3">
        <v>14.3982002249718</v>
      </c>
    </row>
    <row r="671" spans="1:12" ht="15" customHeight="1" x14ac:dyDescent="0.25">
      <c r="A671" s="101">
        <v>43411</v>
      </c>
      <c r="B671" s="3">
        <v>101.6</v>
      </c>
      <c r="C671" s="99">
        <v>720226</v>
      </c>
      <c r="D671" s="3">
        <v>-0.100000000000008</v>
      </c>
      <c r="E671" s="3">
        <v>-9.8328416912496497E-2</v>
      </c>
      <c r="F671" s="3">
        <v>-9.8324252721682104E-2</v>
      </c>
      <c r="G671" s="3">
        <v>114.928696</v>
      </c>
      <c r="H671" s="3">
        <v>29.278623172103401</v>
      </c>
      <c r="I671" s="3">
        <v>102.05</v>
      </c>
      <c r="J671" s="3">
        <v>102.45</v>
      </c>
      <c r="K671" s="3">
        <v>99.88</v>
      </c>
      <c r="L671" s="3">
        <v>14.285714285714199</v>
      </c>
    </row>
    <row r="672" spans="1:12" ht="15" customHeight="1" x14ac:dyDescent="0.25">
      <c r="A672" s="101">
        <v>43412</v>
      </c>
      <c r="B672" s="3">
        <v>101.7</v>
      </c>
      <c r="C672" s="99">
        <v>650961</v>
      </c>
      <c r="D672" s="3">
        <v>0.100000000000008</v>
      </c>
      <c r="E672" s="3">
        <v>9.8425196850393498E-2</v>
      </c>
      <c r="F672" s="3">
        <v>9.8421024458494794E-2</v>
      </c>
      <c r="G672" s="3">
        <v>115.04181</v>
      </c>
      <c r="H672" s="3">
        <v>29.4058605174353</v>
      </c>
      <c r="I672" s="3">
        <v>102.55</v>
      </c>
      <c r="J672" s="3">
        <v>103.55</v>
      </c>
      <c r="K672" s="3">
        <v>101.1</v>
      </c>
      <c r="L672" s="3">
        <v>14.3982002249718</v>
      </c>
    </row>
    <row r="673" spans="1:12" ht="15" customHeight="1" x14ac:dyDescent="0.25">
      <c r="A673" s="101">
        <v>43413</v>
      </c>
      <c r="B673" s="3">
        <v>100.8</v>
      </c>
      <c r="C673" s="99">
        <v>428997</v>
      </c>
      <c r="D673" s="3">
        <v>-0.90000000000000502</v>
      </c>
      <c r="E673" s="3">
        <v>-0.88495575221238998</v>
      </c>
      <c r="F673" s="3">
        <v>-0.88494782896756297</v>
      </c>
      <c r="G673" s="3">
        <v>114.02375000000001</v>
      </c>
      <c r="H673" s="3">
        <v>28.260686164229401</v>
      </c>
      <c r="I673" s="3">
        <v>101.3</v>
      </c>
      <c r="J673" s="3">
        <v>102.2</v>
      </c>
      <c r="K673" s="3">
        <v>100.15</v>
      </c>
      <c r="L673" s="3">
        <v>13.3858267716535</v>
      </c>
    </row>
    <row r="674" spans="1:12" ht="15" customHeight="1" x14ac:dyDescent="0.25">
      <c r="A674" s="101">
        <v>43416</v>
      </c>
      <c r="B674" s="3">
        <v>96.4</v>
      </c>
      <c r="C674" s="99">
        <v>787838</v>
      </c>
      <c r="D674" s="3">
        <v>-4.3999999999999897</v>
      </c>
      <c r="E674" s="3">
        <v>-4.3650793650793602</v>
      </c>
      <c r="F674" s="3">
        <v>-4.3650818360210097</v>
      </c>
      <c r="G674" s="3">
        <v>109.04652</v>
      </c>
      <c r="H674" s="3">
        <v>22.6620022497187</v>
      </c>
      <c r="I674" s="3">
        <v>101.2</v>
      </c>
      <c r="J674" s="3">
        <v>101.5</v>
      </c>
      <c r="K674" s="3">
        <v>96.26</v>
      </c>
      <c r="L674" s="3">
        <v>8.4364454443194603</v>
      </c>
    </row>
    <row r="675" spans="1:12" ht="15" customHeight="1" x14ac:dyDescent="0.25">
      <c r="A675" s="101">
        <v>43417</v>
      </c>
      <c r="B675" s="3">
        <v>95.3</v>
      </c>
      <c r="C675" s="99">
        <v>833180</v>
      </c>
      <c r="D675" s="3">
        <v>-1.1000000000000001</v>
      </c>
      <c r="E675" s="3">
        <v>-1.14107883817428</v>
      </c>
      <c r="F675" s="3">
        <v>-1.14107630394807</v>
      </c>
      <c r="G675" s="3">
        <v>107.802216</v>
      </c>
      <c r="H675" s="3">
        <v>21.2623352080989</v>
      </c>
      <c r="I675" s="3">
        <v>96.2</v>
      </c>
      <c r="J675" s="3">
        <v>97.64</v>
      </c>
      <c r="K675" s="3">
        <v>94.3</v>
      </c>
      <c r="L675" s="3">
        <v>7.1991001124859197</v>
      </c>
    </row>
    <row r="676" spans="1:12" ht="15" customHeight="1" x14ac:dyDescent="0.25">
      <c r="A676" s="101">
        <v>43418</v>
      </c>
      <c r="B676" s="3">
        <v>97</v>
      </c>
      <c r="C676" s="99">
        <v>560846</v>
      </c>
      <c r="D676" s="3">
        <v>1.7</v>
      </c>
      <c r="E676" s="3">
        <v>1.7838405036726099</v>
      </c>
      <c r="F676" s="3">
        <v>1.7838353155931399</v>
      </c>
      <c r="G676" s="3">
        <v>109.72523</v>
      </c>
      <c r="H676" s="3">
        <v>23.425455568053899</v>
      </c>
      <c r="I676" s="3">
        <v>95.18</v>
      </c>
      <c r="J676" s="3">
        <v>98.2</v>
      </c>
      <c r="K676" s="3">
        <v>94</v>
      </c>
      <c r="L676" s="3">
        <v>9.1113610798650093</v>
      </c>
    </row>
    <row r="677" spans="1:12" ht="15" customHeight="1" x14ac:dyDescent="0.25">
      <c r="A677" s="101">
        <v>43419</v>
      </c>
      <c r="B677" s="3">
        <v>94.44</v>
      </c>
      <c r="C677" s="99">
        <v>583781</v>
      </c>
      <c r="D677" s="3">
        <v>-2.56</v>
      </c>
      <c r="E677" s="3">
        <v>-2.63917525773196</v>
      </c>
      <c r="F677" s="3">
        <v>-2.6391742354971499</v>
      </c>
      <c r="G677" s="3">
        <v>106.82939</v>
      </c>
      <c r="H677" s="3">
        <v>20.168042744656901</v>
      </c>
      <c r="I677" s="3">
        <v>97.96</v>
      </c>
      <c r="J677" s="3">
        <v>98.32</v>
      </c>
      <c r="K677" s="3">
        <v>93.98</v>
      </c>
      <c r="L677" s="3">
        <v>6.2317210348706302</v>
      </c>
    </row>
    <row r="678" spans="1:12" ht="15" customHeight="1" x14ac:dyDescent="0.25">
      <c r="A678" s="101">
        <v>43420</v>
      </c>
      <c r="B678" s="3">
        <v>94.38</v>
      </c>
      <c r="C678" s="99">
        <v>367503</v>
      </c>
      <c r="D678" s="3">
        <v>-6.0000000000002197E-2</v>
      </c>
      <c r="E678" s="3">
        <v>-6.35324015247795E-2</v>
      </c>
      <c r="F678" s="3">
        <v>-6.3540566879582899E-2</v>
      </c>
      <c r="G678" s="3">
        <v>106.76151</v>
      </c>
      <c r="H678" s="3">
        <v>20.091687289088799</v>
      </c>
      <c r="I678" s="3">
        <v>94.48</v>
      </c>
      <c r="J678" s="3">
        <v>96.44</v>
      </c>
      <c r="K678" s="3">
        <v>93.5</v>
      </c>
      <c r="L678" s="3">
        <v>6.1642294713160704</v>
      </c>
    </row>
    <row r="679" spans="1:12" ht="15" customHeight="1" x14ac:dyDescent="0.25">
      <c r="A679" s="101">
        <v>43423</v>
      </c>
      <c r="B679" s="3">
        <v>92.06</v>
      </c>
      <c r="C679" s="99">
        <v>471975</v>
      </c>
      <c r="D679" s="3">
        <v>-2.3199999999999901</v>
      </c>
      <c r="E679" s="3">
        <v>-2.4581479126933599</v>
      </c>
      <c r="F679" s="3">
        <v>-2.45814245227518</v>
      </c>
      <c r="G679" s="3">
        <v>104.13715999999999</v>
      </c>
      <c r="H679" s="3">
        <v>17.139662542182201</v>
      </c>
      <c r="I679" s="3">
        <v>94.38</v>
      </c>
      <c r="J679" s="3">
        <v>95.62</v>
      </c>
      <c r="K679" s="3">
        <v>91.82</v>
      </c>
      <c r="L679" s="3">
        <v>3.5545556805399201</v>
      </c>
    </row>
    <row r="680" spans="1:12" ht="15" customHeight="1" x14ac:dyDescent="0.25">
      <c r="A680" s="101">
        <v>43424</v>
      </c>
      <c r="B680" s="3">
        <v>89.44</v>
      </c>
      <c r="C680" s="99">
        <v>1007353</v>
      </c>
      <c r="D680" s="3">
        <v>-2.62</v>
      </c>
      <c r="E680" s="3">
        <v>-2.84597001955246</v>
      </c>
      <c r="F680" s="3">
        <v>-2.8459639191235699</v>
      </c>
      <c r="G680" s="3">
        <v>101.17345400000001</v>
      </c>
      <c r="H680" s="3">
        <v>13.8059100112485</v>
      </c>
      <c r="I680" s="3">
        <v>91.9</v>
      </c>
      <c r="J680" s="3">
        <v>91.9</v>
      </c>
      <c r="K680" s="3">
        <v>88.12</v>
      </c>
      <c r="L680" s="3">
        <v>0.60742407199099202</v>
      </c>
    </row>
    <row r="681" spans="1:12" ht="15" customHeight="1" x14ac:dyDescent="0.25">
      <c r="A681" s="101">
        <v>43425</v>
      </c>
      <c r="B681" s="3">
        <v>89.08</v>
      </c>
      <c r="C681" s="99">
        <v>990270</v>
      </c>
      <c r="D681" s="3">
        <v>-0.35999999999999899</v>
      </c>
      <c r="E681" s="3">
        <v>-0.40250447227191399</v>
      </c>
      <c r="F681" s="3">
        <v>-0.40250083781859702</v>
      </c>
      <c r="G681" s="3">
        <v>100.76622999999999</v>
      </c>
      <c r="H681" s="3">
        <v>13.3478402699662</v>
      </c>
      <c r="I681" s="3">
        <v>89.64</v>
      </c>
      <c r="J681" s="3">
        <v>90.98</v>
      </c>
      <c r="K681" s="3">
        <v>88.4</v>
      </c>
      <c r="L681" s="3">
        <v>0.202474690663658</v>
      </c>
    </row>
    <row r="682" spans="1:12" ht="15" customHeight="1" x14ac:dyDescent="0.25">
      <c r="A682" s="101">
        <v>43426</v>
      </c>
      <c r="B682" s="3">
        <v>88.36</v>
      </c>
      <c r="C682" s="99">
        <v>440673</v>
      </c>
      <c r="D682" s="3">
        <v>-0.71999999999999797</v>
      </c>
      <c r="E682" s="3">
        <v>-0.80826223619218096</v>
      </c>
      <c r="F682" s="3">
        <v>-0.80826681716682502</v>
      </c>
      <c r="G682" s="3">
        <v>99.951769999999996</v>
      </c>
      <c r="H682" s="3">
        <v>12.431687289088799</v>
      </c>
      <c r="I682" s="3">
        <v>89.52</v>
      </c>
      <c r="J682" s="3">
        <v>89.9</v>
      </c>
      <c r="K682" s="3">
        <v>88.34</v>
      </c>
      <c r="L682" s="3">
        <v>-0.60742407199100801</v>
      </c>
    </row>
    <row r="683" spans="1:12" ht="15" customHeight="1" x14ac:dyDescent="0.25">
      <c r="A683" s="101">
        <v>43427</v>
      </c>
      <c r="B683" s="3">
        <v>88.78</v>
      </c>
      <c r="C683" s="99">
        <v>517135</v>
      </c>
      <c r="D683" s="3">
        <v>0.42000000000000098</v>
      </c>
      <c r="E683" s="3">
        <v>0.47532820280669003</v>
      </c>
      <c r="F683" s="3">
        <v>0.47532424888525598</v>
      </c>
      <c r="G683" s="3">
        <v>100.42686500000001</v>
      </c>
      <c r="H683" s="3">
        <v>12.966102362204699</v>
      </c>
      <c r="I683" s="3">
        <v>88.36</v>
      </c>
      <c r="J683" s="3">
        <v>89.64</v>
      </c>
      <c r="K683" s="3">
        <v>87.8</v>
      </c>
      <c r="L683" s="3">
        <v>-0.134983127109116</v>
      </c>
    </row>
    <row r="684" spans="1:12" ht="15" customHeight="1" x14ac:dyDescent="0.25">
      <c r="A684" s="101">
        <v>43430</v>
      </c>
      <c r="B684" s="3">
        <v>89.06</v>
      </c>
      <c r="C684" s="99">
        <v>848181</v>
      </c>
      <c r="D684" s="3">
        <v>0.28000000000000103</v>
      </c>
      <c r="E684" s="3">
        <v>0.31538634827663597</v>
      </c>
      <c r="F684" s="3">
        <v>0.31538871595762002</v>
      </c>
      <c r="G684" s="3">
        <v>100.7436</v>
      </c>
      <c r="H684" s="3">
        <v>13.322384701912201</v>
      </c>
      <c r="I684" s="3">
        <v>89</v>
      </c>
      <c r="J684" s="3">
        <v>89.96</v>
      </c>
      <c r="K684" s="3">
        <v>88.14</v>
      </c>
      <c r="L684" s="3">
        <v>0.179977502812144</v>
      </c>
    </row>
    <row r="685" spans="1:12" ht="15" customHeight="1" x14ac:dyDescent="0.25">
      <c r="A685" s="101">
        <v>43431</v>
      </c>
      <c r="B685" s="3">
        <v>88.66</v>
      </c>
      <c r="C685" s="99">
        <v>938302</v>
      </c>
      <c r="D685" s="3">
        <v>-0.40000000000000502</v>
      </c>
      <c r="E685" s="3">
        <v>-0.44913541432742798</v>
      </c>
      <c r="F685" s="3">
        <v>-0.44913026733212003</v>
      </c>
      <c r="G685" s="3">
        <v>100.29113</v>
      </c>
      <c r="H685" s="3">
        <v>12.8134195725534</v>
      </c>
      <c r="I685" s="3">
        <v>89.5</v>
      </c>
      <c r="J685" s="3">
        <v>89.56</v>
      </c>
      <c r="K685" s="3">
        <v>87.86</v>
      </c>
      <c r="L685" s="3">
        <v>-0.269966254218232</v>
      </c>
    </row>
    <row r="686" spans="1:12" ht="15" customHeight="1" x14ac:dyDescent="0.25">
      <c r="A686" s="101">
        <v>43432</v>
      </c>
      <c r="B686" s="3">
        <v>88.3</v>
      </c>
      <c r="C686" s="99">
        <v>570558</v>
      </c>
      <c r="D686" s="3">
        <v>-0.35999999999999899</v>
      </c>
      <c r="E686" s="3">
        <v>-0.40604556733588798</v>
      </c>
      <c r="F686" s="3">
        <v>-0.40605186121643799</v>
      </c>
      <c r="G686" s="3">
        <v>99.883895999999993</v>
      </c>
      <c r="H686" s="3">
        <v>12.355338582677099</v>
      </c>
      <c r="I686" s="3">
        <v>89.34</v>
      </c>
      <c r="J686" s="3">
        <v>89.44</v>
      </c>
      <c r="K686" s="3">
        <v>88.02</v>
      </c>
      <c r="L686" s="3">
        <v>-0.674915635545566</v>
      </c>
    </row>
    <row r="687" spans="1:12" ht="15" customHeight="1" x14ac:dyDescent="0.25">
      <c r="A687" s="101">
        <v>43433</v>
      </c>
      <c r="B687" s="3">
        <v>88.86</v>
      </c>
      <c r="C687" s="99">
        <v>695788</v>
      </c>
      <c r="D687" s="3">
        <v>0.56000000000000205</v>
      </c>
      <c r="E687" s="3">
        <v>0.634201585503957</v>
      </c>
      <c r="F687" s="3">
        <v>0.63420533776537003</v>
      </c>
      <c r="G687" s="3">
        <v>100.517365</v>
      </c>
      <c r="H687" s="3">
        <v>13.067902137232799</v>
      </c>
      <c r="I687" s="3">
        <v>89.58</v>
      </c>
      <c r="J687" s="3">
        <v>90.76</v>
      </c>
      <c r="K687" s="3">
        <v>88.6</v>
      </c>
      <c r="L687" s="3">
        <v>-4.4994375703044098E-2</v>
      </c>
    </row>
    <row r="688" spans="1:12" ht="15" customHeight="1" x14ac:dyDescent="0.25">
      <c r="A688" s="101">
        <v>43434</v>
      </c>
      <c r="B688" s="3">
        <v>88.74</v>
      </c>
      <c r="C688" s="99">
        <v>939961</v>
      </c>
      <c r="D688" s="3">
        <v>-0.12000000000000401</v>
      </c>
      <c r="E688" s="3">
        <v>-0.135043889264019</v>
      </c>
      <c r="F688" s="3">
        <v>-0.13505129188374701</v>
      </c>
      <c r="G688" s="3">
        <v>100.381615</v>
      </c>
      <c r="H688" s="3">
        <v>12.9152024746906</v>
      </c>
      <c r="I688" s="3">
        <v>89.1</v>
      </c>
      <c r="J688" s="3">
        <v>89.5</v>
      </c>
      <c r="K688" s="3">
        <v>87.62</v>
      </c>
      <c r="L688" s="3">
        <v>-0.17997750281215999</v>
      </c>
    </row>
    <row r="689" spans="1:12" ht="15" customHeight="1" x14ac:dyDescent="0.25">
      <c r="A689" s="101">
        <v>43437</v>
      </c>
      <c r="B689" s="3">
        <v>91</v>
      </c>
      <c r="C689" s="99">
        <v>810948</v>
      </c>
      <c r="D689" s="3">
        <v>2.2599999999999998</v>
      </c>
      <c r="E689" s="3">
        <v>2.5467658327698901</v>
      </c>
      <c r="F689" s="3">
        <v>2.5467661583249201</v>
      </c>
      <c r="G689" s="3">
        <v>102.93810000000001</v>
      </c>
      <c r="H689" s="3">
        <v>15.7908886389201</v>
      </c>
      <c r="I689" s="3">
        <v>90.38</v>
      </c>
      <c r="J689" s="3">
        <v>91.86</v>
      </c>
      <c r="K689" s="3">
        <v>90.08</v>
      </c>
      <c r="L689" s="3">
        <v>2.3622047244094402</v>
      </c>
    </row>
    <row r="690" spans="1:12" ht="15" customHeight="1" x14ac:dyDescent="0.25">
      <c r="A690" s="101">
        <v>43438</v>
      </c>
      <c r="B690" s="3">
        <v>89.28</v>
      </c>
      <c r="C690" s="99">
        <v>533495</v>
      </c>
      <c r="D690" s="3">
        <v>-1.71999999999999</v>
      </c>
      <c r="E690" s="3">
        <v>-1.8901098901098901</v>
      </c>
      <c r="F690" s="3">
        <v>-1.8901067729052801</v>
      </c>
      <c r="G690" s="3">
        <v>100.99245999999999</v>
      </c>
      <c r="H690" s="3">
        <v>13.6023172103486</v>
      </c>
      <c r="I690" s="3">
        <v>91</v>
      </c>
      <c r="J690" s="3">
        <v>91.2</v>
      </c>
      <c r="K690" s="3">
        <v>89.28</v>
      </c>
      <c r="L690" s="3">
        <v>0.42744656917884699</v>
      </c>
    </row>
    <row r="691" spans="1:12" ht="15" customHeight="1" x14ac:dyDescent="0.25">
      <c r="A691" s="101">
        <v>43439</v>
      </c>
      <c r="B691" s="3">
        <v>89.76</v>
      </c>
      <c r="C691" s="99">
        <v>715256</v>
      </c>
      <c r="D691" s="3">
        <v>0.48000000000000398</v>
      </c>
      <c r="E691" s="3">
        <v>0.53763440860214995</v>
      </c>
      <c r="F691" s="3">
        <v>0.53763419566175097</v>
      </c>
      <c r="G691" s="3">
        <v>101.53543000000001</v>
      </c>
      <c r="H691" s="3">
        <v>14.213082114735601</v>
      </c>
      <c r="I691" s="3">
        <v>88</v>
      </c>
      <c r="J691" s="3">
        <v>90.44</v>
      </c>
      <c r="K691" s="3">
        <v>87.24</v>
      </c>
      <c r="L691" s="3">
        <v>0.96737907761529696</v>
      </c>
    </row>
    <row r="692" spans="1:12" ht="15" customHeight="1" x14ac:dyDescent="0.25">
      <c r="A692" s="101">
        <v>43440</v>
      </c>
      <c r="B692" s="3">
        <v>86.24</v>
      </c>
      <c r="C692" s="99">
        <v>1143661</v>
      </c>
      <c r="D692" s="3">
        <v>-3.5200000000000098</v>
      </c>
      <c r="E692" s="3">
        <v>-3.9215686274509798</v>
      </c>
      <c r="F692" s="3">
        <v>-3.9215670825444802</v>
      </c>
      <c r="G692" s="3">
        <v>97.553650000000005</v>
      </c>
      <c r="H692" s="3">
        <v>9.7341394825646699</v>
      </c>
      <c r="I692" s="3">
        <v>89.6</v>
      </c>
      <c r="J692" s="3">
        <v>89.6</v>
      </c>
      <c r="K692" s="3">
        <v>85.42</v>
      </c>
      <c r="L692" s="3">
        <v>-2.9921259842519801</v>
      </c>
    </row>
    <row r="693" spans="1:12" ht="15" customHeight="1" x14ac:dyDescent="0.25">
      <c r="A693" s="101">
        <v>43441</v>
      </c>
      <c r="B693" s="3">
        <v>86.06</v>
      </c>
      <c r="C693" s="99">
        <v>743554</v>
      </c>
      <c r="D693" s="3">
        <v>-0.179999999999992</v>
      </c>
      <c r="E693" s="3">
        <v>-0.208719851576988</v>
      </c>
      <c r="F693" s="3">
        <v>-0.20872617272649199</v>
      </c>
      <c r="G693" s="3">
        <v>97.350030000000004</v>
      </c>
      <c r="H693" s="3">
        <v>9.5050956130483595</v>
      </c>
      <c r="I693" s="3">
        <v>87.62</v>
      </c>
      <c r="J693" s="3">
        <v>89.78</v>
      </c>
      <c r="K693" s="3">
        <v>85.8</v>
      </c>
      <c r="L693" s="3">
        <v>-3.1946006749156299</v>
      </c>
    </row>
    <row r="694" spans="1:12" ht="15" customHeight="1" x14ac:dyDescent="0.25">
      <c r="A694" s="101">
        <v>43444</v>
      </c>
      <c r="B694" s="3">
        <v>84.22</v>
      </c>
      <c r="C694" s="99">
        <v>879234</v>
      </c>
      <c r="D694" s="3">
        <v>-1.84</v>
      </c>
      <c r="E694" s="3">
        <v>-2.1380432256565198</v>
      </c>
      <c r="F694" s="3">
        <v>-2.1380332394350599</v>
      </c>
      <c r="G694" s="3">
        <v>95.268653999999998</v>
      </c>
      <c r="H694" s="3">
        <v>7.16384026996624</v>
      </c>
      <c r="I694" s="3">
        <v>86.06</v>
      </c>
      <c r="J694" s="3">
        <v>86.62</v>
      </c>
      <c r="K694" s="3">
        <v>83.7</v>
      </c>
      <c r="L694" s="3">
        <v>-5.2643419572553496</v>
      </c>
    </row>
    <row r="695" spans="1:12" ht="15" customHeight="1" x14ac:dyDescent="0.25">
      <c r="A695" s="101">
        <v>43445</v>
      </c>
      <c r="B695" s="3">
        <v>84.34</v>
      </c>
      <c r="C695" s="99">
        <v>724133</v>
      </c>
      <c r="D695" s="3">
        <v>0.12000000000000401</v>
      </c>
      <c r="E695" s="3">
        <v>0.14248397055331899</v>
      </c>
      <c r="F695" s="3">
        <v>0.14247708380557</v>
      </c>
      <c r="G695" s="3">
        <v>95.404390000000006</v>
      </c>
      <c r="H695" s="3">
        <v>7.3165241844769398</v>
      </c>
      <c r="I695" s="3">
        <v>85.88</v>
      </c>
      <c r="J695" s="3">
        <v>87.14</v>
      </c>
      <c r="K695" s="3">
        <v>84.24</v>
      </c>
      <c r="L695" s="3">
        <v>-5.1293588301462298</v>
      </c>
    </row>
    <row r="696" spans="1:12" ht="15" customHeight="1" x14ac:dyDescent="0.25">
      <c r="A696" s="101">
        <v>43446</v>
      </c>
      <c r="B696" s="3">
        <v>87</v>
      </c>
      <c r="C696" s="99">
        <v>869620</v>
      </c>
      <c r="D696" s="3">
        <v>2.6599999999999899</v>
      </c>
      <c r="E696" s="3">
        <v>3.1539008774009898</v>
      </c>
      <c r="F696" s="3">
        <v>3.1539009892521599</v>
      </c>
      <c r="G696" s="3">
        <v>98.413349999999994</v>
      </c>
      <c r="H696" s="3">
        <v>10.701181102362099</v>
      </c>
      <c r="I696" s="3">
        <v>85.8</v>
      </c>
      <c r="J696" s="3">
        <v>87.68</v>
      </c>
      <c r="K696" s="3">
        <v>83.86</v>
      </c>
      <c r="L696" s="3">
        <v>-2.13723284589426</v>
      </c>
    </row>
    <row r="697" spans="1:12" ht="15" customHeight="1" x14ac:dyDescent="0.25">
      <c r="A697" s="101">
        <v>43447</v>
      </c>
      <c r="B697" s="3">
        <v>84.64</v>
      </c>
      <c r="C697" s="99">
        <v>773591</v>
      </c>
      <c r="D697" s="3">
        <v>-2.3599999999999901</v>
      </c>
      <c r="E697" s="3">
        <v>-2.7126436781609198</v>
      </c>
      <c r="F697" s="3">
        <v>-2.71264620094732</v>
      </c>
      <c r="G697" s="3">
        <v>95.743744000000007</v>
      </c>
      <c r="H697" s="3">
        <v>7.6982497187851502</v>
      </c>
      <c r="I697" s="3">
        <v>87.6</v>
      </c>
      <c r="J697" s="3">
        <v>87.74</v>
      </c>
      <c r="K697" s="3">
        <v>84.3</v>
      </c>
      <c r="L697" s="3">
        <v>-4.79190101237345</v>
      </c>
    </row>
    <row r="698" spans="1:12" ht="15" customHeight="1" x14ac:dyDescent="0.25">
      <c r="A698" s="101">
        <v>43448</v>
      </c>
      <c r="B698" s="3">
        <v>83.06</v>
      </c>
      <c r="C698" s="99">
        <v>1138168</v>
      </c>
      <c r="D698" s="3">
        <v>-1.5799999999999901</v>
      </c>
      <c r="E698" s="3">
        <v>-1.86672967863893</v>
      </c>
      <c r="F698" s="3">
        <v>-1.8667266657130199</v>
      </c>
      <c r="G698" s="3">
        <v>93.956469999999996</v>
      </c>
      <c r="H698" s="3">
        <v>5.6878177727783896</v>
      </c>
      <c r="I698" s="3">
        <v>84.6</v>
      </c>
      <c r="J698" s="3">
        <v>84.62</v>
      </c>
      <c r="K698" s="3">
        <v>82.36</v>
      </c>
      <c r="L698" s="3">
        <v>-6.5691788526434198</v>
      </c>
    </row>
    <row r="699" spans="1:12" ht="15" customHeight="1" x14ac:dyDescent="0.25">
      <c r="A699" s="101">
        <v>43451</v>
      </c>
      <c r="B699" s="3">
        <v>81.8</v>
      </c>
      <c r="C699" s="99">
        <v>1023102</v>
      </c>
      <c r="D699" s="3">
        <v>-1.26</v>
      </c>
      <c r="E699" s="3">
        <v>-1.51697568023116</v>
      </c>
      <c r="F699" s="3">
        <v>-1.51696844293958</v>
      </c>
      <c r="G699" s="3">
        <v>92.531180000000006</v>
      </c>
      <c r="H699" s="3">
        <v>4.0845669291338504</v>
      </c>
      <c r="I699" s="3">
        <v>83.28</v>
      </c>
      <c r="J699" s="3">
        <v>83.76</v>
      </c>
      <c r="K699" s="3">
        <v>81.28</v>
      </c>
      <c r="L699" s="3">
        <v>-7.9865016872890902</v>
      </c>
    </row>
    <row r="700" spans="1:12" ht="15" customHeight="1" x14ac:dyDescent="0.25">
      <c r="A700" s="101">
        <v>43452</v>
      </c>
      <c r="B700" s="3">
        <v>81.08</v>
      </c>
      <c r="C700" s="99">
        <v>1027204</v>
      </c>
      <c r="D700" s="3">
        <v>-0.71999999999999797</v>
      </c>
      <c r="E700" s="3">
        <v>-0.88019559902200395</v>
      </c>
      <c r="F700" s="3">
        <v>-0.88020059832805098</v>
      </c>
      <c r="G700" s="3">
        <v>91.716719999999995</v>
      </c>
      <c r="H700" s="3">
        <v>3.16841394825645</v>
      </c>
      <c r="I700" s="3">
        <v>81.94</v>
      </c>
      <c r="J700" s="3">
        <v>83.34</v>
      </c>
      <c r="K700" s="3">
        <v>81.02</v>
      </c>
      <c r="L700" s="3">
        <v>-8.7964004499437607</v>
      </c>
    </row>
    <row r="701" spans="1:12" ht="15" customHeight="1" x14ac:dyDescent="0.25">
      <c r="A701" s="101">
        <v>43453</v>
      </c>
      <c r="B701" s="3">
        <v>81.94</v>
      </c>
      <c r="C701" s="99">
        <v>849702</v>
      </c>
      <c r="D701" s="3">
        <v>0.85999999999999899</v>
      </c>
      <c r="E701" s="3">
        <v>1.06068080907746</v>
      </c>
      <c r="F701" s="3">
        <v>1.0606844640758999</v>
      </c>
      <c r="G701" s="3">
        <v>92.689544999999995</v>
      </c>
      <c r="H701" s="3">
        <v>4.2627052868391297</v>
      </c>
      <c r="I701" s="3">
        <v>81.760000000000005</v>
      </c>
      <c r="J701" s="3">
        <v>83.7</v>
      </c>
      <c r="K701" s="3">
        <v>81.56</v>
      </c>
      <c r="L701" s="3">
        <v>-7.8290213723284596</v>
      </c>
    </row>
    <row r="702" spans="1:12" ht="15" customHeight="1" x14ac:dyDescent="0.25">
      <c r="A702" s="101">
        <v>43454</v>
      </c>
      <c r="B702" s="3">
        <v>80.84</v>
      </c>
      <c r="C702" s="99">
        <v>1203386</v>
      </c>
      <c r="D702" s="3">
        <v>-1.0999999999999901</v>
      </c>
      <c r="E702" s="3">
        <v>-1.3424456919697201</v>
      </c>
      <c r="F702" s="3">
        <v>-1.3424545346511201</v>
      </c>
      <c r="G702" s="3">
        <v>91.445229999999995</v>
      </c>
      <c r="H702" s="3">
        <v>2.86302587176601</v>
      </c>
      <c r="I702" s="3">
        <v>81.099999999999994</v>
      </c>
      <c r="J702" s="3">
        <v>82.28</v>
      </c>
      <c r="K702" s="3">
        <v>80.08</v>
      </c>
      <c r="L702" s="3">
        <v>-9.0663667041619806</v>
      </c>
    </row>
    <row r="703" spans="1:12" ht="15" customHeight="1" x14ac:dyDescent="0.25">
      <c r="A703" s="101">
        <v>43455</v>
      </c>
      <c r="B703" s="3">
        <v>82.34</v>
      </c>
      <c r="C703" s="99">
        <v>825415</v>
      </c>
      <c r="D703" s="3">
        <v>1.5</v>
      </c>
      <c r="E703" s="3">
        <v>1.8555170707570401</v>
      </c>
      <c r="F703" s="3">
        <v>1.85551504436043</v>
      </c>
      <c r="G703" s="3">
        <v>93.142009999999999</v>
      </c>
      <c r="H703" s="3">
        <v>4.7716647919010002</v>
      </c>
      <c r="I703" s="3">
        <v>81</v>
      </c>
      <c r="J703" s="3">
        <v>83.04</v>
      </c>
      <c r="K703" s="3">
        <v>80.459999999999994</v>
      </c>
      <c r="L703" s="3">
        <v>-7.3790776152980797</v>
      </c>
    </row>
    <row r="704" spans="1:12" ht="15" customHeight="1" x14ac:dyDescent="0.25">
      <c r="A704" s="101">
        <v>43461</v>
      </c>
      <c r="B704" s="3">
        <v>81.180000000000007</v>
      </c>
      <c r="C704" s="99">
        <v>932546</v>
      </c>
      <c r="D704" s="3">
        <v>-1.1599999999999899</v>
      </c>
      <c r="E704" s="3">
        <v>-1.4087928102987499</v>
      </c>
      <c r="F704" s="3">
        <v>-1.4087842854153501</v>
      </c>
      <c r="G704" s="3">
        <v>91.829840000000004</v>
      </c>
      <c r="H704" s="3">
        <v>3.29565804274465</v>
      </c>
      <c r="I704" s="3">
        <v>82.68</v>
      </c>
      <c r="J704" s="3">
        <v>83.8</v>
      </c>
      <c r="K704" s="3">
        <v>79.599999999999994</v>
      </c>
      <c r="L704" s="3">
        <v>-8.6839145106861597</v>
      </c>
    </row>
    <row r="705" spans="1:12" ht="15" customHeight="1" x14ac:dyDescent="0.25">
      <c r="A705" s="101">
        <v>43462</v>
      </c>
      <c r="B705" s="3">
        <v>81.599999999999994</v>
      </c>
      <c r="C705" s="99">
        <v>701813</v>
      </c>
      <c r="D705" s="3">
        <v>0.41999999999998699</v>
      </c>
      <c r="E705" s="3">
        <v>0.51736881005170998</v>
      </c>
      <c r="F705" s="3">
        <v>0.51735906324130698</v>
      </c>
      <c r="G705" s="3">
        <v>92.304929999999999</v>
      </c>
      <c r="H705" s="3">
        <v>3.8300674915635402</v>
      </c>
      <c r="I705" s="3">
        <v>81.819999999999993</v>
      </c>
      <c r="J705" s="3">
        <v>82.58</v>
      </c>
      <c r="K705" s="3">
        <v>81.08</v>
      </c>
      <c r="L705" s="3">
        <v>-8.2114735658042797</v>
      </c>
    </row>
    <row r="706" spans="1:12" ht="15" customHeight="1" x14ac:dyDescent="0.25">
      <c r="A706" s="101">
        <v>43467</v>
      </c>
      <c r="B706" s="3">
        <v>82.32</v>
      </c>
      <c r="C706" s="99">
        <v>796651</v>
      </c>
      <c r="D706" s="3">
        <v>0.71999999999999797</v>
      </c>
      <c r="E706" s="3">
        <v>0.88235294117646701</v>
      </c>
      <c r="F706" s="3">
        <v>0.88235807123193599</v>
      </c>
      <c r="G706" s="3">
        <v>93.119389999999996</v>
      </c>
      <c r="H706" s="3">
        <v>4.74622047244093</v>
      </c>
      <c r="I706" s="3">
        <v>81.599999999999994</v>
      </c>
      <c r="J706" s="3">
        <v>82.48</v>
      </c>
      <c r="K706" s="3">
        <v>79.12</v>
      </c>
      <c r="L706" s="3">
        <v>-7.4015748031496198</v>
      </c>
    </row>
    <row r="707" spans="1:12" ht="15" customHeight="1" x14ac:dyDescent="0.25">
      <c r="A707" s="101">
        <v>43468</v>
      </c>
      <c r="B707" s="3">
        <v>80.239999999999995</v>
      </c>
      <c r="C707" s="99">
        <v>728650</v>
      </c>
      <c r="D707" s="3">
        <v>-2.0799999999999899</v>
      </c>
      <c r="E707" s="3">
        <v>-2.52672497570456</v>
      </c>
      <c r="F707" s="3">
        <v>-2.5267240260057502</v>
      </c>
      <c r="G707" s="3">
        <v>90.76652</v>
      </c>
      <c r="H707" s="3">
        <v>2.0995725534308098</v>
      </c>
      <c r="I707" s="3">
        <v>82.32</v>
      </c>
      <c r="J707" s="3">
        <v>82.32</v>
      </c>
      <c r="K707" s="3">
        <v>80.08</v>
      </c>
      <c r="L707" s="3">
        <v>-9.7412823397075492</v>
      </c>
    </row>
    <row r="708" spans="1:12" ht="15" customHeight="1" x14ac:dyDescent="0.25">
      <c r="A708" s="101">
        <v>43469</v>
      </c>
      <c r="B708" s="3">
        <v>83.08</v>
      </c>
      <c r="C708" s="99">
        <v>441841</v>
      </c>
      <c r="D708" s="3">
        <v>2.84</v>
      </c>
      <c r="E708" s="3">
        <v>3.53938185443669</v>
      </c>
      <c r="F708" s="3">
        <v>3.53938324395381</v>
      </c>
      <c r="G708" s="3">
        <v>93.979095000000001</v>
      </c>
      <c r="H708" s="3">
        <v>5.7132677165354204</v>
      </c>
      <c r="I708" s="3">
        <v>80.599999999999994</v>
      </c>
      <c r="J708" s="3">
        <v>83.52</v>
      </c>
      <c r="K708" s="3">
        <v>80.599999999999994</v>
      </c>
      <c r="L708" s="3">
        <v>-6.5466816647919002</v>
      </c>
    </row>
    <row r="709" spans="1:12" ht="15" customHeight="1" x14ac:dyDescent="0.25">
      <c r="A709" s="101">
        <v>43472</v>
      </c>
      <c r="B709" s="3">
        <v>84.96</v>
      </c>
      <c r="C709" s="99">
        <v>516667</v>
      </c>
      <c r="D709" s="3">
        <v>1.8799999999999899</v>
      </c>
      <c r="E709" s="3">
        <v>2.2628791526239702</v>
      </c>
      <c r="F709" s="3">
        <v>2.2628809098448999</v>
      </c>
      <c r="G709" s="3">
        <v>96.105729999999994</v>
      </c>
      <c r="H709" s="3">
        <v>8.1054330708661197</v>
      </c>
      <c r="I709" s="3">
        <v>83.9</v>
      </c>
      <c r="J709" s="3">
        <v>85.34</v>
      </c>
      <c r="K709" s="3">
        <v>83.62</v>
      </c>
      <c r="L709" s="3">
        <v>-4.4319460067491603</v>
      </c>
    </row>
    <row r="710" spans="1:12" ht="15" customHeight="1" x14ac:dyDescent="0.25">
      <c r="A710" s="101">
        <v>43473</v>
      </c>
      <c r="B710" s="3">
        <v>85.3</v>
      </c>
      <c r="C710" s="99">
        <v>722602</v>
      </c>
      <c r="D710" s="3">
        <v>0.34000000000000302</v>
      </c>
      <c r="E710" s="3">
        <v>0.40018832391714998</v>
      </c>
      <c r="F710" s="3">
        <v>0.40018425540289099</v>
      </c>
      <c r="G710" s="3">
        <v>96.49033</v>
      </c>
      <c r="H710" s="3">
        <v>8.5380539932508306</v>
      </c>
      <c r="I710" s="3">
        <v>85.52</v>
      </c>
      <c r="J710" s="3">
        <v>86.34</v>
      </c>
      <c r="K710" s="3">
        <v>84.5</v>
      </c>
      <c r="L710" s="3">
        <v>-4.04949381327335</v>
      </c>
    </row>
    <row r="711" spans="1:12" ht="15" customHeight="1" x14ac:dyDescent="0.25">
      <c r="A711" s="101">
        <v>43474</v>
      </c>
      <c r="B711" s="3">
        <v>84.68</v>
      </c>
      <c r="C711" s="99">
        <v>705697</v>
      </c>
      <c r="D711" s="3">
        <v>-0.61999999999999</v>
      </c>
      <c r="E711" s="3">
        <v>-0.72684642438450797</v>
      </c>
      <c r="F711" s="3">
        <v>-0.72684589222566898</v>
      </c>
      <c r="G711" s="3">
        <v>95.788994000000002</v>
      </c>
      <c r="H711" s="3">
        <v>7.7491496062992002</v>
      </c>
      <c r="I711" s="3">
        <v>85.98</v>
      </c>
      <c r="J711" s="3">
        <v>86.56</v>
      </c>
      <c r="K711" s="3">
        <v>84.32</v>
      </c>
      <c r="L711" s="3">
        <v>-4.7469066366704098</v>
      </c>
    </row>
    <row r="712" spans="1:12" ht="15" customHeight="1" x14ac:dyDescent="0.25">
      <c r="A712" s="101">
        <v>43475</v>
      </c>
      <c r="B712" s="3">
        <v>85</v>
      </c>
      <c r="C712" s="99">
        <v>682682</v>
      </c>
      <c r="D712" s="3">
        <v>0.31999999999999301</v>
      </c>
      <c r="E712" s="3">
        <v>0.37789324515824502</v>
      </c>
      <c r="F712" s="3">
        <v>0.377899364931222</v>
      </c>
      <c r="G712" s="3">
        <v>96.150980000000004</v>
      </c>
      <c r="H712" s="3">
        <v>8.1563329583801991</v>
      </c>
      <c r="I712" s="3">
        <v>84.54</v>
      </c>
      <c r="J712" s="3">
        <v>85.46</v>
      </c>
      <c r="K712" s="3">
        <v>83.32</v>
      </c>
      <c r="L712" s="3">
        <v>-4.3869516310461201</v>
      </c>
    </row>
    <row r="713" spans="1:12" ht="15" customHeight="1" x14ac:dyDescent="0.25">
      <c r="A713" s="101">
        <v>43476</v>
      </c>
      <c r="B713" s="3">
        <v>89.72</v>
      </c>
      <c r="C713" s="99">
        <v>1437343</v>
      </c>
      <c r="D713" s="3">
        <v>4.71999999999999</v>
      </c>
      <c r="E713" s="3">
        <v>5.5529411764705801</v>
      </c>
      <c r="F713" s="3">
        <v>5.5529335218423999</v>
      </c>
      <c r="G713" s="3">
        <v>101.49018</v>
      </c>
      <c r="H713" s="3">
        <v>14.1621822272215</v>
      </c>
      <c r="I713" s="3">
        <v>85.48</v>
      </c>
      <c r="J713" s="3">
        <v>90.3</v>
      </c>
      <c r="K713" s="3">
        <v>84.72</v>
      </c>
      <c r="L713" s="3">
        <v>0.92238470191225297</v>
      </c>
    </row>
    <row r="714" spans="1:12" ht="15" customHeight="1" x14ac:dyDescent="0.25">
      <c r="A714" s="101">
        <v>43479</v>
      </c>
      <c r="B714" s="3">
        <v>91.32</v>
      </c>
      <c r="C714" s="99">
        <v>1064187</v>
      </c>
      <c r="D714" s="3">
        <v>1.5999999999999901</v>
      </c>
      <c r="E714" s="3">
        <v>1.78332590280874</v>
      </c>
      <c r="F714" s="3">
        <v>1.7833252438807401</v>
      </c>
      <c r="G714" s="3">
        <v>103.30007999999999</v>
      </c>
      <c r="H714" s="3">
        <v>16.198065241844699</v>
      </c>
      <c r="I714" s="3">
        <v>89.66</v>
      </c>
      <c r="J714" s="3">
        <v>92.7</v>
      </c>
      <c r="K714" s="3">
        <v>88.32</v>
      </c>
      <c r="L714" s="3">
        <v>2.7221597300337299</v>
      </c>
    </row>
    <row r="715" spans="1:12" ht="15" customHeight="1" x14ac:dyDescent="0.25">
      <c r="A715" s="101">
        <v>43480</v>
      </c>
      <c r="B715" s="3">
        <v>91.9</v>
      </c>
      <c r="C715" s="99">
        <v>1256461</v>
      </c>
      <c r="D715" s="3">
        <v>0.58000000000001195</v>
      </c>
      <c r="E715" s="3">
        <v>0.635129215943952</v>
      </c>
      <c r="F715" s="3">
        <v>0.63513987598073895</v>
      </c>
      <c r="G715" s="3">
        <v>103.95618</v>
      </c>
      <c r="H715" s="3">
        <v>16.9360854893138</v>
      </c>
      <c r="I715" s="3">
        <v>91.32</v>
      </c>
      <c r="J715" s="3">
        <v>92.86</v>
      </c>
      <c r="K715" s="3">
        <v>90.74</v>
      </c>
      <c r="L715" s="3">
        <v>3.3745781777277801</v>
      </c>
    </row>
    <row r="716" spans="1:12" ht="15" customHeight="1" x14ac:dyDescent="0.25">
      <c r="A716" s="101">
        <v>43481</v>
      </c>
      <c r="B716" s="3">
        <v>94.04</v>
      </c>
      <c r="C716" s="99">
        <v>1318591</v>
      </c>
      <c r="D716" s="3">
        <v>2.14</v>
      </c>
      <c r="E716" s="3">
        <v>2.3286180631120801</v>
      </c>
      <c r="F716" s="3">
        <v>2.3286109589636599</v>
      </c>
      <c r="G716" s="3">
        <v>106.376915</v>
      </c>
      <c r="H716" s="3">
        <v>19.659071991001099</v>
      </c>
      <c r="I716" s="3">
        <v>92.14</v>
      </c>
      <c r="J716" s="3">
        <v>95.1</v>
      </c>
      <c r="K716" s="3">
        <v>92.04</v>
      </c>
      <c r="L716" s="3">
        <v>5.7817772778402698</v>
      </c>
    </row>
    <row r="717" spans="1:12" ht="15" customHeight="1" x14ac:dyDescent="0.25">
      <c r="A717" s="101">
        <v>43482</v>
      </c>
      <c r="B717" s="3">
        <v>95.86</v>
      </c>
      <c r="C717" s="99">
        <v>1287506</v>
      </c>
      <c r="D717" s="3">
        <v>1.8199999999999901</v>
      </c>
      <c r="E717" s="3">
        <v>1.9353466609953001</v>
      </c>
      <c r="F717" s="3">
        <v>1.9353494129811899</v>
      </c>
      <c r="G717" s="3">
        <v>108.43568</v>
      </c>
      <c r="H717" s="3">
        <v>21.9748931383577</v>
      </c>
      <c r="I717" s="3">
        <v>94.84</v>
      </c>
      <c r="J717" s="3">
        <v>96.46</v>
      </c>
      <c r="K717" s="3">
        <v>94.04</v>
      </c>
      <c r="L717" s="3">
        <v>7.8290213723284499</v>
      </c>
    </row>
    <row r="718" spans="1:12" ht="15" customHeight="1" x14ac:dyDescent="0.25">
      <c r="A718" s="101">
        <v>43483</v>
      </c>
      <c r="B718" s="3">
        <v>95.18</v>
      </c>
      <c r="C718" s="99">
        <v>514131</v>
      </c>
      <c r="D718" s="3">
        <v>-0.67999999999999206</v>
      </c>
      <c r="E718" s="3">
        <v>-0.70936782808260701</v>
      </c>
      <c r="F718" s="3">
        <v>-0.70937351985988994</v>
      </c>
      <c r="G718" s="3">
        <v>107.666466</v>
      </c>
      <c r="H718" s="3">
        <v>21.109635545556699</v>
      </c>
      <c r="I718" s="3">
        <v>95.86</v>
      </c>
      <c r="J718" s="3">
        <v>96.5</v>
      </c>
      <c r="K718" s="3">
        <v>94.1</v>
      </c>
      <c r="L718" s="3">
        <v>7.0641169853768204</v>
      </c>
    </row>
    <row r="719" spans="1:12" ht="15" customHeight="1" x14ac:dyDescent="0.25">
      <c r="A719" s="101">
        <v>43486</v>
      </c>
      <c r="B719" s="3">
        <v>93.42</v>
      </c>
      <c r="C719" s="99">
        <v>474899</v>
      </c>
      <c r="D719" s="3">
        <v>-1.76</v>
      </c>
      <c r="E719" s="3">
        <v>-1.8491279680605199</v>
      </c>
      <c r="F719" s="3">
        <v>-1.8491282141646601</v>
      </c>
      <c r="G719" s="3">
        <v>105.67557499999999</v>
      </c>
      <c r="H719" s="3">
        <v>18.870163104611901</v>
      </c>
      <c r="I719" s="3">
        <v>95.4</v>
      </c>
      <c r="J719" s="3">
        <v>95.4</v>
      </c>
      <c r="K719" s="3">
        <v>93.16</v>
      </c>
      <c r="L719" s="3">
        <v>5.0843644544431896</v>
      </c>
    </row>
    <row r="720" spans="1:12" ht="15" customHeight="1" x14ac:dyDescent="0.25">
      <c r="A720" s="101">
        <v>43487</v>
      </c>
      <c r="B720" s="3">
        <v>91.9</v>
      </c>
      <c r="C720" s="99">
        <v>517804</v>
      </c>
      <c r="D720" s="3">
        <v>-1.51999999999999</v>
      </c>
      <c r="E720" s="3">
        <v>-1.62706058659815</v>
      </c>
      <c r="F720" s="3">
        <v>-1.62705052704941</v>
      </c>
      <c r="G720" s="3">
        <v>103.95618</v>
      </c>
      <c r="H720" s="3">
        <v>16.9360854893138</v>
      </c>
      <c r="I720" s="3">
        <v>93.38</v>
      </c>
      <c r="J720" s="3">
        <v>93.38</v>
      </c>
      <c r="K720" s="3">
        <v>91.1</v>
      </c>
      <c r="L720" s="3">
        <v>3.3745781777277801</v>
      </c>
    </row>
    <row r="721" spans="1:12" ht="15" customHeight="1" x14ac:dyDescent="0.25">
      <c r="A721" s="101">
        <v>43488</v>
      </c>
      <c r="B721" s="3">
        <v>91.42</v>
      </c>
      <c r="C721" s="99">
        <v>427981</v>
      </c>
      <c r="D721" s="3">
        <v>-0.48000000000000398</v>
      </c>
      <c r="E721" s="3">
        <v>-0.522306855277476</v>
      </c>
      <c r="F721" s="3">
        <v>-0.52231622978066095</v>
      </c>
      <c r="G721" s="3">
        <v>103.4132</v>
      </c>
      <c r="H721" s="3">
        <v>16.3253093363329</v>
      </c>
      <c r="I721" s="3">
        <v>91.9</v>
      </c>
      <c r="J721" s="3">
        <v>93</v>
      </c>
      <c r="K721" s="3">
        <v>91.2</v>
      </c>
      <c r="L721" s="3">
        <v>2.83464566929133</v>
      </c>
    </row>
    <row r="722" spans="1:12" ht="15" customHeight="1" x14ac:dyDescent="0.25">
      <c r="A722" s="101">
        <v>43489</v>
      </c>
      <c r="B722" s="3">
        <v>92.62</v>
      </c>
      <c r="C722" s="99">
        <v>425844</v>
      </c>
      <c r="D722" s="3">
        <v>1.2</v>
      </c>
      <c r="E722" s="3">
        <v>1.31262305841173</v>
      </c>
      <c r="F722" s="3">
        <v>1.31262740153093</v>
      </c>
      <c r="G722" s="3">
        <v>104.77063</v>
      </c>
      <c r="H722" s="3">
        <v>17.8522272215972</v>
      </c>
      <c r="I722" s="3">
        <v>91.94</v>
      </c>
      <c r="J722" s="3">
        <v>92.84</v>
      </c>
      <c r="K722" s="3">
        <v>91.46</v>
      </c>
      <c r="L722" s="3">
        <v>4.1844769403824502</v>
      </c>
    </row>
    <row r="723" spans="1:12" ht="15" customHeight="1" x14ac:dyDescent="0.25">
      <c r="A723" s="101">
        <v>43490</v>
      </c>
      <c r="B723" s="3">
        <v>92.48</v>
      </c>
      <c r="C723" s="99">
        <v>521355</v>
      </c>
      <c r="D723" s="3">
        <v>-0.14000000000000001</v>
      </c>
      <c r="E723" s="3">
        <v>-0.15115525804362201</v>
      </c>
      <c r="F723" s="3">
        <v>-0.151149229512126</v>
      </c>
      <c r="G723" s="3">
        <v>104.61227</v>
      </c>
      <c r="H723" s="3">
        <v>17.674094488188899</v>
      </c>
      <c r="I723" s="3">
        <v>92.94</v>
      </c>
      <c r="J723" s="3">
        <v>93.96</v>
      </c>
      <c r="K723" s="3">
        <v>92.4</v>
      </c>
      <c r="L723" s="3">
        <v>4.0269966254218197</v>
      </c>
    </row>
    <row r="724" spans="1:12" ht="15" customHeight="1" x14ac:dyDescent="0.25">
      <c r="A724" s="101">
        <v>43493</v>
      </c>
      <c r="B724" s="3">
        <v>93.94</v>
      </c>
      <c r="C724" s="99">
        <v>973110</v>
      </c>
      <c r="D724" s="3">
        <v>1.45999999999999</v>
      </c>
      <c r="E724" s="3">
        <v>1.5787197231833701</v>
      </c>
      <c r="F724" s="3">
        <v>1.5787153839602099</v>
      </c>
      <c r="G724" s="3">
        <v>106.2638</v>
      </c>
      <c r="H724" s="3">
        <v>19.531833520809801</v>
      </c>
      <c r="I724" s="3">
        <v>94</v>
      </c>
      <c r="J724" s="3">
        <v>96.38</v>
      </c>
      <c r="K724" s="3">
        <v>93.76</v>
      </c>
      <c r="L724" s="3">
        <v>5.66929133858266</v>
      </c>
    </row>
    <row r="725" spans="1:12" ht="15" customHeight="1" x14ac:dyDescent="0.25">
      <c r="A725" s="101">
        <v>43494</v>
      </c>
      <c r="B725" s="3">
        <v>94.3</v>
      </c>
      <c r="C725" s="99">
        <v>405711</v>
      </c>
      <c r="D725" s="3">
        <v>0.35999999999999899</v>
      </c>
      <c r="E725" s="3">
        <v>0.38322333404301401</v>
      </c>
      <c r="F725" s="3">
        <v>0.38322551988540998</v>
      </c>
      <c r="G725" s="3">
        <v>106.67103</v>
      </c>
      <c r="H725" s="3">
        <v>19.989910011248501</v>
      </c>
      <c r="I725" s="3">
        <v>94.16</v>
      </c>
      <c r="J725" s="3">
        <v>95</v>
      </c>
      <c r="K725" s="3">
        <v>93.6</v>
      </c>
      <c r="L725" s="3">
        <v>6.0742407199099997</v>
      </c>
    </row>
    <row r="726" spans="1:12" ht="15" customHeight="1" x14ac:dyDescent="0.25">
      <c r="A726" s="101">
        <v>43495</v>
      </c>
      <c r="B726" s="3">
        <v>94.66</v>
      </c>
      <c r="C726" s="99">
        <v>350851</v>
      </c>
      <c r="D726" s="3">
        <v>0.35999999999999899</v>
      </c>
      <c r="E726" s="3">
        <v>0.38176033934251802</v>
      </c>
      <c r="F726" s="3">
        <v>0.381757821219119</v>
      </c>
      <c r="G726" s="3">
        <v>107.078255</v>
      </c>
      <c r="H726" s="3">
        <v>20.4479808773903</v>
      </c>
      <c r="I726" s="3">
        <v>94.4</v>
      </c>
      <c r="J726" s="3">
        <v>95.62</v>
      </c>
      <c r="K726" s="3">
        <v>93.86</v>
      </c>
      <c r="L726" s="3">
        <v>6.4791901012373296</v>
      </c>
    </row>
    <row r="727" spans="1:12" ht="15" customHeight="1" x14ac:dyDescent="0.25">
      <c r="A727" s="101">
        <v>43496</v>
      </c>
      <c r="B727" s="3">
        <v>92.82</v>
      </c>
      <c r="C727" s="99">
        <v>783733</v>
      </c>
      <c r="D727" s="3">
        <v>-1.84</v>
      </c>
      <c r="E727" s="3">
        <v>-1.9437988590745801</v>
      </c>
      <c r="F727" s="3">
        <v>-1.9438036228737501</v>
      </c>
      <c r="G727" s="3">
        <v>104.996864</v>
      </c>
      <c r="H727" s="3">
        <v>18.106708661417301</v>
      </c>
      <c r="I727" s="3">
        <v>94.66</v>
      </c>
      <c r="J727" s="3">
        <v>95.9</v>
      </c>
      <c r="K727" s="3">
        <v>92.16</v>
      </c>
      <c r="L727" s="3">
        <v>4.4094488188976202</v>
      </c>
    </row>
    <row r="728" spans="1:12" ht="15" customHeight="1" x14ac:dyDescent="0.25">
      <c r="A728" s="101">
        <v>43497</v>
      </c>
      <c r="B728" s="3">
        <v>93.62</v>
      </c>
      <c r="C728" s="99">
        <v>562411</v>
      </c>
      <c r="D728" s="3">
        <v>0.80000000000001104</v>
      </c>
      <c r="E728" s="3">
        <v>0.86188321482440999</v>
      </c>
      <c r="F728" s="3">
        <v>0.86188859888234304</v>
      </c>
      <c r="G728" s="3">
        <v>105.90182</v>
      </c>
      <c r="H728" s="3">
        <v>19.124656917885201</v>
      </c>
      <c r="I728" s="3">
        <v>93.38</v>
      </c>
      <c r="J728" s="3">
        <v>95.26</v>
      </c>
      <c r="K728" s="3">
        <v>93.08</v>
      </c>
      <c r="L728" s="3">
        <v>5.3093363329583703</v>
      </c>
    </row>
    <row r="729" spans="1:12" ht="15" customHeight="1" x14ac:dyDescent="0.25">
      <c r="A729" s="101">
        <v>43500</v>
      </c>
      <c r="B729" s="3">
        <v>96.36</v>
      </c>
      <c r="C729" s="99">
        <v>512020.99999999901</v>
      </c>
      <c r="D729" s="3">
        <v>2.73999999999999</v>
      </c>
      <c r="E729" s="3">
        <v>2.9267250587481102</v>
      </c>
      <c r="F729" s="3">
        <v>2.9267240166410602</v>
      </c>
      <c r="G729" s="3">
        <v>109.001274</v>
      </c>
      <c r="H729" s="3">
        <v>22.611106861642199</v>
      </c>
      <c r="I729" s="3">
        <v>93.8</v>
      </c>
      <c r="J729" s="3">
        <v>97</v>
      </c>
      <c r="K729" s="3">
        <v>93.8</v>
      </c>
      <c r="L729" s="3">
        <v>8.3914510686164103</v>
      </c>
    </row>
    <row r="730" spans="1:12" ht="15" customHeight="1" x14ac:dyDescent="0.25">
      <c r="A730" s="101">
        <v>43501</v>
      </c>
      <c r="B730" s="3">
        <v>97.5</v>
      </c>
      <c r="C730" s="99">
        <v>513903</v>
      </c>
      <c r="D730" s="3">
        <v>1.1399999999999999</v>
      </c>
      <c r="E730" s="3">
        <v>1.1830635118306301</v>
      </c>
      <c r="F730" s="3">
        <v>1.1830604842288399</v>
      </c>
      <c r="G730" s="3">
        <v>110.290825</v>
      </c>
      <c r="H730" s="3">
        <v>24.061670416197899</v>
      </c>
      <c r="I730" s="3">
        <v>97</v>
      </c>
      <c r="J730" s="3">
        <v>97.78</v>
      </c>
      <c r="K730" s="3">
        <v>95.64</v>
      </c>
      <c r="L730" s="3">
        <v>9.6737907761529698</v>
      </c>
    </row>
    <row r="731" spans="1:12" ht="15" customHeight="1" x14ac:dyDescent="0.25">
      <c r="A731" s="101">
        <v>43502</v>
      </c>
      <c r="B731" s="3">
        <v>98</v>
      </c>
      <c r="C731" s="99">
        <v>1009106</v>
      </c>
      <c r="D731" s="3">
        <v>0.5</v>
      </c>
      <c r="E731" s="3">
        <v>0.512820512820511</v>
      </c>
      <c r="F731" s="3">
        <v>0.51282144276281105</v>
      </c>
      <c r="G731" s="3">
        <v>110.85642</v>
      </c>
      <c r="H731" s="3">
        <v>24.697885264341899</v>
      </c>
      <c r="I731" s="3">
        <v>97.5</v>
      </c>
      <c r="J731" s="3">
        <v>98.82</v>
      </c>
      <c r="K731" s="3">
        <v>96.52</v>
      </c>
      <c r="L731" s="3">
        <v>10.2362204724409</v>
      </c>
    </row>
    <row r="732" spans="1:12" ht="15" customHeight="1" x14ac:dyDescent="0.25">
      <c r="A732" s="101">
        <v>43503</v>
      </c>
      <c r="B732" s="3">
        <v>97.06</v>
      </c>
      <c r="C732" s="99">
        <v>526830</v>
      </c>
      <c r="D732" s="3">
        <v>-0.93999999999999695</v>
      </c>
      <c r="E732" s="3">
        <v>-0.95918367346938804</v>
      </c>
      <c r="F732" s="3">
        <v>-0.95918666686152199</v>
      </c>
      <c r="G732" s="3">
        <v>109.7931</v>
      </c>
      <c r="H732" s="3">
        <v>23.5017997750281</v>
      </c>
      <c r="I732" s="3">
        <v>98</v>
      </c>
      <c r="J732" s="3">
        <v>98.5</v>
      </c>
      <c r="K732" s="3">
        <v>97</v>
      </c>
      <c r="L732" s="3">
        <v>9.1788526434195603</v>
      </c>
    </row>
    <row r="733" spans="1:12" ht="15" customHeight="1" x14ac:dyDescent="0.25">
      <c r="A733" s="101">
        <v>43504</v>
      </c>
      <c r="B733" s="3">
        <v>98.2</v>
      </c>
      <c r="C733" s="99">
        <v>713155</v>
      </c>
      <c r="D733" s="3">
        <v>1.1399999999999999</v>
      </c>
      <c r="E733" s="3">
        <v>1.17453121780342</v>
      </c>
      <c r="F733" s="3">
        <v>1.1745364690495199</v>
      </c>
      <c r="G733" s="3">
        <v>111.08266</v>
      </c>
      <c r="H733" s="3">
        <v>24.952373453318302</v>
      </c>
      <c r="I733" s="3">
        <v>97.54</v>
      </c>
      <c r="J733" s="3">
        <v>99.14</v>
      </c>
      <c r="K733" s="3">
        <v>96.8</v>
      </c>
      <c r="L733" s="3">
        <v>10.4611923509561</v>
      </c>
    </row>
    <row r="734" spans="1:12" ht="15" customHeight="1" x14ac:dyDescent="0.25">
      <c r="A734" s="101">
        <v>43507</v>
      </c>
      <c r="B734" s="3">
        <v>98.16</v>
      </c>
      <c r="C734" s="99">
        <v>875759</v>
      </c>
      <c r="D734" s="3">
        <v>-4.0000000000006197E-2</v>
      </c>
      <c r="E734" s="3">
        <v>-4.0733197556019798E-2</v>
      </c>
      <c r="F734" s="3">
        <v>-4.0730929561827403E-2</v>
      </c>
      <c r="G734" s="3">
        <v>111.037415</v>
      </c>
      <c r="H734" s="3">
        <v>24.901479190101199</v>
      </c>
      <c r="I734" s="3">
        <v>98.74</v>
      </c>
      <c r="J734" s="3">
        <v>99.34</v>
      </c>
      <c r="K734" s="3">
        <v>97.78</v>
      </c>
      <c r="L734" s="3">
        <v>10.416197975253001</v>
      </c>
    </row>
    <row r="735" spans="1:12" ht="15" customHeight="1" x14ac:dyDescent="0.25">
      <c r="A735" s="101">
        <v>43508</v>
      </c>
      <c r="B735" s="3">
        <v>95</v>
      </c>
      <c r="C735" s="99">
        <v>1513797</v>
      </c>
      <c r="D735" s="3">
        <v>-3.1599999999999899</v>
      </c>
      <c r="E735" s="3">
        <v>-3.21923390383047</v>
      </c>
      <c r="F735" s="3">
        <v>-3.2192437116804098</v>
      </c>
      <c r="G735" s="3">
        <v>107.46285</v>
      </c>
      <c r="H735" s="3">
        <v>20.880596175478001</v>
      </c>
      <c r="I735" s="3">
        <v>98.16</v>
      </c>
      <c r="J735" s="3">
        <v>98.16</v>
      </c>
      <c r="K735" s="3">
        <v>94.46</v>
      </c>
      <c r="L735" s="3">
        <v>6.8616422947131497</v>
      </c>
    </row>
    <row r="736" spans="1:12" ht="15" customHeight="1" x14ac:dyDescent="0.25">
      <c r="A736" s="101">
        <v>43509</v>
      </c>
      <c r="B736" s="3">
        <v>102.15</v>
      </c>
      <c r="C736" s="99">
        <v>2398981</v>
      </c>
      <c r="D736" s="3">
        <v>7.15</v>
      </c>
      <c r="E736" s="3">
        <v>7.5263157894736903</v>
      </c>
      <c r="F736" s="3">
        <v>7.5263218870521298</v>
      </c>
      <c r="G736" s="3">
        <v>115.55085</v>
      </c>
      <c r="H736" s="3">
        <v>29.978458942632098</v>
      </c>
      <c r="I736" s="3">
        <v>99</v>
      </c>
      <c r="J736" s="3">
        <v>104.3</v>
      </c>
      <c r="K736" s="3">
        <v>98.22</v>
      </c>
      <c r="L736" s="3">
        <v>14.904386951631</v>
      </c>
    </row>
    <row r="737" spans="1:12" ht="15" customHeight="1" x14ac:dyDescent="0.25">
      <c r="A737" s="101">
        <v>43510</v>
      </c>
      <c r="B737" s="3">
        <v>101.6</v>
      </c>
      <c r="C737" s="99">
        <v>1081711</v>
      </c>
      <c r="D737" s="3">
        <v>-0.55000000000001104</v>
      </c>
      <c r="E737" s="3">
        <v>-0.53842388644151895</v>
      </c>
      <c r="F737" s="3">
        <v>-0.53842442526385004</v>
      </c>
      <c r="G737" s="3">
        <v>114.928696</v>
      </c>
      <c r="H737" s="3">
        <v>29.278623172103401</v>
      </c>
      <c r="I737" s="3">
        <v>102.75</v>
      </c>
      <c r="J737" s="3">
        <v>104.45</v>
      </c>
      <c r="K737" s="3">
        <v>100.45</v>
      </c>
      <c r="L737" s="3">
        <v>14.285714285714199</v>
      </c>
    </row>
    <row r="738" spans="1:12" ht="15" customHeight="1" x14ac:dyDescent="0.25">
      <c r="A738" s="101">
        <v>43511</v>
      </c>
      <c r="B738" s="3">
        <v>100.55</v>
      </c>
      <c r="C738" s="99">
        <v>682229</v>
      </c>
      <c r="D738" s="3">
        <v>-1.0499999999999901</v>
      </c>
      <c r="E738" s="3">
        <v>-1.03346456692913</v>
      </c>
      <c r="F738" s="3">
        <v>-1.0334633919452101</v>
      </c>
      <c r="G738" s="3">
        <v>113.74095</v>
      </c>
      <c r="H738" s="3">
        <v>27.9425759280089</v>
      </c>
      <c r="I738" s="3">
        <v>101</v>
      </c>
      <c r="J738" s="3">
        <v>102.05</v>
      </c>
      <c r="K738" s="3">
        <v>99.94</v>
      </c>
      <c r="L738" s="3">
        <v>13.1046119235095</v>
      </c>
    </row>
    <row r="739" spans="1:12" ht="15" customHeight="1" x14ac:dyDescent="0.25">
      <c r="A739" s="101">
        <v>43514</v>
      </c>
      <c r="B739" s="3">
        <v>97.16</v>
      </c>
      <c r="C739" s="99">
        <v>1225282</v>
      </c>
      <c r="D739" s="3">
        <v>-3.39</v>
      </c>
      <c r="E739" s="3">
        <v>-3.37145698657383</v>
      </c>
      <c r="F739" s="3">
        <v>-3.3714506516782201</v>
      </c>
      <c r="G739" s="3">
        <v>109.90622999999999</v>
      </c>
      <c r="H739" s="3">
        <v>23.629055118110202</v>
      </c>
      <c r="I739" s="3">
        <v>100</v>
      </c>
      <c r="J739" s="3">
        <v>100</v>
      </c>
      <c r="K739" s="3">
        <v>95.88</v>
      </c>
      <c r="L739" s="3">
        <v>9.2913385826771506</v>
      </c>
    </row>
    <row r="740" spans="1:12" ht="15" customHeight="1" x14ac:dyDescent="0.25">
      <c r="A740" s="101">
        <v>43515</v>
      </c>
      <c r="B740" s="3">
        <v>97.52</v>
      </c>
      <c r="C740" s="99">
        <v>963132</v>
      </c>
      <c r="D740" s="3">
        <v>0.35999999999999899</v>
      </c>
      <c r="E740" s="3">
        <v>0.37052284890901599</v>
      </c>
      <c r="F740" s="3">
        <v>0.37051220845261101</v>
      </c>
      <c r="G740" s="3">
        <v>110.313446</v>
      </c>
      <c r="H740" s="3">
        <v>24.0871158605174</v>
      </c>
      <c r="I740" s="3">
        <v>97.42</v>
      </c>
      <c r="J740" s="3">
        <v>97.96</v>
      </c>
      <c r="K740" s="3">
        <v>96.48</v>
      </c>
      <c r="L740" s="3">
        <v>9.6962879640044797</v>
      </c>
    </row>
    <row r="741" spans="1:12" ht="15" customHeight="1" x14ac:dyDescent="0.25">
      <c r="A741" s="101">
        <v>43516</v>
      </c>
      <c r="B741" s="3">
        <v>101.05</v>
      </c>
      <c r="C741" s="99">
        <v>821416</v>
      </c>
      <c r="D741" s="3">
        <v>3.53</v>
      </c>
      <c r="E741" s="3">
        <v>3.6197703035274902</v>
      </c>
      <c r="F741" s="3">
        <v>3.61977994958113</v>
      </c>
      <c r="G741" s="3">
        <v>114.30655</v>
      </c>
      <c r="H741" s="3">
        <v>28.5787964004499</v>
      </c>
      <c r="I741" s="3">
        <v>97.7</v>
      </c>
      <c r="J741" s="3">
        <v>101.35</v>
      </c>
      <c r="K741" s="3">
        <v>97.62</v>
      </c>
      <c r="L741" s="3">
        <v>13.6670416197975</v>
      </c>
    </row>
    <row r="742" spans="1:12" ht="15" customHeight="1" x14ac:dyDescent="0.25">
      <c r="A742" s="101">
        <v>43517</v>
      </c>
      <c r="B742" s="3">
        <v>99.06</v>
      </c>
      <c r="C742" s="99">
        <v>595134</v>
      </c>
      <c r="D742" s="3">
        <v>-1.98999999999999</v>
      </c>
      <c r="E742" s="3">
        <v>-1.9693221177634801</v>
      </c>
      <c r="F742" s="3">
        <v>-1.9693359654367999</v>
      </c>
      <c r="G742" s="3">
        <v>112.05547</v>
      </c>
      <c r="H742" s="3">
        <v>26.046647919010098</v>
      </c>
      <c r="I742" s="3">
        <v>101.8</v>
      </c>
      <c r="J742" s="3">
        <v>101.8</v>
      </c>
      <c r="K742" s="3">
        <v>98.92</v>
      </c>
      <c r="L742" s="3">
        <v>11.4285714285714</v>
      </c>
    </row>
    <row r="743" spans="1:12" ht="15" customHeight="1" x14ac:dyDescent="0.25">
      <c r="A743" s="101">
        <v>43518</v>
      </c>
      <c r="B743" s="3">
        <v>99</v>
      </c>
      <c r="C743" s="99">
        <v>380718</v>
      </c>
      <c r="D743" s="3">
        <v>-6.0000000000002197E-2</v>
      </c>
      <c r="E743" s="3">
        <v>-6.0569351907935297E-2</v>
      </c>
      <c r="F743" s="3">
        <v>-6.0559292643180801E-2</v>
      </c>
      <c r="G743" s="3">
        <v>111.98761</v>
      </c>
      <c r="H743" s="3">
        <v>25.970314960629899</v>
      </c>
      <c r="I743" s="3">
        <v>98.94</v>
      </c>
      <c r="J743" s="3">
        <v>100.2</v>
      </c>
      <c r="K743" s="3">
        <v>98.28</v>
      </c>
      <c r="L743" s="3">
        <v>11.3610798650168</v>
      </c>
    </row>
    <row r="744" spans="1:12" ht="15" customHeight="1" x14ac:dyDescent="0.25">
      <c r="A744" s="101">
        <v>43521</v>
      </c>
      <c r="B744" s="3">
        <v>98.54</v>
      </c>
      <c r="C744" s="99">
        <v>283219</v>
      </c>
      <c r="D744" s="3">
        <v>-0.45999999999999303</v>
      </c>
      <c r="E744" s="3">
        <v>-0.46464646464645598</v>
      </c>
      <c r="F744" s="3">
        <v>-0.46464961614950301</v>
      </c>
      <c r="G744" s="3">
        <v>111.46726</v>
      </c>
      <c r="H744" s="3">
        <v>25.384994375702998</v>
      </c>
      <c r="I744" s="3">
        <v>99.32</v>
      </c>
      <c r="J744" s="3">
        <v>100.15</v>
      </c>
      <c r="K744" s="3">
        <v>97.94</v>
      </c>
      <c r="L744" s="3">
        <v>10.8436445444319</v>
      </c>
    </row>
    <row r="745" spans="1:12" ht="15" customHeight="1" x14ac:dyDescent="0.25">
      <c r="A745" s="101">
        <v>43522</v>
      </c>
      <c r="B745" s="3">
        <v>100.95</v>
      </c>
      <c r="C745" s="99">
        <v>489934</v>
      </c>
      <c r="D745" s="3">
        <v>2.4099999999999899</v>
      </c>
      <c r="E745" s="3">
        <v>2.4457073269738201</v>
      </c>
      <c r="F745" s="3">
        <v>2.4457046849451598</v>
      </c>
      <c r="G745" s="3">
        <v>114.19342</v>
      </c>
      <c r="H745" s="3">
        <v>28.451541057367798</v>
      </c>
      <c r="I745" s="3">
        <v>98.54</v>
      </c>
      <c r="J745" s="3">
        <v>101.55</v>
      </c>
      <c r="K745" s="3">
        <v>98.38</v>
      </c>
      <c r="L745" s="3">
        <v>13.554555680539901</v>
      </c>
    </row>
    <row r="746" spans="1:12" ht="15" customHeight="1" x14ac:dyDescent="0.25">
      <c r="A746" s="101">
        <v>43523</v>
      </c>
      <c r="B746" s="3">
        <v>99.02</v>
      </c>
      <c r="C746" s="99">
        <v>401606</v>
      </c>
      <c r="D746" s="3">
        <v>-1.93</v>
      </c>
      <c r="E746" s="3">
        <v>-1.9118375433382899</v>
      </c>
      <c r="F746" s="3">
        <v>-1.9118439573838799</v>
      </c>
      <c r="G746" s="3">
        <v>112.01022</v>
      </c>
      <c r="H746" s="3">
        <v>25.995748031495999</v>
      </c>
      <c r="I746" s="3">
        <v>100.95</v>
      </c>
      <c r="J746" s="3">
        <v>100.95</v>
      </c>
      <c r="K746" s="3">
        <v>98.5</v>
      </c>
      <c r="L746" s="3">
        <v>11.383577052868301</v>
      </c>
    </row>
    <row r="747" spans="1:12" ht="15" customHeight="1" x14ac:dyDescent="0.25">
      <c r="A747" s="101">
        <v>43524</v>
      </c>
      <c r="B747" s="3">
        <v>96.88</v>
      </c>
      <c r="C747" s="99">
        <v>600945</v>
      </c>
      <c r="D747" s="3">
        <v>-2.14</v>
      </c>
      <c r="E747" s="3">
        <v>-2.1611795596849102</v>
      </c>
      <c r="F747" s="3">
        <v>-2.1611733286480499</v>
      </c>
      <c r="G747" s="3">
        <v>109.589485</v>
      </c>
      <c r="H747" s="3">
        <v>23.272761529808701</v>
      </c>
      <c r="I747" s="3">
        <v>99.02</v>
      </c>
      <c r="J747" s="3">
        <v>99.68</v>
      </c>
      <c r="K747" s="3">
        <v>96.28</v>
      </c>
      <c r="L747" s="3">
        <v>8.9763779527558896</v>
      </c>
    </row>
    <row r="748" spans="1:12" ht="15" customHeight="1" x14ac:dyDescent="0.25">
      <c r="A748" s="101">
        <v>43525</v>
      </c>
      <c r="B748" s="3">
        <v>98.02</v>
      </c>
      <c r="C748" s="99">
        <v>358085</v>
      </c>
      <c r="D748" s="3">
        <v>1.1399999999999999</v>
      </c>
      <c r="E748" s="3">
        <v>1.1767134599504501</v>
      </c>
      <c r="F748" s="3">
        <v>1.17671052108694</v>
      </c>
      <c r="G748" s="3">
        <v>110.879036</v>
      </c>
      <c r="H748" s="3">
        <v>24.723325084364401</v>
      </c>
      <c r="I748" s="3">
        <v>96.8</v>
      </c>
      <c r="J748" s="3">
        <v>98.5</v>
      </c>
      <c r="K748" s="3">
        <v>96.4</v>
      </c>
      <c r="L748" s="3">
        <v>10.258717660292399</v>
      </c>
    </row>
    <row r="749" spans="1:12" ht="15" customHeight="1" x14ac:dyDescent="0.25">
      <c r="A749" s="101">
        <v>43528</v>
      </c>
      <c r="B749" s="3">
        <v>98.32</v>
      </c>
      <c r="C749" s="99">
        <v>547591</v>
      </c>
      <c r="D749" s="3">
        <v>0.29999999999999699</v>
      </c>
      <c r="E749" s="3">
        <v>0.30605998775758902</v>
      </c>
      <c r="F749" s="3">
        <v>0.306066874535249</v>
      </c>
      <c r="G749" s="3">
        <v>111.2184</v>
      </c>
      <c r="H749" s="3">
        <v>25.1050618672665</v>
      </c>
      <c r="I749" s="3">
        <v>98.2</v>
      </c>
      <c r="J749" s="3">
        <v>99.32</v>
      </c>
      <c r="K749" s="3">
        <v>97.84</v>
      </c>
      <c r="L749" s="3">
        <v>10.5961754780652</v>
      </c>
    </row>
    <row r="750" spans="1:12" ht="15" customHeight="1" x14ac:dyDescent="0.25">
      <c r="A750" s="101">
        <v>43529</v>
      </c>
      <c r="B750" s="3">
        <v>98.4</v>
      </c>
      <c r="C750" s="99">
        <v>386032</v>
      </c>
      <c r="D750" s="3">
        <v>8.0000000000012506E-2</v>
      </c>
      <c r="E750" s="3">
        <v>8.1366965012219503E-2</v>
      </c>
      <c r="F750" s="3">
        <v>8.1371427749354894E-2</v>
      </c>
      <c r="G750" s="3">
        <v>111.30889999999999</v>
      </c>
      <c r="H750" s="3">
        <v>25.206861642294701</v>
      </c>
      <c r="I750" s="3">
        <v>98.32</v>
      </c>
      <c r="J750" s="3">
        <v>98.8</v>
      </c>
      <c r="K750" s="3">
        <v>97.4</v>
      </c>
      <c r="L750" s="3">
        <v>10.6861642294713</v>
      </c>
    </row>
    <row r="751" spans="1:12" ht="15" customHeight="1" x14ac:dyDescent="0.25">
      <c r="A751" s="101">
        <v>43530</v>
      </c>
      <c r="B751" s="3">
        <v>98.68</v>
      </c>
      <c r="C751" s="99">
        <v>393139</v>
      </c>
      <c r="D751" s="3">
        <v>0.28000000000000103</v>
      </c>
      <c r="E751" s="3">
        <v>0.284552845528462</v>
      </c>
      <c r="F751" s="3">
        <v>0.28454687810228702</v>
      </c>
      <c r="G751" s="3">
        <v>111.625626</v>
      </c>
      <c r="H751" s="3">
        <v>25.563133858267701</v>
      </c>
      <c r="I751" s="3">
        <v>98</v>
      </c>
      <c r="J751" s="3">
        <v>98.92</v>
      </c>
      <c r="K751" s="3">
        <v>97.76</v>
      </c>
      <c r="L751" s="3">
        <v>11.001124859392499</v>
      </c>
    </row>
    <row r="752" spans="1:12" ht="15" customHeight="1" x14ac:dyDescent="0.25">
      <c r="A752" s="101">
        <v>43531</v>
      </c>
      <c r="B752" s="3">
        <v>96.26</v>
      </c>
      <c r="C752" s="99">
        <v>479728</v>
      </c>
      <c r="D752" s="3">
        <v>-2.42</v>
      </c>
      <c r="E752" s="3">
        <v>-2.4523713011755102</v>
      </c>
      <c r="F752" s="3">
        <v>-2.45237236116373</v>
      </c>
      <c r="G752" s="3">
        <v>108.88815</v>
      </c>
      <c r="H752" s="3">
        <v>22.483858267716499</v>
      </c>
      <c r="I752" s="3">
        <v>98.54</v>
      </c>
      <c r="J752" s="3">
        <v>98.64</v>
      </c>
      <c r="K752" s="3">
        <v>95.78</v>
      </c>
      <c r="L752" s="3">
        <v>8.27896512935882</v>
      </c>
    </row>
    <row r="753" spans="1:12" ht="15" customHeight="1" x14ac:dyDescent="0.25">
      <c r="A753" s="101">
        <v>43532</v>
      </c>
      <c r="B753" s="3">
        <v>92.8</v>
      </c>
      <c r="C753" s="99">
        <v>596988</v>
      </c>
      <c r="D753" s="3">
        <v>-3.46</v>
      </c>
      <c r="E753" s="3">
        <v>-3.5944317473509302</v>
      </c>
      <c r="F753" s="3">
        <v>-3.5944315336425499</v>
      </c>
      <c r="G753" s="3">
        <v>104.97423999999999</v>
      </c>
      <c r="H753" s="3">
        <v>18.0812598425196</v>
      </c>
      <c r="I753" s="3">
        <v>96.22</v>
      </c>
      <c r="J753" s="3">
        <v>96.22</v>
      </c>
      <c r="K753" s="3">
        <v>92.8</v>
      </c>
      <c r="L753" s="3">
        <v>4.3869516310460996</v>
      </c>
    </row>
    <row r="754" spans="1:12" ht="15" customHeight="1" x14ac:dyDescent="0.25">
      <c r="A754" s="101">
        <v>43535</v>
      </c>
      <c r="B754" s="3">
        <v>94.26</v>
      </c>
      <c r="C754" s="99">
        <v>679886</v>
      </c>
      <c r="D754" s="3">
        <v>1.46</v>
      </c>
      <c r="E754" s="3">
        <v>1.57327586206896</v>
      </c>
      <c r="F754" s="3">
        <v>1.57328121642035</v>
      </c>
      <c r="G754" s="3">
        <v>106.62578000000001</v>
      </c>
      <c r="H754" s="3">
        <v>19.939010123734501</v>
      </c>
      <c r="I754" s="3">
        <v>92.8</v>
      </c>
      <c r="J754" s="3">
        <v>95.06</v>
      </c>
      <c r="K754" s="3">
        <v>92.8</v>
      </c>
      <c r="L754" s="3">
        <v>6.0292463442069701</v>
      </c>
    </row>
    <row r="755" spans="1:12" ht="15" customHeight="1" x14ac:dyDescent="0.25">
      <c r="A755" s="101">
        <v>43536</v>
      </c>
      <c r="B755" s="3">
        <v>93.5</v>
      </c>
      <c r="C755" s="99">
        <v>613957</v>
      </c>
      <c r="D755" s="3">
        <v>-0.760000000000005</v>
      </c>
      <c r="E755" s="3">
        <v>-0.80628050074262803</v>
      </c>
      <c r="F755" s="3">
        <v>-0.80628249565912702</v>
      </c>
      <c r="G755" s="3">
        <v>105.766075</v>
      </c>
      <c r="H755" s="3">
        <v>18.971962879639999</v>
      </c>
      <c r="I755" s="3">
        <v>94.7</v>
      </c>
      <c r="J755" s="3">
        <v>95.38</v>
      </c>
      <c r="K755" s="3">
        <v>93.28</v>
      </c>
      <c r="L755" s="3">
        <v>5.1743532058492603</v>
      </c>
    </row>
    <row r="756" spans="1:12" ht="15" customHeight="1" x14ac:dyDescent="0.25">
      <c r="A756" s="101">
        <v>43537</v>
      </c>
      <c r="B756" s="3">
        <v>92.94</v>
      </c>
      <c r="C756" s="99">
        <v>763417</v>
      </c>
      <c r="D756" s="3">
        <v>-0.56000000000000205</v>
      </c>
      <c r="E756" s="3">
        <v>-0.59893048128342097</v>
      </c>
      <c r="F756" s="3">
        <v>-0.598926451605585</v>
      </c>
      <c r="G756" s="3">
        <v>105.132614</v>
      </c>
      <c r="H756" s="3">
        <v>18.259408323959502</v>
      </c>
      <c r="I756" s="3">
        <v>93.6</v>
      </c>
      <c r="J756" s="3">
        <v>94.58</v>
      </c>
      <c r="K756" s="3">
        <v>92.6</v>
      </c>
      <c r="L756" s="3">
        <v>4.5444319460067399</v>
      </c>
    </row>
    <row r="757" spans="1:12" ht="15" customHeight="1" x14ac:dyDescent="0.25">
      <c r="A757" s="101">
        <v>43538</v>
      </c>
      <c r="B757" s="3">
        <v>93.02</v>
      </c>
      <c r="C757" s="99">
        <v>559418</v>
      </c>
      <c r="D757" s="3">
        <v>7.9999999999998295E-2</v>
      </c>
      <c r="E757" s="3">
        <v>8.6077038949849902E-2</v>
      </c>
      <c r="F757" s="3">
        <v>8.6068439238085007E-2</v>
      </c>
      <c r="G757" s="3">
        <v>105.2231</v>
      </c>
      <c r="H757" s="3">
        <v>18.361192350956099</v>
      </c>
      <c r="I757" s="3">
        <v>93</v>
      </c>
      <c r="J757" s="3">
        <v>94.14</v>
      </c>
      <c r="K757" s="3">
        <v>92.9</v>
      </c>
      <c r="L757" s="3">
        <v>4.6344206974128097</v>
      </c>
    </row>
    <row r="758" spans="1:12" ht="15" customHeight="1" x14ac:dyDescent="0.25">
      <c r="A758" s="101">
        <v>43539</v>
      </c>
      <c r="B758" s="3">
        <v>93.06</v>
      </c>
      <c r="C758" s="99">
        <v>1242249</v>
      </c>
      <c r="D758" s="3">
        <v>4.0000000000006197E-2</v>
      </c>
      <c r="E758" s="3">
        <v>4.3001505052675498E-2</v>
      </c>
      <c r="F758" s="3">
        <v>4.3003865120860803E-2</v>
      </c>
      <c r="G758" s="3">
        <v>105.26835</v>
      </c>
      <c r="H758" s="3">
        <v>18.412092238470098</v>
      </c>
      <c r="I758" s="3">
        <v>92.6</v>
      </c>
      <c r="J758" s="3">
        <v>93.28</v>
      </c>
      <c r="K758" s="3">
        <v>92.04</v>
      </c>
      <c r="L758" s="3">
        <v>4.6794150731158499</v>
      </c>
    </row>
    <row r="759" spans="1:12" ht="15" customHeight="1" x14ac:dyDescent="0.25">
      <c r="A759" s="101">
        <v>43542</v>
      </c>
      <c r="B759" s="3">
        <v>94.22</v>
      </c>
      <c r="C759" s="99">
        <v>420265</v>
      </c>
      <c r="D759" s="3">
        <v>1.1599999999999899</v>
      </c>
      <c r="E759" s="3">
        <v>1.24650762948634</v>
      </c>
      <c r="F759" s="3">
        <v>1.2465095159181101</v>
      </c>
      <c r="G759" s="3">
        <v>106.58053</v>
      </c>
      <c r="H759" s="3">
        <v>19.888110236220399</v>
      </c>
      <c r="I759" s="3">
        <v>93.1</v>
      </c>
      <c r="J759" s="3">
        <v>94.84</v>
      </c>
      <c r="K759" s="3">
        <v>93.1</v>
      </c>
      <c r="L759" s="3">
        <v>5.9842519685039202</v>
      </c>
    </row>
    <row r="760" spans="1:12" ht="15" customHeight="1" x14ac:dyDescent="0.25">
      <c r="A760" s="101">
        <v>43543</v>
      </c>
      <c r="B760" s="3">
        <v>96.48</v>
      </c>
      <c r="C760" s="99">
        <v>425601</v>
      </c>
      <c r="D760" s="3">
        <v>2.2599999999999998</v>
      </c>
      <c r="E760" s="3">
        <v>2.39864147739334</v>
      </c>
      <c r="F760" s="3">
        <v>2.3986463568908798</v>
      </c>
      <c r="G760" s="3">
        <v>109.13702000000001</v>
      </c>
      <c r="H760" s="3">
        <v>22.763802024746902</v>
      </c>
      <c r="I760" s="3">
        <v>93.98</v>
      </c>
      <c r="J760" s="3">
        <v>96.66</v>
      </c>
      <c r="K760" s="3">
        <v>93.58</v>
      </c>
      <c r="L760" s="3">
        <v>8.5264341957255301</v>
      </c>
    </row>
    <row r="761" spans="1:12" ht="15" customHeight="1" x14ac:dyDescent="0.25">
      <c r="A761" s="101">
        <v>43544</v>
      </c>
      <c r="B761" s="3">
        <v>94.3</v>
      </c>
      <c r="C761" s="99">
        <v>530950</v>
      </c>
      <c r="D761" s="3">
        <v>-2.1800000000000002</v>
      </c>
      <c r="E761" s="3">
        <v>-2.2595356550580501</v>
      </c>
      <c r="F761" s="3">
        <v>-2.2595357652243</v>
      </c>
      <c r="G761" s="3">
        <v>106.67103</v>
      </c>
      <c r="H761" s="3">
        <v>19.989910011248501</v>
      </c>
      <c r="I761" s="3">
        <v>96.5</v>
      </c>
      <c r="J761" s="3">
        <v>97</v>
      </c>
      <c r="K761" s="3">
        <v>93.74</v>
      </c>
      <c r="L761" s="3">
        <v>6.0742407199099997</v>
      </c>
    </row>
    <row r="762" spans="1:12" ht="15" customHeight="1" x14ac:dyDescent="0.25">
      <c r="A762" s="101">
        <v>43545</v>
      </c>
      <c r="B762" s="3">
        <v>94.26</v>
      </c>
      <c r="C762" s="99">
        <v>403156</v>
      </c>
      <c r="D762" s="3">
        <v>-3.9999999999992E-2</v>
      </c>
      <c r="E762" s="3">
        <v>-4.2417815482498303E-2</v>
      </c>
      <c r="F762" s="3">
        <v>-4.24201397511536E-2</v>
      </c>
      <c r="G762" s="3">
        <v>106.62578000000001</v>
      </c>
      <c r="H762" s="3">
        <v>19.939010123734501</v>
      </c>
      <c r="I762" s="3">
        <v>94</v>
      </c>
      <c r="J762" s="3">
        <v>94.5</v>
      </c>
      <c r="K762" s="3">
        <v>92.8</v>
      </c>
      <c r="L762" s="3">
        <v>6.0292463442069701</v>
      </c>
    </row>
    <row r="763" spans="1:12" ht="15" customHeight="1" x14ac:dyDescent="0.25">
      <c r="A763" s="101">
        <v>43546</v>
      </c>
      <c r="B763" s="3">
        <v>93.4</v>
      </c>
      <c r="C763" s="99">
        <v>405711</v>
      </c>
      <c r="D763" s="3">
        <v>-0.85999999999999899</v>
      </c>
      <c r="E763" s="3">
        <v>-0.91237004031402502</v>
      </c>
      <c r="F763" s="3">
        <v>-0.912374099396984</v>
      </c>
      <c r="G763" s="3">
        <v>105.65295399999999</v>
      </c>
      <c r="H763" s="3">
        <v>18.8447176602924</v>
      </c>
      <c r="I763" s="3">
        <v>94.76</v>
      </c>
      <c r="J763" s="3">
        <v>95.32</v>
      </c>
      <c r="K763" s="3">
        <v>93.4</v>
      </c>
      <c r="L763" s="3">
        <v>5.06186726659167</v>
      </c>
    </row>
    <row r="764" spans="1:12" ht="15" customHeight="1" x14ac:dyDescent="0.25">
      <c r="A764" s="101">
        <v>43549</v>
      </c>
      <c r="B764" s="3">
        <v>93.22</v>
      </c>
      <c r="C764" s="99">
        <v>252660</v>
      </c>
      <c r="D764" s="3">
        <v>-0.18000000000000599</v>
      </c>
      <c r="E764" s="3">
        <v>-0.19271948608138301</v>
      </c>
      <c r="F764" s="3">
        <v>-0.19271964700579</v>
      </c>
      <c r="G764" s="3">
        <v>105.44934000000001</v>
      </c>
      <c r="H764" s="3">
        <v>18.615680539932502</v>
      </c>
      <c r="I764" s="3">
        <v>93.88</v>
      </c>
      <c r="J764" s="3">
        <v>94.02</v>
      </c>
      <c r="K764" s="3">
        <v>92.72</v>
      </c>
      <c r="L764" s="3">
        <v>4.8593925759280001</v>
      </c>
    </row>
    <row r="765" spans="1:12" ht="15" customHeight="1" x14ac:dyDescent="0.25">
      <c r="A765" s="101">
        <v>43550</v>
      </c>
      <c r="B765" s="3">
        <v>92.5</v>
      </c>
      <c r="C765" s="99">
        <v>505950</v>
      </c>
      <c r="D765" s="3">
        <v>-0.71999999999999797</v>
      </c>
      <c r="E765" s="3">
        <v>-0.77236644496888596</v>
      </c>
      <c r="F765" s="3">
        <v>-0.77236140121883501</v>
      </c>
      <c r="G765" s="3">
        <v>104.63489</v>
      </c>
      <c r="H765" s="3">
        <v>17.699538807648999</v>
      </c>
      <c r="I765" s="3">
        <v>93.22</v>
      </c>
      <c r="J765" s="3">
        <v>93.28</v>
      </c>
      <c r="K765" s="3">
        <v>91.7</v>
      </c>
      <c r="L765" s="3">
        <v>4.0494938132733296</v>
      </c>
    </row>
    <row r="766" spans="1:12" ht="15" customHeight="1" x14ac:dyDescent="0.25">
      <c r="A766" s="101">
        <v>43551</v>
      </c>
      <c r="B766" s="3">
        <v>91.62</v>
      </c>
      <c r="C766" s="99">
        <v>641351</v>
      </c>
      <c r="D766" s="3">
        <v>-0.87999999999999501</v>
      </c>
      <c r="E766" s="3">
        <v>-0.95135135135134796</v>
      </c>
      <c r="F766" s="3">
        <v>-0.95135570936234404</v>
      </c>
      <c r="G766" s="3">
        <v>103.63943999999999</v>
      </c>
      <c r="H766" s="3">
        <v>16.579797525309299</v>
      </c>
      <c r="I766" s="3">
        <v>92.5</v>
      </c>
      <c r="J766" s="3">
        <v>93.1</v>
      </c>
      <c r="K766" s="3">
        <v>90.94</v>
      </c>
      <c r="L766" s="3">
        <v>3.05961754780652</v>
      </c>
    </row>
    <row r="767" spans="1:12" ht="15" customHeight="1" x14ac:dyDescent="0.25">
      <c r="A767" s="101">
        <v>43552</v>
      </c>
      <c r="B767" s="3">
        <v>91.8</v>
      </c>
      <c r="C767" s="99">
        <v>438006</v>
      </c>
      <c r="D767" s="3">
        <v>0.179999999999992</v>
      </c>
      <c r="E767" s="3">
        <v>0.196463654223966</v>
      </c>
      <c r="F767" s="3">
        <v>0.19646574701679401</v>
      </c>
      <c r="G767" s="3">
        <v>103.843056</v>
      </c>
      <c r="H767" s="3">
        <v>16.808836895388001</v>
      </c>
      <c r="I767" s="3">
        <v>92</v>
      </c>
      <c r="J767" s="3">
        <v>92.54</v>
      </c>
      <c r="K767" s="3">
        <v>91.36</v>
      </c>
      <c r="L767" s="3">
        <v>3.26209223847018</v>
      </c>
    </row>
    <row r="768" spans="1:12" ht="15" customHeight="1" x14ac:dyDescent="0.25">
      <c r="A768" s="101">
        <v>43553</v>
      </c>
      <c r="B768" s="3">
        <v>93.1</v>
      </c>
      <c r="C768" s="99">
        <v>963417</v>
      </c>
      <c r="D768" s="3">
        <v>1.2999999999999901</v>
      </c>
      <c r="E768" s="3">
        <v>1.4161220043573</v>
      </c>
      <c r="F768" s="3">
        <v>1.4161216518897299</v>
      </c>
      <c r="G768" s="3">
        <v>105.31359999999999</v>
      </c>
      <c r="H768" s="3">
        <v>18.462992125984201</v>
      </c>
      <c r="I768" s="3">
        <v>91.8</v>
      </c>
      <c r="J768" s="3">
        <v>93.1</v>
      </c>
      <c r="K768" s="3">
        <v>91.2</v>
      </c>
      <c r="L768" s="3">
        <v>4.7244094488188804</v>
      </c>
    </row>
    <row r="769" spans="1:12" ht="15" customHeight="1" x14ac:dyDescent="0.25">
      <c r="A769" s="101">
        <v>43556</v>
      </c>
      <c r="B769" s="3">
        <v>95.58</v>
      </c>
      <c r="C769" s="99">
        <v>810274</v>
      </c>
      <c r="D769" s="3">
        <v>2.48</v>
      </c>
      <c r="E769" s="3">
        <v>2.6638023630504799</v>
      </c>
      <c r="F769" s="3">
        <v>2.6638060041628</v>
      </c>
      <c r="G769" s="3">
        <v>108.11895</v>
      </c>
      <c r="H769" s="3">
        <v>21.618616422947099</v>
      </c>
      <c r="I769" s="3">
        <v>95.08</v>
      </c>
      <c r="J769" s="3">
        <v>97.18</v>
      </c>
      <c r="K769" s="3">
        <v>95.08</v>
      </c>
      <c r="L769" s="3">
        <v>7.5140607424071897</v>
      </c>
    </row>
    <row r="770" spans="1:12" ht="15" customHeight="1" x14ac:dyDescent="0.25">
      <c r="A770" s="101">
        <v>43557</v>
      </c>
      <c r="B770" s="3">
        <v>95.2</v>
      </c>
      <c r="C770" s="99">
        <v>628399</v>
      </c>
      <c r="D770" s="3">
        <v>-0.37999999999999501</v>
      </c>
      <c r="E770" s="3">
        <v>-0.39757271395689497</v>
      </c>
      <c r="F770" s="3">
        <v>-0.39758062763280899</v>
      </c>
      <c r="G770" s="3">
        <v>107.68908999999999</v>
      </c>
      <c r="H770" s="3">
        <v>21.1350843644544</v>
      </c>
      <c r="I770" s="3">
        <v>95.74</v>
      </c>
      <c r="J770" s="3">
        <v>96.98</v>
      </c>
      <c r="K770" s="3">
        <v>95.2</v>
      </c>
      <c r="L770" s="3">
        <v>7.0866141732283401</v>
      </c>
    </row>
    <row r="771" spans="1:12" ht="15" customHeight="1" x14ac:dyDescent="0.25">
      <c r="A771" s="101">
        <v>43558</v>
      </c>
      <c r="B771" s="3">
        <v>96.24</v>
      </c>
      <c r="C771" s="99">
        <v>827305</v>
      </c>
      <c r="D771" s="3">
        <v>1.03999999999999</v>
      </c>
      <c r="E771" s="3">
        <v>1.0924369747899101</v>
      </c>
      <c r="F771" s="3">
        <v>1.09243564041632</v>
      </c>
      <c r="G771" s="3">
        <v>108.86552399999999</v>
      </c>
      <c r="H771" s="3">
        <v>22.458407199100002</v>
      </c>
      <c r="I771" s="3">
        <v>95.34</v>
      </c>
      <c r="J771" s="3">
        <v>97.08</v>
      </c>
      <c r="K771" s="3">
        <v>95.32</v>
      </c>
      <c r="L771" s="3">
        <v>8.2564679415072906</v>
      </c>
    </row>
    <row r="772" spans="1:12" ht="15" customHeight="1" x14ac:dyDescent="0.25">
      <c r="A772" s="101">
        <v>43559</v>
      </c>
      <c r="B772" s="3">
        <v>97</v>
      </c>
      <c r="C772" s="99">
        <v>558415</v>
      </c>
      <c r="D772" s="3">
        <v>0.760000000000005</v>
      </c>
      <c r="E772" s="3">
        <v>0.78969243557773705</v>
      </c>
      <c r="F772" s="3">
        <v>0.78969536765376402</v>
      </c>
      <c r="G772" s="3">
        <v>109.72523</v>
      </c>
      <c r="H772" s="3">
        <v>23.425455568053899</v>
      </c>
      <c r="I772" s="3">
        <v>95.68</v>
      </c>
      <c r="J772" s="3">
        <v>97.9</v>
      </c>
      <c r="K772" s="3">
        <v>95.5</v>
      </c>
      <c r="L772" s="3">
        <v>9.1113610798650093</v>
      </c>
    </row>
    <row r="773" spans="1:12" ht="15" customHeight="1" x14ac:dyDescent="0.25">
      <c r="A773" s="101">
        <v>43560</v>
      </c>
      <c r="B773" s="3">
        <v>97.82</v>
      </c>
      <c r="C773" s="99">
        <v>733452</v>
      </c>
      <c r="D773" s="3">
        <v>0.81999999999999296</v>
      </c>
      <c r="E773" s="3">
        <v>0.84536082474226903</v>
      </c>
      <c r="F773" s="3">
        <v>0.84535707967985296</v>
      </c>
      <c r="G773" s="3">
        <v>110.6528</v>
      </c>
      <c r="H773" s="3">
        <v>24.468841394825599</v>
      </c>
      <c r="I773" s="3">
        <v>97.1</v>
      </c>
      <c r="J773" s="3">
        <v>98.14</v>
      </c>
      <c r="K773" s="3">
        <v>96.48</v>
      </c>
      <c r="L773" s="3">
        <v>10.033745781777201</v>
      </c>
    </row>
    <row r="774" spans="1:12" ht="15" customHeight="1" x14ac:dyDescent="0.25">
      <c r="A774" s="101">
        <v>43563</v>
      </c>
      <c r="B774" s="3">
        <v>95.84</v>
      </c>
      <c r="C774" s="99">
        <v>560501</v>
      </c>
      <c r="D774" s="3">
        <v>-1.97999999999998</v>
      </c>
      <c r="E774" s="3">
        <v>-2.0241259456143799</v>
      </c>
      <c r="F774" s="3">
        <v>-2.0241241071170402</v>
      </c>
      <c r="G774" s="3">
        <v>108.41305</v>
      </c>
      <c r="H774" s="3">
        <v>21.949437570303701</v>
      </c>
      <c r="I774" s="3">
        <v>97.82</v>
      </c>
      <c r="J774" s="3">
        <v>98.16</v>
      </c>
      <c r="K774" s="3">
        <v>95.46</v>
      </c>
      <c r="L774" s="3">
        <v>7.8065241844769302</v>
      </c>
    </row>
    <row r="775" spans="1:12" ht="15" customHeight="1" x14ac:dyDescent="0.25">
      <c r="A775" s="101">
        <v>43564</v>
      </c>
      <c r="B775" s="3">
        <v>93.98</v>
      </c>
      <c r="C775" s="99">
        <v>683941</v>
      </c>
      <c r="D775" s="3">
        <v>-1.8599999999999901</v>
      </c>
      <c r="E775" s="3">
        <v>-1.94073455759599</v>
      </c>
      <c r="F775" s="3">
        <v>-1.9407313049489801</v>
      </c>
      <c r="G775" s="3">
        <v>106.309044</v>
      </c>
      <c r="H775" s="3">
        <v>19.582726659167498</v>
      </c>
      <c r="I775" s="3">
        <v>95.84</v>
      </c>
      <c r="J775" s="3">
        <v>95.84</v>
      </c>
      <c r="K775" s="3">
        <v>92.96</v>
      </c>
      <c r="L775" s="3">
        <v>5.71428571428571</v>
      </c>
    </row>
    <row r="776" spans="1:12" ht="15" customHeight="1" x14ac:dyDescent="0.25">
      <c r="A776" s="101">
        <v>43565</v>
      </c>
      <c r="B776" s="3">
        <v>94.16</v>
      </c>
      <c r="C776" s="99">
        <v>732059</v>
      </c>
      <c r="D776" s="3">
        <v>0.179999999999992</v>
      </c>
      <c r="E776" s="3">
        <v>0.19153011278993901</v>
      </c>
      <c r="F776" s="3">
        <v>0.191536855509677</v>
      </c>
      <c r="G776" s="3">
        <v>106.512665</v>
      </c>
      <c r="H776" s="3">
        <v>19.8117716535432</v>
      </c>
      <c r="I776" s="3">
        <v>93.68</v>
      </c>
      <c r="J776" s="3">
        <v>94.84</v>
      </c>
      <c r="K776" s="3">
        <v>92.12</v>
      </c>
      <c r="L776" s="3">
        <v>5.9167604049493701</v>
      </c>
    </row>
    <row r="777" spans="1:12" ht="15" customHeight="1" x14ac:dyDescent="0.25">
      <c r="A777" s="101">
        <v>43566</v>
      </c>
      <c r="B777" s="3">
        <v>94.9</v>
      </c>
      <c r="C777" s="99">
        <v>621435</v>
      </c>
      <c r="D777" s="3">
        <v>0.74000000000000898</v>
      </c>
      <c r="E777" s="3">
        <v>0.78589634664400998</v>
      </c>
      <c r="F777" s="3">
        <v>0.78589245701439203</v>
      </c>
      <c r="G777" s="3">
        <v>107.34974</v>
      </c>
      <c r="H777" s="3">
        <v>20.753363329583699</v>
      </c>
      <c r="I777" s="3">
        <v>94.16</v>
      </c>
      <c r="J777" s="3">
        <v>95.92</v>
      </c>
      <c r="K777" s="3">
        <v>94.16</v>
      </c>
      <c r="L777" s="3">
        <v>6.7491563554555603</v>
      </c>
    </row>
    <row r="778" spans="1:12" ht="15" customHeight="1" x14ac:dyDescent="0.25">
      <c r="A778" s="101">
        <v>43567</v>
      </c>
      <c r="B778" s="3">
        <v>96.3</v>
      </c>
      <c r="C778" s="99">
        <v>599210</v>
      </c>
      <c r="D778" s="3">
        <v>1.3999999999999899</v>
      </c>
      <c r="E778" s="3">
        <v>1.4752370916754201</v>
      </c>
      <c r="F778" s="3">
        <v>1.4752341272554499</v>
      </c>
      <c r="G778" s="3">
        <v>108.93340000000001</v>
      </c>
      <c r="H778" s="3">
        <v>22.534758155230499</v>
      </c>
      <c r="I778" s="3">
        <v>94.9</v>
      </c>
      <c r="J778" s="3">
        <v>96.88</v>
      </c>
      <c r="K778" s="3">
        <v>94.56</v>
      </c>
      <c r="L778" s="3">
        <v>8.3239595050618505</v>
      </c>
    </row>
    <row r="779" spans="1:12" ht="15" customHeight="1" x14ac:dyDescent="0.25">
      <c r="A779" s="101">
        <v>43570</v>
      </c>
      <c r="B779" s="3">
        <v>94.2</v>
      </c>
      <c r="C779" s="99">
        <v>515232.99999999901</v>
      </c>
      <c r="D779" s="3">
        <v>-2.0999999999999899</v>
      </c>
      <c r="E779" s="3">
        <v>-2.18068535825544</v>
      </c>
      <c r="F779" s="3">
        <v>-2.1806902198958298</v>
      </c>
      <c r="G779" s="3">
        <v>106.5579</v>
      </c>
      <c r="H779" s="3">
        <v>19.8626546681664</v>
      </c>
      <c r="I779" s="3">
        <v>96.42</v>
      </c>
      <c r="J779" s="3">
        <v>96.42</v>
      </c>
      <c r="K779" s="3">
        <v>93.54</v>
      </c>
      <c r="L779" s="3">
        <v>5.9617547806524103</v>
      </c>
    </row>
    <row r="780" spans="1:12" ht="15" customHeight="1" x14ac:dyDescent="0.25">
      <c r="A780" s="101">
        <v>43571</v>
      </c>
      <c r="B780" s="3">
        <v>93.38</v>
      </c>
      <c r="C780" s="99">
        <v>911887</v>
      </c>
      <c r="D780" s="3">
        <v>-0.82000000000000695</v>
      </c>
      <c r="E780" s="3">
        <v>-0.87048832271763299</v>
      </c>
      <c r="F780" s="3">
        <v>-0.87048918944536702</v>
      </c>
      <c r="G780" s="3">
        <v>105.630325</v>
      </c>
      <c r="H780" s="3">
        <v>18.819263217097799</v>
      </c>
      <c r="I780" s="3">
        <v>94</v>
      </c>
      <c r="J780" s="3">
        <v>94.96</v>
      </c>
      <c r="K780" s="3">
        <v>93.16</v>
      </c>
      <c r="L780" s="3">
        <v>5.0393700787401396</v>
      </c>
    </row>
    <row r="781" spans="1:12" ht="15" customHeight="1" x14ac:dyDescent="0.25">
      <c r="A781" s="101">
        <v>43572</v>
      </c>
      <c r="B781" s="3">
        <v>91</v>
      </c>
      <c r="C781" s="99">
        <v>956138</v>
      </c>
      <c r="D781" s="3">
        <v>-2.3799999999999901</v>
      </c>
      <c r="E781" s="3">
        <v>-2.5487256371814002</v>
      </c>
      <c r="F781" s="3">
        <v>-2.5487235791426301</v>
      </c>
      <c r="G781" s="3">
        <v>102.93810000000001</v>
      </c>
      <c r="H781" s="3">
        <v>15.7908886389201</v>
      </c>
      <c r="I781" s="3">
        <v>93.38</v>
      </c>
      <c r="J781" s="3">
        <v>93.38</v>
      </c>
      <c r="K781" s="3">
        <v>90.3</v>
      </c>
      <c r="L781" s="3">
        <v>2.3622047244094402</v>
      </c>
    </row>
    <row r="782" spans="1:12" ht="15" customHeight="1" x14ac:dyDescent="0.25">
      <c r="A782" s="101">
        <v>43573</v>
      </c>
      <c r="B782" s="3">
        <v>91.64</v>
      </c>
      <c r="C782" s="99">
        <v>609125</v>
      </c>
      <c r="D782" s="3">
        <v>0.64</v>
      </c>
      <c r="E782" s="3">
        <v>0.70329670329669602</v>
      </c>
      <c r="F782" s="3">
        <v>0.70329644708808603</v>
      </c>
      <c r="G782" s="3">
        <v>103.66206</v>
      </c>
      <c r="H782" s="3">
        <v>16.605241844769299</v>
      </c>
      <c r="I782" s="3">
        <v>90.74</v>
      </c>
      <c r="J782" s="3">
        <v>91.8</v>
      </c>
      <c r="K782" s="3">
        <v>89.62</v>
      </c>
      <c r="L782" s="3">
        <v>3.0821147356580298</v>
      </c>
    </row>
    <row r="783" spans="1:12" ht="15" customHeight="1" x14ac:dyDescent="0.25">
      <c r="A783" s="101">
        <v>43578</v>
      </c>
      <c r="B783" s="3">
        <v>89.52</v>
      </c>
      <c r="C783" s="99">
        <v>1293324</v>
      </c>
      <c r="D783" s="3">
        <v>-2.12</v>
      </c>
      <c r="E783" s="3">
        <v>-2.3134002618943699</v>
      </c>
      <c r="F783" s="3">
        <v>-2.3134018366989602</v>
      </c>
      <c r="G783" s="3">
        <v>101.26394000000001</v>
      </c>
      <c r="H783" s="3">
        <v>13.9076940382452</v>
      </c>
      <c r="I783" s="3">
        <v>92</v>
      </c>
      <c r="J783" s="3">
        <v>92.32</v>
      </c>
      <c r="K783" s="3">
        <v>88.88</v>
      </c>
      <c r="L783" s="3">
        <v>0.69741282339706401</v>
      </c>
    </row>
    <row r="784" spans="1:12" ht="15" customHeight="1" x14ac:dyDescent="0.25">
      <c r="A784" s="101">
        <v>43579</v>
      </c>
      <c r="B784" s="3">
        <v>81.56</v>
      </c>
      <c r="C784" s="99">
        <v>5469235</v>
      </c>
      <c r="D784" s="3">
        <v>-7.9599999999999902</v>
      </c>
      <c r="E784" s="3">
        <v>-8.8918677390527101</v>
      </c>
      <c r="F784" s="3">
        <v>-8.8918621969478906</v>
      </c>
      <c r="G784" s="3">
        <v>92.259690000000006</v>
      </c>
      <c r="H784" s="3">
        <v>3.7791788526434198</v>
      </c>
      <c r="I784" s="3">
        <v>81</v>
      </c>
      <c r="J784" s="3">
        <v>85.26</v>
      </c>
      <c r="K784" s="3">
        <v>80.56</v>
      </c>
      <c r="L784" s="3">
        <v>-8.2564679415073101</v>
      </c>
    </row>
    <row r="785" spans="1:12" ht="15" customHeight="1" x14ac:dyDescent="0.25">
      <c r="A785" s="101">
        <v>43580</v>
      </c>
      <c r="B785" s="3">
        <v>81.08</v>
      </c>
      <c r="C785" s="99">
        <v>2369307</v>
      </c>
      <c r="D785" s="3">
        <v>-0.48000000000000398</v>
      </c>
      <c r="E785" s="3">
        <v>-0.58852378616969203</v>
      </c>
      <c r="F785" s="3">
        <v>-0.58852354695751996</v>
      </c>
      <c r="G785" s="3">
        <v>91.716719999999995</v>
      </c>
      <c r="H785" s="3">
        <v>3.16841394825645</v>
      </c>
      <c r="I785" s="3">
        <v>81.56</v>
      </c>
      <c r="J785" s="3">
        <v>83.06</v>
      </c>
      <c r="K785" s="3">
        <v>80.8</v>
      </c>
      <c r="L785" s="3">
        <v>-8.7964004499437607</v>
      </c>
    </row>
    <row r="786" spans="1:12" ht="15" customHeight="1" x14ac:dyDescent="0.25">
      <c r="A786" s="101">
        <v>43581</v>
      </c>
      <c r="B786" s="3">
        <v>80.02</v>
      </c>
      <c r="C786" s="99">
        <v>1417150</v>
      </c>
      <c r="D786" s="3">
        <v>-1.06</v>
      </c>
      <c r="E786" s="3">
        <v>-1.3073507646768601</v>
      </c>
      <c r="F786" s="3">
        <v>-1.3073581349180401</v>
      </c>
      <c r="G786" s="3">
        <v>90.517653999999993</v>
      </c>
      <c r="H786" s="3">
        <v>1.8196332958379999</v>
      </c>
      <c r="I786" s="3">
        <v>81.08</v>
      </c>
      <c r="J786" s="3">
        <v>81.42</v>
      </c>
      <c r="K786" s="3">
        <v>79.28</v>
      </c>
      <c r="L786" s="3">
        <v>-9.9887514060742504</v>
      </c>
    </row>
    <row r="787" spans="1:12" ht="15" customHeight="1" x14ac:dyDescent="0.25">
      <c r="A787" s="101">
        <v>43584</v>
      </c>
      <c r="B787" s="3">
        <v>80.680000000000007</v>
      </c>
      <c r="C787" s="99">
        <v>2628510</v>
      </c>
      <c r="D787" s="3">
        <v>0.66000000000001002</v>
      </c>
      <c r="E787" s="3">
        <v>0.824793801549628</v>
      </c>
      <c r="F787" s="3">
        <v>0.82480043064307995</v>
      </c>
      <c r="G787" s="3">
        <v>91.264244000000005</v>
      </c>
      <c r="H787" s="3">
        <v>2.6594420697412802</v>
      </c>
      <c r="I787" s="3">
        <v>80.02</v>
      </c>
      <c r="J787" s="3">
        <v>80.98</v>
      </c>
      <c r="K787" s="3">
        <v>78.3</v>
      </c>
      <c r="L787" s="3">
        <v>-9.2463442069741202</v>
      </c>
    </row>
    <row r="788" spans="1:12" ht="15" customHeight="1" x14ac:dyDescent="0.25">
      <c r="A788" s="101">
        <v>43585</v>
      </c>
      <c r="B788" s="3">
        <v>82.8</v>
      </c>
      <c r="C788" s="99">
        <v>914980</v>
      </c>
      <c r="D788" s="3">
        <v>2.1199999999999899</v>
      </c>
      <c r="E788" s="3">
        <v>2.6276648487853098</v>
      </c>
      <c r="F788" s="3">
        <v>2.62767311149807</v>
      </c>
      <c r="G788" s="3">
        <v>93.662369999999996</v>
      </c>
      <c r="H788" s="3">
        <v>5.35699662542181</v>
      </c>
      <c r="I788" s="3">
        <v>81.239999999999995</v>
      </c>
      <c r="J788" s="3">
        <v>82.8</v>
      </c>
      <c r="K788" s="3">
        <v>80.88</v>
      </c>
      <c r="L788" s="3">
        <v>-6.8616422947131701</v>
      </c>
    </row>
    <row r="789" spans="1:12" ht="15" customHeight="1" x14ac:dyDescent="0.25">
      <c r="A789" s="101">
        <v>43587</v>
      </c>
      <c r="B789" s="3">
        <v>83.14</v>
      </c>
      <c r="C789" s="99">
        <v>1423494</v>
      </c>
      <c r="D789" s="3">
        <v>0.34000000000000302</v>
      </c>
      <c r="E789" s="3">
        <v>0.41062801932367698</v>
      </c>
      <c r="F789" s="3">
        <v>0.41062381829544098</v>
      </c>
      <c r="G789" s="3">
        <v>94.046970000000002</v>
      </c>
      <c r="H789" s="3">
        <v>5.7896175478065199</v>
      </c>
      <c r="I789" s="3">
        <v>83</v>
      </c>
      <c r="J789" s="3">
        <v>83.28</v>
      </c>
      <c r="K789" s="3">
        <v>80.72</v>
      </c>
      <c r="L789" s="3">
        <v>-6.4791901012373501</v>
      </c>
    </row>
    <row r="790" spans="1:12" ht="15" customHeight="1" x14ac:dyDescent="0.25">
      <c r="A790" s="101">
        <v>43588</v>
      </c>
      <c r="B790" s="3">
        <v>82.84</v>
      </c>
      <c r="C790" s="99">
        <v>1201885</v>
      </c>
      <c r="D790" s="3">
        <v>-0.29999999999999699</v>
      </c>
      <c r="E790" s="3">
        <v>-0.36083714216983398</v>
      </c>
      <c r="F790" s="3">
        <v>-0.360851604256895</v>
      </c>
      <c r="G790" s="3">
        <v>93.707599999999999</v>
      </c>
      <c r="H790" s="3">
        <v>5.4078740157480203</v>
      </c>
      <c r="I790" s="3">
        <v>83.24</v>
      </c>
      <c r="J790" s="3">
        <v>83.44</v>
      </c>
      <c r="K790" s="3">
        <v>81.5</v>
      </c>
      <c r="L790" s="3">
        <v>-6.8166479190101201</v>
      </c>
    </row>
    <row r="791" spans="1:12" ht="15" customHeight="1" x14ac:dyDescent="0.25">
      <c r="A791" s="101">
        <v>43591</v>
      </c>
      <c r="B791" s="3">
        <v>81.8</v>
      </c>
      <c r="C791" s="99">
        <v>599053</v>
      </c>
      <c r="D791" s="3">
        <v>-1.04</v>
      </c>
      <c r="E791" s="3">
        <v>-1.2554321583776</v>
      </c>
      <c r="F791" s="3">
        <v>-1.2554157827113199</v>
      </c>
      <c r="G791" s="3">
        <v>92.531180000000006</v>
      </c>
      <c r="H791" s="3">
        <v>4.0845669291338504</v>
      </c>
      <c r="I791" s="3">
        <v>82.38</v>
      </c>
      <c r="J791" s="3">
        <v>82.38</v>
      </c>
      <c r="K791" s="3">
        <v>80.680000000000007</v>
      </c>
      <c r="L791" s="3">
        <v>-7.9865016872890902</v>
      </c>
    </row>
    <row r="792" spans="1:12" ht="15" customHeight="1" x14ac:dyDescent="0.25">
      <c r="A792" s="101">
        <v>43592</v>
      </c>
      <c r="B792" s="3">
        <v>77.88</v>
      </c>
      <c r="C792" s="99">
        <v>1789833</v>
      </c>
      <c r="D792" s="3">
        <v>-3.92</v>
      </c>
      <c r="E792" s="3">
        <v>-4.79217603911981</v>
      </c>
      <c r="F792" s="3">
        <v>-4.7921792416350897</v>
      </c>
      <c r="G792" s="3">
        <v>88.096919999999997</v>
      </c>
      <c r="H792" s="3">
        <v>-0.90335208098988495</v>
      </c>
      <c r="I792" s="3">
        <v>82</v>
      </c>
      <c r="J792" s="3">
        <v>82</v>
      </c>
      <c r="K792" s="3">
        <v>77.72</v>
      </c>
      <c r="L792" s="3">
        <v>-12.395950506186701</v>
      </c>
    </row>
    <row r="793" spans="1:12" ht="15" customHeight="1" x14ac:dyDescent="0.25">
      <c r="A793" s="101">
        <v>43593</v>
      </c>
      <c r="B793" s="3">
        <v>78</v>
      </c>
      <c r="C793" s="99">
        <v>1164933</v>
      </c>
      <c r="D793" s="3">
        <v>0.12000000000000401</v>
      </c>
      <c r="E793" s="3">
        <v>0.15408320493066599</v>
      </c>
      <c r="F793" s="3">
        <v>0.15408030155878899</v>
      </c>
      <c r="G793" s="3">
        <v>88.232659999999996</v>
      </c>
      <c r="H793" s="3">
        <v>-0.75066366704163101</v>
      </c>
      <c r="I793" s="3">
        <v>77.900000000000006</v>
      </c>
      <c r="J793" s="3">
        <v>78.66</v>
      </c>
      <c r="K793" s="3">
        <v>77</v>
      </c>
      <c r="L793" s="3">
        <v>-12.2609673790776</v>
      </c>
    </row>
    <row r="794" spans="1:12" ht="15" customHeight="1" x14ac:dyDescent="0.25">
      <c r="A794" s="101">
        <v>43594</v>
      </c>
      <c r="B794" s="3">
        <v>76.92</v>
      </c>
      <c r="C794" s="99">
        <v>1239841</v>
      </c>
      <c r="D794" s="3">
        <v>-1.0799999999999901</v>
      </c>
      <c r="E794" s="3">
        <v>-1.3846153846153799</v>
      </c>
      <c r="F794" s="3">
        <v>-1.3846120019502901</v>
      </c>
      <c r="G794" s="3">
        <v>87.010980000000004</v>
      </c>
      <c r="H794" s="3">
        <v>-2.1248818897637798</v>
      </c>
      <c r="I794" s="3">
        <v>77.3</v>
      </c>
      <c r="J794" s="3">
        <v>77.78</v>
      </c>
      <c r="K794" s="3">
        <v>75.66</v>
      </c>
      <c r="L794" s="3">
        <v>-13.4758155230596</v>
      </c>
    </row>
    <row r="795" spans="1:12" ht="15" customHeight="1" x14ac:dyDescent="0.25">
      <c r="A795" s="101">
        <v>43595</v>
      </c>
      <c r="B795" s="3">
        <v>76.7</v>
      </c>
      <c r="C795" s="99">
        <v>1314821</v>
      </c>
      <c r="D795" s="3">
        <v>-0.219999999999998</v>
      </c>
      <c r="E795" s="3">
        <v>-0.28601144045761101</v>
      </c>
      <c r="F795" s="3">
        <v>-0.28601562699329602</v>
      </c>
      <c r="G795" s="3">
        <v>86.762114999999994</v>
      </c>
      <c r="H795" s="3">
        <v>-2.4048200224972001</v>
      </c>
      <c r="I795" s="3">
        <v>77.260000000000005</v>
      </c>
      <c r="J795" s="3">
        <v>77.92</v>
      </c>
      <c r="K795" s="3">
        <v>76.540000000000006</v>
      </c>
      <c r="L795" s="3">
        <v>-13.723284589426299</v>
      </c>
    </row>
    <row r="796" spans="1:12" ht="15" customHeight="1" x14ac:dyDescent="0.25">
      <c r="A796" s="101">
        <v>43598</v>
      </c>
      <c r="B796" s="3">
        <v>74.14</v>
      </c>
      <c r="C796" s="99">
        <v>1410118</v>
      </c>
      <c r="D796" s="3">
        <v>-2.56</v>
      </c>
      <c r="E796" s="3">
        <v>-3.3376792698826598</v>
      </c>
      <c r="F796" s="3">
        <v>-3.3376837344271602</v>
      </c>
      <c r="G796" s="3">
        <v>83.86627</v>
      </c>
      <c r="H796" s="3">
        <v>-5.6622384701912303</v>
      </c>
      <c r="I796" s="3">
        <v>77</v>
      </c>
      <c r="J796" s="3">
        <v>77.180000000000007</v>
      </c>
      <c r="K796" s="3">
        <v>74.06</v>
      </c>
      <c r="L796" s="3">
        <v>-16.602924634420699</v>
      </c>
    </row>
    <row r="797" spans="1:12" ht="15" customHeight="1" x14ac:dyDescent="0.25">
      <c r="A797" s="101">
        <v>43599</v>
      </c>
      <c r="B797" s="3">
        <v>75.760000000000005</v>
      </c>
      <c r="C797" s="99">
        <v>1333280</v>
      </c>
      <c r="D797" s="3">
        <v>1.62</v>
      </c>
      <c r="E797" s="3">
        <v>2.1850553007823001</v>
      </c>
      <c r="F797" s="3">
        <v>2.1850620040690898</v>
      </c>
      <c r="G797" s="3">
        <v>85.698800000000006</v>
      </c>
      <c r="H797" s="3">
        <v>-3.6008998875140601</v>
      </c>
      <c r="I797" s="3">
        <v>74.98</v>
      </c>
      <c r="J797" s="3">
        <v>75.760000000000005</v>
      </c>
      <c r="K797" s="3">
        <v>74.56</v>
      </c>
      <c r="L797" s="3">
        <v>-14.7806524184476</v>
      </c>
    </row>
    <row r="798" spans="1:12" ht="15" customHeight="1" x14ac:dyDescent="0.25">
      <c r="A798" s="101">
        <v>43600</v>
      </c>
      <c r="B798" s="3">
        <v>72.7</v>
      </c>
      <c r="C798" s="99">
        <v>1319421</v>
      </c>
      <c r="D798" s="3">
        <v>-3.06</v>
      </c>
      <c r="E798" s="3">
        <v>-4.0390707497360001</v>
      </c>
      <c r="F798" s="3">
        <v>1.31927168175005E-2</v>
      </c>
      <c r="G798" s="3">
        <v>85.710105999999996</v>
      </c>
      <c r="H798" s="3">
        <v>-3.5881822272216</v>
      </c>
      <c r="I798" s="3">
        <v>73</v>
      </c>
      <c r="J798" s="3">
        <v>73.2</v>
      </c>
      <c r="K798" s="3">
        <v>71.72</v>
      </c>
      <c r="L798" s="3">
        <v>-18.222722159730001</v>
      </c>
    </row>
    <row r="799" spans="1:12" ht="15" customHeight="1" x14ac:dyDescent="0.25">
      <c r="A799" s="101">
        <v>43601</v>
      </c>
      <c r="B799" s="3">
        <v>73</v>
      </c>
      <c r="C799" s="99">
        <v>960900</v>
      </c>
      <c r="D799" s="3">
        <v>0.29999999999999699</v>
      </c>
      <c r="E799" s="3">
        <v>0.412654745529561</v>
      </c>
      <c r="F799" s="3">
        <v>0.41266312282941497</v>
      </c>
      <c r="G799" s="3">
        <v>86.063800000000001</v>
      </c>
      <c r="H799" s="3">
        <v>-3.19032620922385</v>
      </c>
      <c r="I799" s="3">
        <v>72.84</v>
      </c>
      <c r="J799" s="3">
        <v>73.38</v>
      </c>
      <c r="K799" s="3">
        <v>71.48</v>
      </c>
      <c r="L799" s="3">
        <v>-17.8852643419572</v>
      </c>
    </row>
    <row r="800" spans="1:12" ht="15" customHeight="1" x14ac:dyDescent="0.25">
      <c r="A800" s="101">
        <v>43602</v>
      </c>
      <c r="B800" s="3">
        <v>73.84</v>
      </c>
      <c r="C800" s="99">
        <v>1223004</v>
      </c>
      <c r="D800" s="3">
        <v>0.84000000000000297</v>
      </c>
      <c r="E800" s="3">
        <v>1.1506849315068499</v>
      </c>
      <c r="F800" s="3">
        <v>1.1506754291583601</v>
      </c>
      <c r="G800" s="3">
        <v>87.054114999999996</v>
      </c>
      <c r="H800" s="3">
        <v>-2.0763610798650198</v>
      </c>
      <c r="I800" s="3">
        <v>73.5</v>
      </c>
      <c r="J800" s="3">
        <v>73.84</v>
      </c>
      <c r="K800" s="3">
        <v>71.66</v>
      </c>
      <c r="L800" s="3">
        <v>-16.940382452193401</v>
      </c>
    </row>
    <row r="801" spans="1:12" ht="15" customHeight="1" x14ac:dyDescent="0.25">
      <c r="A801" s="101">
        <v>43605</v>
      </c>
      <c r="B801" s="3">
        <v>72.58</v>
      </c>
      <c r="C801" s="99">
        <v>1233919</v>
      </c>
      <c r="D801" s="3">
        <v>-1.26</v>
      </c>
      <c r="E801" s="3">
        <v>-1.70639219934994</v>
      </c>
      <c r="F801" s="3">
        <v>-1.7063811400529301</v>
      </c>
      <c r="G801" s="3">
        <v>85.568640000000002</v>
      </c>
      <c r="H801" s="3">
        <v>-3.7473115860517399</v>
      </c>
      <c r="I801" s="3">
        <v>73.540000000000006</v>
      </c>
      <c r="J801" s="3">
        <v>74.56</v>
      </c>
      <c r="K801" s="3">
        <v>71.8</v>
      </c>
      <c r="L801" s="3">
        <v>-18.357705286839099</v>
      </c>
    </row>
    <row r="802" spans="1:12" ht="15" customHeight="1" x14ac:dyDescent="0.25">
      <c r="A802" s="101">
        <v>43606</v>
      </c>
      <c r="B802" s="3">
        <v>73.540000000000006</v>
      </c>
      <c r="C802" s="99">
        <v>937531</v>
      </c>
      <c r="D802" s="3">
        <v>0.96000000000000796</v>
      </c>
      <c r="E802" s="3">
        <v>1.3226784238082201</v>
      </c>
      <c r="F802" s="3">
        <v>1.32266914607968</v>
      </c>
      <c r="G802" s="3">
        <v>86.700429999999997</v>
      </c>
      <c r="H802" s="3">
        <v>-2.47420697412824</v>
      </c>
      <c r="I802" s="3">
        <v>72.819999999999993</v>
      </c>
      <c r="J802" s="3">
        <v>73.94</v>
      </c>
      <c r="K802" s="3">
        <v>72.739999999999995</v>
      </c>
      <c r="L802" s="3">
        <v>-17.277840269966202</v>
      </c>
    </row>
    <row r="803" spans="1:12" ht="15" customHeight="1" x14ac:dyDescent="0.25">
      <c r="A803" s="101">
        <v>43607</v>
      </c>
      <c r="B803" s="3">
        <v>72.22</v>
      </c>
      <c r="C803" s="99">
        <v>719800</v>
      </c>
      <c r="D803" s="3">
        <v>-1.32</v>
      </c>
      <c r="E803" s="3">
        <v>-1.7949415284199099</v>
      </c>
      <c r="F803" s="3">
        <v>-1.79493919464989</v>
      </c>
      <c r="G803" s="3">
        <v>85.144210000000001</v>
      </c>
      <c r="H803" s="3">
        <v>-4.22473565804275</v>
      </c>
      <c r="I803" s="3">
        <v>73.34</v>
      </c>
      <c r="J803" s="3">
        <v>73.88</v>
      </c>
      <c r="K803" s="3">
        <v>71.680000000000007</v>
      </c>
      <c r="L803" s="3">
        <v>-18.762654668166402</v>
      </c>
    </row>
    <row r="804" spans="1:12" ht="15" customHeight="1" x14ac:dyDescent="0.25">
      <c r="A804" s="101">
        <v>43608</v>
      </c>
      <c r="B804" s="3">
        <v>71.459999999999994</v>
      </c>
      <c r="C804" s="99">
        <v>1965581</v>
      </c>
      <c r="D804" s="3">
        <v>-0.760000000000005</v>
      </c>
      <c r="E804" s="3">
        <v>-1.05234007200222</v>
      </c>
      <c r="F804" s="3">
        <v>-1.0523322725056701</v>
      </c>
      <c r="G804" s="3">
        <v>84.24821</v>
      </c>
      <c r="H804" s="3">
        <v>-5.2326096737907797</v>
      </c>
      <c r="I804" s="3">
        <v>71.8</v>
      </c>
      <c r="J804" s="3">
        <v>71.8</v>
      </c>
      <c r="K804" s="3">
        <v>70.400000000000006</v>
      </c>
      <c r="L804" s="3">
        <v>-19.617547806524101</v>
      </c>
    </row>
    <row r="805" spans="1:12" ht="15" customHeight="1" x14ac:dyDescent="0.25">
      <c r="A805" s="101">
        <v>43609</v>
      </c>
      <c r="B805" s="3">
        <v>71.319999999999993</v>
      </c>
      <c r="C805" s="99">
        <v>859086</v>
      </c>
      <c r="D805" s="3">
        <v>-0.14000000000000001</v>
      </c>
      <c r="E805" s="3">
        <v>-0.195913797928914</v>
      </c>
      <c r="F805" s="3">
        <v>-0.19592107654274801</v>
      </c>
      <c r="G805" s="3">
        <v>84.083150000000003</v>
      </c>
      <c r="H805" s="3">
        <v>-5.4182789651293604</v>
      </c>
      <c r="I805" s="3">
        <v>71.459999999999994</v>
      </c>
      <c r="J805" s="3">
        <v>72.680000000000007</v>
      </c>
      <c r="K805" s="3">
        <v>71.319999999999993</v>
      </c>
      <c r="L805" s="3">
        <v>-19.775028121484802</v>
      </c>
    </row>
    <row r="806" spans="1:12" ht="15" customHeight="1" x14ac:dyDescent="0.25">
      <c r="A806" s="101">
        <v>43612</v>
      </c>
      <c r="B806" s="3">
        <v>72.680000000000007</v>
      </c>
      <c r="C806" s="99">
        <v>993668</v>
      </c>
      <c r="D806" s="3">
        <v>1.3600000000000101</v>
      </c>
      <c r="E806" s="3">
        <v>1.90689848569827</v>
      </c>
      <c r="F806" s="3">
        <v>1.90689811216635</v>
      </c>
      <c r="G806" s="3">
        <v>85.686530000000005</v>
      </c>
      <c r="H806" s="3">
        <v>-3.6147019122609598</v>
      </c>
      <c r="I806" s="3">
        <v>72.22</v>
      </c>
      <c r="J806" s="3">
        <v>72.680000000000007</v>
      </c>
      <c r="K806" s="3">
        <v>70.3</v>
      </c>
      <c r="L806" s="3">
        <v>-18.2452193475815</v>
      </c>
    </row>
    <row r="807" spans="1:12" ht="15" customHeight="1" x14ac:dyDescent="0.25">
      <c r="A807" s="101">
        <v>43613</v>
      </c>
      <c r="B807" s="3">
        <v>72.3</v>
      </c>
      <c r="C807" s="99">
        <v>1388245</v>
      </c>
      <c r="D807" s="3">
        <v>-0.380000000000009</v>
      </c>
      <c r="E807" s="3">
        <v>-0.522839845899847</v>
      </c>
      <c r="F807" s="3">
        <v>-0.52283596966758905</v>
      </c>
      <c r="G807" s="3">
        <v>85.238529999999997</v>
      </c>
      <c r="H807" s="3">
        <v>-4.1186389201349902</v>
      </c>
      <c r="I807" s="3">
        <v>73.3</v>
      </c>
      <c r="J807" s="3">
        <v>73.84</v>
      </c>
      <c r="K807" s="3">
        <v>72.16</v>
      </c>
      <c r="L807" s="3">
        <v>-18.672665916760401</v>
      </c>
    </row>
    <row r="808" spans="1:12" ht="15" customHeight="1" x14ac:dyDescent="0.25">
      <c r="A808" s="101">
        <v>43614</v>
      </c>
      <c r="B808" s="3">
        <v>72.099999999999994</v>
      </c>
      <c r="C808" s="99">
        <v>669320</v>
      </c>
      <c r="D808" s="3">
        <v>-0.20000000000000201</v>
      </c>
      <c r="E808" s="3">
        <v>-0.27662517289073202</v>
      </c>
      <c r="F808" s="3">
        <v>-0.27662372872924101</v>
      </c>
      <c r="G808" s="3">
        <v>85.002740000000003</v>
      </c>
      <c r="H808" s="3">
        <v>-4.38386951631046</v>
      </c>
      <c r="I808" s="3">
        <v>72</v>
      </c>
      <c r="J808" s="3">
        <v>72.2</v>
      </c>
      <c r="K808" s="3">
        <v>70.84</v>
      </c>
      <c r="L808" s="3">
        <v>-18.8976377952756</v>
      </c>
    </row>
    <row r="809" spans="1:12" ht="15" customHeight="1" x14ac:dyDescent="0.25">
      <c r="A809" s="101">
        <v>43616</v>
      </c>
      <c r="B809" s="3">
        <v>74</v>
      </c>
      <c r="C809" s="99">
        <v>1814284</v>
      </c>
      <c r="D809" s="3">
        <v>1.9</v>
      </c>
      <c r="E809" s="3">
        <v>2.6352288488210802</v>
      </c>
      <c r="F809" s="3">
        <v>2.6352209352310298</v>
      </c>
      <c r="G809" s="3">
        <v>87.242750000000001</v>
      </c>
      <c r="H809" s="3">
        <v>-1.86417322834646</v>
      </c>
      <c r="I809" s="3">
        <v>71.8</v>
      </c>
      <c r="J809" s="3">
        <v>74</v>
      </c>
      <c r="K809" s="3">
        <v>71.16</v>
      </c>
      <c r="L809" s="3">
        <v>-16.7604049493813</v>
      </c>
    </row>
    <row r="810" spans="1:12" ht="15" customHeight="1" x14ac:dyDescent="0.25">
      <c r="A810" s="101">
        <v>43619</v>
      </c>
      <c r="B810" s="3">
        <v>72.739999999999995</v>
      </c>
      <c r="C810" s="99">
        <v>1347778</v>
      </c>
      <c r="D810" s="3">
        <v>-1.26</v>
      </c>
      <c r="E810" s="3">
        <v>-1.7027027027027</v>
      </c>
      <c r="F810" s="3">
        <v>-1.7026973588063099</v>
      </c>
      <c r="G810" s="3">
        <v>85.757270000000005</v>
      </c>
      <c r="H810" s="3">
        <v>-3.5351293588301398</v>
      </c>
      <c r="I810" s="3">
        <v>73.760000000000005</v>
      </c>
      <c r="J810" s="3">
        <v>73.760000000000005</v>
      </c>
      <c r="K810" s="3">
        <v>72.08</v>
      </c>
      <c r="L810" s="3">
        <v>-18.177727784026999</v>
      </c>
    </row>
    <row r="811" spans="1:12" ht="15" customHeight="1" x14ac:dyDescent="0.25">
      <c r="A811" s="101">
        <v>43620</v>
      </c>
      <c r="B811" s="3">
        <v>79.239999999999995</v>
      </c>
      <c r="C811" s="99">
        <v>3052472</v>
      </c>
      <c r="D811" s="3">
        <v>6.5</v>
      </c>
      <c r="E811" s="3">
        <v>8.9359362111630407</v>
      </c>
      <c r="F811" s="3">
        <v>8.9359304464799099</v>
      </c>
      <c r="G811" s="3">
        <v>93.420479999999998</v>
      </c>
      <c r="H811" s="3">
        <v>5.0849043869516199</v>
      </c>
      <c r="I811" s="3">
        <v>72.64</v>
      </c>
      <c r="J811" s="3">
        <v>79.739999999999995</v>
      </c>
      <c r="K811" s="3">
        <v>72.099999999999994</v>
      </c>
      <c r="L811" s="3">
        <v>-10.866141732283401</v>
      </c>
    </row>
    <row r="812" spans="1:12" ht="15" customHeight="1" x14ac:dyDescent="0.25">
      <c r="A812" s="101">
        <v>43621</v>
      </c>
      <c r="B812" s="3">
        <v>78.94</v>
      </c>
      <c r="C812" s="99">
        <v>2838911</v>
      </c>
      <c r="D812" s="3">
        <v>-0.29999999999999699</v>
      </c>
      <c r="E812" s="3">
        <v>-0.37859666834931799</v>
      </c>
      <c r="F812" s="3">
        <v>-0.37858936284634798</v>
      </c>
      <c r="G812" s="3">
        <v>93.066800000000001</v>
      </c>
      <c r="H812" s="3">
        <v>4.6870641169853702</v>
      </c>
      <c r="I812" s="3">
        <v>79.7</v>
      </c>
      <c r="J812" s="3">
        <v>79.8</v>
      </c>
      <c r="K812" s="3">
        <v>77.58</v>
      </c>
      <c r="L812" s="3">
        <v>-11.2035995500562</v>
      </c>
    </row>
    <row r="813" spans="1:12" ht="15" customHeight="1" x14ac:dyDescent="0.25">
      <c r="A813" s="101">
        <v>43623</v>
      </c>
      <c r="B813" s="3">
        <v>79.3</v>
      </c>
      <c r="C813" s="99">
        <v>1736757</v>
      </c>
      <c r="D813" s="3">
        <v>0.35999999999999899</v>
      </c>
      <c r="E813" s="3">
        <v>0.45604256397264697</v>
      </c>
      <c r="F813" s="3">
        <v>0.45604877356908402</v>
      </c>
      <c r="G813" s="3">
        <v>93.491230000000002</v>
      </c>
      <c r="H813" s="3">
        <v>5.1644881889763701</v>
      </c>
      <c r="I813" s="3">
        <v>78.94</v>
      </c>
      <c r="J813" s="3">
        <v>79.599999999999994</v>
      </c>
      <c r="K813" s="3">
        <v>77.959999999999994</v>
      </c>
      <c r="L813" s="3">
        <v>-10.7986501687289</v>
      </c>
    </row>
    <row r="814" spans="1:12" ht="15" customHeight="1" x14ac:dyDescent="0.25">
      <c r="A814" s="101">
        <v>43626</v>
      </c>
      <c r="B814" s="3">
        <v>79.66</v>
      </c>
      <c r="C814" s="99">
        <v>851693</v>
      </c>
      <c r="D814" s="3">
        <v>0.35999999999999899</v>
      </c>
      <c r="E814" s="3">
        <v>0.45397225725094498</v>
      </c>
      <c r="F814" s="3">
        <v>0.45396771440486799</v>
      </c>
      <c r="G814" s="3">
        <v>93.915649999999999</v>
      </c>
      <c r="H814" s="3">
        <v>5.6419010123734399</v>
      </c>
      <c r="I814" s="3">
        <v>80</v>
      </c>
      <c r="J814" s="3">
        <v>80.5</v>
      </c>
      <c r="K814" s="3">
        <v>78.92</v>
      </c>
      <c r="L814" s="3">
        <v>-10.393700787401499</v>
      </c>
    </row>
    <row r="815" spans="1:12" ht="15" customHeight="1" x14ac:dyDescent="0.25">
      <c r="A815" s="101">
        <v>43627</v>
      </c>
      <c r="B815" s="3">
        <v>80</v>
      </c>
      <c r="C815" s="99">
        <v>817654</v>
      </c>
      <c r="D815" s="3">
        <v>0.34000000000000302</v>
      </c>
      <c r="E815" s="3">
        <v>0.42681395932715399</v>
      </c>
      <c r="F815" s="3">
        <v>0.42680852445784401</v>
      </c>
      <c r="G815" s="3">
        <v>94.316490000000002</v>
      </c>
      <c r="H815" s="3">
        <v>6.0927896512935797</v>
      </c>
      <c r="I815" s="3">
        <v>79.94</v>
      </c>
      <c r="J815" s="3">
        <v>80.22</v>
      </c>
      <c r="K815" s="3">
        <v>79.3</v>
      </c>
      <c r="L815" s="3">
        <v>-10.0112485939257</v>
      </c>
    </row>
    <row r="816" spans="1:12" ht="15" customHeight="1" x14ac:dyDescent="0.25">
      <c r="A816" s="101">
        <v>43628</v>
      </c>
      <c r="B816" s="3">
        <v>78.7</v>
      </c>
      <c r="C816" s="99">
        <v>861630</v>
      </c>
      <c r="D816" s="3">
        <v>-1.2999999999999901</v>
      </c>
      <c r="E816" s="3">
        <v>-1.62499999999999</v>
      </c>
      <c r="F816" s="3">
        <v>-1.6250032205397</v>
      </c>
      <c r="G816" s="3">
        <v>92.783844000000002</v>
      </c>
      <c r="H816" s="3">
        <v>4.3687784026996503</v>
      </c>
      <c r="I816" s="3">
        <v>79.58</v>
      </c>
      <c r="J816" s="3">
        <v>80.2</v>
      </c>
      <c r="K816" s="3">
        <v>78.22</v>
      </c>
      <c r="L816" s="3">
        <v>-11.473565804274401</v>
      </c>
    </row>
    <row r="817" spans="1:12" ht="15" customHeight="1" x14ac:dyDescent="0.25">
      <c r="A817" s="101">
        <v>43629</v>
      </c>
      <c r="B817" s="3">
        <v>79</v>
      </c>
      <c r="C817" s="99">
        <v>1049347</v>
      </c>
      <c r="D817" s="3">
        <v>0.29999999999999699</v>
      </c>
      <c r="E817" s="3">
        <v>0.38119440914865499</v>
      </c>
      <c r="F817" s="3">
        <v>0.38119890786159</v>
      </c>
      <c r="G817" s="3">
        <v>93.137535</v>
      </c>
      <c r="H817" s="3">
        <v>4.7666310461192198</v>
      </c>
      <c r="I817" s="3">
        <v>78.680000000000007</v>
      </c>
      <c r="J817" s="3">
        <v>79.180000000000007</v>
      </c>
      <c r="K817" s="3">
        <v>77.22</v>
      </c>
      <c r="L817" s="3">
        <v>-11.136107986501599</v>
      </c>
    </row>
    <row r="818" spans="1:12" ht="15" customHeight="1" x14ac:dyDescent="0.25">
      <c r="A818" s="101">
        <v>43630</v>
      </c>
      <c r="B818" s="3">
        <v>77.900000000000006</v>
      </c>
      <c r="C818" s="99">
        <v>635512</v>
      </c>
      <c r="D818" s="3">
        <v>-1.0999999999999901</v>
      </c>
      <c r="E818" s="3">
        <v>-1.39240506329113</v>
      </c>
      <c r="F818" s="3">
        <v>-1.3924085493565901</v>
      </c>
      <c r="G818" s="3">
        <v>91.840680000000006</v>
      </c>
      <c r="H818" s="3">
        <v>3.30785151856018</v>
      </c>
      <c r="I818" s="3">
        <v>79.260000000000005</v>
      </c>
      <c r="J818" s="3">
        <v>79.260000000000005</v>
      </c>
      <c r="K818" s="3">
        <v>77.5</v>
      </c>
      <c r="L818" s="3">
        <v>-12.3734533183352</v>
      </c>
    </row>
    <row r="819" spans="1:12" ht="15" customHeight="1" x14ac:dyDescent="0.25">
      <c r="A819" s="101">
        <v>43633</v>
      </c>
      <c r="B819" s="3">
        <v>75.98</v>
      </c>
      <c r="C819" s="99">
        <v>986610</v>
      </c>
      <c r="D819" s="3">
        <v>-1.92</v>
      </c>
      <c r="E819" s="3">
        <v>-2.46469833119383</v>
      </c>
      <c r="F819" s="3">
        <v>-2.4646866726161099</v>
      </c>
      <c r="G819" s="3">
        <v>89.577095</v>
      </c>
      <c r="H819" s="3">
        <v>0.76163667041619099</v>
      </c>
      <c r="I819" s="3">
        <v>78</v>
      </c>
      <c r="J819" s="3">
        <v>78.040000000000006</v>
      </c>
      <c r="K819" s="3">
        <v>75.599999999999994</v>
      </c>
      <c r="L819" s="3">
        <v>-14.533183352080901</v>
      </c>
    </row>
    <row r="820" spans="1:12" ht="15" customHeight="1" x14ac:dyDescent="0.25">
      <c r="A820" s="101">
        <v>43634</v>
      </c>
      <c r="B820" s="3">
        <v>75.8</v>
      </c>
      <c r="C820" s="99">
        <v>1494098</v>
      </c>
      <c r="D820" s="3">
        <v>-0.18000000000000599</v>
      </c>
      <c r="E820" s="3">
        <v>-0.23690444853909901</v>
      </c>
      <c r="F820" s="3">
        <v>-0.23691212580627599</v>
      </c>
      <c r="G820" s="3">
        <v>89.364875999999995</v>
      </c>
      <c r="H820" s="3">
        <v>0.52292013498311496</v>
      </c>
      <c r="I820" s="3">
        <v>75.3</v>
      </c>
      <c r="J820" s="3">
        <v>76.180000000000007</v>
      </c>
      <c r="K820" s="3">
        <v>74.180000000000007</v>
      </c>
      <c r="L820" s="3">
        <v>-14.7356580427446</v>
      </c>
    </row>
    <row r="821" spans="1:12" ht="15" customHeight="1" x14ac:dyDescent="0.25">
      <c r="A821" s="101">
        <v>43635</v>
      </c>
      <c r="B821" s="3">
        <v>75.94</v>
      </c>
      <c r="C821" s="99">
        <v>831689</v>
      </c>
      <c r="D821" s="3">
        <v>0.14000000000000001</v>
      </c>
      <c r="E821" s="3">
        <v>0.18469656992083899</v>
      </c>
      <c r="F821" s="3">
        <v>0.184696725814292</v>
      </c>
      <c r="G821" s="3">
        <v>89.529929999999993</v>
      </c>
      <c r="H821" s="3">
        <v>0.70858267716533996</v>
      </c>
      <c r="I821" s="3">
        <v>75.900000000000006</v>
      </c>
      <c r="J821" s="3">
        <v>76.34</v>
      </c>
      <c r="K821" s="3">
        <v>74.760000000000005</v>
      </c>
      <c r="L821" s="3">
        <v>-14.578177727784</v>
      </c>
    </row>
    <row r="822" spans="1:12" ht="15" customHeight="1" x14ac:dyDescent="0.25">
      <c r="A822" s="101">
        <v>43636</v>
      </c>
      <c r="B822" s="3">
        <v>76.459999999999994</v>
      </c>
      <c r="C822" s="99">
        <v>1529232</v>
      </c>
      <c r="D822" s="3">
        <v>0.51999999999999602</v>
      </c>
      <c r="E822" s="3">
        <v>0.684751119304705</v>
      </c>
      <c r="F822" s="3">
        <v>0.68474307977230897</v>
      </c>
      <c r="G822" s="3">
        <v>90.142979999999994</v>
      </c>
      <c r="H822" s="3">
        <v>1.3981777277840099</v>
      </c>
      <c r="I822" s="3">
        <v>76</v>
      </c>
      <c r="J822" s="3">
        <v>76.8</v>
      </c>
      <c r="K822" s="3">
        <v>74.62</v>
      </c>
      <c r="L822" s="3">
        <v>-13.9932508436445</v>
      </c>
    </row>
    <row r="823" spans="1:12" ht="15" customHeight="1" x14ac:dyDescent="0.25">
      <c r="A823" s="101">
        <v>43640</v>
      </c>
      <c r="B823" s="3">
        <v>74.94</v>
      </c>
      <c r="C823" s="99">
        <v>1577811</v>
      </c>
      <c r="D823" s="3">
        <v>-1.51999999999999</v>
      </c>
      <c r="E823" s="3">
        <v>-1.9879675647397199</v>
      </c>
      <c r="F823" s="3">
        <v>-1.9879584633212599</v>
      </c>
      <c r="G823" s="3">
        <v>88.350975000000005</v>
      </c>
      <c r="H823" s="3">
        <v>-0.61757592800899896</v>
      </c>
      <c r="I823" s="3">
        <v>76</v>
      </c>
      <c r="J823" s="3">
        <v>76.44</v>
      </c>
      <c r="K823" s="3">
        <v>72.959999999999994</v>
      </c>
      <c r="L823" s="3">
        <v>-15.7030371203599</v>
      </c>
    </row>
    <row r="824" spans="1:12" ht="15" customHeight="1" x14ac:dyDescent="0.25">
      <c r="A824" s="101">
        <v>43641</v>
      </c>
      <c r="B824" s="3">
        <v>75</v>
      </c>
      <c r="C824" s="99">
        <v>818804</v>
      </c>
      <c r="D824" s="3">
        <v>6.0000000000002197E-2</v>
      </c>
      <c r="E824" s="3">
        <v>8.0064051240991099E-2</v>
      </c>
      <c r="F824" s="3">
        <v>8.0061368875661204E-2</v>
      </c>
      <c r="G824" s="3">
        <v>88.421710000000004</v>
      </c>
      <c r="H824" s="3">
        <v>-0.53800899887514197</v>
      </c>
      <c r="I824" s="3">
        <v>74.5</v>
      </c>
      <c r="J824" s="3">
        <v>75.64</v>
      </c>
      <c r="K824" s="3">
        <v>73.739999999999995</v>
      </c>
      <c r="L824" s="3">
        <v>-15.6355455568054</v>
      </c>
    </row>
    <row r="825" spans="1:12" ht="15" customHeight="1" x14ac:dyDescent="0.25">
      <c r="A825" s="101">
        <v>43642</v>
      </c>
      <c r="B825" s="3">
        <v>76</v>
      </c>
      <c r="C825" s="99">
        <v>856430</v>
      </c>
      <c r="D825" s="3">
        <v>1</v>
      </c>
      <c r="E825" s="3">
        <v>1.3333333333333399</v>
      </c>
      <c r="F825" s="3">
        <v>1.33333770631667</v>
      </c>
      <c r="G825" s="3">
        <v>89.600669999999994</v>
      </c>
      <c r="H825" s="3">
        <v>0.78815523059616199</v>
      </c>
      <c r="I825" s="3">
        <v>74.98</v>
      </c>
      <c r="J825" s="3">
        <v>76.2</v>
      </c>
      <c r="K825" s="3">
        <v>73.739999999999995</v>
      </c>
      <c r="L825" s="3">
        <v>-14.5106861642294</v>
      </c>
    </row>
    <row r="826" spans="1:12" ht="15" customHeight="1" x14ac:dyDescent="0.25">
      <c r="A826" s="101">
        <v>43643</v>
      </c>
      <c r="B826" s="3">
        <v>77.28</v>
      </c>
      <c r="C826" s="99">
        <v>626706</v>
      </c>
      <c r="D826" s="3">
        <v>1.28</v>
      </c>
      <c r="E826" s="3">
        <v>1.68421052631579</v>
      </c>
      <c r="F826" s="3">
        <v>1.6842016917953899</v>
      </c>
      <c r="G826" s="3">
        <v>91.109725999999995</v>
      </c>
      <c r="H826" s="3">
        <v>2.4856310461192201</v>
      </c>
      <c r="I826" s="3">
        <v>76</v>
      </c>
      <c r="J826" s="3">
        <v>77.599999999999994</v>
      </c>
      <c r="K826" s="3">
        <v>75.86</v>
      </c>
      <c r="L826" s="3">
        <v>-13.0708661417322</v>
      </c>
    </row>
    <row r="827" spans="1:12" ht="15" customHeight="1" x14ac:dyDescent="0.25">
      <c r="A827" s="101">
        <v>43644</v>
      </c>
      <c r="B827" s="3">
        <v>78.760000000000005</v>
      </c>
      <c r="C827" s="99">
        <v>1018956</v>
      </c>
      <c r="D827" s="3">
        <v>1.48</v>
      </c>
      <c r="E827" s="3">
        <v>1.9151138716356</v>
      </c>
      <c r="F827" s="3">
        <v>1.9151237486983499</v>
      </c>
      <c r="G827" s="3">
        <v>92.854590000000002</v>
      </c>
      <c r="H827" s="3">
        <v>4.4483577052868304</v>
      </c>
      <c r="I827" s="3">
        <v>77.88</v>
      </c>
      <c r="J827" s="3">
        <v>79.599999999999994</v>
      </c>
      <c r="K827" s="3">
        <v>77.42</v>
      </c>
      <c r="L827" s="3">
        <v>-11.406074240719899</v>
      </c>
    </row>
    <row r="828" spans="1:12" ht="15" customHeight="1" x14ac:dyDescent="0.25">
      <c r="A828" s="101">
        <v>43647</v>
      </c>
      <c r="B828" s="3">
        <v>78.48</v>
      </c>
      <c r="C828" s="99">
        <v>721005</v>
      </c>
      <c r="D828" s="3">
        <v>-0.28000000000000103</v>
      </c>
      <c r="E828" s="3">
        <v>-0.35551041137633599</v>
      </c>
      <c r="F828" s="3">
        <v>-0.35551285079176098</v>
      </c>
      <c r="G828" s="3">
        <v>92.524479999999997</v>
      </c>
      <c r="H828" s="3">
        <v>4.0770303712035796</v>
      </c>
      <c r="I828" s="3">
        <v>79.72</v>
      </c>
      <c r="J828" s="3">
        <v>79.959999999999994</v>
      </c>
      <c r="K828" s="3">
        <v>77.66</v>
      </c>
      <c r="L828" s="3">
        <v>-11.7210348706411</v>
      </c>
    </row>
    <row r="829" spans="1:12" ht="15" customHeight="1" x14ac:dyDescent="0.25">
      <c r="A829" s="101">
        <v>43648</v>
      </c>
      <c r="B829" s="3">
        <v>77.599999999999994</v>
      </c>
      <c r="C829" s="99">
        <v>416809</v>
      </c>
      <c r="D829" s="3">
        <v>-0.880000000000009</v>
      </c>
      <c r="E829" s="3">
        <v>-1.1213047910295699</v>
      </c>
      <c r="F829" s="3">
        <v>-1.12131405656101</v>
      </c>
      <c r="G829" s="3">
        <v>91.486990000000006</v>
      </c>
      <c r="H829" s="3">
        <v>2.91</v>
      </c>
      <c r="I829" s="3">
        <v>78.5</v>
      </c>
      <c r="J829" s="3">
        <v>78.5</v>
      </c>
      <c r="K829" s="3">
        <v>77.36</v>
      </c>
      <c r="L829" s="3">
        <v>-12.710911136107899</v>
      </c>
    </row>
    <row r="830" spans="1:12" ht="15" customHeight="1" x14ac:dyDescent="0.25">
      <c r="A830" s="101">
        <v>43649</v>
      </c>
      <c r="B830" s="3">
        <v>79.98</v>
      </c>
      <c r="C830" s="99">
        <v>1040051.99999999</v>
      </c>
      <c r="D830" s="3">
        <v>2.38</v>
      </c>
      <c r="E830" s="3">
        <v>3.06701030927836</v>
      </c>
      <c r="F830" s="3">
        <v>3.0670207862341701</v>
      </c>
      <c r="G830" s="3">
        <v>94.292914999999994</v>
      </c>
      <c r="H830" s="3">
        <v>6.06627109111359</v>
      </c>
      <c r="I830" s="3">
        <v>78</v>
      </c>
      <c r="J830" s="3">
        <v>80.66</v>
      </c>
      <c r="K830" s="3">
        <v>78</v>
      </c>
      <c r="L830" s="3">
        <v>-10.033745781777201</v>
      </c>
    </row>
    <row r="831" spans="1:12" ht="15" customHeight="1" x14ac:dyDescent="0.25">
      <c r="A831" s="101">
        <v>43650</v>
      </c>
      <c r="B831" s="3">
        <v>80.180000000000007</v>
      </c>
      <c r="C831" s="99">
        <v>383116</v>
      </c>
      <c r="D831" s="3">
        <v>0.20000000000000201</v>
      </c>
      <c r="E831" s="3">
        <v>0.25006251562891202</v>
      </c>
      <c r="F831" s="3">
        <v>0.250055902927592</v>
      </c>
      <c r="G831" s="3">
        <v>94.528700000000001</v>
      </c>
      <c r="H831" s="3">
        <v>6.3314960629921098</v>
      </c>
      <c r="I831" s="3">
        <v>79.98</v>
      </c>
      <c r="J831" s="3">
        <v>81.14</v>
      </c>
      <c r="K831" s="3">
        <v>79.92</v>
      </c>
      <c r="L831" s="3">
        <v>-9.8087739032620895</v>
      </c>
    </row>
    <row r="832" spans="1:12" ht="15" customHeight="1" x14ac:dyDescent="0.25">
      <c r="A832" s="101">
        <v>43651</v>
      </c>
      <c r="B832" s="3">
        <v>79.62</v>
      </c>
      <c r="C832" s="99">
        <v>294239</v>
      </c>
      <c r="D832" s="3">
        <v>-0.56000000000000205</v>
      </c>
      <c r="E832" s="3">
        <v>-0.69842853579445896</v>
      </c>
      <c r="F832" s="3">
        <v>-0.69842280704167603</v>
      </c>
      <c r="G832" s="3">
        <v>93.868489999999994</v>
      </c>
      <c r="H832" s="3">
        <v>5.5888526434195596</v>
      </c>
      <c r="I832" s="3">
        <v>80.3</v>
      </c>
      <c r="J832" s="3">
        <v>80.34</v>
      </c>
      <c r="K832" s="3">
        <v>79</v>
      </c>
      <c r="L832" s="3">
        <v>-10.438695163104599</v>
      </c>
    </row>
    <row r="833" spans="1:12" ht="15" customHeight="1" x14ac:dyDescent="0.25">
      <c r="A833" s="101">
        <v>43654</v>
      </c>
      <c r="B833" s="3">
        <v>80.98</v>
      </c>
      <c r="C833" s="99">
        <v>624205</v>
      </c>
      <c r="D833" s="3">
        <v>1.3599999999999901</v>
      </c>
      <c r="E833" s="3">
        <v>1.7081135393117199</v>
      </c>
      <c r="F833" s="3">
        <v>1.70811312720595</v>
      </c>
      <c r="G833" s="3">
        <v>95.471869999999996</v>
      </c>
      <c r="H833" s="3">
        <v>7.3924296962879499</v>
      </c>
      <c r="I833" s="3">
        <v>79.680000000000007</v>
      </c>
      <c r="J833" s="3">
        <v>81.36</v>
      </c>
      <c r="K833" s="3">
        <v>79.3</v>
      </c>
      <c r="L833" s="3">
        <v>-8.9088863892013492</v>
      </c>
    </row>
    <row r="834" spans="1:12" ht="15" customHeight="1" x14ac:dyDescent="0.25">
      <c r="A834" s="101">
        <v>43655</v>
      </c>
      <c r="B834" s="3">
        <v>80.58</v>
      </c>
      <c r="C834" s="99">
        <v>643595</v>
      </c>
      <c r="D834" s="3">
        <v>-0.40000000000000502</v>
      </c>
      <c r="E834" s="3">
        <v>-0.49394912324031098</v>
      </c>
      <c r="F834" s="3">
        <v>-0.49394654153102002</v>
      </c>
      <c r="G834" s="3">
        <v>95.000290000000007</v>
      </c>
      <c r="H834" s="3">
        <v>6.8619685039369998</v>
      </c>
      <c r="I834" s="3">
        <v>81.260000000000005</v>
      </c>
      <c r="J834" s="3">
        <v>81.260000000000005</v>
      </c>
      <c r="K834" s="3">
        <v>79.64</v>
      </c>
      <c r="L834" s="3">
        <v>-9.3588301462317194</v>
      </c>
    </row>
    <row r="835" spans="1:12" ht="15" customHeight="1" x14ac:dyDescent="0.25">
      <c r="A835" s="101">
        <v>43656</v>
      </c>
      <c r="B835" s="3">
        <v>81.739999999999995</v>
      </c>
      <c r="C835" s="99">
        <v>690166</v>
      </c>
      <c r="D835" s="3">
        <v>1.1599999999999899</v>
      </c>
      <c r="E835" s="3">
        <v>1.4395631670389699</v>
      </c>
      <c r="F835" s="3">
        <v>1.43955771082382</v>
      </c>
      <c r="G835" s="3">
        <v>96.367874</v>
      </c>
      <c r="H835" s="3">
        <v>8.4003082114735594</v>
      </c>
      <c r="I835" s="3">
        <v>80.98</v>
      </c>
      <c r="J835" s="3">
        <v>82.3</v>
      </c>
      <c r="K835" s="3">
        <v>80.2</v>
      </c>
      <c r="L835" s="3">
        <v>-8.05399325084365</v>
      </c>
    </row>
    <row r="836" spans="1:12" ht="15" customHeight="1" x14ac:dyDescent="0.25">
      <c r="A836" s="101">
        <v>43657</v>
      </c>
      <c r="B836" s="3">
        <v>81</v>
      </c>
      <c r="C836" s="99">
        <v>735713</v>
      </c>
      <c r="D836" s="3">
        <v>-0.739999999999994</v>
      </c>
      <c r="E836" s="3">
        <v>-0.90530951798384296</v>
      </c>
      <c r="F836" s="3">
        <v>-0.90531103757669396</v>
      </c>
      <c r="G836" s="3">
        <v>95.495445000000004</v>
      </c>
      <c r="H836" s="3">
        <v>7.4189482564679299</v>
      </c>
      <c r="I836" s="3">
        <v>81.739999999999995</v>
      </c>
      <c r="J836" s="3">
        <v>81.900000000000006</v>
      </c>
      <c r="K836" s="3">
        <v>79.84</v>
      </c>
      <c r="L836" s="3">
        <v>-8.8863892013498305</v>
      </c>
    </row>
    <row r="837" spans="1:12" ht="15" customHeight="1" x14ac:dyDescent="0.25">
      <c r="A837" s="101">
        <v>43658</v>
      </c>
      <c r="B837" s="3">
        <v>80.94</v>
      </c>
      <c r="C837" s="99">
        <v>638261</v>
      </c>
      <c r="D837" s="3">
        <v>-6.0000000000002197E-2</v>
      </c>
      <c r="E837" s="3">
        <v>-7.4074074074081897E-2</v>
      </c>
      <c r="F837" s="3">
        <v>-7.4071595770874799E-2</v>
      </c>
      <c r="G837" s="3">
        <v>95.424710000000005</v>
      </c>
      <c r="H837" s="3">
        <v>7.3393813273340802</v>
      </c>
      <c r="I837" s="3">
        <v>80.319999999999993</v>
      </c>
      <c r="J837" s="3">
        <v>82.24</v>
      </c>
      <c r="K837" s="3">
        <v>80.040000000000006</v>
      </c>
      <c r="L837" s="3">
        <v>-8.9538807649043903</v>
      </c>
    </row>
    <row r="838" spans="1:12" ht="15" customHeight="1" x14ac:dyDescent="0.25">
      <c r="A838" s="101">
        <v>43661</v>
      </c>
      <c r="B838" s="3">
        <v>82.4</v>
      </c>
      <c r="C838" s="99">
        <v>503535</v>
      </c>
      <c r="D838" s="3">
        <v>1.46</v>
      </c>
      <c r="E838" s="3">
        <v>1.8038052878675599</v>
      </c>
      <c r="F838" s="3">
        <v>1.80380951642398</v>
      </c>
      <c r="G838" s="3">
        <v>97.145989999999998</v>
      </c>
      <c r="H838" s="3">
        <v>9.2755793025871593</v>
      </c>
      <c r="I838" s="3">
        <v>81.239999999999995</v>
      </c>
      <c r="J838" s="3">
        <v>82.4</v>
      </c>
      <c r="K838" s="3">
        <v>80.260000000000005</v>
      </c>
      <c r="L838" s="3">
        <v>-7.3115860517435296</v>
      </c>
    </row>
    <row r="839" spans="1:12" ht="15" customHeight="1" x14ac:dyDescent="0.25">
      <c r="A839" s="101">
        <v>43662</v>
      </c>
      <c r="B839" s="3">
        <v>82.42</v>
      </c>
      <c r="C839" s="99">
        <v>473970</v>
      </c>
      <c r="D839" s="3">
        <v>1.9999999999996E-2</v>
      </c>
      <c r="E839" s="3">
        <v>2.4271844660184099E-2</v>
      </c>
      <c r="F839" s="3">
        <v>2.42624528300261E-2</v>
      </c>
      <c r="G839" s="3">
        <v>97.169560000000004</v>
      </c>
      <c r="H839" s="3">
        <v>9.3020922384701894</v>
      </c>
      <c r="I839" s="3">
        <v>82.8</v>
      </c>
      <c r="J839" s="3">
        <v>82.88</v>
      </c>
      <c r="K839" s="3">
        <v>81.86</v>
      </c>
      <c r="L839" s="3">
        <v>-7.2890888638920099</v>
      </c>
    </row>
    <row r="840" spans="1:12" ht="15" customHeight="1" x14ac:dyDescent="0.25">
      <c r="A840" s="101">
        <v>43663</v>
      </c>
      <c r="B840" s="3">
        <v>83.18</v>
      </c>
      <c r="C840" s="99">
        <v>530043</v>
      </c>
      <c r="D840" s="3">
        <v>0.760000000000005</v>
      </c>
      <c r="E840" s="3">
        <v>0.92210628488231805</v>
      </c>
      <c r="F840" s="3">
        <v>0.92211490923699202</v>
      </c>
      <c r="G840" s="3">
        <v>98.065574999999995</v>
      </c>
      <c r="H840" s="3">
        <v>10.309983127109099</v>
      </c>
      <c r="I840" s="3">
        <v>82.44</v>
      </c>
      <c r="J840" s="3">
        <v>83.28</v>
      </c>
      <c r="K840" s="3">
        <v>81.239999999999995</v>
      </c>
      <c r="L840" s="3">
        <v>-6.4341957255343001</v>
      </c>
    </row>
    <row r="841" spans="1:12" ht="15" customHeight="1" x14ac:dyDescent="0.25">
      <c r="A841" s="101">
        <v>43664</v>
      </c>
      <c r="B841" s="3">
        <v>81.7</v>
      </c>
      <c r="C841" s="99">
        <v>466069</v>
      </c>
      <c r="D841" s="3">
        <v>-1.48</v>
      </c>
      <c r="E841" s="3">
        <v>-1.7792738639096</v>
      </c>
      <c r="F841" s="3">
        <v>-1.77928391283076</v>
      </c>
      <c r="G841" s="3">
        <v>96.320710000000005</v>
      </c>
      <c r="H841" s="3">
        <v>8.3472553430821108</v>
      </c>
      <c r="I841" s="3">
        <v>83.1</v>
      </c>
      <c r="J841" s="3">
        <v>83.1</v>
      </c>
      <c r="K841" s="3">
        <v>81.3</v>
      </c>
      <c r="L841" s="3">
        <v>-8.0989876265466805</v>
      </c>
    </row>
    <row r="842" spans="1:12" ht="15" customHeight="1" x14ac:dyDescent="0.25">
      <c r="A842" s="101">
        <v>43665</v>
      </c>
      <c r="B842" s="3">
        <v>82.7</v>
      </c>
      <c r="C842" s="99">
        <v>888216</v>
      </c>
      <c r="D842" s="3">
        <v>1</v>
      </c>
      <c r="E842" s="3">
        <v>1.22399020807832</v>
      </c>
      <c r="F842" s="3">
        <v>1.2239942998758899</v>
      </c>
      <c r="G842" s="3">
        <v>97.499669999999995</v>
      </c>
      <c r="H842" s="3">
        <v>9.67341957255341</v>
      </c>
      <c r="I842" s="3">
        <v>81.260000000000005</v>
      </c>
      <c r="J842" s="3">
        <v>83.34</v>
      </c>
      <c r="K842" s="3">
        <v>80.099999999999994</v>
      </c>
      <c r="L842" s="3">
        <v>-6.9741282339707498</v>
      </c>
    </row>
    <row r="843" spans="1:12" ht="15" customHeight="1" x14ac:dyDescent="0.25">
      <c r="A843" s="101">
        <v>43668</v>
      </c>
      <c r="B843" s="3">
        <v>83.46</v>
      </c>
      <c r="C843" s="99">
        <v>613012</v>
      </c>
      <c r="D843" s="3">
        <v>0.75999999999999002</v>
      </c>
      <c r="E843" s="3">
        <v>0.91898428053203096</v>
      </c>
      <c r="F843" s="3">
        <v>0.91898362322662097</v>
      </c>
      <c r="G843" s="3">
        <v>98.395675999999995</v>
      </c>
      <c r="H843" s="3">
        <v>10.681300337457801</v>
      </c>
      <c r="I843" s="3">
        <v>82.5</v>
      </c>
      <c r="J843" s="3">
        <v>83.46</v>
      </c>
      <c r="K843" s="3">
        <v>81.12</v>
      </c>
      <c r="L843" s="3">
        <v>-6.1192350956130603</v>
      </c>
    </row>
    <row r="844" spans="1:12" ht="15" customHeight="1" x14ac:dyDescent="0.25">
      <c r="A844" s="101">
        <v>43669</v>
      </c>
      <c r="B844" s="3">
        <v>83</v>
      </c>
      <c r="C844" s="99">
        <v>1753405</v>
      </c>
      <c r="D844" s="3">
        <v>-0.45999999999999303</v>
      </c>
      <c r="E844" s="3">
        <v>-0.55116223340521098</v>
      </c>
      <c r="F844" s="3">
        <v>-0.55115836594282697</v>
      </c>
      <c r="G844" s="3">
        <v>97.853359999999995</v>
      </c>
      <c r="H844" s="3">
        <v>10.0712710911135</v>
      </c>
      <c r="I844" s="3">
        <v>83.4</v>
      </c>
      <c r="J844" s="3">
        <v>84.42</v>
      </c>
      <c r="K844" s="3">
        <v>81.16</v>
      </c>
      <c r="L844" s="3">
        <v>-6.6366704161979797</v>
      </c>
    </row>
    <row r="845" spans="1:12" ht="15" customHeight="1" x14ac:dyDescent="0.25">
      <c r="A845" s="101">
        <v>43670</v>
      </c>
      <c r="B845" s="3">
        <v>60.84</v>
      </c>
      <c r="C845" s="99">
        <v>12672250</v>
      </c>
      <c r="D845" s="3">
        <v>-22.159999999999901</v>
      </c>
      <c r="E845" s="3">
        <v>-26.698795180722801</v>
      </c>
      <c r="F845" s="3">
        <v>-26.698797057147502</v>
      </c>
      <c r="G845" s="3">
        <v>71.727689999999996</v>
      </c>
      <c r="H845" s="3">
        <v>-19.316434195725499</v>
      </c>
      <c r="I845" s="3">
        <v>71</v>
      </c>
      <c r="J845" s="3">
        <v>71</v>
      </c>
      <c r="K845" s="3">
        <v>60.82</v>
      </c>
      <c r="L845" s="3">
        <v>-31.563554555680501</v>
      </c>
    </row>
    <row r="846" spans="1:12" ht="15" customHeight="1" x14ac:dyDescent="0.25">
      <c r="A846" s="101">
        <v>43671</v>
      </c>
      <c r="B846" s="3">
        <v>58.24</v>
      </c>
      <c r="C846" s="99">
        <v>7793229</v>
      </c>
      <c r="D846" s="3">
        <v>-2.6</v>
      </c>
      <c r="E846" s="3">
        <v>-4.2735042735042796</v>
      </c>
      <c r="F846" s="3">
        <v>-4.2734960515248703</v>
      </c>
      <c r="G846" s="3">
        <v>68.662409999999994</v>
      </c>
      <c r="H846" s="3">
        <v>-22.764443194600599</v>
      </c>
      <c r="I846" s="3">
        <v>61.36</v>
      </c>
      <c r="J846" s="3">
        <v>62.92</v>
      </c>
      <c r="K846" s="3">
        <v>57.88</v>
      </c>
      <c r="L846" s="3">
        <v>-34.488188976377899</v>
      </c>
    </row>
    <row r="847" spans="1:12" ht="15" customHeight="1" x14ac:dyDescent="0.25">
      <c r="A847" s="101">
        <v>43672</v>
      </c>
      <c r="B847" s="3">
        <v>59</v>
      </c>
      <c r="C847" s="99">
        <v>3706558</v>
      </c>
      <c r="D847" s="3">
        <v>0.75999999999999801</v>
      </c>
      <c r="E847" s="3">
        <v>1.3049450549450501</v>
      </c>
      <c r="F847" s="3">
        <v>1.30493526224901</v>
      </c>
      <c r="G847" s="3">
        <v>69.558409999999995</v>
      </c>
      <c r="H847" s="3">
        <v>-21.756569178852601</v>
      </c>
      <c r="I847" s="3">
        <v>58.8</v>
      </c>
      <c r="J847" s="3">
        <v>59.48</v>
      </c>
      <c r="K847" s="3">
        <v>58</v>
      </c>
      <c r="L847" s="3">
        <v>-33.633295838020203</v>
      </c>
    </row>
    <row r="848" spans="1:12" ht="15" customHeight="1" x14ac:dyDescent="0.25">
      <c r="A848" s="101">
        <v>43675</v>
      </c>
      <c r="B848" s="3">
        <v>58.06</v>
      </c>
      <c r="C848" s="99">
        <v>2476503</v>
      </c>
      <c r="D848" s="3">
        <v>-0.93999999999999695</v>
      </c>
      <c r="E848" s="3">
        <v>-1.5932203389830399</v>
      </c>
      <c r="F848" s="3">
        <v>-1.5932149685422601</v>
      </c>
      <c r="G848" s="3">
        <v>68.450194999999994</v>
      </c>
      <c r="H848" s="3">
        <v>-23.0031552305961</v>
      </c>
      <c r="I848" s="3">
        <v>59.4</v>
      </c>
      <c r="J848" s="3">
        <v>60.26</v>
      </c>
      <c r="K848" s="3">
        <v>57.78</v>
      </c>
      <c r="L848" s="3">
        <v>-34.690663667041598</v>
      </c>
    </row>
    <row r="849" spans="1:12" ht="15" customHeight="1" x14ac:dyDescent="0.25">
      <c r="A849" s="101">
        <v>43676</v>
      </c>
      <c r="B849" s="3">
        <v>58.12</v>
      </c>
      <c r="C849" s="99">
        <v>1498086</v>
      </c>
      <c r="D849" s="3">
        <v>5.9999999999995099E-2</v>
      </c>
      <c r="E849" s="3">
        <v>0.103341370995524</v>
      </c>
      <c r="F849" s="3">
        <v>0.103337908679468</v>
      </c>
      <c r="G849" s="3">
        <v>68.520930000000007</v>
      </c>
      <c r="H849" s="3">
        <v>-22.923588301462299</v>
      </c>
      <c r="I849" s="3">
        <v>58.2</v>
      </c>
      <c r="J849" s="3">
        <v>58.8</v>
      </c>
      <c r="K849" s="3">
        <v>57.34</v>
      </c>
      <c r="L849" s="3">
        <v>-34.623172103487001</v>
      </c>
    </row>
    <row r="850" spans="1:12" ht="15" customHeight="1" x14ac:dyDescent="0.25">
      <c r="A850" s="101">
        <v>43677</v>
      </c>
      <c r="B850" s="3">
        <v>59.5</v>
      </c>
      <c r="C850" s="99">
        <v>2491426</v>
      </c>
      <c r="D850" s="3">
        <v>1.38</v>
      </c>
      <c r="E850" s="3">
        <v>2.3743977976600199</v>
      </c>
      <c r="F850" s="3">
        <v>2.3743985961661398</v>
      </c>
      <c r="G850" s="3">
        <v>70.147890000000004</v>
      </c>
      <c r="H850" s="3">
        <v>-21.0934870641169</v>
      </c>
      <c r="I850" s="3">
        <v>58.48</v>
      </c>
      <c r="J850" s="3">
        <v>60.74</v>
      </c>
      <c r="K850" s="3">
        <v>57.6</v>
      </c>
      <c r="L850" s="3">
        <v>-33.070866141732203</v>
      </c>
    </row>
    <row r="851" spans="1:12" ht="15" customHeight="1" x14ac:dyDescent="0.25">
      <c r="A851" s="101">
        <v>43678</v>
      </c>
      <c r="B851" s="3">
        <v>61.04</v>
      </c>
      <c r="C851" s="99">
        <v>1893921</v>
      </c>
      <c r="D851" s="3">
        <v>1.53999999999999</v>
      </c>
      <c r="E851" s="3">
        <v>2.5882352941176401</v>
      </c>
      <c r="F851" s="3">
        <v>2.5882403590471399</v>
      </c>
      <c r="G851" s="3">
        <v>71.963486000000003</v>
      </c>
      <c r="H851" s="3">
        <v>-19.051196850393701</v>
      </c>
      <c r="I851" s="3">
        <v>60</v>
      </c>
      <c r="J851" s="3">
        <v>61.04</v>
      </c>
      <c r="K851" s="3">
        <v>59</v>
      </c>
      <c r="L851" s="3">
        <v>-31.338582677165299</v>
      </c>
    </row>
    <row r="852" spans="1:12" ht="15" customHeight="1" x14ac:dyDescent="0.25">
      <c r="A852" s="101">
        <v>43679</v>
      </c>
      <c r="B852" s="3">
        <v>60.78</v>
      </c>
      <c r="C852" s="99">
        <v>2342521</v>
      </c>
      <c r="D852" s="3">
        <v>-0.25999999999999801</v>
      </c>
      <c r="E852" s="3">
        <v>-0.42595019659239503</v>
      </c>
      <c r="F852" s="3">
        <v>-0.42596046556167</v>
      </c>
      <c r="G852" s="3">
        <v>71.656949999999995</v>
      </c>
      <c r="H852" s="3">
        <v>-19.3960067491563</v>
      </c>
      <c r="I852" s="3">
        <v>59.92</v>
      </c>
      <c r="J852" s="3">
        <v>60.98</v>
      </c>
      <c r="K852" s="3">
        <v>59.26</v>
      </c>
      <c r="L852" s="3">
        <v>-31.631046119234998</v>
      </c>
    </row>
    <row r="853" spans="1:12" ht="15" customHeight="1" x14ac:dyDescent="0.25">
      <c r="A853" s="101">
        <v>43682</v>
      </c>
      <c r="B853" s="3">
        <v>57.5</v>
      </c>
      <c r="C853" s="99">
        <v>2077690.99999999</v>
      </c>
      <c r="D853" s="3">
        <v>-3.28</v>
      </c>
      <c r="E853" s="3">
        <v>-5.3965120105297801</v>
      </c>
      <c r="F853" s="3">
        <v>-5.3965037585328304</v>
      </c>
      <c r="G853" s="3">
        <v>67.78998</v>
      </c>
      <c r="H853" s="3">
        <v>-23.745804274465598</v>
      </c>
      <c r="I853" s="3">
        <v>60.5</v>
      </c>
      <c r="J853" s="3">
        <v>60.5</v>
      </c>
      <c r="K853" s="3">
        <v>57.38</v>
      </c>
      <c r="L853" s="3">
        <v>-35.320584926884102</v>
      </c>
    </row>
    <row r="854" spans="1:12" ht="15" customHeight="1" x14ac:dyDescent="0.25">
      <c r="A854" s="101">
        <v>43683</v>
      </c>
      <c r="B854" s="3">
        <v>55.7</v>
      </c>
      <c r="C854" s="99">
        <v>2776363</v>
      </c>
      <c r="D854" s="3">
        <v>-1.7999999999999901</v>
      </c>
      <c r="E854" s="3">
        <v>-3.13043478260869</v>
      </c>
      <c r="F854" s="3">
        <v>-3.13044199157456</v>
      </c>
      <c r="G854" s="3">
        <v>65.667854000000005</v>
      </c>
      <c r="H854" s="3">
        <v>-26.1328976377952</v>
      </c>
      <c r="I854" s="3">
        <v>57.66</v>
      </c>
      <c r="J854" s="3">
        <v>57.9</v>
      </c>
      <c r="K854" s="3">
        <v>55.58</v>
      </c>
      <c r="L854" s="3">
        <v>-37.345331833520802</v>
      </c>
    </row>
    <row r="855" spans="1:12" ht="15" customHeight="1" x14ac:dyDescent="0.25">
      <c r="A855" s="101">
        <v>43684</v>
      </c>
      <c r="B855" s="3">
        <v>53.5</v>
      </c>
      <c r="C855" s="99">
        <v>3386990</v>
      </c>
      <c r="D855" s="3">
        <v>-2.2000000000000002</v>
      </c>
      <c r="E855" s="3">
        <v>-3.9497307001795399</v>
      </c>
      <c r="F855" s="3">
        <v>-3.94972553846514</v>
      </c>
      <c r="G855" s="3">
        <v>63.074154</v>
      </c>
      <c r="H855" s="3">
        <v>-29.050445444319401</v>
      </c>
      <c r="I855" s="3">
        <v>56.26</v>
      </c>
      <c r="J855" s="3">
        <v>56.3</v>
      </c>
      <c r="K855" s="3">
        <v>53.5</v>
      </c>
      <c r="L855" s="3">
        <v>-39.8200224971878</v>
      </c>
    </row>
    <row r="856" spans="1:12" ht="15" customHeight="1" x14ac:dyDescent="0.25">
      <c r="A856" s="101">
        <v>43685</v>
      </c>
      <c r="B856" s="3">
        <v>51.96</v>
      </c>
      <c r="C856" s="99">
        <v>3541532</v>
      </c>
      <c r="D856" s="3">
        <v>-1.53999999999999</v>
      </c>
      <c r="E856" s="3">
        <v>-2.8785046728971899</v>
      </c>
      <c r="F856" s="3">
        <v>-2.87850709816892</v>
      </c>
      <c r="G856" s="3">
        <v>61.258560000000003</v>
      </c>
      <c r="H856" s="3">
        <v>-31.092733408323902</v>
      </c>
      <c r="I856" s="3">
        <v>54.1</v>
      </c>
      <c r="J856" s="3">
        <v>54.38</v>
      </c>
      <c r="K856" s="3">
        <v>51.88</v>
      </c>
      <c r="L856" s="3">
        <v>-41.552305961754698</v>
      </c>
    </row>
    <row r="857" spans="1:12" ht="15" customHeight="1" x14ac:dyDescent="0.25">
      <c r="A857" s="101">
        <v>43686</v>
      </c>
      <c r="B857" s="3">
        <v>51</v>
      </c>
      <c r="C857" s="99">
        <v>2955984</v>
      </c>
      <c r="D857" s="3">
        <v>-0.96</v>
      </c>
      <c r="E857" s="3">
        <v>-1.84757505773671</v>
      </c>
      <c r="F857" s="3">
        <v>-1.8475752613185901</v>
      </c>
      <c r="G857" s="3">
        <v>60.126761999999999</v>
      </c>
      <c r="H857" s="3">
        <v>-32.365847019122597</v>
      </c>
      <c r="I857" s="3">
        <v>52</v>
      </c>
      <c r="J857" s="3">
        <v>52.6</v>
      </c>
      <c r="K857" s="3">
        <v>50.8</v>
      </c>
      <c r="L857" s="3">
        <v>-42.632170978627599</v>
      </c>
    </row>
    <row r="858" spans="1:12" ht="15" customHeight="1" x14ac:dyDescent="0.25">
      <c r="A858" s="101">
        <v>43689</v>
      </c>
      <c r="B858" s="3">
        <v>50.7</v>
      </c>
      <c r="C858" s="99">
        <v>2893849</v>
      </c>
      <c r="D858" s="3">
        <v>-0.29999999999999699</v>
      </c>
      <c r="E858" s="3">
        <v>-0.58823529411764497</v>
      </c>
      <c r="F858" s="3">
        <v>-0.588227252284101</v>
      </c>
      <c r="G858" s="3">
        <v>59.77308</v>
      </c>
      <c r="H858" s="3">
        <v>-32.763689538807597</v>
      </c>
      <c r="I858" s="3">
        <v>51.42</v>
      </c>
      <c r="J858" s="3">
        <v>53.02</v>
      </c>
      <c r="K858" s="3">
        <v>50.36</v>
      </c>
      <c r="L858" s="3">
        <v>-42.9696287964004</v>
      </c>
    </row>
    <row r="859" spans="1:12" ht="15" customHeight="1" x14ac:dyDescent="0.25">
      <c r="A859" s="101">
        <v>43690</v>
      </c>
      <c r="B859" s="3">
        <v>51.62</v>
      </c>
      <c r="C859" s="99">
        <v>3251979</v>
      </c>
      <c r="D859" s="3">
        <v>0.91999999999999404</v>
      </c>
      <c r="E859" s="3">
        <v>1.81459566074948</v>
      </c>
      <c r="F859" s="3">
        <v>1.8145894439436501</v>
      </c>
      <c r="G859" s="3">
        <v>60.857716000000003</v>
      </c>
      <c r="H859" s="3">
        <v>-31.543626546681601</v>
      </c>
      <c r="I859" s="3">
        <v>50.76</v>
      </c>
      <c r="J859" s="3">
        <v>51.94</v>
      </c>
      <c r="K859" s="3">
        <v>49.69</v>
      </c>
      <c r="L859" s="3">
        <v>-41.934758155230597</v>
      </c>
    </row>
    <row r="860" spans="1:12" ht="15" customHeight="1" x14ac:dyDescent="0.25">
      <c r="A860" s="101">
        <v>43691</v>
      </c>
      <c r="B860" s="3">
        <v>49.49</v>
      </c>
      <c r="C860" s="99">
        <v>2464294</v>
      </c>
      <c r="D860" s="3">
        <v>-2.1299999999999901</v>
      </c>
      <c r="E860" s="3">
        <v>-4.1263076327004899</v>
      </c>
      <c r="F860" s="3">
        <v>-4.1263033926544397</v>
      </c>
      <c r="G860" s="3">
        <v>58.346541999999999</v>
      </c>
      <c r="H860" s="3">
        <v>-34.368344206974101</v>
      </c>
      <c r="I860" s="3">
        <v>51.56</v>
      </c>
      <c r="J860" s="3">
        <v>52.42</v>
      </c>
      <c r="K860" s="3">
        <v>49.42</v>
      </c>
      <c r="L860" s="3">
        <v>-44.330708661417297</v>
      </c>
    </row>
    <row r="861" spans="1:12" ht="15" customHeight="1" x14ac:dyDescent="0.25">
      <c r="A861" s="101">
        <v>43692</v>
      </c>
      <c r="B861" s="3">
        <v>48.66</v>
      </c>
      <c r="C861" s="99">
        <v>3518577</v>
      </c>
      <c r="D861" s="3">
        <v>-0.83000000000000496</v>
      </c>
      <c r="E861" s="3">
        <v>-1.6771064861588301</v>
      </c>
      <c r="F861" s="3">
        <v>-1.67711395818452</v>
      </c>
      <c r="G861" s="3">
        <v>57.368003999999999</v>
      </c>
      <c r="H861" s="3">
        <v>-35.469061867266497</v>
      </c>
      <c r="I861" s="3">
        <v>50.04</v>
      </c>
      <c r="J861" s="3">
        <v>50.36</v>
      </c>
      <c r="K861" s="3">
        <v>48.02</v>
      </c>
      <c r="L861" s="3">
        <v>-45.264341957255297</v>
      </c>
    </row>
    <row r="862" spans="1:12" ht="15" customHeight="1" x14ac:dyDescent="0.25">
      <c r="A862" s="101">
        <v>43693</v>
      </c>
      <c r="B862" s="3">
        <v>51.98</v>
      </c>
      <c r="C862" s="99">
        <v>3018793</v>
      </c>
      <c r="D862" s="3">
        <v>3.32</v>
      </c>
      <c r="E862" s="3">
        <v>6.8228524455404802</v>
      </c>
      <c r="F862" s="3">
        <v>6.8228554718410699</v>
      </c>
      <c r="G862" s="3">
        <v>61.282139999999998</v>
      </c>
      <c r="H862" s="3">
        <v>-31.066209223847</v>
      </c>
      <c r="I862" s="3">
        <v>49.18</v>
      </c>
      <c r="J862" s="3">
        <v>52.04</v>
      </c>
      <c r="K862" s="3">
        <v>49.05</v>
      </c>
      <c r="L862" s="3">
        <v>-41.529808773903198</v>
      </c>
    </row>
    <row r="863" spans="1:12" ht="15" customHeight="1" x14ac:dyDescent="0.25">
      <c r="A863" s="101">
        <v>43696</v>
      </c>
      <c r="B863" s="3">
        <v>50.02</v>
      </c>
      <c r="C863" s="99">
        <v>7415064</v>
      </c>
      <c r="D863" s="3">
        <v>-1.95999999999999</v>
      </c>
      <c r="E863" s="3">
        <v>-3.7706810311658199</v>
      </c>
      <c r="F863" s="3">
        <v>-3.77068098470451</v>
      </c>
      <c r="G863" s="3">
        <v>58.971386000000003</v>
      </c>
      <c r="H863" s="3">
        <v>-33.665482564679401</v>
      </c>
      <c r="I863" s="3">
        <v>52.18</v>
      </c>
      <c r="J863" s="3">
        <v>53.1</v>
      </c>
      <c r="K863" s="3">
        <v>48.82</v>
      </c>
      <c r="L863" s="3">
        <v>-43.734533183351999</v>
      </c>
    </row>
    <row r="864" spans="1:12" ht="15" customHeight="1" x14ac:dyDescent="0.25">
      <c r="A864" s="101">
        <v>43697</v>
      </c>
      <c r="B864" s="3">
        <v>51</v>
      </c>
      <c r="C864" s="99">
        <v>1572690</v>
      </c>
      <c r="D864" s="3">
        <v>0.97999999999999599</v>
      </c>
      <c r="E864" s="3">
        <v>1.9592163134745899</v>
      </c>
      <c r="F864" s="3">
        <v>1.9592145926500699</v>
      </c>
      <c r="G864" s="3">
        <v>60.126761999999999</v>
      </c>
      <c r="H864" s="3">
        <v>-32.365847019122597</v>
      </c>
      <c r="I864" s="3">
        <v>50.28</v>
      </c>
      <c r="J864" s="3">
        <v>51.7</v>
      </c>
      <c r="K864" s="3">
        <v>50.04</v>
      </c>
      <c r="L864" s="3">
        <v>-42.632170978627599</v>
      </c>
    </row>
    <row r="865" spans="1:12" ht="15" customHeight="1" x14ac:dyDescent="0.25">
      <c r="A865" s="101">
        <v>43698</v>
      </c>
      <c r="B865" s="3">
        <v>50.36</v>
      </c>
      <c r="C865" s="99">
        <v>2138273</v>
      </c>
      <c r="D865" s="3">
        <v>-0.64</v>
      </c>
      <c r="E865" s="3">
        <v>-1.2549019607843099</v>
      </c>
      <c r="F865" s="3">
        <v>-1.2549021016631401</v>
      </c>
      <c r="G865" s="3">
        <v>59.372230000000002</v>
      </c>
      <c r="H865" s="3">
        <v>-33.214589426321702</v>
      </c>
      <c r="I865" s="3">
        <v>51.38</v>
      </c>
      <c r="J865" s="3">
        <v>51.56</v>
      </c>
      <c r="K865" s="3">
        <v>50.34</v>
      </c>
      <c r="L865" s="3">
        <v>-43.3520809898762</v>
      </c>
    </row>
    <row r="866" spans="1:12" ht="15" customHeight="1" x14ac:dyDescent="0.25">
      <c r="A866" s="101">
        <v>43699</v>
      </c>
      <c r="B866" s="3">
        <v>51.06</v>
      </c>
      <c r="C866" s="99">
        <v>1026098.99999999</v>
      </c>
      <c r="D866" s="3">
        <v>0.70000000000000195</v>
      </c>
      <c r="E866" s="3">
        <v>1.38999205718826</v>
      </c>
      <c r="F866" s="3">
        <v>1.3899966364746501</v>
      </c>
      <c r="G866" s="3">
        <v>60.197502</v>
      </c>
      <c r="H866" s="3">
        <v>-32.286274465691697</v>
      </c>
      <c r="I866" s="3">
        <v>50.78</v>
      </c>
      <c r="J866" s="3">
        <v>51.7</v>
      </c>
      <c r="K866" s="3">
        <v>49.7</v>
      </c>
      <c r="L866" s="3">
        <v>-42.564679415073101</v>
      </c>
    </row>
    <row r="867" spans="1:12" ht="15" customHeight="1" x14ac:dyDescent="0.25">
      <c r="A867" s="101">
        <v>43700</v>
      </c>
      <c r="B867" s="3">
        <v>51.72</v>
      </c>
      <c r="C867" s="99">
        <v>1918440</v>
      </c>
      <c r="D867" s="3">
        <v>0.65999999999999603</v>
      </c>
      <c r="E867" s="3">
        <v>1.2925969447708401</v>
      </c>
      <c r="F867" s="3">
        <v>1.29259682569553</v>
      </c>
      <c r="G867" s="3">
        <v>60.975613000000003</v>
      </c>
      <c r="H867" s="3">
        <v>-31.411008998875101</v>
      </c>
      <c r="I867" s="3">
        <v>51.48</v>
      </c>
      <c r="J867" s="3">
        <v>53.24</v>
      </c>
      <c r="K867" s="3">
        <v>51.42</v>
      </c>
      <c r="L867" s="3">
        <v>-41.822272215973001</v>
      </c>
    </row>
    <row r="868" spans="1:12" ht="15" customHeight="1" x14ac:dyDescent="0.25">
      <c r="A868" s="101">
        <v>43703</v>
      </c>
      <c r="B868" s="3">
        <v>51.52</v>
      </c>
      <c r="C868" s="99">
        <v>1096522</v>
      </c>
      <c r="D868" s="3">
        <v>-0.19999999999999499</v>
      </c>
      <c r="E868" s="3">
        <v>-0.38669760247486101</v>
      </c>
      <c r="F868" s="3">
        <v>-0.38669721942772201</v>
      </c>
      <c r="G868" s="3">
        <v>60.739821999999997</v>
      </c>
      <c r="H868" s="3">
        <v>-31.676240719909998</v>
      </c>
      <c r="I868" s="3">
        <v>51.24</v>
      </c>
      <c r="J868" s="3">
        <v>51.8</v>
      </c>
      <c r="K868" s="3">
        <v>50.6</v>
      </c>
      <c r="L868" s="3">
        <v>-42.0472440944881</v>
      </c>
    </row>
    <row r="869" spans="1:12" ht="15" customHeight="1" x14ac:dyDescent="0.25">
      <c r="A869" s="101">
        <v>43704</v>
      </c>
      <c r="B869" s="3">
        <v>52.24</v>
      </c>
      <c r="C869" s="99">
        <v>839655</v>
      </c>
      <c r="D869" s="3">
        <v>0.71999999999999797</v>
      </c>
      <c r="E869" s="3">
        <v>1.39751552795031</v>
      </c>
      <c r="F869" s="3">
        <v>1.3975147968000301</v>
      </c>
      <c r="G869" s="3">
        <v>61.58867</v>
      </c>
      <c r="H869" s="3">
        <v>-30.721406074240701</v>
      </c>
      <c r="I869" s="3">
        <v>51.56</v>
      </c>
      <c r="J869" s="3">
        <v>52.56</v>
      </c>
      <c r="K869" s="3">
        <v>51.14</v>
      </c>
      <c r="L869" s="3">
        <v>-41.237345331833502</v>
      </c>
    </row>
    <row r="870" spans="1:12" ht="15" customHeight="1" x14ac:dyDescent="0.25">
      <c r="A870" s="101">
        <v>43705</v>
      </c>
      <c r="B870" s="3">
        <v>52.34</v>
      </c>
      <c r="C870" s="99">
        <v>831776</v>
      </c>
      <c r="D870" s="3">
        <v>0.100000000000001</v>
      </c>
      <c r="E870" s="3">
        <v>0.19142419601838601</v>
      </c>
      <c r="F870" s="3">
        <v>0.191424818883079</v>
      </c>
      <c r="G870" s="3">
        <v>61.706566000000002</v>
      </c>
      <c r="H870" s="3">
        <v>-30.588789651293499</v>
      </c>
      <c r="I870" s="3">
        <v>52.4</v>
      </c>
      <c r="J870" s="3">
        <v>52.66</v>
      </c>
      <c r="K870" s="3">
        <v>51.56</v>
      </c>
      <c r="L870" s="3">
        <v>-41.1248593925759</v>
      </c>
    </row>
    <row r="871" spans="1:12" ht="15" customHeight="1" x14ac:dyDescent="0.25">
      <c r="A871" s="101">
        <v>43706</v>
      </c>
      <c r="B871" s="3">
        <v>54</v>
      </c>
      <c r="C871" s="99">
        <v>1052022</v>
      </c>
      <c r="D871" s="3">
        <v>1.6599999999999899</v>
      </c>
      <c r="E871" s="3">
        <v>3.17157050057317</v>
      </c>
      <c r="F871" s="3">
        <v>3.1715652431541801</v>
      </c>
      <c r="G871" s="3">
        <v>63.663629999999998</v>
      </c>
      <c r="H871" s="3">
        <v>-28.387367829021301</v>
      </c>
      <c r="I871" s="3">
        <v>52.5</v>
      </c>
      <c r="J871" s="3">
        <v>54</v>
      </c>
      <c r="K871" s="3">
        <v>52.04</v>
      </c>
      <c r="L871" s="3">
        <v>-39.257592800899801</v>
      </c>
    </row>
    <row r="872" spans="1:12" ht="15" customHeight="1" x14ac:dyDescent="0.25">
      <c r="A872" s="101">
        <v>43707</v>
      </c>
      <c r="B872" s="3">
        <v>54.98</v>
      </c>
      <c r="C872" s="99">
        <v>1616893</v>
      </c>
      <c r="D872" s="3">
        <v>0.97999999999999599</v>
      </c>
      <c r="E872" s="3">
        <v>1.8148148148148</v>
      </c>
      <c r="F872" s="3">
        <v>1.8148195445343001</v>
      </c>
      <c r="G872" s="3">
        <v>64.819010000000006</v>
      </c>
      <c r="H872" s="3">
        <v>-27.0877277840269</v>
      </c>
      <c r="I872" s="3">
        <v>54.3</v>
      </c>
      <c r="J872" s="3">
        <v>55.8</v>
      </c>
      <c r="K872" s="3">
        <v>53.72</v>
      </c>
      <c r="L872" s="3">
        <v>-38.1552305961754</v>
      </c>
    </row>
    <row r="873" spans="1:12" ht="15" customHeight="1" x14ac:dyDescent="0.25">
      <c r="A873" s="101">
        <v>43710</v>
      </c>
      <c r="B873" s="3">
        <v>54.82</v>
      </c>
      <c r="C873" s="99">
        <v>1181098</v>
      </c>
      <c r="D873" s="3">
        <v>-0.15999999999999601</v>
      </c>
      <c r="E873" s="3">
        <v>-0.29101491451436401</v>
      </c>
      <c r="F873" s="3">
        <v>-0.29101030700716601</v>
      </c>
      <c r="G873" s="3">
        <v>64.630380000000002</v>
      </c>
      <c r="H873" s="3">
        <v>-27.2999100112485</v>
      </c>
      <c r="I873" s="3">
        <v>55.8</v>
      </c>
      <c r="J873" s="3">
        <v>56.32</v>
      </c>
      <c r="K873" s="3">
        <v>54.8</v>
      </c>
      <c r="L873" s="3">
        <v>-38.3352080989876</v>
      </c>
    </row>
    <row r="874" spans="1:12" ht="15" customHeight="1" x14ac:dyDescent="0.25">
      <c r="A874" s="101">
        <v>43711</v>
      </c>
      <c r="B874" s="3">
        <v>54.54</v>
      </c>
      <c r="C874" s="99">
        <v>1139169</v>
      </c>
      <c r="D874" s="3">
        <v>-0.28000000000000103</v>
      </c>
      <c r="E874" s="3">
        <v>-0.51076249543962005</v>
      </c>
      <c r="F874" s="3">
        <v>-0.51076598961665698</v>
      </c>
      <c r="G874" s="3">
        <v>64.300269999999998</v>
      </c>
      <c r="H874" s="3">
        <v>-27.6712373453318</v>
      </c>
      <c r="I874" s="3">
        <v>55</v>
      </c>
      <c r="J874" s="3">
        <v>55.08</v>
      </c>
      <c r="K874" s="3">
        <v>53.76</v>
      </c>
      <c r="L874" s="3">
        <v>-38.650168728908803</v>
      </c>
    </row>
    <row r="875" spans="1:12" ht="15" customHeight="1" x14ac:dyDescent="0.25">
      <c r="A875" s="101">
        <v>43712</v>
      </c>
      <c r="B875" s="3">
        <v>55.3</v>
      </c>
      <c r="C875" s="99">
        <v>634606</v>
      </c>
      <c r="D875" s="3">
        <v>0.75999999999999801</v>
      </c>
      <c r="E875" s="3">
        <v>1.39347268060139</v>
      </c>
      <c r="F875" s="3">
        <v>1.3934622669547101</v>
      </c>
      <c r="G875" s="3">
        <v>65.196269999999998</v>
      </c>
      <c r="H875" s="3">
        <v>-26.663363329583799</v>
      </c>
      <c r="I875" s="3">
        <v>54.94</v>
      </c>
      <c r="J875" s="3">
        <v>55.38</v>
      </c>
      <c r="K875" s="3">
        <v>54.64</v>
      </c>
      <c r="L875" s="3">
        <v>-37.7952755905511</v>
      </c>
    </row>
    <row r="876" spans="1:12" ht="15" customHeight="1" x14ac:dyDescent="0.25">
      <c r="A876" s="101">
        <v>43713</v>
      </c>
      <c r="B876" s="3">
        <v>56.38</v>
      </c>
      <c r="C876" s="99">
        <v>1206574</v>
      </c>
      <c r="D876" s="3">
        <v>1.08</v>
      </c>
      <c r="E876" s="3">
        <v>1.9529837251356299</v>
      </c>
      <c r="F876" s="3">
        <v>1.95299516368037</v>
      </c>
      <c r="G876" s="3">
        <v>66.469549999999998</v>
      </c>
      <c r="H876" s="3">
        <v>-25.231102362204702</v>
      </c>
      <c r="I876" s="3">
        <v>55.58</v>
      </c>
      <c r="J876" s="3">
        <v>56.8</v>
      </c>
      <c r="K876" s="3">
        <v>55.56</v>
      </c>
      <c r="L876" s="3">
        <v>-36.580427446569097</v>
      </c>
    </row>
    <row r="877" spans="1:12" ht="15" customHeight="1" x14ac:dyDescent="0.25">
      <c r="A877" s="101">
        <v>43714</v>
      </c>
      <c r="B877" s="3">
        <v>55.74</v>
      </c>
      <c r="C877" s="99">
        <v>1058300</v>
      </c>
      <c r="D877" s="3">
        <v>-0.64</v>
      </c>
      <c r="E877" s="3">
        <v>-1.13515431003902</v>
      </c>
      <c r="F877" s="3">
        <v>-1.1351513587800699</v>
      </c>
      <c r="G877" s="3">
        <v>65.715019999999996</v>
      </c>
      <c r="H877" s="3">
        <v>-26.079842519684998</v>
      </c>
      <c r="I877" s="3">
        <v>56.72</v>
      </c>
      <c r="J877" s="3">
        <v>56.92</v>
      </c>
      <c r="K877" s="3">
        <v>55.16</v>
      </c>
      <c r="L877" s="3">
        <v>-37.300337457817697</v>
      </c>
    </row>
    <row r="878" spans="1:12" ht="15" customHeight="1" x14ac:dyDescent="0.25">
      <c r="A878" s="101">
        <v>43717</v>
      </c>
      <c r="B878" s="3">
        <v>55.6</v>
      </c>
      <c r="C878" s="99">
        <v>690624</v>
      </c>
      <c r="D878" s="3">
        <v>-0.14000000000000001</v>
      </c>
      <c r="E878" s="3">
        <v>-0.25116612845353897</v>
      </c>
      <c r="F878" s="3">
        <v>-0.25117545425687998</v>
      </c>
      <c r="G878" s="3">
        <v>65.549959999999999</v>
      </c>
      <c r="H878" s="3">
        <v>-26.2655118110236</v>
      </c>
      <c r="I878" s="3">
        <v>55.92</v>
      </c>
      <c r="J878" s="3">
        <v>56.26</v>
      </c>
      <c r="K878" s="3">
        <v>54.96</v>
      </c>
      <c r="L878" s="3">
        <v>-37.457817772778398</v>
      </c>
    </row>
    <row r="879" spans="1:12" ht="15" customHeight="1" x14ac:dyDescent="0.25">
      <c r="A879" s="101">
        <v>43718</v>
      </c>
      <c r="B879" s="3">
        <v>56.62</v>
      </c>
      <c r="C879" s="99">
        <v>1860787</v>
      </c>
      <c r="D879" s="3">
        <v>1.01999999999999</v>
      </c>
      <c r="E879" s="3">
        <v>1.83453237410071</v>
      </c>
      <c r="F879" s="3">
        <v>1.83453201191885</v>
      </c>
      <c r="G879" s="3">
        <v>66.752494999999996</v>
      </c>
      <c r="H879" s="3">
        <v>-24.9128290213723</v>
      </c>
      <c r="I879" s="3">
        <v>55.8</v>
      </c>
      <c r="J879" s="3">
        <v>57.88</v>
      </c>
      <c r="K879" s="3">
        <v>55.4</v>
      </c>
      <c r="L879" s="3">
        <v>-36.3104611923509</v>
      </c>
    </row>
    <row r="880" spans="1:12" ht="15" customHeight="1" x14ac:dyDescent="0.25">
      <c r="A880" s="101">
        <v>43719</v>
      </c>
      <c r="B880" s="3">
        <v>58.88</v>
      </c>
      <c r="C880" s="99">
        <v>1839347</v>
      </c>
      <c r="D880" s="3">
        <v>2.2599999999999998</v>
      </c>
      <c r="E880" s="3">
        <v>3.9915224302366799</v>
      </c>
      <c r="F880" s="3">
        <v>3.9915287061554801</v>
      </c>
      <c r="G880" s="3">
        <v>69.416939999999997</v>
      </c>
      <c r="H880" s="3">
        <v>-21.915703037120299</v>
      </c>
      <c r="I880" s="3">
        <v>56.94</v>
      </c>
      <c r="J880" s="3">
        <v>59.08</v>
      </c>
      <c r="K880" s="3">
        <v>56.72</v>
      </c>
      <c r="L880" s="3">
        <v>-33.768278965129298</v>
      </c>
    </row>
    <row r="881" spans="1:12" ht="15" customHeight="1" x14ac:dyDescent="0.25">
      <c r="A881" s="101">
        <v>43720</v>
      </c>
      <c r="B881" s="3">
        <v>58.22</v>
      </c>
      <c r="C881" s="99">
        <v>1436391</v>
      </c>
      <c r="D881" s="3">
        <v>-0.66000000000000303</v>
      </c>
      <c r="E881" s="3">
        <v>-1.12092391304348</v>
      </c>
      <c r="F881" s="3">
        <v>-1.12093100041574</v>
      </c>
      <c r="G881" s="3">
        <v>68.638824</v>
      </c>
      <c r="H881" s="3">
        <v>-22.790974128233898</v>
      </c>
      <c r="I881" s="3">
        <v>58.9</v>
      </c>
      <c r="J881" s="3">
        <v>59.8</v>
      </c>
      <c r="K881" s="3">
        <v>58</v>
      </c>
      <c r="L881" s="3">
        <v>-34.510686164229398</v>
      </c>
    </row>
    <row r="882" spans="1:12" ht="15" customHeight="1" x14ac:dyDescent="0.25">
      <c r="A882" s="101">
        <v>43721</v>
      </c>
      <c r="B882" s="3">
        <v>59.92</v>
      </c>
      <c r="C882" s="99">
        <v>1315276</v>
      </c>
      <c r="D882" s="3">
        <v>1.7</v>
      </c>
      <c r="E882" s="3">
        <v>2.9199587770525501</v>
      </c>
      <c r="F882" s="3">
        <v>2.9199597009412699</v>
      </c>
      <c r="G882" s="3">
        <v>70.643050000000002</v>
      </c>
      <c r="H882" s="3">
        <v>-20.536501687289</v>
      </c>
      <c r="I882" s="3">
        <v>58.56</v>
      </c>
      <c r="J882" s="3">
        <v>60.14</v>
      </c>
      <c r="K882" s="3">
        <v>58.5</v>
      </c>
      <c r="L882" s="3">
        <v>-32.5984251968504</v>
      </c>
    </row>
    <row r="883" spans="1:12" ht="15" customHeight="1" x14ac:dyDescent="0.25">
      <c r="A883" s="101">
        <v>43724</v>
      </c>
      <c r="B883" s="3">
        <v>59.44</v>
      </c>
      <c r="C883" s="99">
        <v>1019824</v>
      </c>
      <c r="D883" s="3">
        <v>-0.48000000000000398</v>
      </c>
      <c r="E883" s="3">
        <v>-0.80106809078772601</v>
      </c>
      <c r="F883" s="3">
        <v>-0.80106960274223205</v>
      </c>
      <c r="G883" s="3">
        <v>70.077150000000003</v>
      </c>
      <c r="H883" s="3">
        <v>-21.1730596175478</v>
      </c>
      <c r="I883" s="3">
        <v>59.8</v>
      </c>
      <c r="J883" s="3">
        <v>59.8</v>
      </c>
      <c r="K883" s="3">
        <v>58.46</v>
      </c>
      <c r="L883" s="3">
        <v>-33.138357705286801</v>
      </c>
    </row>
    <row r="884" spans="1:12" ht="15" customHeight="1" x14ac:dyDescent="0.25">
      <c r="A884" s="101">
        <v>43725</v>
      </c>
      <c r="B884" s="3">
        <v>58.54</v>
      </c>
      <c r="C884" s="99">
        <v>742423</v>
      </c>
      <c r="D884" s="3">
        <v>-0.89999999999999802</v>
      </c>
      <c r="E884" s="3">
        <v>-1.51413189771197</v>
      </c>
      <c r="F884" s="3">
        <v>-1.51413121110089</v>
      </c>
      <c r="G884" s="3">
        <v>69.016090000000005</v>
      </c>
      <c r="H884" s="3">
        <v>-22.3666029246344</v>
      </c>
      <c r="I884" s="3">
        <v>59.4</v>
      </c>
      <c r="J884" s="3">
        <v>59.4</v>
      </c>
      <c r="K884" s="3">
        <v>58</v>
      </c>
      <c r="L884" s="3">
        <v>-34.150731158605097</v>
      </c>
    </row>
    <row r="885" spans="1:12" ht="15" customHeight="1" x14ac:dyDescent="0.25">
      <c r="A885" s="101">
        <v>43726</v>
      </c>
      <c r="B885" s="3">
        <v>59</v>
      </c>
      <c r="C885" s="99">
        <v>1137160</v>
      </c>
      <c r="D885" s="3">
        <v>0.46</v>
      </c>
      <c r="E885" s="3">
        <v>0.78578749572941697</v>
      </c>
      <c r="F885" s="3">
        <v>0.78578777789350895</v>
      </c>
      <c r="G885" s="3">
        <v>69.558409999999995</v>
      </c>
      <c r="H885" s="3">
        <v>-21.756569178852601</v>
      </c>
      <c r="I885" s="3">
        <v>58.7</v>
      </c>
      <c r="J885" s="3">
        <v>59.54</v>
      </c>
      <c r="K885" s="3">
        <v>58.06</v>
      </c>
      <c r="L885" s="3">
        <v>-33.633295838020203</v>
      </c>
    </row>
    <row r="886" spans="1:12" ht="15" customHeight="1" x14ac:dyDescent="0.25">
      <c r="A886" s="101">
        <v>43727</v>
      </c>
      <c r="B886" s="3">
        <v>57.4</v>
      </c>
      <c r="C886" s="99">
        <v>2221729</v>
      </c>
      <c r="D886" s="3">
        <v>-1.6</v>
      </c>
      <c r="E886" s="3">
        <v>-2.71186440677966</v>
      </c>
      <c r="F886" s="3">
        <v>-2.71186474791473</v>
      </c>
      <c r="G886" s="3">
        <v>67.672079999999994</v>
      </c>
      <c r="H886" s="3">
        <v>-23.878425196850401</v>
      </c>
      <c r="I886" s="3">
        <v>58</v>
      </c>
      <c r="J886" s="3">
        <v>58</v>
      </c>
      <c r="K886" s="3">
        <v>56.74</v>
      </c>
      <c r="L886" s="3">
        <v>-35.433070866141698</v>
      </c>
    </row>
    <row r="887" spans="1:12" ht="15" customHeight="1" x14ac:dyDescent="0.25">
      <c r="A887" s="101">
        <v>43728</v>
      </c>
      <c r="B887" s="3">
        <v>57.48</v>
      </c>
      <c r="C887" s="99">
        <v>993166</v>
      </c>
      <c r="D887" s="3">
        <v>7.9999999999998295E-2</v>
      </c>
      <c r="E887" s="3">
        <v>0.139372822299654</v>
      </c>
      <c r="F887" s="3">
        <v>0.139372101463419</v>
      </c>
      <c r="G887" s="3">
        <v>67.766396</v>
      </c>
      <c r="H887" s="3">
        <v>-23.772332958380201</v>
      </c>
      <c r="I887" s="3">
        <v>57</v>
      </c>
      <c r="J887" s="3">
        <v>58.04</v>
      </c>
      <c r="K887" s="3">
        <v>56.82</v>
      </c>
      <c r="L887" s="3">
        <v>-35.343082114735601</v>
      </c>
    </row>
    <row r="888" spans="1:12" ht="15" customHeight="1" x14ac:dyDescent="0.25">
      <c r="A888" s="101">
        <v>43731</v>
      </c>
      <c r="B888" s="3">
        <v>55.86</v>
      </c>
      <c r="C888" s="99">
        <v>1207240</v>
      </c>
      <c r="D888" s="3">
        <v>-1.6199999999999899</v>
      </c>
      <c r="E888" s="3">
        <v>-2.8183716075156502</v>
      </c>
      <c r="F888" s="3">
        <v>-2.8183673807885601</v>
      </c>
      <c r="G888" s="3">
        <v>65.856489999999994</v>
      </c>
      <c r="H888" s="3">
        <v>-25.920708661417301</v>
      </c>
      <c r="I888" s="3">
        <v>57.6</v>
      </c>
      <c r="J888" s="3">
        <v>58.06</v>
      </c>
      <c r="K888" s="3">
        <v>55.68</v>
      </c>
      <c r="L888" s="3">
        <v>-37.165354330708603</v>
      </c>
    </row>
    <row r="889" spans="1:12" ht="15" customHeight="1" x14ac:dyDescent="0.25">
      <c r="A889" s="101">
        <v>43732</v>
      </c>
      <c r="B889" s="3">
        <v>57</v>
      </c>
      <c r="C889" s="99">
        <v>1336879</v>
      </c>
      <c r="D889" s="3">
        <v>1.1399999999999999</v>
      </c>
      <c r="E889" s="3">
        <v>2.0408163265306101</v>
      </c>
      <c r="F889" s="3">
        <v>2.0408163265306301</v>
      </c>
      <c r="G889" s="3">
        <v>67.200500000000005</v>
      </c>
      <c r="H889" s="3">
        <v>-24.408886389201299</v>
      </c>
      <c r="I889" s="3">
        <v>56.5</v>
      </c>
      <c r="J889" s="3">
        <v>57.84</v>
      </c>
      <c r="K889" s="3">
        <v>56.32</v>
      </c>
      <c r="L889" s="3">
        <v>-35.883014623172102</v>
      </c>
    </row>
    <row r="890" spans="1:12" ht="15" customHeight="1" x14ac:dyDescent="0.25">
      <c r="A890" s="101">
        <v>43733</v>
      </c>
      <c r="B890" s="3">
        <v>57</v>
      </c>
      <c r="C890" s="99">
        <v>1338608</v>
      </c>
      <c r="D890" s="3"/>
      <c r="E890" s="3"/>
      <c r="F890" s="3"/>
      <c r="G890" s="3">
        <v>67.200500000000005</v>
      </c>
      <c r="H890" s="3">
        <v>-24.408886389201299</v>
      </c>
      <c r="I890" s="3">
        <v>57.02</v>
      </c>
      <c r="J890" s="3">
        <v>57.1</v>
      </c>
      <c r="K890" s="3">
        <v>55.52</v>
      </c>
      <c r="L890" s="3">
        <v>-35.883014623172102</v>
      </c>
    </row>
    <row r="891" spans="1:12" ht="15" customHeight="1" x14ac:dyDescent="0.25">
      <c r="A891" s="101">
        <v>43734</v>
      </c>
      <c r="B891" s="3">
        <v>55.42</v>
      </c>
      <c r="C891" s="99">
        <v>1257228</v>
      </c>
      <c r="D891" s="3">
        <v>-1.5799999999999901</v>
      </c>
      <c r="E891" s="3">
        <v>-2.7719298245614001</v>
      </c>
      <c r="F891" s="3">
        <v>-2.77193473262848</v>
      </c>
      <c r="G891" s="3">
        <v>65.337745999999996</v>
      </c>
      <c r="H891" s="3">
        <v>-26.5042227221597</v>
      </c>
      <c r="I891" s="3">
        <v>57.24</v>
      </c>
      <c r="J891" s="3">
        <v>57.26</v>
      </c>
      <c r="K891" s="3">
        <v>55.42</v>
      </c>
      <c r="L891" s="3">
        <v>-37.660292463441998</v>
      </c>
    </row>
    <row r="892" spans="1:12" ht="15" customHeight="1" x14ac:dyDescent="0.25">
      <c r="A892" s="101">
        <v>43735</v>
      </c>
      <c r="B892" s="3">
        <v>56.08</v>
      </c>
      <c r="C892" s="99">
        <v>1038022.99999999</v>
      </c>
      <c r="D892" s="3">
        <v>0.65999999999999603</v>
      </c>
      <c r="E892" s="3">
        <v>1.19090581017682</v>
      </c>
      <c r="F892" s="3">
        <v>1.1909103812672099</v>
      </c>
      <c r="G892" s="3">
        <v>66.115859999999998</v>
      </c>
      <c r="H892" s="3">
        <v>-25.6289538807649</v>
      </c>
      <c r="I892" s="3">
        <v>56.22</v>
      </c>
      <c r="J892" s="3">
        <v>56.86</v>
      </c>
      <c r="K892" s="3">
        <v>55.9</v>
      </c>
      <c r="L892" s="3">
        <v>-36.917885264341898</v>
      </c>
    </row>
    <row r="893" spans="1:12" ht="15" customHeight="1" x14ac:dyDescent="0.25">
      <c r="A893" s="101">
        <v>43738</v>
      </c>
      <c r="B893" s="3">
        <v>57.5</v>
      </c>
      <c r="C893" s="99">
        <v>1297187</v>
      </c>
      <c r="D893" s="3">
        <v>1.42</v>
      </c>
      <c r="E893" s="3">
        <v>2.5320970042796098</v>
      </c>
      <c r="F893" s="3">
        <v>2.53210046727063</v>
      </c>
      <c r="G893" s="3">
        <v>67.78998</v>
      </c>
      <c r="H893" s="3">
        <v>-23.745804274465598</v>
      </c>
      <c r="I893" s="3">
        <v>56.14</v>
      </c>
      <c r="J893" s="3">
        <v>57.68</v>
      </c>
      <c r="K893" s="3">
        <v>55.9</v>
      </c>
      <c r="L893" s="3">
        <v>-35.320584926884102</v>
      </c>
    </row>
    <row r="894" spans="1:12" ht="15" customHeight="1" x14ac:dyDescent="0.25">
      <c r="A894" s="101">
        <v>43739</v>
      </c>
      <c r="B894" s="3">
        <v>56.36</v>
      </c>
      <c r="C894" s="99">
        <v>1121427</v>
      </c>
      <c r="D894" s="3">
        <v>-1.1399999999999999</v>
      </c>
      <c r="E894" s="3">
        <v>-1.98260869565217</v>
      </c>
      <c r="F894" s="3">
        <v>-1.98260863921186</v>
      </c>
      <c r="G894" s="3">
        <v>66.445970000000003</v>
      </c>
      <c r="H894" s="3">
        <v>-25.2576265466816</v>
      </c>
      <c r="I894" s="3">
        <v>57.5</v>
      </c>
      <c r="J894" s="3">
        <v>58.1</v>
      </c>
      <c r="K894" s="3">
        <v>56.08</v>
      </c>
      <c r="L894" s="3">
        <v>-36.602924634420702</v>
      </c>
    </row>
    <row r="895" spans="1:12" ht="15" customHeight="1" x14ac:dyDescent="0.25">
      <c r="A895" s="101">
        <v>43740</v>
      </c>
      <c r="B895" s="3">
        <v>54.8</v>
      </c>
      <c r="C895" s="99">
        <v>1792365</v>
      </c>
      <c r="D895" s="3">
        <v>-1.56</v>
      </c>
      <c r="E895" s="3">
        <v>-2.7679205110007099</v>
      </c>
      <c r="F895" s="3">
        <v>-2.7679180543229198</v>
      </c>
      <c r="G895" s="3">
        <v>64.606800000000007</v>
      </c>
      <c r="H895" s="3">
        <v>-27.326434195725501</v>
      </c>
      <c r="I895" s="3">
        <v>56.26</v>
      </c>
      <c r="J895" s="3">
        <v>57.24</v>
      </c>
      <c r="K895" s="3">
        <v>54.26</v>
      </c>
      <c r="L895" s="3">
        <v>-38.357705286839099</v>
      </c>
    </row>
    <row r="896" spans="1:12" ht="15" customHeight="1" x14ac:dyDescent="0.25">
      <c r="A896" s="101">
        <v>43741</v>
      </c>
      <c r="B896" s="3">
        <v>54.6</v>
      </c>
      <c r="C896" s="99">
        <v>1099938</v>
      </c>
      <c r="D896" s="3">
        <v>-0.19999999999999499</v>
      </c>
      <c r="E896" s="3">
        <v>-0.36496350364962898</v>
      </c>
      <c r="F896" s="3">
        <v>-0.36497706123815798</v>
      </c>
      <c r="G896" s="3">
        <v>64.370999999999995</v>
      </c>
      <c r="H896" s="3">
        <v>-27.5916760404949</v>
      </c>
      <c r="I896" s="3">
        <v>54.42</v>
      </c>
      <c r="J896" s="3">
        <v>55.36</v>
      </c>
      <c r="K896" s="3">
        <v>53.52</v>
      </c>
      <c r="L896" s="3">
        <v>-38.582677165354298</v>
      </c>
    </row>
    <row r="897" spans="1:12" ht="15" customHeight="1" x14ac:dyDescent="0.25">
      <c r="A897" s="101">
        <v>43742</v>
      </c>
      <c r="B897" s="3">
        <v>54.92</v>
      </c>
      <c r="C897" s="99">
        <v>1803672</v>
      </c>
      <c r="D897" s="3">
        <v>0.32</v>
      </c>
      <c r="E897" s="3">
        <v>0.586080586080584</v>
      </c>
      <c r="F897" s="3">
        <v>0.586086902487159</v>
      </c>
      <c r="G897" s="3">
        <v>64.748270000000005</v>
      </c>
      <c r="H897" s="3">
        <v>-27.167300337457799</v>
      </c>
      <c r="I897" s="3">
        <v>55</v>
      </c>
      <c r="J897" s="3">
        <v>55.54</v>
      </c>
      <c r="K897" s="3">
        <v>54.28</v>
      </c>
      <c r="L897" s="3">
        <v>-38.222722159729997</v>
      </c>
    </row>
    <row r="898" spans="1:12" ht="15" customHeight="1" x14ac:dyDescent="0.25">
      <c r="A898" s="101">
        <v>43745</v>
      </c>
      <c r="B898" s="3">
        <v>55.74</v>
      </c>
      <c r="C898" s="99">
        <v>1413729</v>
      </c>
      <c r="D898" s="3">
        <v>0.82</v>
      </c>
      <c r="E898" s="3">
        <v>1.4930808448652499</v>
      </c>
      <c r="F898" s="3">
        <v>1.4930900856501499</v>
      </c>
      <c r="G898" s="3">
        <v>65.715019999999996</v>
      </c>
      <c r="H898" s="3">
        <v>-26.079842519684998</v>
      </c>
      <c r="I898" s="3">
        <v>55.02</v>
      </c>
      <c r="J898" s="3">
        <v>56.76</v>
      </c>
      <c r="K898" s="3">
        <v>54.48</v>
      </c>
      <c r="L898" s="3">
        <v>-37.300337457817697</v>
      </c>
    </row>
    <row r="899" spans="1:12" ht="15" customHeight="1" x14ac:dyDescent="0.25">
      <c r="A899" s="101">
        <v>43746</v>
      </c>
      <c r="B899" s="3">
        <v>56.3</v>
      </c>
      <c r="C899" s="99">
        <v>1697242</v>
      </c>
      <c r="D899" s="3">
        <v>0.55999999999999495</v>
      </c>
      <c r="E899" s="3">
        <v>1.0046645138141299</v>
      </c>
      <c r="F899" s="3">
        <v>1.00465616536373</v>
      </c>
      <c r="G899" s="3">
        <v>66.375230000000002</v>
      </c>
      <c r="H899" s="3">
        <v>-25.3371991001124</v>
      </c>
      <c r="I899" s="3">
        <v>57.3</v>
      </c>
      <c r="J899" s="3">
        <v>57.68</v>
      </c>
      <c r="K899" s="3">
        <v>55.14</v>
      </c>
      <c r="L899" s="3">
        <v>-36.6704161979752</v>
      </c>
    </row>
    <row r="900" spans="1:12" ht="15" customHeight="1" x14ac:dyDescent="0.25">
      <c r="A900" s="101">
        <v>43747</v>
      </c>
      <c r="B900" s="3">
        <v>56.98</v>
      </c>
      <c r="C900" s="99">
        <v>1467120</v>
      </c>
      <c r="D900" s="3">
        <v>0.67999999999999905</v>
      </c>
      <c r="E900" s="3">
        <v>1.20781527531084</v>
      </c>
      <c r="F900" s="3">
        <v>1.2078150237671399</v>
      </c>
      <c r="G900" s="3">
        <v>67.176919999999996</v>
      </c>
      <c r="H900" s="3">
        <v>-24.4354105736783</v>
      </c>
      <c r="I900" s="3">
        <v>56.2</v>
      </c>
      <c r="J900" s="3">
        <v>57.34</v>
      </c>
      <c r="K900" s="3">
        <v>55.5</v>
      </c>
      <c r="L900" s="3">
        <v>-35.905511811023601</v>
      </c>
    </row>
    <row r="901" spans="1:12" ht="15" customHeight="1" x14ac:dyDescent="0.25">
      <c r="A901" s="101">
        <v>43748</v>
      </c>
      <c r="B901" s="3">
        <v>57.62</v>
      </c>
      <c r="C901" s="99">
        <v>1083942</v>
      </c>
      <c r="D901" s="3">
        <v>0.64</v>
      </c>
      <c r="E901" s="3">
        <v>1.1232011232011201</v>
      </c>
      <c r="F901" s="3">
        <v>1.12319826511844</v>
      </c>
      <c r="G901" s="3">
        <v>67.931449999999998</v>
      </c>
      <c r="H901" s="3">
        <v>-23.586670416197901</v>
      </c>
      <c r="I901" s="3">
        <v>57</v>
      </c>
      <c r="J901" s="3">
        <v>57.8</v>
      </c>
      <c r="K901" s="3">
        <v>56.48</v>
      </c>
      <c r="L901" s="3">
        <v>-35.185601799775</v>
      </c>
    </row>
    <row r="902" spans="1:12" ht="15" customHeight="1" x14ac:dyDescent="0.25">
      <c r="A902" s="101">
        <v>43749</v>
      </c>
      <c r="B902" s="3">
        <v>58.6</v>
      </c>
      <c r="C902" s="99">
        <v>1439085</v>
      </c>
      <c r="D902" s="3">
        <v>0.98000000000000398</v>
      </c>
      <c r="E902" s="3">
        <v>1.70079833391183</v>
      </c>
      <c r="F902" s="3">
        <v>1.70080279458191</v>
      </c>
      <c r="G902" s="3">
        <v>69.086830000000006</v>
      </c>
      <c r="H902" s="3">
        <v>-22.287030371203599</v>
      </c>
      <c r="I902" s="3">
        <v>57.7</v>
      </c>
      <c r="J902" s="3">
        <v>59.4</v>
      </c>
      <c r="K902" s="3">
        <v>57.64</v>
      </c>
      <c r="L902" s="3">
        <v>-34.0832395950506</v>
      </c>
    </row>
    <row r="903" spans="1:12" ht="15" customHeight="1" x14ac:dyDescent="0.25">
      <c r="A903" s="101">
        <v>43752</v>
      </c>
      <c r="B903" s="3">
        <v>58.7</v>
      </c>
      <c r="C903" s="99">
        <v>989902</v>
      </c>
      <c r="D903" s="3">
        <v>0.100000000000001</v>
      </c>
      <c r="E903" s="3">
        <v>0.17064846416381299</v>
      </c>
      <c r="F903" s="3">
        <v>0.17065481221238901</v>
      </c>
      <c r="G903" s="3">
        <v>69.204729999999998</v>
      </c>
      <c r="H903" s="3">
        <v>-22.1544094488189</v>
      </c>
      <c r="I903" s="3">
        <v>58.7</v>
      </c>
      <c r="J903" s="3">
        <v>58.96</v>
      </c>
      <c r="K903" s="3">
        <v>57.48</v>
      </c>
      <c r="L903" s="3">
        <v>-33.970753655792997</v>
      </c>
    </row>
    <row r="904" spans="1:12" ht="15" customHeight="1" x14ac:dyDescent="0.25">
      <c r="A904" s="101">
        <v>43753</v>
      </c>
      <c r="B904" s="3">
        <v>59.62</v>
      </c>
      <c r="C904" s="99">
        <v>967277</v>
      </c>
      <c r="D904" s="3">
        <v>0.91999999999999404</v>
      </c>
      <c r="E904" s="3">
        <v>1.5672913117546801</v>
      </c>
      <c r="F904" s="3">
        <v>1.5672772655857601</v>
      </c>
      <c r="G904" s="3">
        <v>70.289360000000002</v>
      </c>
      <c r="H904" s="3">
        <v>-20.934353205849199</v>
      </c>
      <c r="I904" s="3">
        <v>58.8</v>
      </c>
      <c r="J904" s="3">
        <v>59.9</v>
      </c>
      <c r="K904" s="3">
        <v>58.68</v>
      </c>
      <c r="L904" s="3">
        <v>-32.935883014623101</v>
      </c>
    </row>
    <row r="905" spans="1:12" ht="15" customHeight="1" x14ac:dyDescent="0.25">
      <c r="A905" s="101">
        <v>43754</v>
      </c>
      <c r="B905" s="3">
        <v>59.72</v>
      </c>
      <c r="C905" s="99">
        <v>968709</v>
      </c>
      <c r="D905" s="3">
        <v>0.100000000000001</v>
      </c>
      <c r="E905" s="3">
        <v>0.16772895001677601</v>
      </c>
      <c r="F905" s="3">
        <v>0.16774231547988999</v>
      </c>
      <c r="G905" s="3">
        <v>70.407264999999995</v>
      </c>
      <c r="H905" s="3">
        <v>-20.801726659167599</v>
      </c>
      <c r="I905" s="3">
        <v>59.78</v>
      </c>
      <c r="J905" s="3">
        <v>59.98</v>
      </c>
      <c r="K905" s="3">
        <v>58.66</v>
      </c>
      <c r="L905" s="3">
        <v>-32.823397075365499</v>
      </c>
    </row>
    <row r="906" spans="1:12" ht="15" customHeight="1" x14ac:dyDescent="0.25">
      <c r="A906" s="101">
        <v>43755</v>
      </c>
      <c r="B906" s="3">
        <v>59.04</v>
      </c>
      <c r="C906" s="99">
        <v>2117399</v>
      </c>
      <c r="D906" s="3">
        <v>-0.67999999999999905</v>
      </c>
      <c r="E906" s="3">
        <v>-1.13864701942397</v>
      </c>
      <c r="F906" s="3">
        <v>-1.1386538022745101</v>
      </c>
      <c r="G906" s="3">
        <v>69.60557</v>
      </c>
      <c r="H906" s="3">
        <v>-21.703520809898698</v>
      </c>
      <c r="I906" s="3">
        <v>59.56</v>
      </c>
      <c r="J906" s="3">
        <v>59.68</v>
      </c>
      <c r="K906" s="3">
        <v>58.68</v>
      </c>
      <c r="L906" s="3">
        <v>-33.588301462317197</v>
      </c>
    </row>
    <row r="907" spans="1:12" ht="15" customHeight="1" x14ac:dyDescent="0.25">
      <c r="A907" s="101">
        <v>43756</v>
      </c>
      <c r="B907" s="3">
        <v>58.14</v>
      </c>
      <c r="C907" s="99">
        <v>1056317</v>
      </c>
      <c r="D907" s="3">
        <v>-0.89999999999999802</v>
      </c>
      <c r="E907" s="3">
        <v>-1.5243902439024399</v>
      </c>
      <c r="F907" s="3">
        <v>-1.52438949928863</v>
      </c>
      <c r="G907" s="3">
        <v>68.544510000000002</v>
      </c>
      <c r="H907" s="3">
        <v>-22.897064116985302</v>
      </c>
      <c r="I907" s="3">
        <v>59</v>
      </c>
      <c r="J907" s="3">
        <v>59</v>
      </c>
      <c r="K907" s="3">
        <v>57.58</v>
      </c>
      <c r="L907" s="3">
        <v>-34.600674915635501</v>
      </c>
    </row>
    <row r="908" spans="1:12" ht="15" customHeight="1" x14ac:dyDescent="0.25">
      <c r="A908" s="101">
        <v>43759</v>
      </c>
      <c r="B908" s="3">
        <v>58.66</v>
      </c>
      <c r="C908" s="99">
        <v>1474231</v>
      </c>
      <c r="D908" s="3">
        <v>0.51999999999999602</v>
      </c>
      <c r="E908" s="3">
        <v>0.89439284485723902</v>
      </c>
      <c r="F908" s="3">
        <v>0.89439694003210501</v>
      </c>
      <c r="G908" s="3">
        <v>69.157570000000007</v>
      </c>
      <c r="H908" s="3">
        <v>-22.207457817772699</v>
      </c>
      <c r="I908" s="3">
        <v>58.12</v>
      </c>
      <c r="J908" s="3">
        <v>58.8</v>
      </c>
      <c r="K908" s="3">
        <v>57.72</v>
      </c>
      <c r="L908" s="3">
        <v>-34.015748031496003</v>
      </c>
    </row>
    <row r="909" spans="1:12" ht="15" customHeight="1" x14ac:dyDescent="0.25">
      <c r="A909" s="101">
        <v>43760</v>
      </c>
      <c r="B909" s="3">
        <v>57.04</v>
      </c>
      <c r="C909" s="99">
        <v>1361548</v>
      </c>
      <c r="D909" s="3">
        <v>-1.6199999999999899</v>
      </c>
      <c r="E909" s="3">
        <v>-2.7616774633481</v>
      </c>
      <c r="F909" s="3">
        <v>-2.7616788733323099</v>
      </c>
      <c r="G909" s="3">
        <v>67.247659999999996</v>
      </c>
      <c r="H909" s="3">
        <v>-24.355838020247401</v>
      </c>
      <c r="I909" s="3">
        <v>58.74</v>
      </c>
      <c r="J909" s="3">
        <v>58.8</v>
      </c>
      <c r="K909" s="3">
        <v>56.56</v>
      </c>
      <c r="L909" s="3">
        <v>-35.838020247468997</v>
      </c>
    </row>
    <row r="910" spans="1:12" ht="15" customHeight="1" x14ac:dyDescent="0.25">
      <c r="A910" s="101">
        <v>43761</v>
      </c>
      <c r="B910" s="3">
        <v>58.76</v>
      </c>
      <c r="C910" s="99">
        <v>4370861</v>
      </c>
      <c r="D910" s="3">
        <v>1.71999999999999</v>
      </c>
      <c r="E910" s="3">
        <v>3.01542776998597</v>
      </c>
      <c r="F910" s="3">
        <v>3.0154209083260199</v>
      </c>
      <c r="G910" s="3">
        <v>69.275459999999995</v>
      </c>
      <c r="H910" s="3">
        <v>-22.074848143981999</v>
      </c>
      <c r="I910" s="3">
        <v>57.04</v>
      </c>
      <c r="J910" s="3">
        <v>58.86</v>
      </c>
      <c r="K910" s="3">
        <v>56.5</v>
      </c>
      <c r="L910" s="3">
        <v>-33.9032620922384</v>
      </c>
    </row>
    <row r="911" spans="1:12" ht="15" customHeight="1" x14ac:dyDescent="0.25">
      <c r="A911" s="101">
        <v>43762</v>
      </c>
      <c r="B911" s="3">
        <v>60.7</v>
      </c>
      <c r="C911" s="99">
        <v>3523953</v>
      </c>
      <c r="D911" s="3">
        <v>1.94</v>
      </c>
      <c r="E911" s="3">
        <v>3.3015656909462399</v>
      </c>
      <c r="F911" s="3">
        <v>3.3015731689114798</v>
      </c>
      <c r="G911" s="3">
        <v>71.562640000000002</v>
      </c>
      <c r="H911" s="3">
        <v>-19.502092238470102</v>
      </c>
      <c r="I911" s="3">
        <v>58.98</v>
      </c>
      <c r="J911" s="3">
        <v>60.7</v>
      </c>
      <c r="K911" s="3">
        <v>58.3</v>
      </c>
      <c r="L911" s="3">
        <v>-31.721034870641098</v>
      </c>
    </row>
    <row r="912" spans="1:12" ht="15" customHeight="1" x14ac:dyDescent="0.25">
      <c r="A912" s="101">
        <v>43763</v>
      </c>
      <c r="B912" s="3">
        <v>70.239999999999995</v>
      </c>
      <c r="C912" s="99">
        <v>8064445</v>
      </c>
      <c r="D912" s="3">
        <v>9.5399999999999903</v>
      </c>
      <c r="E912" s="3">
        <v>15.716639209225599</v>
      </c>
      <c r="F912" s="3">
        <v>15.716629515065399</v>
      </c>
      <c r="G912" s="3">
        <v>82.809875000000005</v>
      </c>
      <c r="H912" s="3">
        <v>-6.8505343082114702</v>
      </c>
      <c r="I912" s="3">
        <v>63.22</v>
      </c>
      <c r="J912" s="3">
        <v>71.7</v>
      </c>
      <c r="K912" s="3">
        <v>62.34</v>
      </c>
      <c r="L912" s="3">
        <v>-20.989876265466801</v>
      </c>
    </row>
    <row r="913" spans="1:12" ht="15" customHeight="1" x14ac:dyDescent="0.25">
      <c r="A913" s="101">
        <v>43766</v>
      </c>
      <c r="B913" s="3">
        <v>70.7</v>
      </c>
      <c r="C913" s="99">
        <v>2531275</v>
      </c>
      <c r="D913" s="3">
        <v>0.46000000000000701</v>
      </c>
      <c r="E913" s="3">
        <v>0.65489749430525102</v>
      </c>
      <c r="F913" s="3">
        <v>0.65489894774022295</v>
      </c>
      <c r="G913" s="3">
        <v>83.352196000000006</v>
      </c>
      <c r="H913" s="3">
        <v>-6.2404994375702998</v>
      </c>
      <c r="I913" s="3">
        <v>70.86</v>
      </c>
      <c r="J913" s="3">
        <v>72</v>
      </c>
      <c r="K913" s="3">
        <v>68.92</v>
      </c>
      <c r="L913" s="3">
        <v>-20.4724409448818</v>
      </c>
    </row>
    <row r="914" spans="1:12" ht="15" customHeight="1" x14ac:dyDescent="0.25">
      <c r="A914" s="101">
        <v>43767</v>
      </c>
      <c r="B914" s="3">
        <v>70.56</v>
      </c>
      <c r="C914" s="99">
        <v>1258981</v>
      </c>
      <c r="D914" s="3">
        <v>-0.14000000000000001</v>
      </c>
      <c r="E914" s="3">
        <v>-0.198019801980198</v>
      </c>
      <c r="F914" s="3">
        <v>-0.19802237723887101</v>
      </c>
      <c r="G914" s="3">
        <v>83.187139999999999</v>
      </c>
      <c r="H914" s="3">
        <v>-6.4261642294713202</v>
      </c>
      <c r="I914" s="3">
        <v>70.72</v>
      </c>
      <c r="J914" s="3">
        <v>71.12</v>
      </c>
      <c r="K914" s="3">
        <v>69.42</v>
      </c>
      <c r="L914" s="3">
        <v>-20.629921259842501</v>
      </c>
    </row>
    <row r="915" spans="1:12" ht="15" customHeight="1" x14ac:dyDescent="0.25">
      <c r="A915" s="101">
        <v>43768</v>
      </c>
      <c r="B915" s="3">
        <v>70.540000000000006</v>
      </c>
      <c r="C915" s="99">
        <v>949111</v>
      </c>
      <c r="D915" s="3">
        <v>-1.9999999999996E-2</v>
      </c>
      <c r="E915" s="3">
        <v>-2.83446712018076E-2</v>
      </c>
      <c r="F915" s="3">
        <v>-2.8333706387784201E-2</v>
      </c>
      <c r="G915" s="3">
        <v>83.163570000000007</v>
      </c>
      <c r="H915" s="3">
        <v>-6.45267716535432</v>
      </c>
      <c r="I915" s="3">
        <v>70.7</v>
      </c>
      <c r="J915" s="3">
        <v>71.52</v>
      </c>
      <c r="K915" s="3">
        <v>69.94</v>
      </c>
      <c r="L915" s="3">
        <v>-20.652418447694</v>
      </c>
    </row>
    <row r="916" spans="1:12" ht="15" customHeight="1" x14ac:dyDescent="0.25">
      <c r="A916" s="101">
        <v>43769</v>
      </c>
      <c r="B916" s="3">
        <v>69.959999999999994</v>
      </c>
      <c r="C916" s="99">
        <v>988791</v>
      </c>
      <c r="D916" s="3">
        <v>-0.58000000000001195</v>
      </c>
      <c r="E916" s="3">
        <v>-0.82222852282394199</v>
      </c>
      <c r="F916" s="3">
        <v>-0.82223502430210904</v>
      </c>
      <c r="G916" s="3">
        <v>82.479770000000002</v>
      </c>
      <c r="H916" s="3">
        <v>-7.2218560179977498</v>
      </c>
      <c r="I916" s="3">
        <v>70.88</v>
      </c>
      <c r="J916" s="3">
        <v>70.959999999999994</v>
      </c>
      <c r="K916" s="3">
        <v>69.42</v>
      </c>
      <c r="L916" s="3">
        <v>-21.304836895388</v>
      </c>
    </row>
    <row r="917" spans="1:12" ht="15" customHeight="1" x14ac:dyDescent="0.25">
      <c r="A917" s="101">
        <v>43770</v>
      </c>
      <c r="B917" s="3">
        <v>68.739999999999995</v>
      </c>
      <c r="C917" s="99">
        <v>396688</v>
      </c>
      <c r="D917" s="3">
        <v>-1.21999999999999</v>
      </c>
      <c r="E917" s="3">
        <v>-1.7438536306460799</v>
      </c>
      <c r="F917" s="3">
        <v>-1.74385791812951</v>
      </c>
      <c r="G917" s="3">
        <v>81.041439999999994</v>
      </c>
      <c r="H917" s="3">
        <v>-8.8397750281214904</v>
      </c>
      <c r="I917" s="3">
        <v>69.959999999999994</v>
      </c>
      <c r="J917" s="3">
        <v>70.2</v>
      </c>
      <c r="K917" s="3">
        <v>68.099999999999994</v>
      </c>
      <c r="L917" s="3">
        <v>-22.6771653543307</v>
      </c>
    </row>
    <row r="918" spans="1:12" ht="15" customHeight="1" x14ac:dyDescent="0.25">
      <c r="A918" s="101">
        <v>43773</v>
      </c>
      <c r="B918" s="3">
        <v>66.12</v>
      </c>
      <c r="C918" s="99">
        <v>3317793</v>
      </c>
      <c r="D918" s="3">
        <v>-2.6199999999999899</v>
      </c>
      <c r="E918" s="3">
        <v>-3.81146348559788</v>
      </c>
      <c r="F918" s="3">
        <v>-3.81145744695552</v>
      </c>
      <c r="G918" s="3">
        <v>77.952579999999998</v>
      </c>
      <c r="H918" s="3">
        <v>-12.314308211473501</v>
      </c>
      <c r="I918" s="3">
        <v>69.040000000000006</v>
      </c>
      <c r="J918" s="3">
        <v>69.66</v>
      </c>
      <c r="K918" s="3">
        <v>65.3</v>
      </c>
      <c r="L918" s="3">
        <v>-25.624296962879601</v>
      </c>
    </row>
    <row r="919" spans="1:12" ht="15" customHeight="1" x14ac:dyDescent="0.25">
      <c r="A919" s="101">
        <v>43774</v>
      </c>
      <c r="B919" s="3">
        <v>65.62</v>
      </c>
      <c r="C919" s="99">
        <v>1902030</v>
      </c>
      <c r="D919" s="3">
        <v>-0.5</v>
      </c>
      <c r="E919" s="3">
        <v>-0.75620084694494305</v>
      </c>
      <c r="F919" s="3">
        <v>-0.75619562559698905</v>
      </c>
      <c r="G919" s="3">
        <v>77.363106000000002</v>
      </c>
      <c r="H919" s="3">
        <v>-12.9773835770528</v>
      </c>
      <c r="I919" s="3">
        <v>66.14</v>
      </c>
      <c r="J919" s="3">
        <v>66.400000000000006</v>
      </c>
      <c r="K919" s="3">
        <v>64.2</v>
      </c>
      <c r="L919" s="3">
        <v>-26.186726659167601</v>
      </c>
    </row>
    <row r="920" spans="1:12" ht="15" customHeight="1" x14ac:dyDescent="0.25">
      <c r="A920" s="101">
        <v>43775</v>
      </c>
      <c r="B920" s="3">
        <v>63.98</v>
      </c>
      <c r="C920" s="99">
        <v>1886329</v>
      </c>
      <c r="D920" s="3">
        <v>-1.64</v>
      </c>
      <c r="E920" s="3">
        <v>-2.4992380371837899</v>
      </c>
      <c r="F920" s="3">
        <v>-2.4992481558328401</v>
      </c>
      <c r="G920" s="3">
        <v>75.429609999999997</v>
      </c>
      <c r="H920" s="3">
        <v>-15.152294713160799</v>
      </c>
      <c r="I920" s="3">
        <v>65.64</v>
      </c>
      <c r="J920" s="3">
        <v>66.099999999999994</v>
      </c>
      <c r="K920" s="3">
        <v>63.26</v>
      </c>
      <c r="L920" s="3">
        <v>-28.031496062992101</v>
      </c>
    </row>
    <row r="921" spans="1:12" ht="15" customHeight="1" x14ac:dyDescent="0.25">
      <c r="A921" s="101">
        <v>43776</v>
      </c>
      <c r="B921" s="3">
        <v>63.48</v>
      </c>
      <c r="C921" s="99">
        <v>2034754</v>
      </c>
      <c r="D921" s="3">
        <v>-0.5</v>
      </c>
      <c r="E921" s="3">
        <v>-0.78149421694278998</v>
      </c>
      <c r="F921" s="3">
        <v>-0.78149681537528204</v>
      </c>
      <c r="G921" s="3">
        <v>74.840130000000002</v>
      </c>
      <c r="H921" s="3">
        <v>-15.8153768278965</v>
      </c>
      <c r="I921" s="3">
        <v>64.2</v>
      </c>
      <c r="J921" s="3">
        <v>64.400000000000006</v>
      </c>
      <c r="K921" s="3">
        <v>62.9</v>
      </c>
      <c r="L921" s="3">
        <v>-28.593925759280001</v>
      </c>
    </row>
    <row r="922" spans="1:12" ht="15" customHeight="1" x14ac:dyDescent="0.25">
      <c r="A922" s="101">
        <v>43777</v>
      </c>
      <c r="B922" s="3">
        <v>63.88</v>
      </c>
      <c r="C922" s="99">
        <v>1442098</v>
      </c>
      <c r="D922" s="3">
        <v>0.40000000000000502</v>
      </c>
      <c r="E922" s="3">
        <v>0.63011972274733496</v>
      </c>
      <c r="F922" s="3">
        <v>0.63012985145802702</v>
      </c>
      <c r="G922" s="3">
        <v>75.311719999999994</v>
      </c>
      <c r="H922" s="3">
        <v>-15.284904386951601</v>
      </c>
      <c r="I922" s="3">
        <v>63.54</v>
      </c>
      <c r="J922" s="3">
        <v>64.94</v>
      </c>
      <c r="K922" s="3">
        <v>62.96</v>
      </c>
      <c r="L922" s="3">
        <v>-28.1439820022497</v>
      </c>
    </row>
    <row r="923" spans="1:12" ht="15" customHeight="1" x14ac:dyDescent="0.25">
      <c r="A923" s="101">
        <v>43780</v>
      </c>
      <c r="B923" s="3">
        <v>64.34</v>
      </c>
      <c r="C923" s="99">
        <v>1024208</v>
      </c>
      <c r="D923" s="3">
        <v>0.46</v>
      </c>
      <c r="E923" s="3">
        <v>0.72010018785222396</v>
      </c>
      <c r="F923" s="3">
        <v>0.72009243713992899</v>
      </c>
      <c r="G923" s="3">
        <v>75.854033999999999</v>
      </c>
      <c r="H923" s="3">
        <v>-14.6748773903262</v>
      </c>
      <c r="I923" s="3">
        <v>64.06</v>
      </c>
      <c r="J923" s="3">
        <v>64.72</v>
      </c>
      <c r="K923" s="3">
        <v>63.32</v>
      </c>
      <c r="L923" s="3">
        <v>-27.626546681664699</v>
      </c>
    </row>
    <row r="924" spans="1:12" ht="15" customHeight="1" x14ac:dyDescent="0.25">
      <c r="A924" s="101">
        <v>43781</v>
      </c>
      <c r="B924" s="3">
        <v>65.28</v>
      </c>
      <c r="C924" s="99">
        <v>1024223.99999999</v>
      </c>
      <c r="D924" s="3">
        <v>0.93999999999999695</v>
      </c>
      <c r="E924" s="3">
        <v>1.4609884986011601</v>
      </c>
      <c r="F924" s="3">
        <v>1.46099810591484</v>
      </c>
      <c r="G924" s="3">
        <v>76.962260000000001</v>
      </c>
      <c r="H924" s="3">
        <v>-13.4282789651293</v>
      </c>
      <c r="I924" s="3">
        <v>64.319999999999993</v>
      </c>
      <c r="J924" s="3">
        <v>65.599999999999994</v>
      </c>
      <c r="K924" s="3">
        <v>64.3</v>
      </c>
      <c r="L924" s="3">
        <v>-26.5691788526434</v>
      </c>
    </row>
    <row r="925" spans="1:12" ht="15" customHeight="1" x14ac:dyDescent="0.25">
      <c r="A925" s="101">
        <v>43782</v>
      </c>
      <c r="B925" s="3">
        <v>65</v>
      </c>
      <c r="C925" s="99">
        <v>1033099.99999999</v>
      </c>
      <c r="D925" s="3">
        <v>-0.28000000000000103</v>
      </c>
      <c r="E925" s="3">
        <v>-0.42892156862744901</v>
      </c>
      <c r="F925" s="3">
        <v>-0.42892451443085</v>
      </c>
      <c r="G925" s="3">
        <v>76.632149999999996</v>
      </c>
      <c r="H925" s="3">
        <v>-13.7996062992126</v>
      </c>
      <c r="I925" s="3">
        <v>65.84</v>
      </c>
      <c r="J925" s="3">
        <v>65.84</v>
      </c>
      <c r="K925" s="3">
        <v>64</v>
      </c>
      <c r="L925" s="3">
        <v>-26.884139482564599</v>
      </c>
    </row>
    <row r="926" spans="1:12" ht="15" customHeight="1" x14ac:dyDescent="0.25">
      <c r="A926" s="101">
        <v>43783</v>
      </c>
      <c r="B926" s="3">
        <v>64.84</v>
      </c>
      <c r="C926" s="99">
        <v>869258</v>
      </c>
      <c r="D926" s="3">
        <v>-0.15999999999999601</v>
      </c>
      <c r="E926" s="3">
        <v>-0.24615384615384001</v>
      </c>
      <c r="F926" s="3">
        <v>-0.24616300077707701</v>
      </c>
      <c r="G926" s="3">
        <v>76.443510000000003</v>
      </c>
      <c r="H926" s="3">
        <v>-14.0117997750281</v>
      </c>
      <c r="I926" s="3">
        <v>64.98</v>
      </c>
      <c r="J926" s="3">
        <v>65.48</v>
      </c>
      <c r="K926" s="3">
        <v>64.400000000000006</v>
      </c>
      <c r="L926" s="3">
        <v>-27.064116985376799</v>
      </c>
    </row>
    <row r="927" spans="1:12" ht="15" customHeight="1" x14ac:dyDescent="0.25">
      <c r="A927" s="101">
        <v>43784</v>
      </c>
      <c r="B927" s="3">
        <v>61.4</v>
      </c>
      <c r="C927" s="99">
        <v>1341092</v>
      </c>
      <c r="D927" s="3">
        <v>-3.44</v>
      </c>
      <c r="E927" s="3">
        <v>-5.305367057372</v>
      </c>
      <c r="F927" s="3">
        <v>-0.53978421451345004</v>
      </c>
      <c r="G927" s="3">
        <v>76.030879999999996</v>
      </c>
      <c r="H927" s="3">
        <v>-14.475950506186701</v>
      </c>
      <c r="I927" s="3">
        <v>62.5</v>
      </c>
      <c r="J927" s="3">
        <v>62.76</v>
      </c>
      <c r="K927" s="3">
        <v>60.86</v>
      </c>
      <c r="L927" s="3">
        <v>-30.933633295838</v>
      </c>
    </row>
    <row r="928" spans="1:12" ht="15" customHeight="1" x14ac:dyDescent="0.25">
      <c r="A928" s="101">
        <v>43787</v>
      </c>
      <c r="B928" s="3">
        <v>61.56</v>
      </c>
      <c r="C928" s="99">
        <v>848491</v>
      </c>
      <c r="D928" s="3">
        <v>0.160000000000003</v>
      </c>
      <c r="E928" s="3">
        <v>0.260586319218236</v>
      </c>
      <c r="F928" s="3">
        <v>0.26059148598569498</v>
      </c>
      <c r="G928" s="3">
        <v>76.229010000000002</v>
      </c>
      <c r="H928" s="3">
        <v>-14.2530821147356</v>
      </c>
      <c r="I928" s="3">
        <v>61.42</v>
      </c>
      <c r="J928" s="3">
        <v>62.28</v>
      </c>
      <c r="K928" s="3">
        <v>61.26</v>
      </c>
      <c r="L928" s="3">
        <v>-30.7536557930258</v>
      </c>
    </row>
    <row r="929" spans="1:12" ht="15" customHeight="1" x14ac:dyDescent="0.25">
      <c r="A929" s="101">
        <v>43788</v>
      </c>
      <c r="B929" s="3">
        <v>62.16</v>
      </c>
      <c r="C929" s="99">
        <v>1219750</v>
      </c>
      <c r="D929" s="3">
        <v>0.59999999999999398</v>
      </c>
      <c r="E929" s="3">
        <v>0.97465886939569402</v>
      </c>
      <c r="F929" s="3">
        <v>0.97466174623019797</v>
      </c>
      <c r="G929" s="3">
        <v>76.971985000000004</v>
      </c>
      <c r="H929" s="3">
        <v>-13.417339707536501</v>
      </c>
      <c r="I929" s="3">
        <v>61.98</v>
      </c>
      <c r="J929" s="3">
        <v>62.44</v>
      </c>
      <c r="K929" s="3">
        <v>61.58</v>
      </c>
      <c r="L929" s="3">
        <v>-30.078740157480301</v>
      </c>
    </row>
    <row r="930" spans="1:12" ht="15" customHeight="1" x14ac:dyDescent="0.25">
      <c r="A930" s="101">
        <v>43789</v>
      </c>
      <c r="B930" s="3">
        <v>61.76</v>
      </c>
      <c r="C930" s="99">
        <v>778773</v>
      </c>
      <c r="D930" s="3">
        <v>-0.39999999999999802</v>
      </c>
      <c r="E930" s="3">
        <v>-0.64350064350063796</v>
      </c>
      <c r="F930" s="3">
        <v>-0.64351335099388496</v>
      </c>
      <c r="G930" s="3">
        <v>76.476659999999995</v>
      </c>
      <c r="H930" s="3">
        <v>-13.9745106861642</v>
      </c>
      <c r="I930" s="3">
        <v>62.02</v>
      </c>
      <c r="J930" s="3">
        <v>62.42</v>
      </c>
      <c r="K930" s="3">
        <v>61.4</v>
      </c>
      <c r="L930" s="3">
        <v>-30.528683914510601</v>
      </c>
    </row>
    <row r="931" spans="1:12" ht="15" customHeight="1" x14ac:dyDescent="0.25">
      <c r="A931" s="101">
        <v>43790</v>
      </c>
      <c r="B931" s="3">
        <v>62.04</v>
      </c>
      <c r="C931" s="99">
        <v>867516</v>
      </c>
      <c r="D931" s="3">
        <v>0.28000000000000103</v>
      </c>
      <c r="E931" s="3">
        <v>0.45336787564767</v>
      </c>
      <c r="F931" s="3">
        <v>0.45338015546181298</v>
      </c>
      <c r="G931" s="3">
        <v>76.823390000000003</v>
      </c>
      <c r="H931" s="3">
        <v>-13.5844881889763</v>
      </c>
      <c r="I931" s="3">
        <v>61.78</v>
      </c>
      <c r="J931" s="3">
        <v>62.5</v>
      </c>
      <c r="K931" s="3">
        <v>60.88</v>
      </c>
      <c r="L931" s="3">
        <v>-30.213723284589399</v>
      </c>
    </row>
    <row r="932" spans="1:12" ht="15" customHeight="1" x14ac:dyDescent="0.25">
      <c r="A932" s="101">
        <v>43791</v>
      </c>
      <c r="B932" s="3">
        <v>62.08</v>
      </c>
      <c r="C932" s="99">
        <v>806333</v>
      </c>
      <c r="D932" s="3">
        <v>3.9999999999999099E-2</v>
      </c>
      <c r="E932" s="3">
        <v>6.4474532559643999E-2</v>
      </c>
      <c r="F932" s="3">
        <v>6.4472551914196402E-2</v>
      </c>
      <c r="G932" s="3">
        <v>76.872919999999993</v>
      </c>
      <c r="H932" s="3">
        <v>-13.528773903262101</v>
      </c>
      <c r="I932" s="3">
        <v>62.06</v>
      </c>
      <c r="J932" s="3">
        <v>62.74</v>
      </c>
      <c r="K932" s="3">
        <v>61.62</v>
      </c>
      <c r="L932" s="3">
        <v>-30.168728908886301</v>
      </c>
    </row>
    <row r="933" spans="1:12" ht="15" customHeight="1" x14ac:dyDescent="0.25">
      <c r="A933" s="101">
        <v>43794</v>
      </c>
      <c r="B933" s="3">
        <v>62.86</v>
      </c>
      <c r="C933" s="99">
        <v>1257029</v>
      </c>
      <c r="D933" s="3">
        <v>0.78000000000000103</v>
      </c>
      <c r="E933" s="3">
        <v>1.2564432989690699</v>
      </c>
      <c r="F933" s="3">
        <v>1.2564372473427601</v>
      </c>
      <c r="G933" s="3">
        <v>77.83878</v>
      </c>
      <c r="H933" s="3">
        <v>-12.442317210348699</v>
      </c>
      <c r="I933" s="3">
        <v>62.22</v>
      </c>
      <c r="J933" s="3">
        <v>63.58</v>
      </c>
      <c r="K933" s="3">
        <v>62.22</v>
      </c>
      <c r="L933" s="3">
        <v>-29.291338582677099</v>
      </c>
    </row>
    <row r="934" spans="1:12" ht="15" customHeight="1" x14ac:dyDescent="0.25">
      <c r="A934" s="101">
        <v>43795</v>
      </c>
      <c r="B934" s="3">
        <v>61.18</v>
      </c>
      <c r="C934" s="99">
        <v>1571843</v>
      </c>
      <c r="D934" s="3">
        <v>-1.6799999999999899</v>
      </c>
      <c r="E934" s="3">
        <v>-2.67260579064587</v>
      </c>
      <c r="F934" s="3">
        <v>-2.67260098372559</v>
      </c>
      <c r="G934" s="3">
        <v>75.758459999999999</v>
      </c>
      <c r="H934" s="3">
        <v>-14.7823847019122</v>
      </c>
      <c r="I934" s="3">
        <v>62.92</v>
      </c>
      <c r="J934" s="3">
        <v>63.02</v>
      </c>
      <c r="K934" s="3">
        <v>60.82</v>
      </c>
      <c r="L934" s="3">
        <v>-31.181102362204701</v>
      </c>
    </row>
    <row r="935" spans="1:12" ht="15" customHeight="1" x14ac:dyDescent="0.25">
      <c r="A935" s="101">
        <v>43796</v>
      </c>
      <c r="B935" s="3">
        <v>60.22</v>
      </c>
      <c r="C935" s="99">
        <v>731087</v>
      </c>
      <c r="D935" s="3">
        <v>-0.96</v>
      </c>
      <c r="E935" s="3">
        <v>-1.5691402419091101</v>
      </c>
      <c r="F935" s="3">
        <v>-1.5691448849409</v>
      </c>
      <c r="G935" s="3">
        <v>74.569699999999997</v>
      </c>
      <c r="H935" s="3">
        <v>-16.1195725534308</v>
      </c>
      <c r="I935" s="3">
        <v>61.44</v>
      </c>
      <c r="J935" s="3">
        <v>61.64</v>
      </c>
      <c r="K935" s="3">
        <v>60.22</v>
      </c>
      <c r="L935" s="3">
        <v>-32.260967379077599</v>
      </c>
    </row>
    <row r="936" spans="1:12" ht="15" customHeight="1" x14ac:dyDescent="0.25">
      <c r="A936" s="101">
        <v>43797</v>
      </c>
      <c r="B936" s="3">
        <v>59.84</v>
      </c>
      <c r="C936" s="99">
        <v>735330</v>
      </c>
      <c r="D936" s="3">
        <v>-0.37999999999999501</v>
      </c>
      <c r="E936" s="3">
        <v>-0.63101959481899295</v>
      </c>
      <c r="F936" s="3">
        <v>-0.63102037422706403</v>
      </c>
      <c r="G936" s="3">
        <v>74.099149999999995</v>
      </c>
      <c r="H936" s="3">
        <v>-16.648875140607402</v>
      </c>
      <c r="I936" s="3">
        <v>60.48</v>
      </c>
      <c r="J936" s="3">
        <v>60.8</v>
      </c>
      <c r="K936" s="3">
        <v>59.84</v>
      </c>
      <c r="L936" s="3">
        <v>-32.688413948256397</v>
      </c>
    </row>
    <row r="937" spans="1:12" ht="15" customHeight="1" x14ac:dyDescent="0.25">
      <c r="A937" s="101">
        <v>43798</v>
      </c>
      <c r="B937" s="3">
        <v>59.9</v>
      </c>
      <c r="C937" s="99">
        <v>559267</v>
      </c>
      <c r="D937" s="3">
        <v>5.9999999999995099E-2</v>
      </c>
      <c r="E937" s="3">
        <v>0.100267379679142</v>
      </c>
      <c r="F937" s="3">
        <v>0.100276453913461</v>
      </c>
      <c r="G937" s="3">
        <v>74.173454000000007</v>
      </c>
      <c r="H937" s="3">
        <v>-16.565293588301401</v>
      </c>
      <c r="I937" s="3">
        <v>59.84</v>
      </c>
      <c r="J937" s="3">
        <v>60.64</v>
      </c>
      <c r="K937" s="3">
        <v>59.24</v>
      </c>
      <c r="L937" s="3">
        <v>-32.620922384701899</v>
      </c>
    </row>
    <row r="938" spans="1:12" ht="15" customHeight="1" x14ac:dyDescent="0.25">
      <c r="A938" s="101">
        <v>43801</v>
      </c>
      <c r="B938" s="3">
        <v>58.68</v>
      </c>
      <c r="C938" s="99">
        <v>1229387</v>
      </c>
      <c r="D938" s="3">
        <v>-1.21999999999999</v>
      </c>
      <c r="E938" s="3">
        <v>-2.0367278797996602</v>
      </c>
      <c r="F938" s="3">
        <v>-2.0367313621393501</v>
      </c>
      <c r="G938" s="3">
        <v>72.662739999999999</v>
      </c>
      <c r="H938" s="3">
        <v>-18.264634420697401</v>
      </c>
      <c r="I938" s="3">
        <v>60</v>
      </c>
      <c r="J938" s="3">
        <v>60.38</v>
      </c>
      <c r="K938" s="3">
        <v>58.64</v>
      </c>
      <c r="L938" s="3">
        <v>-33.993250843644503</v>
      </c>
    </row>
    <row r="939" spans="1:12" ht="15" customHeight="1" x14ac:dyDescent="0.25">
      <c r="A939" s="101">
        <v>43802</v>
      </c>
      <c r="B939" s="3">
        <v>56</v>
      </c>
      <c r="C939" s="99">
        <v>1638885</v>
      </c>
      <c r="D939" s="3">
        <v>-2.6799999999999899</v>
      </c>
      <c r="E939" s="3">
        <v>-4.5671438309474999</v>
      </c>
      <c r="F939" s="3">
        <v>-4.5671495459708797</v>
      </c>
      <c r="G939" s="3">
        <v>69.344123999999994</v>
      </c>
      <c r="H939" s="3">
        <v>-21.997610798650101</v>
      </c>
      <c r="I939" s="3">
        <v>58.82</v>
      </c>
      <c r="J939" s="3">
        <v>59.32</v>
      </c>
      <c r="K939" s="3">
        <v>55.76</v>
      </c>
      <c r="L939" s="3">
        <v>-37.007874015748001</v>
      </c>
    </row>
    <row r="940" spans="1:12" ht="15" customHeight="1" x14ac:dyDescent="0.25">
      <c r="A940" s="101">
        <v>43803</v>
      </c>
      <c r="B940" s="3">
        <v>57.12</v>
      </c>
      <c r="C940" s="99">
        <v>900002</v>
      </c>
      <c r="D940" s="3">
        <v>1.1199999999999899</v>
      </c>
      <c r="E940" s="3">
        <v>2</v>
      </c>
      <c r="F940" s="3">
        <v>2.0000050761330699</v>
      </c>
      <c r="G940" s="3">
        <v>70.731009999999998</v>
      </c>
      <c r="H940" s="3">
        <v>-20.437559055118101</v>
      </c>
      <c r="I940" s="3">
        <v>56.32</v>
      </c>
      <c r="J940" s="3">
        <v>58.16</v>
      </c>
      <c r="K940" s="3">
        <v>56.3</v>
      </c>
      <c r="L940" s="3">
        <v>-35.748031496063</v>
      </c>
    </row>
    <row r="941" spans="1:12" ht="15" customHeight="1" x14ac:dyDescent="0.25">
      <c r="A941" s="101">
        <v>43804</v>
      </c>
      <c r="B941" s="3">
        <v>57.5</v>
      </c>
      <c r="C941" s="99">
        <v>872061</v>
      </c>
      <c r="D941" s="3">
        <v>0.380000000000002</v>
      </c>
      <c r="E941" s="3">
        <v>0.665266106442574</v>
      </c>
      <c r="F941" s="3">
        <v>0.66526690344164097</v>
      </c>
      <c r="G941" s="3">
        <v>71.201560000000001</v>
      </c>
      <c r="H941" s="3">
        <v>-19.908256467941499</v>
      </c>
      <c r="I941" s="3">
        <v>57.5</v>
      </c>
      <c r="J941" s="3">
        <v>58.48</v>
      </c>
      <c r="K941" s="3">
        <v>57.14</v>
      </c>
      <c r="L941" s="3">
        <v>-35.320584926884102</v>
      </c>
    </row>
    <row r="942" spans="1:12" ht="15" customHeight="1" x14ac:dyDescent="0.25">
      <c r="A942" s="101">
        <v>43805</v>
      </c>
      <c r="B942" s="3">
        <v>57.22</v>
      </c>
      <c r="C942" s="99">
        <v>681575</v>
      </c>
      <c r="D942" s="3">
        <v>-0.28000000000000103</v>
      </c>
      <c r="E942" s="3">
        <v>-0.48695652173913401</v>
      </c>
      <c r="F942" s="3">
        <v>-0.486955622882423</v>
      </c>
      <c r="G942" s="3">
        <v>70.854839999999996</v>
      </c>
      <c r="H942" s="3">
        <v>-20.298267716535399</v>
      </c>
      <c r="I942" s="3">
        <v>57.62</v>
      </c>
      <c r="J942" s="3">
        <v>57.98</v>
      </c>
      <c r="K942" s="3">
        <v>56.9</v>
      </c>
      <c r="L942" s="3">
        <v>-35.635545556805397</v>
      </c>
    </row>
    <row r="943" spans="1:12" ht="15" customHeight="1" x14ac:dyDescent="0.25">
      <c r="A943" s="101">
        <v>43808</v>
      </c>
      <c r="B943" s="3">
        <v>56.3</v>
      </c>
      <c r="C943" s="99">
        <v>790685</v>
      </c>
      <c r="D943" s="3">
        <v>-0.92000000000000104</v>
      </c>
      <c r="E943" s="3">
        <v>-1.6078294302691301</v>
      </c>
      <c r="F943" s="3">
        <v>-1.60783088353596</v>
      </c>
      <c r="G943" s="3">
        <v>69.715614000000002</v>
      </c>
      <c r="H943" s="3">
        <v>-21.579736782902099</v>
      </c>
      <c r="I943" s="3">
        <v>57.22</v>
      </c>
      <c r="J943" s="3">
        <v>57.42</v>
      </c>
      <c r="K943" s="3">
        <v>56.12</v>
      </c>
      <c r="L943" s="3">
        <v>-36.6704161979752</v>
      </c>
    </row>
    <row r="944" spans="1:12" ht="15" customHeight="1" x14ac:dyDescent="0.25">
      <c r="A944" s="101">
        <v>43809</v>
      </c>
      <c r="B944" s="3">
        <v>55.36</v>
      </c>
      <c r="C944" s="99">
        <v>757211</v>
      </c>
      <c r="D944" s="3">
        <v>-0.93999999999999695</v>
      </c>
      <c r="E944" s="3">
        <v>-1.6696269982237899</v>
      </c>
      <c r="F944" s="3">
        <v>-1.6696317126318301</v>
      </c>
      <c r="G944" s="3">
        <v>68.55162</v>
      </c>
      <c r="H944" s="3">
        <v>-22.8890663667041</v>
      </c>
      <c r="I944" s="3">
        <v>56.28</v>
      </c>
      <c r="J944" s="3">
        <v>56.28</v>
      </c>
      <c r="K944" s="3">
        <v>54.98</v>
      </c>
      <c r="L944" s="3">
        <v>-37.727784026996602</v>
      </c>
    </row>
    <row r="945" spans="1:12" ht="15" customHeight="1" x14ac:dyDescent="0.25">
      <c r="A945" s="101">
        <v>43810</v>
      </c>
      <c r="B945" s="3">
        <v>55.44</v>
      </c>
      <c r="C945" s="99">
        <v>663699</v>
      </c>
      <c r="D945" s="3">
        <v>7.9999999999998295E-2</v>
      </c>
      <c r="E945" s="3">
        <v>0.14450867052022601</v>
      </c>
      <c r="F945" s="3">
        <v>0.14451883121069301</v>
      </c>
      <c r="G945" s="3">
        <v>68.650689999999997</v>
      </c>
      <c r="H945" s="3">
        <v>-22.777626546681599</v>
      </c>
      <c r="I945" s="3">
        <v>55.24</v>
      </c>
      <c r="J945" s="3">
        <v>55.72</v>
      </c>
      <c r="K945" s="3">
        <v>54.96</v>
      </c>
      <c r="L945" s="3">
        <v>-37.637795275590499</v>
      </c>
    </row>
    <row r="946" spans="1:12" ht="15" customHeight="1" x14ac:dyDescent="0.25">
      <c r="A946" s="101">
        <v>43811</v>
      </c>
      <c r="B946" s="3">
        <v>55.5</v>
      </c>
      <c r="C946" s="99">
        <v>1116679</v>
      </c>
      <c r="D946" s="3">
        <v>6.0000000000002197E-2</v>
      </c>
      <c r="E946" s="3">
        <v>0.10822510822510099</v>
      </c>
      <c r="F946" s="3">
        <v>0.108214498645242</v>
      </c>
      <c r="G946" s="3">
        <v>68.724980000000002</v>
      </c>
      <c r="H946" s="3">
        <v>-22.694060742407199</v>
      </c>
      <c r="I946" s="3">
        <v>55.7</v>
      </c>
      <c r="J946" s="3">
        <v>56.38</v>
      </c>
      <c r="K946" s="3">
        <v>55.5</v>
      </c>
      <c r="L946" s="3">
        <v>-37.570303712036001</v>
      </c>
    </row>
    <row r="947" spans="1:12" ht="15" customHeight="1" x14ac:dyDescent="0.25">
      <c r="A947" s="101">
        <v>43812</v>
      </c>
      <c r="B947" s="3">
        <v>55.14</v>
      </c>
      <c r="C947" s="99">
        <v>1046027</v>
      </c>
      <c r="D947" s="3">
        <v>-0.35999999999999899</v>
      </c>
      <c r="E947" s="3">
        <v>-0.64864864864865301</v>
      </c>
      <c r="F947" s="3">
        <v>-0.648643331725962</v>
      </c>
      <c r="G947" s="3">
        <v>68.279200000000003</v>
      </c>
      <c r="H947" s="3">
        <v>-23.1955005624297</v>
      </c>
      <c r="I947" s="3">
        <v>56.2</v>
      </c>
      <c r="J947" s="3">
        <v>56.36</v>
      </c>
      <c r="K947" s="3">
        <v>55.14</v>
      </c>
      <c r="L947" s="3">
        <v>-37.9752530933633</v>
      </c>
    </row>
    <row r="948" spans="1:12" ht="15" customHeight="1" x14ac:dyDescent="0.25">
      <c r="A948" s="101">
        <v>43815</v>
      </c>
      <c r="B948" s="3">
        <v>55.3</v>
      </c>
      <c r="C948" s="99">
        <v>1108252</v>
      </c>
      <c r="D948" s="3">
        <v>0.15999999999999601</v>
      </c>
      <c r="E948" s="3">
        <v>0.29017047515413802</v>
      </c>
      <c r="F948" s="3">
        <v>0.29016889477320101</v>
      </c>
      <c r="G948" s="3">
        <v>68.477324999999993</v>
      </c>
      <c r="H948" s="3">
        <v>-22.972637795275599</v>
      </c>
      <c r="I948" s="3">
        <v>55.54</v>
      </c>
      <c r="J948" s="3">
        <v>55.76</v>
      </c>
      <c r="K948" s="3">
        <v>54.68</v>
      </c>
      <c r="L948" s="3">
        <v>-37.7952755905511</v>
      </c>
    </row>
    <row r="949" spans="1:12" ht="15" customHeight="1" x14ac:dyDescent="0.25">
      <c r="A949" s="101">
        <v>43816</v>
      </c>
      <c r="B949" s="3">
        <v>56.28</v>
      </c>
      <c r="C949" s="99">
        <v>1129159</v>
      </c>
      <c r="D949" s="3">
        <v>0.98000000000000398</v>
      </c>
      <c r="E949" s="3">
        <v>1.77215189873418</v>
      </c>
      <c r="F949" s="3">
        <v>1.7721559654966199</v>
      </c>
      <c r="G949" s="3">
        <v>69.690849999999998</v>
      </c>
      <c r="H949" s="3">
        <v>-21.607592800899798</v>
      </c>
      <c r="I949" s="3">
        <v>55.52</v>
      </c>
      <c r="J949" s="3">
        <v>56.62</v>
      </c>
      <c r="K949" s="3">
        <v>55.46</v>
      </c>
      <c r="L949" s="3">
        <v>-36.692913385826699</v>
      </c>
    </row>
    <row r="950" spans="1:12" ht="15" customHeight="1" x14ac:dyDescent="0.25">
      <c r="A950" s="101">
        <v>43817</v>
      </c>
      <c r="B950" s="3">
        <v>55.38</v>
      </c>
      <c r="C950" s="99">
        <v>923790</v>
      </c>
      <c r="D950" s="3">
        <v>-0.89999999999999802</v>
      </c>
      <c r="E950" s="3">
        <v>-1.59914712153518</v>
      </c>
      <c r="F950" s="3">
        <v>-1.5991482382550799</v>
      </c>
      <c r="G950" s="3">
        <v>68.576390000000004</v>
      </c>
      <c r="H950" s="3">
        <v>-22.861203599549999</v>
      </c>
      <c r="I950" s="3">
        <v>56.36</v>
      </c>
      <c r="J950" s="3">
        <v>56.36</v>
      </c>
      <c r="K950" s="3">
        <v>55.1</v>
      </c>
      <c r="L950" s="3">
        <v>-37.705286839145103</v>
      </c>
    </row>
    <row r="951" spans="1:12" ht="15" customHeight="1" x14ac:dyDescent="0.25">
      <c r="A951" s="101">
        <v>43818</v>
      </c>
      <c r="B951" s="3">
        <v>58.22</v>
      </c>
      <c r="C951" s="99">
        <v>1914028</v>
      </c>
      <c r="D951" s="3">
        <v>2.8399999999999901</v>
      </c>
      <c r="E951" s="3">
        <v>5.1282051282051304</v>
      </c>
      <c r="F951" s="3">
        <v>5.1282081194416698</v>
      </c>
      <c r="G951" s="3">
        <v>72.093130000000002</v>
      </c>
      <c r="H951" s="3">
        <v>-18.905365579302501</v>
      </c>
      <c r="I951" s="3">
        <v>55.58</v>
      </c>
      <c r="J951" s="3">
        <v>59.3</v>
      </c>
      <c r="K951" s="3">
        <v>55.4</v>
      </c>
      <c r="L951" s="3">
        <v>-34.510686164229398</v>
      </c>
    </row>
    <row r="952" spans="1:12" ht="15" customHeight="1" x14ac:dyDescent="0.25">
      <c r="A952" s="101">
        <v>43819</v>
      </c>
      <c r="B952" s="3">
        <v>56.92</v>
      </c>
      <c r="C952" s="99">
        <v>1533128</v>
      </c>
      <c r="D952" s="3">
        <v>-1.2999999999999901</v>
      </c>
      <c r="E952" s="3">
        <v>-2.23290965304018</v>
      </c>
      <c r="F952" s="3">
        <v>-2.2329173390030301</v>
      </c>
      <c r="G952" s="3">
        <v>70.483350000000002</v>
      </c>
      <c r="H952" s="3">
        <v>-20.716141732283401</v>
      </c>
      <c r="I952" s="3">
        <v>58.68</v>
      </c>
      <c r="J952" s="3">
        <v>58.94</v>
      </c>
      <c r="K952" s="3">
        <v>56.48</v>
      </c>
      <c r="L952" s="3">
        <v>-35.973003374578099</v>
      </c>
    </row>
    <row r="953" spans="1:12" ht="15" customHeight="1" x14ac:dyDescent="0.25">
      <c r="A953" s="101">
        <v>43822</v>
      </c>
      <c r="B953" s="3">
        <v>56.54</v>
      </c>
      <c r="C953" s="99">
        <v>1044851</v>
      </c>
      <c r="D953" s="3">
        <v>-0.380000000000002</v>
      </c>
      <c r="E953" s="3">
        <v>-0.66760365425157997</v>
      </c>
      <c r="F953" s="3">
        <v>-0.66760447680197499</v>
      </c>
      <c r="G953" s="3">
        <v>70.012799999999999</v>
      </c>
      <c r="H953" s="3">
        <v>-21.245444319459999</v>
      </c>
      <c r="I953" s="3">
        <v>57.2</v>
      </c>
      <c r="J953" s="3">
        <v>57.9</v>
      </c>
      <c r="K953" s="3">
        <v>56.54</v>
      </c>
      <c r="L953" s="3">
        <v>-36.400449943757003</v>
      </c>
    </row>
    <row r="954" spans="1:12" ht="15" customHeight="1" x14ac:dyDescent="0.25">
      <c r="A954" s="101">
        <v>43826</v>
      </c>
      <c r="B954" s="3">
        <v>56.86</v>
      </c>
      <c r="C954" s="99">
        <v>1126074</v>
      </c>
      <c r="D954" s="3">
        <v>0.32</v>
      </c>
      <c r="E954" s="3">
        <v>0.56597099398656403</v>
      </c>
      <c r="F954" s="3">
        <v>0.56598222039399004</v>
      </c>
      <c r="G954" s="3">
        <v>70.409059999999997</v>
      </c>
      <c r="H954" s="3">
        <v>-20.7997075365579</v>
      </c>
      <c r="I954" s="3">
        <v>57.04</v>
      </c>
      <c r="J954" s="3">
        <v>57.88</v>
      </c>
      <c r="K954" s="3">
        <v>56.46</v>
      </c>
      <c r="L954" s="3">
        <v>-36.040494938132703</v>
      </c>
    </row>
    <row r="955" spans="1:12" ht="15" customHeight="1" x14ac:dyDescent="0.25">
      <c r="A955" s="101">
        <v>43829</v>
      </c>
      <c r="B955" s="3">
        <v>57.36</v>
      </c>
      <c r="C955" s="99">
        <v>1210552</v>
      </c>
      <c r="D955" s="3">
        <v>0.5</v>
      </c>
      <c r="E955" s="3">
        <v>0.879352796341903</v>
      </c>
      <c r="F955" s="3">
        <v>0.87934706130148299</v>
      </c>
      <c r="G955" s="3">
        <v>71.028199999999998</v>
      </c>
      <c r="H955" s="3">
        <v>-20.103262092238399</v>
      </c>
      <c r="I955" s="3">
        <v>57.46</v>
      </c>
      <c r="J955" s="3">
        <v>57.9</v>
      </c>
      <c r="K955" s="3">
        <v>56.7</v>
      </c>
      <c r="L955" s="3">
        <v>-35.478065241844703</v>
      </c>
    </row>
    <row r="956" spans="1:12" ht="15" customHeight="1" x14ac:dyDescent="0.25">
      <c r="A956" s="101">
        <v>43832</v>
      </c>
      <c r="B956" s="3">
        <v>58.5</v>
      </c>
      <c r="C956" s="99">
        <v>1033133</v>
      </c>
      <c r="D956" s="3">
        <v>1.1399999999999999</v>
      </c>
      <c r="E956" s="3">
        <v>1.98744769874477</v>
      </c>
      <c r="F956" s="3">
        <v>1.9874500550485601</v>
      </c>
      <c r="G956" s="3">
        <v>72.439850000000007</v>
      </c>
      <c r="H956" s="3">
        <v>-18.5153543307086</v>
      </c>
      <c r="I956" s="3">
        <v>57.7</v>
      </c>
      <c r="J956" s="3">
        <v>59.12</v>
      </c>
      <c r="K956" s="3">
        <v>57.48</v>
      </c>
      <c r="L956" s="3">
        <v>-34.195725534308202</v>
      </c>
    </row>
    <row r="957" spans="1:12" ht="15" customHeight="1" x14ac:dyDescent="0.25">
      <c r="A957" s="101">
        <v>43833</v>
      </c>
      <c r="B957" s="3">
        <v>57.46</v>
      </c>
      <c r="C957" s="99">
        <v>910853</v>
      </c>
      <c r="D957" s="3">
        <v>-1.03999999999999</v>
      </c>
      <c r="E957" s="3">
        <v>-1.7777777777777699</v>
      </c>
      <c r="F957" s="3">
        <v>-1.7777921958701</v>
      </c>
      <c r="G957" s="3">
        <v>71.152019999999993</v>
      </c>
      <c r="H957" s="3">
        <v>-19.963982002249701</v>
      </c>
      <c r="I957" s="3">
        <v>58.72</v>
      </c>
      <c r="J957" s="3">
        <v>58.82</v>
      </c>
      <c r="K957" s="3">
        <v>57.26</v>
      </c>
      <c r="L957" s="3">
        <v>-35.365579302587101</v>
      </c>
    </row>
    <row r="958" spans="1:12" ht="15" customHeight="1" x14ac:dyDescent="0.25">
      <c r="A958" s="101">
        <v>43837</v>
      </c>
      <c r="B958" s="3">
        <v>57.16</v>
      </c>
      <c r="C958" s="99">
        <v>1253337</v>
      </c>
      <c r="D958" s="3">
        <v>-0.30000000000000399</v>
      </c>
      <c r="E958" s="3">
        <v>-0.522102332057095</v>
      </c>
      <c r="F958" s="3">
        <v>-0.52209339945653499</v>
      </c>
      <c r="G958" s="3">
        <v>70.780540000000002</v>
      </c>
      <c r="H958" s="3">
        <v>-20.381844769403799</v>
      </c>
      <c r="I958" s="3">
        <v>57.7</v>
      </c>
      <c r="J958" s="3">
        <v>58.38</v>
      </c>
      <c r="K958" s="3">
        <v>56.24</v>
      </c>
      <c r="L958" s="3">
        <v>-35.703037120359902</v>
      </c>
    </row>
    <row r="959" spans="1:12" ht="15" customHeight="1" x14ac:dyDescent="0.25">
      <c r="A959" s="101">
        <v>43838</v>
      </c>
      <c r="B959" s="3">
        <v>56.34</v>
      </c>
      <c r="C959" s="99">
        <v>1098479</v>
      </c>
      <c r="D959" s="3">
        <v>-0.81999999999999296</v>
      </c>
      <c r="E959" s="3">
        <v>-1.43456962911125</v>
      </c>
      <c r="F959" s="3">
        <v>-1.4345694452175499</v>
      </c>
      <c r="G959" s="3">
        <v>69.765144000000006</v>
      </c>
      <c r="H959" s="3">
        <v>-21.524022497187801</v>
      </c>
      <c r="I959" s="3">
        <v>57.1</v>
      </c>
      <c r="J959" s="3">
        <v>57.1</v>
      </c>
      <c r="K959" s="3">
        <v>56.18</v>
      </c>
      <c r="L959" s="3">
        <v>-36.625421822272202</v>
      </c>
    </row>
    <row r="960" spans="1:12" ht="15" customHeight="1" x14ac:dyDescent="0.25">
      <c r="A960" s="101">
        <v>43839</v>
      </c>
      <c r="B960" s="3">
        <v>56.06</v>
      </c>
      <c r="C960" s="99">
        <v>862867</v>
      </c>
      <c r="D960" s="3">
        <v>-0.28000000000000103</v>
      </c>
      <c r="E960" s="3">
        <v>-0.49698260560880803</v>
      </c>
      <c r="F960" s="3">
        <v>-0.49697310163941899</v>
      </c>
      <c r="G960" s="3">
        <v>69.418430000000001</v>
      </c>
      <c r="H960" s="3">
        <v>-21.914026996625399</v>
      </c>
      <c r="I960" s="3">
        <v>56.98</v>
      </c>
      <c r="J960" s="3">
        <v>57</v>
      </c>
      <c r="K960" s="3">
        <v>56.02</v>
      </c>
      <c r="L960" s="3">
        <v>-36.940382452193397</v>
      </c>
    </row>
    <row r="961" spans="1:12" ht="15" customHeight="1" x14ac:dyDescent="0.25">
      <c r="A961" s="101">
        <v>43840</v>
      </c>
      <c r="B961" s="3">
        <v>56.36</v>
      </c>
      <c r="C961" s="99">
        <v>779138</v>
      </c>
      <c r="D961" s="3">
        <v>0.29999999999999699</v>
      </c>
      <c r="E961" s="3">
        <v>0.53514092044237804</v>
      </c>
      <c r="F961" s="3">
        <v>0.53513166460261696</v>
      </c>
      <c r="G961" s="3">
        <v>69.789910000000006</v>
      </c>
      <c r="H961" s="3">
        <v>-21.496164229471301</v>
      </c>
      <c r="I961" s="3">
        <v>56.28</v>
      </c>
      <c r="J961" s="3">
        <v>56.76</v>
      </c>
      <c r="K961" s="3">
        <v>55.66</v>
      </c>
      <c r="L961" s="3">
        <v>-36.602924634420702</v>
      </c>
    </row>
    <row r="962" spans="1:12" ht="15" customHeight="1" x14ac:dyDescent="0.25">
      <c r="A962" s="101">
        <v>43843</v>
      </c>
      <c r="B962" s="3">
        <v>55.48</v>
      </c>
      <c r="C962" s="99">
        <v>12945610</v>
      </c>
      <c r="D962" s="3">
        <v>-0.880000000000002</v>
      </c>
      <c r="E962" s="3">
        <v>-1.56139105748758</v>
      </c>
      <c r="F962" s="3">
        <v>-1.5613861659944901</v>
      </c>
      <c r="G962" s="3">
        <v>68.700220000000002</v>
      </c>
      <c r="H962" s="3">
        <v>-22.721912260967301</v>
      </c>
      <c r="I962" s="3">
        <v>57</v>
      </c>
      <c r="J962" s="3">
        <v>57.3</v>
      </c>
      <c r="K962" s="3">
        <v>53.12</v>
      </c>
      <c r="L962" s="3">
        <v>-37.5928008998875</v>
      </c>
    </row>
    <row r="963" spans="1:12" ht="15" customHeight="1" x14ac:dyDescent="0.25">
      <c r="A963" s="101">
        <v>43844</v>
      </c>
      <c r="B963" s="3">
        <v>45.7</v>
      </c>
      <c r="C963" s="99">
        <v>12180100</v>
      </c>
      <c r="D963" s="3">
        <v>-9.7799999999999905</v>
      </c>
      <c r="E963" s="3">
        <v>-17.6279740447007</v>
      </c>
      <c r="F963" s="3">
        <v>-17.627972661514001</v>
      </c>
      <c r="G963" s="3">
        <v>56.589764000000002</v>
      </c>
      <c r="H963" s="3">
        <v>-36.344472440944799</v>
      </c>
      <c r="I963" s="3">
        <v>44.88</v>
      </c>
      <c r="J963" s="3">
        <v>46.63</v>
      </c>
      <c r="K963" s="3">
        <v>43.66</v>
      </c>
      <c r="L963" s="3">
        <v>-48.593925759279998</v>
      </c>
    </row>
    <row r="964" spans="1:12" ht="15" customHeight="1" x14ac:dyDescent="0.25">
      <c r="A964" s="101">
        <v>43845</v>
      </c>
      <c r="B964" s="3">
        <v>47.66</v>
      </c>
      <c r="C964" s="99">
        <v>5308316</v>
      </c>
      <c r="D964" s="3">
        <v>1.95999999999999</v>
      </c>
      <c r="E964" s="3">
        <v>4.2888402625820499</v>
      </c>
      <c r="F964" s="3">
        <v>4.2888321640641403</v>
      </c>
      <c r="G964" s="3">
        <v>59.016804</v>
      </c>
      <c r="H964" s="3">
        <v>-33.614393700787403</v>
      </c>
      <c r="I964" s="3">
        <v>45.8</v>
      </c>
      <c r="J964" s="3">
        <v>48.6</v>
      </c>
      <c r="K964" s="3">
        <v>45.5</v>
      </c>
      <c r="L964" s="3">
        <v>-46.389201349831197</v>
      </c>
    </row>
    <row r="965" spans="1:12" ht="15" customHeight="1" x14ac:dyDescent="0.25">
      <c r="A965" s="101">
        <v>43846</v>
      </c>
      <c r="B965" s="3">
        <v>46.76</v>
      </c>
      <c r="C965" s="99">
        <v>2039573</v>
      </c>
      <c r="D965" s="3">
        <v>-0.89999999999999802</v>
      </c>
      <c r="E965" s="3">
        <v>-1.8883759966428799</v>
      </c>
      <c r="F965" s="3">
        <v>-1.88837741874331</v>
      </c>
      <c r="G965" s="3">
        <v>57.902343999999999</v>
      </c>
      <c r="H965" s="3">
        <v>-34.868004499437497</v>
      </c>
      <c r="I965" s="3">
        <v>47.84</v>
      </c>
      <c r="J965" s="3">
        <v>47.96</v>
      </c>
      <c r="K965" s="3">
        <v>46.7</v>
      </c>
      <c r="L965" s="3">
        <v>-47.4015748031496</v>
      </c>
    </row>
    <row r="966" spans="1:12" ht="15" customHeight="1" x14ac:dyDescent="0.25">
      <c r="A966" s="101">
        <v>43847</v>
      </c>
      <c r="B966" s="3">
        <v>48.03</v>
      </c>
      <c r="C966" s="99">
        <v>2311926</v>
      </c>
      <c r="D966" s="3">
        <v>1.27</v>
      </c>
      <c r="E966" s="3">
        <v>2.7159965782720299</v>
      </c>
      <c r="F966" s="3">
        <v>2.71599712785375</v>
      </c>
      <c r="G966" s="3">
        <v>59.474969999999999</v>
      </c>
      <c r="H966" s="3">
        <v>-33.099021372328401</v>
      </c>
      <c r="I966" s="3">
        <v>47.01</v>
      </c>
      <c r="J966" s="3">
        <v>48.29</v>
      </c>
      <c r="K966" s="3">
        <v>46.67</v>
      </c>
      <c r="L966" s="3">
        <v>-45.973003374578099</v>
      </c>
    </row>
    <row r="967" spans="1:12" ht="15" customHeight="1" x14ac:dyDescent="0.25">
      <c r="A967" s="101">
        <v>43850</v>
      </c>
      <c r="B967" s="3">
        <v>49.31</v>
      </c>
      <c r="C967" s="99">
        <v>2005399</v>
      </c>
      <c r="D967" s="3">
        <v>1.28</v>
      </c>
      <c r="E967" s="3">
        <v>2.6650010410160299</v>
      </c>
      <c r="F967" s="3">
        <v>2.6650068087465901</v>
      </c>
      <c r="G967" s="3">
        <v>61.059981999999998</v>
      </c>
      <c r="H967" s="3">
        <v>-31.316105736782902</v>
      </c>
      <c r="I967" s="3">
        <v>49.29</v>
      </c>
      <c r="J967" s="3">
        <v>49.46</v>
      </c>
      <c r="K967" s="3">
        <v>48.5</v>
      </c>
      <c r="L967" s="3">
        <v>-44.533183352080897</v>
      </c>
    </row>
    <row r="968" spans="1:12" ht="15" customHeight="1" x14ac:dyDescent="0.25">
      <c r="A968" s="101">
        <v>43851</v>
      </c>
      <c r="B968" s="3">
        <v>49.11</v>
      </c>
      <c r="C968" s="99">
        <v>1186753</v>
      </c>
      <c r="D968" s="3">
        <v>-0.20000000000000201</v>
      </c>
      <c r="E968" s="3">
        <v>-0.40559724193875901</v>
      </c>
      <c r="F968" s="3">
        <v>-0.40559625451576098</v>
      </c>
      <c r="G968" s="3">
        <v>60.812325000000001</v>
      </c>
      <c r="H968" s="3">
        <v>-31.594685039369999</v>
      </c>
      <c r="I968" s="3">
        <v>49.56</v>
      </c>
      <c r="J968" s="3">
        <v>49.56</v>
      </c>
      <c r="K968" s="3">
        <v>48.45</v>
      </c>
      <c r="L968" s="3">
        <v>-44.758155230596103</v>
      </c>
    </row>
    <row r="969" spans="1:12" ht="15" customHeight="1" x14ac:dyDescent="0.25">
      <c r="A969" s="101">
        <v>43852</v>
      </c>
      <c r="B969" s="3">
        <v>49.49</v>
      </c>
      <c r="C969" s="99">
        <v>1202894</v>
      </c>
      <c r="D969" s="3">
        <v>0.380000000000002</v>
      </c>
      <c r="E969" s="3">
        <v>0.77377316228874804</v>
      </c>
      <c r="F969" s="3">
        <v>0.77377406635907797</v>
      </c>
      <c r="G969" s="3">
        <v>61.282874999999997</v>
      </c>
      <c r="H969" s="3">
        <v>-31.065382452193401</v>
      </c>
      <c r="I969" s="3">
        <v>49.11</v>
      </c>
      <c r="J969" s="3">
        <v>49.61</v>
      </c>
      <c r="K969" s="3">
        <v>48.66</v>
      </c>
      <c r="L969" s="3">
        <v>-44.330708661417297</v>
      </c>
    </row>
    <row r="970" spans="1:12" ht="15" customHeight="1" x14ac:dyDescent="0.25">
      <c r="A970" s="101">
        <v>43853</v>
      </c>
      <c r="B970" s="3">
        <v>49.14</v>
      </c>
      <c r="C970" s="99">
        <v>1055264</v>
      </c>
      <c r="D970" s="3">
        <v>-0.35000000000000098</v>
      </c>
      <c r="E970" s="3">
        <v>-0.70721357850070898</v>
      </c>
      <c r="F970" s="3">
        <v>-0.70721714671513303</v>
      </c>
      <c r="G970" s="3">
        <v>60.849471999999999</v>
      </c>
      <c r="H970" s="3">
        <v>-31.552899887513998</v>
      </c>
      <c r="I970" s="3">
        <v>49.53</v>
      </c>
      <c r="J970" s="3">
        <v>49.79</v>
      </c>
      <c r="K970" s="3">
        <v>48.9</v>
      </c>
      <c r="L970" s="3">
        <v>-44.724409448818797</v>
      </c>
    </row>
    <row r="971" spans="1:12" ht="15" customHeight="1" x14ac:dyDescent="0.25">
      <c r="A971" s="101">
        <v>43854</v>
      </c>
      <c r="B971" s="3">
        <v>48.75</v>
      </c>
      <c r="C971" s="99">
        <v>1570585</v>
      </c>
      <c r="D971" s="3">
        <v>-0.39</v>
      </c>
      <c r="E971" s="3">
        <v>-0.79365079365079005</v>
      </c>
      <c r="F971" s="3">
        <v>-0.79365027193661897</v>
      </c>
      <c r="G971" s="3">
        <v>60.366540000000001</v>
      </c>
      <c r="H971" s="3">
        <v>-32.0961304836895</v>
      </c>
      <c r="I971" s="3">
        <v>49</v>
      </c>
      <c r="J971" s="3">
        <v>49.18</v>
      </c>
      <c r="K971" s="3">
        <v>48</v>
      </c>
      <c r="L971" s="3">
        <v>-45.163104611923501</v>
      </c>
    </row>
    <row r="972" spans="1:12" ht="15" customHeight="1" x14ac:dyDescent="0.25">
      <c r="A972" s="101">
        <v>43857</v>
      </c>
      <c r="B972" s="3">
        <v>48.2</v>
      </c>
      <c r="C972" s="99">
        <v>1233362</v>
      </c>
      <c r="D972" s="3">
        <v>-0.54999999999999705</v>
      </c>
      <c r="E972" s="3">
        <v>-1.12820512820511</v>
      </c>
      <c r="F972" s="3">
        <v>-1.1282044655864001</v>
      </c>
      <c r="G972" s="3">
        <v>59.685482</v>
      </c>
      <c r="H972" s="3">
        <v>-32.862224971878497</v>
      </c>
      <c r="I972" s="3">
        <v>48.76</v>
      </c>
      <c r="J972" s="3">
        <v>48.83</v>
      </c>
      <c r="K972" s="3">
        <v>47.58</v>
      </c>
      <c r="L972" s="3">
        <v>-45.781777277840199</v>
      </c>
    </row>
    <row r="973" spans="1:12" ht="15" customHeight="1" x14ac:dyDescent="0.25">
      <c r="A973" s="101">
        <v>43858</v>
      </c>
      <c r="B973" s="3">
        <v>48.13</v>
      </c>
      <c r="C973" s="99">
        <v>3219785</v>
      </c>
      <c r="D973" s="3">
        <v>-7.0000000000000201E-2</v>
      </c>
      <c r="E973" s="3">
        <v>-0.14522821576763401</v>
      </c>
      <c r="F973" s="3">
        <v>-0.14523129762109499</v>
      </c>
      <c r="G973" s="3">
        <v>59.598799999999997</v>
      </c>
      <c r="H973" s="3">
        <v>-32.9597300337457</v>
      </c>
      <c r="I973" s="3">
        <v>48.2</v>
      </c>
      <c r="J973" s="3">
        <v>48.64</v>
      </c>
      <c r="K973" s="3">
        <v>47.31</v>
      </c>
      <c r="L973" s="3">
        <v>-45.860517435320503</v>
      </c>
    </row>
    <row r="974" spans="1:12" ht="15" customHeight="1" x14ac:dyDescent="0.25">
      <c r="A974" s="101">
        <v>43859</v>
      </c>
      <c r="B974" s="3">
        <v>48.23</v>
      </c>
      <c r="C974" s="99">
        <v>1483600</v>
      </c>
      <c r="D974" s="3">
        <v>9.9999999999994302E-2</v>
      </c>
      <c r="E974" s="3">
        <v>0.207770621234137</v>
      </c>
      <c r="F974" s="3">
        <v>0.207772639717584</v>
      </c>
      <c r="G974" s="3">
        <v>59.722630000000002</v>
      </c>
      <c r="H974" s="3">
        <v>-32.820438695163098</v>
      </c>
      <c r="I974" s="3">
        <v>48.1</v>
      </c>
      <c r="J974" s="3">
        <v>48.43</v>
      </c>
      <c r="K974" s="3">
        <v>47.6</v>
      </c>
      <c r="L974" s="3">
        <v>-45.748031496063</v>
      </c>
    </row>
    <row r="975" spans="1:12" ht="15" customHeight="1" x14ac:dyDescent="0.25">
      <c r="A975" s="101">
        <v>43860</v>
      </c>
      <c r="B975" s="3">
        <v>48</v>
      </c>
      <c r="C975" s="99">
        <v>1562267</v>
      </c>
      <c r="D975" s="3">
        <v>-0.22999999999999601</v>
      </c>
      <c r="E975" s="3">
        <v>-0.47688160895706899</v>
      </c>
      <c r="F975" s="3">
        <v>-0.47688120901574399</v>
      </c>
      <c r="G975" s="3">
        <v>59.437823999999999</v>
      </c>
      <c r="H975" s="3">
        <v>-33.140805399324996</v>
      </c>
      <c r="I975" s="3">
        <v>48.23</v>
      </c>
      <c r="J975" s="3">
        <v>48.67</v>
      </c>
      <c r="K975" s="3">
        <v>47.2</v>
      </c>
      <c r="L975" s="3">
        <v>-46.006749156355397</v>
      </c>
    </row>
    <row r="976" spans="1:12" ht="15" customHeight="1" x14ac:dyDescent="0.25">
      <c r="A976" s="101">
        <v>43861</v>
      </c>
      <c r="B976" s="3">
        <v>49.03</v>
      </c>
      <c r="C976" s="99">
        <v>1558842</v>
      </c>
      <c r="D976" s="3">
        <v>1.03</v>
      </c>
      <c r="E976" s="3">
        <v>2.1458333333333299</v>
      </c>
      <c r="F976" s="3">
        <v>2.14583225657789</v>
      </c>
      <c r="G976" s="3">
        <v>60.713259999999998</v>
      </c>
      <c r="H976" s="3">
        <v>-31.706119235095599</v>
      </c>
      <c r="I976" s="3">
        <v>48</v>
      </c>
      <c r="J976" s="3">
        <v>49.86</v>
      </c>
      <c r="K976" s="3">
        <v>47.85</v>
      </c>
      <c r="L976" s="3">
        <v>-44.848143982002199</v>
      </c>
    </row>
    <row r="977" spans="1:12" ht="15" customHeight="1" x14ac:dyDescent="0.25">
      <c r="A977" s="101">
        <v>43864</v>
      </c>
      <c r="B977" s="3">
        <v>48.47</v>
      </c>
      <c r="C977" s="99">
        <v>1108603</v>
      </c>
      <c r="D977" s="3">
        <v>-0.56000000000000205</v>
      </c>
      <c r="E977" s="3">
        <v>-1.1421578625331399</v>
      </c>
      <c r="F977" s="3">
        <v>-1.14215576630211</v>
      </c>
      <c r="G977" s="3">
        <v>60.019820000000003</v>
      </c>
      <c r="H977" s="3">
        <v>-32.4861417322834</v>
      </c>
      <c r="I977" s="3">
        <v>49.03</v>
      </c>
      <c r="J977" s="3">
        <v>49.03</v>
      </c>
      <c r="K977" s="3">
        <v>47.56</v>
      </c>
      <c r="L977" s="3">
        <v>-45.478065241844703</v>
      </c>
    </row>
    <row r="978" spans="1:12" ht="15" customHeight="1" x14ac:dyDescent="0.25">
      <c r="A978" s="101">
        <v>43865</v>
      </c>
      <c r="B978" s="3">
        <v>48.46</v>
      </c>
      <c r="C978" s="99">
        <v>1439826</v>
      </c>
      <c r="D978" s="3">
        <v>-9.9999999999980105E-3</v>
      </c>
      <c r="E978" s="3">
        <v>-2.06313183412354E-2</v>
      </c>
      <c r="F978" s="3">
        <v>-2.06348502877928E-2</v>
      </c>
      <c r="G978" s="3">
        <v>60.007435000000001</v>
      </c>
      <c r="H978" s="3">
        <v>-32.500073115860502</v>
      </c>
      <c r="I978" s="3">
        <v>48.47</v>
      </c>
      <c r="J978" s="3">
        <v>49.09</v>
      </c>
      <c r="K978" s="3">
        <v>48.13</v>
      </c>
      <c r="L978" s="3">
        <v>-45.489313835770503</v>
      </c>
    </row>
    <row r="979" spans="1:12" ht="15" customHeight="1" x14ac:dyDescent="0.25">
      <c r="A979" s="101">
        <v>43866</v>
      </c>
      <c r="B979" s="3">
        <v>48.6</v>
      </c>
      <c r="C979" s="99">
        <v>1043220</v>
      </c>
      <c r="D979" s="3">
        <v>0.14000000000000001</v>
      </c>
      <c r="E979" s="3">
        <v>0.28889806025589299</v>
      </c>
      <c r="F979" s="3">
        <v>0.28889586765372599</v>
      </c>
      <c r="G979" s="3">
        <v>60.180793999999999</v>
      </c>
      <c r="H979" s="3">
        <v>-32.305068616422901</v>
      </c>
      <c r="I979" s="3">
        <v>48.46</v>
      </c>
      <c r="J979" s="3">
        <v>49</v>
      </c>
      <c r="K979" s="3">
        <v>47.79</v>
      </c>
      <c r="L979" s="3">
        <v>-45.331833520809901</v>
      </c>
    </row>
    <row r="980" spans="1:12" ht="15" customHeight="1" x14ac:dyDescent="0.25">
      <c r="A980" s="101">
        <v>43867</v>
      </c>
      <c r="B980" s="3">
        <v>48</v>
      </c>
      <c r="C980" s="99">
        <v>3824997</v>
      </c>
      <c r="D980" s="3">
        <v>-0.60000000000000098</v>
      </c>
      <c r="E980" s="3">
        <v>-1.2345679012345701</v>
      </c>
      <c r="F980" s="3">
        <v>-1.2345633060275001</v>
      </c>
      <c r="G980" s="3">
        <v>59.437823999999999</v>
      </c>
      <c r="H980" s="3">
        <v>-33.140805399324996</v>
      </c>
      <c r="I980" s="3">
        <v>49.1</v>
      </c>
      <c r="J980" s="3">
        <v>49.26</v>
      </c>
      <c r="K980" s="3">
        <v>48</v>
      </c>
      <c r="L980" s="3">
        <v>-46.006749156355397</v>
      </c>
    </row>
    <row r="981" spans="1:12" ht="15" customHeight="1" x14ac:dyDescent="0.25">
      <c r="A981" s="101">
        <v>43868</v>
      </c>
      <c r="B981" s="3">
        <v>47.8</v>
      </c>
      <c r="C981" s="99">
        <v>2589362</v>
      </c>
      <c r="D981" s="3">
        <v>-0.20000000000000201</v>
      </c>
      <c r="E981" s="3">
        <v>-0.41666666666667601</v>
      </c>
      <c r="F981" s="3">
        <v>-0.41666733963880898</v>
      </c>
      <c r="G981" s="3">
        <v>59.190165999999998</v>
      </c>
      <c r="H981" s="3">
        <v>-33.419385826771602</v>
      </c>
      <c r="I981" s="3">
        <v>48.3</v>
      </c>
      <c r="J981" s="3">
        <v>48.74</v>
      </c>
      <c r="K981" s="3">
        <v>46.76</v>
      </c>
      <c r="L981" s="3">
        <v>-46.231721034870603</v>
      </c>
    </row>
    <row r="982" spans="1:12" ht="15" customHeight="1" x14ac:dyDescent="0.25">
      <c r="A982" s="101">
        <v>43871</v>
      </c>
      <c r="B982" s="3">
        <v>50.32</v>
      </c>
      <c r="C982" s="99">
        <v>2089768.99999999</v>
      </c>
      <c r="D982" s="3">
        <v>2.52</v>
      </c>
      <c r="E982" s="3">
        <v>5.2719665271966498</v>
      </c>
      <c r="F982" s="3">
        <v>5.2719635893570604</v>
      </c>
      <c r="G982" s="3">
        <v>62.310650000000003</v>
      </c>
      <c r="H982" s="3">
        <v>-29.909280089988702</v>
      </c>
      <c r="I982" s="3">
        <v>48</v>
      </c>
      <c r="J982" s="3">
        <v>50.32</v>
      </c>
      <c r="K982" s="3">
        <v>47.67</v>
      </c>
      <c r="L982" s="3">
        <v>-43.397075365579298</v>
      </c>
    </row>
    <row r="983" spans="1:12" ht="15" customHeight="1" x14ac:dyDescent="0.25">
      <c r="A983" s="101">
        <v>43872</v>
      </c>
      <c r="B983" s="3">
        <v>52.9</v>
      </c>
      <c r="C983" s="99">
        <v>2506293</v>
      </c>
      <c r="D983" s="3">
        <v>2.5799999999999899</v>
      </c>
      <c r="E983" s="3">
        <v>5.1271860095389403</v>
      </c>
      <c r="F983" s="3">
        <v>5.1271973571130802</v>
      </c>
      <c r="G983" s="3">
        <v>65.505439999999993</v>
      </c>
      <c r="H983" s="3">
        <v>-26.315590551181099</v>
      </c>
      <c r="I983" s="3">
        <v>50.62</v>
      </c>
      <c r="J983" s="3">
        <v>53.1</v>
      </c>
      <c r="K983" s="3">
        <v>50.62</v>
      </c>
      <c r="L983" s="3">
        <v>-40.494938132733402</v>
      </c>
    </row>
    <row r="984" spans="1:12" ht="15" customHeight="1" x14ac:dyDescent="0.25">
      <c r="A984" s="101">
        <v>43873</v>
      </c>
      <c r="B984" s="3">
        <v>53.96</v>
      </c>
      <c r="C984" s="99">
        <v>5169902</v>
      </c>
      <c r="D984" s="3">
        <v>1.06</v>
      </c>
      <c r="E984" s="3">
        <v>2.00378071833648</v>
      </c>
      <c r="F984" s="3">
        <v>2.0037664047443999</v>
      </c>
      <c r="G984" s="3">
        <v>66.818016</v>
      </c>
      <c r="H984" s="3">
        <v>-24.839127109111299</v>
      </c>
      <c r="I984" s="3">
        <v>52.5</v>
      </c>
      <c r="J984" s="3">
        <v>55.64</v>
      </c>
      <c r="K984" s="3">
        <v>50.16</v>
      </c>
      <c r="L984" s="3">
        <v>-39.302587176602898</v>
      </c>
    </row>
    <row r="985" spans="1:12" ht="15" customHeight="1" x14ac:dyDescent="0.25">
      <c r="A985" s="101">
        <v>43874</v>
      </c>
      <c r="B985" s="3">
        <v>54.58</v>
      </c>
      <c r="C985" s="99">
        <v>2870261</v>
      </c>
      <c r="D985" s="3">
        <v>0.619999999999997</v>
      </c>
      <c r="E985" s="3">
        <v>1.1489992587101401</v>
      </c>
      <c r="F985" s="3">
        <v>1.1490074772648</v>
      </c>
      <c r="G985" s="3">
        <v>67.585759999999993</v>
      </c>
      <c r="H985" s="3">
        <v>-23.975523059617501</v>
      </c>
      <c r="I985" s="3">
        <v>55</v>
      </c>
      <c r="J985" s="3">
        <v>55.8</v>
      </c>
      <c r="K985" s="3">
        <v>54.24</v>
      </c>
      <c r="L985" s="3">
        <v>-38.605174353205797</v>
      </c>
    </row>
    <row r="986" spans="1:12" ht="15" customHeight="1" x14ac:dyDescent="0.25">
      <c r="A986" s="101">
        <v>43875</v>
      </c>
      <c r="B986" s="3">
        <v>55.2</v>
      </c>
      <c r="C986" s="99">
        <v>2176565</v>
      </c>
      <c r="D986" s="3">
        <v>0.62000000000000399</v>
      </c>
      <c r="E986" s="3">
        <v>1.1359472334188301</v>
      </c>
      <c r="F986" s="3">
        <v>1.13594934790997</v>
      </c>
      <c r="G986" s="3">
        <v>68.353499999999997</v>
      </c>
      <c r="H986" s="3">
        <v>-23.111923509561301</v>
      </c>
      <c r="I986" s="3">
        <v>54.8</v>
      </c>
      <c r="J986" s="3">
        <v>55.38</v>
      </c>
      <c r="K986" s="3">
        <v>54.08</v>
      </c>
      <c r="L986" s="3">
        <v>-37.907761529808703</v>
      </c>
    </row>
    <row r="987" spans="1:12" ht="15" customHeight="1" x14ac:dyDescent="0.25">
      <c r="A987" s="101">
        <v>43878</v>
      </c>
      <c r="B987" s="3">
        <v>55.18</v>
      </c>
      <c r="C987" s="99">
        <v>1845712</v>
      </c>
      <c r="D987" s="3">
        <v>-2.0000000000003099E-2</v>
      </c>
      <c r="E987" s="3">
        <v>-3.6231884057980002E-2</v>
      </c>
      <c r="F987" s="3">
        <v>-3.6230770918832499E-2</v>
      </c>
      <c r="G987" s="3">
        <v>68.328734999999995</v>
      </c>
      <c r="H987" s="3">
        <v>-23.139780652418398</v>
      </c>
      <c r="I987" s="3">
        <v>55.26</v>
      </c>
      <c r="J987" s="3">
        <v>56.42</v>
      </c>
      <c r="K987" s="3">
        <v>54.88</v>
      </c>
      <c r="L987" s="3">
        <v>-37.930258717660202</v>
      </c>
    </row>
    <row r="988" spans="1:12" ht="15" customHeight="1" x14ac:dyDescent="0.25">
      <c r="A988" s="101">
        <v>43879</v>
      </c>
      <c r="B988" s="3">
        <v>55.82</v>
      </c>
      <c r="C988" s="99">
        <v>1230730</v>
      </c>
      <c r="D988" s="3">
        <v>0.64</v>
      </c>
      <c r="E988" s="3">
        <v>1.15984052192823</v>
      </c>
      <c r="F988" s="3">
        <v>1.1598414634780001</v>
      </c>
      <c r="G988" s="3">
        <v>69.12124</v>
      </c>
      <c r="H988" s="3">
        <v>-22.248323959505001</v>
      </c>
      <c r="I988" s="3">
        <v>55.08</v>
      </c>
      <c r="J988" s="3">
        <v>56</v>
      </c>
      <c r="K988" s="3">
        <v>54.7</v>
      </c>
      <c r="L988" s="3">
        <v>-37.2103487064117</v>
      </c>
    </row>
    <row r="989" spans="1:12" ht="15" customHeight="1" x14ac:dyDescent="0.25">
      <c r="A989" s="101">
        <v>43880</v>
      </c>
      <c r="B989" s="3">
        <v>56.2</v>
      </c>
      <c r="C989" s="99">
        <v>1365793</v>
      </c>
      <c r="D989" s="3">
        <v>0.380000000000002</v>
      </c>
      <c r="E989" s="3">
        <v>0.68075958437836503</v>
      </c>
      <c r="F989" s="3">
        <v>0.68076035672972601</v>
      </c>
      <c r="G989" s="3">
        <v>69.591790000000003</v>
      </c>
      <c r="H989" s="3">
        <v>-21.719021372328399</v>
      </c>
      <c r="I989" s="3">
        <v>56</v>
      </c>
      <c r="J989" s="3">
        <v>56.82</v>
      </c>
      <c r="K989" s="3">
        <v>55.9</v>
      </c>
      <c r="L989" s="3">
        <v>-36.782902137232803</v>
      </c>
    </row>
    <row r="990" spans="1:12" ht="15" customHeight="1" x14ac:dyDescent="0.25">
      <c r="A990" s="101">
        <v>43881</v>
      </c>
      <c r="B990" s="3">
        <v>57.16</v>
      </c>
      <c r="C990" s="99">
        <v>1947501</v>
      </c>
      <c r="D990" s="3">
        <v>0.95999999999999297</v>
      </c>
      <c r="E990" s="3">
        <v>1.7081850533807701</v>
      </c>
      <c r="F990" s="3">
        <v>1.70817563393612</v>
      </c>
      <c r="G990" s="3">
        <v>70.780540000000002</v>
      </c>
      <c r="H990" s="3">
        <v>-20.381844769403799</v>
      </c>
      <c r="I990" s="3">
        <v>56.4</v>
      </c>
      <c r="J990" s="3">
        <v>57.94</v>
      </c>
      <c r="K990" s="3">
        <v>56.08</v>
      </c>
      <c r="L990" s="3">
        <v>-35.703037120359902</v>
      </c>
    </row>
    <row r="991" spans="1:12" ht="15" customHeight="1" x14ac:dyDescent="0.25">
      <c r="A991" s="101">
        <v>43882</v>
      </c>
      <c r="B991" s="3">
        <v>56.1</v>
      </c>
      <c r="C991" s="99">
        <v>1934406</v>
      </c>
      <c r="D991" s="3">
        <v>-1.0599999999999901</v>
      </c>
      <c r="E991" s="3">
        <v>-1.85444366689991</v>
      </c>
      <c r="F991" s="3">
        <v>-1.8544362617182599</v>
      </c>
      <c r="G991" s="3">
        <v>69.467960000000005</v>
      </c>
      <c r="H991" s="3">
        <v>-21.8583127109111</v>
      </c>
      <c r="I991" s="3">
        <v>56.76</v>
      </c>
      <c r="J991" s="3">
        <v>57</v>
      </c>
      <c r="K991" s="3">
        <v>55.92</v>
      </c>
      <c r="L991" s="3">
        <v>-36.895388076490399</v>
      </c>
    </row>
    <row r="992" spans="1:12" ht="15" customHeight="1" x14ac:dyDescent="0.25">
      <c r="A992" s="101">
        <v>43885</v>
      </c>
      <c r="B992" s="3">
        <v>53.8</v>
      </c>
      <c r="C992" s="99">
        <v>2517388</v>
      </c>
      <c r="D992" s="3">
        <v>-2.2999999999999998</v>
      </c>
      <c r="E992" s="3">
        <v>-4.09982174688058</v>
      </c>
      <c r="F992" s="3">
        <v>-4.0998238612448201</v>
      </c>
      <c r="G992" s="3">
        <v>66.619895999999997</v>
      </c>
      <c r="H992" s="3">
        <v>-25.0619842519685</v>
      </c>
      <c r="I992" s="3">
        <v>54.02</v>
      </c>
      <c r="J992" s="3">
        <v>54.86</v>
      </c>
      <c r="K992" s="3">
        <v>53.26</v>
      </c>
      <c r="L992" s="3">
        <v>-39.482564679414999</v>
      </c>
    </row>
    <row r="993" spans="1:12" ht="15" customHeight="1" x14ac:dyDescent="0.25">
      <c r="A993" s="101">
        <v>43886</v>
      </c>
      <c r="B993" s="3">
        <v>52.52</v>
      </c>
      <c r="C993" s="99">
        <v>2547537</v>
      </c>
      <c r="D993" s="3">
        <v>-1.27999999999999</v>
      </c>
      <c r="E993" s="3">
        <v>-2.37918215613381</v>
      </c>
      <c r="F993" s="3">
        <v>-2.37917813621323</v>
      </c>
      <c r="G993" s="3">
        <v>65.034890000000004</v>
      </c>
      <c r="H993" s="3">
        <v>-26.844893138357701</v>
      </c>
      <c r="I993" s="3">
        <v>53.4</v>
      </c>
      <c r="J993" s="3">
        <v>54.12</v>
      </c>
      <c r="K993" s="3">
        <v>52.02</v>
      </c>
      <c r="L993" s="3">
        <v>-40.9223847019122</v>
      </c>
    </row>
    <row r="994" spans="1:12" ht="15" customHeight="1" x14ac:dyDescent="0.25">
      <c r="A994" s="101">
        <v>43887</v>
      </c>
      <c r="B994" s="3">
        <v>51</v>
      </c>
      <c r="C994" s="99">
        <v>2854900</v>
      </c>
      <c r="D994" s="3">
        <v>-1.52</v>
      </c>
      <c r="E994" s="3">
        <v>-2.8941355674029001</v>
      </c>
      <c r="F994" s="3">
        <v>-2.8941434359310798</v>
      </c>
      <c r="G994" s="3">
        <v>63.152687</v>
      </c>
      <c r="H994" s="3">
        <v>-28.962106861642201</v>
      </c>
      <c r="I994" s="3">
        <v>51.8</v>
      </c>
      <c r="J994" s="3">
        <v>51.8</v>
      </c>
      <c r="K994" s="3">
        <v>49.77</v>
      </c>
      <c r="L994" s="3">
        <v>-42.632170978627599</v>
      </c>
    </row>
    <row r="995" spans="1:12" ht="15" customHeight="1" x14ac:dyDescent="0.25">
      <c r="A995" s="101">
        <v>43888</v>
      </c>
      <c r="B995" s="3">
        <v>48.8</v>
      </c>
      <c r="C995" s="99">
        <v>2586508</v>
      </c>
      <c r="D995" s="3">
        <v>-2.2000000000000002</v>
      </c>
      <c r="E995" s="3">
        <v>-4.31372549019608</v>
      </c>
      <c r="F995" s="3">
        <v>-4.3137309422796202</v>
      </c>
      <c r="G995" s="3">
        <v>60.428449999999998</v>
      </c>
      <c r="H995" s="3">
        <v>-32.026490438695099</v>
      </c>
      <c r="I995" s="3">
        <v>49.93</v>
      </c>
      <c r="J995" s="3">
        <v>50.18</v>
      </c>
      <c r="K995" s="3">
        <v>47.89</v>
      </c>
      <c r="L995" s="3">
        <v>-45.106861642294703</v>
      </c>
    </row>
    <row r="996" spans="1:12" ht="15" customHeight="1" x14ac:dyDescent="0.25">
      <c r="A996" s="101">
        <v>43889</v>
      </c>
      <c r="B996" s="3">
        <v>46.8</v>
      </c>
      <c r="C996" s="99">
        <v>2913220</v>
      </c>
      <c r="D996" s="3">
        <v>-2</v>
      </c>
      <c r="E996" s="3">
        <v>-4.0983606557377001</v>
      </c>
      <c r="F996" s="3">
        <v>-4.0983543347545703</v>
      </c>
      <c r="G996" s="3">
        <v>57.951878000000001</v>
      </c>
      <c r="H996" s="3">
        <v>-34.8122857142857</v>
      </c>
      <c r="I996" s="3">
        <v>46</v>
      </c>
      <c r="J996" s="3">
        <v>47.77</v>
      </c>
      <c r="K996" s="3">
        <v>45.8</v>
      </c>
      <c r="L996" s="3">
        <v>-47.356580427446502</v>
      </c>
    </row>
    <row r="997" spans="1:12" ht="15" customHeight="1" x14ac:dyDescent="0.25">
      <c r="A997" s="101">
        <v>43892</v>
      </c>
      <c r="B997" s="3">
        <v>45.13</v>
      </c>
      <c r="C997" s="99">
        <v>2482357</v>
      </c>
      <c r="D997" s="3">
        <v>-1.6699999999999899</v>
      </c>
      <c r="E997" s="3">
        <v>-3.5683760683760499</v>
      </c>
      <c r="F997" s="3">
        <v>-3.5683744364591599</v>
      </c>
      <c r="G997" s="3">
        <v>55.883938000000001</v>
      </c>
      <c r="H997" s="3">
        <v>-37.138427446569104</v>
      </c>
      <c r="I997" s="3">
        <v>47.62</v>
      </c>
      <c r="J997" s="3">
        <v>48.47</v>
      </c>
      <c r="K997" s="3">
        <v>44.58</v>
      </c>
      <c r="L997" s="3">
        <v>-49.235095613048301</v>
      </c>
    </row>
    <row r="998" spans="1:12" ht="15" customHeight="1" x14ac:dyDescent="0.25">
      <c r="A998" s="101">
        <v>43893</v>
      </c>
      <c r="B998" s="3">
        <v>44.76</v>
      </c>
      <c r="C998" s="99">
        <v>2529760</v>
      </c>
      <c r="D998" s="3">
        <v>-0.37000000000000399</v>
      </c>
      <c r="E998" s="3">
        <v>-0.81985375581653497</v>
      </c>
      <c r="F998" s="3">
        <v>-0.81985632436998301</v>
      </c>
      <c r="G998" s="3">
        <v>55.42577</v>
      </c>
      <c r="H998" s="3">
        <v>-37.653802024746902</v>
      </c>
      <c r="I998" s="3">
        <v>46.39</v>
      </c>
      <c r="J998" s="3">
        <v>46.85</v>
      </c>
      <c r="K998" s="3">
        <v>44.74</v>
      </c>
      <c r="L998" s="3">
        <v>-49.651293588301399</v>
      </c>
    </row>
    <row r="999" spans="1:12" ht="15" customHeight="1" x14ac:dyDescent="0.25">
      <c r="A999" s="101">
        <v>43894</v>
      </c>
      <c r="B999" s="3">
        <v>43.52</v>
      </c>
      <c r="C999" s="99">
        <v>3076039</v>
      </c>
      <c r="D999" s="3">
        <v>-1.23999999999999</v>
      </c>
      <c r="E999" s="3">
        <v>-2.7703306523681599</v>
      </c>
      <c r="F999" s="3">
        <v>-2.7703304798471899</v>
      </c>
      <c r="G999" s="3">
        <v>53.890293</v>
      </c>
      <c r="H999" s="3">
        <v>-39.380997750281203</v>
      </c>
      <c r="I999" s="3">
        <v>45</v>
      </c>
      <c r="J999" s="3">
        <v>45.2</v>
      </c>
      <c r="K999" s="3">
        <v>43.26</v>
      </c>
      <c r="L999" s="3">
        <v>-51.046119235095603</v>
      </c>
    </row>
    <row r="1000" spans="1:12" ht="15" customHeight="1" x14ac:dyDescent="0.25">
      <c r="A1000" s="101">
        <v>43895</v>
      </c>
      <c r="B1000" s="3">
        <v>42.54</v>
      </c>
      <c r="C1000" s="99">
        <v>2650639</v>
      </c>
      <c r="D1000" s="3">
        <v>-0.98000000000000398</v>
      </c>
      <c r="E1000" s="3">
        <v>-2.25183823529412</v>
      </c>
      <c r="F1000" s="3">
        <v>-2.2518341104584501</v>
      </c>
      <c r="G1000" s="3">
        <v>52.676772999999997</v>
      </c>
      <c r="H1000" s="3">
        <v>-40.746037120359901</v>
      </c>
      <c r="I1000" s="3">
        <v>44</v>
      </c>
      <c r="J1000" s="3">
        <v>44.17</v>
      </c>
      <c r="K1000" s="3">
        <v>42</v>
      </c>
      <c r="L1000" s="3">
        <v>-52.148481439820003</v>
      </c>
    </row>
    <row r="1001" spans="1:12" ht="15" customHeight="1" x14ac:dyDescent="0.25">
      <c r="A1001" s="101">
        <v>43896</v>
      </c>
      <c r="B1001" s="3">
        <v>43.47</v>
      </c>
      <c r="C1001" s="99">
        <v>3259568</v>
      </c>
      <c r="D1001" s="3">
        <v>0.92999999999999905</v>
      </c>
      <c r="E1001" s="3">
        <v>2.1861777150916799</v>
      </c>
      <c r="F1001" s="3">
        <v>2.1861760590384098</v>
      </c>
      <c r="G1001" s="3">
        <v>53.828380000000003</v>
      </c>
      <c r="H1001" s="3">
        <v>-39.450641169853697</v>
      </c>
      <c r="I1001" s="3">
        <v>41.84</v>
      </c>
      <c r="J1001" s="3">
        <v>44.29</v>
      </c>
      <c r="K1001" s="3">
        <v>40.619999999999997</v>
      </c>
      <c r="L1001" s="3">
        <v>-51.1023622047244</v>
      </c>
    </row>
    <row r="1002" spans="1:12" ht="15" customHeight="1" x14ac:dyDescent="0.25">
      <c r="A1002" s="101">
        <v>43899</v>
      </c>
      <c r="B1002" s="3">
        <v>42.77</v>
      </c>
      <c r="C1002" s="99">
        <v>5348864</v>
      </c>
      <c r="D1002" s="3">
        <v>-0.69999999999999496</v>
      </c>
      <c r="E1002" s="3">
        <v>-1.61030595813203</v>
      </c>
      <c r="F1002" s="3">
        <v>-1.61030296657637</v>
      </c>
      <c r="G1002" s="3">
        <v>52.961579999999998</v>
      </c>
      <c r="H1002" s="3">
        <v>-40.425669291338501</v>
      </c>
      <c r="I1002" s="3">
        <v>41.08</v>
      </c>
      <c r="J1002" s="3">
        <v>44.52</v>
      </c>
      <c r="K1002" s="3">
        <v>39.97</v>
      </c>
      <c r="L1002" s="3">
        <v>-51.889763779527499</v>
      </c>
    </row>
    <row r="1003" spans="1:12" ht="15" customHeight="1" x14ac:dyDescent="0.25">
      <c r="A1003" s="101">
        <v>43900</v>
      </c>
      <c r="B1003" s="3">
        <v>41.25</v>
      </c>
      <c r="C1003" s="99">
        <v>2882077</v>
      </c>
      <c r="D1003" s="3">
        <v>-1.52</v>
      </c>
      <c r="E1003" s="3">
        <v>-3.5538929155950401</v>
      </c>
      <c r="F1003" s="3">
        <v>-3.5538969947648802</v>
      </c>
      <c r="G1003" s="3">
        <v>51.07938</v>
      </c>
      <c r="H1003" s="3">
        <v>-42.542879640044902</v>
      </c>
      <c r="I1003" s="3">
        <v>44.05</v>
      </c>
      <c r="J1003" s="3">
        <v>44.46</v>
      </c>
      <c r="K1003" s="3">
        <v>41.11</v>
      </c>
      <c r="L1003" s="3">
        <v>-53.599550056242897</v>
      </c>
    </row>
    <row r="1004" spans="1:12" ht="15" customHeight="1" x14ac:dyDescent="0.25">
      <c r="A1004" s="101">
        <v>43901</v>
      </c>
      <c r="B1004" s="3">
        <v>38.590000000000003</v>
      </c>
      <c r="C1004" s="99">
        <v>3257576</v>
      </c>
      <c r="D1004" s="3">
        <v>-2.6599999999999899</v>
      </c>
      <c r="E1004" s="3">
        <v>-6.4484848484848296</v>
      </c>
      <c r="F1004" s="3">
        <v>-6.4484846918658798</v>
      </c>
      <c r="G1004" s="3">
        <v>47.785533999999998</v>
      </c>
      <c r="H1004" s="3">
        <v>-46.247993250843599</v>
      </c>
      <c r="I1004" s="3">
        <v>41.27</v>
      </c>
      <c r="J1004" s="3">
        <v>41.8</v>
      </c>
      <c r="K1004" s="3">
        <v>38.590000000000003</v>
      </c>
      <c r="L1004" s="3">
        <v>-56.591676040494903</v>
      </c>
    </row>
    <row r="1005" spans="1:12" ht="15" customHeight="1" x14ac:dyDescent="0.25">
      <c r="A1005" s="101">
        <v>43902</v>
      </c>
      <c r="B1005" s="3">
        <v>32.6</v>
      </c>
      <c r="C1005" s="99">
        <v>6065014</v>
      </c>
      <c r="D1005" s="3">
        <v>-5.99</v>
      </c>
      <c r="E1005" s="3">
        <v>-15.522155998963401</v>
      </c>
      <c r="F1005" s="3">
        <v>-15.5221599072221</v>
      </c>
      <c r="G1005" s="3">
        <v>40.368186999999999</v>
      </c>
      <c r="H1005" s="3">
        <v>-54.5914656917885</v>
      </c>
      <c r="I1005" s="3">
        <v>36</v>
      </c>
      <c r="J1005" s="3">
        <v>36.1</v>
      </c>
      <c r="K1005" s="3">
        <v>31.85</v>
      </c>
      <c r="L1005" s="3">
        <v>-63.3295838020247</v>
      </c>
    </row>
    <row r="1006" spans="1:12" ht="15" customHeight="1" x14ac:dyDescent="0.25">
      <c r="A1006" s="101">
        <v>43903</v>
      </c>
      <c r="B1006" s="3">
        <v>29.83</v>
      </c>
      <c r="C1006" s="99">
        <v>6095464</v>
      </c>
      <c r="D1006" s="3">
        <v>-2.77</v>
      </c>
      <c r="E1006" s="3">
        <v>-8.4969325153374307</v>
      </c>
      <c r="F1006" s="3">
        <v>-8.4969310115413297</v>
      </c>
      <c r="G1006" s="3">
        <v>36.938130000000001</v>
      </c>
      <c r="H1006" s="3">
        <v>-58.4497975253093</v>
      </c>
      <c r="I1006" s="3">
        <v>32.75</v>
      </c>
      <c r="J1006" s="3">
        <v>33.380000000000003</v>
      </c>
      <c r="K1006" s="3">
        <v>29.75</v>
      </c>
      <c r="L1006" s="3">
        <v>-66.445444319459995</v>
      </c>
    </row>
    <row r="1007" spans="1:12" ht="15" customHeight="1" x14ac:dyDescent="0.25">
      <c r="A1007" s="101">
        <v>43906</v>
      </c>
      <c r="B1007" s="3">
        <v>26.36</v>
      </c>
      <c r="C1007" s="99">
        <v>5267262</v>
      </c>
      <c r="D1007" s="3">
        <v>-3.46999999999999</v>
      </c>
      <c r="E1007" s="3">
        <v>-11.6325846463291</v>
      </c>
      <c r="F1007" s="3">
        <v>-11.632578584784801</v>
      </c>
      <c r="G1007" s="3">
        <v>32.641272999999998</v>
      </c>
      <c r="H1007" s="3">
        <v>-63.283157480314898</v>
      </c>
      <c r="I1007" s="3">
        <v>28.7</v>
      </c>
      <c r="J1007" s="3">
        <v>28.76</v>
      </c>
      <c r="K1007" s="3">
        <v>25.91</v>
      </c>
      <c r="L1007" s="3">
        <v>-70.348706411698501</v>
      </c>
    </row>
    <row r="1008" spans="1:12" ht="15" customHeight="1" x14ac:dyDescent="0.25">
      <c r="A1008" s="101">
        <v>43907</v>
      </c>
      <c r="B1008" s="3">
        <v>24.79</v>
      </c>
      <c r="C1008" s="99">
        <v>4220453</v>
      </c>
      <c r="D1008" s="3">
        <v>-1.57</v>
      </c>
      <c r="E1008" s="3">
        <v>-5.95599393019726</v>
      </c>
      <c r="F1008" s="3">
        <v>-5.9559962627683003</v>
      </c>
      <c r="G1008" s="3">
        <v>30.69716</v>
      </c>
      <c r="H1008" s="3">
        <v>-65.470011248593906</v>
      </c>
      <c r="I1008" s="3">
        <v>27.03</v>
      </c>
      <c r="J1008" s="3">
        <v>27.62</v>
      </c>
      <c r="K1008" s="3">
        <v>24.22</v>
      </c>
      <c r="L1008" s="3">
        <v>-72.114735658042704</v>
      </c>
    </row>
    <row r="1009" spans="1:12" ht="15" customHeight="1" x14ac:dyDescent="0.25">
      <c r="A1009" s="101">
        <v>43908</v>
      </c>
      <c r="B1009" s="3">
        <v>23.56</v>
      </c>
      <c r="C1009" s="99">
        <v>10656750</v>
      </c>
      <c r="D1009" s="3">
        <v>-1.23</v>
      </c>
      <c r="E1009" s="3">
        <v>-4.9616780960064597</v>
      </c>
      <c r="F1009" s="3">
        <v>-4.9616804942216204</v>
      </c>
      <c r="G1009" s="3">
        <v>29.174064999999999</v>
      </c>
      <c r="H1009" s="3">
        <v>-67.183278965129304</v>
      </c>
      <c r="I1009" s="3">
        <v>24.35</v>
      </c>
      <c r="J1009" s="3">
        <v>25.7</v>
      </c>
      <c r="K1009" s="3">
        <v>20.350000000000001</v>
      </c>
      <c r="L1009" s="3">
        <v>-73.498312710911094</v>
      </c>
    </row>
    <row r="1010" spans="1:12" ht="15" customHeight="1" x14ac:dyDescent="0.25">
      <c r="A1010" s="101">
        <v>43909</v>
      </c>
      <c r="B1010" s="3">
        <v>23.02</v>
      </c>
      <c r="C1010" s="99">
        <v>5191012</v>
      </c>
      <c r="D1010" s="3">
        <v>-0.53999999999999904</v>
      </c>
      <c r="E1010" s="3">
        <v>-2.2920203735144198</v>
      </c>
      <c r="F1010" s="3">
        <v>-2.2920186131072202</v>
      </c>
      <c r="G1010" s="3">
        <v>28.505389999999998</v>
      </c>
      <c r="H1010" s="3">
        <v>-67.935444319460004</v>
      </c>
      <c r="I1010" s="3">
        <v>23.58</v>
      </c>
      <c r="J1010" s="3">
        <v>26.07</v>
      </c>
      <c r="K1010" s="3">
        <v>22.4</v>
      </c>
      <c r="L1010" s="3">
        <v>-74.105736782902099</v>
      </c>
    </row>
    <row r="1011" spans="1:12" ht="15" customHeight="1" x14ac:dyDescent="0.25">
      <c r="A1011" s="101">
        <v>43910</v>
      </c>
      <c r="B1011" s="3">
        <v>24.44</v>
      </c>
      <c r="C1011" s="99">
        <v>5449264</v>
      </c>
      <c r="D1011" s="3">
        <v>1.42</v>
      </c>
      <c r="E1011" s="3">
        <v>6.1685490877497902</v>
      </c>
      <c r="F1011" s="3">
        <v>6.1685526842467402</v>
      </c>
      <c r="G1011" s="3">
        <v>30.263760000000001</v>
      </c>
      <c r="H1011" s="3">
        <v>-65.957525309336305</v>
      </c>
      <c r="I1011" s="3">
        <v>24.22</v>
      </c>
      <c r="J1011" s="3">
        <v>25.36</v>
      </c>
      <c r="K1011" s="3">
        <v>23.91</v>
      </c>
      <c r="L1011" s="3">
        <v>-72.508436445444303</v>
      </c>
    </row>
    <row r="1012" spans="1:12" ht="15" customHeight="1" x14ac:dyDescent="0.25">
      <c r="A1012" s="101">
        <v>43913</v>
      </c>
      <c r="B1012" s="3">
        <v>24.71</v>
      </c>
      <c r="C1012" s="99">
        <v>4406048</v>
      </c>
      <c r="D1012" s="3">
        <v>0.26999999999999902</v>
      </c>
      <c r="E1012" s="3">
        <v>1.10474631751227</v>
      </c>
      <c r="F1012" s="3">
        <v>1.1047371509686801</v>
      </c>
      <c r="G1012" s="3">
        <v>30.598095000000001</v>
      </c>
      <c r="H1012" s="3">
        <v>-65.581445444319399</v>
      </c>
      <c r="I1012" s="3">
        <v>23.06</v>
      </c>
      <c r="J1012" s="3">
        <v>24.85</v>
      </c>
      <c r="K1012" s="3">
        <v>22.9</v>
      </c>
      <c r="L1012" s="3">
        <v>-72.204724409448801</v>
      </c>
    </row>
    <row r="1013" spans="1:12" ht="15" customHeight="1" x14ac:dyDescent="0.25">
      <c r="A1013" s="101">
        <v>43914</v>
      </c>
      <c r="B1013" s="3">
        <v>25.96</v>
      </c>
      <c r="C1013" s="99">
        <v>4445193</v>
      </c>
      <c r="D1013" s="3">
        <v>1.25</v>
      </c>
      <c r="E1013" s="3">
        <v>5.0586806960744601</v>
      </c>
      <c r="F1013" s="3">
        <v>5.0586776725806102</v>
      </c>
      <c r="G1013" s="3">
        <v>32.145954000000003</v>
      </c>
      <c r="H1013" s="3">
        <v>-63.840321709786203</v>
      </c>
      <c r="I1013" s="3">
        <v>26.89</v>
      </c>
      <c r="J1013" s="3">
        <v>26.89</v>
      </c>
      <c r="K1013" s="3">
        <v>25.48</v>
      </c>
      <c r="L1013" s="3">
        <v>-70.798650168728898</v>
      </c>
    </row>
    <row r="1014" spans="1:12" ht="15" customHeight="1" x14ac:dyDescent="0.25">
      <c r="A1014" s="101">
        <v>43915</v>
      </c>
      <c r="B1014" s="3">
        <v>29.87</v>
      </c>
      <c r="C1014" s="99">
        <v>6348968</v>
      </c>
      <c r="D1014" s="3">
        <v>3.91</v>
      </c>
      <c r="E1014" s="3">
        <v>15.061633281972201</v>
      </c>
      <c r="F1014" s="3">
        <v>15.0616435275182</v>
      </c>
      <c r="G1014" s="3">
        <v>36.987662999999998</v>
      </c>
      <c r="H1014" s="3">
        <v>-58.394079865016799</v>
      </c>
      <c r="I1014" s="3">
        <v>27.3</v>
      </c>
      <c r="J1014" s="3">
        <v>29.95</v>
      </c>
      <c r="K1014" s="3">
        <v>27.24</v>
      </c>
      <c r="L1014" s="3">
        <v>-66.400449943756996</v>
      </c>
    </row>
    <row r="1015" spans="1:12" ht="15" customHeight="1" x14ac:dyDescent="0.25">
      <c r="A1015" s="101">
        <v>43916</v>
      </c>
      <c r="B1015" s="3">
        <v>31.91</v>
      </c>
      <c r="C1015" s="99">
        <v>4350929</v>
      </c>
      <c r="D1015" s="3">
        <v>2.0399999999999898</v>
      </c>
      <c r="E1015" s="3">
        <v>6.8295949112822099</v>
      </c>
      <c r="F1015" s="3">
        <v>6.8295934241641598</v>
      </c>
      <c r="G1015" s="3">
        <v>39.513770000000001</v>
      </c>
      <c r="H1015" s="3">
        <v>-55.552564679414999</v>
      </c>
      <c r="I1015" s="3">
        <v>29.1</v>
      </c>
      <c r="J1015" s="3">
        <v>32.08</v>
      </c>
      <c r="K1015" s="3">
        <v>28.68</v>
      </c>
      <c r="L1015" s="3">
        <v>-64.105736782902099</v>
      </c>
    </row>
    <row r="1016" spans="1:12" ht="15" customHeight="1" x14ac:dyDescent="0.25">
      <c r="A1016" s="101">
        <v>43917</v>
      </c>
      <c r="B1016" s="3">
        <v>31.18</v>
      </c>
      <c r="C1016" s="99">
        <v>4305708</v>
      </c>
      <c r="D1016" s="3">
        <v>-0.73</v>
      </c>
      <c r="E1016" s="3">
        <v>-2.2876841115637698</v>
      </c>
      <c r="F1016" s="3">
        <v>-2.2876835088122398</v>
      </c>
      <c r="G1016" s="3">
        <v>38.609819999999999</v>
      </c>
      <c r="H1016" s="3">
        <v>-56.569381327334</v>
      </c>
      <c r="I1016" s="3">
        <v>32.47</v>
      </c>
      <c r="J1016" s="3">
        <v>32.83</v>
      </c>
      <c r="K1016" s="3">
        <v>30.39</v>
      </c>
      <c r="L1016" s="3">
        <v>-64.926884139482496</v>
      </c>
    </row>
    <row r="1017" spans="1:12" ht="15" customHeight="1" x14ac:dyDescent="0.25">
      <c r="A1017" s="101">
        <v>43920</v>
      </c>
      <c r="B1017" s="3">
        <v>35.299999999999997</v>
      </c>
      <c r="C1017" s="99">
        <v>3766287</v>
      </c>
      <c r="D1017" s="3">
        <v>4.1199999999999903</v>
      </c>
      <c r="E1017" s="3">
        <v>13.2135984605516</v>
      </c>
      <c r="F1017" s="3">
        <v>13.2135995454006</v>
      </c>
      <c r="G1017" s="3">
        <v>43.711567000000002</v>
      </c>
      <c r="H1017" s="3">
        <v>-50.830633295837998</v>
      </c>
      <c r="I1017" s="3">
        <v>31.19</v>
      </c>
      <c r="J1017" s="3">
        <v>36.229999999999997</v>
      </c>
      <c r="K1017" s="3">
        <v>30.72</v>
      </c>
      <c r="L1017" s="3">
        <v>-60.292463442069703</v>
      </c>
    </row>
    <row r="1018" spans="1:12" ht="15" customHeight="1" x14ac:dyDescent="0.25">
      <c r="A1018" s="101">
        <v>43921</v>
      </c>
      <c r="B1018" s="3">
        <v>37.049999999999997</v>
      </c>
      <c r="C1018" s="99">
        <v>3576744</v>
      </c>
      <c r="D1018" s="3">
        <v>1.75</v>
      </c>
      <c r="E1018" s="3">
        <v>4.9575070821529597</v>
      </c>
      <c r="F1018" s="3">
        <v>4.9575047263805399</v>
      </c>
      <c r="G1018" s="3">
        <v>45.878570000000003</v>
      </c>
      <c r="H1018" s="3">
        <v>-48.393059617547799</v>
      </c>
      <c r="I1018" s="3">
        <v>36.57</v>
      </c>
      <c r="J1018" s="3">
        <v>37.880000000000003</v>
      </c>
      <c r="K1018" s="3">
        <v>35.04</v>
      </c>
      <c r="L1018" s="3">
        <v>-58.323959505061801</v>
      </c>
    </row>
    <row r="1019" spans="1:12" ht="15" customHeight="1" x14ac:dyDescent="0.25">
      <c r="A1019" s="101">
        <v>43922</v>
      </c>
      <c r="B1019" s="3">
        <v>34.770000000000003</v>
      </c>
      <c r="C1019" s="99">
        <v>2152840</v>
      </c>
      <c r="D1019" s="3">
        <v>-2.27999999999999</v>
      </c>
      <c r="E1019" s="3">
        <v>-6.15384615384614</v>
      </c>
      <c r="F1019" s="3">
        <v>-6.15384263284579</v>
      </c>
      <c r="G1019" s="3">
        <v>43.055275000000002</v>
      </c>
      <c r="H1019" s="3">
        <v>-51.5688695163104</v>
      </c>
      <c r="I1019" s="3">
        <v>35.950000000000003</v>
      </c>
      <c r="J1019" s="3">
        <v>36.200000000000003</v>
      </c>
      <c r="K1019" s="3">
        <v>34.340000000000003</v>
      </c>
      <c r="L1019" s="3">
        <v>-60.888638920134902</v>
      </c>
    </row>
    <row r="1020" spans="1:12" ht="15" customHeight="1" x14ac:dyDescent="0.25">
      <c r="A1020" s="101">
        <v>43923</v>
      </c>
      <c r="B1020" s="3">
        <v>33.24</v>
      </c>
      <c r="C1020" s="99">
        <v>2191740</v>
      </c>
      <c r="D1020" s="3">
        <v>-1.53</v>
      </c>
      <c r="E1020" s="3">
        <v>-4.40034512510785</v>
      </c>
      <c r="F1020" s="3">
        <v>-4.4003458345115698</v>
      </c>
      <c r="G1020" s="3">
        <v>41.160693999999999</v>
      </c>
      <c r="H1020" s="3">
        <v>-53.700006749156302</v>
      </c>
      <c r="I1020" s="3">
        <v>34.86</v>
      </c>
      <c r="J1020" s="3">
        <v>35.049999999999997</v>
      </c>
      <c r="K1020" s="3">
        <v>32.56</v>
      </c>
      <c r="L1020" s="3">
        <v>-62.6096737907761</v>
      </c>
    </row>
    <row r="1021" spans="1:12" ht="15" customHeight="1" x14ac:dyDescent="0.25">
      <c r="A1021" s="101">
        <v>43924</v>
      </c>
      <c r="B1021" s="3">
        <v>35.409999999999997</v>
      </c>
      <c r="C1021" s="99">
        <v>3027546</v>
      </c>
      <c r="D1021" s="3">
        <v>2.1699999999999902</v>
      </c>
      <c r="E1021" s="3">
        <v>6.5282791817087702</v>
      </c>
      <c r="F1021" s="3">
        <v>6.5282815688190299</v>
      </c>
      <c r="G1021" s="3">
        <v>43.84778</v>
      </c>
      <c r="H1021" s="3">
        <v>-50.677412823396999</v>
      </c>
      <c r="I1021" s="3">
        <v>36.950000000000003</v>
      </c>
      <c r="J1021" s="3">
        <v>38</v>
      </c>
      <c r="K1021" s="3">
        <v>35.159999999999997</v>
      </c>
      <c r="L1021" s="3">
        <v>-60.168728908886301</v>
      </c>
    </row>
    <row r="1022" spans="1:12" ht="15" customHeight="1" x14ac:dyDescent="0.25">
      <c r="A1022" s="101">
        <v>43927</v>
      </c>
      <c r="B1022" s="3">
        <v>38.83</v>
      </c>
      <c r="C1022" s="99">
        <v>2532791</v>
      </c>
      <c r="D1022" s="3">
        <v>3.42</v>
      </c>
      <c r="E1022" s="3">
        <v>9.6582886190341704</v>
      </c>
      <c r="F1022" s="3">
        <v>9.6582905679603392</v>
      </c>
      <c r="G1022" s="3">
        <v>48.082726000000001</v>
      </c>
      <c r="H1022" s="3">
        <v>-45.913694038245197</v>
      </c>
      <c r="I1022" s="3">
        <v>37.9</v>
      </c>
      <c r="J1022" s="3">
        <v>39.9</v>
      </c>
      <c r="K1022" s="3">
        <v>37.6</v>
      </c>
      <c r="L1022" s="3">
        <v>-56.321709786276699</v>
      </c>
    </row>
    <row r="1023" spans="1:12" ht="15" customHeight="1" x14ac:dyDescent="0.25">
      <c r="A1023" s="101">
        <v>43928</v>
      </c>
      <c r="B1023" s="3">
        <v>37.4</v>
      </c>
      <c r="C1023" s="99">
        <v>3370816</v>
      </c>
      <c r="D1023" s="3">
        <v>-1.4299999999999899</v>
      </c>
      <c r="E1023" s="3">
        <v>-3.6827195467422</v>
      </c>
      <c r="F1023" s="3">
        <v>-3.6827196527917301</v>
      </c>
      <c r="G1023" s="3">
        <v>46.311973999999999</v>
      </c>
      <c r="H1023" s="3">
        <v>-47.905541057367799</v>
      </c>
      <c r="I1023" s="3">
        <v>41.67</v>
      </c>
      <c r="J1023" s="3">
        <v>41.74</v>
      </c>
      <c r="K1023" s="3">
        <v>36.76</v>
      </c>
      <c r="L1023" s="3">
        <v>-57.930258717660301</v>
      </c>
    </row>
    <row r="1024" spans="1:12" ht="15" customHeight="1" x14ac:dyDescent="0.25">
      <c r="A1024" s="101">
        <v>43929</v>
      </c>
      <c r="B1024" s="3">
        <v>37.159999999999997</v>
      </c>
      <c r="C1024" s="99">
        <v>3471153</v>
      </c>
      <c r="D1024" s="3">
        <v>-0.24000000000000199</v>
      </c>
      <c r="E1024" s="3">
        <v>-0.64171122994652796</v>
      </c>
      <c r="F1024" s="3">
        <v>-0.64171740984307801</v>
      </c>
      <c r="G1024" s="3">
        <v>46.014781999999997</v>
      </c>
      <c r="H1024" s="3">
        <v>-48.239840269966201</v>
      </c>
      <c r="I1024" s="3">
        <v>37.159999999999997</v>
      </c>
      <c r="J1024" s="3">
        <v>37.35</v>
      </c>
      <c r="K1024" s="3">
        <v>35.700000000000003</v>
      </c>
      <c r="L1024" s="3">
        <v>-58.200224971878498</v>
      </c>
    </row>
    <row r="1025" spans="1:12" ht="15" customHeight="1" x14ac:dyDescent="0.25">
      <c r="A1025" s="101">
        <v>43930</v>
      </c>
      <c r="B1025" s="3">
        <v>38.08</v>
      </c>
      <c r="C1025" s="99">
        <v>1509156</v>
      </c>
      <c r="D1025" s="3">
        <v>0.92000000000000104</v>
      </c>
      <c r="E1025" s="3">
        <v>2.4757804090419899</v>
      </c>
      <c r="F1025" s="3">
        <v>2.47578701991895</v>
      </c>
      <c r="G1025" s="3">
        <v>47.15401</v>
      </c>
      <c r="H1025" s="3">
        <v>-46.958368953880701</v>
      </c>
      <c r="I1025" s="3">
        <v>37.85</v>
      </c>
      <c r="J1025" s="3">
        <v>39.14</v>
      </c>
      <c r="K1025" s="3">
        <v>37.659999999999997</v>
      </c>
      <c r="L1025" s="3">
        <v>-57.165354330708603</v>
      </c>
    </row>
    <row r="1026" spans="1:12" ht="15" customHeight="1" x14ac:dyDescent="0.25">
      <c r="A1026" s="101">
        <v>43935</v>
      </c>
      <c r="B1026" s="3">
        <v>39.51</v>
      </c>
      <c r="C1026" s="99">
        <v>2100138</v>
      </c>
      <c r="D1026" s="3">
        <v>1.4299999999999899</v>
      </c>
      <c r="E1026" s="3">
        <v>3.7552521008403299</v>
      </c>
      <c r="F1026" s="3">
        <v>3.7552373594525501</v>
      </c>
      <c r="G1026" s="3">
        <v>48.924754999999998</v>
      </c>
      <c r="H1026" s="3">
        <v>-44.966529808773899</v>
      </c>
      <c r="I1026" s="3">
        <v>39.200000000000003</v>
      </c>
      <c r="J1026" s="3">
        <v>39.909999999999997</v>
      </c>
      <c r="K1026" s="3">
        <v>38.04</v>
      </c>
      <c r="L1026" s="3">
        <v>-55.556805399325</v>
      </c>
    </row>
    <row r="1027" spans="1:12" ht="15" customHeight="1" x14ac:dyDescent="0.25">
      <c r="A1027" s="101">
        <v>43936</v>
      </c>
      <c r="B1027" s="3">
        <v>37.5</v>
      </c>
      <c r="C1027" s="99">
        <v>2053309</v>
      </c>
      <c r="D1027" s="3">
        <v>-2.00999999999999</v>
      </c>
      <c r="E1027" s="3">
        <v>-5.0873196659073603</v>
      </c>
      <c r="F1027" s="3">
        <v>-5.0873121388139699</v>
      </c>
      <c r="G1027" s="3">
        <v>46.4358</v>
      </c>
      <c r="H1027" s="3">
        <v>-47.766254218222699</v>
      </c>
      <c r="I1027" s="3">
        <v>39.549999999999997</v>
      </c>
      <c r="J1027" s="3">
        <v>39.770000000000003</v>
      </c>
      <c r="K1027" s="3">
        <v>37.1</v>
      </c>
      <c r="L1027" s="3">
        <v>-57.817772778402698</v>
      </c>
    </row>
    <row r="1028" spans="1:12" ht="15" customHeight="1" x14ac:dyDescent="0.25">
      <c r="A1028" s="101">
        <v>43937</v>
      </c>
      <c r="B1028" s="3">
        <v>36.369999999999997</v>
      </c>
      <c r="C1028" s="99">
        <v>1422681</v>
      </c>
      <c r="D1028" s="3">
        <v>-1.1299999999999999</v>
      </c>
      <c r="E1028" s="3">
        <v>-3.0133333333333399</v>
      </c>
      <c r="F1028" s="3">
        <v>-3.0133366928102898</v>
      </c>
      <c r="G1028" s="3">
        <v>45.036532999999999</v>
      </c>
      <c r="H1028" s="3">
        <v>-49.340232845894199</v>
      </c>
      <c r="I1028" s="3">
        <v>37.5</v>
      </c>
      <c r="J1028" s="3">
        <v>38.520000000000003</v>
      </c>
      <c r="K1028" s="3">
        <v>36.21</v>
      </c>
      <c r="L1028" s="3">
        <v>-59.088863892013499</v>
      </c>
    </row>
    <row r="1029" spans="1:12" ht="15" customHeight="1" x14ac:dyDescent="0.25">
      <c r="A1029" s="101">
        <v>43938</v>
      </c>
      <c r="B1029" s="3">
        <v>37.51</v>
      </c>
      <c r="C1029" s="99">
        <v>1758187</v>
      </c>
      <c r="D1029" s="3">
        <v>1.1399999999999999</v>
      </c>
      <c r="E1029" s="3">
        <v>3.1344514709925799</v>
      </c>
      <c r="F1029" s="3">
        <v>3.1344486486115599</v>
      </c>
      <c r="G1029" s="3">
        <v>46.448180000000001</v>
      </c>
      <c r="H1029" s="3">
        <v>-47.7523284589426</v>
      </c>
      <c r="I1029" s="3">
        <v>38.1</v>
      </c>
      <c r="J1029" s="3">
        <v>38.76</v>
      </c>
      <c r="K1029" s="3">
        <v>37.08</v>
      </c>
      <c r="L1029" s="3">
        <v>-57.806524184476899</v>
      </c>
    </row>
    <row r="1030" spans="1:12" ht="15" customHeight="1" x14ac:dyDescent="0.25">
      <c r="A1030" s="101">
        <v>43941</v>
      </c>
      <c r="B1030" s="3">
        <v>39.159999999999997</v>
      </c>
      <c r="C1030" s="99">
        <v>2314695</v>
      </c>
      <c r="D1030" s="3">
        <v>1.6499999999999899</v>
      </c>
      <c r="E1030" s="3">
        <v>4.3988269794721298</v>
      </c>
      <c r="F1030" s="3">
        <v>4.3988289745690903</v>
      </c>
      <c r="G1030" s="3">
        <v>48.491356000000003</v>
      </c>
      <c r="H1030" s="3">
        <v>-45.454042744656903</v>
      </c>
      <c r="I1030" s="3">
        <v>38.299999999999997</v>
      </c>
      <c r="J1030" s="3">
        <v>39.479999999999997</v>
      </c>
      <c r="K1030" s="3">
        <v>37.35</v>
      </c>
      <c r="L1030" s="3">
        <v>-55.950506186726599</v>
      </c>
    </row>
    <row r="1031" spans="1:12" ht="15" customHeight="1" x14ac:dyDescent="0.25">
      <c r="A1031" s="101">
        <v>43942</v>
      </c>
      <c r="B1031" s="3">
        <v>40.17</v>
      </c>
      <c r="C1031" s="99">
        <v>2288968</v>
      </c>
      <c r="D1031" s="3">
        <v>1.01</v>
      </c>
      <c r="E1031" s="3">
        <v>2.5791624106231001</v>
      </c>
      <c r="F1031" s="3">
        <v>2.5791627687210701</v>
      </c>
      <c r="G1031" s="3">
        <v>49.742027</v>
      </c>
      <c r="H1031" s="3">
        <v>-44.0472137232845</v>
      </c>
      <c r="I1031" s="3">
        <v>39.049999999999997</v>
      </c>
      <c r="J1031" s="3">
        <v>40.58</v>
      </c>
      <c r="K1031" s="3">
        <v>38.14</v>
      </c>
      <c r="L1031" s="3">
        <v>-54.8143982002249</v>
      </c>
    </row>
    <row r="1032" spans="1:12" ht="15" customHeight="1" x14ac:dyDescent="0.25">
      <c r="A1032" s="101">
        <v>43943</v>
      </c>
      <c r="B1032" s="3">
        <v>39.200000000000003</v>
      </c>
      <c r="C1032" s="99">
        <v>1766990</v>
      </c>
      <c r="D1032" s="3">
        <v>-0.96999999999999797</v>
      </c>
      <c r="E1032" s="3">
        <v>-2.4147373661936702</v>
      </c>
      <c r="F1032" s="3">
        <v>-2.4147327168633499</v>
      </c>
      <c r="G1032" s="3">
        <v>48.540889999999997</v>
      </c>
      <c r="H1032" s="3">
        <v>-45.398323959504999</v>
      </c>
      <c r="I1032" s="3">
        <v>40.17</v>
      </c>
      <c r="J1032" s="3">
        <v>40.17</v>
      </c>
      <c r="K1032" s="3">
        <v>38.47</v>
      </c>
      <c r="L1032" s="3">
        <v>-55.905511811023601</v>
      </c>
    </row>
    <row r="1033" spans="1:12" ht="15" customHeight="1" x14ac:dyDescent="0.25">
      <c r="A1033" s="101">
        <v>43944</v>
      </c>
      <c r="B1033" s="3">
        <v>38.36</v>
      </c>
      <c r="C1033" s="99">
        <v>3218893</v>
      </c>
      <c r="D1033" s="3">
        <v>-0.84000000000000297</v>
      </c>
      <c r="E1033" s="3">
        <v>-2.1428571428571401</v>
      </c>
      <c r="F1033" s="3">
        <v>-2.1428531697708801</v>
      </c>
      <c r="G1033" s="3">
        <v>47.500729999999997</v>
      </c>
      <c r="H1033" s="3">
        <v>-46.5683577052868</v>
      </c>
      <c r="I1033" s="3">
        <v>38.57</v>
      </c>
      <c r="J1033" s="3">
        <v>39</v>
      </c>
      <c r="K1033" s="3">
        <v>36.1</v>
      </c>
      <c r="L1033" s="3">
        <v>-56.8503937007874</v>
      </c>
    </row>
    <row r="1034" spans="1:12" ht="15" customHeight="1" x14ac:dyDescent="0.25">
      <c r="A1034" s="101">
        <v>43945</v>
      </c>
      <c r="B1034" s="3">
        <v>42.5</v>
      </c>
      <c r="C1034" s="99">
        <v>5090713</v>
      </c>
      <c r="D1034" s="3">
        <v>4.1399999999999997</v>
      </c>
      <c r="E1034" s="3">
        <v>10.792492179353401</v>
      </c>
      <c r="F1034" s="3">
        <v>10.792486768098</v>
      </c>
      <c r="G1034" s="3">
        <v>52.62724</v>
      </c>
      <c r="H1034" s="3">
        <v>-40.801754780652402</v>
      </c>
      <c r="I1034" s="3">
        <v>38.5</v>
      </c>
      <c r="J1034" s="3">
        <v>43.86</v>
      </c>
      <c r="K1034" s="3">
        <v>37.5</v>
      </c>
      <c r="L1034" s="3">
        <v>-52.193475815523001</v>
      </c>
    </row>
    <row r="1035" spans="1:12" ht="15" customHeight="1" x14ac:dyDescent="0.25">
      <c r="A1035" s="101">
        <v>43948</v>
      </c>
      <c r="B1035" s="3">
        <v>43.8</v>
      </c>
      <c r="C1035" s="99">
        <v>3822339</v>
      </c>
      <c r="D1035" s="3">
        <v>1.2999999999999901</v>
      </c>
      <c r="E1035" s="3">
        <v>3.0588235294117498</v>
      </c>
      <c r="F1035" s="3">
        <v>3.0588246695057499</v>
      </c>
      <c r="G1035" s="3">
        <v>54.237015</v>
      </c>
      <c r="H1035" s="3">
        <v>-38.990984251968499</v>
      </c>
      <c r="I1035" s="3">
        <v>43.57</v>
      </c>
      <c r="J1035" s="3">
        <v>46.55</v>
      </c>
      <c r="K1035" s="3">
        <v>43.57</v>
      </c>
      <c r="L1035" s="3">
        <v>-50.731158605174301</v>
      </c>
    </row>
    <row r="1036" spans="1:12" ht="15" customHeight="1" x14ac:dyDescent="0.25">
      <c r="A1036" s="101">
        <v>43949</v>
      </c>
      <c r="B1036" s="3">
        <v>44.99</v>
      </c>
      <c r="C1036" s="99">
        <v>2034948</v>
      </c>
      <c r="D1036" s="3">
        <v>1.19</v>
      </c>
      <c r="E1036" s="3">
        <v>2.7168949771689599</v>
      </c>
      <c r="F1036" s="3">
        <v>2.7168991508843101</v>
      </c>
      <c r="G1036" s="3">
        <v>55.71058</v>
      </c>
      <c r="H1036" s="3">
        <v>-37.333430821147303</v>
      </c>
      <c r="I1036" s="3">
        <v>45.06</v>
      </c>
      <c r="J1036" s="3">
        <v>45.16</v>
      </c>
      <c r="K1036" s="3">
        <v>43.7</v>
      </c>
      <c r="L1036" s="3">
        <v>-49.392575928008903</v>
      </c>
    </row>
    <row r="1037" spans="1:12" ht="15" customHeight="1" x14ac:dyDescent="0.25">
      <c r="A1037" s="101">
        <v>43950</v>
      </c>
      <c r="B1037" s="3">
        <v>47.15</v>
      </c>
      <c r="C1037" s="99">
        <v>3045813</v>
      </c>
      <c r="D1037" s="3">
        <v>2.1599999999999899</v>
      </c>
      <c r="E1037" s="3">
        <v>4.8010669037563902</v>
      </c>
      <c r="F1037" s="3">
        <v>4.8010629219799901</v>
      </c>
      <c r="G1037" s="3">
        <v>58.385280000000002</v>
      </c>
      <c r="H1037" s="3">
        <v>-34.324769403824497</v>
      </c>
      <c r="I1037" s="3">
        <v>45</v>
      </c>
      <c r="J1037" s="3">
        <v>48.05</v>
      </c>
      <c r="K1037" s="3">
        <v>45</v>
      </c>
      <c r="L1037" s="3">
        <v>-46.962879640045003</v>
      </c>
    </row>
    <row r="1038" spans="1:12" ht="15" customHeight="1" x14ac:dyDescent="0.25">
      <c r="A1038" s="101">
        <v>43951</v>
      </c>
      <c r="B1038" s="3">
        <v>46.56</v>
      </c>
      <c r="C1038" s="99">
        <v>1760920</v>
      </c>
      <c r="D1038" s="3">
        <v>-0.58999999999999597</v>
      </c>
      <c r="E1038" s="3">
        <v>-1.25132555673381</v>
      </c>
      <c r="F1038" s="3">
        <v>-1.25132567660889</v>
      </c>
      <c r="G1038" s="3">
        <v>57.654690000000002</v>
      </c>
      <c r="H1038" s="3">
        <v>-35.146580427446501</v>
      </c>
      <c r="I1038" s="3">
        <v>48.4</v>
      </c>
      <c r="J1038" s="3">
        <v>48.4</v>
      </c>
      <c r="K1038" s="3">
        <v>46.13</v>
      </c>
      <c r="L1038" s="3">
        <v>-47.626546681664699</v>
      </c>
    </row>
    <row r="1039" spans="1:12" ht="15" customHeight="1" x14ac:dyDescent="0.25">
      <c r="A1039" s="101">
        <v>43955</v>
      </c>
      <c r="B1039" s="3">
        <v>45.67</v>
      </c>
      <c r="C1039" s="99">
        <v>1726711</v>
      </c>
      <c r="D1039" s="3">
        <v>-0.89</v>
      </c>
      <c r="E1039" s="3">
        <v>-1.9115120274914099</v>
      </c>
      <c r="F1039" s="3">
        <v>-1.91151838644869</v>
      </c>
      <c r="G1039" s="3">
        <v>56.552610000000001</v>
      </c>
      <c r="H1039" s="3">
        <v>-36.386265466816603</v>
      </c>
      <c r="I1039" s="3">
        <v>44.52</v>
      </c>
      <c r="J1039" s="3">
        <v>46.71</v>
      </c>
      <c r="K1039" s="3">
        <v>43.81</v>
      </c>
      <c r="L1039" s="3">
        <v>-48.627671541057303</v>
      </c>
    </row>
    <row r="1040" spans="1:12" ht="15" customHeight="1" x14ac:dyDescent="0.25">
      <c r="A1040" s="101">
        <v>43956</v>
      </c>
      <c r="B1040" s="3">
        <v>47.1</v>
      </c>
      <c r="C1040" s="99">
        <v>1394901</v>
      </c>
      <c r="D1040" s="3">
        <v>1.4299999999999899</v>
      </c>
      <c r="E1040" s="3">
        <v>3.13115830961243</v>
      </c>
      <c r="F1040" s="3">
        <v>3.1311622929516201</v>
      </c>
      <c r="G1040" s="3">
        <v>58.323363999999998</v>
      </c>
      <c r="H1040" s="3">
        <v>-34.394416197975197</v>
      </c>
      <c r="I1040" s="3">
        <v>46.21</v>
      </c>
      <c r="J1040" s="3">
        <v>47.8</v>
      </c>
      <c r="K1040" s="3">
        <v>46.2</v>
      </c>
      <c r="L1040" s="3">
        <v>-47.019122609673701</v>
      </c>
    </row>
    <row r="1041" spans="1:12" ht="15" customHeight="1" x14ac:dyDescent="0.25">
      <c r="A1041" s="101">
        <v>43957</v>
      </c>
      <c r="B1041" s="3">
        <v>47.39</v>
      </c>
      <c r="C1041" s="99">
        <v>1593784</v>
      </c>
      <c r="D1041" s="3">
        <v>0.28999999999999898</v>
      </c>
      <c r="E1041" s="3">
        <v>0.61571125265391602</v>
      </c>
      <c r="F1041" s="3">
        <v>0.61571551325469898</v>
      </c>
      <c r="G1041" s="3">
        <v>58.682470000000002</v>
      </c>
      <c r="H1041" s="3">
        <v>-33.990472440944799</v>
      </c>
      <c r="I1041" s="3">
        <v>47.32</v>
      </c>
      <c r="J1041" s="3">
        <v>48.27</v>
      </c>
      <c r="K1041" s="3">
        <v>46.29</v>
      </c>
      <c r="L1041" s="3">
        <v>-46.692913385826699</v>
      </c>
    </row>
    <row r="1042" spans="1:12" ht="15" customHeight="1" x14ac:dyDescent="0.25">
      <c r="A1042" s="101">
        <v>43958</v>
      </c>
      <c r="B1042" s="3">
        <v>48.75</v>
      </c>
      <c r="C1042" s="99">
        <v>1561771</v>
      </c>
      <c r="D1042" s="3">
        <v>1.3599999999999901</v>
      </c>
      <c r="E1042" s="3">
        <v>2.86980375606666</v>
      </c>
      <c r="F1042" s="3">
        <v>2.8698008110428801</v>
      </c>
      <c r="G1042" s="3">
        <v>60.366540000000001</v>
      </c>
      <c r="H1042" s="3">
        <v>-32.0961304836895</v>
      </c>
      <c r="I1042" s="3">
        <v>47.41</v>
      </c>
      <c r="J1042" s="3">
        <v>49.8</v>
      </c>
      <c r="K1042" s="3">
        <v>47.4</v>
      </c>
      <c r="L1042" s="3">
        <v>-45.163104611923501</v>
      </c>
    </row>
    <row r="1043" spans="1:12" ht="15" customHeight="1" x14ac:dyDescent="0.25">
      <c r="A1043" s="101">
        <v>43959</v>
      </c>
      <c r="B1043" s="3">
        <v>48.92</v>
      </c>
      <c r="C1043" s="99">
        <v>1295323</v>
      </c>
      <c r="D1043" s="3">
        <v>0.17000000000000101</v>
      </c>
      <c r="E1043" s="3">
        <v>0.34871794871795803</v>
      </c>
      <c r="F1043" s="3">
        <v>0.34871138879253299</v>
      </c>
      <c r="G1043" s="3">
        <v>60.577044999999998</v>
      </c>
      <c r="H1043" s="3">
        <v>-31.8593419572553</v>
      </c>
      <c r="I1043" s="3">
        <v>49.79</v>
      </c>
      <c r="J1043" s="3">
        <v>49.98</v>
      </c>
      <c r="K1043" s="3">
        <v>48.02</v>
      </c>
      <c r="L1043" s="3">
        <v>-44.971878515185601</v>
      </c>
    </row>
    <row r="1044" spans="1:12" ht="15" customHeight="1" x14ac:dyDescent="0.25">
      <c r="A1044" s="101">
        <v>43962</v>
      </c>
      <c r="B1044" s="3">
        <v>48.1</v>
      </c>
      <c r="C1044" s="99">
        <v>1283746</v>
      </c>
      <c r="D1044" s="3">
        <v>-0.82</v>
      </c>
      <c r="E1044" s="3">
        <v>-1.6762060506950101</v>
      </c>
      <c r="F1044" s="3">
        <v>-1.67620424535399</v>
      </c>
      <c r="G1044" s="3">
        <v>59.56165</v>
      </c>
      <c r="H1044" s="3">
        <v>-33.001518560179903</v>
      </c>
      <c r="I1044" s="3">
        <v>48.92</v>
      </c>
      <c r="J1044" s="3">
        <v>49.6</v>
      </c>
      <c r="K1044" s="3">
        <v>48.1</v>
      </c>
      <c r="L1044" s="3">
        <v>-45.894263217097802</v>
      </c>
    </row>
    <row r="1045" spans="1:12" ht="15" customHeight="1" x14ac:dyDescent="0.25">
      <c r="A1045" s="101">
        <v>43963</v>
      </c>
      <c r="B1045" s="3">
        <v>48.82</v>
      </c>
      <c r="C1045" s="99">
        <v>1337066</v>
      </c>
      <c r="D1045" s="3">
        <v>0.71999999999999797</v>
      </c>
      <c r="E1045" s="3">
        <v>1.4968814968814901</v>
      </c>
      <c r="F1045" s="3">
        <v>1.4968859996323101</v>
      </c>
      <c r="G1045" s="3">
        <v>60.453220000000002</v>
      </c>
      <c r="H1045" s="3">
        <v>-31.998627671541001</v>
      </c>
      <c r="I1045" s="3">
        <v>48.51</v>
      </c>
      <c r="J1045" s="3">
        <v>49.2</v>
      </c>
      <c r="K1045" s="3">
        <v>47.8</v>
      </c>
      <c r="L1045" s="3">
        <v>-45.084364454443197</v>
      </c>
    </row>
    <row r="1046" spans="1:12" ht="15" customHeight="1" x14ac:dyDescent="0.25">
      <c r="A1046" s="101">
        <v>43964</v>
      </c>
      <c r="B1046" s="3">
        <v>46.71</v>
      </c>
      <c r="C1046" s="99">
        <v>1026423</v>
      </c>
      <c r="D1046" s="3">
        <v>-2.1099999999999901</v>
      </c>
      <c r="E1046" s="3">
        <v>-4.32199918066366</v>
      </c>
      <c r="F1046" s="3">
        <v>-4.3220030297807099</v>
      </c>
      <c r="G1046" s="3">
        <v>57.840429999999998</v>
      </c>
      <c r="H1046" s="3">
        <v>-34.937649043869499</v>
      </c>
      <c r="I1046" s="3">
        <v>48.14</v>
      </c>
      <c r="J1046" s="3">
        <v>48.69</v>
      </c>
      <c r="K1046" s="3">
        <v>46.71</v>
      </c>
      <c r="L1046" s="3">
        <v>-47.457817772778398</v>
      </c>
    </row>
    <row r="1047" spans="1:12" ht="15" customHeight="1" x14ac:dyDescent="0.25">
      <c r="A1047" s="101">
        <v>43965</v>
      </c>
      <c r="B1047" s="3">
        <v>45.72</v>
      </c>
      <c r="C1047" s="99">
        <v>1776470</v>
      </c>
      <c r="D1047" s="3">
        <v>-0.99000000000000199</v>
      </c>
      <c r="E1047" s="3">
        <v>-2.11946050096339</v>
      </c>
      <c r="F1047" s="3">
        <v>-2.1194517398988801</v>
      </c>
      <c r="G1047" s="3">
        <v>56.614530000000002</v>
      </c>
      <c r="H1047" s="3">
        <v>-36.316614173228302</v>
      </c>
      <c r="I1047" s="3">
        <v>45.5</v>
      </c>
      <c r="J1047" s="3">
        <v>47.03</v>
      </c>
      <c r="K1047" s="3">
        <v>43.8</v>
      </c>
      <c r="L1047" s="3">
        <v>-48.571428571428498</v>
      </c>
    </row>
    <row r="1048" spans="1:12" ht="15" customHeight="1" x14ac:dyDescent="0.25">
      <c r="A1048" s="101">
        <v>43966</v>
      </c>
      <c r="B1048" s="3">
        <v>46.49</v>
      </c>
      <c r="C1048" s="99">
        <v>1015511</v>
      </c>
      <c r="D1048" s="3">
        <v>0.77000000000000302</v>
      </c>
      <c r="E1048" s="3">
        <v>1.6841644794400801</v>
      </c>
      <c r="F1048" s="3">
        <v>1.6841648248250001</v>
      </c>
      <c r="G1048" s="3">
        <v>57.568012000000003</v>
      </c>
      <c r="H1048" s="3">
        <v>-35.244080989876203</v>
      </c>
      <c r="I1048" s="3">
        <v>46.65</v>
      </c>
      <c r="J1048" s="3">
        <v>47.58</v>
      </c>
      <c r="K1048" s="3">
        <v>45.46</v>
      </c>
      <c r="L1048" s="3">
        <v>-47.705286839145103</v>
      </c>
    </row>
    <row r="1049" spans="1:12" ht="15" customHeight="1" x14ac:dyDescent="0.25">
      <c r="A1049" s="101">
        <v>43969</v>
      </c>
      <c r="B1049" s="3">
        <v>49.01</v>
      </c>
      <c r="C1049" s="99">
        <v>1203173</v>
      </c>
      <c r="D1049" s="3">
        <v>2.5199999999999898</v>
      </c>
      <c r="E1049" s="3">
        <v>5.4205205420520404</v>
      </c>
      <c r="F1049" s="3">
        <v>5.42050679116727</v>
      </c>
      <c r="G1049" s="3">
        <v>60.688490000000002</v>
      </c>
      <c r="H1049" s="3">
        <v>-31.7339820022497</v>
      </c>
      <c r="I1049" s="3">
        <v>46.89</v>
      </c>
      <c r="J1049" s="3">
        <v>49.13</v>
      </c>
      <c r="K1049" s="3">
        <v>46.87</v>
      </c>
      <c r="L1049" s="3">
        <v>-44.870641169853698</v>
      </c>
    </row>
    <row r="1050" spans="1:12" ht="15" customHeight="1" x14ac:dyDescent="0.25">
      <c r="A1050" s="101">
        <v>43970</v>
      </c>
      <c r="B1050" s="3">
        <v>48.6</v>
      </c>
      <c r="C1050" s="99">
        <v>1261537</v>
      </c>
      <c r="D1050" s="3">
        <v>-0.40999999999999598</v>
      </c>
      <c r="E1050" s="3">
        <v>-0.83656396653742904</v>
      </c>
      <c r="F1050" s="3">
        <v>-0.83656060646756203</v>
      </c>
      <c r="G1050" s="3">
        <v>60.180793999999999</v>
      </c>
      <c r="H1050" s="3">
        <v>-32.305068616422901</v>
      </c>
      <c r="I1050" s="3">
        <v>49.84</v>
      </c>
      <c r="J1050" s="3">
        <v>49.98</v>
      </c>
      <c r="K1050" s="3">
        <v>47.8</v>
      </c>
      <c r="L1050" s="3">
        <v>-45.331833520809901</v>
      </c>
    </row>
    <row r="1051" spans="1:12" ht="15" customHeight="1" x14ac:dyDescent="0.25">
      <c r="A1051" s="101">
        <v>43971</v>
      </c>
      <c r="B1051" s="3">
        <v>48.45</v>
      </c>
      <c r="C1051" s="99">
        <v>776739</v>
      </c>
      <c r="D1051" s="3">
        <v>-0.149999999999998</v>
      </c>
      <c r="E1051" s="3">
        <v>-0.30864197530864301</v>
      </c>
      <c r="F1051" s="3">
        <v>-0.308639995677018</v>
      </c>
      <c r="G1051" s="3">
        <v>59.995052000000001</v>
      </c>
      <c r="H1051" s="3">
        <v>-32.5140022497187</v>
      </c>
      <c r="I1051" s="3">
        <v>48.59</v>
      </c>
      <c r="J1051" s="3">
        <v>48.99</v>
      </c>
      <c r="K1051" s="3">
        <v>47.95</v>
      </c>
      <c r="L1051" s="3">
        <v>-45.500562429696203</v>
      </c>
    </row>
    <row r="1052" spans="1:12" ht="15" customHeight="1" x14ac:dyDescent="0.25">
      <c r="A1052" s="101">
        <v>43973</v>
      </c>
      <c r="B1052" s="3">
        <v>49.72</v>
      </c>
      <c r="C1052" s="99">
        <v>1220578</v>
      </c>
      <c r="D1052" s="3">
        <v>1.26999999999999</v>
      </c>
      <c r="E1052" s="3">
        <v>2.6212590299277498</v>
      </c>
      <c r="F1052" s="3">
        <v>2.6212628334750101</v>
      </c>
      <c r="G1052" s="3">
        <v>61.567680000000003</v>
      </c>
      <c r="H1052" s="3">
        <v>-30.745016872890801</v>
      </c>
      <c r="I1052" s="3">
        <v>48.07</v>
      </c>
      <c r="J1052" s="3">
        <v>50.68</v>
      </c>
      <c r="K1052" s="3">
        <v>47.86</v>
      </c>
      <c r="L1052" s="3">
        <v>-44.0719910011248</v>
      </c>
    </row>
    <row r="1053" spans="1:12" ht="15" customHeight="1" x14ac:dyDescent="0.25">
      <c r="A1053" s="101">
        <v>43976</v>
      </c>
      <c r="B1053" s="3">
        <v>50.4</v>
      </c>
      <c r="C1053" s="99">
        <v>1047806</v>
      </c>
      <c r="D1053" s="3">
        <v>0.67999999999999905</v>
      </c>
      <c r="E1053" s="3">
        <v>1.3676588897827799</v>
      </c>
      <c r="F1053" s="3">
        <v>1.3676623839001101</v>
      </c>
      <c r="G1053" s="3">
        <v>62.409717999999998</v>
      </c>
      <c r="H1053" s="3">
        <v>-29.797842519684998</v>
      </c>
      <c r="I1053" s="3">
        <v>50.5</v>
      </c>
      <c r="J1053" s="3">
        <v>51.8</v>
      </c>
      <c r="K1053" s="3">
        <v>49.85</v>
      </c>
      <c r="L1053" s="3">
        <v>-43.307086614173201</v>
      </c>
    </row>
    <row r="1054" spans="1:12" ht="15" customHeight="1" x14ac:dyDescent="0.25">
      <c r="A1054" s="101">
        <v>43977</v>
      </c>
      <c r="B1054" s="3">
        <v>50.98</v>
      </c>
      <c r="C1054" s="99">
        <v>885881</v>
      </c>
      <c r="D1054" s="3">
        <v>0.57999999999999796</v>
      </c>
      <c r="E1054" s="3">
        <v>1.15079365079364</v>
      </c>
      <c r="F1054" s="3">
        <v>1.15078872812723</v>
      </c>
      <c r="G1054" s="3">
        <v>63.127921999999998</v>
      </c>
      <c r="H1054" s="3">
        <v>-28.989964004499399</v>
      </c>
      <c r="I1054" s="3">
        <v>50.82</v>
      </c>
      <c r="J1054" s="3">
        <v>51.48</v>
      </c>
      <c r="K1054" s="3">
        <v>50.54</v>
      </c>
      <c r="L1054" s="3">
        <v>-42.654668166479198</v>
      </c>
    </row>
    <row r="1055" spans="1:12" ht="15" customHeight="1" x14ac:dyDescent="0.25">
      <c r="A1055" s="101">
        <v>43978</v>
      </c>
      <c r="B1055" s="3">
        <v>50.34</v>
      </c>
      <c r="C1055" s="99">
        <v>1861695</v>
      </c>
      <c r="D1055" s="3">
        <v>-0.63999999999999302</v>
      </c>
      <c r="E1055" s="3">
        <v>-1.25539427226362</v>
      </c>
      <c r="F1055" s="3">
        <v>-1.25539060195898</v>
      </c>
      <c r="G1055" s="3">
        <v>62.335419999999999</v>
      </c>
      <c r="H1055" s="3">
        <v>-29.881417322834601</v>
      </c>
      <c r="I1055" s="3">
        <v>51.16</v>
      </c>
      <c r="J1055" s="3">
        <v>52.94</v>
      </c>
      <c r="K1055" s="3">
        <v>49.8</v>
      </c>
      <c r="L1055" s="3">
        <v>-43.374578177727699</v>
      </c>
    </row>
    <row r="1056" spans="1:12" ht="15" customHeight="1" x14ac:dyDescent="0.25">
      <c r="A1056" s="101">
        <v>43979</v>
      </c>
      <c r="B1056" s="3">
        <v>50.9</v>
      </c>
      <c r="C1056" s="99">
        <v>1363189</v>
      </c>
      <c r="D1056" s="3">
        <v>0.55999999999999495</v>
      </c>
      <c r="E1056" s="3">
        <v>1.11243543901469</v>
      </c>
      <c r="F1056" s="3">
        <v>1.1124365569366399</v>
      </c>
      <c r="G1056" s="3">
        <v>63.028861999999997</v>
      </c>
      <c r="H1056" s="3">
        <v>-29.101392575927999</v>
      </c>
      <c r="I1056" s="3">
        <v>50.96</v>
      </c>
      <c r="J1056" s="3">
        <v>51.42</v>
      </c>
      <c r="K1056" s="3">
        <v>49.95</v>
      </c>
      <c r="L1056" s="3">
        <v>-42.744656917885202</v>
      </c>
    </row>
    <row r="1057" spans="1:12" ht="15" customHeight="1" x14ac:dyDescent="0.25">
      <c r="A1057" s="101">
        <v>43980</v>
      </c>
      <c r="B1057" s="3">
        <v>51.46</v>
      </c>
      <c r="C1057" s="99">
        <v>2020541</v>
      </c>
      <c r="D1057" s="3">
        <v>0.56000000000000205</v>
      </c>
      <c r="E1057" s="3">
        <v>1.1001964636542201</v>
      </c>
      <c r="F1057" s="3">
        <v>1.1001880376644</v>
      </c>
      <c r="G1057" s="3">
        <v>63.722298000000002</v>
      </c>
      <c r="H1057" s="3">
        <v>-28.3213745781777</v>
      </c>
      <c r="I1057" s="3">
        <v>51</v>
      </c>
      <c r="J1057" s="3">
        <v>52.28</v>
      </c>
      <c r="K1057" s="3">
        <v>50.5</v>
      </c>
      <c r="L1057" s="3">
        <v>-42.114735658042697</v>
      </c>
    </row>
    <row r="1058" spans="1:12" ht="15" customHeight="1" x14ac:dyDescent="0.25">
      <c r="A1058" s="101">
        <v>43983</v>
      </c>
      <c r="B1058" s="3">
        <v>50.5</v>
      </c>
      <c r="C1058" s="99">
        <v>1452020</v>
      </c>
      <c r="D1058" s="3">
        <v>-0.96</v>
      </c>
      <c r="E1058" s="3">
        <v>-1.8655266226195</v>
      </c>
      <c r="F1058" s="3">
        <v>-1.8655243726458199</v>
      </c>
      <c r="G1058" s="3">
        <v>62.533543000000002</v>
      </c>
      <c r="H1058" s="3">
        <v>-29.6585568053993</v>
      </c>
      <c r="I1058" s="3">
        <v>52.08</v>
      </c>
      <c r="J1058" s="3">
        <v>52.56</v>
      </c>
      <c r="K1058" s="3">
        <v>50.2</v>
      </c>
      <c r="L1058" s="3">
        <v>-43.194600674915598</v>
      </c>
    </row>
    <row r="1059" spans="1:12" ht="15" customHeight="1" x14ac:dyDescent="0.25">
      <c r="A1059" s="101">
        <v>43984</v>
      </c>
      <c r="B1059" s="3">
        <v>53.26</v>
      </c>
      <c r="C1059" s="99">
        <v>1944660</v>
      </c>
      <c r="D1059" s="3">
        <v>2.75999999999999</v>
      </c>
      <c r="E1059" s="3">
        <v>5.4653465346534702</v>
      </c>
      <c r="F1059" s="3">
        <v>5.4653500122326504</v>
      </c>
      <c r="G1059" s="3">
        <v>65.951220000000006</v>
      </c>
      <c r="H1059" s="3">
        <v>-25.814150731158598</v>
      </c>
      <c r="I1059" s="3">
        <v>50.88</v>
      </c>
      <c r="J1059" s="3">
        <v>53.6</v>
      </c>
      <c r="K1059" s="3">
        <v>50.36</v>
      </c>
      <c r="L1059" s="3">
        <v>-40.089988751405997</v>
      </c>
    </row>
    <row r="1060" spans="1:12" ht="15" customHeight="1" x14ac:dyDescent="0.25">
      <c r="A1060" s="101">
        <v>43985</v>
      </c>
      <c r="B1060" s="3">
        <v>53.6</v>
      </c>
      <c r="C1060" s="99">
        <v>1173861</v>
      </c>
      <c r="D1060" s="3">
        <v>0.34000000000000302</v>
      </c>
      <c r="E1060" s="3">
        <v>0.63837776943298497</v>
      </c>
      <c r="F1060" s="3">
        <v>0.63838091243801898</v>
      </c>
      <c r="G1060" s="3">
        <v>66.372240000000005</v>
      </c>
      <c r="H1060" s="3">
        <v>-25.340562429696199</v>
      </c>
      <c r="I1060" s="3">
        <v>54.26</v>
      </c>
      <c r="J1060" s="3">
        <v>54.26</v>
      </c>
      <c r="K1060" s="3">
        <v>52.8</v>
      </c>
      <c r="L1060" s="3">
        <v>-39.707536557930197</v>
      </c>
    </row>
    <row r="1061" spans="1:12" ht="15" customHeight="1" x14ac:dyDescent="0.25">
      <c r="A1061" s="101">
        <v>43986</v>
      </c>
      <c r="B1061" s="3">
        <v>55.8</v>
      </c>
      <c r="C1061" s="99">
        <v>1633086</v>
      </c>
      <c r="D1061" s="3">
        <v>2.19999999999999</v>
      </c>
      <c r="E1061" s="3">
        <v>4.1044776119402799</v>
      </c>
      <c r="F1061" s="3">
        <v>4.1044659634811298</v>
      </c>
      <c r="G1061" s="3">
        <v>69.096466000000007</v>
      </c>
      <c r="H1061" s="3">
        <v>-22.276191226096699</v>
      </c>
      <c r="I1061" s="3">
        <v>52.8</v>
      </c>
      <c r="J1061" s="3">
        <v>56.16</v>
      </c>
      <c r="K1061" s="3">
        <v>52.34</v>
      </c>
      <c r="L1061" s="3">
        <v>-37.2328458942632</v>
      </c>
    </row>
    <row r="1062" spans="1:12" ht="15" customHeight="1" x14ac:dyDescent="0.25">
      <c r="A1062" s="101">
        <v>43987</v>
      </c>
      <c r="B1062" s="3">
        <v>55.72</v>
      </c>
      <c r="C1062" s="99">
        <v>1400373</v>
      </c>
      <c r="D1062" s="3">
        <v>-7.9999999999998295E-2</v>
      </c>
      <c r="E1062" s="3">
        <v>-0.143369175627239</v>
      </c>
      <c r="F1062" s="3">
        <v>-0.143364785110733</v>
      </c>
      <c r="G1062" s="3">
        <v>68.997405999999998</v>
      </c>
      <c r="H1062" s="3">
        <v>-22.3876197975253</v>
      </c>
      <c r="I1062" s="3">
        <v>55.8</v>
      </c>
      <c r="J1062" s="3">
        <v>56.98</v>
      </c>
      <c r="K1062" s="3">
        <v>55</v>
      </c>
      <c r="L1062" s="3">
        <v>-37.322834645669197</v>
      </c>
    </row>
    <row r="1063" spans="1:12" ht="15" customHeight="1" x14ac:dyDescent="0.25">
      <c r="A1063" s="101">
        <v>43990</v>
      </c>
      <c r="B1063" s="3">
        <v>56.36</v>
      </c>
      <c r="C1063" s="99">
        <v>1698101</v>
      </c>
      <c r="D1063" s="3">
        <v>0.64</v>
      </c>
      <c r="E1063" s="3">
        <v>1.1486001435750199</v>
      </c>
      <c r="F1063" s="3">
        <v>1.1485997024293899</v>
      </c>
      <c r="G1063" s="3">
        <v>69.789910000000006</v>
      </c>
      <c r="H1063" s="3">
        <v>-21.496164229471301</v>
      </c>
      <c r="I1063" s="3">
        <v>55.72</v>
      </c>
      <c r="J1063" s="3">
        <v>57.62</v>
      </c>
      <c r="K1063" s="3">
        <v>54.76</v>
      </c>
      <c r="L1063" s="3">
        <v>-36.602924634420702</v>
      </c>
    </row>
    <row r="1064" spans="1:12" ht="15" customHeight="1" x14ac:dyDescent="0.25">
      <c r="A1064" s="101">
        <v>43991</v>
      </c>
      <c r="B1064" s="3">
        <v>54.52</v>
      </c>
      <c r="C1064" s="99">
        <v>1355893</v>
      </c>
      <c r="D1064" s="3">
        <v>-1.8399999999999901</v>
      </c>
      <c r="E1064" s="3">
        <v>-3.2647267565649201</v>
      </c>
      <c r="F1064" s="3">
        <v>-3.2647269497840101</v>
      </c>
      <c r="G1064" s="3">
        <v>67.51146</v>
      </c>
      <c r="H1064" s="3">
        <v>-24.059100112485901</v>
      </c>
      <c r="I1064" s="3">
        <v>56.4</v>
      </c>
      <c r="J1064" s="3">
        <v>56.7</v>
      </c>
      <c r="K1064" s="3">
        <v>54.52</v>
      </c>
      <c r="L1064" s="3">
        <v>-38.672665916760401</v>
      </c>
    </row>
    <row r="1065" spans="1:12" ht="15" customHeight="1" x14ac:dyDescent="0.25">
      <c r="A1065" s="101">
        <v>43992</v>
      </c>
      <c r="B1065" s="3">
        <v>53.74</v>
      </c>
      <c r="C1065" s="99">
        <v>857300</v>
      </c>
      <c r="D1065" s="3">
        <v>-0.78000000000000103</v>
      </c>
      <c r="E1065" s="3">
        <v>-1.4306676449009501</v>
      </c>
      <c r="F1065" s="3">
        <v>-1.43066080929076</v>
      </c>
      <c r="G1065" s="3">
        <v>66.545599999999993</v>
      </c>
      <c r="H1065" s="3">
        <v>-25.145556805399298</v>
      </c>
      <c r="I1065" s="3">
        <v>54.72</v>
      </c>
      <c r="J1065" s="3">
        <v>55.84</v>
      </c>
      <c r="K1065" s="3">
        <v>53.34</v>
      </c>
      <c r="L1065" s="3">
        <v>-39.550056242969603</v>
      </c>
    </row>
    <row r="1066" spans="1:12" ht="15" customHeight="1" x14ac:dyDescent="0.25">
      <c r="A1066" s="101">
        <v>43993</v>
      </c>
      <c r="B1066" s="3">
        <v>51.84</v>
      </c>
      <c r="C1066" s="99">
        <v>1690846</v>
      </c>
      <c r="D1066" s="3">
        <v>-1.8999999999999899</v>
      </c>
      <c r="E1066" s="3">
        <v>-3.5355414960922902</v>
      </c>
      <c r="F1066" s="3">
        <v>-3.5355455507200801</v>
      </c>
      <c r="G1066" s="3">
        <v>64.192850000000007</v>
      </c>
      <c r="H1066" s="3">
        <v>-27.792069741282301</v>
      </c>
      <c r="I1066" s="3">
        <v>52</v>
      </c>
      <c r="J1066" s="3">
        <v>52.64</v>
      </c>
      <c r="K1066" s="3">
        <v>50.22</v>
      </c>
      <c r="L1066" s="3">
        <v>-41.6872890888638</v>
      </c>
    </row>
    <row r="1067" spans="1:12" ht="15" customHeight="1" x14ac:dyDescent="0.25">
      <c r="A1067" s="101">
        <v>43994</v>
      </c>
      <c r="B1067" s="3">
        <v>51.58</v>
      </c>
      <c r="C1067" s="99">
        <v>1543235</v>
      </c>
      <c r="D1067" s="3">
        <v>-0.260000000000005</v>
      </c>
      <c r="E1067" s="3">
        <v>-0.50154320987655299</v>
      </c>
      <c r="F1067" s="3">
        <v>-0.50154339618821897</v>
      </c>
      <c r="G1067" s="3">
        <v>63.870894999999997</v>
      </c>
      <c r="H1067" s="3">
        <v>-28.1542238470191</v>
      </c>
      <c r="I1067" s="3">
        <v>50.04</v>
      </c>
      <c r="J1067" s="3">
        <v>54.56</v>
      </c>
      <c r="K1067" s="3">
        <v>49.67</v>
      </c>
      <c r="L1067" s="3">
        <v>-41.979752530933602</v>
      </c>
    </row>
    <row r="1068" spans="1:12" ht="15" customHeight="1" x14ac:dyDescent="0.25">
      <c r="A1068" s="101">
        <v>43997</v>
      </c>
      <c r="B1068" s="3">
        <v>52.34</v>
      </c>
      <c r="C1068" s="99">
        <v>965939</v>
      </c>
      <c r="D1068" s="3">
        <v>0.760000000000005</v>
      </c>
      <c r="E1068" s="3">
        <v>1.47343931756496</v>
      </c>
      <c r="F1068" s="3">
        <v>1.4734489003167901</v>
      </c>
      <c r="G1068" s="3">
        <v>64.811999999999998</v>
      </c>
      <c r="H1068" s="3">
        <v>-27.0956130483689</v>
      </c>
      <c r="I1068" s="3">
        <v>50</v>
      </c>
      <c r="J1068" s="3">
        <v>52.96</v>
      </c>
      <c r="K1068" s="3">
        <v>50</v>
      </c>
      <c r="L1068" s="3">
        <v>-41.1248593925759</v>
      </c>
    </row>
    <row r="1069" spans="1:12" ht="15" customHeight="1" x14ac:dyDescent="0.25">
      <c r="A1069" s="101">
        <v>43998</v>
      </c>
      <c r="B1069" s="3">
        <v>52.16</v>
      </c>
      <c r="C1069" s="99">
        <v>958186</v>
      </c>
      <c r="D1069" s="3">
        <v>-0.18000000000000599</v>
      </c>
      <c r="E1069" s="3">
        <v>-0.34390523500192799</v>
      </c>
      <c r="F1069" s="3">
        <v>-0.34391779300129099</v>
      </c>
      <c r="G1069" s="3">
        <v>64.589100000000002</v>
      </c>
      <c r="H1069" s="3">
        <v>-27.346344206974099</v>
      </c>
      <c r="I1069" s="3">
        <v>53.74</v>
      </c>
      <c r="J1069" s="3">
        <v>54.3</v>
      </c>
      <c r="K1069" s="3">
        <v>52.04</v>
      </c>
      <c r="L1069" s="3">
        <v>-41.327334083239599</v>
      </c>
    </row>
    <row r="1070" spans="1:12" ht="15" customHeight="1" x14ac:dyDescent="0.25">
      <c r="A1070" s="101">
        <v>43999</v>
      </c>
      <c r="B1070" s="3">
        <v>52.54</v>
      </c>
      <c r="C1070" s="99">
        <v>683433</v>
      </c>
      <c r="D1070" s="3">
        <v>0.380000000000002</v>
      </c>
      <c r="E1070" s="3">
        <v>0.72852760736197197</v>
      </c>
      <c r="F1070" s="3">
        <v>0.728534690837912</v>
      </c>
      <c r="G1070" s="3">
        <v>65.059653999999995</v>
      </c>
      <c r="H1070" s="3">
        <v>-26.817037120359899</v>
      </c>
      <c r="I1070" s="3">
        <v>52.64</v>
      </c>
      <c r="J1070" s="3">
        <v>53.3</v>
      </c>
      <c r="K1070" s="3">
        <v>51.76</v>
      </c>
      <c r="L1070" s="3">
        <v>-40.899887514060701</v>
      </c>
    </row>
    <row r="1071" spans="1:12" ht="15" customHeight="1" x14ac:dyDescent="0.25">
      <c r="A1071" s="101">
        <v>44000</v>
      </c>
      <c r="B1071" s="3">
        <v>53</v>
      </c>
      <c r="C1071" s="99">
        <v>977438</v>
      </c>
      <c r="D1071" s="3">
        <v>0.46</v>
      </c>
      <c r="E1071" s="3">
        <v>0.87552341073469098</v>
      </c>
      <c r="F1071" s="3">
        <v>0.87552110252540005</v>
      </c>
      <c r="G1071" s="3">
        <v>65.629265000000004</v>
      </c>
      <c r="H1071" s="3">
        <v>-26.176304836895302</v>
      </c>
      <c r="I1071" s="3">
        <v>52</v>
      </c>
      <c r="J1071" s="3">
        <v>53.32</v>
      </c>
      <c r="K1071" s="3">
        <v>51.58</v>
      </c>
      <c r="L1071" s="3">
        <v>-40.3824521934758</v>
      </c>
    </row>
    <row r="1072" spans="1:12" ht="15" customHeight="1" x14ac:dyDescent="0.25">
      <c r="A1072" s="101">
        <v>44004</v>
      </c>
      <c r="B1072" s="3">
        <v>54.22</v>
      </c>
      <c r="C1072" s="99">
        <v>1173535</v>
      </c>
      <c r="D1072" s="3">
        <v>1.21999999999999</v>
      </c>
      <c r="E1072" s="3">
        <v>2.3018867924528199</v>
      </c>
      <c r="F1072" s="3">
        <v>2.3018923036849301</v>
      </c>
      <c r="G1072" s="3">
        <v>67.139979999999994</v>
      </c>
      <c r="H1072" s="3">
        <v>-24.476962879639999</v>
      </c>
      <c r="I1072" s="3">
        <v>52.9</v>
      </c>
      <c r="J1072" s="3">
        <v>54.9</v>
      </c>
      <c r="K1072" s="3">
        <v>51.64</v>
      </c>
      <c r="L1072" s="3">
        <v>-39.010123734533103</v>
      </c>
    </row>
    <row r="1073" spans="1:12" ht="15" customHeight="1" x14ac:dyDescent="0.25">
      <c r="A1073" s="101">
        <v>44005</v>
      </c>
      <c r="B1073" s="3">
        <v>55.78</v>
      </c>
      <c r="C1073" s="99">
        <v>1845192</v>
      </c>
      <c r="D1073" s="3">
        <v>1.56</v>
      </c>
      <c r="E1073" s="3">
        <v>2.8771670970121699</v>
      </c>
      <c r="F1073" s="3">
        <v>2.8771530763041802</v>
      </c>
      <c r="G1073" s="3">
        <v>69.071700000000007</v>
      </c>
      <c r="H1073" s="3">
        <v>-22.304049493813199</v>
      </c>
      <c r="I1073" s="3">
        <v>55</v>
      </c>
      <c r="J1073" s="3">
        <v>56.3</v>
      </c>
      <c r="K1073" s="3">
        <v>55</v>
      </c>
      <c r="L1073" s="3">
        <v>-37.255343082114699</v>
      </c>
    </row>
    <row r="1074" spans="1:12" ht="15" customHeight="1" x14ac:dyDescent="0.25">
      <c r="A1074" s="101">
        <v>44006</v>
      </c>
      <c r="B1074" s="3">
        <v>55.3</v>
      </c>
      <c r="C1074" s="99">
        <v>1273293</v>
      </c>
      <c r="D1074" s="3">
        <v>-0.48000000000000398</v>
      </c>
      <c r="E1074" s="3">
        <v>-0.860523485120123</v>
      </c>
      <c r="F1074" s="3">
        <v>-0.86051885214930501</v>
      </c>
      <c r="G1074" s="3">
        <v>68.477324999999993</v>
      </c>
      <c r="H1074" s="3">
        <v>-22.972637795275599</v>
      </c>
      <c r="I1074" s="3">
        <v>56.3</v>
      </c>
      <c r="J1074" s="3">
        <v>57.8</v>
      </c>
      <c r="K1074" s="3">
        <v>55.3</v>
      </c>
      <c r="L1074" s="3">
        <v>-37.7952755905511</v>
      </c>
    </row>
    <row r="1075" spans="1:12" ht="15" customHeight="1" x14ac:dyDescent="0.25">
      <c r="A1075" s="101">
        <v>44007</v>
      </c>
      <c r="B1075" s="3">
        <v>53.92</v>
      </c>
      <c r="C1075" s="99">
        <v>1182789</v>
      </c>
      <c r="D1075" s="3">
        <v>-1.3799999999999899</v>
      </c>
      <c r="E1075" s="3">
        <v>-2.4954792043399499</v>
      </c>
      <c r="F1075" s="3">
        <v>-2.4954815334857199</v>
      </c>
      <c r="G1075" s="3">
        <v>66.768485999999996</v>
      </c>
      <c r="H1075" s="3">
        <v>-24.894841394825601</v>
      </c>
      <c r="I1075" s="3">
        <v>54.76</v>
      </c>
      <c r="J1075" s="3">
        <v>55.56</v>
      </c>
      <c r="K1075" s="3">
        <v>53.56</v>
      </c>
      <c r="L1075" s="3">
        <v>-39.347581552305897</v>
      </c>
    </row>
    <row r="1076" spans="1:12" ht="15" customHeight="1" x14ac:dyDescent="0.25">
      <c r="A1076" s="101">
        <v>44008</v>
      </c>
      <c r="B1076" s="3">
        <v>56.36</v>
      </c>
      <c r="C1076" s="99">
        <v>1151605</v>
      </c>
      <c r="D1076" s="3">
        <v>2.4399999999999902</v>
      </c>
      <c r="E1076" s="3">
        <v>4.5252225519287697</v>
      </c>
      <c r="F1076" s="3">
        <v>4.5252246696143503</v>
      </c>
      <c r="G1076" s="3">
        <v>69.789910000000006</v>
      </c>
      <c r="H1076" s="3">
        <v>-21.496164229471301</v>
      </c>
      <c r="I1076" s="3">
        <v>55.1</v>
      </c>
      <c r="J1076" s="3">
        <v>56.98</v>
      </c>
      <c r="K1076" s="3">
        <v>54.4</v>
      </c>
      <c r="L1076" s="3">
        <v>-36.602924634420702</v>
      </c>
    </row>
    <row r="1077" spans="1:12" ht="15" customHeight="1" x14ac:dyDescent="0.25">
      <c r="A1077" s="101">
        <v>44011</v>
      </c>
      <c r="B1077" s="3">
        <v>56.86</v>
      </c>
      <c r="C1077" s="99">
        <v>1196496</v>
      </c>
      <c r="D1077" s="3">
        <v>0.5</v>
      </c>
      <c r="E1077" s="3">
        <v>0.88715400993613003</v>
      </c>
      <c r="F1077" s="3">
        <v>0.88716262852321903</v>
      </c>
      <c r="G1077" s="3">
        <v>70.409059999999997</v>
      </c>
      <c r="H1077" s="3">
        <v>-20.7997075365579</v>
      </c>
      <c r="I1077" s="3">
        <v>57</v>
      </c>
      <c r="J1077" s="3">
        <v>58.34</v>
      </c>
      <c r="K1077" s="3">
        <v>55.94</v>
      </c>
      <c r="L1077" s="3">
        <v>-36.040494938132703</v>
      </c>
    </row>
    <row r="1078" spans="1:12" ht="15" customHeight="1" x14ac:dyDescent="0.25">
      <c r="A1078" s="101">
        <v>44012</v>
      </c>
      <c r="B1078" s="3">
        <v>55.72</v>
      </c>
      <c r="C1078" s="99">
        <v>1157936</v>
      </c>
      <c r="D1078" s="3">
        <v>-1.1399999999999999</v>
      </c>
      <c r="E1078" s="3">
        <v>-2.0049243756595101</v>
      </c>
      <c r="F1078" s="3">
        <v>-2.0049323197895199</v>
      </c>
      <c r="G1078" s="3">
        <v>68.997405999999998</v>
      </c>
      <c r="H1078" s="3">
        <v>-22.3876197975253</v>
      </c>
      <c r="I1078" s="3">
        <v>57.06</v>
      </c>
      <c r="J1078" s="3">
        <v>57.48</v>
      </c>
      <c r="K1078" s="3">
        <v>55.52</v>
      </c>
      <c r="L1078" s="3">
        <v>-37.322834645669197</v>
      </c>
    </row>
    <row r="1079" spans="1:12" ht="15" customHeight="1" x14ac:dyDescent="0.25">
      <c r="A1079" s="101">
        <v>44013</v>
      </c>
      <c r="B1079" s="3">
        <v>57.44</v>
      </c>
      <c r="C1079" s="99">
        <v>873434</v>
      </c>
      <c r="D1079" s="3">
        <v>1.71999999999999</v>
      </c>
      <c r="E1079" s="3">
        <v>3.08686288585786</v>
      </c>
      <c r="F1079" s="3">
        <v>3.0868609756140799</v>
      </c>
      <c r="G1079" s="3">
        <v>71.127260000000007</v>
      </c>
      <c r="H1079" s="3">
        <v>-19.991833520809799</v>
      </c>
      <c r="I1079" s="3">
        <v>55.92</v>
      </c>
      <c r="J1079" s="3">
        <v>57.8</v>
      </c>
      <c r="K1079" s="3">
        <v>55.84</v>
      </c>
      <c r="L1079" s="3">
        <v>-35.388076490438699</v>
      </c>
    </row>
    <row r="1080" spans="1:12" ht="15" customHeight="1" x14ac:dyDescent="0.25">
      <c r="A1080" s="101">
        <v>44014</v>
      </c>
      <c r="B1080" s="3">
        <v>57.52</v>
      </c>
      <c r="C1080" s="99">
        <v>1233199</v>
      </c>
      <c r="D1080" s="3">
        <v>8.00000000000054E-2</v>
      </c>
      <c r="E1080" s="3">
        <v>0.139275766016733</v>
      </c>
      <c r="F1080" s="3">
        <v>0.139279932897729</v>
      </c>
      <c r="G1080" s="3">
        <v>71.226326</v>
      </c>
      <c r="H1080" s="3">
        <v>-19.880398200224899</v>
      </c>
      <c r="I1080" s="3">
        <v>57.52</v>
      </c>
      <c r="J1080" s="3">
        <v>58.64</v>
      </c>
      <c r="K1080" s="3">
        <v>57.5</v>
      </c>
      <c r="L1080" s="3">
        <v>-35.298087739032603</v>
      </c>
    </row>
    <row r="1081" spans="1:12" ht="15" customHeight="1" x14ac:dyDescent="0.25">
      <c r="A1081" s="101">
        <v>44015</v>
      </c>
      <c r="B1081" s="3">
        <v>58.02</v>
      </c>
      <c r="C1081" s="99">
        <v>757589</v>
      </c>
      <c r="D1081" s="3">
        <v>0.5</v>
      </c>
      <c r="E1081" s="3">
        <v>0.86926286509039197</v>
      </c>
      <c r="F1081" s="3">
        <v>0.86926286216140103</v>
      </c>
      <c r="G1081" s="3">
        <v>71.845470000000006</v>
      </c>
      <c r="H1081" s="3">
        <v>-19.1839482564679</v>
      </c>
      <c r="I1081" s="3">
        <v>58.4</v>
      </c>
      <c r="J1081" s="3">
        <v>58.4</v>
      </c>
      <c r="K1081" s="3">
        <v>57.32</v>
      </c>
      <c r="L1081" s="3">
        <v>-34.735658042744603</v>
      </c>
    </row>
    <row r="1082" spans="1:12" ht="15" customHeight="1" x14ac:dyDescent="0.25">
      <c r="A1082" s="101">
        <v>44018</v>
      </c>
      <c r="B1082" s="3">
        <v>57.98</v>
      </c>
      <c r="C1082" s="99">
        <v>1145060</v>
      </c>
      <c r="D1082" s="3">
        <v>-4.0000000000006197E-2</v>
      </c>
      <c r="E1082" s="3">
        <v>-6.8941744226136401E-2</v>
      </c>
      <c r="F1082" s="3">
        <v>-6.8939628344011294E-2</v>
      </c>
      <c r="G1082" s="3">
        <v>71.795940000000002</v>
      </c>
      <c r="H1082" s="3">
        <v>-19.239662542182199</v>
      </c>
      <c r="I1082" s="3">
        <v>58.36</v>
      </c>
      <c r="J1082" s="3">
        <v>58.9</v>
      </c>
      <c r="K1082" s="3">
        <v>57.58</v>
      </c>
      <c r="L1082" s="3">
        <v>-34.780652418447701</v>
      </c>
    </row>
    <row r="1083" spans="1:12" ht="15" customHeight="1" x14ac:dyDescent="0.25">
      <c r="A1083" s="101">
        <v>44019</v>
      </c>
      <c r="B1083" s="3">
        <v>58.06</v>
      </c>
      <c r="C1083" s="99">
        <v>1091641</v>
      </c>
      <c r="D1083" s="3">
        <v>8.00000000000054E-2</v>
      </c>
      <c r="E1083" s="3">
        <v>0.13797861331494801</v>
      </c>
      <c r="F1083" s="3">
        <v>0.13797994705551</v>
      </c>
      <c r="G1083" s="3">
        <v>71.895004</v>
      </c>
      <c r="H1083" s="3">
        <v>-19.128229471316001</v>
      </c>
      <c r="I1083" s="3">
        <v>57.98</v>
      </c>
      <c r="J1083" s="3">
        <v>58.28</v>
      </c>
      <c r="K1083" s="3">
        <v>57.46</v>
      </c>
      <c r="L1083" s="3">
        <v>-34.690663667041598</v>
      </c>
    </row>
    <row r="1084" spans="1:12" ht="15" customHeight="1" x14ac:dyDescent="0.25">
      <c r="A1084" s="101">
        <v>44020</v>
      </c>
      <c r="B1084" s="3">
        <v>60.52</v>
      </c>
      <c r="C1084" s="99">
        <v>4714613</v>
      </c>
      <c r="D1084" s="3">
        <v>2.46</v>
      </c>
      <c r="E1084" s="3">
        <v>4.2369962108163897</v>
      </c>
      <c r="F1084" s="3">
        <v>4.2369926010435899</v>
      </c>
      <c r="G1084" s="3">
        <v>74.941190000000006</v>
      </c>
      <c r="H1084" s="3">
        <v>-15.701698537682701</v>
      </c>
      <c r="I1084" s="3">
        <v>61.06</v>
      </c>
      <c r="J1084" s="3">
        <v>62.96</v>
      </c>
      <c r="K1084" s="3">
        <v>60.52</v>
      </c>
      <c r="L1084" s="3">
        <v>-31.923509561304801</v>
      </c>
    </row>
    <row r="1085" spans="1:12" ht="15" customHeight="1" x14ac:dyDescent="0.25">
      <c r="A1085" s="101">
        <v>44021</v>
      </c>
      <c r="B1085" s="3">
        <v>59.5</v>
      </c>
      <c r="C1085" s="99">
        <v>2580141</v>
      </c>
      <c r="D1085" s="3">
        <v>-1.02</v>
      </c>
      <c r="E1085" s="3">
        <v>-1.68539325842697</v>
      </c>
      <c r="F1085" s="3">
        <v>-1.6853882357619401</v>
      </c>
      <c r="G1085" s="3">
        <v>73.678139999999999</v>
      </c>
      <c r="H1085" s="3">
        <v>-17.122452193475802</v>
      </c>
      <c r="I1085" s="3">
        <v>62.06</v>
      </c>
      <c r="J1085" s="3">
        <v>62.6</v>
      </c>
      <c r="K1085" s="3">
        <v>59.08</v>
      </c>
      <c r="L1085" s="3">
        <v>-33.070866141732203</v>
      </c>
    </row>
    <row r="1086" spans="1:12" ht="15" customHeight="1" x14ac:dyDescent="0.25">
      <c r="A1086" s="101">
        <v>44022</v>
      </c>
      <c r="B1086" s="3">
        <v>59.78</v>
      </c>
      <c r="C1086" s="99">
        <v>1595181</v>
      </c>
      <c r="D1086" s="3">
        <v>0.28000000000000103</v>
      </c>
      <c r="E1086" s="3">
        <v>0.47058823529411098</v>
      </c>
      <c r="F1086" s="3">
        <v>0.47058734110281197</v>
      </c>
      <c r="G1086" s="3">
        <v>74.024860000000004</v>
      </c>
      <c r="H1086" s="3">
        <v>-16.732440944881802</v>
      </c>
      <c r="I1086" s="3">
        <v>59.36</v>
      </c>
      <c r="J1086" s="3">
        <v>60.64</v>
      </c>
      <c r="K1086" s="3">
        <v>59.1</v>
      </c>
      <c r="L1086" s="3">
        <v>-32.755905511811001</v>
      </c>
    </row>
    <row r="1087" spans="1:12" ht="15" customHeight="1" x14ac:dyDescent="0.25">
      <c r="A1087" s="101">
        <v>44025</v>
      </c>
      <c r="B1087" s="3">
        <v>59.72</v>
      </c>
      <c r="C1087" s="99">
        <v>1149034</v>
      </c>
      <c r="D1087" s="3">
        <v>-6.0000000000002197E-2</v>
      </c>
      <c r="E1087" s="3">
        <v>-0.100368016058882</v>
      </c>
      <c r="F1087" s="3">
        <v>-0.10037168594443301</v>
      </c>
      <c r="G1087" s="3">
        <v>73.950559999999996</v>
      </c>
      <c r="H1087" s="3">
        <v>-16.816017997750201</v>
      </c>
      <c r="I1087" s="3">
        <v>60.5</v>
      </c>
      <c r="J1087" s="3">
        <v>60.58</v>
      </c>
      <c r="K1087" s="3">
        <v>59.1</v>
      </c>
      <c r="L1087" s="3">
        <v>-32.823397075365499</v>
      </c>
    </row>
    <row r="1088" spans="1:12" ht="15" customHeight="1" x14ac:dyDescent="0.25">
      <c r="A1088" s="101">
        <v>44026</v>
      </c>
      <c r="B1088" s="3">
        <v>59.94</v>
      </c>
      <c r="C1088" s="99">
        <v>1626351</v>
      </c>
      <c r="D1088" s="3">
        <v>0.219999999999998</v>
      </c>
      <c r="E1088" s="3">
        <v>0.36838580040188201</v>
      </c>
      <c r="F1088" s="3">
        <v>0.368386662656772</v>
      </c>
      <c r="G1088" s="3">
        <v>74.222983999999997</v>
      </c>
      <c r="H1088" s="3">
        <v>-16.509579302587099</v>
      </c>
      <c r="I1088" s="3">
        <v>59.5</v>
      </c>
      <c r="J1088" s="3">
        <v>60.24</v>
      </c>
      <c r="K1088" s="3">
        <v>58.92</v>
      </c>
      <c r="L1088" s="3">
        <v>-32.575928008998801</v>
      </c>
    </row>
    <row r="1089" spans="1:12" ht="15" customHeight="1" x14ac:dyDescent="0.25">
      <c r="A1089" s="101">
        <v>44027</v>
      </c>
      <c r="B1089" s="3">
        <v>59</v>
      </c>
      <c r="C1089" s="99">
        <v>1659141</v>
      </c>
      <c r="D1089" s="3">
        <v>-0.93999999999999695</v>
      </c>
      <c r="E1089" s="3">
        <v>-1.56823490156823</v>
      </c>
      <c r="F1089" s="3">
        <v>-1.56823929363982</v>
      </c>
      <c r="G1089" s="3">
        <v>73.058989999999994</v>
      </c>
      <c r="H1089" s="3">
        <v>-17.818908886389199</v>
      </c>
      <c r="I1089" s="3">
        <v>60.02</v>
      </c>
      <c r="J1089" s="3">
        <v>60.38</v>
      </c>
      <c r="K1089" s="3">
        <v>58.92</v>
      </c>
      <c r="L1089" s="3">
        <v>-33.633295838020203</v>
      </c>
    </row>
    <row r="1090" spans="1:12" ht="15" customHeight="1" x14ac:dyDescent="0.25">
      <c r="A1090" s="101">
        <v>44028</v>
      </c>
      <c r="B1090" s="3">
        <v>60.04</v>
      </c>
      <c r="C1090" s="99">
        <v>1421022</v>
      </c>
      <c r="D1090" s="3">
        <v>1.03999999999999</v>
      </c>
      <c r="E1090" s="3">
        <v>1.7627118644067701</v>
      </c>
      <c r="F1090" s="3">
        <v>1.7627125696646</v>
      </c>
      <c r="G1090" s="3">
        <v>74.346810000000005</v>
      </c>
      <c r="H1090" s="3">
        <v>-16.370292463441999</v>
      </c>
      <c r="I1090" s="3">
        <v>59.2</v>
      </c>
      <c r="J1090" s="3">
        <v>61.28</v>
      </c>
      <c r="K1090" s="3">
        <v>58.66</v>
      </c>
      <c r="L1090" s="3">
        <v>-32.463442069741198</v>
      </c>
    </row>
    <row r="1091" spans="1:12" ht="15" customHeight="1" x14ac:dyDescent="0.25">
      <c r="A1091" s="101">
        <v>44029</v>
      </c>
      <c r="B1091" s="3">
        <v>59.56</v>
      </c>
      <c r="C1091" s="99">
        <v>1040695.99999999</v>
      </c>
      <c r="D1091" s="3">
        <v>-0.47999999999999599</v>
      </c>
      <c r="E1091" s="3">
        <v>-0.79946702198533304</v>
      </c>
      <c r="F1091" s="3">
        <v>-0.79946940561403901</v>
      </c>
      <c r="G1091" s="3">
        <v>73.752430000000004</v>
      </c>
      <c r="H1091" s="3">
        <v>-17.038886389201298</v>
      </c>
      <c r="I1091" s="3">
        <v>60.2</v>
      </c>
      <c r="J1091" s="3">
        <v>60.5</v>
      </c>
      <c r="K1091" s="3">
        <v>59.54</v>
      </c>
      <c r="L1091" s="3">
        <v>-33.003374578177699</v>
      </c>
    </row>
    <row r="1092" spans="1:12" ht="15" customHeight="1" x14ac:dyDescent="0.25">
      <c r="A1092" s="101">
        <v>44032</v>
      </c>
      <c r="B1092" s="3">
        <v>60.14</v>
      </c>
      <c r="C1092" s="99">
        <v>1055852</v>
      </c>
      <c r="D1092" s="3">
        <v>0.57999999999999796</v>
      </c>
      <c r="E1092" s="3">
        <v>0.97380792478172196</v>
      </c>
      <c r="F1092" s="3">
        <v>0.97381198151709203</v>
      </c>
      <c r="G1092" s="3">
        <v>74.470640000000003</v>
      </c>
      <c r="H1092" s="3">
        <v>-16.231001124859301</v>
      </c>
      <c r="I1092" s="3">
        <v>59.56</v>
      </c>
      <c r="J1092" s="3">
        <v>60.74</v>
      </c>
      <c r="K1092" s="3">
        <v>59.2</v>
      </c>
      <c r="L1092" s="3">
        <v>-32.350956130483603</v>
      </c>
    </row>
    <row r="1093" spans="1:12" ht="15" customHeight="1" x14ac:dyDescent="0.25">
      <c r="A1093" s="101">
        <v>44033</v>
      </c>
      <c r="B1093" s="3">
        <v>59.42</v>
      </c>
      <c r="C1093" s="99">
        <v>1527818</v>
      </c>
      <c r="D1093" s="3">
        <v>-0.71999999999999797</v>
      </c>
      <c r="E1093" s="3">
        <v>-1.1972065181243701</v>
      </c>
      <c r="F1093" s="3">
        <v>-1.19721006829</v>
      </c>
      <c r="G1093" s="3">
        <v>73.579070000000002</v>
      </c>
      <c r="H1093" s="3">
        <v>-17.233892013498298</v>
      </c>
      <c r="I1093" s="3">
        <v>60.74</v>
      </c>
      <c r="J1093" s="3">
        <v>61</v>
      </c>
      <c r="K1093" s="3">
        <v>59.04</v>
      </c>
      <c r="L1093" s="3">
        <v>-33.1608548931383</v>
      </c>
    </row>
    <row r="1094" spans="1:12" ht="15" customHeight="1" x14ac:dyDescent="0.25">
      <c r="A1094" s="101">
        <v>44034</v>
      </c>
      <c r="B1094" s="3">
        <v>60.06</v>
      </c>
      <c r="C1094" s="99">
        <v>877616</v>
      </c>
      <c r="D1094" s="3">
        <v>0.64</v>
      </c>
      <c r="E1094" s="3">
        <v>1.0770784247728</v>
      </c>
      <c r="F1094" s="3">
        <v>1.0770861876889499</v>
      </c>
      <c r="G1094" s="3">
        <v>74.371579999999994</v>
      </c>
      <c r="H1094" s="3">
        <v>-16.342429696287901</v>
      </c>
      <c r="I1094" s="3">
        <v>59.42</v>
      </c>
      <c r="J1094" s="3">
        <v>60.06</v>
      </c>
      <c r="K1094" s="3">
        <v>59.02</v>
      </c>
      <c r="L1094" s="3">
        <v>-32.440944881889699</v>
      </c>
    </row>
    <row r="1095" spans="1:12" ht="15" customHeight="1" x14ac:dyDescent="0.25">
      <c r="A1095" s="101">
        <v>44035</v>
      </c>
      <c r="B1095" s="3">
        <v>60.24</v>
      </c>
      <c r="C1095" s="99">
        <v>1322121</v>
      </c>
      <c r="D1095" s="3">
        <v>0.17999999999999899</v>
      </c>
      <c r="E1095" s="3">
        <v>0.29970029970029999</v>
      </c>
      <c r="F1095" s="3">
        <v>0.299697814675981</v>
      </c>
      <c r="G1095" s="3">
        <v>74.594470000000001</v>
      </c>
      <c r="H1095" s="3">
        <v>-16.091709786276699</v>
      </c>
      <c r="I1095" s="3">
        <v>60.2</v>
      </c>
      <c r="J1095" s="3">
        <v>60.42</v>
      </c>
      <c r="K1095" s="3">
        <v>59.16</v>
      </c>
      <c r="L1095" s="3">
        <v>-32.238470191226099</v>
      </c>
    </row>
    <row r="1096" spans="1:12" ht="15" customHeight="1" x14ac:dyDescent="0.25">
      <c r="A1096" s="101">
        <v>44036</v>
      </c>
      <c r="B1096" s="3">
        <v>58.14</v>
      </c>
      <c r="C1096" s="99">
        <v>2688369</v>
      </c>
      <c r="D1096" s="3">
        <v>-2.1</v>
      </c>
      <c r="E1096" s="3">
        <v>-3.4860557768924201</v>
      </c>
      <c r="F1096" s="3">
        <v>-3.4860573444653502</v>
      </c>
      <c r="G1096" s="3">
        <v>71.994063999999995</v>
      </c>
      <c r="H1096" s="3">
        <v>-19.0168008998875</v>
      </c>
      <c r="I1096" s="3">
        <v>60.54</v>
      </c>
      <c r="J1096" s="3">
        <v>60.54</v>
      </c>
      <c r="K1096" s="3">
        <v>56.24</v>
      </c>
      <c r="L1096" s="3">
        <v>-34.600674915635501</v>
      </c>
    </row>
    <row r="1097" spans="1:12" ht="15" customHeight="1" x14ac:dyDescent="0.25">
      <c r="A1097" s="101">
        <v>44039</v>
      </c>
      <c r="B1097" s="3">
        <v>63.26</v>
      </c>
      <c r="C1097" s="99">
        <v>4724028</v>
      </c>
      <c r="D1097" s="3">
        <v>5.1199999999999903</v>
      </c>
      <c r="E1097" s="3">
        <v>8.8063295493635998</v>
      </c>
      <c r="F1097" s="3">
        <v>8.8063315886709894</v>
      </c>
      <c r="G1097" s="3">
        <v>78.334100000000007</v>
      </c>
      <c r="H1097" s="3">
        <v>-11.885151856017901</v>
      </c>
      <c r="I1097" s="3">
        <v>59.78</v>
      </c>
      <c r="J1097" s="3">
        <v>63.96</v>
      </c>
      <c r="K1097" s="3">
        <v>59.3</v>
      </c>
      <c r="L1097" s="3">
        <v>-28.841394825646798</v>
      </c>
    </row>
    <row r="1098" spans="1:12" ht="15" customHeight="1" x14ac:dyDescent="0.25">
      <c r="A1098" s="101">
        <v>44040</v>
      </c>
      <c r="B1098" s="3">
        <v>64</v>
      </c>
      <c r="C1098" s="99">
        <v>1906244</v>
      </c>
      <c r="D1098" s="3">
        <v>0.74000000000000199</v>
      </c>
      <c r="E1098" s="3">
        <v>1.1697755295605401</v>
      </c>
      <c r="F1098" s="3">
        <v>1.1697779128118899</v>
      </c>
      <c r="G1098" s="3">
        <v>79.250434999999996</v>
      </c>
      <c r="H1098" s="3">
        <v>-10.854403824521899</v>
      </c>
      <c r="I1098" s="3">
        <v>63.46</v>
      </c>
      <c r="J1098" s="3">
        <v>64.2</v>
      </c>
      <c r="K1098" s="3">
        <v>61.9</v>
      </c>
      <c r="L1098" s="3">
        <v>-28.008998875140598</v>
      </c>
    </row>
    <row r="1099" spans="1:12" ht="15" customHeight="1" x14ac:dyDescent="0.25">
      <c r="A1099" s="101">
        <v>44041</v>
      </c>
      <c r="B1099" s="3">
        <v>64.900000000000006</v>
      </c>
      <c r="C1099" s="99">
        <v>1929451</v>
      </c>
      <c r="D1099" s="3">
        <v>0.90000000000000502</v>
      </c>
      <c r="E1099" s="3">
        <v>1.40625</v>
      </c>
      <c r="F1099" s="3">
        <v>1.4062446471114001</v>
      </c>
      <c r="G1099" s="3">
        <v>80.364890000000003</v>
      </c>
      <c r="H1099" s="3">
        <v>-9.6007986501687306</v>
      </c>
      <c r="I1099" s="3">
        <v>64.900000000000006</v>
      </c>
      <c r="J1099" s="3">
        <v>65.680000000000007</v>
      </c>
      <c r="K1099" s="3">
        <v>64.599999999999994</v>
      </c>
      <c r="L1099" s="3">
        <v>-26.996625421822198</v>
      </c>
    </row>
    <row r="1100" spans="1:12" ht="15" customHeight="1" x14ac:dyDescent="0.25">
      <c r="A1100" s="101">
        <v>44042</v>
      </c>
      <c r="B1100" s="3">
        <v>63</v>
      </c>
      <c r="C1100" s="99">
        <v>1474249</v>
      </c>
      <c r="D1100" s="3">
        <v>-1.9</v>
      </c>
      <c r="E1100" s="3">
        <v>-2.9275808936826002</v>
      </c>
      <c r="F1100" s="3">
        <v>-2.9275769555585698</v>
      </c>
      <c r="G1100" s="3">
        <v>78.012146000000001</v>
      </c>
      <c r="H1100" s="3">
        <v>-12.247304836895299</v>
      </c>
      <c r="I1100" s="3">
        <v>64.92</v>
      </c>
      <c r="J1100" s="3">
        <v>65.3</v>
      </c>
      <c r="K1100" s="3">
        <v>62.66</v>
      </c>
      <c r="L1100" s="3">
        <v>-29.133858267716501</v>
      </c>
    </row>
    <row r="1101" spans="1:12" ht="15" customHeight="1" x14ac:dyDescent="0.25">
      <c r="A1101" s="101">
        <v>44043</v>
      </c>
      <c r="B1101" s="3">
        <v>61.2</v>
      </c>
      <c r="C1101" s="99">
        <v>1331614</v>
      </c>
      <c r="D1101" s="3">
        <v>-1.7999999999999901</v>
      </c>
      <c r="E1101" s="3">
        <v>-2.8571428571428501</v>
      </c>
      <c r="F1101" s="3">
        <v>-2.8571448348568702</v>
      </c>
      <c r="G1101" s="3">
        <v>75.783225999999999</v>
      </c>
      <c r="H1101" s="3">
        <v>-14.7545264341957</v>
      </c>
      <c r="I1101" s="3">
        <v>63</v>
      </c>
      <c r="J1101" s="3">
        <v>64</v>
      </c>
      <c r="K1101" s="3">
        <v>61.14</v>
      </c>
      <c r="L1101" s="3">
        <v>-31.158605174353202</v>
      </c>
    </row>
    <row r="1102" spans="1:12" ht="15" customHeight="1" x14ac:dyDescent="0.25">
      <c r="A1102" s="101">
        <v>44046</v>
      </c>
      <c r="B1102" s="3">
        <v>61.7</v>
      </c>
      <c r="C1102" s="99">
        <v>1619542</v>
      </c>
      <c r="D1102" s="3">
        <v>0.5</v>
      </c>
      <c r="E1102" s="3">
        <v>0.81699346405228401</v>
      </c>
      <c r="F1102" s="3">
        <v>0.81699345974002302</v>
      </c>
      <c r="G1102" s="3">
        <v>76.402370000000005</v>
      </c>
      <c r="H1102" s="3">
        <v>-14.0580764904386</v>
      </c>
      <c r="I1102" s="3">
        <v>61.5</v>
      </c>
      <c r="J1102" s="3">
        <v>61.96</v>
      </c>
      <c r="K1102" s="3">
        <v>60.14</v>
      </c>
      <c r="L1102" s="3">
        <v>-30.596175478065199</v>
      </c>
    </row>
    <row r="1103" spans="1:12" ht="15" customHeight="1" x14ac:dyDescent="0.25">
      <c r="A1103" s="101">
        <v>44047</v>
      </c>
      <c r="B1103" s="3">
        <v>62.52</v>
      </c>
      <c r="C1103" s="99">
        <v>1382325</v>
      </c>
      <c r="D1103" s="3">
        <v>0.82</v>
      </c>
      <c r="E1103" s="3">
        <v>1.3290113452188099</v>
      </c>
      <c r="F1103" s="3">
        <v>1.32900327568372</v>
      </c>
      <c r="G1103" s="3">
        <v>77.417760000000001</v>
      </c>
      <c r="H1103" s="3">
        <v>-12.915905511810999</v>
      </c>
      <c r="I1103" s="3">
        <v>61.9</v>
      </c>
      <c r="J1103" s="3">
        <v>62.72</v>
      </c>
      <c r="K1103" s="3">
        <v>61.24</v>
      </c>
      <c r="L1103" s="3">
        <v>-29.673790776152899</v>
      </c>
    </row>
    <row r="1104" spans="1:12" ht="15" customHeight="1" x14ac:dyDescent="0.25">
      <c r="A1104" s="101">
        <v>44048</v>
      </c>
      <c r="B1104" s="3">
        <v>64.64</v>
      </c>
      <c r="C1104" s="99">
        <v>1299359</v>
      </c>
      <c r="D1104" s="3">
        <v>2.1199999999999899</v>
      </c>
      <c r="E1104" s="3">
        <v>3.39091490722969</v>
      </c>
      <c r="F1104" s="3">
        <v>3.3909273531034598</v>
      </c>
      <c r="G1104" s="3">
        <v>80.042940000000002</v>
      </c>
      <c r="H1104" s="3">
        <v>-9.9629471316085496</v>
      </c>
      <c r="I1104" s="3">
        <v>62</v>
      </c>
      <c r="J1104" s="3">
        <v>64.900000000000006</v>
      </c>
      <c r="K1104" s="3">
        <v>62</v>
      </c>
      <c r="L1104" s="3">
        <v>-27.289088863892001</v>
      </c>
    </row>
    <row r="1105" spans="1:12" ht="15" customHeight="1" x14ac:dyDescent="0.25">
      <c r="A1105" s="101">
        <v>44049</v>
      </c>
      <c r="B1105" s="3">
        <v>65</v>
      </c>
      <c r="C1105" s="99">
        <v>1705017</v>
      </c>
      <c r="D1105" s="3">
        <v>0.35999999999999899</v>
      </c>
      <c r="E1105" s="3">
        <v>0.55693069306930099</v>
      </c>
      <c r="F1105" s="3">
        <v>0.55692107261426904</v>
      </c>
      <c r="G1105" s="3">
        <v>80.488715999999997</v>
      </c>
      <c r="H1105" s="3">
        <v>-9.4615118110236303</v>
      </c>
      <c r="I1105" s="3">
        <v>64.239999999999995</v>
      </c>
      <c r="J1105" s="3">
        <v>65.2</v>
      </c>
      <c r="K1105" s="3">
        <v>64</v>
      </c>
      <c r="L1105" s="3">
        <v>-26.884139482564599</v>
      </c>
    </row>
    <row r="1106" spans="1:12" ht="15" customHeight="1" x14ac:dyDescent="0.25">
      <c r="A1106" s="101">
        <v>44050</v>
      </c>
      <c r="B1106" s="3">
        <v>65</v>
      </c>
      <c r="C1106" s="99">
        <v>1382064</v>
      </c>
      <c r="D1106" s="3"/>
      <c r="E1106" s="3"/>
      <c r="F1106" s="3"/>
      <c r="G1106" s="3">
        <v>80.488715999999997</v>
      </c>
      <c r="H1106" s="3">
        <v>-9.4615118110236303</v>
      </c>
      <c r="I1106" s="3">
        <v>65</v>
      </c>
      <c r="J1106" s="3">
        <v>65.680000000000007</v>
      </c>
      <c r="K1106" s="3">
        <v>64.66</v>
      </c>
      <c r="L1106" s="3">
        <v>-26.884139482564599</v>
      </c>
    </row>
    <row r="1107" spans="1:12" ht="15" customHeight="1" x14ac:dyDescent="0.25">
      <c r="A1107" s="101">
        <v>44053</v>
      </c>
      <c r="B1107" s="3">
        <v>64.760000000000005</v>
      </c>
      <c r="C1107" s="99">
        <v>1056424</v>
      </c>
      <c r="D1107" s="3">
        <v>-0.239999999999994</v>
      </c>
      <c r="E1107" s="3">
        <v>-0.36923076923076598</v>
      </c>
      <c r="F1107" s="3">
        <v>-0.369219456799385</v>
      </c>
      <c r="G1107" s="3">
        <v>80.191535999999999</v>
      </c>
      <c r="H1107" s="3">
        <v>-9.7957975253093394</v>
      </c>
      <c r="I1107" s="3">
        <v>65.099999999999994</v>
      </c>
      <c r="J1107" s="3">
        <v>65.86</v>
      </c>
      <c r="K1107" s="3">
        <v>64.400000000000006</v>
      </c>
      <c r="L1107" s="3">
        <v>-27.154105736782899</v>
      </c>
    </row>
    <row r="1108" spans="1:12" ht="15" customHeight="1" x14ac:dyDescent="0.25">
      <c r="A1108" s="101">
        <v>44054</v>
      </c>
      <c r="B1108" s="3">
        <v>64.8</v>
      </c>
      <c r="C1108" s="99">
        <v>1372845</v>
      </c>
      <c r="D1108" s="3">
        <v>3.9999999999992E-2</v>
      </c>
      <c r="E1108" s="3">
        <v>6.1766522544770497E-2</v>
      </c>
      <c r="F1108" s="3">
        <v>6.17646231392932E-2</v>
      </c>
      <c r="G1108" s="3">
        <v>80.241066000000004</v>
      </c>
      <c r="H1108" s="3">
        <v>-9.7400832395950498</v>
      </c>
      <c r="I1108" s="3">
        <v>64.8</v>
      </c>
      <c r="J1108" s="3">
        <v>65.8</v>
      </c>
      <c r="K1108" s="3">
        <v>64.64</v>
      </c>
      <c r="L1108" s="3">
        <v>-27.109111361079801</v>
      </c>
    </row>
    <row r="1109" spans="1:12" ht="15" customHeight="1" x14ac:dyDescent="0.25">
      <c r="A1109" s="101">
        <v>44055</v>
      </c>
      <c r="B1109" s="3">
        <v>65</v>
      </c>
      <c r="C1109" s="99">
        <v>1200594</v>
      </c>
      <c r="D1109" s="3">
        <v>0.20000000000000201</v>
      </c>
      <c r="E1109" s="3">
        <v>0.30864197530864301</v>
      </c>
      <c r="F1109" s="3">
        <v>0.308632490002058</v>
      </c>
      <c r="G1109" s="3">
        <v>80.488715999999997</v>
      </c>
      <c r="H1109" s="3">
        <v>-9.4615118110236303</v>
      </c>
      <c r="I1109" s="3">
        <v>64.8</v>
      </c>
      <c r="J1109" s="3">
        <v>65.5</v>
      </c>
      <c r="K1109" s="3">
        <v>64.52</v>
      </c>
      <c r="L1109" s="3">
        <v>-26.884139482564599</v>
      </c>
    </row>
    <row r="1110" spans="1:12" ht="15" customHeight="1" x14ac:dyDescent="0.25">
      <c r="A1110" s="101">
        <v>44056</v>
      </c>
      <c r="B1110" s="3">
        <v>66.959999999999994</v>
      </c>
      <c r="C1110" s="99">
        <v>1239404</v>
      </c>
      <c r="D1110" s="3">
        <v>1.95999999999999</v>
      </c>
      <c r="E1110" s="3">
        <v>3.01538461538459</v>
      </c>
      <c r="F1110" s="3">
        <v>3.01538913852221</v>
      </c>
      <c r="G1110" s="3">
        <v>82.915763999999996</v>
      </c>
      <c r="H1110" s="3">
        <v>-6.7314240719910101</v>
      </c>
      <c r="I1110" s="3">
        <v>65.2</v>
      </c>
      <c r="J1110" s="3">
        <v>67.2</v>
      </c>
      <c r="K1110" s="3">
        <v>64.86</v>
      </c>
      <c r="L1110" s="3">
        <v>-24.679415073115798</v>
      </c>
    </row>
    <row r="1111" spans="1:12" ht="15" customHeight="1" x14ac:dyDescent="0.25">
      <c r="A1111" s="101">
        <v>44057</v>
      </c>
      <c r="B1111" s="3">
        <v>65.98</v>
      </c>
      <c r="C1111" s="99">
        <v>768804</v>
      </c>
      <c r="D1111" s="3">
        <v>-0.97999999999998899</v>
      </c>
      <c r="E1111" s="3">
        <v>-1.4635603345280499</v>
      </c>
      <c r="F1111" s="3">
        <v>-1.46355040520399</v>
      </c>
      <c r="G1111" s="3">
        <v>81.702250000000006</v>
      </c>
      <c r="H1111" s="3">
        <v>-8.0964566929133799</v>
      </c>
      <c r="I1111" s="3">
        <v>66.959999999999994</v>
      </c>
      <c r="J1111" s="3">
        <v>67.099999999999994</v>
      </c>
      <c r="K1111" s="3">
        <v>65.86</v>
      </c>
      <c r="L1111" s="3">
        <v>-25.781777277840199</v>
      </c>
    </row>
    <row r="1112" spans="1:12" ht="15" customHeight="1" x14ac:dyDescent="0.25">
      <c r="A1112" s="101">
        <v>44060</v>
      </c>
      <c r="B1112" s="3">
        <v>67.239999999999995</v>
      </c>
      <c r="C1112" s="99">
        <v>1401310</v>
      </c>
      <c r="D1112" s="3">
        <v>1.25999999999999</v>
      </c>
      <c r="E1112" s="3">
        <v>1.9096695968474999</v>
      </c>
      <c r="F1112" s="3">
        <v>1.9096536509092199</v>
      </c>
      <c r="G1112" s="3">
        <v>83.262479999999996</v>
      </c>
      <c r="H1112" s="3">
        <v>-6.3414173228346504</v>
      </c>
      <c r="I1112" s="3">
        <v>66.3</v>
      </c>
      <c r="J1112" s="3">
        <v>67.86</v>
      </c>
      <c r="K1112" s="3">
        <v>66.14</v>
      </c>
      <c r="L1112" s="3">
        <v>-24.3644544431946</v>
      </c>
    </row>
    <row r="1113" spans="1:12" ht="15" customHeight="1" x14ac:dyDescent="0.25">
      <c r="A1113" s="101">
        <v>44061</v>
      </c>
      <c r="B1113" s="3">
        <v>66.38</v>
      </c>
      <c r="C1113" s="99">
        <v>1270924</v>
      </c>
      <c r="D1113" s="3">
        <v>-0.85999999999999899</v>
      </c>
      <c r="E1113" s="3">
        <v>-1.27900059488399</v>
      </c>
      <c r="F1113" s="3">
        <v>-1.2789962537748001</v>
      </c>
      <c r="G1113" s="3">
        <v>82.197556000000006</v>
      </c>
      <c r="H1113" s="3">
        <v>-7.53930708661417</v>
      </c>
      <c r="I1113" s="3">
        <v>67.680000000000007</v>
      </c>
      <c r="J1113" s="3">
        <v>68.42</v>
      </c>
      <c r="K1113" s="3">
        <v>66.28</v>
      </c>
      <c r="L1113" s="3">
        <v>-25.331833520809901</v>
      </c>
    </row>
    <row r="1114" spans="1:12" ht="15" customHeight="1" x14ac:dyDescent="0.25">
      <c r="A1114" s="101">
        <v>44062</v>
      </c>
      <c r="B1114" s="3">
        <v>65.08</v>
      </c>
      <c r="C1114" s="99">
        <v>1644276</v>
      </c>
      <c r="D1114" s="3">
        <v>-1.2999999999999901</v>
      </c>
      <c r="E1114" s="3">
        <v>-1.95842121120819</v>
      </c>
      <c r="F1114" s="3">
        <v>-1.9584231920472299</v>
      </c>
      <c r="G1114" s="3">
        <v>80.587779999999995</v>
      </c>
      <c r="H1114" s="3">
        <v>-9.3500787401574907</v>
      </c>
      <c r="I1114" s="3">
        <v>66.680000000000007</v>
      </c>
      <c r="J1114" s="3">
        <v>66.94</v>
      </c>
      <c r="K1114" s="3">
        <v>64.599999999999994</v>
      </c>
      <c r="L1114" s="3">
        <v>-26.794150731158599</v>
      </c>
    </row>
    <row r="1115" spans="1:12" ht="15" customHeight="1" x14ac:dyDescent="0.25">
      <c r="A1115" s="101">
        <v>44063</v>
      </c>
      <c r="B1115" s="3">
        <v>66.540000000000006</v>
      </c>
      <c r="C1115" s="99">
        <v>1213110</v>
      </c>
      <c r="D1115" s="3">
        <v>1.46</v>
      </c>
      <c r="E1115" s="3">
        <v>2.2433927473878499</v>
      </c>
      <c r="F1115" s="3">
        <v>2.24339223639118</v>
      </c>
      <c r="G1115" s="3">
        <v>82.395679999999999</v>
      </c>
      <c r="H1115" s="3">
        <v>-7.3164454443194602</v>
      </c>
      <c r="I1115" s="3">
        <v>64.36</v>
      </c>
      <c r="J1115" s="3">
        <v>66.72</v>
      </c>
      <c r="K1115" s="3">
        <v>64</v>
      </c>
      <c r="L1115" s="3">
        <v>-25.151856017997702</v>
      </c>
    </row>
    <row r="1116" spans="1:12" ht="15" customHeight="1" x14ac:dyDescent="0.25">
      <c r="A1116" s="101">
        <v>44064</v>
      </c>
      <c r="B1116" s="3">
        <v>66.319999999999993</v>
      </c>
      <c r="C1116" s="99">
        <v>1266173</v>
      </c>
      <c r="D1116" s="3">
        <v>-0.22000000000001299</v>
      </c>
      <c r="E1116" s="3">
        <v>-0.33062819356779399</v>
      </c>
      <c r="F1116" s="3">
        <v>-0.33062412980874301</v>
      </c>
      <c r="G1116" s="3">
        <v>82.123260000000002</v>
      </c>
      <c r="H1116" s="3">
        <v>-7.6228796400449896</v>
      </c>
      <c r="I1116" s="3">
        <v>66</v>
      </c>
      <c r="J1116" s="3">
        <v>67.8</v>
      </c>
      <c r="K1116" s="3">
        <v>65.5</v>
      </c>
      <c r="L1116" s="3">
        <v>-25.399325084364399</v>
      </c>
    </row>
    <row r="1117" spans="1:12" ht="15" customHeight="1" x14ac:dyDescent="0.25">
      <c r="A1117" s="101">
        <v>44067</v>
      </c>
      <c r="B1117" s="3">
        <v>66.099999999999994</v>
      </c>
      <c r="C1117" s="99">
        <v>1113536</v>
      </c>
      <c r="D1117" s="3">
        <v>-0.219999999999998</v>
      </c>
      <c r="E1117" s="3">
        <v>-0.331724969843183</v>
      </c>
      <c r="F1117" s="3">
        <v>-0.33172087907858899</v>
      </c>
      <c r="G1117" s="3">
        <v>81.850840000000005</v>
      </c>
      <c r="H1117" s="3">
        <v>-7.92931383577052</v>
      </c>
      <c r="I1117" s="3">
        <v>67.239999999999995</v>
      </c>
      <c r="J1117" s="3">
        <v>67.459999999999994</v>
      </c>
      <c r="K1117" s="3">
        <v>66</v>
      </c>
      <c r="L1117" s="3">
        <v>-25.6467941507311</v>
      </c>
    </row>
    <row r="1118" spans="1:12" ht="15" customHeight="1" x14ac:dyDescent="0.25">
      <c r="A1118" s="101">
        <v>44068</v>
      </c>
      <c r="B1118" s="3">
        <v>66.040000000000006</v>
      </c>
      <c r="C1118" s="99">
        <v>1261975</v>
      </c>
      <c r="D1118" s="3">
        <v>-5.9999999999988E-2</v>
      </c>
      <c r="E1118" s="3">
        <v>-9.0771558245061806E-2</v>
      </c>
      <c r="F1118" s="3">
        <v>-9.0774877814336893E-2</v>
      </c>
      <c r="G1118" s="3">
        <v>81.776539999999997</v>
      </c>
      <c r="H1118" s="3">
        <v>-8.0128908886389301</v>
      </c>
      <c r="I1118" s="3">
        <v>66.2</v>
      </c>
      <c r="J1118" s="3">
        <v>66.8</v>
      </c>
      <c r="K1118" s="3">
        <v>65.66</v>
      </c>
      <c r="L1118" s="3">
        <v>-25.714285714285701</v>
      </c>
    </row>
    <row r="1119" spans="1:12" ht="15" customHeight="1" x14ac:dyDescent="0.25">
      <c r="A1119" s="101">
        <v>44069</v>
      </c>
      <c r="B1119" s="3">
        <v>68.14</v>
      </c>
      <c r="C1119" s="99">
        <v>1391601</v>
      </c>
      <c r="D1119" s="3">
        <v>2.0999999999999899</v>
      </c>
      <c r="E1119" s="3">
        <v>3.1798909751665501</v>
      </c>
      <c r="F1119" s="3">
        <v>3.1798912010706202</v>
      </c>
      <c r="G1119" s="3">
        <v>84.376945000000006</v>
      </c>
      <c r="H1119" s="3">
        <v>-5.0878008998875099</v>
      </c>
      <c r="I1119" s="3">
        <v>66.099999999999994</v>
      </c>
      <c r="J1119" s="3">
        <v>68.48</v>
      </c>
      <c r="K1119" s="3">
        <v>66</v>
      </c>
      <c r="L1119" s="3">
        <v>-23.3520809898762</v>
      </c>
    </row>
    <row r="1120" spans="1:12" ht="15" customHeight="1" x14ac:dyDescent="0.25">
      <c r="A1120" s="101">
        <v>44070</v>
      </c>
      <c r="B1120" s="3">
        <v>67.739999999999995</v>
      </c>
      <c r="C1120" s="99">
        <v>1340992</v>
      </c>
      <c r="D1120" s="3">
        <v>-0.40000000000000502</v>
      </c>
      <c r="E1120" s="3">
        <v>-0.58702670971529902</v>
      </c>
      <c r="F1120" s="3">
        <v>-0.587038319531485</v>
      </c>
      <c r="G1120" s="3">
        <v>83.881619999999998</v>
      </c>
      <c r="H1120" s="3">
        <v>-5.6449718785151903</v>
      </c>
      <c r="I1120" s="3">
        <v>68.36</v>
      </c>
      <c r="J1120" s="3">
        <v>68.900000000000006</v>
      </c>
      <c r="K1120" s="3">
        <v>67.66</v>
      </c>
      <c r="L1120" s="3">
        <v>-23.8020247469066</v>
      </c>
    </row>
    <row r="1121" spans="1:12" ht="15" customHeight="1" x14ac:dyDescent="0.25">
      <c r="A1121" s="101">
        <v>44071</v>
      </c>
      <c r="B1121" s="3">
        <v>68.239999999999995</v>
      </c>
      <c r="C1121" s="99">
        <v>1737691</v>
      </c>
      <c r="D1121" s="3">
        <v>0.5</v>
      </c>
      <c r="E1121" s="3">
        <v>0.738116327133164</v>
      </c>
      <c r="F1121" s="3">
        <v>0.73812356032227899</v>
      </c>
      <c r="G1121" s="3">
        <v>84.500770000000003</v>
      </c>
      <c r="H1121" s="3">
        <v>-4.9485151856018001</v>
      </c>
      <c r="I1121" s="3">
        <v>68.44</v>
      </c>
      <c r="J1121" s="3">
        <v>68.900000000000006</v>
      </c>
      <c r="K1121" s="3">
        <v>67.36</v>
      </c>
      <c r="L1121" s="3">
        <v>-23.2395950506186</v>
      </c>
    </row>
    <row r="1122" spans="1:12" ht="15" customHeight="1" x14ac:dyDescent="0.25">
      <c r="A1122" s="101">
        <v>44074</v>
      </c>
      <c r="B1122" s="3">
        <v>67.12</v>
      </c>
      <c r="C1122" s="99">
        <v>1116423</v>
      </c>
      <c r="D1122" s="3">
        <v>-1.1199999999999899</v>
      </c>
      <c r="E1122" s="3">
        <v>-1.6412661195779401</v>
      </c>
      <c r="F1122" s="3">
        <v>-1.6412631506198201</v>
      </c>
      <c r="G1122" s="3">
        <v>83.113889999999998</v>
      </c>
      <c r="H1122" s="3">
        <v>-6.5085601799775104</v>
      </c>
      <c r="I1122" s="3">
        <v>68.48</v>
      </c>
      <c r="J1122" s="3">
        <v>69.08</v>
      </c>
      <c r="K1122" s="3">
        <v>67.12</v>
      </c>
      <c r="L1122" s="3">
        <v>-24.499437570303702</v>
      </c>
    </row>
    <row r="1123" spans="1:12" ht="15" customHeight="1" x14ac:dyDescent="0.25">
      <c r="A1123" s="101">
        <v>44075</v>
      </c>
      <c r="B1123" s="3">
        <v>66.319999999999993</v>
      </c>
      <c r="C1123" s="99">
        <v>1653574</v>
      </c>
      <c r="D1123" s="3">
        <v>-0.80000000000001104</v>
      </c>
      <c r="E1123" s="3">
        <v>-1.1918951132300499</v>
      </c>
      <c r="F1123" s="3">
        <v>-1.1918946399933801</v>
      </c>
      <c r="G1123" s="3">
        <v>82.123260000000002</v>
      </c>
      <c r="H1123" s="3">
        <v>-7.6228796400449896</v>
      </c>
      <c r="I1123" s="3">
        <v>67.12</v>
      </c>
      <c r="J1123" s="3">
        <v>67.540000000000006</v>
      </c>
      <c r="K1123" s="3">
        <v>65.62</v>
      </c>
      <c r="L1123" s="3">
        <v>-25.399325084364399</v>
      </c>
    </row>
    <row r="1124" spans="1:12" ht="15" customHeight="1" x14ac:dyDescent="0.25">
      <c r="A1124" s="101">
        <v>44076</v>
      </c>
      <c r="B1124" s="3">
        <v>65.099999999999994</v>
      </c>
      <c r="C1124" s="99">
        <v>1317384</v>
      </c>
      <c r="D1124" s="3">
        <v>-1.21999999999999</v>
      </c>
      <c r="E1124" s="3">
        <v>-1.8395657418576601</v>
      </c>
      <c r="F1124" s="3">
        <v>-1.8395640893944001</v>
      </c>
      <c r="G1124" s="3">
        <v>80.612549999999999</v>
      </c>
      <c r="H1124" s="3">
        <v>-9.3222159730033791</v>
      </c>
      <c r="I1124" s="3">
        <v>66.400000000000006</v>
      </c>
      <c r="J1124" s="3">
        <v>66.98</v>
      </c>
      <c r="K1124" s="3">
        <v>64.88</v>
      </c>
      <c r="L1124" s="3">
        <v>-26.771653543307</v>
      </c>
    </row>
    <row r="1125" spans="1:12" ht="15" customHeight="1" x14ac:dyDescent="0.25">
      <c r="A1125" s="101">
        <v>44077</v>
      </c>
      <c r="B1125" s="3">
        <v>62.98</v>
      </c>
      <c r="C1125" s="99">
        <v>1666944</v>
      </c>
      <c r="D1125" s="3">
        <v>-2.1199999999999899</v>
      </c>
      <c r="E1125" s="3">
        <v>-3.2565284178187301</v>
      </c>
      <c r="F1125" s="3">
        <v>-3.2565276746610801</v>
      </c>
      <c r="G1125" s="3">
        <v>77.987380000000002</v>
      </c>
      <c r="H1125" s="3">
        <v>-12.275163104611901</v>
      </c>
      <c r="I1125" s="3">
        <v>64.959999999999994</v>
      </c>
      <c r="J1125" s="3">
        <v>66.040000000000006</v>
      </c>
      <c r="K1125" s="3">
        <v>62.9</v>
      </c>
      <c r="L1125" s="3">
        <v>-29.156355455568001</v>
      </c>
    </row>
    <row r="1126" spans="1:12" ht="15" customHeight="1" x14ac:dyDescent="0.25">
      <c r="A1126" s="101">
        <v>44078</v>
      </c>
      <c r="B1126" s="3">
        <v>62.62</v>
      </c>
      <c r="C1126" s="99">
        <v>1358323</v>
      </c>
      <c r="D1126" s="3">
        <v>-0.35999999999999899</v>
      </c>
      <c r="E1126" s="3">
        <v>-0.57161003493172402</v>
      </c>
      <c r="F1126" s="3">
        <v>-0.57161171461331794</v>
      </c>
      <c r="G1126" s="3">
        <v>77.541595000000001</v>
      </c>
      <c r="H1126" s="3">
        <v>-12.7766085489313</v>
      </c>
      <c r="I1126" s="3">
        <v>62.9</v>
      </c>
      <c r="J1126" s="3">
        <v>65</v>
      </c>
      <c r="K1126" s="3">
        <v>61.76</v>
      </c>
      <c r="L1126" s="3">
        <v>-29.5613048368953</v>
      </c>
    </row>
    <row r="1127" spans="1:12" ht="15" customHeight="1" x14ac:dyDescent="0.25">
      <c r="A1127" s="101">
        <v>44081</v>
      </c>
      <c r="B1127" s="3">
        <v>62.92</v>
      </c>
      <c r="C1127" s="99">
        <v>894221</v>
      </c>
      <c r="D1127" s="3">
        <v>0.30000000000000399</v>
      </c>
      <c r="E1127" s="3">
        <v>0.47908016608113602</v>
      </c>
      <c r="F1127" s="3">
        <v>0.479078357880036</v>
      </c>
      <c r="G1127" s="3">
        <v>77.913079999999994</v>
      </c>
      <c r="H1127" s="3">
        <v>-12.3587401574803</v>
      </c>
      <c r="I1127" s="3">
        <v>62.98</v>
      </c>
      <c r="J1127" s="3">
        <v>63.8</v>
      </c>
      <c r="K1127" s="3">
        <v>62.5</v>
      </c>
      <c r="L1127" s="3">
        <v>-29.223847019122601</v>
      </c>
    </row>
    <row r="1128" spans="1:12" ht="15" customHeight="1" x14ac:dyDescent="0.25">
      <c r="A1128" s="101">
        <v>44082</v>
      </c>
      <c r="B1128" s="3">
        <v>62.9</v>
      </c>
      <c r="C1128" s="99">
        <v>2238207</v>
      </c>
      <c r="D1128" s="3">
        <v>-2.0000000000003099E-2</v>
      </c>
      <c r="E1128" s="3">
        <v>-3.1786395422761501E-2</v>
      </c>
      <c r="F1128" s="3">
        <v>-3.17918377761294E-2</v>
      </c>
      <c r="G1128" s="3">
        <v>77.888310000000004</v>
      </c>
      <c r="H1128" s="3">
        <v>-12.386602924634399</v>
      </c>
      <c r="I1128" s="3">
        <v>62.94</v>
      </c>
      <c r="J1128" s="3">
        <v>64.12</v>
      </c>
      <c r="K1128" s="3">
        <v>62</v>
      </c>
      <c r="L1128" s="3">
        <v>-29.246344206974101</v>
      </c>
    </row>
    <row r="1129" spans="1:12" ht="15" customHeight="1" x14ac:dyDescent="0.25">
      <c r="A1129" s="101">
        <v>44083</v>
      </c>
      <c r="B1129" s="3">
        <v>63</v>
      </c>
      <c r="C1129" s="99">
        <v>1503883</v>
      </c>
      <c r="D1129" s="3">
        <v>0.100000000000001</v>
      </c>
      <c r="E1129" s="3">
        <v>0.158982511923699</v>
      </c>
      <c r="F1129" s="3">
        <v>0.15899176654365901</v>
      </c>
      <c r="G1129" s="3">
        <v>78.012146000000001</v>
      </c>
      <c r="H1129" s="3">
        <v>-12.247304836895299</v>
      </c>
      <c r="I1129" s="3">
        <v>62.9</v>
      </c>
      <c r="J1129" s="3">
        <v>63.52</v>
      </c>
      <c r="K1129" s="3">
        <v>62.66</v>
      </c>
      <c r="L1129" s="3">
        <v>-29.133858267716501</v>
      </c>
    </row>
    <row r="1130" spans="1:12" ht="15" customHeight="1" x14ac:dyDescent="0.25">
      <c r="A1130" s="101">
        <v>44084</v>
      </c>
      <c r="B1130" s="3">
        <v>62.5</v>
      </c>
      <c r="C1130" s="99">
        <v>752623</v>
      </c>
      <c r="D1130" s="3">
        <v>-0.5</v>
      </c>
      <c r="E1130" s="3">
        <v>-0.79365079365079005</v>
      </c>
      <c r="F1130" s="3">
        <v>-0.79365333700729401</v>
      </c>
      <c r="G1130" s="3">
        <v>77.393000000000001</v>
      </c>
      <c r="H1130" s="3">
        <v>-12.9437570303712</v>
      </c>
      <c r="I1130" s="3">
        <v>63.1</v>
      </c>
      <c r="J1130" s="3">
        <v>63.42</v>
      </c>
      <c r="K1130" s="3">
        <v>62.18</v>
      </c>
      <c r="L1130" s="3">
        <v>-29.696287964004501</v>
      </c>
    </row>
    <row r="1131" spans="1:12" ht="15" customHeight="1" x14ac:dyDescent="0.25">
      <c r="A1131" s="101">
        <v>44085</v>
      </c>
      <c r="B1131" s="3">
        <v>62.5</v>
      </c>
      <c r="C1131" s="99">
        <v>903814</v>
      </c>
      <c r="D1131" s="3"/>
      <c r="E1131" s="3"/>
      <c r="F1131" s="3"/>
      <c r="G1131" s="3">
        <v>77.393000000000001</v>
      </c>
      <c r="H1131" s="3">
        <v>-12.9437570303712</v>
      </c>
      <c r="I1131" s="3">
        <v>62.5</v>
      </c>
      <c r="J1131" s="3">
        <v>63.24</v>
      </c>
      <c r="K1131" s="3">
        <v>62.26</v>
      </c>
      <c r="L1131" s="3">
        <v>-29.696287964004501</v>
      </c>
    </row>
    <row r="1132" spans="1:12" ht="15" customHeight="1" x14ac:dyDescent="0.25">
      <c r="A1132" s="101">
        <v>44088</v>
      </c>
      <c r="B1132" s="3">
        <v>62.62</v>
      </c>
      <c r="C1132" s="99">
        <v>555700</v>
      </c>
      <c r="D1132" s="3">
        <v>0.119999999999997</v>
      </c>
      <c r="E1132" s="3">
        <v>0.19199999999999201</v>
      </c>
      <c r="F1132" s="3">
        <v>0.19200056852686201</v>
      </c>
      <c r="G1132" s="3">
        <v>77.541595000000001</v>
      </c>
      <c r="H1132" s="3">
        <v>-12.7766085489313</v>
      </c>
      <c r="I1132" s="3">
        <v>62.58</v>
      </c>
      <c r="J1132" s="3">
        <v>63.04</v>
      </c>
      <c r="K1132" s="3">
        <v>62.38</v>
      </c>
      <c r="L1132" s="3">
        <v>-29.5613048368953</v>
      </c>
    </row>
    <row r="1133" spans="1:12" ht="15" customHeight="1" x14ac:dyDescent="0.25">
      <c r="A1133" s="101">
        <v>44089</v>
      </c>
      <c r="B1133" s="3">
        <v>64.5</v>
      </c>
      <c r="C1133" s="99">
        <v>1115805</v>
      </c>
      <c r="D1133" s="3">
        <v>1.88</v>
      </c>
      <c r="E1133" s="3">
        <v>3.0022357074417099</v>
      </c>
      <c r="F1133" s="3">
        <v>3.0022351229685098</v>
      </c>
      <c r="G1133" s="3">
        <v>79.869575999999995</v>
      </c>
      <c r="H1133" s="3">
        <v>-10.157957255343</v>
      </c>
      <c r="I1133" s="3">
        <v>63.1</v>
      </c>
      <c r="J1133" s="3">
        <v>64.78</v>
      </c>
      <c r="K1133" s="3">
        <v>63.06</v>
      </c>
      <c r="L1133" s="3">
        <v>-27.446569178852599</v>
      </c>
    </row>
    <row r="1134" spans="1:12" ht="15" customHeight="1" x14ac:dyDescent="0.25">
      <c r="A1134" s="101">
        <v>44090</v>
      </c>
      <c r="B1134" s="3">
        <v>64.180000000000007</v>
      </c>
      <c r="C1134" s="99">
        <v>1044768</v>
      </c>
      <c r="D1134" s="3">
        <v>-0.31999999999999301</v>
      </c>
      <c r="E1134" s="3">
        <v>-0.496124031007738</v>
      </c>
      <c r="F1134" s="3">
        <v>-0.49612883884596598</v>
      </c>
      <c r="G1134" s="3">
        <v>79.473320000000001</v>
      </c>
      <c r="H1134" s="3">
        <v>-10.6036895388076</v>
      </c>
      <c r="I1134" s="3">
        <v>64.760000000000005</v>
      </c>
      <c r="J1134" s="3">
        <v>64.959999999999994</v>
      </c>
      <c r="K1134" s="3">
        <v>63.84</v>
      </c>
      <c r="L1134" s="3">
        <v>-27.806524184476899</v>
      </c>
    </row>
    <row r="1135" spans="1:12" ht="15" customHeight="1" x14ac:dyDescent="0.25">
      <c r="A1135" s="101">
        <v>44091</v>
      </c>
      <c r="B1135" s="3">
        <v>63.46</v>
      </c>
      <c r="C1135" s="99">
        <v>616925</v>
      </c>
      <c r="D1135" s="3">
        <v>-0.72000000000000597</v>
      </c>
      <c r="E1135" s="3">
        <v>-1.1218448114677499</v>
      </c>
      <c r="F1135" s="3">
        <v>-1.12183560470356</v>
      </c>
      <c r="G1135" s="3">
        <v>78.581760000000003</v>
      </c>
      <c r="H1135" s="3">
        <v>-11.606569178852601</v>
      </c>
      <c r="I1135" s="3">
        <v>63.28</v>
      </c>
      <c r="J1135" s="3">
        <v>64.459999999999994</v>
      </c>
      <c r="K1135" s="3">
        <v>63.02</v>
      </c>
      <c r="L1135" s="3">
        <v>-28.6164229471316</v>
      </c>
    </row>
    <row r="1136" spans="1:12" ht="15" customHeight="1" x14ac:dyDescent="0.25">
      <c r="A1136" s="101">
        <v>44092</v>
      </c>
      <c r="B1136" s="3">
        <v>63.42</v>
      </c>
      <c r="C1136" s="99">
        <v>859411</v>
      </c>
      <c r="D1136" s="3">
        <v>-3.9999999999999099E-2</v>
      </c>
      <c r="E1136" s="3">
        <v>-6.3031831074689099E-2</v>
      </c>
      <c r="F1136" s="3">
        <v>-6.3042619559561197E-2</v>
      </c>
      <c r="G1136" s="3">
        <v>78.532219999999995</v>
      </c>
      <c r="H1136" s="3">
        <v>-11.662294713160801</v>
      </c>
      <c r="I1136" s="3">
        <v>63.5</v>
      </c>
      <c r="J1136" s="3">
        <v>63.92</v>
      </c>
      <c r="K1136" s="3">
        <v>62.88</v>
      </c>
      <c r="L1136" s="3">
        <v>-28.661417322834598</v>
      </c>
    </row>
    <row r="1137" spans="1:12" ht="15" customHeight="1" x14ac:dyDescent="0.25">
      <c r="A1137" s="101">
        <v>44095</v>
      </c>
      <c r="B1137" s="3">
        <v>61.5</v>
      </c>
      <c r="C1137" s="99">
        <v>1150774</v>
      </c>
      <c r="D1137" s="3">
        <v>-1.92</v>
      </c>
      <c r="E1137" s="3">
        <v>-3.0274361400189198</v>
      </c>
      <c r="F1137" s="3">
        <v>-3.0274325620745199</v>
      </c>
      <c r="G1137" s="3">
        <v>76.154709999999994</v>
      </c>
      <c r="H1137" s="3">
        <v>-14.336659167603999</v>
      </c>
      <c r="I1137" s="3">
        <v>63.42</v>
      </c>
      <c r="J1137" s="3">
        <v>63.42</v>
      </c>
      <c r="K1137" s="3">
        <v>61.28</v>
      </c>
      <c r="L1137" s="3">
        <v>-30.821147356580401</v>
      </c>
    </row>
    <row r="1138" spans="1:12" ht="15" customHeight="1" x14ac:dyDescent="0.25">
      <c r="A1138" s="101">
        <v>44096</v>
      </c>
      <c r="B1138" s="3">
        <v>60.6</v>
      </c>
      <c r="C1138" s="99">
        <v>1082600</v>
      </c>
      <c r="D1138" s="3">
        <v>-0.89999999999999802</v>
      </c>
      <c r="E1138" s="3">
        <v>-1.4634146341463401</v>
      </c>
      <c r="F1138" s="3">
        <v>-1.4634157230721401</v>
      </c>
      <c r="G1138" s="3">
        <v>75.04025</v>
      </c>
      <c r="H1138" s="3">
        <v>-15.590269966254199</v>
      </c>
      <c r="I1138" s="3">
        <v>61.5</v>
      </c>
      <c r="J1138" s="3">
        <v>62.5</v>
      </c>
      <c r="K1138" s="3">
        <v>60.4</v>
      </c>
      <c r="L1138" s="3">
        <v>-31.833520809898701</v>
      </c>
    </row>
    <row r="1139" spans="1:12" ht="15" customHeight="1" x14ac:dyDescent="0.25">
      <c r="A1139" s="101">
        <v>44097</v>
      </c>
      <c r="B1139" s="3">
        <v>61.7</v>
      </c>
      <c r="C1139" s="99">
        <v>1253081</v>
      </c>
      <c r="D1139" s="3">
        <v>1.1000000000000001</v>
      </c>
      <c r="E1139" s="3">
        <v>1.8151815181518001</v>
      </c>
      <c r="F1139" s="3">
        <v>1.8151858502603699</v>
      </c>
      <c r="G1139" s="3">
        <v>76.402370000000005</v>
      </c>
      <c r="H1139" s="3">
        <v>-14.0580764904386</v>
      </c>
      <c r="I1139" s="3">
        <v>61</v>
      </c>
      <c r="J1139" s="3">
        <v>62.32</v>
      </c>
      <c r="K1139" s="3">
        <v>60.46</v>
      </c>
      <c r="L1139" s="3">
        <v>-30.596175478065199</v>
      </c>
    </row>
    <row r="1140" spans="1:12" ht="15" customHeight="1" x14ac:dyDescent="0.25">
      <c r="A1140" s="101">
        <v>44098</v>
      </c>
      <c r="B1140" s="3">
        <v>62.22</v>
      </c>
      <c r="C1140" s="99">
        <v>1217556</v>
      </c>
      <c r="D1140" s="3">
        <v>0.51999999999999602</v>
      </c>
      <c r="E1140" s="3">
        <v>0.84278768233385604</v>
      </c>
      <c r="F1140" s="3">
        <v>0.84278799204788801</v>
      </c>
      <c r="G1140" s="3">
        <v>77.046279999999996</v>
      </c>
      <c r="H1140" s="3">
        <v>-13.333768278965101</v>
      </c>
      <c r="I1140" s="3">
        <v>60.96</v>
      </c>
      <c r="J1140" s="3">
        <v>62.66</v>
      </c>
      <c r="K1140" s="3">
        <v>60.28</v>
      </c>
      <c r="L1140" s="3">
        <v>-30.0112485939257</v>
      </c>
    </row>
    <row r="1141" spans="1:12" ht="15" customHeight="1" x14ac:dyDescent="0.25">
      <c r="A1141" s="101">
        <v>44099</v>
      </c>
      <c r="B1141" s="3">
        <v>64.98</v>
      </c>
      <c r="C1141" s="99">
        <v>2405834</v>
      </c>
      <c r="D1141" s="3">
        <v>2.76</v>
      </c>
      <c r="E1141" s="3">
        <v>4.4358727097396402</v>
      </c>
      <c r="F1141" s="3">
        <v>4.4358793182487304</v>
      </c>
      <c r="G1141" s="3">
        <v>80.46396</v>
      </c>
      <c r="H1141" s="3">
        <v>-9.4893588301462302</v>
      </c>
      <c r="I1141" s="3">
        <v>62.24</v>
      </c>
      <c r="J1141" s="3">
        <v>65.38</v>
      </c>
      <c r="K1141" s="3">
        <v>61.42</v>
      </c>
      <c r="L1141" s="3">
        <v>-26.906636670416098</v>
      </c>
    </row>
    <row r="1142" spans="1:12" ht="15" customHeight="1" x14ac:dyDescent="0.25">
      <c r="A1142" s="101">
        <v>44102</v>
      </c>
      <c r="B1142" s="3">
        <v>64.34</v>
      </c>
      <c r="C1142" s="99">
        <v>801387</v>
      </c>
      <c r="D1142" s="3">
        <v>-0.64</v>
      </c>
      <c r="E1142" s="3">
        <v>-0.98491843644198296</v>
      </c>
      <c r="F1142" s="3">
        <v>-0.98492542499772895</v>
      </c>
      <c r="G1142" s="3">
        <v>79.671449999999993</v>
      </c>
      <c r="H1142" s="3">
        <v>-10.3808211473565</v>
      </c>
      <c r="I1142" s="3">
        <v>65.7</v>
      </c>
      <c r="J1142" s="3">
        <v>66.3</v>
      </c>
      <c r="K1142" s="3">
        <v>64.12</v>
      </c>
      <c r="L1142" s="3">
        <v>-27.626546681664699</v>
      </c>
    </row>
    <row r="1143" spans="1:12" ht="15" customHeight="1" x14ac:dyDescent="0.25">
      <c r="A1143" s="101">
        <v>44103</v>
      </c>
      <c r="B1143" s="3">
        <v>64.319999999999993</v>
      </c>
      <c r="C1143" s="99">
        <v>681412</v>
      </c>
      <c r="D1143" s="3">
        <v>-2.0000000000010201E-2</v>
      </c>
      <c r="E1143" s="3">
        <v>-3.1084861672381298E-2</v>
      </c>
      <c r="F1143" s="3">
        <v>-3.1090183497339802E-2</v>
      </c>
      <c r="G1143" s="3">
        <v>79.646680000000003</v>
      </c>
      <c r="H1143" s="3">
        <v>-10.4086839145106</v>
      </c>
      <c r="I1143" s="3">
        <v>64.52</v>
      </c>
      <c r="J1143" s="3">
        <v>65</v>
      </c>
      <c r="K1143" s="3">
        <v>63.92</v>
      </c>
      <c r="L1143" s="3">
        <v>-27.649043869516301</v>
      </c>
    </row>
    <row r="1144" spans="1:12" ht="15" customHeight="1" x14ac:dyDescent="0.25">
      <c r="A1144" s="101">
        <v>44104</v>
      </c>
      <c r="B1144" s="3">
        <v>65.14</v>
      </c>
      <c r="C1144" s="99">
        <v>1967543</v>
      </c>
      <c r="D1144" s="3">
        <v>0.82000000000000695</v>
      </c>
      <c r="E1144" s="3">
        <v>1.2748756218905699</v>
      </c>
      <c r="F1144" s="3">
        <v>1.2748805097714</v>
      </c>
      <c r="G1144" s="3">
        <v>80.662080000000003</v>
      </c>
      <c r="H1144" s="3">
        <v>-9.2665016872890895</v>
      </c>
      <c r="I1144" s="3">
        <v>64.319999999999993</v>
      </c>
      <c r="J1144" s="3">
        <v>66.12</v>
      </c>
      <c r="K1144" s="3">
        <v>63.86</v>
      </c>
      <c r="L1144" s="3">
        <v>-26.726659167604002</v>
      </c>
    </row>
    <row r="1145" spans="1:12" ht="15" customHeight="1" x14ac:dyDescent="0.25">
      <c r="A1145" s="101">
        <v>44105</v>
      </c>
      <c r="B1145" s="3">
        <v>65.5</v>
      </c>
      <c r="C1145" s="99">
        <v>1912228</v>
      </c>
      <c r="D1145" s="3">
        <v>0.35999999999999899</v>
      </c>
      <c r="E1145" s="3">
        <v>0.55265581823764598</v>
      </c>
      <c r="F1145" s="3">
        <v>0.55265621714690705</v>
      </c>
      <c r="G1145" s="3">
        <v>81.107864000000006</v>
      </c>
      <c r="H1145" s="3">
        <v>-8.7650573678290193</v>
      </c>
      <c r="I1145" s="3">
        <v>65.680000000000007</v>
      </c>
      <c r="J1145" s="3">
        <v>66.099999999999994</v>
      </c>
      <c r="K1145" s="3">
        <v>64.56</v>
      </c>
      <c r="L1145" s="3">
        <v>-26.321709786276699</v>
      </c>
    </row>
    <row r="1146" spans="1:12" ht="15" customHeight="1" x14ac:dyDescent="0.25">
      <c r="A1146" s="101">
        <v>44106</v>
      </c>
      <c r="B1146" s="3">
        <v>63.96</v>
      </c>
      <c r="C1146" s="99">
        <v>929710</v>
      </c>
      <c r="D1146" s="3">
        <v>-1.53999999999999</v>
      </c>
      <c r="E1146" s="3">
        <v>-2.35114503816793</v>
      </c>
      <c r="F1146" s="3">
        <v>-2.35114562997245</v>
      </c>
      <c r="G1146" s="3">
        <v>79.200900000000004</v>
      </c>
      <c r="H1146" s="3">
        <v>-10.9101237345331</v>
      </c>
      <c r="I1146" s="3">
        <v>64.98</v>
      </c>
      <c r="J1146" s="3">
        <v>65.58</v>
      </c>
      <c r="K1146" s="3">
        <v>63.48</v>
      </c>
      <c r="L1146" s="3">
        <v>-28.0539932508436</v>
      </c>
    </row>
    <row r="1147" spans="1:12" ht="15" customHeight="1" x14ac:dyDescent="0.25">
      <c r="A1147" s="101">
        <v>44109</v>
      </c>
      <c r="B1147" s="3">
        <v>64.38</v>
      </c>
      <c r="C1147" s="99">
        <v>854481</v>
      </c>
      <c r="D1147" s="3">
        <v>0.41999999999999399</v>
      </c>
      <c r="E1147" s="3">
        <v>0.65666041275795894</v>
      </c>
      <c r="F1147" s="3">
        <v>0.65665920463024996</v>
      </c>
      <c r="G1147" s="3">
        <v>79.720979999999997</v>
      </c>
      <c r="H1147" s="3">
        <v>-10.325106861642301</v>
      </c>
      <c r="I1147" s="3">
        <v>64.64</v>
      </c>
      <c r="J1147" s="3">
        <v>65.239999999999995</v>
      </c>
      <c r="K1147" s="3">
        <v>64.22</v>
      </c>
      <c r="L1147" s="3">
        <v>-27.581552305961701</v>
      </c>
    </row>
    <row r="1148" spans="1:12" ht="15" customHeight="1" x14ac:dyDescent="0.25">
      <c r="A1148" s="101">
        <v>44110</v>
      </c>
      <c r="B1148" s="3">
        <v>65.099999999999994</v>
      </c>
      <c r="C1148" s="99">
        <v>939834</v>
      </c>
      <c r="D1148" s="3">
        <v>0.71999999999999797</v>
      </c>
      <c r="E1148" s="3">
        <v>1.11835973904939</v>
      </c>
      <c r="F1148" s="3">
        <v>1.1183630708001699</v>
      </c>
      <c r="G1148" s="3">
        <v>80.612549999999999</v>
      </c>
      <c r="H1148" s="3">
        <v>-9.3222159730033791</v>
      </c>
      <c r="I1148" s="3">
        <v>64.38</v>
      </c>
      <c r="J1148" s="3">
        <v>66.099999999999994</v>
      </c>
      <c r="K1148" s="3">
        <v>64.3</v>
      </c>
      <c r="L1148" s="3">
        <v>-26.771653543307</v>
      </c>
    </row>
    <row r="1149" spans="1:12" ht="15" customHeight="1" x14ac:dyDescent="0.25">
      <c r="A1149" s="101">
        <v>44111</v>
      </c>
      <c r="B1149" s="3">
        <v>65.900000000000006</v>
      </c>
      <c r="C1149" s="99">
        <v>1534803</v>
      </c>
      <c r="D1149" s="3">
        <v>0.80000000000001104</v>
      </c>
      <c r="E1149" s="3">
        <v>1.2288786482335099</v>
      </c>
      <c r="F1149" s="3">
        <v>1.2288781337396999</v>
      </c>
      <c r="G1149" s="3">
        <v>81.603179999999995</v>
      </c>
      <c r="H1149" s="3">
        <v>-8.2078965129358892</v>
      </c>
      <c r="I1149" s="3">
        <v>65.14</v>
      </c>
      <c r="J1149" s="3">
        <v>66.08</v>
      </c>
      <c r="K1149" s="3">
        <v>64.900000000000006</v>
      </c>
      <c r="L1149" s="3">
        <v>-25.871766029246299</v>
      </c>
    </row>
    <row r="1150" spans="1:12" ht="15" customHeight="1" x14ac:dyDescent="0.25">
      <c r="A1150" s="101">
        <v>44112</v>
      </c>
      <c r="B1150" s="3">
        <v>68.040000000000006</v>
      </c>
      <c r="C1150" s="99">
        <v>1387391</v>
      </c>
      <c r="D1150" s="3">
        <v>2.14</v>
      </c>
      <c r="E1150" s="3">
        <v>3.2473444613050102</v>
      </c>
      <c r="F1150" s="3">
        <v>3.24733668467334</v>
      </c>
      <c r="G1150" s="3">
        <v>84.253110000000007</v>
      </c>
      <c r="H1150" s="3">
        <v>-5.2270978627671498</v>
      </c>
      <c r="I1150" s="3">
        <v>67</v>
      </c>
      <c r="J1150" s="3">
        <v>69.239999999999995</v>
      </c>
      <c r="K1150" s="3">
        <v>66.599999999999994</v>
      </c>
      <c r="L1150" s="3">
        <v>-23.464566929133799</v>
      </c>
    </row>
    <row r="1151" spans="1:12" ht="15" customHeight="1" x14ac:dyDescent="0.25">
      <c r="A1151" s="101">
        <v>44113</v>
      </c>
      <c r="B1151" s="3">
        <v>74.94</v>
      </c>
      <c r="C1151" s="99">
        <v>3444934</v>
      </c>
      <c r="D1151" s="3">
        <v>6.8999999999999897</v>
      </c>
      <c r="E1151" s="3">
        <v>10.1410934744268</v>
      </c>
      <c r="F1151" s="3">
        <v>10.1410974621589</v>
      </c>
      <c r="G1151" s="3">
        <v>92.797300000000007</v>
      </c>
      <c r="H1151" s="3">
        <v>4.3839145106861599</v>
      </c>
      <c r="I1151" s="3">
        <v>68.44</v>
      </c>
      <c r="J1151" s="3">
        <v>76.680000000000007</v>
      </c>
      <c r="K1151" s="3">
        <v>67.599999999999994</v>
      </c>
      <c r="L1151" s="3">
        <v>-15.7030371203599</v>
      </c>
    </row>
    <row r="1152" spans="1:12" ht="15" customHeight="1" x14ac:dyDescent="0.25">
      <c r="A1152" s="101">
        <v>44116</v>
      </c>
      <c r="B1152" s="3">
        <v>77.099999999999994</v>
      </c>
      <c r="C1152" s="99">
        <v>2200813</v>
      </c>
      <c r="D1152" s="3">
        <v>2.1599999999999899</v>
      </c>
      <c r="E1152" s="3">
        <v>2.8823058446757202</v>
      </c>
      <c r="F1152" s="3">
        <v>2.8823036877150399</v>
      </c>
      <c r="G1152" s="3">
        <v>95.471999999999994</v>
      </c>
      <c r="H1152" s="3">
        <v>7.3925759280089798</v>
      </c>
      <c r="I1152" s="3">
        <v>77</v>
      </c>
      <c r="J1152" s="3">
        <v>78.58</v>
      </c>
      <c r="K1152" s="3">
        <v>75.92</v>
      </c>
      <c r="L1152" s="3">
        <v>-13.273340832395901</v>
      </c>
    </row>
    <row r="1153" spans="1:12" ht="15" customHeight="1" x14ac:dyDescent="0.25">
      <c r="A1153" s="101">
        <v>44117</v>
      </c>
      <c r="B1153" s="3">
        <v>77.86</v>
      </c>
      <c r="C1153" s="99">
        <v>1700233</v>
      </c>
      <c r="D1153" s="3">
        <v>0.760000000000005</v>
      </c>
      <c r="E1153" s="3">
        <v>0.98573281452658501</v>
      </c>
      <c r="F1153" s="3">
        <v>0.98573403720463304</v>
      </c>
      <c r="G1153" s="3">
        <v>96.4131</v>
      </c>
      <c r="H1153" s="3">
        <v>8.4511811023621899</v>
      </c>
      <c r="I1153" s="3">
        <v>77.64</v>
      </c>
      <c r="J1153" s="3">
        <v>78.62</v>
      </c>
      <c r="K1153" s="3">
        <v>77.2</v>
      </c>
      <c r="L1153" s="3">
        <v>-12.4184476940382</v>
      </c>
    </row>
    <row r="1154" spans="1:12" ht="15" customHeight="1" x14ac:dyDescent="0.25">
      <c r="A1154" s="101">
        <v>44118</v>
      </c>
      <c r="B1154" s="3">
        <v>77.02</v>
      </c>
      <c r="C1154" s="99">
        <v>1403928</v>
      </c>
      <c r="D1154" s="3">
        <v>-0.84000000000000297</v>
      </c>
      <c r="E1154" s="3">
        <v>-1.07885949139481</v>
      </c>
      <c r="F1154" s="3">
        <v>-1.0788575411432599</v>
      </c>
      <c r="G1154" s="3">
        <v>95.37294</v>
      </c>
      <c r="H1154" s="3">
        <v>7.2811473565804201</v>
      </c>
      <c r="I1154" s="3">
        <v>77.86</v>
      </c>
      <c r="J1154" s="3">
        <v>78.599999999999994</v>
      </c>
      <c r="K1154" s="3">
        <v>76.8</v>
      </c>
      <c r="L1154" s="3">
        <v>-13.363329583802001</v>
      </c>
    </row>
    <row r="1155" spans="1:12" ht="15" customHeight="1" x14ac:dyDescent="0.25">
      <c r="A1155" s="101">
        <v>44119</v>
      </c>
      <c r="B1155" s="3">
        <v>78</v>
      </c>
      <c r="C1155" s="99">
        <v>1128195</v>
      </c>
      <c r="D1155" s="3">
        <v>0.98000000000000398</v>
      </c>
      <c r="E1155" s="3">
        <v>1.2723967800571201</v>
      </c>
      <c r="F1155" s="3">
        <v>1.2723986489249399</v>
      </c>
      <c r="G1155" s="3">
        <v>96.586464000000007</v>
      </c>
      <c r="H1155" s="3">
        <v>8.6461912260967306</v>
      </c>
      <c r="I1155" s="3">
        <v>76.599999999999994</v>
      </c>
      <c r="J1155" s="3">
        <v>78.7</v>
      </c>
      <c r="K1155" s="3">
        <v>75.92</v>
      </c>
      <c r="L1155" s="3">
        <v>-12.2609673790776</v>
      </c>
    </row>
    <row r="1156" spans="1:12" ht="15" customHeight="1" x14ac:dyDescent="0.25">
      <c r="A1156" s="101">
        <v>44120</v>
      </c>
      <c r="B1156" s="3">
        <v>77.260000000000005</v>
      </c>
      <c r="C1156" s="99">
        <v>999092</v>
      </c>
      <c r="D1156" s="3">
        <v>-0.739999999999994</v>
      </c>
      <c r="E1156" s="3">
        <v>-0.94871794871794701</v>
      </c>
      <c r="F1156" s="3">
        <v>-0.94871368310989102</v>
      </c>
      <c r="G1156" s="3">
        <v>95.670135000000002</v>
      </c>
      <c r="H1156" s="3">
        <v>7.61544994375702</v>
      </c>
      <c r="I1156" s="3">
        <v>78.48</v>
      </c>
      <c r="J1156" s="3">
        <v>79.42</v>
      </c>
      <c r="K1156" s="3">
        <v>77.239999999999995</v>
      </c>
      <c r="L1156" s="3">
        <v>-13.0933633295838</v>
      </c>
    </row>
    <row r="1157" spans="1:12" ht="15" customHeight="1" x14ac:dyDescent="0.25">
      <c r="A1157" s="101">
        <v>44123</v>
      </c>
      <c r="B1157" s="3">
        <v>76.8</v>
      </c>
      <c r="C1157" s="99">
        <v>823497</v>
      </c>
      <c r="D1157" s="3">
        <v>-0.46000000000000701</v>
      </c>
      <c r="E1157" s="3">
        <v>-0.59539218224179402</v>
      </c>
      <c r="F1157" s="3">
        <v>-0.59538956436091495</v>
      </c>
      <c r="G1157" s="3">
        <v>95.100525000000005</v>
      </c>
      <c r="H1157" s="3">
        <v>6.9747187851518504</v>
      </c>
      <c r="I1157" s="3">
        <v>77.3</v>
      </c>
      <c r="J1157" s="3">
        <v>77.900000000000006</v>
      </c>
      <c r="K1157" s="3">
        <v>76.239999999999995</v>
      </c>
      <c r="L1157" s="3">
        <v>-13.6107986501687</v>
      </c>
    </row>
    <row r="1158" spans="1:12" ht="15" customHeight="1" x14ac:dyDescent="0.25">
      <c r="A1158" s="101">
        <v>44124</v>
      </c>
      <c r="B1158" s="3">
        <v>75.16</v>
      </c>
      <c r="C1158" s="99">
        <v>803966</v>
      </c>
      <c r="D1158" s="3">
        <v>-1.64</v>
      </c>
      <c r="E1158" s="3">
        <v>-2.1354166666666599</v>
      </c>
      <c r="F1158" s="3">
        <v>-2.1354193365388898</v>
      </c>
      <c r="G1158" s="3">
        <v>93.069730000000007</v>
      </c>
      <c r="H1158" s="3">
        <v>4.6903599550056203</v>
      </c>
      <c r="I1158" s="3">
        <v>76.66</v>
      </c>
      <c r="J1158" s="3">
        <v>76.66</v>
      </c>
      <c r="K1158" s="3">
        <v>75.12</v>
      </c>
      <c r="L1158" s="3">
        <v>-15.455568053993201</v>
      </c>
    </row>
    <row r="1159" spans="1:12" ht="15" customHeight="1" x14ac:dyDescent="0.25">
      <c r="A1159" s="101">
        <v>44125</v>
      </c>
      <c r="B1159" s="3">
        <v>72</v>
      </c>
      <c r="C1159" s="99">
        <v>999153</v>
      </c>
      <c r="D1159" s="3">
        <v>-3.1599999999999899</v>
      </c>
      <c r="E1159" s="3">
        <v>-4.2043640234166997</v>
      </c>
      <c r="F1159" s="3">
        <v>-4.2043637603762196</v>
      </c>
      <c r="G1159" s="3">
        <v>89.156739999999999</v>
      </c>
      <c r="H1159" s="3">
        <v>0.28879640044993599</v>
      </c>
      <c r="I1159" s="3">
        <v>75.459999999999994</v>
      </c>
      <c r="J1159" s="3">
        <v>75.64</v>
      </c>
      <c r="K1159" s="3">
        <v>72</v>
      </c>
      <c r="L1159" s="3">
        <v>-19.010123734533099</v>
      </c>
    </row>
    <row r="1160" spans="1:12" ht="15" customHeight="1" x14ac:dyDescent="0.25">
      <c r="A1160" s="101">
        <v>44126</v>
      </c>
      <c r="B1160" s="3">
        <v>70.5</v>
      </c>
      <c r="C1160" s="99">
        <v>1426815</v>
      </c>
      <c r="D1160" s="3">
        <v>-1.5</v>
      </c>
      <c r="E1160" s="3">
        <v>-2.0833333333333299</v>
      </c>
      <c r="F1160" s="3">
        <v>-2.0833422128265302</v>
      </c>
      <c r="G1160" s="3">
        <v>87.299300000000002</v>
      </c>
      <c r="H1160" s="3">
        <v>-1.8005624296962901</v>
      </c>
      <c r="I1160" s="3">
        <v>72</v>
      </c>
      <c r="J1160" s="3">
        <v>72.52</v>
      </c>
      <c r="K1160" s="3">
        <v>70.099999999999994</v>
      </c>
      <c r="L1160" s="3">
        <v>-20.697412823396999</v>
      </c>
    </row>
    <row r="1161" spans="1:12" ht="15" customHeight="1" x14ac:dyDescent="0.25">
      <c r="A1161" s="101">
        <v>44127</v>
      </c>
      <c r="B1161" s="3">
        <v>71.62</v>
      </c>
      <c r="C1161" s="99">
        <v>1101020</v>
      </c>
      <c r="D1161" s="3">
        <v>1.1200000000000001</v>
      </c>
      <c r="E1161" s="3">
        <v>1.5886524822695101</v>
      </c>
      <c r="F1161" s="3">
        <v>1.58866107746566</v>
      </c>
      <c r="G1161" s="3">
        <v>88.686189999999996</v>
      </c>
      <c r="H1161" s="3">
        <v>-0.24050618672666901</v>
      </c>
      <c r="I1161" s="3">
        <v>71.62</v>
      </c>
      <c r="J1161" s="3">
        <v>72.680000000000007</v>
      </c>
      <c r="K1161" s="3">
        <v>70.94</v>
      </c>
      <c r="L1161" s="3">
        <v>-19.437570303712</v>
      </c>
    </row>
    <row r="1162" spans="1:12" ht="15" customHeight="1" x14ac:dyDescent="0.25">
      <c r="A1162" s="101">
        <v>44130</v>
      </c>
      <c r="B1162" s="3">
        <v>67.92</v>
      </c>
      <c r="C1162" s="99">
        <v>1591136</v>
      </c>
      <c r="D1162" s="3">
        <v>-3.7</v>
      </c>
      <c r="E1162" s="3">
        <v>-5.16615470538955</v>
      </c>
      <c r="F1162" s="3">
        <v>-5.1661651041723404</v>
      </c>
      <c r="G1162" s="3">
        <v>84.104515000000006</v>
      </c>
      <c r="H1162" s="3">
        <v>-5.3942463442069704</v>
      </c>
      <c r="I1162" s="3">
        <v>71</v>
      </c>
      <c r="J1162" s="3">
        <v>71.599999999999994</v>
      </c>
      <c r="K1162" s="3">
        <v>67.92</v>
      </c>
      <c r="L1162" s="3">
        <v>-23.599550056242901</v>
      </c>
    </row>
    <row r="1163" spans="1:12" ht="15" customHeight="1" x14ac:dyDescent="0.25">
      <c r="A1163" s="101">
        <v>44131</v>
      </c>
      <c r="B1163" s="3">
        <v>68.34</v>
      </c>
      <c r="C1163" s="99">
        <v>1457087</v>
      </c>
      <c r="D1163" s="3">
        <v>0.42000000000000098</v>
      </c>
      <c r="E1163" s="3">
        <v>0.61837455830389099</v>
      </c>
      <c r="F1163" s="3">
        <v>0.61837464968437195</v>
      </c>
      <c r="G1163" s="3">
        <v>84.624595999999997</v>
      </c>
      <c r="H1163" s="3">
        <v>-4.8092283464566998</v>
      </c>
      <c r="I1163" s="3">
        <v>67.92</v>
      </c>
      <c r="J1163" s="3">
        <v>69.680000000000007</v>
      </c>
      <c r="K1163" s="3">
        <v>66.400000000000006</v>
      </c>
      <c r="L1163" s="3">
        <v>-23.127109111361001</v>
      </c>
    </row>
    <row r="1164" spans="1:12" ht="15" customHeight="1" x14ac:dyDescent="0.25">
      <c r="A1164" s="101">
        <v>44132</v>
      </c>
      <c r="B1164" s="3">
        <v>64.819999999999993</v>
      </c>
      <c r="C1164" s="99">
        <v>1765470</v>
      </c>
      <c r="D1164" s="3">
        <v>-3.5200000000000098</v>
      </c>
      <c r="E1164" s="3">
        <v>-5.1507170032192002</v>
      </c>
      <c r="F1164" s="3">
        <v>-5.1507081936320196</v>
      </c>
      <c r="G1164" s="3">
        <v>80.265829999999994</v>
      </c>
      <c r="H1164" s="3">
        <v>-9.7122272215973098</v>
      </c>
      <c r="I1164" s="3">
        <v>67.760000000000005</v>
      </c>
      <c r="J1164" s="3">
        <v>67.959999999999994</v>
      </c>
      <c r="K1164" s="3">
        <v>63.76</v>
      </c>
      <c r="L1164" s="3">
        <v>-27.086614173228298</v>
      </c>
    </row>
    <row r="1165" spans="1:12" ht="15" customHeight="1" x14ac:dyDescent="0.25">
      <c r="A1165" s="101">
        <v>44133</v>
      </c>
      <c r="B1165" s="3">
        <v>65.239999999999995</v>
      </c>
      <c r="C1165" s="99">
        <v>1026471</v>
      </c>
      <c r="D1165" s="3">
        <v>0.42000000000000098</v>
      </c>
      <c r="E1165" s="3">
        <v>0.64794816414686096</v>
      </c>
      <c r="F1165" s="3">
        <v>0.64793947810670705</v>
      </c>
      <c r="G1165" s="3">
        <v>80.785904000000002</v>
      </c>
      <c r="H1165" s="3">
        <v>-9.1272170978627702</v>
      </c>
      <c r="I1165" s="3">
        <v>64.14</v>
      </c>
      <c r="J1165" s="3">
        <v>66.38</v>
      </c>
      <c r="K1165" s="3">
        <v>64.040000000000006</v>
      </c>
      <c r="L1165" s="3">
        <v>-26.614173228346399</v>
      </c>
    </row>
    <row r="1166" spans="1:12" ht="15" customHeight="1" x14ac:dyDescent="0.25">
      <c r="A1166" s="101">
        <v>44134</v>
      </c>
      <c r="B1166" s="3">
        <v>67.8</v>
      </c>
      <c r="C1166" s="99">
        <v>823330</v>
      </c>
      <c r="D1166" s="3">
        <v>2.56</v>
      </c>
      <c r="E1166" s="3">
        <v>3.9239730226854701</v>
      </c>
      <c r="F1166" s="3">
        <v>3.9239840653389102</v>
      </c>
      <c r="G1166" s="3">
        <v>83.955929999999995</v>
      </c>
      <c r="H1166" s="3">
        <v>-5.5613835770528803</v>
      </c>
      <c r="I1166" s="3">
        <v>64.959999999999994</v>
      </c>
      <c r="J1166" s="3">
        <v>67.8</v>
      </c>
      <c r="K1166" s="3">
        <v>64.3</v>
      </c>
      <c r="L1166" s="3">
        <v>-23.734533183351999</v>
      </c>
    </row>
    <row r="1167" spans="1:12" ht="15" customHeight="1" x14ac:dyDescent="0.25">
      <c r="A1167" s="101">
        <v>44137</v>
      </c>
      <c r="B1167" s="3">
        <v>67.84</v>
      </c>
      <c r="C1167" s="99">
        <v>1305121</v>
      </c>
      <c r="D1167" s="3">
        <v>4.0000000000006197E-2</v>
      </c>
      <c r="E1167" s="3">
        <v>5.8997050147491202E-2</v>
      </c>
      <c r="F1167" s="3">
        <v>5.8989281638588402E-2</v>
      </c>
      <c r="G1167" s="3">
        <v>84.005454999999998</v>
      </c>
      <c r="H1167" s="3">
        <v>-5.5056749156355496</v>
      </c>
      <c r="I1167" s="3">
        <v>67.8</v>
      </c>
      <c r="J1167" s="3">
        <v>69.819999999999993</v>
      </c>
      <c r="K1167" s="3">
        <v>66.739999999999995</v>
      </c>
      <c r="L1167" s="3">
        <v>-23.689538807649001</v>
      </c>
    </row>
    <row r="1168" spans="1:12" ht="15" customHeight="1" x14ac:dyDescent="0.25">
      <c r="A1168" s="101">
        <v>44138</v>
      </c>
      <c r="B1168" s="3">
        <v>69.239999999999995</v>
      </c>
      <c r="C1168" s="99">
        <v>1131569</v>
      </c>
      <c r="D1168" s="3">
        <v>1.3999999999999899</v>
      </c>
      <c r="E1168" s="3">
        <v>2.0636792452830099</v>
      </c>
      <c r="F1168" s="3">
        <v>2.0636814597337598</v>
      </c>
      <c r="G1168" s="3">
        <v>85.739059999999995</v>
      </c>
      <c r="H1168" s="3">
        <v>-3.5556130483689601</v>
      </c>
      <c r="I1168" s="3">
        <v>68.760000000000005</v>
      </c>
      <c r="J1168" s="3">
        <v>70.12</v>
      </c>
      <c r="K1168" s="3">
        <v>68.3</v>
      </c>
      <c r="L1168" s="3">
        <v>-22.114735658042701</v>
      </c>
    </row>
    <row r="1169" spans="1:12" ht="15" customHeight="1" x14ac:dyDescent="0.25">
      <c r="A1169" s="101">
        <v>44139</v>
      </c>
      <c r="B1169" s="3">
        <v>70.66</v>
      </c>
      <c r="C1169" s="99">
        <v>1123311</v>
      </c>
      <c r="D1169" s="3">
        <v>1.42</v>
      </c>
      <c r="E1169" s="3">
        <v>2.0508376660889698</v>
      </c>
      <c r="F1169" s="3">
        <v>2.0508505691571699</v>
      </c>
      <c r="G1169" s="3">
        <v>87.497439999999997</v>
      </c>
      <c r="H1169" s="3">
        <v>-1.5776827896512999</v>
      </c>
      <c r="I1169" s="3">
        <v>69.64</v>
      </c>
      <c r="J1169" s="3">
        <v>71.78</v>
      </c>
      <c r="K1169" s="3">
        <v>68.22</v>
      </c>
      <c r="L1169" s="3">
        <v>-20.517435320584902</v>
      </c>
    </row>
    <row r="1170" spans="1:12" ht="15" customHeight="1" x14ac:dyDescent="0.25">
      <c r="A1170" s="101">
        <v>44140</v>
      </c>
      <c r="B1170" s="3">
        <v>73.2</v>
      </c>
      <c r="C1170" s="99">
        <v>1639837</v>
      </c>
      <c r="D1170" s="3">
        <v>2.54</v>
      </c>
      <c r="E1170" s="3">
        <v>3.5946787432776701</v>
      </c>
      <c r="F1170" s="3">
        <v>3.5946651696323801</v>
      </c>
      <c r="G1170" s="3">
        <v>90.642679999999999</v>
      </c>
      <c r="H1170" s="3">
        <v>1.96026996625421</v>
      </c>
      <c r="I1170" s="3">
        <v>72</v>
      </c>
      <c r="J1170" s="3">
        <v>73.48</v>
      </c>
      <c r="K1170" s="3">
        <v>71.5</v>
      </c>
      <c r="L1170" s="3">
        <v>-17.660292463442001</v>
      </c>
    </row>
    <row r="1171" spans="1:12" ht="15" customHeight="1" x14ac:dyDescent="0.25">
      <c r="A1171" s="101">
        <v>44141</v>
      </c>
      <c r="B1171" s="3">
        <v>71.66</v>
      </c>
      <c r="C1171" s="99">
        <v>3062498</v>
      </c>
      <c r="D1171" s="3">
        <v>-1.54</v>
      </c>
      <c r="E1171" s="3">
        <v>-2.10382513661202</v>
      </c>
      <c r="F1171" s="3">
        <v>-2.10381577420261</v>
      </c>
      <c r="G1171" s="3">
        <v>88.735725000000002</v>
      </c>
      <c r="H1171" s="3">
        <v>-0.18478627671541401</v>
      </c>
      <c r="I1171" s="3">
        <v>76.040000000000006</v>
      </c>
      <c r="J1171" s="3">
        <v>76.040000000000006</v>
      </c>
      <c r="K1171" s="3">
        <v>71.2</v>
      </c>
      <c r="L1171" s="3">
        <v>-19.392575928008998</v>
      </c>
    </row>
    <row r="1172" spans="1:12" ht="15" customHeight="1" x14ac:dyDescent="0.25">
      <c r="A1172" s="101">
        <v>44144</v>
      </c>
      <c r="B1172" s="3">
        <v>69.52</v>
      </c>
      <c r="C1172" s="99">
        <v>5418733</v>
      </c>
      <c r="D1172" s="3">
        <v>-2.14</v>
      </c>
      <c r="E1172" s="3">
        <v>-2.9863243092380598</v>
      </c>
      <c r="F1172" s="3">
        <v>-2.98633385820649</v>
      </c>
      <c r="G1172" s="3">
        <v>86.08578</v>
      </c>
      <c r="H1172" s="3">
        <v>-3.1656017997750299</v>
      </c>
      <c r="I1172" s="3">
        <v>75</v>
      </c>
      <c r="J1172" s="3">
        <v>77.16</v>
      </c>
      <c r="K1172" s="3">
        <v>66.36</v>
      </c>
      <c r="L1172" s="3">
        <v>-21.799775028121399</v>
      </c>
    </row>
    <row r="1173" spans="1:12" ht="15" customHeight="1" x14ac:dyDescent="0.25">
      <c r="A1173" s="101">
        <v>44145</v>
      </c>
      <c r="B1173" s="3">
        <v>68.02</v>
      </c>
      <c r="C1173" s="99">
        <v>2440886</v>
      </c>
      <c r="D1173" s="3">
        <v>-1.5</v>
      </c>
      <c r="E1173" s="3">
        <v>-2.1576524741081702</v>
      </c>
      <c r="F1173" s="3">
        <v>-2.1576501949566902</v>
      </c>
      <c r="G1173" s="3">
        <v>84.228350000000006</v>
      </c>
      <c r="H1173" s="3">
        <v>-5.2549493813273296</v>
      </c>
      <c r="I1173" s="3">
        <v>70</v>
      </c>
      <c r="J1173" s="3">
        <v>70.84</v>
      </c>
      <c r="K1173" s="3">
        <v>68.02</v>
      </c>
      <c r="L1173" s="3">
        <v>-23.487064116985302</v>
      </c>
    </row>
    <row r="1174" spans="1:12" ht="15" customHeight="1" x14ac:dyDescent="0.25">
      <c r="A1174" s="101">
        <v>44146</v>
      </c>
      <c r="B1174" s="3">
        <v>68.66</v>
      </c>
      <c r="C1174" s="99">
        <v>1878535</v>
      </c>
      <c r="D1174" s="3">
        <v>0.64</v>
      </c>
      <c r="E1174" s="3">
        <v>0.94089973537194704</v>
      </c>
      <c r="F1174" s="3">
        <v>0.94090647626361401</v>
      </c>
      <c r="G1174" s="3">
        <v>85.020859999999999</v>
      </c>
      <c r="H1174" s="3">
        <v>-4.3634870641169901</v>
      </c>
      <c r="I1174" s="3">
        <v>68.42</v>
      </c>
      <c r="J1174" s="3">
        <v>70.12</v>
      </c>
      <c r="K1174" s="3">
        <v>67.42</v>
      </c>
      <c r="L1174" s="3">
        <v>-22.767154105736701</v>
      </c>
    </row>
    <row r="1175" spans="1:12" ht="15" customHeight="1" x14ac:dyDescent="0.25">
      <c r="A1175" s="101">
        <v>44147</v>
      </c>
      <c r="B1175" s="3">
        <v>67.56</v>
      </c>
      <c r="C1175" s="99">
        <v>2304638</v>
      </c>
      <c r="D1175" s="3">
        <v>-1.0999999999999901</v>
      </c>
      <c r="E1175" s="3">
        <v>-1.60209729099911</v>
      </c>
      <c r="F1175" s="3">
        <v>-1.6021009432273401</v>
      </c>
      <c r="G1175" s="3">
        <v>83.658739999999995</v>
      </c>
      <c r="H1175" s="3">
        <v>-5.8956805399325196</v>
      </c>
      <c r="I1175" s="3">
        <v>68.66</v>
      </c>
      <c r="J1175" s="3">
        <v>69.22</v>
      </c>
      <c r="K1175" s="3">
        <v>67.52</v>
      </c>
      <c r="L1175" s="3">
        <v>-24.004499437570299</v>
      </c>
    </row>
    <row r="1176" spans="1:12" ht="15" customHeight="1" x14ac:dyDescent="0.25">
      <c r="A1176" s="101">
        <v>44148</v>
      </c>
      <c r="B1176" s="3">
        <v>70.64</v>
      </c>
      <c r="C1176" s="99">
        <v>1780306</v>
      </c>
      <c r="D1176" s="3">
        <v>3.0799999999999899</v>
      </c>
      <c r="E1176" s="3">
        <v>4.5589105979869604</v>
      </c>
      <c r="F1176" s="3">
        <v>4.5589068159525201</v>
      </c>
      <c r="G1176" s="3">
        <v>87.472663999999995</v>
      </c>
      <c r="H1176" s="3">
        <v>-1.60555230596176</v>
      </c>
      <c r="I1176" s="3">
        <v>67.56</v>
      </c>
      <c r="J1176" s="3">
        <v>71</v>
      </c>
      <c r="K1176" s="3">
        <v>67.42</v>
      </c>
      <c r="L1176" s="3">
        <v>-20.539932508436401</v>
      </c>
    </row>
    <row r="1177" spans="1:12" ht="15" customHeight="1" x14ac:dyDescent="0.25">
      <c r="A1177" s="101">
        <v>44151</v>
      </c>
      <c r="B1177" s="3">
        <v>69.7</v>
      </c>
      <c r="C1177" s="99">
        <v>2251871</v>
      </c>
      <c r="D1177" s="3">
        <v>-0.93999999999999695</v>
      </c>
      <c r="E1177" s="3">
        <v>-1.3306908267270601</v>
      </c>
      <c r="F1177" s="3">
        <v>-1.33069458133798</v>
      </c>
      <c r="G1177" s="3">
        <v>86.308670000000006</v>
      </c>
      <c r="H1177" s="3">
        <v>-2.9148818897637701</v>
      </c>
      <c r="I1177" s="3">
        <v>72.3</v>
      </c>
      <c r="J1177" s="3">
        <v>73.42</v>
      </c>
      <c r="K1177" s="3">
        <v>69.42</v>
      </c>
      <c r="L1177" s="3">
        <v>-21.597300337457799</v>
      </c>
    </row>
    <row r="1178" spans="1:12" ht="15" customHeight="1" x14ac:dyDescent="0.25">
      <c r="A1178" s="101">
        <v>44152</v>
      </c>
      <c r="B1178" s="3">
        <v>70</v>
      </c>
      <c r="C1178" s="99">
        <v>1431247</v>
      </c>
      <c r="D1178" s="3">
        <v>0.29999999999999699</v>
      </c>
      <c r="E1178" s="3">
        <v>0.43041606886655698</v>
      </c>
      <c r="F1178" s="3">
        <v>0.43042025789527999</v>
      </c>
      <c r="G1178" s="3">
        <v>86.680160000000001</v>
      </c>
      <c r="H1178" s="3">
        <v>-2.49700787401575</v>
      </c>
      <c r="I1178" s="3">
        <v>69.959999999999994</v>
      </c>
      <c r="J1178" s="3">
        <v>71.3</v>
      </c>
      <c r="K1178" s="3">
        <v>69.599999999999994</v>
      </c>
      <c r="L1178" s="3">
        <v>-21.259842519685002</v>
      </c>
    </row>
    <row r="1179" spans="1:12" ht="15" customHeight="1" x14ac:dyDescent="0.25">
      <c r="A1179" s="101">
        <v>44153</v>
      </c>
      <c r="B1179" s="3">
        <v>70.86</v>
      </c>
      <c r="C1179" s="99">
        <v>1129801</v>
      </c>
      <c r="D1179" s="3">
        <v>0.85999999999999899</v>
      </c>
      <c r="E1179" s="3">
        <v>1.22857142857142</v>
      </c>
      <c r="F1179" s="3">
        <v>1.2285741050777901</v>
      </c>
      <c r="G1179" s="3">
        <v>87.745090000000005</v>
      </c>
      <c r="H1179" s="3">
        <v>-1.2991113610798599</v>
      </c>
      <c r="I1179" s="3">
        <v>70.040000000000006</v>
      </c>
      <c r="J1179" s="3">
        <v>71.42</v>
      </c>
      <c r="K1179" s="3">
        <v>69.52</v>
      </c>
      <c r="L1179" s="3">
        <v>-20.2924634420697</v>
      </c>
    </row>
    <row r="1180" spans="1:12" ht="15" customHeight="1" x14ac:dyDescent="0.25">
      <c r="A1180" s="101">
        <v>44154</v>
      </c>
      <c r="B1180" s="3">
        <v>70.02</v>
      </c>
      <c r="C1180" s="99">
        <v>1043795</v>
      </c>
      <c r="D1180" s="3">
        <v>-0.84000000000000297</v>
      </c>
      <c r="E1180" s="3">
        <v>-1.18543607112616</v>
      </c>
      <c r="F1180" s="3">
        <v>-1.1854452482754201</v>
      </c>
      <c r="G1180" s="3">
        <v>86.704920000000001</v>
      </c>
      <c r="H1180" s="3">
        <v>-2.4691563554555702</v>
      </c>
      <c r="I1180" s="3">
        <v>70.86</v>
      </c>
      <c r="J1180" s="3">
        <v>71.400000000000006</v>
      </c>
      <c r="K1180" s="3">
        <v>70.02</v>
      </c>
      <c r="L1180" s="3">
        <v>-21.237345331833499</v>
      </c>
    </row>
    <row r="1181" spans="1:12" ht="15" customHeight="1" x14ac:dyDescent="0.25">
      <c r="A1181" s="101">
        <v>44155</v>
      </c>
      <c r="B1181" s="3">
        <v>70.42</v>
      </c>
      <c r="C1181" s="99">
        <v>872069</v>
      </c>
      <c r="D1181" s="3">
        <v>0.40000000000000502</v>
      </c>
      <c r="E1181" s="3">
        <v>0.57126535275635604</v>
      </c>
      <c r="F1181" s="3">
        <v>0.57127092672479796</v>
      </c>
      <c r="G1181" s="3">
        <v>87.200239999999994</v>
      </c>
      <c r="H1181" s="3">
        <v>-1.91199100112487</v>
      </c>
      <c r="I1181" s="3">
        <v>70.099999999999994</v>
      </c>
      <c r="J1181" s="3">
        <v>71.459999999999994</v>
      </c>
      <c r="K1181" s="3">
        <v>70.099999999999994</v>
      </c>
      <c r="L1181" s="3">
        <v>-20.787401574803098</v>
      </c>
    </row>
    <row r="1182" spans="1:12" ht="15" customHeight="1" x14ac:dyDescent="0.25">
      <c r="A1182" s="101">
        <v>44158</v>
      </c>
      <c r="B1182" s="3">
        <v>69.599999999999994</v>
      </c>
      <c r="C1182" s="99">
        <v>1323834</v>
      </c>
      <c r="D1182" s="3">
        <v>-0.82000000000000695</v>
      </c>
      <c r="E1182" s="3">
        <v>-1.16444191990913</v>
      </c>
      <c r="F1182" s="3">
        <v>-1.1644406024570499</v>
      </c>
      <c r="G1182" s="3">
        <v>86.184844999999996</v>
      </c>
      <c r="H1182" s="3">
        <v>-3.0541676040494998</v>
      </c>
      <c r="I1182" s="3">
        <v>70.58</v>
      </c>
      <c r="J1182" s="3">
        <v>71.040000000000006</v>
      </c>
      <c r="K1182" s="3">
        <v>68.2</v>
      </c>
      <c r="L1182" s="3">
        <v>-21.709786276715398</v>
      </c>
    </row>
    <row r="1183" spans="1:12" ht="15" customHeight="1" x14ac:dyDescent="0.25">
      <c r="A1183" s="101">
        <v>44159</v>
      </c>
      <c r="B1183" s="3">
        <v>70.86</v>
      </c>
      <c r="C1183" s="99">
        <v>1316741</v>
      </c>
      <c r="D1183" s="3">
        <v>1.26</v>
      </c>
      <c r="E1183" s="3">
        <v>1.81034482758621</v>
      </c>
      <c r="F1183" s="3">
        <v>1.8103472832143599</v>
      </c>
      <c r="G1183" s="3">
        <v>87.745090000000005</v>
      </c>
      <c r="H1183" s="3">
        <v>-1.2991113610798599</v>
      </c>
      <c r="I1183" s="3">
        <v>70.38</v>
      </c>
      <c r="J1183" s="3">
        <v>70.88</v>
      </c>
      <c r="K1183" s="3">
        <v>68.66</v>
      </c>
      <c r="L1183" s="3">
        <v>-20.2924634420697</v>
      </c>
    </row>
    <row r="1184" spans="1:12" ht="15" customHeight="1" x14ac:dyDescent="0.25">
      <c r="A1184" s="101">
        <v>44160</v>
      </c>
      <c r="B1184" s="3">
        <v>71.319999999999993</v>
      </c>
      <c r="C1184" s="99">
        <v>949185</v>
      </c>
      <c r="D1184" s="3">
        <v>0.45999999999999303</v>
      </c>
      <c r="E1184" s="3">
        <v>0.64916737228337595</v>
      </c>
      <c r="F1184" s="3">
        <v>0.64916452875025599</v>
      </c>
      <c r="G1184" s="3">
        <v>88.314700000000002</v>
      </c>
      <c r="H1184" s="3">
        <v>-0.65838020247469398</v>
      </c>
      <c r="I1184" s="3">
        <v>70.8</v>
      </c>
      <c r="J1184" s="3">
        <v>71.900000000000006</v>
      </c>
      <c r="K1184" s="3">
        <v>70.64</v>
      </c>
      <c r="L1184" s="3">
        <v>-19.775028121484802</v>
      </c>
    </row>
    <row r="1185" spans="1:12" ht="15" customHeight="1" x14ac:dyDescent="0.25">
      <c r="A1185" s="101">
        <v>44161</v>
      </c>
      <c r="B1185" s="3">
        <v>71.2</v>
      </c>
      <c r="C1185" s="99">
        <v>845804</v>
      </c>
      <c r="D1185" s="3">
        <v>-0.11999999999999</v>
      </c>
      <c r="E1185" s="3">
        <v>-0.16825574873806601</v>
      </c>
      <c r="F1185" s="3">
        <v>-0.168261908832845</v>
      </c>
      <c r="G1185" s="3">
        <v>88.1661</v>
      </c>
      <c r="H1185" s="3">
        <v>-0.825534308211479</v>
      </c>
      <c r="I1185" s="3">
        <v>71.400000000000006</v>
      </c>
      <c r="J1185" s="3">
        <v>72.34</v>
      </c>
      <c r="K1185" s="3">
        <v>71.040000000000006</v>
      </c>
      <c r="L1185" s="3">
        <v>-19.9100112485939</v>
      </c>
    </row>
    <row r="1186" spans="1:12" ht="15" customHeight="1" x14ac:dyDescent="0.25">
      <c r="A1186" s="101">
        <v>44162</v>
      </c>
      <c r="B1186" s="3">
        <v>72.58</v>
      </c>
      <c r="C1186" s="99">
        <v>856307</v>
      </c>
      <c r="D1186" s="3">
        <v>1.3799999999999899</v>
      </c>
      <c r="E1186" s="3">
        <v>1.9382022471910101</v>
      </c>
      <c r="F1186" s="3">
        <v>1.93821661613704</v>
      </c>
      <c r="G1186" s="3">
        <v>89.874949999999998</v>
      </c>
      <c r="H1186" s="3">
        <v>1.09668166479189</v>
      </c>
      <c r="I1186" s="3">
        <v>71.5</v>
      </c>
      <c r="J1186" s="3">
        <v>72.58</v>
      </c>
      <c r="K1186" s="3">
        <v>71.44</v>
      </c>
      <c r="L1186" s="3">
        <v>-18.357705286839099</v>
      </c>
    </row>
    <row r="1187" spans="1:12" ht="15" customHeight="1" x14ac:dyDescent="0.25">
      <c r="A1187" s="101">
        <v>44165</v>
      </c>
      <c r="B1187" s="3">
        <v>71.760000000000005</v>
      </c>
      <c r="C1187" s="99">
        <v>1230778</v>
      </c>
      <c r="D1187" s="3">
        <v>-0.81999999999999296</v>
      </c>
      <c r="E1187" s="3">
        <v>-1.12978782033617</v>
      </c>
      <c r="F1187" s="3">
        <v>-1.1297920054475701</v>
      </c>
      <c r="G1187" s="3">
        <v>88.859549999999999</v>
      </c>
      <c r="H1187" s="3">
        <v>-4.55005624297041E-2</v>
      </c>
      <c r="I1187" s="3">
        <v>72.400000000000006</v>
      </c>
      <c r="J1187" s="3">
        <v>73.680000000000007</v>
      </c>
      <c r="K1187" s="3">
        <v>71.459999999999994</v>
      </c>
      <c r="L1187" s="3">
        <v>-19.280089988751399</v>
      </c>
    </row>
    <row r="1188" spans="1:12" ht="15" customHeight="1" x14ac:dyDescent="0.25">
      <c r="A1188" s="101">
        <v>44166</v>
      </c>
      <c r="B1188" s="3">
        <v>71.44</v>
      </c>
      <c r="C1188" s="99">
        <v>1145964</v>
      </c>
      <c r="D1188" s="3">
        <v>-0.320000000000007</v>
      </c>
      <c r="E1188" s="3">
        <v>-0.44593088071349601</v>
      </c>
      <c r="F1188" s="3">
        <v>-0.445934061111041</v>
      </c>
      <c r="G1188" s="3">
        <v>88.463295000000002</v>
      </c>
      <c r="H1188" s="3">
        <v>-0.491231721034874</v>
      </c>
      <c r="I1188" s="3">
        <v>72.099999999999994</v>
      </c>
      <c r="J1188" s="3">
        <v>72.739999999999995</v>
      </c>
      <c r="K1188" s="3">
        <v>71.400000000000006</v>
      </c>
      <c r="L1188" s="3">
        <v>-19.6400449943757</v>
      </c>
    </row>
    <row r="1189" spans="1:12" ht="15" customHeight="1" x14ac:dyDescent="0.25">
      <c r="A1189" s="101">
        <v>44167</v>
      </c>
      <c r="B1189" s="3">
        <v>71</v>
      </c>
      <c r="C1189" s="99">
        <v>1278218</v>
      </c>
      <c r="D1189" s="3">
        <v>-0.439999999999997</v>
      </c>
      <c r="E1189" s="3">
        <v>-0.615901455767076</v>
      </c>
      <c r="F1189" s="3">
        <v>-0.61589950950843297</v>
      </c>
      <c r="G1189" s="3">
        <v>87.918450000000007</v>
      </c>
      <c r="H1189" s="3">
        <v>-1.1041057367828999</v>
      </c>
      <c r="I1189" s="3">
        <v>71.540000000000006</v>
      </c>
      <c r="J1189" s="3">
        <v>72.02</v>
      </c>
      <c r="K1189" s="3">
        <v>70.5</v>
      </c>
      <c r="L1189" s="3">
        <v>-20.134983127109098</v>
      </c>
    </row>
    <row r="1190" spans="1:12" ht="15" customHeight="1" x14ac:dyDescent="0.25">
      <c r="A1190" s="101">
        <v>44168</v>
      </c>
      <c r="B1190" s="3">
        <v>73.099999999999994</v>
      </c>
      <c r="C1190" s="99">
        <v>1866541</v>
      </c>
      <c r="D1190" s="3">
        <v>2.0999999999999899</v>
      </c>
      <c r="E1190" s="3">
        <v>2.9577464788732302</v>
      </c>
      <c r="F1190" s="3">
        <v>2.95774095198446</v>
      </c>
      <c r="G1190" s="3">
        <v>90.51885</v>
      </c>
      <c r="H1190" s="3">
        <v>1.8209786276715301</v>
      </c>
      <c r="I1190" s="3">
        <v>70.78</v>
      </c>
      <c r="J1190" s="3">
        <v>74.400000000000006</v>
      </c>
      <c r="K1190" s="3">
        <v>70.62</v>
      </c>
      <c r="L1190" s="3">
        <v>-17.772778402699601</v>
      </c>
    </row>
    <row r="1191" spans="1:12" ht="15" customHeight="1" x14ac:dyDescent="0.25">
      <c r="A1191" s="101">
        <v>44169</v>
      </c>
      <c r="B1191" s="3">
        <v>74.14</v>
      </c>
      <c r="C1191" s="99">
        <v>1347565</v>
      </c>
      <c r="D1191" s="3">
        <v>1.04</v>
      </c>
      <c r="E1191" s="3">
        <v>1.42270861833107</v>
      </c>
      <c r="F1191" s="3">
        <v>1.4227091926156601</v>
      </c>
      <c r="G1191" s="3">
        <v>91.806669999999997</v>
      </c>
      <c r="H1191" s="3">
        <v>3.2695950506186602</v>
      </c>
      <c r="I1191" s="3">
        <v>72.02</v>
      </c>
      <c r="J1191" s="3">
        <v>75.12</v>
      </c>
      <c r="K1191" s="3">
        <v>72.02</v>
      </c>
      <c r="L1191" s="3">
        <v>-16.602924634420699</v>
      </c>
    </row>
    <row r="1192" spans="1:12" ht="15" customHeight="1" x14ac:dyDescent="0.25">
      <c r="A1192" s="101">
        <v>44172</v>
      </c>
      <c r="B1192" s="3">
        <v>74.599999999999994</v>
      </c>
      <c r="C1192" s="99">
        <v>1001870</v>
      </c>
      <c r="D1192" s="3">
        <v>0.45999999999999303</v>
      </c>
      <c r="E1192" s="3">
        <v>0.62044780145669098</v>
      </c>
      <c r="F1192" s="3">
        <v>0.62044511580694395</v>
      </c>
      <c r="G1192" s="3">
        <v>92.376279999999994</v>
      </c>
      <c r="H1192" s="3">
        <v>3.9103262092238298</v>
      </c>
      <c r="I1192" s="3">
        <v>74.44</v>
      </c>
      <c r="J1192" s="3">
        <v>75.5</v>
      </c>
      <c r="K1192" s="3">
        <v>74.16</v>
      </c>
      <c r="L1192" s="3">
        <v>-16.085489313835701</v>
      </c>
    </row>
    <row r="1193" spans="1:12" ht="15" customHeight="1" x14ac:dyDescent="0.25">
      <c r="A1193" s="101">
        <v>44173</v>
      </c>
      <c r="B1193" s="3">
        <v>74.98</v>
      </c>
      <c r="C1193" s="99">
        <v>880783</v>
      </c>
      <c r="D1193" s="3">
        <v>0.380000000000009</v>
      </c>
      <c r="E1193" s="3">
        <v>0.50938337801609201</v>
      </c>
      <c r="F1193" s="3">
        <v>0.50939483599037305</v>
      </c>
      <c r="G1193" s="3">
        <v>92.84684</v>
      </c>
      <c r="H1193" s="3">
        <v>4.43964004499436</v>
      </c>
      <c r="I1193" s="3">
        <v>74.540000000000006</v>
      </c>
      <c r="J1193" s="3">
        <v>75.14</v>
      </c>
      <c r="K1193" s="3">
        <v>73.739999999999995</v>
      </c>
      <c r="L1193" s="3">
        <v>-15.6580427446569</v>
      </c>
    </row>
    <row r="1194" spans="1:12" ht="15" customHeight="1" x14ac:dyDescent="0.25">
      <c r="A1194" s="101">
        <v>44174</v>
      </c>
      <c r="B1194" s="3">
        <v>74.48</v>
      </c>
      <c r="C1194" s="99">
        <v>1275798</v>
      </c>
      <c r="D1194" s="3">
        <v>-0.5</v>
      </c>
      <c r="E1194" s="3">
        <v>-0.66684449186449302</v>
      </c>
      <c r="F1194" s="3">
        <v>-0.66685091275050501</v>
      </c>
      <c r="G1194" s="3">
        <v>92.227689999999996</v>
      </c>
      <c r="H1194" s="3">
        <v>3.7431833520809699</v>
      </c>
      <c r="I1194" s="3">
        <v>74.98</v>
      </c>
      <c r="J1194" s="3">
        <v>75.08</v>
      </c>
      <c r="K1194" s="3">
        <v>73.48</v>
      </c>
      <c r="L1194" s="3">
        <v>-16.2204724409448</v>
      </c>
    </row>
    <row r="1195" spans="1:12" ht="15" customHeight="1" x14ac:dyDescent="0.25">
      <c r="A1195" s="101">
        <v>44175</v>
      </c>
      <c r="B1195" s="3">
        <v>73.14</v>
      </c>
      <c r="C1195" s="99">
        <v>1155392</v>
      </c>
      <c r="D1195" s="3">
        <v>-1.34</v>
      </c>
      <c r="E1195" s="3">
        <v>-1.7991407089151401</v>
      </c>
      <c r="F1195" s="3">
        <v>-1.7991451374310501</v>
      </c>
      <c r="G1195" s="3">
        <v>90.568380000000005</v>
      </c>
      <c r="H1195" s="3">
        <v>1.8766929133858199</v>
      </c>
      <c r="I1195" s="3">
        <v>74</v>
      </c>
      <c r="J1195" s="3">
        <v>74.52</v>
      </c>
      <c r="K1195" s="3">
        <v>72.58</v>
      </c>
      <c r="L1195" s="3">
        <v>-17.727784026996598</v>
      </c>
    </row>
    <row r="1196" spans="1:12" ht="15" customHeight="1" x14ac:dyDescent="0.25">
      <c r="A1196" s="101">
        <v>44176</v>
      </c>
      <c r="B1196" s="3">
        <v>73.28</v>
      </c>
      <c r="C1196" s="99">
        <v>927681</v>
      </c>
      <c r="D1196" s="3">
        <v>0.14000000000000001</v>
      </c>
      <c r="E1196" s="3">
        <v>0.19141372709872101</v>
      </c>
      <c r="F1196" s="3">
        <v>0.19141890359526401</v>
      </c>
      <c r="G1196" s="3">
        <v>90.741744999999995</v>
      </c>
      <c r="H1196" s="3">
        <v>2.0717041619797398</v>
      </c>
      <c r="I1196" s="3">
        <v>73.22</v>
      </c>
      <c r="J1196" s="3">
        <v>73.86</v>
      </c>
      <c r="K1196" s="3">
        <v>71.7</v>
      </c>
      <c r="L1196" s="3">
        <v>-17.570303712036001</v>
      </c>
    </row>
    <row r="1197" spans="1:12" ht="15" customHeight="1" x14ac:dyDescent="0.25">
      <c r="A1197" s="101">
        <v>44179</v>
      </c>
      <c r="B1197" s="3">
        <v>75.12</v>
      </c>
      <c r="C1197" s="99">
        <v>1261276</v>
      </c>
      <c r="D1197" s="3">
        <v>1.84</v>
      </c>
      <c r="E1197" s="3">
        <v>2.5109170305676902</v>
      </c>
      <c r="F1197" s="3">
        <v>2.5109171087684001</v>
      </c>
      <c r="G1197" s="3">
        <v>93.020195000000001</v>
      </c>
      <c r="H1197" s="3">
        <v>4.6346400449943701</v>
      </c>
      <c r="I1197" s="3">
        <v>73.959999999999994</v>
      </c>
      <c r="J1197" s="3">
        <v>75.72</v>
      </c>
      <c r="K1197" s="3">
        <v>73.5</v>
      </c>
      <c r="L1197" s="3">
        <v>-15.500562429696201</v>
      </c>
    </row>
    <row r="1198" spans="1:12" ht="15" customHeight="1" x14ac:dyDescent="0.25">
      <c r="A1198" s="101">
        <v>44180</v>
      </c>
      <c r="B1198" s="3">
        <v>78.180000000000007</v>
      </c>
      <c r="C1198" s="99">
        <v>1973212</v>
      </c>
      <c r="D1198" s="3">
        <v>3.06</v>
      </c>
      <c r="E1198" s="3">
        <v>4.0734824281150201</v>
      </c>
      <c r="F1198" s="3">
        <v>4.0734864079783897</v>
      </c>
      <c r="G1198" s="3">
        <v>96.809359999999998</v>
      </c>
      <c r="H1198" s="3">
        <v>8.8969178852643296</v>
      </c>
      <c r="I1198" s="3">
        <v>75.22</v>
      </c>
      <c r="J1198" s="3">
        <v>78.28</v>
      </c>
      <c r="K1198" s="3">
        <v>74.959999999999994</v>
      </c>
      <c r="L1198" s="3">
        <v>-12.058492688413899</v>
      </c>
    </row>
    <row r="1199" spans="1:12" ht="15" customHeight="1" x14ac:dyDescent="0.25">
      <c r="A1199" s="101">
        <v>44181</v>
      </c>
      <c r="B1199" s="3">
        <v>78.8</v>
      </c>
      <c r="C1199" s="99">
        <v>1394347</v>
      </c>
      <c r="D1199" s="3">
        <v>0.61999999999999</v>
      </c>
      <c r="E1199" s="3">
        <v>0.79304169864413598</v>
      </c>
      <c r="F1199" s="3">
        <v>0.79303798723595598</v>
      </c>
      <c r="G1199" s="3">
        <v>97.577095</v>
      </c>
      <c r="H1199" s="3">
        <v>9.7605118110236102</v>
      </c>
      <c r="I1199" s="3">
        <v>78.88</v>
      </c>
      <c r="J1199" s="3">
        <v>79.239999999999995</v>
      </c>
      <c r="K1199" s="3">
        <v>77.78</v>
      </c>
      <c r="L1199" s="3">
        <v>-11.3610798650168</v>
      </c>
    </row>
    <row r="1200" spans="1:12" ht="15" customHeight="1" x14ac:dyDescent="0.25">
      <c r="A1200" s="101">
        <v>44182</v>
      </c>
      <c r="B1200" s="3">
        <v>79.2</v>
      </c>
      <c r="C1200" s="99">
        <v>1080972</v>
      </c>
      <c r="D1200" s="3">
        <v>0.40000000000000502</v>
      </c>
      <c r="E1200" s="3">
        <v>0.50761421319798194</v>
      </c>
      <c r="F1200" s="3">
        <v>0.507603756803787</v>
      </c>
      <c r="G1200" s="3">
        <v>98.072400000000002</v>
      </c>
      <c r="H1200" s="3">
        <v>10.317660292463399</v>
      </c>
      <c r="I1200" s="3">
        <v>79.2</v>
      </c>
      <c r="J1200" s="3">
        <v>79.7</v>
      </c>
      <c r="K1200" s="3">
        <v>78.680000000000007</v>
      </c>
      <c r="L1200" s="3">
        <v>-10.911136107986501</v>
      </c>
    </row>
    <row r="1201" spans="1:12" ht="15" customHeight="1" x14ac:dyDescent="0.25">
      <c r="A1201" s="101">
        <v>44183</v>
      </c>
      <c r="B1201" s="3">
        <v>80.98</v>
      </c>
      <c r="C1201" s="99">
        <v>1270735</v>
      </c>
      <c r="D1201" s="3">
        <v>1.78</v>
      </c>
      <c r="E1201" s="3">
        <v>2.2474747474747501</v>
      </c>
      <c r="F1201" s="3">
        <v>2.2474885900620301</v>
      </c>
      <c r="G1201" s="3">
        <v>100.276566</v>
      </c>
      <c r="H1201" s="3">
        <v>12.797037120359899</v>
      </c>
      <c r="I1201" s="3">
        <v>79.2</v>
      </c>
      <c r="J1201" s="3">
        <v>81.540000000000006</v>
      </c>
      <c r="K1201" s="3">
        <v>79</v>
      </c>
      <c r="L1201" s="3">
        <v>-8.9088863892013492</v>
      </c>
    </row>
    <row r="1202" spans="1:12" ht="15" customHeight="1" x14ac:dyDescent="0.25">
      <c r="A1202" s="101">
        <v>44186</v>
      </c>
      <c r="B1202" s="3">
        <v>78.459999999999994</v>
      </c>
      <c r="C1202" s="99">
        <v>1464213</v>
      </c>
      <c r="D1202" s="3">
        <v>-2.5200000000000098</v>
      </c>
      <c r="E1202" s="3">
        <v>-3.1118794764139301</v>
      </c>
      <c r="F1202" s="3">
        <v>-3.1118845852778798</v>
      </c>
      <c r="G1202" s="3">
        <v>97.156075000000001</v>
      </c>
      <c r="H1202" s="3">
        <v>9.2869235095612996</v>
      </c>
      <c r="I1202" s="3">
        <v>79.599999999999994</v>
      </c>
      <c r="J1202" s="3">
        <v>80.2</v>
      </c>
      <c r="K1202" s="3">
        <v>77.260000000000005</v>
      </c>
      <c r="L1202" s="3">
        <v>-11.743532058492701</v>
      </c>
    </row>
    <row r="1203" spans="1:12" ht="15" customHeight="1" x14ac:dyDescent="0.25">
      <c r="A1203" s="101">
        <v>44187</v>
      </c>
      <c r="B1203" s="3">
        <v>79.680000000000007</v>
      </c>
      <c r="C1203" s="99">
        <v>1032891</v>
      </c>
      <c r="D1203" s="3">
        <v>1.22000000000001</v>
      </c>
      <c r="E1203" s="3">
        <v>1.5549324496558901</v>
      </c>
      <c r="F1203" s="3">
        <v>1.55493621989155</v>
      </c>
      <c r="G1203" s="3">
        <v>98.666790000000006</v>
      </c>
      <c r="H1203" s="3">
        <v>10.986265466816601</v>
      </c>
      <c r="I1203" s="3">
        <v>78.459999999999994</v>
      </c>
      <c r="J1203" s="3">
        <v>79.680000000000007</v>
      </c>
      <c r="K1203" s="3">
        <v>78</v>
      </c>
      <c r="L1203" s="3">
        <v>-10.37120359955</v>
      </c>
    </row>
    <row r="1204" spans="1:12" ht="15" customHeight="1" x14ac:dyDescent="0.25">
      <c r="A1204" s="101">
        <v>44188</v>
      </c>
      <c r="B1204" s="3">
        <v>81.819999999999993</v>
      </c>
      <c r="C1204" s="99">
        <v>860561</v>
      </c>
      <c r="D1204" s="3">
        <v>2.1399999999999801</v>
      </c>
      <c r="E1204" s="3">
        <v>2.6857429718875201</v>
      </c>
      <c r="F1204" s="3">
        <v>2.6857466428166799</v>
      </c>
      <c r="G1204" s="3">
        <v>101.31673000000001</v>
      </c>
      <c r="H1204" s="3">
        <v>13.9670753655793</v>
      </c>
      <c r="I1204" s="3">
        <v>79.98</v>
      </c>
      <c r="J1204" s="3">
        <v>82.6</v>
      </c>
      <c r="K1204" s="3">
        <v>79.98</v>
      </c>
      <c r="L1204" s="3">
        <v>-7.9640044994375803</v>
      </c>
    </row>
    <row r="1205" spans="1:12" ht="15" customHeight="1" x14ac:dyDescent="0.25">
      <c r="A1205" s="101">
        <v>44193</v>
      </c>
      <c r="B1205" s="3">
        <v>80.08</v>
      </c>
      <c r="C1205" s="99">
        <v>1226618</v>
      </c>
      <c r="D1205" s="3">
        <v>-1.73999999999999</v>
      </c>
      <c r="E1205" s="3">
        <v>-2.12661940845758</v>
      </c>
      <c r="F1205" s="3">
        <v>-2.12662805047104</v>
      </c>
      <c r="G1205" s="3">
        <v>99.162099999999995</v>
      </c>
      <c r="H1205" s="3">
        <v>11.5434195725534</v>
      </c>
      <c r="I1205" s="3">
        <v>82.14</v>
      </c>
      <c r="J1205" s="3">
        <v>83.3</v>
      </c>
      <c r="K1205" s="3">
        <v>79.900000000000006</v>
      </c>
      <c r="L1205" s="3">
        <v>-9.9212598425196905</v>
      </c>
    </row>
    <row r="1206" spans="1:12" ht="15" customHeight="1" x14ac:dyDescent="0.25">
      <c r="A1206" s="101">
        <v>44194</v>
      </c>
      <c r="B1206" s="3">
        <v>80.72</v>
      </c>
      <c r="C1206" s="99">
        <v>686800</v>
      </c>
      <c r="D1206" s="3">
        <v>0.64</v>
      </c>
      <c r="E1206" s="3">
        <v>0.79920079920079401</v>
      </c>
      <c r="F1206" s="3">
        <v>0.79920150944767698</v>
      </c>
      <c r="G1206" s="3">
        <v>99.954605000000001</v>
      </c>
      <c r="H1206" s="3">
        <v>12.4348762654668</v>
      </c>
      <c r="I1206" s="3">
        <v>80.12</v>
      </c>
      <c r="J1206" s="3">
        <v>81.48</v>
      </c>
      <c r="K1206" s="3">
        <v>80.12</v>
      </c>
      <c r="L1206" s="3">
        <v>-9.2013498312710897</v>
      </c>
    </row>
    <row r="1207" spans="1:12" ht="15" customHeight="1" x14ac:dyDescent="0.25">
      <c r="A1207" s="101">
        <v>44195</v>
      </c>
      <c r="B1207" s="3">
        <v>80.56</v>
      </c>
      <c r="C1207" s="99">
        <v>630147</v>
      </c>
      <c r="D1207" s="3">
        <v>-0.15999999999999601</v>
      </c>
      <c r="E1207" s="3">
        <v>-0.19821605550048799</v>
      </c>
      <c r="F1207" s="3">
        <v>-0.19821497969003599</v>
      </c>
      <c r="G1207" s="3">
        <v>99.756479999999996</v>
      </c>
      <c r="H1207" s="3">
        <v>12.212013498312601</v>
      </c>
      <c r="I1207" s="3">
        <v>80.3</v>
      </c>
      <c r="J1207" s="3">
        <v>81.260000000000005</v>
      </c>
      <c r="K1207" s="3">
        <v>79.86</v>
      </c>
      <c r="L1207" s="3">
        <v>-9.3813273340832399</v>
      </c>
    </row>
    <row r="1208" spans="1:12" ht="15" customHeight="1" x14ac:dyDescent="0.25">
      <c r="A1208" s="101">
        <v>44200</v>
      </c>
      <c r="B1208" s="3">
        <v>82.8</v>
      </c>
      <c r="C1208" s="99">
        <v>1681485</v>
      </c>
      <c r="D1208" s="3">
        <v>2.23999999999999</v>
      </c>
      <c r="E1208" s="3">
        <v>2.7805362462760499</v>
      </c>
      <c r="F1208" s="3">
        <v>2.7805411738665899</v>
      </c>
      <c r="G1208" s="3">
        <v>102.53025</v>
      </c>
      <c r="H1208" s="3">
        <v>15.332114735657999</v>
      </c>
      <c r="I1208" s="3">
        <v>81.680000000000007</v>
      </c>
      <c r="J1208" s="3">
        <v>84.3</v>
      </c>
      <c r="K1208" s="3">
        <v>81.56</v>
      </c>
      <c r="L1208" s="3">
        <v>-6.8616422947131701</v>
      </c>
    </row>
    <row r="1209" spans="1:12" ht="15" customHeight="1" x14ac:dyDescent="0.25">
      <c r="A1209" s="101">
        <v>44201</v>
      </c>
      <c r="B1209" s="3">
        <v>87.4</v>
      </c>
      <c r="C1209" s="99">
        <v>1479157</v>
      </c>
      <c r="D1209" s="3">
        <v>4.5999999999999996</v>
      </c>
      <c r="E1209" s="3">
        <v>5.55555555555555</v>
      </c>
      <c r="F1209" s="3">
        <v>5.5555506789459699</v>
      </c>
      <c r="G1209" s="3">
        <v>108.22637</v>
      </c>
      <c r="H1209" s="3">
        <v>21.7394488188976</v>
      </c>
      <c r="I1209" s="3">
        <v>83</v>
      </c>
      <c r="J1209" s="3">
        <v>88.36</v>
      </c>
      <c r="K1209" s="3">
        <v>82.9</v>
      </c>
      <c r="L1209" s="3">
        <v>-1.6872890888638901</v>
      </c>
    </row>
    <row r="1210" spans="1:12" ht="15" customHeight="1" x14ac:dyDescent="0.25">
      <c r="A1210" s="101">
        <v>44203</v>
      </c>
      <c r="B1210" s="3">
        <v>93.02</v>
      </c>
      <c r="C1210" s="99">
        <v>3246109</v>
      </c>
      <c r="D1210" s="3">
        <v>5.6199999999999903</v>
      </c>
      <c r="E1210" s="3">
        <v>6.4302059496567301</v>
      </c>
      <c r="F1210" s="3">
        <v>6.4302073514985203</v>
      </c>
      <c r="G1210" s="3">
        <v>115.18555000000001</v>
      </c>
      <c r="H1210" s="3">
        <v>29.5675478065241</v>
      </c>
      <c r="I1210" s="3">
        <v>92.04</v>
      </c>
      <c r="J1210" s="3">
        <v>94.5</v>
      </c>
      <c r="K1210" s="3">
        <v>90.84</v>
      </c>
      <c r="L1210" s="3">
        <v>4.6344206974128097</v>
      </c>
    </row>
    <row r="1211" spans="1:12" ht="15" customHeight="1" x14ac:dyDescent="0.25">
      <c r="A1211" s="101">
        <v>44204</v>
      </c>
      <c r="B1211" s="3">
        <v>93.28</v>
      </c>
      <c r="C1211" s="99">
        <v>2023399</v>
      </c>
      <c r="D1211" s="3">
        <v>0.260000000000005</v>
      </c>
      <c r="E1211" s="3">
        <v>0.27950978284241301</v>
      </c>
      <c r="F1211" s="3">
        <v>0.27950554561746399</v>
      </c>
      <c r="G1211" s="3">
        <v>115.50749999999999</v>
      </c>
      <c r="H1211" s="3">
        <v>29.9296962879639</v>
      </c>
      <c r="I1211" s="3">
        <v>93.6</v>
      </c>
      <c r="J1211" s="3">
        <v>94.76</v>
      </c>
      <c r="K1211" s="3">
        <v>92.7</v>
      </c>
      <c r="L1211" s="3">
        <v>4.9268841394825502</v>
      </c>
    </row>
    <row r="1212" spans="1:12" ht="15" customHeight="1" x14ac:dyDescent="0.25">
      <c r="A1212" s="101">
        <v>44207</v>
      </c>
      <c r="B1212" s="3">
        <v>97.98</v>
      </c>
      <c r="C1212" s="99">
        <v>2694020</v>
      </c>
      <c r="D1212" s="3">
        <v>4.7</v>
      </c>
      <c r="E1212" s="3">
        <v>5.03859348198971</v>
      </c>
      <c r="F1212" s="3">
        <v>5.0385992251585403</v>
      </c>
      <c r="G1212" s="3">
        <v>121.32746</v>
      </c>
      <c r="H1212" s="3">
        <v>36.476332958380198</v>
      </c>
      <c r="I1212" s="3">
        <v>93.94</v>
      </c>
      <c r="J1212" s="3">
        <v>98.68</v>
      </c>
      <c r="K1212" s="3">
        <v>93.42</v>
      </c>
      <c r="L1212" s="3">
        <v>10.213723284589401</v>
      </c>
    </row>
    <row r="1213" spans="1:12" ht="15" customHeight="1" x14ac:dyDescent="0.25">
      <c r="A1213" s="101">
        <v>44208</v>
      </c>
      <c r="B1213" s="3">
        <v>102.9</v>
      </c>
      <c r="C1213" s="99">
        <v>4216449</v>
      </c>
      <c r="D1213" s="3">
        <v>4.92</v>
      </c>
      <c r="E1213" s="3">
        <v>5.0214329454990798</v>
      </c>
      <c r="F1213" s="3">
        <v>5.0214353782729697</v>
      </c>
      <c r="G1213" s="3">
        <v>127.41983999999999</v>
      </c>
      <c r="H1213" s="3">
        <v>43.329403824521897</v>
      </c>
      <c r="I1213" s="3">
        <v>105.6</v>
      </c>
      <c r="J1213" s="3">
        <v>106.5</v>
      </c>
      <c r="K1213" s="3">
        <v>101.3</v>
      </c>
      <c r="L1213" s="3">
        <v>15.7480314960629</v>
      </c>
    </row>
    <row r="1214" spans="1:12" ht="15" customHeight="1" x14ac:dyDescent="0.25">
      <c r="A1214" s="101">
        <v>44209</v>
      </c>
      <c r="B1214" s="3">
        <v>105.9</v>
      </c>
      <c r="C1214" s="99">
        <v>3021003</v>
      </c>
      <c r="D1214" s="3">
        <v>3</v>
      </c>
      <c r="E1214" s="3">
        <v>2.91545189504374</v>
      </c>
      <c r="F1214" s="3">
        <v>2.9154486459879601</v>
      </c>
      <c r="G1214" s="3">
        <v>131.13470000000001</v>
      </c>
      <c r="H1214" s="3">
        <v>47.508098987626497</v>
      </c>
      <c r="I1214" s="3">
        <v>104</v>
      </c>
      <c r="J1214" s="3">
        <v>106.1</v>
      </c>
      <c r="K1214" s="3">
        <v>103.15</v>
      </c>
      <c r="L1214" s="3">
        <v>19.122609673790699</v>
      </c>
    </row>
    <row r="1215" spans="1:12" ht="15" customHeight="1" x14ac:dyDescent="0.25">
      <c r="A1215" s="101">
        <v>44210</v>
      </c>
      <c r="B1215" s="3">
        <v>107.8</v>
      </c>
      <c r="C1215" s="99">
        <v>2228802</v>
      </c>
      <c r="D1215" s="3">
        <v>1.8999999999999899</v>
      </c>
      <c r="E1215" s="3">
        <v>1.7941454202077201</v>
      </c>
      <c r="F1215" s="3">
        <v>1.79413991872476</v>
      </c>
      <c r="G1215" s="3">
        <v>133.48743999999999</v>
      </c>
      <c r="H1215" s="3">
        <v>50.154600674915599</v>
      </c>
      <c r="I1215" s="3">
        <v>106.2</v>
      </c>
      <c r="J1215" s="3">
        <v>110.45</v>
      </c>
      <c r="K1215" s="3">
        <v>105.05</v>
      </c>
      <c r="L1215" s="3">
        <v>21.259842519685002</v>
      </c>
    </row>
    <row r="1216" spans="1:12" ht="15" customHeight="1" x14ac:dyDescent="0.25">
      <c r="A1216" s="101">
        <v>44211</v>
      </c>
      <c r="B1216" s="3">
        <v>102.65</v>
      </c>
      <c r="C1216" s="99">
        <v>1911708</v>
      </c>
      <c r="D1216" s="3">
        <v>-5.1499999999999897</v>
      </c>
      <c r="E1216" s="3">
        <v>-4.7773654916511896</v>
      </c>
      <c r="F1216" s="3">
        <v>-4.77735583212921</v>
      </c>
      <c r="G1216" s="3">
        <v>127.11027</v>
      </c>
      <c r="H1216" s="3">
        <v>42.9811811023622</v>
      </c>
      <c r="I1216" s="3">
        <v>107.8</v>
      </c>
      <c r="J1216" s="3">
        <v>107.8</v>
      </c>
      <c r="K1216" s="3">
        <v>102.2</v>
      </c>
      <c r="L1216" s="3">
        <v>15.466816647919</v>
      </c>
    </row>
    <row r="1217" spans="1:12" ht="15" customHeight="1" x14ac:dyDescent="0.25">
      <c r="A1217" s="101">
        <v>44214</v>
      </c>
      <c r="B1217" s="3">
        <v>105.05</v>
      </c>
      <c r="C1217" s="99">
        <v>833897</v>
      </c>
      <c r="D1217" s="3">
        <v>2.3999999999999901</v>
      </c>
      <c r="E1217" s="3">
        <v>2.3380418899171702</v>
      </c>
      <c r="F1217" s="3">
        <v>2.33803295359218</v>
      </c>
      <c r="G1217" s="3">
        <v>130.08215000000001</v>
      </c>
      <c r="H1217" s="3">
        <v>46.324128233970697</v>
      </c>
      <c r="I1217" s="3">
        <v>102.2</v>
      </c>
      <c r="J1217" s="3">
        <v>106.2</v>
      </c>
      <c r="K1217" s="3">
        <v>101.25</v>
      </c>
      <c r="L1217" s="3">
        <v>18.166479190101199</v>
      </c>
    </row>
    <row r="1218" spans="1:12" ht="15" customHeight="1" x14ac:dyDescent="0.25">
      <c r="A1218" s="101">
        <v>44215</v>
      </c>
      <c r="B1218" s="3">
        <v>103.9</v>
      </c>
      <c r="C1218" s="99">
        <v>944191</v>
      </c>
      <c r="D1218" s="3">
        <v>-1.1499999999999899</v>
      </c>
      <c r="E1218" s="3">
        <v>-1.0947168015230699</v>
      </c>
      <c r="F1218" s="3">
        <v>-1.09470822860785</v>
      </c>
      <c r="G1218" s="3">
        <v>128.65813</v>
      </c>
      <c r="H1218" s="3">
        <v>44.722305961754699</v>
      </c>
      <c r="I1218" s="3">
        <v>106</v>
      </c>
      <c r="J1218" s="3">
        <v>106.5</v>
      </c>
      <c r="K1218" s="3">
        <v>101.85</v>
      </c>
      <c r="L1218" s="3">
        <v>16.872890888638899</v>
      </c>
    </row>
    <row r="1219" spans="1:12" ht="15" customHeight="1" x14ac:dyDescent="0.25">
      <c r="A1219" s="101">
        <v>44216</v>
      </c>
      <c r="B1219" s="3">
        <v>104.45</v>
      </c>
      <c r="C1219" s="99">
        <v>891336</v>
      </c>
      <c r="D1219" s="3">
        <v>0.54999999999999705</v>
      </c>
      <c r="E1219" s="3">
        <v>0.52935514918190896</v>
      </c>
      <c r="F1219" s="3">
        <v>0.52934081973676705</v>
      </c>
      <c r="G1219" s="3">
        <v>129.33917</v>
      </c>
      <c r="H1219" s="3">
        <v>45.488380202474602</v>
      </c>
      <c r="I1219" s="3">
        <v>103.9</v>
      </c>
      <c r="J1219" s="3">
        <v>105.75</v>
      </c>
      <c r="K1219" s="3">
        <v>103.35</v>
      </c>
      <c r="L1219" s="3">
        <v>17.491563554555601</v>
      </c>
    </row>
    <row r="1220" spans="1:12" ht="15" customHeight="1" x14ac:dyDescent="0.25">
      <c r="A1220" s="101">
        <v>44217</v>
      </c>
      <c r="B1220" s="3">
        <v>104.6</v>
      </c>
      <c r="C1220" s="99">
        <v>1303399</v>
      </c>
      <c r="D1220" s="3">
        <v>0.149999999999991</v>
      </c>
      <c r="E1220" s="3">
        <v>0.14360938247963601</v>
      </c>
      <c r="F1220" s="3">
        <v>0.14361465285421801</v>
      </c>
      <c r="G1220" s="3">
        <v>129.52492000000001</v>
      </c>
      <c r="H1220" s="3">
        <v>45.697322834645597</v>
      </c>
      <c r="I1220" s="3">
        <v>105.3</v>
      </c>
      <c r="J1220" s="3">
        <v>107.1</v>
      </c>
      <c r="K1220" s="3">
        <v>104</v>
      </c>
      <c r="L1220" s="3">
        <v>17.660292463442001</v>
      </c>
    </row>
    <row r="1221" spans="1:12" ht="15" customHeight="1" x14ac:dyDescent="0.25">
      <c r="A1221" s="101">
        <v>44218</v>
      </c>
      <c r="B1221" s="3">
        <v>106.15</v>
      </c>
      <c r="C1221" s="99">
        <v>962328</v>
      </c>
      <c r="D1221" s="3">
        <v>1.55000000000001</v>
      </c>
      <c r="E1221" s="3">
        <v>1.4818355640535401</v>
      </c>
      <c r="F1221" s="3">
        <v>1.4818383983560699</v>
      </c>
      <c r="G1221" s="3">
        <v>131.44426999999999</v>
      </c>
      <c r="H1221" s="3">
        <v>47.856321709786201</v>
      </c>
      <c r="I1221" s="3">
        <v>106.1</v>
      </c>
      <c r="J1221" s="3">
        <v>106.85</v>
      </c>
      <c r="K1221" s="3">
        <v>104.85</v>
      </c>
      <c r="L1221" s="3">
        <v>19.403824521934698</v>
      </c>
    </row>
    <row r="1222" spans="1:12" ht="15" customHeight="1" x14ac:dyDescent="0.25">
      <c r="A1222" s="101">
        <v>44221</v>
      </c>
      <c r="B1222" s="3">
        <v>107</v>
      </c>
      <c r="C1222" s="99">
        <v>1201263</v>
      </c>
      <c r="D1222" s="3">
        <v>0.84999999999999398</v>
      </c>
      <c r="E1222" s="3">
        <v>0.80075365049456704</v>
      </c>
      <c r="F1222" s="3">
        <v>0.80075000606723001</v>
      </c>
      <c r="G1222" s="3">
        <v>132.49681000000001</v>
      </c>
      <c r="H1222" s="3">
        <v>49.0402812148481</v>
      </c>
      <c r="I1222" s="3">
        <v>106.5</v>
      </c>
      <c r="J1222" s="3">
        <v>107.65</v>
      </c>
      <c r="K1222" s="3">
        <v>105.85</v>
      </c>
      <c r="L1222" s="3">
        <v>20.359955005624201</v>
      </c>
    </row>
    <row r="1223" spans="1:12" ht="15" customHeight="1" x14ac:dyDescent="0.25">
      <c r="A1223" s="101">
        <v>44222</v>
      </c>
      <c r="B1223" s="3">
        <v>104.75</v>
      </c>
      <c r="C1223" s="99">
        <v>833895</v>
      </c>
      <c r="D1223" s="3">
        <v>-2.25</v>
      </c>
      <c r="E1223" s="3">
        <v>-2.10280373831776</v>
      </c>
      <c r="F1223" s="3">
        <v>-2.1028053430116702</v>
      </c>
      <c r="G1223" s="3">
        <v>129.71065999999999</v>
      </c>
      <c r="H1223" s="3">
        <v>45.906254218222699</v>
      </c>
      <c r="I1223" s="3">
        <v>106.8</v>
      </c>
      <c r="J1223" s="3">
        <v>107.45</v>
      </c>
      <c r="K1223" s="3">
        <v>104.35</v>
      </c>
      <c r="L1223" s="3">
        <v>17.829021372328398</v>
      </c>
    </row>
    <row r="1224" spans="1:12" ht="15" customHeight="1" x14ac:dyDescent="0.25">
      <c r="A1224" s="101">
        <v>44223</v>
      </c>
      <c r="B1224" s="3">
        <v>102.2</v>
      </c>
      <c r="C1224" s="99">
        <v>1282731</v>
      </c>
      <c r="D1224" s="3">
        <v>-2.5499999999999901</v>
      </c>
      <c r="E1224" s="3">
        <v>-2.4343675417660999</v>
      </c>
      <c r="F1224" s="3">
        <v>-2.4343642997421902</v>
      </c>
      <c r="G1224" s="3">
        <v>126.55303000000001</v>
      </c>
      <c r="H1224" s="3">
        <v>42.3543644544431</v>
      </c>
      <c r="I1224" s="3">
        <v>104.8</v>
      </c>
      <c r="J1224" s="3">
        <v>105.75</v>
      </c>
      <c r="K1224" s="3">
        <v>100.45</v>
      </c>
      <c r="L1224" s="3">
        <v>14.9606299212598</v>
      </c>
    </row>
    <row r="1225" spans="1:12" ht="15" customHeight="1" x14ac:dyDescent="0.25">
      <c r="A1225" s="101">
        <v>44224</v>
      </c>
      <c r="B1225" s="3">
        <v>102.5</v>
      </c>
      <c r="C1225" s="99">
        <v>1630439</v>
      </c>
      <c r="D1225" s="3">
        <v>0.29999999999999699</v>
      </c>
      <c r="E1225" s="3">
        <v>0.293542074363983</v>
      </c>
      <c r="F1225" s="3">
        <v>0.29354492737154703</v>
      </c>
      <c r="G1225" s="3">
        <v>126.92452</v>
      </c>
      <c r="H1225" s="3">
        <v>42.772238470191198</v>
      </c>
      <c r="I1225" s="3">
        <v>100</v>
      </c>
      <c r="J1225" s="3">
        <v>103.75</v>
      </c>
      <c r="K1225" s="3">
        <v>97.38</v>
      </c>
      <c r="L1225" s="3">
        <v>15.298087739032599</v>
      </c>
    </row>
    <row r="1226" spans="1:12" ht="15" customHeight="1" x14ac:dyDescent="0.25">
      <c r="A1226" s="101">
        <v>44225</v>
      </c>
      <c r="B1226" s="3">
        <v>100.5</v>
      </c>
      <c r="C1226" s="99">
        <v>543605</v>
      </c>
      <c r="D1226" s="3">
        <v>-2</v>
      </c>
      <c r="E1226" s="3">
        <v>-1.9512195121951199</v>
      </c>
      <c r="F1226" s="3">
        <v>-1.9512187243252801</v>
      </c>
      <c r="G1226" s="3">
        <v>124.447945</v>
      </c>
      <c r="H1226" s="3">
        <v>39.986439820022497</v>
      </c>
      <c r="I1226" s="3">
        <v>102.4</v>
      </c>
      <c r="J1226" s="3">
        <v>102.75</v>
      </c>
      <c r="K1226" s="3">
        <v>100.15</v>
      </c>
      <c r="L1226" s="3">
        <v>13.048368953880701</v>
      </c>
    </row>
    <row r="1227" spans="1:12" ht="15" customHeight="1" x14ac:dyDescent="0.25">
      <c r="A1227" s="101">
        <v>44228</v>
      </c>
      <c r="B1227" s="3">
        <v>104.15</v>
      </c>
      <c r="C1227" s="99">
        <v>826604</v>
      </c>
      <c r="D1227" s="3">
        <v>3.65</v>
      </c>
      <c r="E1227" s="3">
        <v>3.6318407960199002</v>
      </c>
      <c r="F1227" s="3">
        <v>3.6318438203218202</v>
      </c>
      <c r="G1227" s="3">
        <v>128.96770000000001</v>
      </c>
      <c r="H1227" s="3">
        <v>45.070528683914503</v>
      </c>
      <c r="I1227" s="3">
        <v>101</v>
      </c>
      <c r="J1227" s="3">
        <v>104.6</v>
      </c>
      <c r="K1227" s="3">
        <v>101</v>
      </c>
      <c r="L1227" s="3">
        <v>17.154105736782899</v>
      </c>
    </row>
    <row r="1228" spans="1:12" ht="15" customHeight="1" x14ac:dyDescent="0.25">
      <c r="A1228" s="101">
        <v>44229</v>
      </c>
      <c r="B1228" s="3">
        <v>104.5</v>
      </c>
      <c r="C1228" s="99">
        <v>1005566</v>
      </c>
      <c r="D1228" s="3">
        <v>0.34999999999999398</v>
      </c>
      <c r="E1228" s="3">
        <v>0.33605376860297298</v>
      </c>
      <c r="F1228" s="3">
        <v>0.33605313578517398</v>
      </c>
      <c r="G1228" s="3">
        <v>129.40110000000001</v>
      </c>
      <c r="H1228" s="3">
        <v>45.558042744656902</v>
      </c>
      <c r="I1228" s="3">
        <v>104.8</v>
      </c>
      <c r="J1228" s="3">
        <v>105.4</v>
      </c>
      <c r="K1228" s="3">
        <v>102.15</v>
      </c>
      <c r="L1228" s="3">
        <v>17.547806524184399</v>
      </c>
    </row>
    <row r="1229" spans="1:12" ht="15" customHeight="1" x14ac:dyDescent="0.25">
      <c r="A1229" s="101">
        <v>44230</v>
      </c>
      <c r="B1229" s="3">
        <v>106.2</v>
      </c>
      <c r="C1229" s="99">
        <v>1083677</v>
      </c>
      <c r="D1229" s="3">
        <v>1.7</v>
      </c>
      <c r="E1229" s="3">
        <v>1.62679425837319</v>
      </c>
      <c r="F1229" s="3">
        <v>1.62678678929313</v>
      </c>
      <c r="G1229" s="3">
        <v>131.50618</v>
      </c>
      <c r="H1229" s="3">
        <v>47.925961754780602</v>
      </c>
      <c r="I1229" s="3">
        <v>105</v>
      </c>
      <c r="J1229" s="3">
        <v>107.35</v>
      </c>
      <c r="K1229" s="3">
        <v>104.3</v>
      </c>
      <c r="L1229" s="3">
        <v>19.4600674915635</v>
      </c>
    </row>
    <row r="1230" spans="1:12" ht="15" customHeight="1" x14ac:dyDescent="0.25">
      <c r="A1230" s="101">
        <v>44231</v>
      </c>
      <c r="B1230" s="3">
        <v>108</v>
      </c>
      <c r="C1230" s="99">
        <v>1249848</v>
      </c>
      <c r="D1230" s="3">
        <v>1.7999999999999901</v>
      </c>
      <c r="E1230" s="3">
        <v>1.6949152542372801</v>
      </c>
      <c r="F1230" s="3">
        <v>1.6949165430856401</v>
      </c>
      <c r="G1230" s="3">
        <v>133.73509999999999</v>
      </c>
      <c r="H1230" s="3">
        <v>50.433183352080903</v>
      </c>
      <c r="I1230" s="3">
        <v>106.3</v>
      </c>
      <c r="J1230" s="3">
        <v>111.75</v>
      </c>
      <c r="K1230" s="3">
        <v>106.3</v>
      </c>
      <c r="L1230" s="3">
        <v>21.4848143982002</v>
      </c>
    </row>
    <row r="1231" spans="1:12" ht="15" customHeight="1" x14ac:dyDescent="0.25">
      <c r="A1231" s="101">
        <v>44232</v>
      </c>
      <c r="B1231" s="3">
        <v>109.95</v>
      </c>
      <c r="C1231" s="99">
        <v>856845</v>
      </c>
      <c r="D1231" s="3">
        <v>1.95</v>
      </c>
      <c r="E1231" s="3">
        <v>1.80555555555554</v>
      </c>
      <c r="F1231" s="3">
        <v>1.8055618906330499</v>
      </c>
      <c r="G1231" s="3">
        <v>136.14976999999999</v>
      </c>
      <c r="H1231" s="3">
        <v>53.149347581552199</v>
      </c>
      <c r="I1231" s="3">
        <v>108.6</v>
      </c>
      <c r="J1231" s="3">
        <v>110.9</v>
      </c>
      <c r="K1231" s="3">
        <v>108.15</v>
      </c>
      <c r="L1231" s="3">
        <v>23.678290213723201</v>
      </c>
    </row>
    <row r="1232" spans="1:12" ht="15" customHeight="1" x14ac:dyDescent="0.25">
      <c r="A1232" s="101">
        <v>44235</v>
      </c>
      <c r="B1232" s="3">
        <v>112.4</v>
      </c>
      <c r="C1232" s="99">
        <v>1443825</v>
      </c>
      <c r="D1232" s="3">
        <v>2.4500000000000002</v>
      </c>
      <c r="E1232" s="3">
        <v>2.2282855843565201</v>
      </c>
      <c r="F1232" s="3">
        <v>2.2282887440793999</v>
      </c>
      <c r="G1232" s="3">
        <v>139.18358000000001</v>
      </c>
      <c r="H1232" s="3">
        <v>56.561957255343003</v>
      </c>
      <c r="I1232" s="3">
        <v>111.4</v>
      </c>
      <c r="J1232" s="3">
        <v>113.5</v>
      </c>
      <c r="K1232" s="3">
        <v>111</v>
      </c>
      <c r="L1232" s="3">
        <v>26.434195725534298</v>
      </c>
    </row>
    <row r="1233" spans="1:12" ht="15" customHeight="1" x14ac:dyDescent="0.25">
      <c r="A1233" s="101">
        <v>44236</v>
      </c>
      <c r="B1233" s="3">
        <v>109.25</v>
      </c>
      <c r="C1233" s="99">
        <v>2290025</v>
      </c>
      <c r="D1233" s="3">
        <v>-3.15</v>
      </c>
      <c r="E1233" s="3">
        <v>-2.8024911032028501</v>
      </c>
      <c r="F1233" s="3">
        <v>-2.8025001225000801</v>
      </c>
      <c r="G1233" s="3">
        <v>135.28296</v>
      </c>
      <c r="H1233" s="3">
        <v>52.174308211473502</v>
      </c>
      <c r="I1233" s="3">
        <v>113.5</v>
      </c>
      <c r="J1233" s="3">
        <v>113.85</v>
      </c>
      <c r="K1233" s="3">
        <v>107.3</v>
      </c>
      <c r="L1233" s="3">
        <v>22.890888638920099</v>
      </c>
    </row>
    <row r="1234" spans="1:12" ht="15" customHeight="1" x14ac:dyDescent="0.25">
      <c r="A1234" s="101">
        <v>44237</v>
      </c>
      <c r="B1234" s="3">
        <v>121.3</v>
      </c>
      <c r="C1234" s="99">
        <v>5369264</v>
      </c>
      <c r="D1234" s="3">
        <v>12.049999999999899</v>
      </c>
      <c r="E1234" s="3">
        <v>11.0297482837528</v>
      </c>
      <c r="F1234" s="3">
        <v>11.029748314200001</v>
      </c>
      <c r="G1234" s="3">
        <v>150.20433</v>
      </c>
      <c r="H1234" s="3">
        <v>68.9587514060742</v>
      </c>
      <c r="I1234" s="3">
        <v>114.85</v>
      </c>
      <c r="J1234" s="3">
        <v>122.85</v>
      </c>
      <c r="K1234" s="3">
        <v>112.5</v>
      </c>
      <c r="L1234" s="3">
        <v>36.445444319460002</v>
      </c>
    </row>
    <row r="1235" spans="1:12" ht="15" customHeight="1" x14ac:dyDescent="0.25">
      <c r="A1235" s="101">
        <v>44238</v>
      </c>
      <c r="B1235" s="3">
        <v>131.65</v>
      </c>
      <c r="C1235" s="99">
        <v>2865549</v>
      </c>
      <c r="D1235" s="3">
        <v>10.35</v>
      </c>
      <c r="E1235" s="3">
        <v>8.5325638911789099</v>
      </c>
      <c r="F1235" s="3">
        <v>8.5325569509214496</v>
      </c>
      <c r="G1235" s="3">
        <v>163.0206</v>
      </c>
      <c r="H1235" s="3">
        <v>83.375253093363298</v>
      </c>
      <c r="I1235" s="3">
        <v>125.95</v>
      </c>
      <c r="J1235" s="3">
        <v>131.75</v>
      </c>
      <c r="K1235" s="3">
        <v>125.55</v>
      </c>
      <c r="L1235" s="3">
        <v>48.087739032620902</v>
      </c>
    </row>
    <row r="1236" spans="1:12" ht="15" customHeight="1" x14ac:dyDescent="0.25">
      <c r="A1236" s="101">
        <v>44239</v>
      </c>
      <c r="B1236" s="3">
        <v>129.1</v>
      </c>
      <c r="C1236" s="99">
        <v>1941559</v>
      </c>
      <c r="D1236" s="3">
        <v>-2.55000000000001</v>
      </c>
      <c r="E1236" s="3">
        <v>-1.9369540448158</v>
      </c>
      <c r="F1236" s="3">
        <v>-1.93693925798335</v>
      </c>
      <c r="G1236" s="3">
        <v>159.86299</v>
      </c>
      <c r="H1236" s="3">
        <v>79.823385826771599</v>
      </c>
      <c r="I1236" s="3">
        <v>131.85</v>
      </c>
      <c r="J1236" s="3">
        <v>133.80000000000001</v>
      </c>
      <c r="K1236" s="3">
        <v>127.6</v>
      </c>
      <c r="L1236" s="3">
        <v>45.219347581552199</v>
      </c>
    </row>
    <row r="1237" spans="1:12" ht="15" customHeight="1" x14ac:dyDescent="0.25">
      <c r="A1237" s="101">
        <v>44242</v>
      </c>
      <c r="B1237" s="3">
        <v>130.5</v>
      </c>
      <c r="C1237" s="99">
        <v>1365821</v>
      </c>
      <c r="D1237" s="3">
        <v>1.4</v>
      </c>
      <c r="E1237" s="3">
        <v>1.0844306738962</v>
      </c>
      <c r="F1237" s="3">
        <v>1.08442860977391</v>
      </c>
      <c r="G1237" s="3">
        <v>161.59658999999999</v>
      </c>
      <c r="H1237" s="3">
        <v>81.773442069741193</v>
      </c>
      <c r="I1237" s="3">
        <v>130.35</v>
      </c>
      <c r="J1237" s="3">
        <v>134</v>
      </c>
      <c r="K1237" s="3">
        <v>128.75</v>
      </c>
      <c r="L1237" s="3">
        <v>46.794150731158503</v>
      </c>
    </row>
    <row r="1238" spans="1:12" ht="15" customHeight="1" x14ac:dyDescent="0.25">
      <c r="A1238" s="101">
        <v>44243</v>
      </c>
      <c r="B1238" s="3">
        <v>126.4</v>
      </c>
      <c r="C1238" s="99">
        <v>1720453</v>
      </c>
      <c r="D1238" s="3">
        <v>-4.0999999999999899</v>
      </c>
      <c r="E1238" s="3">
        <v>-3.1417624521072698</v>
      </c>
      <c r="F1238" s="3">
        <v>-3.1417680286446599</v>
      </c>
      <c r="G1238" s="3">
        <v>156.5196</v>
      </c>
      <c r="H1238" s="3">
        <v>76.062542182227205</v>
      </c>
      <c r="I1238" s="3">
        <v>130.5</v>
      </c>
      <c r="J1238" s="3">
        <v>130.94999999999999</v>
      </c>
      <c r="K1238" s="3">
        <v>126.2</v>
      </c>
      <c r="L1238" s="3">
        <v>42.182227221597202</v>
      </c>
    </row>
    <row r="1239" spans="1:12" ht="15" customHeight="1" x14ac:dyDescent="0.25">
      <c r="A1239" s="101">
        <v>44244</v>
      </c>
      <c r="B1239" s="3">
        <v>127.5</v>
      </c>
      <c r="C1239" s="99">
        <v>1206960</v>
      </c>
      <c r="D1239" s="3">
        <v>1.0999999999999901</v>
      </c>
      <c r="E1239" s="3">
        <v>0.87025316455695501</v>
      </c>
      <c r="F1239" s="3">
        <v>0.87024883784523299</v>
      </c>
      <c r="G1239" s="3">
        <v>157.88171</v>
      </c>
      <c r="H1239" s="3">
        <v>77.594724409448801</v>
      </c>
      <c r="I1239" s="3">
        <v>126.4</v>
      </c>
      <c r="J1239" s="3">
        <v>129.94999999999999</v>
      </c>
      <c r="K1239" s="3">
        <v>126.4</v>
      </c>
      <c r="L1239" s="3">
        <v>43.419572553430797</v>
      </c>
    </row>
    <row r="1240" spans="1:12" ht="15" customHeight="1" x14ac:dyDescent="0.25">
      <c r="A1240" s="101">
        <v>44245</v>
      </c>
      <c r="B1240" s="3">
        <v>122.85</v>
      </c>
      <c r="C1240" s="99">
        <v>1674017</v>
      </c>
      <c r="D1240" s="3">
        <v>-4.6500000000000004</v>
      </c>
      <c r="E1240" s="3">
        <v>-3.6470588235294099</v>
      </c>
      <c r="F1240" s="3">
        <v>-3.64705956123733</v>
      </c>
      <c r="G1240" s="3">
        <v>152.12367</v>
      </c>
      <c r="H1240" s="3">
        <v>71.117739032620904</v>
      </c>
      <c r="I1240" s="3">
        <v>127.1</v>
      </c>
      <c r="J1240" s="3">
        <v>127.5</v>
      </c>
      <c r="K1240" s="3">
        <v>122.45</v>
      </c>
      <c r="L1240" s="3">
        <v>38.188976377952699</v>
      </c>
    </row>
    <row r="1241" spans="1:12" ht="15" customHeight="1" x14ac:dyDescent="0.25">
      <c r="A1241" s="101">
        <v>44246</v>
      </c>
      <c r="B1241" s="3">
        <v>126.7</v>
      </c>
      <c r="C1241" s="99">
        <v>1025247</v>
      </c>
      <c r="D1241" s="3">
        <v>3.85</v>
      </c>
      <c r="E1241" s="3">
        <v>3.13390313390313</v>
      </c>
      <c r="F1241" s="3">
        <v>3.1339041452260501</v>
      </c>
      <c r="G1241" s="3">
        <v>156.89107999999999</v>
      </c>
      <c r="H1241" s="3">
        <v>76.480404949381295</v>
      </c>
      <c r="I1241" s="3">
        <v>122.5</v>
      </c>
      <c r="J1241" s="3">
        <v>127.6</v>
      </c>
      <c r="K1241" s="3">
        <v>122.5</v>
      </c>
      <c r="L1241" s="3">
        <v>42.519685039370003</v>
      </c>
    </row>
    <row r="1242" spans="1:12" ht="15" customHeight="1" x14ac:dyDescent="0.25">
      <c r="A1242" s="101">
        <v>44249</v>
      </c>
      <c r="B1242" s="3">
        <v>130.5</v>
      </c>
      <c r="C1242" s="99">
        <v>2123554</v>
      </c>
      <c r="D1242" s="3">
        <v>3.7999999999999901</v>
      </c>
      <c r="E1242" s="3">
        <v>2.9992107340173599</v>
      </c>
      <c r="F1242" s="3">
        <v>2.9992208607398201</v>
      </c>
      <c r="G1242" s="3">
        <v>161.59658999999999</v>
      </c>
      <c r="H1242" s="3">
        <v>81.773442069741193</v>
      </c>
      <c r="I1242" s="3">
        <v>130.5</v>
      </c>
      <c r="J1242" s="3">
        <v>134.4</v>
      </c>
      <c r="K1242" s="3">
        <v>129.5</v>
      </c>
      <c r="L1242" s="3">
        <v>46.794150731158503</v>
      </c>
    </row>
    <row r="1243" spans="1:12" ht="15" customHeight="1" x14ac:dyDescent="0.25">
      <c r="A1243" s="101">
        <v>44250</v>
      </c>
      <c r="B1243" s="3">
        <v>124.5</v>
      </c>
      <c r="C1243" s="99">
        <v>2458567</v>
      </c>
      <c r="D1243" s="3">
        <v>-6</v>
      </c>
      <c r="E1243" s="3">
        <v>-4.5977011494252897</v>
      </c>
      <c r="F1243" s="3">
        <v>-4.5977084046142203</v>
      </c>
      <c r="G1243" s="3">
        <v>154.16685000000001</v>
      </c>
      <c r="H1243" s="3">
        <v>73.416029246344195</v>
      </c>
      <c r="I1243" s="3">
        <v>131.94999999999999</v>
      </c>
      <c r="J1243" s="3">
        <v>132.85</v>
      </c>
      <c r="K1243" s="3">
        <v>122.85</v>
      </c>
      <c r="L1243" s="3">
        <v>40.044994375702998</v>
      </c>
    </row>
    <row r="1244" spans="1:12" ht="15" customHeight="1" x14ac:dyDescent="0.25">
      <c r="A1244" s="101">
        <v>44251</v>
      </c>
      <c r="B1244" s="3">
        <v>130.80000000000001</v>
      </c>
      <c r="C1244" s="99">
        <v>1851612</v>
      </c>
      <c r="D1244" s="3">
        <v>6.3000000000000096</v>
      </c>
      <c r="E1244" s="3">
        <v>5.0602409638554198</v>
      </c>
      <c r="F1244" s="3">
        <v>5.0602512797011503</v>
      </c>
      <c r="G1244" s="3">
        <v>161.96807999999999</v>
      </c>
      <c r="H1244" s="3">
        <v>82.191316085489206</v>
      </c>
      <c r="I1244" s="3">
        <v>126</v>
      </c>
      <c r="J1244" s="3">
        <v>131.5</v>
      </c>
      <c r="K1244" s="3">
        <v>126</v>
      </c>
      <c r="L1244" s="3">
        <v>47.131608548931297</v>
      </c>
    </row>
    <row r="1245" spans="1:12" ht="15" customHeight="1" x14ac:dyDescent="0.25">
      <c r="A1245" s="101">
        <v>44252</v>
      </c>
      <c r="B1245" s="3">
        <v>132.15</v>
      </c>
      <c r="C1245" s="99">
        <v>1532661</v>
      </c>
      <c r="D1245" s="3">
        <v>1.3499999999999901</v>
      </c>
      <c r="E1245" s="3">
        <v>1.0321100917431101</v>
      </c>
      <c r="F1245" s="3">
        <v>1.0321045973996801</v>
      </c>
      <c r="G1245" s="3">
        <v>163.63976</v>
      </c>
      <c r="H1245" s="3">
        <v>84.071721034870606</v>
      </c>
      <c r="I1245" s="3">
        <v>132.69999999999999</v>
      </c>
      <c r="J1245" s="3">
        <v>135.94999999999999</v>
      </c>
      <c r="K1245" s="3">
        <v>131.85</v>
      </c>
      <c r="L1245" s="3">
        <v>48.650168728908803</v>
      </c>
    </row>
    <row r="1246" spans="1:12" ht="15" customHeight="1" x14ac:dyDescent="0.25">
      <c r="A1246" s="101">
        <v>44253</v>
      </c>
      <c r="B1246" s="3">
        <v>134.05000000000001</v>
      </c>
      <c r="C1246" s="99">
        <v>1987865</v>
      </c>
      <c r="D1246" s="3">
        <v>1.9</v>
      </c>
      <c r="E1246" s="3">
        <v>1.4377601210745401</v>
      </c>
      <c r="F1246" s="3">
        <v>1.4377618251212301</v>
      </c>
      <c r="G1246" s="3">
        <v>165.99251000000001</v>
      </c>
      <c r="H1246" s="3">
        <v>86.718233970753602</v>
      </c>
      <c r="I1246" s="3">
        <v>127</v>
      </c>
      <c r="J1246" s="3">
        <v>134.94999999999999</v>
      </c>
      <c r="K1246" s="3">
        <v>125.55</v>
      </c>
      <c r="L1246" s="3">
        <v>50.787401574803098</v>
      </c>
    </row>
    <row r="1247" spans="1:12" ht="15" customHeight="1" x14ac:dyDescent="0.25">
      <c r="A1247" s="101">
        <v>44256</v>
      </c>
      <c r="B1247" s="3">
        <v>139.5</v>
      </c>
      <c r="C1247" s="99">
        <v>1745715</v>
      </c>
      <c r="D1247" s="3">
        <v>5.4499999999999797</v>
      </c>
      <c r="E1247" s="3">
        <v>4.0656471465870796</v>
      </c>
      <c r="F1247" s="3">
        <v>4.0656472993871802</v>
      </c>
      <c r="G1247" s="3">
        <v>172.74118000000001</v>
      </c>
      <c r="H1247" s="3">
        <v>94.309538807649005</v>
      </c>
      <c r="I1247" s="3">
        <v>137.80000000000001</v>
      </c>
      <c r="J1247" s="3">
        <v>140.9</v>
      </c>
      <c r="K1247" s="3">
        <v>137.30000000000001</v>
      </c>
      <c r="L1247" s="3">
        <v>56.917885264341898</v>
      </c>
    </row>
    <row r="1248" spans="1:12" ht="15" customHeight="1" x14ac:dyDescent="0.25">
      <c r="A1248" s="101">
        <v>44257</v>
      </c>
      <c r="B1248" s="3">
        <v>143</v>
      </c>
      <c r="C1248" s="99">
        <v>2308480</v>
      </c>
      <c r="D1248" s="3">
        <v>3.5</v>
      </c>
      <c r="E1248" s="3">
        <v>2.5089605734766902</v>
      </c>
      <c r="F1248" s="3">
        <v>2.5089558841730502</v>
      </c>
      <c r="G1248" s="3">
        <v>177.07517999999999</v>
      </c>
      <c r="H1248" s="3">
        <v>99.184679415073006</v>
      </c>
      <c r="I1248" s="3">
        <v>140</v>
      </c>
      <c r="J1248" s="3">
        <v>145.65</v>
      </c>
      <c r="K1248" s="3">
        <v>140</v>
      </c>
      <c r="L1248" s="3">
        <v>60.854893138357603</v>
      </c>
    </row>
    <row r="1249" spans="1:12" ht="15" customHeight="1" x14ac:dyDescent="0.25">
      <c r="A1249" s="101">
        <v>44258</v>
      </c>
      <c r="B1249" s="3">
        <v>142.6</v>
      </c>
      <c r="C1249" s="99">
        <v>1787568</v>
      </c>
      <c r="D1249" s="3">
        <v>-0.40000000000000502</v>
      </c>
      <c r="E1249" s="3">
        <v>-0.27972027972028501</v>
      </c>
      <c r="F1249" s="3">
        <v>-0.27971170211431501</v>
      </c>
      <c r="G1249" s="3">
        <v>176.57988</v>
      </c>
      <c r="H1249" s="3">
        <v>98.627536557930199</v>
      </c>
      <c r="I1249" s="3">
        <v>144</v>
      </c>
      <c r="J1249" s="3">
        <v>145.94999999999999</v>
      </c>
      <c r="K1249" s="3">
        <v>139</v>
      </c>
      <c r="L1249" s="3">
        <v>60.404949381327299</v>
      </c>
    </row>
    <row r="1250" spans="1:12" ht="15" customHeight="1" x14ac:dyDescent="0.25">
      <c r="A1250" s="101">
        <v>44259</v>
      </c>
      <c r="B1250" s="3">
        <v>136.44999999999999</v>
      </c>
      <c r="C1250" s="99">
        <v>1516205</v>
      </c>
      <c r="D1250" s="3">
        <v>-6.15</v>
      </c>
      <c r="E1250" s="3">
        <v>-4.3127629733520303</v>
      </c>
      <c r="F1250" s="3">
        <v>-4.3127733465443496</v>
      </c>
      <c r="G1250" s="3">
        <v>168.96439000000001</v>
      </c>
      <c r="H1250" s="3">
        <v>90.061181102362198</v>
      </c>
      <c r="I1250" s="3">
        <v>140.75</v>
      </c>
      <c r="J1250" s="3">
        <v>141.85</v>
      </c>
      <c r="K1250" s="3">
        <v>136.25</v>
      </c>
      <c r="L1250" s="3">
        <v>53.487064116985302</v>
      </c>
    </row>
    <row r="1251" spans="1:12" ht="15" customHeight="1" x14ac:dyDescent="0.25">
      <c r="A1251" s="101">
        <v>44260</v>
      </c>
      <c r="B1251" s="3">
        <v>130.25</v>
      </c>
      <c r="C1251" s="99">
        <v>2369290</v>
      </c>
      <c r="D1251" s="3">
        <v>-6.1999999999999797</v>
      </c>
      <c r="E1251" s="3">
        <v>-4.5437889336753301</v>
      </c>
      <c r="F1251" s="3">
        <v>-4.54377990533981</v>
      </c>
      <c r="G1251" s="3">
        <v>161.28702000000001</v>
      </c>
      <c r="H1251" s="3">
        <v>81.425219347581503</v>
      </c>
      <c r="I1251" s="3">
        <v>134.5</v>
      </c>
      <c r="J1251" s="3">
        <v>134.65</v>
      </c>
      <c r="K1251" s="3">
        <v>129.65</v>
      </c>
      <c r="L1251" s="3">
        <v>46.512935883014599</v>
      </c>
    </row>
    <row r="1252" spans="1:12" ht="15" customHeight="1" x14ac:dyDescent="0.25">
      <c r="A1252" s="101">
        <v>44263</v>
      </c>
      <c r="B1252" s="3">
        <v>130.25</v>
      </c>
      <c r="C1252" s="99">
        <v>1818321</v>
      </c>
      <c r="D1252" s="3"/>
      <c r="E1252" s="3"/>
      <c r="F1252" s="3"/>
      <c r="G1252" s="3">
        <v>161.28702000000001</v>
      </c>
      <c r="H1252" s="3">
        <v>81.425219347581503</v>
      </c>
      <c r="I1252" s="3">
        <v>132.35</v>
      </c>
      <c r="J1252" s="3">
        <v>132.80000000000001</v>
      </c>
      <c r="K1252" s="3">
        <v>126.6</v>
      </c>
      <c r="L1252" s="3">
        <v>46.512935883014599</v>
      </c>
    </row>
    <row r="1253" spans="1:12" ht="15" customHeight="1" x14ac:dyDescent="0.25">
      <c r="A1253" s="101">
        <v>44264</v>
      </c>
      <c r="B1253" s="3">
        <v>135.15</v>
      </c>
      <c r="C1253" s="99">
        <v>1180157</v>
      </c>
      <c r="D1253" s="3">
        <v>4.9000000000000004</v>
      </c>
      <c r="E1253" s="3">
        <v>3.7619961612283999</v>
      </c>
      <c r="F1253" s="3">
        <v>3.7619828303604201</v>
      </c>
      <c r="G1253" s="3">
        <v>167.35461000000001</v>
      </c>
      <c r="H1253" s="3">
        <v>88.250404949381306</v>
      </c>
      <c r="I1253" s="3">
        <v>130.15</v>
      </c>
      <c r="J1253" s="3">
        <v>136.35</v>
      </c>
      <c r="K1253" s="3">
        <v>128.80000000000001</v>
      </c>
      <c r="L1253" s="3">
        <v>52.024746906636601</v>
      </c>
    </row>
    <row r="1254" spans="1:12" ht="15" customHeight="1" x14ac:dyDescent="0.25">
      <c r="A1254" s="101">
        <v>44265</v>
      </c>
      <c r="B1254" s="3">
        <v>132.25</v>
      </c>
      <c r="C1254" s="99">
        <v>1378375</v>
      </c>
      <c r="D1254" s="3">
        <v>-2.9</v>
      </c>
      <c r="E1254" s="3">
        <v>-2.1457639659637402</v>
      </c>
      <c r="F1254" s="3">
        <v>-2.1457610280350301</v>
      </c>
      <c r="G1254" s="3">
        <v>163.76357999999999</v>
      </c>
      <c r="H1254" s="3">
        <v>84.211001124859294</v>
      </c>
      <c r="I1254" s="3">
        <v>135.19999999999999</v>
      </c>
      <c r="J1254" s="3">
        <v>135.44999999999999</v>
      </c>
      <c r="K1254" s="3">
        <v>131.75</v>
      </c>
      <c r="L1254" s="3">
        <v>48.762654668166398</v>
      </c>
    </row>
    <row r="1255" spans="1:12" ht="15" customHeight="1" x14ac:dyDescent="0.25">
      <c r="A1255" s="101">
        <v>44266</v>
      </c>
      <c r="B1255" s="3">
        <v>141.44999999999999</v>
      </c>
      <c r="C1255" s="99">
        <v>2047841</v>
      </c>
      <c r="D1255" s="3">
        <v>9.1999999999999797</v>
      </c>
      <c r="E1255" s="3">
        <v>6.9565217391304097</v>
      </c>
      <c r="F1255" s="3">
        <v>6.9565284295812297</v>
      </c>
      <c r="G1255" s="3">
        <v>175.15584000000001</v>
      </c>
      <c r="H1255" s="3">
        <v>97.025691788526402</v>
      </c>
      <c r="I1255" s="3">
        <v>136.5</v>
      </c>
      <c r="J1255" s="3">
        <v>142.55000000000001</v>
      </c>
      <c r="K1255" s="3">
        <v>136.30000000000001</v>
      </c>
      <c r="L1255" s="3">
        <v>59.111361079864899</v>
      </c>
    </row>
    <row r="1256" spans="1:12" ht="15" customHeight="1" x14ac:dyDescent="0.25">
      <c r="A1256" s="101">
        <v>44267</v>
      </c>
      <c r="B1256" s="3">
        <v>138</v>
      </c>
      <c r="C1256" s="99">
        <v>1128668</v>
      </c>
      <c r="D1256" s="3">
        <v>-3.4499999999999802</v>
      </c>
      <c r="E1256" s="3">
        <v>-2.43902439024389</v>
      </c>
      <c r="F1256" s="3">
        <v>-2.4390280107132098</v>
      </c>
      <c r="G1256" s="3">
        <v>170.88373999999999</v>
      </c>
      <c r="H1256" s="3">
        <v>92.220179977502696</v>
      </c>
      <c r="I1256" s="3">
        <v>141.44999999999999</v>
      </c>
      <c r="J1256" s="3">
        <v>141.44999999999999</v>
      </c>
      <c r="K1256" s="3">
        <v>137.6</v>
      </c>
      <c r="L1256" s="3">
        <v>55.230596175477999</v>
      </c>
    </row>
    <row r="1257" spans="1:12" ht="15" customHeight="1" x14ac:dyDescent="0.25">
      <c r="A1257" s="101">
        <v>44270</v>
      </c>
      <c r="B1257" s="3">
        <v>139.30000000000001</v>
      </c>
      <c r="C1257" s="99">
        <v>1077271</v>
      </c>
      <c r="D1257" s="3">
        <v>1.30000000000001</v>
      </c>
      <c r="E1257" s="3">
        <v>0.942028985507259</v>
      </c>
      <c r="F1257" s="3">
        <v>0.94203228463984801</v>
      </c>
      <c r="G1257" s="3">
        <v>172.49351999999999</v>
      </c>
      <c r="H1257" s="3">
        <v>94.030956130483602</v>
      </c>
      <c r="I1257" s="3">
        <v>138.15</v>
      </c>
      <c r="J1257" s="3">
        <v>141.15</v>
      </c>
      <c r="K1257" s="3">
        <v>137.69999999999999</v>
      </c>
      <c r="L1257" s="3">
        <v>56.692913385826699</v>
      </c>
    </row>
    <row r="1258" spans="1:12" ht="15" customHeight="1" x14ac:dyDescent="0.25">
      <c r="A1258" s="101">
        <v>44271</v>
      </c>
      <c r="B1258" s="3">
        <v>142.65</v>
      </c>
      <c r="C1258" s="99">
        <v>1596115</v>
      </c>
      <c r="D1258" s="3">
        <v>3.3499999999999899</v>
      </c>
      <c r="E1258" s="3">
        <v>2.4048815506101802</v>
      </c>
      <c r="F1258" s="3">
        <v>2.4048729482707598</v>
      </c>
      <c r="G1258" s="3">
        <v>176.64177000000001</v>
      </c>
      <c r="H1258" s="3">
        <v>98.697154105736701</v>
      </c>
      <c r="I1258" s="3">
        <v>140.25</v>
      </c>
      <c r="J1258" s="3">
        <v>145.44999999999999</v>
      </c>
      <c r="K1258" s="3">
        <v>140.25</v>
      </c>
      <c r="L1258" s="3">
        <v>60.461192350956097</v>
      </c>
    </row>
    <row r="1259" spans="1:12" ht="15" customHeight="1" x14ac:dyDescent="0.25">
      <c r="A1259" s="101">
        <v>44272</v>
      </c>
      <c r="B1259" s="3">
        <v>139.15</v>
      </c>
      <c r="C1259" s="99">
        <v>1081307</v>
      </c>
      <c r="D1259" s="3">
        <v>-3.5</v>
      </c>
      <c r="E1259" s="3">
        <v>-2.4535576586049701</v>
      </c>
      <c r="F1259" s="3">
        <v>-2.45355331301311</v>
      </c>
      <c r="G1259" s="3">
        <v>172.30777</v>
      </c>
      <c r="H1259" s="3">
        <v>93.8220134983127</v>
      </c>
      <c r="I1259" s="3">
        <v>142.65</v>
      </c>
      <c r="J1259" s="3">
        <v>143.25</v>
      </c>
      <c r="K1259" s="3">
        <v>138.35</v>
      </c>
      <c r="L1259" s="3">
        <v>56.524184476940299</v>
      </c>
    </row>
    <row r="1260" spans="1:12" ht="15" customHeight="1" x14ac:dyDescent="0.25">
      <c r="A1260" s="101">
        <v>44273</v>
      </c>
      <c r="B1260" s="3">
        <v>141.5</v>
      </c>
      <c r="C1260" s="99">
        <v>1435007</v>
      </c>
      <c r="D1260" s="3">
        <v>2.3499999999999899</v>
      </c>
      <c r="E1260" s="3">
        <v>1.6888250089831001</v>
      </c>
      <c r="F1260" s="3">
        <v>1.68883272066024</v>
      </c>
      <c r="G1260" s="3">
        <v>175.21776</v>
      </c>
      <c r="H1260" s="3">
        <v>97.095343082114695</v>
      </c>
      <c r="I1260" s="3">
        <v>140</v>
      </c>
      <c r="J1260" s="3">
        <v>143.75</v>
      </c>
      <c r="K1260" s="3">
        <v>140</v>
      </c>
      <c r="L1260" s="3">
        <v>59.167604049493796</v>
      </c>
    </row>
    <row r="1261" spans="1:12" ht="15" customHeight="1" x14ac:dyDescent="0.25">
      <c r="A1261" s="101">
        <v>44274</v>
      </c>
      <c r="B1261" s="3">
        <v>143.55000000000001</v>
      </c>
      <c r="C1261" s="99">
        <v>2702721</v>
      </c>
      <c r="D1261" s="3">
        <v>2.05000000000001</v>
      </c>
      <c r="E1261" s="3">
        <v>1.4487632508833801</v>
      </c>
      <c r="F1261" s="3">
        <v>1.4487572492651399</v>
      </c>
      <c r="G1261" s="3">
        <v>177.75623999999999</v>
      </c>
      <c r="H1261" s="3">
        <v>99.950776152980794</v>
      </c>
      <c r="I1261" s="3">
        <v>140</v>
      </c>
      <c r="J1261" s="3">
        <v>143.75</v>
      </c>
      <c r="K1261" s="3">
        <v>139.44999999999999</v>
      </c>
      <c r="L1261" s="3">
        <v>61.473565804274401</v>
      </c>
    </row>
    <row r="1262" spans="1:12" ht="15" customHeight="1" x14ac:dyDescent="0.25">
      <c r="A1262" s="101">
        <v>44277</v>
      </c>
      <c r="B1262" s="3">
        <v>144.85</v>
      </c>
      <c r="C1262" s="99">
        <v>2399306</v>
      </c>
      <c r="D1262" s="3">
        <v>1.2999999999999801</v>
      </c>
      <c r="E1262" s="3">
        <v>0.90560780215951298</v>
      </c>
      <c r="F1262" s="3">
        <v>0.90561659044994203</v>
      </c>
      <c r="G1262" s="3">
        <v>179.36602999999999</v>
      </c>
      <c r="H1262" s="3">
        <v>101.761563554555</v>
      </c>
      <c r="I1262" s="3">
        <v>143.55000000000001</v>
      </c>
      <c r="J1262" s="3">
        <v>146.30000000000001</v>
      </c>
      <c r="K1262" s="3">
        <v>142.30000000000001</v>
      </c>
      <c r="L1262" s="3">
        <v>62.935883014623101</v>
      </c>
    </row>
    <row r="1263" spans="1:12" ht="15" customHeight="1" x14ac:dyDescent="0.25">
      <c r="A1263" s="101">
        <v>44278</v>
      </c>
      <c r="B1263" s="3">
        <v>146.55000000000001</v>
      </c>
      <c r="C1263" s="99">
        <v>946370</v>
      </c>
      <c r="D1263" s="3">
        <v>1.7000000000000099</v>
      </c>
      <c r="E1263" s="3">
        <v>1.17362789092165</v>
      </c>
      <c r="F1263" s="3">
        <v>1.17362802755907</v>
      </c>
      <c r="G1263" s="3">
        <v>181.47112000000001</v>
      </c>
      <c r="H1263" s="3">
        <v>104.129493813273</v>
      </c>
      <c r="I1263" s="3">
        <v>144.85</v>
      </c>
      <c r="J1263" s="3">
        <v>146.80000000000001</v>
      </c>
      <c r="K1263" s="3">
        <v>142.5</v>
      </c>
      <c r="L1263" s="3">
        <v>64.848143982002199</v>
      </c>
    </row>
    <row r="1264" spans="1:12" ht="15" customHeight="1" x14ac:dyDescent="0.25">
      <c r="A1264" s="101">
        <v>44279</v>
      </c>
      <c r="B1264" s="3">
        <v>147.9</v>
      </c>
      <c r="C1264" s="99">
        <v>1476223</v>
      </c>
      <c r="D1264" s="3">
        <v>1.3499999999999901</v>
      </c>
      <c r="E1264" s="3">
        <v>0.92118730808596805</v>
      </c>
      <c r="F1264" s="3">
        <v>0.92117687927422098</v>
      </c>
      <c r="G1264" s="3">
        <v>183.14278999999999</v>
      </c>
      <c r="H1264" s="3">
        <v>106.00988751406</v>
      </c>
      <c r="I1264" s="3">
        <v>145.25</v>
      </c>
      <c r="J1264" s="3">
        <v>149.1</v>
      </c>
      <c r="K1264" s="3">
        <v>144.5</v>
      </c>
      <c r="L1264" s="3">
        <v>66.366704161979698</v>
      </c>
    </row>
    <row r="1265" spans="1:12" ht="15" customHeight="1" x14ac:dyDescent="0.25">
      <c r="A1265" s="101">
        <v>44280</v>
      </c>
      <c r="B1265" s="3">
        <v>148.5</v>
      </c>
      <c r="C1265" s="99">
        <v>1487254</v>
      </c>
      <c r="D1265" s="3">
        <v>0.59999999999999398</v>
      </c>
      <c r="E1265" s="3">
        <v>0.40567951318457501</v>
      </c>
      <c r="F1265" s="3">
        <v>0.40568345606180001</v>
      </c>
      <c r="G1265" s="3">
        <v>183.88577000000001</v>
      </c>
      <c r="H1265" s="3">
        <v>106.84563554555599</v>
      </c>
      <c r="I1265" s="3">
        <v>147.6</v>
      </c>
      <c r="J1265" s="3">
        <v>149.94999999999999</v>
      </c>
      <c r="K1265" s="3">
        <v>146.25</v>
      </c>
      <c r="L1265" s="3">
        <v>67.0416197975253</v>
      </c>
    </row>
    <row r="1266" spans="1:12" ht="15" customHeight="1" x14ac:dyDescent="0.25">
      <c r="A1266" s="101">
        <v>44281</v>
      </c>
      <c r="B1266" s="3">
        <v>150.19999999999999</v>
      </c>
      <c r="C1266" s="99">
        <v>1314169</v>
      </c>
      <c r="D1266" s="3">
        <v>1.69999999999998</v>
      </c>
      <c r="E1266" s="3">
        <v>1.14478114478113</v>
      </c>
      <c r="F1266" s="3">
        <v>1.14478134985649</v>
      </c>
      <c r="G1266" s="3">
        <v>185.99086</v>
      </c>
      <c r="H1266" s="3">
        <v>109.213565804274</v>
      </c>
      <c r="I1266" s="3">
        <v>150</v>
      </c>
      <c r="J1266" s="3">
        <v>151.15</v>
      </c>
      <c r="K1266" s="3">
        <v>149.55000000000001</v>
      </c>
      <c r="L1266" s="3">
        <v>68.953880764904298</v>
      </c>
    </row>
    <row r="1267" spans="1:12" ht="15" customHeight="1" x14ac:dyDescent="0.25">
      <c r="A1267" s="101">
        <v>44284</v>
      </c>
      <c r="B1267" s="3">
        <v>144.80000000000001</v>
      </c>
      <c r="C1267" s="99">
        <v>1335207</v>
      </c>
      <c r="D1267" s="3">
        <v>-5.3999999999999702</v>
      </c>
      <c r="E1267" s="3">
        <v>-3.5952063914780101</v>
      </c>
      <c r="F1267" s="3">
        <v>-3.5952035492496699</v>
      </c>
      <c r="G1267" s="3">
        <v>179.30411000000001</v>
      </c>
      <c r="H1267" s="3">
        <v>101.691912260967</v>
      </c>
      <c r="I1267" s="3">
        <v>150.25</v>
      </c>
      <c r="J1267" s="3">
        <v>151.30000000000001</v>
      </c>
      <c r="K1267" s="3">
        <v>144.15</v>
      </c>
      <c r="L1267" s="3">
        <v>62.879640044994296</v>
      </c>
    </row>
    <row r="1268" spans="1:12" ht="15" customHeight="1" x14ac:dyDescent="0.25">
      <c r="A1268" s="101">
        <v>44285</v>
      </c>
      <c r="B1268" s="3">
        <v>145.75</v>
      </c>
      <c r="C1268" s="99">
        <v>1280800</v>
      </c>
      <c r="D1268" s="3">
        <v>0.94999999999998797</v>
      </c>
      <c r="E1268" s="3">
        <v>0.65607734806629703</v>
      </c>
      <c r="F1268" s="3">
        <v>0.65606973537861701</v>
      </c>
      <c r="G1268" s="3">
        <v>180.48047</v>
      </c>
      <c r="H1268" s="3">
        <v>103.015151856017</v>
      </c>
      <c r="I1268" s="3">
        <v>145</v>
      </c>
      <c r="J1268" s="3">
        <v>148.15</v>
      </c>
      <c r="K1268" s="3">
        <v>142.6</v>
      </c>
      <c r="L1268" s="3">
        <v>63.948256467941398</v>
      </c>
    </row>
    <row r="1269" spans="1:12" ht="15" customHeight="1" x14ac:dyDescent="0.25">
      <c r="A1269" s="101">
        <v>44286</v>
      </c>
      <c r="B1269" s="3">
        <v>153.69999999999999</v>
      </c>
      <c r="C1269" s="99">
        <v>1976563</v>
      </c>
      <c r="D1269" s="3">
        <v>7.9499999999999797</v>
      </c>
      <c r="E1269" s="3">
        <v>5.4545454545454399</v>
      </c>
      <c r="F1269" s="3">
        <v>5.4545458575102401</v>
      </c>
      <c r="G1269" s="3">
        <v>190.32486</v>
      </c>
      <c r="H1269" s="3">
        <v>114.088706411698</v>
      </c>
      <c r="I1269" s="3">
        <v>147.69999999999999</v>
      </c>
      <c r="J1269" s="3">
        <v>154.35</v>
      </c>
      <c r="K1269" s="3">
        <v>147.35</v>
      </c>
      <c r="L1269" s="3">
        <v>72.890888638920103</v>
      </c>
    </row>
    <row r="1270" spans="1:12" ht="15" customHeight="1" x14ac:dyDescent="0.25">
      <c r="A1270" s="101">
        <v>44287</v>
      </c>
      <c r="B1270" s="3">
        <v>154</v>
      </c>
      <c r="C1270" s="99">
        <v>1060480</v>
      </c>
      <c r="D1270" s="3">
        <v>0.30000000000001098</v>
      </c>
      <c r="E1270" s="3">
        <v>0.19518542615486401</v>
      </c>
      <c r="F1270" s="3">
        <v>0.195187323400625</v>
      </c>
      <c r="G1270" s="3">
        <v>190.69635</v>
      </c>
      <c r="H1270" s="3">
        <v>114.506580427446</v>
      </c>
      <c r="I1270" s="3">
        <v>155.35</v>
      </c>
      <c r="J1270" s="3">
        <v>156.44999999999999</v>
      </c>
      <c r="K1270" s="3">
        <v>153</v>
      </c>
      <c r="L1270" s="3">
        <v>73.228346456692904</v>
      </c>
    </row>
    <row r="1271" spans="1:12" ht="15" customHeight="1" x14ac:dyDescent="0.25">
      <c r="A1271" s="101">
        <v>44292</v>
      </c>
      <c r="B1271" s="3">
        <v>156.35</v>
      </c>
      <c r="C1271" s="99">
        <v>1453873</v>
      </c>
      <c r="D1271" s="3">
        <v>2.3499999999999899</v>
      </c>
      <c r="E1271" s="3">
        <v>1.52597402597403</v>
      </c>
      <c r="F1271" s="3">
        <v>1.5259809639775299</v>
      </c>
      <c r="G1271" s="3">
        <v>193.60633999999999</v>
      </c>
      <c r="H1271" s="3">
        <v>117.77991001124801</v>
      </c>
      <c r="I1271" s="3">
        <v>155.9</v>
      </c>
      <c r="J1271" s="3">
        <v>158.44999999999999</v>
      </c>
      <c r="K1271" s="3">
        <v>155.4</v>
      </c>
      <c r="L1271" s="3">
        <v>75.871766029246302</v>
      </c>
    </row>
    <row r="1272" spans="1:12" ht="15" customHeight="1" x14ac:dyDescent="0.25">
      <c r="A1272" s="101">
        <v>44293</v>
      </c>
      <c r="B1272" s="3">
        <v>153.44999999999999</v>
      </c>
      <c r="C1272" s="99">
        <v>1279154</v>
      </c>
      <c r="D1272" s="3">
        <v>-2.9</v>
      </c>
      <c r="E1272" s="3">
        <v>-1.8548129197313701</v>
      </c>
      <c r="F1272" s="3">
        <v>-1.85482045680941</v>
      </c>
      <c r="G1272" s="3">
        <v>190.01528999999999</v>
      </c>
      <c r="H1272" s="3">
        <v>113.740483689538</v>
      </c>
      <c r="I1272" s="3">
        <v>157</v>
      </c>
      <c r="J1272" s="3">
        <v>157.5</v>
      </c>
      <c r="K1272" s="3">
        <v>152.19999999999999</v>
      </c>
      <c r="L1272" s="3">
        <v>72.6096737907761</v>
      </c>
    </row>
    <row r="1273" spans="1:12" ht="15" customHeight="1" x14ac:dyDescent="0.25">
      <c r="A1273" s="101">
        <v>44294</v>
      </c>
      <c r="B1273" s="3">
        <v>154.30000000000001</v>
      </c>
      <c r="C1273" s="99">
        <v>1074152</v>
      </c>
      <c r="D1273" s="3">
        <v>0.85000000000002196</v>
      </c>
      <c r="E1273" s="3">
        <v>0.55392636037798704</v>
      </c>
      <c r="F1273" s="3">
        <v>0.55392910749445501</v>
      </c>
      <c r="G1273" s="3">
        <v>191.06783999999999</v>
      </c>
      <c r="H1273" s="3">
        <v>114.92445444319399</v>
      </c>
      <c r="I1273" s="3">
        <v>153.55000000000001</v>
      </c>
      <c r="J1273" s="3">
        <v>156.75</v>
      </c>
      <c r="K1273" s="3">
        <v>152.6</v>
      </c>
      <c r="L1273" s="3">
        <v>73.565804274465606</v>
      </c>
    </row>
    <row r="1274" spans="1:12" ht="15" customHeight="1" x14ac:dyDescent="0.25">
      <c r="A1274" s="101">
        <v>44295</v>
      </c>
      <c r="B1274" s="3">
        <v>157.4</v>
      </c>
      <c r="C1274" s="99">
        <v>1305303</v>
      </c>
      <c r="D1274" s="3">
        <v>3.0999999999999899</v>
      </c>
      <c r="E1274" s="3">
        <v>2.0090732339598198</v>
      </c>
      <c r="F1274" s="3">
        <v>2.0090665179446301</v>
      </c>
      <c r="G1274" s="3">
        <v>194.90652</v>
      </c>
      <c r="H1274" s="3">
        <v>119.242429696287</v>
      </c>
      <c r="I1274" s="3">
        <v>155.80000000000001</v>
      </c>
      <c r="J1274" s="3">
        <v>159.30000000000001</v>
      </c>
      <c r="K1274" s="3">
        <v>155.75</v>
      </c>
      <c r="L1274" s="3">
        <v>77.052868391451</v>
      </c>
    </row>
    <row r="1275" spans="1:12" ht="15" customHeight="1" x14ac:dyDescent="0.25">
      <c r="A1275" s="101">
        <v>44298</v>
      </c>
      <c r="B1275" s="3">
        <v>153.15</v>
      </c>
      <c r="C1275" s="99">
        <v>1290962</v>
      </c>
      <c r="D1275" s="3">
        <v>-4.25</v>
      </c>
      <c r="E1275" s="3">
        <v>-2.70012706480304</v>
      </c>
      <c r="F1275" s="3">
        <v>-2.70012516769577</v>
      </c>
      <c r="G1275" s="3">
        <v>189.6438</v>
      </c>
      <c r="H1275" s="3">
        <v>113.32260967379</v>
      </c>
      <c r="I1275" s="3">
        <v>157.5</v>
      </c>
      <c r="J1275" s="3">
        <v>157.55000000000001</v>
      </c>
      <c r="K1275" s="3">
        <v>152.69999999999999</v>
      </c>
      <c r="L1275" s="3">
        <v>72.272215973003298</v>
      </c>
    </row>
    <row r="1276" spans="1:12" ht="15" customHeight="1" x14ac:dyDescent="0.25">
      <c r="A1276" s="101">
        <v>44299</v>
      </c>
      <c r="B1276" s="3">
        <v>156.69999999999999</v>
      </c>
      <c r="C1276" s="99">
        <v>1017922</v>
      </c>
      <c r="D1276" s="3">
        <v>3.5499999999999798</v>
      </c>
      <c r="E1276" s="3">
        <v>2.3179888997714602</v>
      </c>
      <c r="F1276" s="3">
        <v>2.3179877222455798</v>
      </c>
      <c r="G1276" s="3">
        <v>194.03971999999999</v>
      </c>
      <c r="H1276" s="3">
        <v>118.267401574803</v>
      </c>
      <c r="I1276" s="3">
        <v>153.15</v>
      </c>
      <c r="J1276" s="3">
        <v>157.25</v>
      </c>
      <c r="K1276" s="3">
        <v>151.85</v>
      </c>
      <c r="L1276" s="3">
        <v>76.265466816647802</v>
      </c>
    </row>
    <row r="1277" spans="1:12" ht="15" customHeight="1" x14ac:dyDescent="0.25">
      <c r="A1277" s="101">
        <v>44300</v>
      </c>
      <c r="B1277" s="3">
        <v>155.65</v>
      </c>
      <c r="C1277" s="99">
        <v>1088599</v>
      </c>
      <c r="D1277" s="3">
        <v>-1.0499999999999801</v>
      </c>
      <c r="E1277" s="3">
        <v>-0.67007019783024102</v>
      </c>
      <c r="F1277" s="3">
        <v>-0.67006899412140797</v>
      </c>
      <c r="G1277" s="3">
        <v>192.73952</v>
      </c>
      <c r="H1277" s="3">
        <v>116.804859392575</v>
      </c>
      <c r="I1277" s="3">
        <v>156.69999999999999</v>
      </c>
      <c r="J1277" s="3">
        <v>156.69999999999999</v>
      </c>
      <c r="K1277" s="3">
        <v>152.9</v>
      </c>
      <c r="L1277" s="3">
        <v>75.084364454443104</v>
      </c>
    </row>
    <row r="1278" spans="1:12" ht="15" customHeight="1" x14ac:dyDescent="0.25">
      <c r="A1278" s="101">
        <v>44301</v>
      </c>
      <c r="B1278" s="3">
        <v>155.9</v>
      </c>
      <c r="C1278" s="99">
        <v>1130873</v>
      </c>
      <c r="D1278" s="3">
        <v>0.25</v>
      </c>
      <c r="E1278" s="3">
        <v>0.16061676839060901</v>
      </c>
      <c r="F1278" s="3">
        <v>0.16061573672072599</v>
      </c>
      <c r="G1278" s="3">
        <v>193.04909000000001</v>
      </c>
      <c r="H1278" s="3">
        <v>117.153082114735</v>
      </c>
      <c r="I1278" s="3">
        <v>156.30000000000001</v>
      </c>
      <c r="J1278" s="3">
        <v>158.25</v>
      </c>
      <c r="K1278" s="3">
        <v>155</v>
      </c>
      <c r="L1278" s="3">
        <v>75.365579302587093</v>
      </c>
    </row>
    <row r="1279" spans="1:12" ht="15" customHeight="1" x14ac:dyDescent="0.25">
      <c r="A1279" s="101">
        <v>44302</v>
      </c>
      <c r="B1279" s="3">
        <v>153.65</v>
      </c>
      <c r="C1279" s="99">
        <v>1393069</v>
      </c>
      <c r="D1279" s="3">
        <v>-2.25</v>
      </c>
      <c r="E1279" s="3">
        <v>-1.4432328415650999</v>
      </c>
      <c r="F1279" s="3">
        <v>-1.44323394635013</v>
      </c>
      <c r="G1279" s="3">
        <v>190.26293999999999</v>
      </c>
      <c r="H1279" s="3">
        <v>114.01905511811</v>
      </c>
      <c r="I1279" s="3">
        <v>155.9</v>
      </c>
      <c r="J1279" s="3">
        <v>156.65</v>
      </c>
      <c r="K1279" s="3">
        <v>153.65</v>
      </c>
      <c r="L1279" s="3">
        <v>72.834645669291305</v>
      </c>
    </row>
    <row r="1280" spans="1:12" ht="15" customHeight="1" x14ac:dyDescent="0.25">
      <c r="A1280" s="101">
        <v>44305</v>
      </c>
      <c r="B1280" s="3">
        <v>156.5</v>
      </c>
      <c r="C1280" s="99">
        <v>2247292</v>
      </c>
      <c r="D1280" s="3">
        <v>2.8499999999999899</v>
      </c>
      <c r="E1280" s="3">
        <v>1.85486495281483</v>
      </c>
      <c r="F1280" s="3">
        <v>1.8548698974166999</v>
      </c>
      <c r="G1280" s="3">
        <v>193.79207</v>
      </c>
      <c r="H1280" s="3">
        <v>117.988830146231</v>
      </c>
      <c r="I1280" s="3">
        <v>156</v>
      </c>
      <c r="J1280" s="3">
        <v>161.69999999999999</v>
      </c>
      <c r="K1280" s="3">
        <v>156</v>
      </c>
      <c r="L1280" s="3">
        <v>76.040494938132696</v>
      </c>
    </row>
    <row r="1281" spans="1:12" ht="15" customHeight="1" x14ac:dyDescent="0.25">
      <c r="A1281" s="101">
        <v>44306</v>
      </c>
      <c r="B1281" s="3">
        <v>153.1</v>
      </c>
      <c r="C1281" s="99">
        <v>1570010</v>
      </c>
      <c r="D1281" s="3">
        <v>-3.4</v>
      </c>
      <c r="E1281" s="3">
        <v>-2.1725239616613399</v>
      </c>
      <c r="F1281" s="3">
        <v>-2.17251923672625</v>
      </c>
      <c r="G1281" s="3">
        <v>189.58189999999999</v>
      </c>
      <c r="H1281" s="3">
        <v>113.25298087739</v>
      </c>
      <c r="I1281" s="3">
        <v>158.5</v>
      </c>
      <c r="J1281" s="3">
        <v>158.65</v>
      </c>
      <c r="K1281" s="3">
        <v>153.1</v>
      </c>
      <c r="L1281" s="3">
        <v>72.215973003374501</v>
      </c>
    </row>
    <row r="1282" spans="1:12" ht="15" customHeight="1" x14ac:dyDescent="0.25">
      <c r="A1282" s="101">
        <v>44307</v>
      </c>
      <c r="B1282" s="3">
        <v>149.6</v>
      </c>
      <c r="C1282" s="99">
        <v>1296988</v>
      </c>
      <c r="D1282" s="3">
        <v>-3.5</v>
      </c>
      <c r="E1282" s="3">
        <v>-2.2860875244937899</v>
      </c>
      <c r="F1282" s="3">
        <v>-2.2860832178599302</v>
      </c>
      <c r="G1282" s="3">
        <v>185.24789999999999</v>
      </c>
      <c r="H1282" s="3">
        <v>108.377840269966</v>
      </c>
      <c r="I1282" s="3">
        <v>153.1</v>
      </c>
      <c r="J1282" s="3">
        <v>153.65</v>
      </c>
      <c r="K1282" s="3">
        <v>149.25</v>
      </c>
      <c r="L1282" s="3">
        <v>68.278965129358795</v>
      </c>
    </row>
    <row r="1283" spans="1:12" ht="15" customHeight="1" x14ac:dyDescent="0.25">
      <c r="A1283" s="101">
        <v>44308</v>
      </c>
      <c r="B1283" s="3">
        <v>149.85</v>
      </c>
      <c r="C1283" s="99">
        <v>1286598</v>
      </c>
      <c r="D1283" s="3">
        <v>0.25</v>
      </c>
      <c r="E1283" s="3">
        <v>0.167112299465244</v>
      </c>
      <c r="F1283" s="3">
        <v>0.167105807947076</v>
      </c>
      <c r="G1283" s="3">
        <v>185.55745999999999</v>
      </c>
      <c r="H1283" s="3">
        <v>108.726051743532</v>
      </c>
      <c r="I1283" s="3">
        <v>150</v>
      </c>
      <c r="J1283" s="3">
        <v>151.65</v>
      </c>
      <c r="K1283" s="3">
        <v>147.69999999999999</v>
      </c>
      <c r="L1283" s="3">
        <v>68.560179977502798</v>
      </c>
    </row>
    <row r="1284" spans="1:12" ht="15" customHeight="1" x14ac:dyDescent="0.25">
      <c r="A1284" s="101">
        <v>44309</v>
      </c>
      <c r="B1284" s="3">
        <v>152.5</v>
      </c>
      <c r="C1284" s="99">
        <v>1161911</v>
      </c>
      <c r="D1284" s="3">
        <v>2.65</v>
      </c>
      <c r="E1284" s="3">
        <v>1.7684351017684199</v>
      </c>
      <c r="F1284" s="3">
        <v>1.7684279575717401</v>
      </c>
      <c r="G1284" s="3">
        <v>188.83891</v>
      </c>
      <c r="H1284" s="3">
        <v>112.4172215973</v>
      </c>
      <c r="I1284" s="3">
        <v>150.25</v>
      </c>
      <c r="J1284" s="3">
        <v>153.9</v>
      </c>
      <c r="K1284" s="3">
        <v>149.9</v>
      </c>
      <c r="L1284" s="3">
        <v>71.541057367828998</v>
      </c>
    </row>
    <row r="1285" spans="1:12" ht="15" customHeight="1" x14ac:dyDescent="0.25">
      <c r="A1285" s="101">
        <v>44312</v>
      </c>
      <c r="B1285" s="3">
        <v>155.80000000000001</v>
      </c>
      <c r="C1285" s="99">
        <v>1199737</v>
      </c>
      <c r="D1285" s="3">
        <v>3.30000000000001</v>
      </c>
      <c r="E1285" s="3">
        <v>2.1639344262294999</v>
      </c>
      <c r="F1285" s="3">
        <v>2.1639449200379302</v>
      </c>
      <c r="G1285" s="3">
        <v>192.92527999999999</v>
      </c>
      <c r="H1285" s="3">
        <v>117.01381327334001</v>
      </c>
      <c r="I1285" s="3">
        <v>154.30000000000001</v>
      </c>
      <c r="J1285" s="3">
        <v>156.35</v>
      </c>
      <c r="K1285" s="3">
        <v>152.05000000000001</v>
      </c>
      <c r="L1285" s="3">
        <v>75.253093363329498</v>
      </c>
    </row>
    <row r="1286" spans="1:12" ht="15" customHeight="1" x14ac:dyDescent="0.25">
      <c r="A1286" s="101">
        <v>44313</v>
      </c>
      <c r="B1286" s="3">
        <v>164</v>
      </c>
      <c r="C1286" s="99">
        <v>2569002</v>
      </c>
      <c r="D1286" s="3">
        <v>8.1999999999999797</v>
      </c>
      <c r="E1286" s="3">
        <v>5.26315789473683</v>
      </c>
      <c r="F1286" s="3">
        <v>5.2631464367966796</v>
      </c>
      <c r="G1286" s="3">
        <v>203.07921999999999</v>
      </c>
      <c r="H1286" s="3">
        <v>128.43556805399299</v>
      </c>
      <c r="I1286" s="3">
        <v>156.44999999999999</v>
      </c>
      <c r="J1286" s="3">
        <v>165.5</v>
      </c>
      <c r="K1286" s="3">
        <v>155</v>
      </c>
      <c r="L1286" s="3">
        <v>84.476940382452099</v>
      </c>
    </row>
    <row r="1287" spans="1:12" ht="15" customHeight="1" x14ac:dyDescent="0.25">
      <c r="A1287" s="101">
        <v>44314</v>
      </c>
      <c r="B1287" s="3">
        <v>152</v>
      </c>
      <c r="C1287" s="99">
        <v>6425283</v>
      </c>
      <c r="D1287" s="3">
        <v>-12</v>
      </c>
      <c r="E1287" s="3">
        <v>-7.3170731707316996</v>
      </c>
      <c r="F1287" s="3">
        <v>-7.3170706485872703</v>
      </c>
      <c r="G1287" s="3">
        <v>188.21977000000001</v>
      </c>
      <c r="H1287" s="3">
        <v>111.72077615297999</v>
      </c>
      <c r="I1287" s="3">
        <v>153.19999999999999</v>
      </c>
      <c r="J1287" s="3">
        <v>158</v>
      </c>
      <c r="K1287" s="3">
        <v>148</v>
      </c>
      <c r="L1287" s="3">
        <v>70.978627671541005</v>
      </c>
    </row>
    <row r="1288" spans="1:12" ht="15" customHeight="1" x14ac:dyDescent="0.25">
      <c r="A1288" s="101">
        <v>44315</v>
      </c>
      <c r="B1288" s="3">
        <v>149.05000000000001</v>
      </c>
      <c r="C1288" s="99">
        <v>3296002</v>
      </c>
      <c r="D1288" s="3">
        <v>-2.9499999999999802</v>
      </c>
      <c r="E1288" s="3">
        <v>-1.9407894736842</v>
      </c>
      <c r="F1288" s="3">
        <v>-1.9407844351313299</v>
      </c>
      <c r="G1288" s="3">
        <v>184.56683000000001</v>
      </c>
      <c r="H1288" s="3">
        <v>107.61173228346399</v>
      </c>
      <c r="I1288" s="3">
        <v>154.15</v>
      </c>
      <c r="J1288" s="3">
        <v>157.9</v>
      </c>
      <c r="K1288" s="3">
        <v>148.19999999999999</v>
      </c>
      <c r="L1288" s="3">
        <v>67.660292463442005</v>
      </c>
    </row>
    <row r="1289" spans="1:12" ht="15" customHeight="1" x14ac:dyDescent="0.25">
      <c r="A1289" s="101">
        <v>44316</v>
      </c>
      <c r="B1289" s="3">
        <v>146.5</v>
      </c>
      <c r="C1289" s="99">
        <v>1577372</v>
      </c>
      <c r="D1289" s="3">
        <v>-2.55000000000001</v>
      </c>
      <c r="E1289" s="3">
        <v>-1.7108352901710799</v>
      </c>
      <c r="F1289" s="3">
        <v>-1.7108328728406901</v>
      </c>
      <c r="G1289" s="3">
        <v>181.4092</v>
      </c>
      <c r="H1289" s="3">
        <v>104.05984251968501</v>
      </c>
      <c r="I1289" s="3">
        <v>150.80000000000001</v>
      </c>
      <c r="J1289" s="3">
        <v>151.5</v>
      </c>
      <c r="K1289" s="3">
        <v>146.1</v>
      </c>
      <c r="L1289" s="3">
        <v>64.791901012373401</v>
      </c>
    </row>
    <row r="1290" spans="1:12" ht="15" customHeight="1" x14ac:dyDescent="0.25">
      <c r="A1290" s="101">
        <v>44319</v>
      </c>
      <c r="B1290" s="3">
        <v>150.15</v>
      </c>
      <c r="C1290" s="99">
        <v>2154508</v>
      </c>
      <c r="D1290" s="3">
        <v>3.65</v>
      </c>
      <c r="E1290" s="3">
        <v>2.49146757679181</v>
      </c>
      <c r="F1290" s="3">
        <v>2.4914612930325402</v>
      </c>
      <c r="G1290" s="3">
        <v>185.92894000000001</v>
      </c>
      <c r="H1290" s="3">
        <v>109.143914510686</v>
      </c>
      <c r="I1290" s="3">
        <v>148</v>
      </c>
      <c r="J1290" s="3">
        <v>152.85</v>
      </c>
      <c r="K1290" s="3">
        <v>147.19999999999999</v>
      </c>
      <c r="L1290" s="3">
        <v>68.8976377952755</v>
      </c>
    </row>
    <row r="1291" spans="1:12" ht="15" customHeight="1" x14ac:dyDescent="0.25">
      <c r="A1291" s="101">
        <v>44320</v>
      </c>
      <c r="B1291" s="3">
        <v>144.4</v>
      </c>
      <c r="C1291" s="99">
        <v>2598974</v>
      </c>
      <c r="D1291" s="3">
        <v>-5.75</v>
      </c>
      <c r="E1291" s="3">
        <v>-3.8295038295038299</v>
      </c>
      <c r="F1291" s="3">
        <v>-3.8295060467724902</v>
      </c>
      <c r="G1291" s="3">
        <v>178.80878000000001</v>
      </c>
      <c r="H1291" s="3">
        <v>101.134735658042</v>
      </c>
      <c r="I1291" s="3">
        <v>150</v>
      </c>
      <c r="J1291" s="3">
        <v>151.65</v>
      </c>
      <c r="K1291" s="3">
        <v>144.1</v>
      </c>
      <c r="L1291" s="3">
        <v>62.429696287963999</v>
      </c>
    </row>
    <row r="1292" spans="1:12" ht="15" customHeight="1" x14ac:dyDescent="0.25">
      <c r="A1292" s="101">
        <v>44321</v>
      </c>
      <c r="B1292" s="3">
        <v>150.5</v>
      </c>
      <c r="C1292" s="99">
        <v>1880772</v>
      </c>
      <c r="D1292" s="3">
        <v>6.0999999999999899</v>
      </c>
      <c r="E1292" s="3">
        <v>4.2243767313019296</v>
      </c>
      <c r="F1292" s="3">
        <v>4.2243842835905303</v>
      </c>
      <c r="G1292" s="3">
        <v>186.36234999999999</v>
      </c>
      <c r="H1292" s="3">
        <v>109.631439820022</v>
      </c>
      <c r="I1292" s="3">
        <v>145.44999999999999</v>
      </c>
      <c r="J1292" s="3">
        <v>151</v>
      </c>
      <c r="K1292" s="3">
        <v>145.44999999999999</v>
      </c>
      <c r="L1292" s="3">
        <v>69.291338582677099</v>
      </c>
    </row>
    <row r="1293" spans="1:12" ht="15" customHeight="1" x14ac:dyDescent="0.25">
      <c r="A1293" s="101">
        <v>44322</v>
      </c>
      <c r="B1293" s="3">
        <v>144.15</v>
      </c>
      <c r="C1293" s="99">
        <v>1925899</v>
      </c>
      <c r="D1293" s="3">
        <v>-6.3499999999999899</v>
      </c>
      <c r="E1293" s="3">
        <v>-4.2192691029900304</v>
      </c>
      <c r="F1293" s="3">
        <v>-4.2192803428374797</v>
      </c>
      <c r="G1293" s="3">
        <v>178.4992</v>
      </c>
      <c r="H1293" s="3">
        <v>100.786501687289</v>
      </c>
      <c r="I1293" s="3">
        <v>150.1</v>
      </c>
      <c r="J1293" s="3">
        <v>150.1</v>
      </c>
      <c r="K1293" s="3">
        <v>143.15</v>
      </c>
      <c r="L1293" s="3">
        <v>62.148481439820003</v>
      </c>
    </row>
    <row r="1294" spans="1:12" ht="15" customHeight="1" x14ac:dyDescent="0.25">
      <c r="A1294" s="101">
        <v>44323</v>
      </c>
      <c r="B1294" s="3">
        <v>149.6</v>
      </c>
      <c r="C1294" s="99">
        <v>1689786</v>
      </c>
      <c r="D1294" s="3">
        <v>5.4499999999999797</v>
      </c>
      <c r="E1294" s="3">
        <v>3.7807839056538102</v>
      </c>
      <c r="F1294" s="3">
        <v>3.7808012584930202</v>
      </c>
      <c r="G1294" s="3">
        <v>185.24789999999999</v>
      </c>
      <c r="H1294" s="3">
        <v>108.377840269966</v>
      </c>
      <c r="I1294" s="3">
        <v>146.1</v>
      </c>
      <c r="J1294" s="3">
        <v>149.80000000000001</v>
      </c>
      <c r="K1294" s="3">
        <v>143.44999999999999</v>
      </c>
      <c r="L1294" s="3">
        <v>68.278965129358795</v>
      </c>
    </row>
    <row r="1295" spans="1:12" ht="15" customHeight="1" x14ac:dyDescent="0.25">
      <c r="A1295" s="101">
        <v>44326</v>
      </c>
      <c r="B1295" s="3">
        <v>145.75</v>
      </c>
      <c r="C1295" s="99">
        <v>1325465</v>
      </c>
      <c r="D1295" s="3">
        <v>-3.8499999999999899</v>
      </c>
      <c r="E1295" s="3">
        <v>-2.5735294117646901</v>
      </c>
      <c r="F1295" s="3">
        <v>-2.5735406447252398</v>
      </c>
      <c r="G1295" s="3">
        <v>180.48047</v>
      </c>
      <c r="H1295" s="3">
        <v>103.015151856017</v>
      </c>
      <c r="I1295" s="3">
        <v>150.05000000000001</v>
      </c>
      <c r="J1295" s="3">
        <v>150.4</v>
      </c>
      <c r="K1295" s="3">
        <v>145.25</v>
      </c>
      <c r="L1295" s="3">
        <v>63.948256467941398</v>
      </c>
    </row>
    <row r="1296" spans="1:12" ht="15" customHeight="1" x14ac:dyDescent="0.25">
      <c r="A1296" s="101">
        <v>44327</v>
      </c>
      <c r="B1296" s="3">
        <v>141.94999999999999</v>
      </c>
      <c r="C1296" s="99">
        <v>2510699</v>
      </c>
      <c r="D1296" s="3">
        <v>-3.80000000000001</v>
      </c>
      <c r="E1296" s="3">
        <v>-2.6072041166380799</v>
      </c>
      <c r="F1296" s="3">
        <v>-2.60720176537661</v>
      </c>
      <c r="G1296" s="3">
        <v>175.77498</v>
      </c>
      <c r="H1296" s="3">
        <v>97.722137232845796</v>
      </c>
      <c r="I1296" s="3">
        <v>142.85</v>
      </c>
      <c r="J1296" s="3">
        <v>142.85</v>
      </c>
      <c r="K1296" s="3">
        <v>138.4</v>
      </c>
      <c r="L1296" s="3">
        <v>59.673790776152899</v>
      </c>
    </row>
    <row r="1297" spans="1:12" ht="15" customHeight="1" x14ac:dyDescent="0.25">
      <c r="A1297" s="101">
        <v>44328</v>
      </c>
      <c r="B1297" s="3">
        <v>141.44999999999999</v>
      </c>
      <c r="C1297" s="99">
        <v>850977</v>
      </c>
      <c r="D1297" s="3">
        <v>-0.5</v>
      </c>
      <c r="E1297" s="3">
        <v>-0.35223670306445598</v>
      </c>
      <c r="F1297" s="3">
        <v>-0.35223443063397902</v>
      </c>
      <c r="G1297" s="3">
        <v>175.15584000000001</v>
      </c>
      <c r="H1297" s="3">
        <v>97.025691788526402</v>
      </c>
      <c r="I1297" s="3">
        <v>141.94999999999999</v>
      </c>
      <c r="J1297" s="3">
        <v>145.05000000000001</v>
      </c>
      <c r="K1297" s="3">
        <v>140.94999999999999</v>
      </c>
      <c r="L1297" s="3">
        <v>59.111361079864899</v>
      </c>
    </row>
    <row r="1298" spans="1:12" ht="15" customHeight="1" x14ac:dyDescent="0.25">
      <c r="A1298" s="101">
        <v>44330</v>
      </c>
      <c r="B1298" s="3">
        <v>140.1</v>
      </c>
      <c r="C1298" s="99">
        <v>2097502</v>
      </c>
      <c r="D1298" s="3">
        <v>-1.3499999999999901</v>
      </c>
      <c r="E1298" s="3">
        <v>-0.95440084835630701</v>
      </c>
      <c r="F1298" s="3">
        <v>0.42418225963802803</v>
      </c>
      <c r="G1298" s="3">
        <v>175.89882</v>
      </c>
      <c r="H1298" s="3">
        <v>97.861439820022397</v>
      </c>
      <c r="I1298" s="3">
        <v>141.35</v>
      </c>
      <c r="J1298" s="3">
        <v>141.35</v>
      </c>
      <c r="K1298" s="3">
        <v>134.80000000000001</v>
      </c>
      <c r="L1298" s="3">
        <v>57.5928008998875</v>
      </c>
    </row>
    <row r="1299" spans="1:12" ht="15" customHeight="1" x14ac:dyDescent="0.25">
      <c r="A1299" s="101">
        <v>44333</v>
      </c>
      <c r="B1299" s="3">
        <v>135.69999999999999</v>
      </c>
      <c r="C1299" s="99">
        <v>1318342</v>
      </c>
      <c r="D1299" s="3">
        <v>-4.4000000000000004</v>
      </c>
      <c r="E1299" s="3">
        <v>-3.14061384725197</v>
      </c>
      <c r="F1299" s="3">
        <v>-3.1406179984607099</v>
      </c>
      <c r="G1299" s="3">
        <v>170.37450999999999</v>
      </c>
      <c r="H1299" s="3">
        <v>91.647367829021306</v>
      </c>
      <c r="I1299" s="3">
        <v>140.15</v>
      </c>
      <c r="J1299" s="3">
        <v>140.4</v>
      </c>
      <c r="K1299" s="3">
        <v>135.55000000000001</v>
      </c>
      <c r="L1299" s="3">
        <v>52.643419572553398</v>
      </c>
    </row>
    <row r="1300" spans="1:12" ht="15" customHeight="1" x14ac:dyDescent="0.25">
      <c r="A1300" s="101">
        <v>44334</v>
      </c>
      <c r="B1300" s="3">
        <v>137.9</v>
      </c>
      <c r="C1300" s="99">
        <v>2158754</v>
      </c>
      <c r="D1300" s="3">
        <v>2.2000000000000099</v>
      </c>
      <c r="E1300" s="3">
        <v>1.62122328666176</v>
      </c>
      <c r="F1300" s="3">
        <v>1.62122256433783</v>
      </c>
      <c r="G1300" s="3">
        <v>173.13666000000001</v>
      </c>
      <c r="H1300" s="3">
        <v>94.754398200224898</v>
      </c>
      <c r="I1300" s="3">
        <v>136.69999999999999</v>
      </c>
      <c r="J1300" s="3">
        <v>138.19999999999999</v>
      </c>
      <c r="K1300" s="3">
        <v>134.9</v>
      </c>
      <c r="L1300" s="3">
        <v>55.118110236220403</v>
      </c>
    </row>
    <row r="1301" spans="1:12" ht="15" customHeight="1" x14ac:dyDescent="0.25">
      <c r="A1301" s="101">
        <v>44335</v>
      </c>
      <c r="B1301" s="3">
        <v>132.9</v>
      </c>
      <c r="C1301" s="99">
        <v>2046829</v>
      </c>
      <c r="D1301" s="3">
        <v>-5</v>
      </c>
      <c r="E1301" s="3">
        <v>-3.6258158085569199</v>
      </c>
      <c r="F1301" s="3">
        <v>-3.62581789437316</v>
      </c>
      <c r="G1301" s="3">
        <v>166.85903999999999</v>
      </c>
      <c r="H1301" s="3">
        <v>87.692958380202398</v>
      </c>
      <c r="I1301" s="3">
        <v>136</v>
      </c>
      <c r="J1301" s="3">
        <v>136.4</v>
      </c>
      <c r="K1301" s="3">
        <v>131.55000000000001</v>
      </c>
      <c r="L1301" s="3">
        <v>49.493813273340798</v>
      </c>
    </row>
    <row r="1302" spans="1:12" ht="15" customHeight="1" x14ac:dyDescent="0.25">
      <c r="A1302" s="101">
        <v>44336</v>
      </c>
      <c r="B1302" s="3">
        <v>138.1</v>
      </c>
      <c r="C1302" s="99">
        <v>1642848</v>
      </c>
      <c r="D1302" s="3">
        <v>5.1999999999999797</v>
      </c>
      <c r="E1302" s="3">
        <v>3.9127163280662001</v>
      </c>
      <c r="F1302" s="3">
        <v>3.9127217800126202</v>
      </c>
      <c r="G1302" s="3">
        <v>173.38776999999999</v>
      </c>
      <c r="H1302" s="3">
        <v>95.036861642294596</v>
      </c>
      <c r="I1302" s="3">
        <v>133.5</v>
      </c>
      <c r="J1302" s="3">
        <v>138.5</v>
      </c>
      <c r="K1302" s="3">
        <v>133.5</v>
      </c>
      <c r="L1302" s="3">
        <v>55.343082114735601</v>
      </c>
    </row>
    <row r="1303" spans="1:12" ht="15" customHeight="1" x14ac:dyDescent="0.25">
      <c r="A1303" s="101">
        <v>44337</v>
      </c>
      <c r="B1303" s="3">
        <v>136</v>
      </c>
      <c r="C1303" s="99">
        <v>1253995</v>
      </c>
      <c r="D1303" s="3">
        <v>-2.0999999999999899</v>
      </c>
      <c r="E1303" s="3">
        <v>-1.5206372194062101</v>
      </c>
      <c r="F1303" s="3">
        <v>-1.5206435840313199</v>
      </c>
      <c r="G1303" s="3">
        <v>170.75116</v>
      </c>
      <c r="H1303" s="3">
        <v>92.071046119235007</v>
      </c>
      <c r="I1303" s="3">
        <v>138.30000000000001</v>
      </c>
      <c r="J1303" s="3">
        <v>139.4</v>
      </c>
      <c r="K1303" s="3">
        <v>135.5</v>
      </c>
      <c r="L1303" s="3">
        <v>52.9808773903261</v>
      </c>
    </row>
    <row r="1304" spans="1:12" ht="15" customHeight="1" x14ac:dyDescent="0.25">
      <c r="A1304" s="101">
        <v>44340</v>
      </c>
      <c r="B1304" s="3">
        <v>139</v>
      </c>
      <c r="C1304" s="99">
        <v>1289874</v>
      </c>
      <c r="D1304" s="3">
        <v>3</v>
      </c>
      <c r="E1304" s="3">
        <v>2.2058823529411602</v>
      </c>
      <c r="F1304" s="3">
        <v>2.2058825251904501</v>
      </c>
      <c r="G1304" s="3">
        <v>174.51773</v>
      </c>
      <c r="H1304" s="3">
        <v>96.307907761529705</v>
      </c>
      <c r="I1304" s="3">
        <v>136</v>
      </c>
      <c r="J1304" s="3">
        <v>139.44999999999999</v>
      </c>
      <c r="K1304" s="3">
        <v>134.30000000000001</v>
      </c>
      <c r="L1304" s="3">
        <v>56.355455568053898</v>
      </c>
    </row>
    <row r="1305" spans="1:12" ht="15" customHeight="1" x14ac:dyDescent="0.25">
      <c r="A1305" s="101">
        <v>44341</v>
      </c>
      <c r="B1305" s="3">
        <v>139.35</v>
      </c>
      <c r="C1305" s="99">
        <v>1099129</v>
      </c>
      <c r="D1305" s="3">
        <v>0.34999999999999398</v>
      </c>
      <c r="E1305" s="3">
        <v>0.25179856115107302</v>
      </c>
      <c r="F1305" s="3">
        <v>0.251802495941233</v>
      </c>
      <c r="G1305" s="3">
        <v>174.95716999999999</v>
      </c>
      <c r="H1305" s="3">
        <v>96.8022159730033</v>
      </c>
      <c r="I1305" s="3">
        <v>139.1</v>
      </c>
      <c r="J1305" s="3">
        <v>143.30000000000001</v>
      </c>
      <c r="K1305" s="3">
        <v>138.6</v>
      </c>
      <c r="L1305" s="3">
        <v>56.749156355455497</v>
      </c>
    </row>
    <row r="1306" spans="1:12" ht="15" customHeight="1" x14ac:dyDescent="0.25">
      <c r="A1306" s="101">
        <v>44342</v>
      </c>
      <c r="B1306" s="3">
        <v>138.30000000000001</v>
      </c>
      <c r="C1306" s="99">
        <v>905156</v>
      </c>
      <c r="D1306" s="3">
        <v>-1.0499999999999801</v>
      </c>
      <c r="E1306" s="3">
        <v>-0.75349838536059499</v>
      </c>
      <c r="F1306" s="3">
        <v>-0.75349869913876599</v>
      </c>
      <c r="G1306" s="3">
        <v>173.63887</v>
      </c>
      <c r="H1306" s="3">
        <v>95.319313835770501</v>
      </c>
      <c r="I1306" s="3">
        <v>139.5</v>
      </c>
      <c r="J1306" s="3">
        <v>139.85</v>
      </c>
      <c r="K1306" s="3">
        <v>137.05000000000001</v>
      </c>
      <c r="L1306" s="3">
        <v>55.5680539932508</v>
      </c>
    </row>
    <row r="1307" spans="1:12" ht="15" customHeight="1" x14ac:dyDescent="0.25">
      <c r="A1307" s="101">
        <v>44343</v>
      </c>
      <c r="B1307" s="3">
        <v>145.25</v>
      </c>
      <c r="C1307" s="99">
        <v>1765242</v>
      </c>
      <c r="D1307" s="3">
        <v>6.9499999999999797</v>
      </c>
      <c r="E1307" s="3">
        <v>5.0253073029645501</v>
      </c>
      <c r="F1307" s="3">
        <v>5.0253091372916598</v>
      </c>
      <c r="G1307" s="3">
        <v>182.36475999999999</v>
      </c>
      <c r="H1307" s="3">
        <v>105.13471316085401</v>
      </c>
      <c r="I1307" s="3">
        <v>138.30000000000001</v>
      </c>
      <c r="J1307" s="3">
        <v>145.75</v>
      </c>
      <c r="K1307" s="3">
        <v>137.9</v>
      </c>
      <c r="L1307" s="3">
        <v>63.385826771653498</v>
      </c>
    </row>
    <row r="1308" spans="1:12" ht="15" customHeight="1" x14ac:dyDescent="0.25">
      <c r="A1308" s="101">
        <v>44344</v>
      </c>
      <c r="B1308" s="3">
        <v>142.5</v>
      </c>
      <c r="C1308" s="99">
        <v>1387387</v>
      </c>
      <c r="D1308" s="3">
        <v>-2.75</v>
      </c>
      <c r="E1308" s="3">
        <v>-1.89328743545611</v>
      </c>
      <c r="F1308" s="3">
        <v>-1.8932934191891</v>
      </c>
      <c r="G1308" s="3">
        <v>178.91206</v>
      </c>
      <c r="H1308" s="3">
        <v>101.25091113610701</v>
      </c>
      <c r="I1308" s="3">
        <v>145.80000000000001</v>
      </c>
      <c r="J1308" s="3">
        <v>146.05000000000001</v>
      </c>
      <c r="K1308" s="3">
        <v>141.65</v>
      </c>
      <c r="L1308" s="3">
        <v>60.292463442069703</v>
      </c>
    </row>
    <row r="1309" spans="1:12" ht="15" customHeight="1" x14ac:dyDescent="0.25">
      <c r="A1309" s="101">
        <v>44347</v>
      </c>
      <c r="B1309" s="3">
        <v>144.80000000000001</v>
      </c>
      <c r="C1309" s="99">
        <v>483808</v>
      </c>
      <c r="D1309" s="3">
        <v>2.30000000000001</v>
      </c>
      <c r="E1309" s="3">
        <v>1.6140350877193099</v>
      </c>
      <c r="F1309" s="3">
        <v>1.6140387629542701</v>
      </c>
      <c r="G1309" s="3">
        <v>181.79977</v>
      </c>
      <c r="H1309" s="3">
        <v>104.499178852643</v>
      </c>
      <c r="I1309" s="3">
        <v>142.5</v>
      </c>
      <c r="J1309" s="3">
        <v>145.75</v>
      </c>
      <c r="K1309" s="3">
        <v>141.6</v>
      </c>
      <c r="L1309" s="3">
        <v>62.879640044994296</v>
      </c>
    </row>
    <row r="1310" spans="1:12" ht="15" customHeight="1" x14ac:dyDescent="0.25">
      <c r="A1310" s="101">
        <v>44348</v>
      </c>
      <c r="B1310" s="3">
        <v>146.75</v>
      </c>
      <c r="C1310" s="99">
        <v>872070</v>
      </c>
      <c r="D1310" s="3">
        <v>1.94999999999998</v>
      </c>
      <c r="E1310" s="3">
        <v>1.34668508287292</v>
      </c>
      <c r="F1310" s="3">
        <v>1.3466903726005699</v>
      </c>
      <c r="G1310" s="3">
        <v>184.24805000000001</v>
      </c>
      <c r="H1310" s="3">
        <v>107.253149606299</v>
      </c>
      <c r="I1310" s="3">
        <v>144.85</v>
      </c>
      <c r="J1310" s="3">
        <v>147.75</v>
      </c>
      <c r="K1310" s="3">
        <v>144.4</v>
      </c>
      <c r="L1310" s="3">
        <v>65.073115860517404</v>
      </c>
    </row>
    <row r="1311" spans="1:12" ht="15" customHeight="1" x14ac:dyDescent="0.25">
      <c r="A1311" s="101">
        <v>44349</v>
      </c>
      <c r="B1311" s="3">
        <v>141.1</v>
      </c>
      <c r="C1311" s="99">
        <v>1350343</v>
      </c>
      <c r="D1311" s="3">
        <v>-5.65</v>
      </c>
      <c r="E1311" s="3">
        <v>-3.8500851788756298</v>
      </c>
      <c r="F1311" s="3">
        <v>-3.8500868801596599</v>
      </c>
      <c r="G1311" s="3">
        <v>177.15433999999999</v>
      </c>
      <c r="H1311" s="3">
        <v>99.273723284589394</v>
      </c>
      <c r="I1311" s="3">
        <v>146.6</v>
      </c>
      <c r="J1311" s="3">
        <v>147.05000000000001</v>
      </c>
      <c r="K1311" s="3">
        <v>140.30000000000001</v>
      </c>
      <c r="L1311" s="3">
        <v>58.7176602924634</v>
      </c>
    </row>
    <row r="1312" spans="1:12" ht="15" customHeight="1" x14ac:dyDescent="0.25">
      <c r="A1312" s="101">
        <v>44350</v>
      </c>
      <c r="B1312" s="3">
        <v>139.4</v>
      </c>
      <c r="C1312" s="99">
        <v>1251266</v>
      </c>
      <c r="D1312" s="3">
        <v>-1.69999999999998</v>
      </c>
      <c r="E1312" s="3">
        <v>-1.2048192771084201</v>
      </c>
      <c r="F1312" s="3">
        <v>-1.20482512593256</v>
      </c>
      <c r="G1312" s="3">
        <v>175.01993999999999</v>
      </c>
      <c r="H1312" s="3">
        <v>96.872823397075294</v>
      </c>
      <c r="I1312" s="3">
        <v>141.1</v>
      </c>
      <c r="J1312" s="3">
        <v>141.80000000000001</v>
      </c>
      <c r="K1312" s="3">
        <v>138.05000000000001</v>
      </c>
      <c r="L1312" s="3">
        <v>56.805399325084302</v>
      </c>
    </row>
    <row r="1313" spans="1:12" ht="15" customHeight="1" x14ac:dyDescent="0.25">
      <c r="A1313" s="101">
        <v>44351</v>
      </c>
      <c r="B1313" s="3">
        <v>143.44999999999999</v>
      </c>
      <c r="C1313" s="99">
        <v>1057828</v>
      </c>
      <c r="D1313" s="3">
        <v>4.0499999999999803</v>
      </c>
      <c r="E1313" s="3">
        <v>2.9053084648493299</v>
      </c>
      <c r="F1313" s="3">
        <v>2.9053089607961202</v>
      </c>
      <c r="G1313" s="3">
        <v>180.10480999999999</v>
      </c>
      <c r="H1313" s="3">
        <v>102.592587176602</v>
      </c>
      <c r="I1313" s="3">
        <v>138.4</v>
      </c>
      <c r="J1313" s="3">
        <v>143.75</v>
      </c>
      <c r="K1313" s="3">
        <v>137.30000000000001</v>
      </c>
      <c r="L1313" s="3">
        <v>61.361079865016798</v>
      </c>
    </row>
    <row r="1314" spans="1:12" ht="15" customHeight="1" x14ac:dyDescent="0.25">
      <c r="A1314" s="101">
        <v>44354</v>
      </c>
      <c r="B1314" s="3">
        <v>145</v>
      </c>
      <c r="C1314" s="99">
        <v>895301</v>
      </c>
      <c r="D1314" s="3">
        <v>1.55000000000001</v>
      </c>
      <c r="E1314" s="3">
        <v>1.08051585918438</v>
      </c>
      <c r="F1314" s="3">
        <v>1.0805152844057999</v>
      </c>
      <c r="G1314" s="3">
        <v>182.05087</v>
      </c>
      <c r="H1314" s="3">
        <v>104.781631046119</v>
      </c>
      <c r="I1314" s="3">
        <v>143.25</v>
      </c>
      <c r="J1314" s="3">
        <v>146.05000000000001</v>
      </c>
      <c r="K1314" s="3">
        <v>142.05000000000001</v>
      </c>
      <c r="L1314" s="3">
        <v>63.104611923509502</v>
      </c>
    </row>
    <row r="1315" spans="1:12" ht="15" customHeight="1" x14ac:dyDescent="0.25">
      <c r="A1315" s="101">
        <v>44355</v>
      </c>
      <c r="B1315" s="3">
        <v>148.85</v>
      </c>
      <c r="C1315" s="99">
        <v>1168787</v>
      </c>
      <c r="D1315" s="3">
        <v>3.8499999999999899</v>
      </c>
      <c r="E1315" s="3">
        <v>2.6551724137930899</v>
      </c>
      <c r="F1315" s="3">
        <v>2.6551754462914499</v>
      </c>
      <c r="G1315" s="3">
        <v>186.88463999999999</v>
      </c>
      <c r="H1315" s="3">
        <v>110.21894263217</v>
      </c>
      <c r="I1315" s="3">
        <v>145</v>
      </c>
      <c r="J1315" s="3">
        <v>149.35</v>
      </c>
      <c r="K1315" s="3">
        <v>143.55000000000001</v>
      </c>
      <c r="L1315" s="3">
        <v>67.435320584926799</v>
      </c>
    </row>
    <row r="1316" spans="1:12" ht="15" customHeight="1" x14ac:dyDescent="0.25">
      <c r="A1316" s="101">
        <v>44356</v>
      </c>
      <c r="B1316" s="3">
        <v>145.35</v>
      </c>
      <c r="C1316" s="99">
        <v>1086114</v>
      </c>
      <c r="D1316" s="3">
        <v>-3.5</v>
      </c>
      <c r="E1316" s="3">
        <v>-2.35136042996304</v>
      </c>
      <c r="F1316" s="3">
        <v>-2.3513596408993198</v>
      </c>
      <c r="G1316" s="3">
        <v>182.49030999999999</v>
      </c>
      <c r="H1316" s="3">
        <v>105.275939257592</v>
      </c>
      <c r="I1316" s="3">
        <v>149.6</v>
      </c>
      <c r="J1316" s="3">
        <v>149.6</v>
      </c>
      <c r="K1316" s="3">
        <v>144.1</v>
      </c>
      <c r="L1316" s="3">
        <v>63.498312710911101</v>
      </c>
    </row>
    <row r="1317" spans="1:12" ht="15" customHeight="1" x14ac:dyDescent="0.25">
      <c r="A1317" s="101">
        <v>44357</v>
      </c>
      <c r="B1317" s="3">
        <v>145.15</v>
      </c>
      <c r="C1317" s="99">
        <v>1014218</v>
      </c>
      <c r="D1317" s="3">
        <v>-0.19999999999998799</v>
      </c>
      <c r="E1317" s="3">
        <v>-0.137598899208801</v>
      </c>
      <c r="F1317" s="3">
        <v>-0.13760182663944401</v>
      </c>
      <c r="G1317" s="3">
        <v>182.23920000000001</v>
      </c>
      <c r="H1317" s="3">
        <v>104.993475815523</v>
      </c>
      <c r="I1317" s="3">
        <v>145.6</v>
      </c>
      <c r="J1317" s="3">
        <v>146.30000000000001</v>
      </c>
      <c r="K1317" s="3">
        <v>142.9</v>
      </c>
      <c r="L1317" s="3">
        <v>63.273340832395903</v>
      </c>
    </row>
    <row r="1318" spans="1:12" ht="15" customHeight="1" x14ac:dyDescent="0.25">
      <c r="A1318" s="101">
        <v>44358</v>
      </c>
      <c r="B1318" s="3">
        <v>144.75</v>
      </c>
      <c r="C1318" s="99">
        <v>746996</v>
      </c>
      <c r="D1318" s="3">
        <v>-0.40000000000000502</v>
      </c>
      <c r="E1318" s="3">
        <v>-0.27557698932139102</v>
      </c>
      <c r="F1318" s="3">
        <v>-0.27557188574138802</v>
      </c>
      <c r="G1318" s="3">
        <v>181.73699999999999</v>
      </c>
      <c r="H1318" s="3">
        <v>104.428571428571</v>
      </c>
      <c r="I1318" s="3">
        <v>145.15</v>
      </c>
      <c r="J1318" s="3">
        <v>146.94999999999999</v>
      </c>
      <c r="K1318" s="3">
        <v>143.80000000000001</v>
      </c>
      <c r="L1318" s="3">
        <v>62.823397075365499</v>
      </c>
    </row>
    <row r="1319" spans="1:12" ht="15" customHeight="1" x14ac:dyDescent="0.25">
      <c r="A1319" s="101">
        <v>44361</v>
      </c>
      <c r="B1319" s="3">
        <v>144.6</v>
      </c>
      <c r="C1319" s="99">
        <v>1338590</v>
      </c>
      <c r="D1319" s="3">
        <v>-0.15000000000000499</v>
      </c>
      <c r="E1319" s="3">
        <v>-0.103626943005186</v>
      </c>
      <c r="F1319" s="3">
        <v>-0.103622267342373</v>
      </c>
      <c r="G1319" s="3">
        <v>181.54867999999999</v>
      </c>
      <c r="H1319" s="3">
        <v>104.216737907761</v>
      </c>
      <c r="I1319" s="3">
        <v>145</v>
      </c>
      <c r="J1319" s="3">
        <v>148.19999999999999</v>
      </c>
      <c r="K1319" s="3">
        <v>143.4</v>
      </c>
      <c r="L1319" s="3">
        <v>62.654668166479098</v>
      </c>
    </row>
    <row r="1320" spans="1:12" ht="15" customHeight="1" x14ac:dyDescent="0.25">
      <c r="A1320" s="101">
        <v>44362</v>
      </c>
      <c r="B1320" s="3">
        <v>139.75</v>
      </c>
      <c r="C1320" s="99">
        <v>1603883</v>
      </c>
      <c r="D1320" s="3">
        <v>-4.8499999999999899</v>
      </c>
      <c r="E1320" s="3">
        <v>-3.3540802213001299</v>
      </c>
      <c r="F1320" s="3">
        <v>-3.3540866284458701</v>
      </c>
      <c r="G1320" s="3">
        <v>175.45938000000001</v>
      </c>
      <c r="H1320" s="3">
        <v>97.367131608548902</v>
      </c>
      <c r="I1320" s="3">
        <v>144</v>
      </c>
      <c r="J1320" s="3">
        <v>144.5</v>
      </c>
      <c r="K1320" s="3">
        <v>138.5</v>
      </c>
      <c r="L1320" s="3">
        <v>57.199100112485901</v>
      </c>
    </row>
    <row r="1321" spans="1:12" ht="15" customHeight="1" x14ac:dyDescent="0.25">
      <c r="A1321" s="101">
        <v>44363</v>
      </c>
      <c r="B1321" s="3">
        <v>139.15</v>
      </c>
      <c r="C1321" s="99">
        <v>1191068</v>
      </c>
      <c r="D1321" s="3">
        <v>-0.59999999999999398</v>
      </c>
      <c r="E1321" s="3">
        <v>-0.429338103756704</v>
      </c>
      <c r="F1321" s="3">
        <v>-0.42934723695022797</v>
      </c>
      <c r="G1321" s="3">
        <v>174.70605</v>
      </c>
      <c r="H1321" s="3">
        <v>96.519741282339695</v>
      </c>
      <c r="I1321" s="3">
        <v>139.9</v>
      </c>
      <c r="J1321" s="3">
        <v>141.65</v>
      </c>
      <c r="K1321" s="3">
        <v>136.69999999999999</v>
      </c>
      <c r="L1321" s="3">
        <v>56.524184476940299</v>
      </c>
    </row>
    <row r="1322" spans="1:12" ht="15" customHeight="1" x14ac:dyDescent="0.25">
      <c r="A1322" s="101">
        <v>44364</v>
      </c>
      <c r="B1322" s="3">
        <v>138.65</v>
      </c>
      <c r="C1322" s="99">
        <v>1009841</v>
      </c>
      <c r="D1322" s="3">
        <v>-0.5</v>
      </c>
      <c r="E1322" s="3">
        <v>-0.359324469996402</v>
      </c>
      <c r="F1322" s="3">
        <v>-0.359317837018235</v>
      </c>
      <c r="G1322" s="3">
        <v>174.07830000000001</v>
      </c>
      <c r="H1322" s="3">
        <v>95.813610798650103</v>
      </c>
      <c r="I1322" s="3">
        <v>138.35</v>
      </c>
      <c r="J1322" s="3">
        <v>139.80000000000001</v>
      </c>
      <c r="K1322" s="3">
        <v>136.30000000000001</v>
      </c>
      <c r="L1322" s="3">
        <v>55.961754780652399</v>
      </c>
    </row>
    <row r="1323" spans="1:12" ht="15" customHeight="1" x14ac:dyDescent="0.25">
      <c r="A1323" s="101">
        <v>44365</v>
      </c>
      <c r="B1323" s="3">
        <v>137.25</v>
      </c>
      <c r="C1323" s="99">
        <v>1088070</v>
      </c>
      <c r="D1323" s="3">
        <v>-1.4</v>
      </c>
      <c r="E1323" s="3">
        <v>-1.0097367472051899</v>
      </c>
      <c r="F1323" s="3">
        <v>-1.00973527429898</v>
      </c>
      <c r="G1323" s="3">
        <v>172.32057</v>
      </c>
      <c r="H1323" s="3">
        <v>93.836411698537603</v>
      </c>
      <c r="I1323" s="3">
        <v>139.05000000000001</v>
      </c>
      <c r="J1323" s="3">
        <v>142.69999999999999</v>
      </c>
      <c r="K1323" s="3">
        <v>136.44999999999999</v>
      </c>
      <c r="L1323" s="3">
        <v>54.386951631046102</v>
      </c>
    </row>
    <row r="1324" spans="1:12" ht="15" customHeight="1" x14ac:dyDescent="0.25">
      <c r="A1324" s="101">
        <v>44368</v>
      </c>
      <c r="B1324" s="3">
        <v>137.6</v>
      </c>
      <c r="C1324" s="99">
        <v>1176274</v>
      </c>
      <c r="D1324" s="3">
        <v>0.34999999999999398</v>
      </c>
      <c r="E1324" s="3">
        <v>0.255009107468118</v>
      </c>
      <c r="F1324" s="3">
        <v>0.255013084044453</v>
      </c>
      <c r="G1324" s="3">
        <v>172.76000999999999</v>
      </c>
      <c r="H1324" s="3">
        <v>94.330719910011197</v>
      </c>
      <c r="I1324" s="3">
        <v>135.19999999999999</v>
      </c>
      <c r="J1324" s="3">
        <v>137.94999999999999</v>
      </c>
      <c r="K1324" s="3">
        <v>133.19999999999999</v>
      </c>
      <c r="L1324" s="3">
        <v>54.780652418447602</v>
      </c>
    </row>
    <row r="1325" spans="1:12" ht="15" customHeight="1" x14ac:dyDescent="0.25">
      <c r="A1325" s="101">
        <v>44369</v>
      </c>
      <c r="B1325" s="3">
        <v>139.5</v>
      </c>
      <c r="C1325" s="99">
        <v>679586</v>
      </c>
      <c r="D1325" s="3">
        <v>1.9</v>
      </c>
      <c r="E1325" s="3">
        <v>1.3808139534883599</v>
      </c>
      <c r="F1325" s="3">
        <v>1.38081145052029</v>
      </c>
      <c r="G1325" s="3">
        <v>175.1455</v>
      </c>
      <c r="H1325" s="3">
        <v>97.014060742407096</v>
      </c>
      <c r="I1325" s="3">
        <v>137.69999999999999</v>
      </c>
      <c r="J1325" s="3">
        <v>139.5</v>
      </c>
      <c r="K1325" s="3">
        <v>135.1</v>
      </c>
      <c r="L1325" s="3">
        <v>56.917885264341898</v>
      </c>
    </row>
    <row r="1326" spans="1:12" ht="15" customHeight="1" x14ac:dyDescent="0.25">
      <c r="A1326" s="101">
        <v>44370</v>
      </c>
      <c r="B1326" s="3">
        <v>139.30000000000001</v>
      </c>
      <c r="C1326" s="99">
        <v>1115154</v>
      </c>
      <c r="D1326" s="3">
        <v>-0.19999999999998799</v>
      </c>
      <c r="E1326" s="3">
        <v>-0.14336917562722801</v>
      </c>
      <c r="F1326" s="3">
        <v>-0.143366515268739</v>
      </c>
      <c r="G1326" s="3">
        <v>174.89439999999999</v>
      </c>
      <c r="H1326" s="3">
        <v>96.731608548931305</v>
      </c>
      <c r="I1326" s="3">
        <v>139.80000000000001</v>
      </c>
      <c r="J1326" s="3">
        <v>141</v>
      </c>
      <c r="K1326" s="3">
        <v>136.44999999999999</v>
      </c>
      <c r="L1326" s="3">
        <v>56.692913385826699</v>
      </c>
    </row>
    <row r="1327" spans="1:12" ht="15" customHeight="1" x14ac:dyDescent="0.25">
      <c r="A1327" s="101">
        <v>44371</v>
      </c>
      <c r="B1327" s="3">
        <v>143.69999999999999</v>
      </c>
      <c r="C1327" s="99">
        <v>1196717</v>
      </c>
      <c r="D1327" s="3">
        <v>4.3999999999999702</v>
      </c>
      <c r="E1327" s="3">
        <v>3.1586503948312701</v>
      </c>
      <c r="F1327" s="3">
        <v>3.1586431583858499</v>
      </c>
      <c r="G1327" s="3">
        <v>180.41869</v>
      </c>
      <c r="H1327" s="3">
        <v>102.945658042744</v>
      </c>
      <c r="I1327" s="3">
        <v>139.5</v>
      </c>
      <c r="J1327" s="3">
        <v>144.75</v>
      </c>
      <c r="K1327" s="3">
        <v>139.5</v>
      </c>
      <c r="L1327" s="3">
        <v>61.642294713160801</v>
      </c>
    </row>
    <row r="1328" spans="1:12" ht="15" customHeight="1" x14ac:dyDescent="0.25">
      <c r="A1328" s="101">
        <v>44375</v>
      </c>
      <c r="B1328" s="3">
        <v>133.4</v>
      </c>
      <c r="C1328" s="99">
        <v>2472525</v>
      </c>
      <c r="D1328" s="3">
        <v>-10.299999999999899</v>
      </c>
      <c r="E1328" s="3">
        <v>-7.1677105080027603</v>
      </c>
      <c r="F1328" s="3">
        <v>-7.1677108397140001</v>
      </c>
      <c r="G1328" s="3">
        <v>167.48679999999999</v>
      </c>
      <c r="H1328" s="3">
        <v>88.399100112485897</v>
      </c>
      <c r="I1328" s="3">
        <v>143.4</v>
      </c>
      <c r="J1328" s="3">
        <v>143.65</v>
      </c>
      <c r="K1328" s="3">
        <v>133.30000000000001</v>
      </c>
      <c r="L1328" s="3">
        <v>50.056242969628698</v>
      </c>
    </row>
    <row r="1329" spans="1:12" ht="15" customHeight="1" x14ac:dyDescent="0.25">
      <c r="A1329" s="101">
        <v>44376</v>
      </c>
      <c r="B1329" s="3">
        <v>137</v>
      </c>
      <c r="C1329" s="99">
        <v>1852644</v>
      </c>
      <c r="D1329" s="3">
        <v>3.5999999999999899</v>
      </c>
      <c r="E1329" s="3">
        <v>2.6986506746626602</v>
      </c>
      <c r="F1329" s="3">
        <v>2.6986484905079098</v>
      </c>
      <c r="G1329" s="3">
        <v>172.00667999999999</v>
      </c>
      <c r="H1329" s="3">
        <v>93.483329583801904</v>
      </c>
      <c r="I1329" s="3">
        <v>133.75</v>
      </c>
      <c r="J1329" s="3">
        <v>137.4</v>
      </c>
      <c r="K1329" s="3">
        <v>133</v>
      </c>
      <c r="L1329" s="3">
        <v>54.105736782902099</v>
      </c>
    </row>
    <row r="1330" spans="1:12" ht="15" customHeight="1" x14ac:dyDescent="0.25">
      <c r="A1330" s="101">
        <v>44377</v>
      </c>
      <c r="B1330" s="3">
        <v>134.15</v>
      </c>
      <c r="C1330" s="99">
        <v>1409652</v>
      </c>
      <c r="D1330" s="3">
        <v>-2.8499999999999899</v>
      </c>
      <c r="E1330" s="3">
        <v>-2.08029197080291</v>
      </c>
      <c r="F1330" s="3">
        <v>-2.0802913003146002</v>
      </c>
      <c r="G1330" s="3">
        <v>168.42843999999999</v>
      </c>
      <c r="H1330" s="3">
        <v>89.458312710911102</v>
      </c>
      <c r="I1330" s="3">
        <v>136.9</v>
      </c>
      <c r="J1330" s="3">
        <v>137.19999999999999</v>
      </c>
      <c r="K1330" s="3">
        <v>132.85</v>
      </c>
      <c r="L1330" s="3">
        <v>50.899887514060701</v>
      </c>
    </row>
    <row r="1331" spans="1:12" ht="15" customHeight="1" x14ac:dyDescent="0.25">
      <c r="A1331" s="101">
        <v>44378</v>
      </c>
      <c r="B1331" s="3">
        <v>137.19999999999999</v>
      </c>
      <c r="C1331" s="99">
        <v>1436342</v>
      </c>
      <c r="D1331" s="3">
        <v>3.0499999999999798</v>
      </c>
      <c r="E1331" s="3">
        <v>2.2735743570629601</v>
      </c>
      <c r="F1331" s="3">
        <v>2.27357090049638</v>
      </c>
      <c r="G1331" s="3">
        <v>172.25778</v>
      </c>
      <c r="H1331" s="3">
        <v>93.765781777277795</v>
      </c>
      <c r="I1331" s="3">
        <v>134.65</v>
      </c>
      <c r="J1331" s="3">
        <v>139.75</v>
      </c>
      <c r="K1331" s="3">
        <v>133.9</v>
      </c>
      <c r="L1331" s="3">
        <v>54.330708661417297</v>
      </c>
    </row>
    <row r="1332" spans="1:12" ht="15" customHeight="1" x14ac:dyDescent="0.25">
      <c r="A1332" s="101">
        <v>44379</v>
      </c>
      <c r="B1332" s="3">
        <v>145.75</v>
      </c>
      <c r="C1332" s="99">
        <v>2553641</v>
      </c>
      <c r="D1332" s="3">
        <v>8.5500000000000096</v>
      </c>
      <c r="E1332" s="3">
        <v>6.2317784256559801</v>
      </c>
      <c r="F1332" s="3">
        <v>6.2317881955752599</v>
      </c>
      <c r="G1332" s="3">
        <v>182.99252000000001</v>
      </c>
      <c r="H1332" s="3">
        <v>105.840854893138</v>
      </c>
      <c r="I1332" s="3">
        <v>139</v>
      </c>
      <c r="J1332" s="3">
        <v>148.35</v>
      </c>
      <c r="K1332" s="3">
        <v>139</v>
      </c>
      <c r="L1332" s="3">
        <v>63.948256467941398</v>
      </c>
    </row>
    <row r="1333" spans="1:12" ht="15" customHeight="1" x14ac:dyDescent="0.25">
      <c r="A1333" s="101">
        <v>44382</v>
      </c>
      <c r="B1333" s="3">
        <v>143.19999999999999</v>
      </c>
      <c r="C1333" s="99">
        <v>928035</v>
      </c>
      <c r="D1333" s="3">
        <v>-2.55000000000001</v>
      </c>
      <c r="E1333" s="3">
        <v>-1.74957118353346</v>
      </c>
      <c r="F1333" s="3">
        <v>-1.7495797095968799</v>
      </c>
      <c r="G1333" s="3">
        <v>179.79092</v>
      </c>
      <c r="H1333" s="3">
        <v>102.23950506186701</v>
      </c>
      <c r="I1333" s="3">
        <v>145.4</v>
      </c>
      <c r="J1333" s="3">
        <v>145.4</v>
      </c>
      <c r="K1333" s="3">
        <v>140.9</v>
      </c>
      <c r="L1333" s="3">
        <v>61.079865016872802</v>
      </c>
    </row>
    <row r="1334" spans="1:12" ht="15" customHeight="1" x14ac:dyDescent="0.25">
      <c r="A1334" s="101">
        <v>44383</v>
      </c>
      <c r="B1334" s="3">
        <v>144.35</v>
      </c>
      <c r="C1334" s="99">
        <v>958299</v>
      </c>
      <c r="D1334" s="3">
        <v>1.1499999999999999</v>
      </c>
      <c r="E1334" s="3">
        <v>0.80307262569832005</v>
      </c>
      <c r="F1334" s="3">
        <v>0.80308282531731301</v>
      </c>
      <c r="G1334" s="3">
        <v>181.23479</v>
      </c>
      <c r="H1334" s="3">
        <v>103.863655793025</v>
      </c>
      <c r="I1334" s="3">
        <v>143.1</v>
      </c>
      <c r="J1334" s="3">
        <v>146.5</v>
      </c>
      <c r="K1334" s="3">
        <v>140.44999999999999</v>
      </c>
      <c r="L1334" s="3">
        <v>62.373453318335102</v>
      </c>
    </row>
    <row r="1335" spans="1:12" ht="15" customHeight="1" x14ac:dyDescent="0.25">
      <c r="A1335" s="101">
        <v>44384</v>
      </c>
      <c r="B1335" s="3">
        <v>144.85</v>
      </c>
      <c r="C1335" s="99">
        <v>1319464</v>
      </c>
      <c r="D1335" s="3">
        <v>0.5</v>
      </c>
      <c r="E1335" s="3">
        <v>0.34638032559750598</v>
      </c>
      <c r="F1335" s="3">
        <v>0.34637941203230399</v>
      </c>
      <c r="G1335" s="3">
        <v>181.86255</v>
      </c>
      <c r="H1335" s="3">
        <v>104.569797525309</v>
      </c>
      <c r="I1335" s="3">
        <v>146</v>
      </c>
      <c r="J1335" s="3">
        <v>148.65</v>
      </c>
      <c r="K1335" s="3">
        <v>143.6</v>
      </c>
      <c r="L1335" s="3">
        <v>62.935883014623101</v>
      </c>
    </row>
    <row r="1336" spans="1:12" ht="15" customHeight="1" x14ac:dyDescent="0.25">
      <c r="A1336" s="101">
        <v>44385</v>
      </c>
      <c r="B1336" s="3">
        <v>147.1</v>
      </c>
      <c r="C1336" s="99">
        <v>2472452</v>
      </c>
      <c r="D1336" s="3">
        <v>2.25</v>
      </c>
      <c r="E1336" s="3">
        <v>1.5533310321021701</v>
      </c>
      <c r="F1336" s="3">
        <v>1.55333244804936</v>
      </c>
      <c r="G1336" s="3">
        <v>184.68747999999999</v>
      </c>
      <c r="H1336" s="3">
        <v>107.747446569178</v>
      </c>
      <c r="I1336" s="3">
        <v>149.9</v>
      </c>
      <c r="J1336" s="3">
        <v>153.05000000000001</v>
      </c>
      <c r="K1336" s="3">
        <v>146.44999999999999</v>
      </c>
      <c r="L1336" s="3">
        <v>65.466816647918904</v>
      </c>
    </row>
    <row r="1337" spans="1:12" ht="15" customHeight="1" x14ac:dyDescent="0.25">
      <c r="A1337" s="101">
        <v>44386</v>
      </c>
      <c r="B1337" s="3">
        <v>146.25</v>
      </c>
      <c r="C1337" s="99">
        <v>1329414</v>
      </c>
      <c r="D1337" s="3">
        <v>-0.84999999999999398</v>
      </c>
      <c r="E1337" s="3">
        <v>-0.57783820530251595</v>
      </c>
      <c r="F1337" s="3">
        <v>-0.57783559556933095</v>
      </c>
      <c r="G1337" s="3">
        <v>183.62029000000001</v>
      </c>
      <c r="H1337" s="3">
        <v>106.54700787401499</v>
      </c>
      <c r="I1337" s="3">
        <v>148.85</v>
      </c>
      <c r="J1337" s="3">
        <v>149.80000000000001</v>
      </c>
      <c r="K1337" s="3">
        <v>144.65</v>
      </c>
      <c r="L1337" s="3">
        <v>64.510686164229398</v>
      </c>
    </row>
    <row r="1338" spans="1:12" ht="15" customHeight="1" x14ac:dyDescent="0.25">
      <c r="A1338" s="101">
        <v>44389</v>
      </c>
      <c r="B1338" s="3">
        <v>146.85</v>
      </c>
      <c r="C1338" s="99">
        <v>1078583</v>
      </c>
      <c r="D1338" s="3">
        <v>0.59999999999999398</v>
      </c>
      <c r="E1338" s="3">
        <v>0.41025641025640402</v>
      </c>
      <c r="F1338" s="3">
        <v>0.41025422626224101</v>
      </c>
      <c r="G1338" s="3">
        <v>184.37360000000001</v>
      </c>
      <c r="H1338" s="3">
        <v>107.394375703037</v>
      </c>
      <c r="I1338" s="3">
        <v>147.85</v>
      </c>
      <c r="J1338" s="3">
        <v>148.5</v>
      </c>
      <c r="K1338" s="3">
        <v>145.9</v>
      </c>
      <c r="L1338" s="3">
        <v>65.185601799775</v>
      </c>
    </row>
    <row r="1339" spans="1:12" ht="15" customHeight="1" x14ac:dyDescent="0.25">
      <c r="A1339" s="101">
        <v>44390</v>
      </c>
      <c r="B1339" s="3">
        <v>151</v>
      </c>
      <c r="C1339" s="99">
        <v>1502604</v>
      </c>
      <c r="D1339" s="3">
        <v>4.1500000000000004</v>
      </c>
      <c r="E1339" s="3">
        <v>2.8260129383725001</v>
      </c>
      <c r="F1339" s="3">
        <v>2.8260065432361201</v>
      </c>
      <c r="G1339" s="3">
        <v>189.58401000000001</v>
      </c>
      <c r="H1339" s="3">
        <v>113.255354330708</v>
      </c>
      <c r="I1339" s="3">
        <v>148.19999999999999</v>
      </c>
      <c r="J1339" s="3">
        <v>151.1</v>
      </c>
      <c r="K1339" s="3">
        <v>147.35</v>
      </c>
      <c r="L1339" s="3">
        <v>69.853768278965106</v>
      </c>
    </row>
    <row r="1340" spans="1:12" ht="15" customHeight="1" x14ac:dyDescent="0.25">
      <c r="A1340" s="101">
        <v>44391</v>
      </c>
      <c r="B1340" s="3">
        <v>148.05000000000001</v>
      </c>
      <c r="C1340" s="99">
        <v>1284045</v>
      </c>
      <c r="D1340" s="3">
        <v>-2.9499999999999802</v>
      </c>
      <c r="E1340" s="3">
        <v>-1.95364238410595</v>
      </c>
      <c r="F1340" s="3">
        <v>-1.95364049953369</v>
      </c>
      <c r="G1340" s="3">
        <v>185.88022000000001</v>
      </c>
      <c r="H1340" s="3">
        <v>109.08911136107901</v>
      </c>
      <c r="I1340" s="3">
        <v>150.85</v>
      </c>
      <c r="J1340" s="3">
        <v>150.9</v>
      </c>
      <c r="K1340" s="3">
        <v>147.15</v>
      </c>
      <c r="L1340" s="3">
        <v>66.535433070866105</v>
      </c>
    </row>
    <row r="1341" spans="1:12" ht="15" customHeight="1" x14ac:dyDescent="0.25">
      <c r="A1341" s="101">
        <v>44392</v>
      </c>
      <c r="B1341" s="3">
        <v>145</v>
      </c>
      <c r="C1341" s="99">
        <v>1355215</v>
      </c>
      <c r="D1341" s="3">
        <v>-3.05000000000001</v>
      </c>
      <c r="E1341" s="3">
        <v>-2.0601148260722701</v>
      </c>
      <c r="F1341" s="3">
        <v>-2.0601169936209498</v>
      </c>
      <c r="G1341" s="3">
        <v>182.05087</v>
      </c>
      <c r="H1341" s="3">
        <v>104.781631046119</v>
      </c>
      <c r="I1341" s="3">
        <v>149.5</v>
      </c>
      <c r="J1341" s="3">
        <v>150.44999999999999</v>
      </c>
      <c r="K1341" s="3">
        <v>144.55000000000001</v>
      </c>
      <c r="L1341" s="3">
        <v>63.104611923509502</v>
      </c>
    </row>
    <row r="1342" spans="1:12" ht="15" customHeight="1" x14ac:dyDescent="0.25">
      <c r="A1342" s="101">
        <v>44393</v>
      </c>
      <c r="B1342" s="3">
        <v>142.6</v>
      </c>
      <c r="C1342" s="99">
        <v>1015218</v>
      </c>
      <c r="D1342" s="3">
        <v>-2.4</v>
      </c>
      <c r="E1342" s="3">
        <v>-1.6551724137931001</v>
      </c>
      <c r="F1342" s="3">
        <v>-1.65516374626498</v>
      </c>
      <c r="G1342" s="3">
        <v>179.03763000000001</v>
      </c>
      <c r="H1342" s="3">
        <v>101.392159730033</v>
      </c>
      <c r="I1342" s="3">
        <v>145.19999999999999</v>
      </c>
      <c r="J1342" s="3">
        <v>146.4</v>
      </c>
      <c r="K1342" s="3">
        <v>142.6</v>
      </c>
      <c r="L1342" s="3">
        <v>60.404949381327299</v>
      </c>
    </row>
    <row r="1343" spans="1:12" ht="15" customHeight="1" x14ac:dyDescent="0.25">
      <c r="A1343" s="101">
        <v>44396</v>
      </c>
      <c r="B1343" s="3">
        <v>140.15</v>
      </c>
      <c r="C1343" s="99">
        <v>1584377</v>
      </c>
      <c r="D1343" s="3">
        <v>-2.4499999999999802</v>
      </c>
      <c r="E1343" s="3">
        <v>-1.7180925666199101</v>
      </c>
      <c r="F1343" s="3">
        <v>-1.71810250169196</v>
      </c>
      <c r="G1343" s="3">
        <v>175.96158</v>
      </c>
      <c r="H1343" s="3">
        <v>97.932035995500499</v>
      </c>
      <c r="I1343" s="3">
        <v>142</v>
      </c>
      <c r="J1343" s="3">
        <v>142.19999999999999</v>
      </c>
      <c r="K1343" s="3">
        <v>136.75</v>
      </c>
      <c r="L1343" s="3">
        <v>57.649043869516298</v>
      </c>
    </row>
    <row r="1344" spans="1:12" ht="15" customHeight="1" x14ac:dyDescent="0.25">
      <c r="A1344" s="101">
        <v>44397</v>
      </c>
      <c r="B1344" s="3">
        <v>140.25</v>
      </c>
      <c r="C1344" s="99">
        <v>1058797</v>
      </c>
      <c r="D1344" s="3">
        <v>9.9999999999994302E-2</v>
      </c>
      <c r="E1344" s="3">
        <v>7.1352122725642994E-2</v>
      </c>
      <c r="F1344" s="3">
        <v>7.1356485887430404E-2</v>
      </c>
      <c r="G1344" s="3">
        <v>176.08714000000001</v>
      </c>
      <c r="H1344" s="3">
        <v>98.073273340832301</v>
      </c>
      <c r="I1344" s="3">
        <v>140.6</v>
      </c>
      <c r="J1344" s="3">
        <v>141.15</v>
      </c>
      <c r="K1344" s="3">
        <v>136.80000000000001</v>
      </c>
      <c r="L1344" s="3">
        <v>57.761529808773801</v>
      </c>
    </row>
    <row r="1345" spans="1:12" ht="15" customHeight="1" x14ac:dyDescent="0.25">
      <c r="A1345" s="101">
        <v>44398</v>
      </c>
      <c r="B1345" s="3">
        <v>145.80000000000001</v>
      </c>
      <c r="C1345" s="99">
        <v>1727084</v>
      </c>
      <c r="D1345" s="3">
        <v>5.5500000000000096</v>
      </c>
      <c r="E1345" s="3">
        <v>3.9572192513368898</v>
      </c>
      <c r="F1345" s="3">
        <v>3.95722254333847</v>
      </c>
      <c r="G1345" s="3">
        <v>183.05529999999999</v>
      </c>
      <c r="H1345" s="3">
        <v>105.911473565804</v>
      </c>
      <c r="I1345" s="3">
        <v>141.75</v>
      </c>
      <c r="J1345" s="3">
        <v>147</v>
      </c>
      <c r="K1345" s="3">
        <v>141.5</v>
      </c>
      <c r="L1345" s="3">
        <v>64.004499437570303</v>
      </c>
    </row>
    <row r="1346" spans="1:12" ht="15" customHeight="1" x14ac:dyDescent="0.25">
      <c r="A1346" s="101">
        <v>44399</v>
      </c>
      <c r="B1346" s="3">
        <v>149.85</v>
      </c>
      <c r="C1346" s="99">
        <v>2603565</v>
      </c>
      <c r="D1346" s="3">
        <v>4.0499999999999803</v>
      </c>
      <c r="E1346" s="3">
        <v>2.7777777777777599</v>
      </c>
      <c r="F1346" s="3">
        <v>2.7777780812683499</v>
      </c>
      <c r="G1346" s="3">
        <v>188.14017000000001</v>
      </c>
      <c r="H1346" s="3">
        <v>111.631237345331</v>
      </c>
      <c r="I1346" s="3">
        <v>147.94999999999999</v>
      </c>
      <c r="J1346" s="3">
        <v>151.75</v>
      </c>
      <c r="K1346" s="3">
        <v>146.30000000000001</v>
      </c>
      <c r="L1346" s="3">
        <v>68.560179977502798</v>
      </c>
    </row>
    <row r="1347" spans="1:12" ht="15" customHeight="1" x14ac:dyDescent="0.25">
      <c r="A1347" s="101">
        <v>44400</v>
      </c>
      <c r="B1347" s="3">
        <v>145.30000000000001</v>
      </c>
      <c r="C1347" s="99">
        <v>7906924</v>
      </c>
      <c r="D1347" s="3">
        <v>-4.5499999999999803</v>
      </c>
      <c r="E1347" s="3">
        <v>-3.0363697030363501</v>
      </c>
      <c r="F1347" s="3">
        <v>-3.0363691071396399</v>
      </c>
      <c r="G1347" s="3">
        <v>182.42753999999999</v>
      </c>
      <c r="H1347" s="3">
        <v>105.20533183352001</v>
      </c>
      <c r="I1347" s="3">
        <v>148.85</v>
      </c>
      <c r="J1347" s="3">
        <v>149.75</v>
      </c>
      <c r="K1347" s="3">
        <v>138.69999999999999</v>
      </c>
      <c r="L1347" s="3">
        <v>63.442069741282303</v>
      </c>
    </row>
    <row r="1348" spans="1:12" ht="15" customHeight="1" x14ac:dyDescent="0.25">
      <c r="A1348" s="101">
        <v>44403</v>
      </c>
      <c r="B1348" s="3">
        <v>146.65</v>
      </c>
      <c r="C1348" s="99">
        <v>2221087</v>
      </c>
      <c r="D1348" s="3">
        <v>1.3499999999999901</v>
      </c>
      <c r="E1348" s="3">
        <v>0.92911218169304799</v>
      </c>
      <c r="F1348" s="3">
        <v>0.92910313870373495</v>
      </c>
      <c r="G1348" s="3">
        <v>184.12248</v>
      </c>
      <c r="H1348" s="3">
        <v>107.111901012373</v>
      </c>
      <c r="I1348" s="3">
        <v>145.85</v>
      </c>
      <c r="J1348" s="3">
        <v>149.80000000000001</v>
      </c>
      <c r="K1348" s="3">
        <v>144.65</v>
      </c>
      <c r="L1348" s="3">
        <v>64.960629921259795</v>
      </c>
    </row>
    <row r="1349" spans="1:12" ht="15" customHeight="1" x14ac:dyDescent="0.25">
      <c r="A1349" s="101">
        <v>44404</v>
      </c>
      <c r="B1349" s="3">
        <v>141.9</v>
      </c>
      <c r="C1349" s="99">
        <v>1844372</v>
      </c>
      <c r="D1349" s="3">
        <v>-4.75</v>
      </c>
      <c r="E1349" s="3">
        <v>-3.2390044323218499</v>
      </c>
      <c r="F1349" s="3">
        <v>-3.2390015602657498</v>
      </c>
      <c r="G1349" s="3">
        <v>178.15875</v>
      </c>
      <c r="H1349" s="3">
        <v>100.403543307086</v>
      </c>
      <c r="I1349" s="3">
        <v>146.55000000000001</v>
      </c>
      <c r="J1349" s="3">
        <v>146.55000000000001</v>
      </c>
      <c r="K1349" s="3">
        <v>141.69999999999999</v>
      </c>
      <c r="L1349" s="3">
        <v>59.617547806524101</v>
      </c>
    </row>
    <row r="1350" spans="1:12" ht="15" customHeight="1" x14ac:dyDescent="0.25">
      <c r="A1350" s="101">
        <v>44405</v>
      </c>
      <c r="B1350" s="3">
        <v>143.35</v>
      </c>
      <c r="C1350" s="99">
        <v>1379028</v>
      </c>
      <c r="D1350" s="3">
        <v>1.44999999999998</v>
      </c>
      <c r="E1350" s="3">
        <v>1.0218463706835601</v>
      </c>
      <c r="F1350" s="3">
        <v>1.0218470886218001</v>
      </c>
      <c r="G1350" s="3">
        <v>179.97926000000001</v>
      </c>
      <c r="H1350" s="3">
        <v>102.45136107986499</v>
      </c>
      <c r="I1350" s="3">
        <v>142</v>
      </c>
      <c r="J1350" s="3">
        <v>143.65</v>
      </c>
      <c r="K1350" s="3">
        <v>140.75</v>
      </c>
      <c r="L1350" s="3">
        <v>61.248593925759202</v>
      </c>
    </row>
    <row r="1351" spans="1:12" ht="15" customHeight="1" x14ac:dyDescent="0.25">
      <c r="A1351" s="101">
        <v>44406</v>
      </c>
      <c r="B1351" s="3">
        <v>143.94999999999999</v>
      </c>
      <c r="C1351" s="99">
        <v>1191201</v>
      </c>
      <c r="D1351" s="3">
        <v>0.59999999999999398</v>
      </c>
      <c r="E1351" s="3">
        <v>0.41855598186257797</v>
      </c>
      <c r="F1351" s="3">
        <v>0.41855378225246198</v>
      </c>
      <c r="G1351" s="3">
        <v>180.73257000000001</v>
      </c>
      <c r="H1351" s="3">
        <v>103.29872890888601</v>
      </c>
      <c r="I1351" s="3">
        <v>143.6</v>
      </c>
      <c r="J1351" s="3">
        <v>144.85</v>
      </c>
      <c r="K1351" s="3">
        <v>142.05000000000001</v>
      </c>
      <c r="L1351" s="3">
        <v>61.923509561304797</v>
      </c>
    </row>
    <row r="1352" spans="1:12" ht="15" customHeight="1" x14ac:dyDescent="0.25">
      <c r="A1352" s="101">
        <v>44407</v>
      </c>
      <c r="B1352" s="3">
        <v>141.05000000000001</v>
      </c>
      <c r="C1352" s="99">
        <v>1509840</v>
      </c>
      <c r="D1352" s="3">
        <v>-2.8999999999999702</v>
      </c>
      <c r="E1352" s="3">
        <v>-2.0145883987495501</v>
      </c>
      <c r="F1352" s="3">
        <v>-2.0145787779147901</v>
      </c>
      <c r="G1352" s="3">
        <v>177.09156999999999</v>
      </c>
      <c r="H1352" s="3">
        <v>99.2031158605174</v>
      </c>
      <c r="I1352" s="3">
        <v>142.69999999999999</v>
      </c>
      <c r="J1352" s="3">
        <v>143.1</v>
      </c>
      <c r="K1352" s="3">
        <v>140.44999999999999</v>
      </c>
      <c r="L1352" s="3">
        <v>58.661417322834602</v>
      </c>
    </row>
    <row r="1353" spans="1:12" ht="15" customHeight="1" x14ac:dyDescent="0.25">
      <c r="A1353" s="101">
        <v>44410</v>
      </c>
      <c r="B1353" s="3">
        <v>140.5</v>
      </c>
      <c r="C1353" s="99">
        <v>1401729</v>
      </c>
      <c r="D1353" s="3">
        <v>-0.55000000000001104</v>
      </c>
      <c r="E1353" s="3">
        <v>-0.38993264799717098</v>
      </c>
      <c r="F1353" s="3">
        <v>-0.38993950982534298</v>
      </c>
      <c r="G1353" s="3">
        <v>176.40101999999999</v>
      </c>
      <c r="H1353" s="3">
        <v>98.426344206974093</v>
      </c>
      <c r="I1353" s="3">
        <v>141.1</v>
      </c>
      <c r="J1353" s="3">
        <v>143.55000000000001</v>
      </c>
      <c r="K1353" s="3">
        <v>140.05000000000001</v>
      </c>
      <c r="L1353" s="3">
        <v>58.042744656917797</v>
      </c>
    </row>
    <row r="1354" spans="1:12" ht="15" customHeight="1" x14ac:dyDescent="0.25">
      <c r="A1354" s="101">
        <v>44411</v>
      </c>
      <c r="B1354" s="3">
        <v>137.1</v>
      </c>
      <c r="C1354" s="99">
        <v>1817047</v>
      </c>
      <c r="D1354" s="3">
        <v>-3.4</v>
      </c>
      <c r="E1354" s="3">
        <v>-2.4199288256227698</v>
      </c>
      <c r="F1354" s="3">
        <v>-2.4199236489675502</v>
      </c>
      <c r="G1354" s="3">
        <v>172.13225</v>
      </c>
      <c r="H1354" s="3">
        <v>93.624578177727699</v>
      </c>
      <c r="I1354" s="3">
        <v>140.35</v>
      </c>
      <c r="J1354" s="3">
        <v>140.35</v>
      </c>
      <c r="K1354" s="3">
        <v>136.1</v>
      </c>
      <c r="L1354" s="3">
        <v>54.218222722159702</v>
      </c>
    </row>
    <row r="1355" spans="1:12" ht="15" customHeight="1" x14ac:dyDescent="0.25">
      <c r="A1355" s="101">
        <v>44412</v>
      </c>
      <c r="B1355" s="3">
        <v>138.30000000000001</v>
      </c>
      <c r="C1355" s="99">
        <v>1054343</v>
      </c>
      <c r="D1355" s="3">
        <v>1.2000000000000099</v>
      </c>
      <c r="E1355" s="3">
        <v>0.87527352297593897</v>
      </c>
      <c r="F1355" s="3">
        <v>0.87526887030175904</v>
      </c>
      <c r="G1355" s="3">
        <v>173.63887</v>
      </c>
      <c r="H1355" s="3">
        <v>95.319313835770501</v>
      </c>
      <c r="I1355" s="3">
        <v>138.05000000000001</v>
      </c>
      <c r="J1355" s="3">
        <v>139.94999999999999</v>
      </c>
      <c r="K1355" s="3">
        <v>137.5</v>
      </c>
      <c r="L1355" s="3">
        <v>55.5680539932508</v>
      </c>
    </row>
    <row r="1356" spans="1:12" ht="15" customHeight="1" x14ac:dyDescent="0.25">
      <c r="A1356" s="101">
        <v>44413</v>
      </c>
      <c r="B1356" s="3">
        <v>135.94999999999999</v>
      </c>
      <c r="C1356" s="99">
        <v>2295211</v>
      </c>
      <c r="D1356" s="3">
        <v>-2.3500000000000201</v>
      </c>
      <c r="E1356" s="3">
        <v>-1.6992046276211299</v>
      </c>
      <c r="F1356" s="3">
        <v>-1.6992047921067399</v>
      </c>
      <c r="G1356" s="3">
        <v>170.68839</v>
      </c>
      <c r="H1356" s="3">
        <v>92.000438695162998</v>
      </c>
      <c r="I1356" s="3">
        <v>137.80000000000001</v>
      </c>
      <c r="J1356" s="3">
        <v>137.80000000000001</v>
      </c>
      <c r="K1356" s="3">
        <v>133.85</v>
      </c>
      <c r="L1356" s="3">
        <v>52.924634420697302</v>
      </c>
    </row>
    <row r="1357" spans="1:12" ht="15" customHeight="1" x14ac:dyDescent="0.25">
      <c r="A1357" s="101">
        <v>44414</v>
      </c>
      <c r="B1357" s="3">
        <v>136.1</v>
      </c>
      <c r="C1357" s="99">
        <v>6627977</v>
      </c>
      <c r="D1357" s="3">
        <v>0.15000000000000499</v>
      </c>
      <c r="E1357" s="3">
        <v>0.11033468186834</v>
      </c>
      <c r="F1357" s="3">
        <v>0.110335565295338</v>
      </c>
      <c r="G1357" s="3">
        <v>170.87672000000001</v>
      </c>
      <c r="H1357" s="3">
        <v>92.212283464566895</v>
      </c>
      <c r="I1357" s="3">
        <v>135.94999999999999</v>
      </c>
      <c r="J1357" s="3">
        <v>136.5</v>
      </c>
      <c r="K1357" s="3">
        <v>123.5</v>
      </c>
      <c r="L1357" s="3">
        <v>53.093363329583703</v>
      </c>
    </row>
    <row r="1358" spans="1:12" ht="15" customHeight="1" x14ac:dyDescent="0.25">
      <c r="A1358" s="101">
        <v>44417</v>
      </c>
      <c r="B1358" s="3">
        <v>138.30000000000001</v>
      </c>
      <c r="C1358" s="99">
        <v>1375559</v>
      </c>
      <c r="D1358" s="3">
        <v>2.2000000000000099</v>
      </c>
      <c r="E1358" s="3">
        <v>1.6164584864070499</v>
      </c>
      <c r="F1358" s="3">
        <v>1.6164577597229</v>
      </c>
      <c r="G1358" s="3">
        <v>173.63887</v>
      </c>
      <c r="H1358" s="3">
        <v>95.319313835770501</v>
      </c>
      <c r="I1358" s="3">
        <v>135.9</v>
      </c>
      <c r="J1358" s="3">
        <v>138.30000000000001</v>
      </c>
      <c r="K1358" s="3">
        <v>134.44999999999999</v>
      </c>
      <c r="L1358" s="3">
        <v>55.5680539932508</v>
      </c>
    </row>
    <row r="1359" spans="1:12" ht="15" customHeight="1" x14ac:dyDescent="0.25">
      <c r="A1359" s="101">
        <v>44418</v>
      </c>
      <c r="B1359" s="3">
        <v>140.5</v>
      </c>
      <c r="C1359" s="99">
        <v>1149575</v>
      </c>
      <c r="D1359" s="3">
        <v>2.1999999999999802</v>
      </c>
      <c r="E1359" s="3">
        <v>1.5907447577729401</v>
      </c>
      <c r="F1359" s="3">
        <v>1.5907440540243001</v>
      </c>
      <c r="G1359" s="3">
        <v>176.40101999999999</v>
      </c>
      <c r="H1359" s="3">
        <v>98.426344206974093</v>
      </c>
      <c r="I1359" s="3">
        <v>138.30000000000001</v>
      </c>
      <c r="J1359" s="3">
        <v>140.94999999999999</v>
      </c>
      <c r="K1359" s="3">
        <v>138.19999999999999</v>
      </c>
      <c r="L1359" s="3">
        <v>58.042744656917797</v>
      </c>
    </row>
    <row r="1360" spans="1:12" ht="15" customHeight="1" x14ac:dyDescent="0.25">
      <c r="A1360" s="101">
        <v>44419</v>
      </c>
      <c r="B1360" s="3">
        <v>141.6</v>
      </c>
      <c r="C1360" s="99">
        <v>1168652</v>
      </c>
      <c r="D1360" s="3">
        <v>1.0999999999999901</v>
      </c>
      <c r="E1360" s="3">
        <v>0.78291814946618299</v>
      </c>
      <c r="F1360" s="3">
        <v>0.78292064297589203</v>
      </c>
      <c r="G1360" s="3">
        <v>177.78210000000001</v>
      </c>
      <c r="H1360" s="3">
        <v>99.979865016872793</v>
      </c>
      <c r="I1360" s="3">
        <v>140.5</v>
      </c>
      <c r="J1360" s="3">
        <v>142.35</v>
      </c>
      <c r="K1360" s="3">
        <v>139.35</v>
      </c>
      <c r="L1360" s="3">
        <v>59.2800899887513</v>
      </c>
    </row>
    <row r="1361" spans="1:12" ht="15" customHeight="1" x14ac:dyDescent="0.25">
      <c r="A1361" s="101">
        <v>44420</v>
      </c>
      <c r="B1361" s="3">
        <v>142.4</v>
      </c>
      <c r="C1361" s="99">
        <v>1323180</v>
      </c>
      <c r="D1361" s="3">
        <v>0.80000000000001104</v>
      </c>
      <c r="E1361" s="3">
        <v>0.56497175141243505</v>
      </c>
      <c r="F1361" s="3">
        <v>0.56496688924250105</v>
      </c>
      <c r="G1361" s="3">
        <v>178.78650999999999</v>
      </c>
      <c r="H1361" s="3">
        <v>101.10968503937001</v>
      </c>
      <c r="I1361" s="3">
        <v>141.1</v>
      </c>
      <c r="J1361" s="3">
        <v>143.44999999999999</v>
      </c>
      <c r="K1361" s="3">
        <v>139.05000000000001</v>
      </c>
      <c r="L1361" s="3">
        <v>60.1799775028121</v>
      </c>
    </row>
    <row r="1362" spans="1:12" ht="15" customHeight="1" x14ac:dyDescent="0.25">
      <c r="A1362" s="101">
        <v>44421</v>
      </c>
      <c r="B1362" s="3">
        <v>145.25</v>
      </c>
      <c r="C1362" s="99">
        <v>1295678</v>
      </c>
      <c r="D1362" s="3">
        <v>2.8499999999999899</v>
      </c>
      <c r="E1362" s="3">
        <v>2.00140449438201</v>
      </c>
      <c r="F1362" s="3">
        <v>2.0014093904512098</v>
      </c>
      <c r="G1362" s="3">
        <v>182.36475999999999</v>
      </c>
      <c r="H1362" s="3">
        <v>105.13471316085401</v>
      </c>
      <c r="I1362" s="3">
        <v>142.25</v>
      </c>
      <c r="J1362" s="3">
        <v>145.44999999999999</v>
      </c>
      <c r="K1362" s="3">
        <v>141.44999999999999</v>
      </c>
      <c r="L1362" s="3">
        <v>63.385826771653498</v>
      </c>
    </row>
    <row r="1363" spans="1:12" ht="15" customHeight="1" x14ac:dyDescent="0.25">
      <c r="A1363" s="101">
        <v>44424</v>
      </c>
      <c r="B1363" s="3">
        <v>146.5</v>
      </c>
      <c r="C1363" s="99">
        <v>1093600</v>
      </c>
      <c r="D1363" s="3">
        <v>1.25</v>
      </c>
      <c r="E1363" s="3">
        <v>0.86058519793459298</v>
      </c>
      <c r="F1363" s="3">
        <v>0.86058293279906894</v>
      </c>
      <c r="G1363" s="3">
        <v>183.93415999999999</v>
      </c>
      <c r="H1363" s="3">
        <v>106.90006749156299</v>
      </c>
      <c r="I1363" s="3">
        <v>144</v>
      </c>
      <c r="J1363" s="3">
        <v>146.75</v>
      </c>
      <c r="K1363" s="3">
        <v>143.1</v>
      </c>
      <c r="L1363" s="3">
        <v>64.791901012373401</v>
      </c>
    </row>
    <row r="1364" spans="1:12" ht="15" customHeight="1" x14ac:dyDescent="0.25">
      <c r="A1364" s="101">
        <v>44425</v>
      </c>
      <c r="B1364" s="3">
        <v>146.80000000000001</v>
      </c>
      <c r="C1364" s="99">
        <v>1307209</v>
      </c>
      <c r="D1364" s="3">
        <v>0.30000000000001098</v>
      </c>
      <c r="E1364" s="3">
        <v>0.20477815699659799</v>
      </c>
      <c r="F1364" s="3">
        <v>0.20477979729269699</v>
      </c>
      <c r="G1364" s="3">
        <v>184.31082000000001</v>
      </c>
      <c r="H1364" s="3">
        <v>107.323757030371</v>
      </c>
      <c r="I1364" s="3">
        <v>146</v>
      </c>
      <c r="J1364" s="3">
        <v>148.44999999999999</v>
      </c>
      <c r="K1364" s="3">
        <v>145.80000000000001</v>
      </c>
      <c r="L1364" s="3">
        <v>65.129358830146202</v>
      </c>
    </row>
    <row r="1365" spans="1:12" ht="15" customHeight="1" x14ac:dyDescent="0.25">
      <c r="A1365" s="101">
        <v>44426</v>
      </c>
      <c r="B1365" s="3">
        <v>149.44999999999999</v>
      </c>
      <c r="C1365" s="99">
        <v>1348217</v>
      </c>
      <c r="D1365" s="3">
        <v>2.6499999999999702</v>
      </c>
      <c r="E1365" s="3">
        <v>1.80517711171661</v>
      </c>
      <c r="F1365" s="3">
        <v>1.80517345644708</v>
      </c>
      <c r="G1365" s="3">
        <v>187.63794999999999</v>
      </c>
      <c r="H1365" s="3">
        <v>111.066310461192</v>
      </c>
      <c r="I1365" s="3">
        <v>146.80000000000001</v>
      </c>
      <c r="J1365" s="3">
        <v>149.55000000000001</v>
      </c>
      <c r="K1365" s="3">
        <v>146.55000000000001</v>
      </c>
      <c r="L1365" s="3">
        <v>68.110236220472402</v>
      </c>
    </row>
    <row r="1366" spans="1:12" ht="15" customHeight="1" x14ac:dyDescent="0.25">
      <c r="A1366" s="101">
        <v>44427</v>
      </c>
      <c r="B1366" s="3">
        <v>147.4</v>
      </c>
      <c r="C1366" s="99">
        <v>1291902</v>
      </c>
      <c r="D1366" s="3">
        <v>-2.0499999999999798</v>
      </c>
      <c r="E1366" s="3">
        <v>-1.37169621947138</v>
      </c>
      <c r="F1366" s="3">
        <v>-1.37170012782594</v>
      </c>
      <c r="G1366" s="3">
        <v>185.06412</v>
      </c>
      <c r="H1366" s="3">
        <v>108.171113610798</v>
      </c>
      <c r="I1366" s="3">
        <v>147.80000000000001</v>
      </c>
      <c r="J1366" s="3">
        <v>149.05000000000001</v>
      </c>
      <c r="K1366" s="3">
        <v>144</v>
      </c>
      <c r="L1366" s="3">
        <v>65.804274465691705</v>
      </c>
    </row>
    <row r="1367" spans="1:12" ht="15" customHeight="1" x14ac:dyDescent="0.25">
      <c r="A1367" s="101">
        <v>44428</v>
      </c>
      <c r="B1367" s="3">
        <v>149.15</v>
      </c>
      <c r="C1367" s="99">
        <v>1286772</v>
      </c>
      <c r="D1367" s="3">
        <v>1.75</v>
      </c>
      <c r="E1367" s="3">
        <v>1.18724559023066</v>
      </c>
      <c r="F1367" s="3">
        <v>1.18724796573208</v>
      </c>
      <c r="G1367" s="3">
        <v>187.26129</v>
      </c>
      <c r="H1367" s="3">
        <v>110.642620922384</v>
      </c>
      <c r="I1367" s="3">
        <v>147.4</v>
      </c>
      <c r="J1367" s="3">
        <v>149.4</v>
      </c>
      <c r="K1367" s="3">
        <v>145.6</v>
      </c>
      <c r="L1367" s="3">
        <v>67.772778402699601</v>
      </c>
    </row>
    <row r="1368" spans="1:12" ht="15" customHeight="1" x14ac:dyDescent="0.25">
      <c r="A1368" s="101">
        <v>44431</v>
      </c>
      <c r="B1368" s="3">
        <v>154.44999999999999</v>
      </c>
      <c r="C1368" s="99">
        <v>1904757</v>
      </c>
      <c r="D1368" s="3">
        <v>5.2999999999999803</v>
      </c>
      <c r="E1368" s="3">
        <v>3.5534696614146699</v>
      </c>
      <c r="F1368" s="3">
        <v>3.5534733313008702</v>
      </c>
      <c r="G1368" s="3">
        <v>193.91557</v>
      </c>
      <c r="H1368" s="3">
        <v>118.12775028121401</v>
      </c>
      <c r="I1368" s="3">
        <v>150</v>
      </c>
      <c r="J1368" s="3">
        <v>154.55000000000001</v>
      </c>
      <c r="K1368" s="3">
        <v>150</v>
      </c>
      <c r="L1368" s="3">
        <v>73.734533183351999</v>
      </c>
    </row>
    <row r="1369" spans="1:12" ht="15" customHeight="1" x14ac:dyDescent="0.25">
      <c r="A1369" s="101">
        <v>44432</v>
      </c>
      <c r="B1369" s="3">
        <v>155.5</v>
      </c>
      <c r="C1369" s="99">
        <v>1679843</v>
      </c>
      <c r="D1369" s="3">
        <v>1.05000000000001</v>
      </c>
      <c r="E1369" s="3">
        <v>0.67983166073164403</v>
      </c>
      <c r="F1369" s="3">
        <v>0.67983194954381798</v>
      </c>
      <c r="G1369" s="3">
        <v>195.23387</v>
      </c>
      <c r="H1369" s="3">
        <v>119.610652418447</v>
      </c>
      <c r="I1369" s="3">
        <v>154.5</v>
      </c>
      <c r="J1369" s="3">
        <v>156.94999999999999</v>
      </c>
      <c r="K1369" s="3">
        <v>154.30000000000001</v>
      </c>
      <c r="L1369" s="3">
        <v>74.915635545556796</v>
      </c>
    </row>
    <row r="1370" spans="1:12" ht="15" customHeight="1" x14ac:dyDescent="0.25">
      <c r="A1370" s="101">
        <v>44433</v>
      </c>
      <c r="B1370" s="3">
        <v>158.69999999999999</v>
      </c>
      <c r="C1370" s="99">
        <v>2144100</v>
      </c>
      <c r="D1370" s="3">
        <v>3.1999999999999802</v>
      </c>
      <c r="E1370" s="3">
        <v>2.0578778135048101</v>
      </c>
      <c r="F1370" s="3">
        <v>2.0578755110473401</v>
      </c>
      <c r="G1370" s="3">
        <v>199.25154000000001</v>
      </c>
      <c r="H1370" s="3">
        <v>124.129966254218</v>
      </c>
      <c r="I1370" s="3">
        <v>155.5</v>
      </c>
      <c r="J1370" s="3">
        <v>159.35</v>
      </c>
      <c r="K1370" s="3">
        <v>155.5</v>
      </c>
      <c r="L1370" s="3">
        <v>78.515185601799701</v>
      </c>
    </row>
    <row r="1371" spans="1:12" ht="15" customHeight="1" x14ac:dyDescent="0.25">
      <c r="A1371" s="101">
        <v>44434</v>
      </c>
      <c r="B1371" s="3">
        <v>159.4</v>
      </c>
      <c r="C1371" s="99">
        <v>1354072</v>
      </c>
      <c r="D1371" s="3">
        <v>0.70000000000001705</v>
      </c>
      <c r="E1371" s="3">
        <v>0.44108380592313701</v>
      </c>
      <c r="F1371" s="3">
        <v>0.44108065613948</v>
      </c>
      <c r="G1371" s="3">
        <v>200.13040000000001</v>
      </c>
      <c r="H1371" s="3">
        <v>125.118560179977</v>
      </c>
      <c r="I1371" s="3">
        <v>158.9</v>
      </c>
      <c r="J1371" s="3">
        <v>160.85</v>
      </c>
      <c r="K1371" s="3">
        <v>158</v>
      </c>
      <c r="L1371" s="3">
        <v>79.302587176602898</v>
      </c>
    </row>
    <row r="1372" spans="1:12" ht="15" customHeight="1" x14ac:dyDescent="0.25">
      <c r="A1372" s="101">
        <v>44435</v>
      </c>
      <c r="B1372" s="3">
        <v>160</v>
      </c>
      <c r="C1372" s="99">
        <v>811605</v>
      </c>
      <c r="D1372" s="3">
        <v>0.59999999999999398</v>
      </c>
      <c r="E1372" s="3">
        <v>0.37641154328731302</v>
      </c>
      <c r="F1372" s="3">
        <v>0.37641957443745799</v>
      </c>
      <c r="G1372" s="3">
        <v>200.88373000000001</v>
      </c>
      <c r="H1372" s="3">
        <v>125.965950506186</v>
      </c>
      <c r="I1372" s="3">
        <v>159.4</v>
      </c>
      <c r="J1372" s="3">
        <v>160.6</v>
      </c>
      <c r="K1372" s="3">
        <v>157.75</v>
      </c>
      <c r="L1372" s="3">
        <v>79.977502812148401</v>
      </c>
    </row>
    <row r="1373" spans="1:12" ht="15" customHeight="1" x14ac:dyDescent="0.25">
      <c r="A1373" s="101">
        <v>44438</v>
      </c>
      <c r="B1373" s="3">
        <v>160.19999999999999</v>
      </c>
      <c r="C1373" s="99">
        <v>616869</v>
      </c>
      <c r="D1373" s="3">
        <v>0.19999999999998799</v>
      </c>
      <c r="E1373" s="3">
        <v>0.124999999999997</v>
      </c>
      <c r="F1373" s="3">
        <v>0.124997679005645</v>
      </c>
      <c r="G1373" s="3">
        <v>201.13482999999999</v>
      </c>
      <c r="H1373" s="3">
        <v>126.24840269966199</v>
      </c>
      <c r="I1373" s="3">
        <v>160</v>
      </c>
      <c r="J1373" s="3">
        <v>160.75</v>
      </c>
      <c r="K1373" s="3">
        <v>157.94999999999999</v>
      </c>
      <c r="L1373" s="3">
        <v>80.202474690663607</v>
      </c>
    </row>
    <row r="1374" spans="1:12" ht="15" customHeight="1" x14ac:dyDescent="0.25">
      <c r="A1374" s="101">
        <v>44439</v>
      </c>
      <c r="B1374" s="3">
        <v>158.85</v>
      </c>
      <c r="C1374" s="99">
        <v>1130625</v>
      </c>
      <c r="D1374" s="3">
        <v>-1.3499999999999901</v>
      </c>
      <c r="E1374" s="3">
        <v>-0.84269662921347899</v>
      </c>
      <c r="F1374" s="3">
        <v>-0.84269343106810801</v>
      </c>
      <c r="G1374" s="3">
        <v>199.43987999999999</v>
      </c>
      <c r="H1374" s="3">
        <v>124.341822272215</v>
      </c>
      <c r="I1374" s="3">
        <v>160.19999999999999</v>
      </c>
      <c r="J1374" s="3">
        <v>160.44999999999999</v>
      </c>
      <c r="K1374" s="3">
        <v>158.5</v>
      </c>
      <c r="L1374" s="3">
        <v>78.683914510686094</v>
      </c>
    </row>
    <row r="1375" spans="1:12" ht="15" customHeight="1" x14ac:dyDescent="0.25">
      <c r="A1375" s="101">
        <v>44440</v>
      </c>
      <c r="B1375" s="3">
        <v>162.6</v>
      </c>
      <c r="C1375" s="99">
        <v>1215474</v>
      </c>
      <c r="D1375" s="3">
        <v>3.75</v>
      </c>
      <c r="E1375" s="3">
        <v>2.36071765816807</v>
      </c>
      <c r="F1375" s="3">
        <v>2.36071642241262</v>
      </c>
      <c r="G1375" s="3">
        <v>204.14809</v>
      </c>
      <c r="H1375" s="3">
        <v>129.63789651293499</v>
      </c>
      <c r="I1375" s="3">
        <v>159.19999999999999</v>
      </c>
      <c r="J1375" s="3">
        <v>163.05000000000001</v>
      </c>
      <c r="K1375" s="3">
        <v>158.69999999999999</v>
      </c>
      <c r="L1375" s="3">
        <v>82.902137232845803</v>
      </c>
    </row>
    <row r="1376" spans="1:12" ht="15" customHeight="1" x14ac:dyDescent="0.25">
      <c r="A1376" s="101">
        <v>44441</v>
      </c>
      <c r="B1376" s="3">
        <v>166</v>
      </c>
      <c r="C1376" s="99">
        <v>837273</v>
      </c>
      <c r="D1376" s="3">
        <v>3.4</v>
      </c>
      <c r="E1376" s="3">
        <v>2.0910209102090902</v>
      </c>
      <c r="F1376" s="3">
        <v>2.0910212777400998</v>
      </c>
      <c r="G1376" s="3">
        <v>208.41686999999999</v>
      </c>
      <c r="H1376" s="3">
        <v>134.439673790776</v>
      </c>
      <c r="I1376" s="3">
        <v>162.6</v>
      </c>
      <c r="J1376" s="3">
        <v>166</v>
      </c>
      <c r="K1376" s="3">
        <v>161.44999999999999</v>
      </c>
      <c r="L1376" s="3">
        <v>86.726659167603998</v>
      </c>
    </row>
    <row r="1377" spans="1:12" ht="15" customHeight="1" x14ac:dyDescent="0.25">
      <c r="A1377" s="101">
        <v>44442</v>
      </c>
      <c r="B1377" s="3">
        <v>165.05</v>
      </c>
      <c r="C1377" s="99">
        <v>921964</v>
      </c>
      <c r="D1377" s="3">
        <v>-0.94999999999998797</v>
      </c>
      <c r="E1377" s="3">
        <v>-0.57228915662650404</v>
      </c>
      <c r="F1377" s="3">
        <v>-0.57229052523435298</v>
      </c>
      <c r="G1377" s="3">
        <v>207.22412</v>
      </c>
      <c r="H1377" s="3">
        <v>133.097997750281</v>
      </c>
      <c r="I1377" s="3">
        <v>166</v>
      </c>
      <c r="J1377" s="3">
        <v>167.8</v>
      </c>
      <c r="K1377" s="3">
        <v>163.05000000000001</v>
      </c>
      <c r="L1377" s="3">
        <v>85.658042744656896</v>
      </c>
    </row>
    <row r="1378" spans="1:12" ht="15" customHeight="1" x14ac:dyDescent="0.25">
      <c r="A1378" s="101">
        <v>44445</v>
      </c>
      <c r="B1378" s="3">
        <v>158</v>
      </c>
      <c r="C1378" s="99">
        <v>1053201</v>
      </c>
      <c r="D1378" s="3">
        <v>-7.0500000000000096</v>
      </c>
      <c r="E1378" s="3">
        <v>-4.2714328991214803</v>
      </c>
      <c r="F1378" s="3">
        <v>-4.2714332675173097</v>
      </c>
      <c r="G1378" s="3">
        <v>198.37268</v>
      </c>
      <c r="H1378" s="3">
        <v>123.141372328458</v>
      </c>
      <c r="I1378" s="3">
        <v>164.95</v>
      </c>
      <c r="J1378" s="3">
        <v>165.95</v>
      </c>
      <c r="K1378" s="3">
        <v>157.75</v>
      </c>
      <c r="L1378" s="3">
        <v>77.727784026996602</v>
      </c>
    </row>
    <row r="1379" spans="1:12" ht="15" customHeight="1" x14ac:dyDescent="0.25">
      <c r="A1379" s="101">
        <v>44446</v>
      </c>
      <c r="B1379" s="3">
        <v>156</v>
      </c>
      <c r="C1379" s="99">
        <v>909760</v>
      </c>
      <c r="D1379" s="3">
        <v>-2</v>
      </c>
      <c r="E1379" s="3">
        <v>-1.26582278481012</v>
      </c>
      <c r="F1379" s="3">
        <v>-1.26582450768927</v>
      </c>
      <c r="G1379" s="3">
        <v>195.86162999999999</v>
      </c>
      <c r="H1379" s="3">
        <v>120.316794150731</v>
      </c>
      <c r="I1379" s="3">
        <v>158</v>
      </c>
      <c r="J1379" s="3">
        <v>159.80000000000001</v>
      </c>
      <c r="K1379" s="3">
        <v>155.44999999999999</v>
      </c>
      <c r="L1379" s="3">
        <v>75.478065241844703</v>
      </c>
    </row>
    <row r="1380" spans="1:12" ht="15" customHeight="1" x14ac:dyDescent="0.25">
      <c r="A1380" s="101">
        <v>44447</v>
      </c>
      <c r="B1380" s="3">
        <v>158.69999999999999</v>
      </c>
      <c r="C1380" s="99">
        <v>1591974</v>
      </c>
      <c r="D1380" s="3">
        <v>2.6999999999999802</v>
      </c>
      <c r="E1380" s="3">
        <v>1.73076923076922</v>
      </c>
      <c r="F1380" s="3">
        <v>1.73076778744261</v>
      </c>
      <c r="G1380" s="3">
        <v>199.25154000000001</v>
      </c>
      <c r="H1380" s="3">
        <v>124.129966254218</v>
      </c>
      <c r="I1380" s="3">
        <v>156</v>
      </c>
      <c r="J1380" s="3">
        <v>160.65</v>
      </c>
      <c r="K1380" s="3">
        <v>152.85</v>
      </c>
      <c r="L1380" s="3">
        <v>78.515185601799701</v>
      </c>
    </row>
    <row r="1381" spans="1:12" ht="15" customHeight="1" x14ac:dyDescent="0.25">
      <c r="A1381" s="101">
        <v>44448</v>
      </c>
      <c r="B1381" s="3">
        <v>158.65</v>
      </c>
      <c r="C1381" s="99">
        <v>719411</v>
      </c>
      <c r="D1381" s="3">
        <v>-4.9999999999982898E-2</v>
      </c>
      <c r="E1381" s="3">
        <v>-3.1505986137358999E-2</v>
      </c>
      <c r="F1381" s="3">
        <v>-3.1502893277512899E-2</v>
      </c>
      <c r="G1381" s="3">
        <v>199.18877000000001</v>
      </c>
      <c r="H1381" s="3">
        <v>124.059358830146</v>
      </c>
      <c r="I1381" s="3">
        <v>158</v>
      </c>
      <c r="J1381" s="3">
        <v>159.5</v>
      </c>
      <c r="K1381" s="3">
        <v>156.25</v>
      </c>
      <c r="L1381" s="3">
        <v>78.458942632170903</v>
      </c>
    </row>
    <row r="1382" spans="1:12" ht="15" customHeight="1" x14ac:dyDescent="0.25">
      <c r="A1382" s="101">
        <v>44449</v>
      </c>
      <c r="B1382" s="3">
        <v>159.05000000000001</v>
      </c>
      <c r="C1382" s="99">
        <v>687599</v>
      </c>
      <c r="D1382" s="3">
        <v>0.40000000000000502</v>
      </c>
      <c r="E1382" s="3">
        <v>0.25212732429877799</v>
      </c>
      <c r="F1382" s="3">
        <v>0.25212766763909</v>
      </c>
      <c r="G1382" s="3">
        <v>199.69098</v>
      </c>
      <c r="H1382" s="3">
        <v>124.624274465691</v>
      </c>
      <c r="I1382" s="3">
        <v>159.30000000000001</v>
      </c>
      <c r="J1382" s="3">
        <v>161.6</v>
      </c>
      <c r="K1382" s="3">
        <v>159</v>
      </c>
      <c r="L1382" s="3">
        <v>78.908886389201299</v>
      </c>
    </row>
    <row r="1383" spans="1:12" ht="15" customHeight="1" x14ac:dyDescent="0.25">
      <c r="A1383" s="101">
        <v>44452</v>
      </c>
      <c r="B1383" s="3">
        <v>157.80000000000001</v>
      </c>
      <c r="C1383" s="99">
        <v>729992</v>
      </c>
      <c r="D1383" s="3">
        <v>-1.25</v>
      </c>
      <c r="E1383" s="3">
        <v>-0.78591637849733098</v>
      </c>
      <c r="F1383" s="3">
        <v>-0.78591431620997898</v>
      </c>
      <c r="G1383" s="3">
        <v>198.12157999999999</v>
      </c>
      <c r="H1383" s="3">
        <v>122.85892013498299</v>
      </c>
      <c r="I1383" s="3">
        <v>158.69999999999999</v>
      </c>
      <c r="J1383" s="3">
        <v>158.69999999999999</v>
      </c>
      <c r="K1383" s="3">
        <v>155.30000000000001</v>
      </c>
      <c r="L1383" s="3">
        <v>77.502812148481397</v>
      </c>
    </row>
    <row r="1384" spans="1:12" ht="15" customHeight="1" x14ac:dyDescent="0.25">
      <c r="A1384" s="101">
        <v>44453</v>
      </c>
      <c r="B1384" s="3">
        <v>157.55000000000001</v>
      </c>
      <c r="C1384" s="99">
        <v>669653</v>
      </c>
      <c r="D1384" s="3">
        <v>-0.25</v>
      </c>
      <c r="E1384" s="3">
        <v>-0.15842839036754799</v>
      </c>
      <c r="F1384" s="3">
        <v>-0.15842797134970599</v>
      </c>
      <c r="G1384" s="3">
        <v>197.80770000000001</v>
      </c>
      <c r="H1384" s="3">
        <v>122.505849268841</v>
      </c>
      <c r="I1384" s="3">
        <v>157.6</v>
      </c>
      <c r="J1384" s="3">
        <v>159.44999999999999</v>
      </c>
      <c r="K1384" s="3">
        <v>156.35</v>
      </c>
      <c r="L1384" s="3">
        <v>77.221597300337393</v>
      </c>
    </row>
    <row r="1385" spans="1:12" ht="15" customHeight="1" x14ac:dyDescent="0.25">
      <c r="A1385" s="101">
        <v>44454</v>
      </c>
      <c r="B1385" s="3">
        <v>159.4</v>
      </c>
      <c r="C1385" s="99">
        <v>941153</v>
      </c>
      <c r="D1385" s="3">
        <v>1.8499999999999901</v>
      </c>
      <c r="E1385" s="3">
        <v>1.1742304030466499</v>
      </c>
      <c r="F1385" s="3">
        <v>1.1742212259684399</v>
      </c>
      <c r="G1385" s="3">
        <v>200.13040000000001</v>
      </c>
      <c r="H1385" s="3">
        <v>125.118560179977</v>
      </c>
      <c r="I1385" s="3">
        <v>156.80000000000001</v>
      </c>
      <c r="J1385" s="3">
        <v>160.6</v>
      </c>
      <c r="K1385" s="3">
        <v>155.69999999999999</v>
      </c>
      <c r="L1385" s="3">
        <v>79.302587176602898</v>
      </c>
    </row>
    <row r="1386" spans="1:12" ht="15" customHeight="1" x14ac:dyDescent="0.25">
      <c r="A1386" s="101">
        <v>44455</v>
      </c>
      <c r="B1386" s="3">
        <v>167.5</v>
      </c>
      <c r="C1386" s="99">
        <v>1375273</v>
      </c>
      <c r="D1386" s="3">
        <v>8.0999999999999908</v>
      </c>
      <c r="E1386" s="3">
        <v>5.0815558343789204</v>
      </c>
      <c r="F1386" s="3">
        <v>5.0815668184343599</v>
      </c>
      <c r="G1386" s="3">
        <v>210.30016000000001</v>
      </c>
      <c r="H1386" s="3">
        <v>136.55811023621999</v>
      </c>
      <c r="I1386" s="3">
        <v>160.35</v>
      </c>
      <c r="J1386" s="3">
        <v>167.5</v>
      </c>
      <c r="K1386" s="3">
        <v>160.35</v>
      </c>
      <c r="L1386" s="3">
        <v>88.413948256467904</v>
      </c>
    </row>
    <row r="1387" spans="1:12" ht="15" customHeight="1" x14ac:dyDescent="0.25">
      <c r="A1387" s="101">
        <v>44456</v>
      </c>
      <c r="B1387" s="3">
        <v>167.6</v>
      </c>
      <c r="C1387" s="99">
        <v>1008343</v>
      </c>
      <c r="D1387" s="3">
        <v>9.9999999999994302E-2</v>
      </c>
      <c r="E1387" s="3">
        <v>5.9701492537311801E-2</v>
      </c>
      <c r="F1387" s="3">
        <v>5.96956274308224E-2</v>
      </c>
      <c r="G1387" s="3">
        <v>210.42570000000001</v>
      </c>
      <c r="H1387" s="3">
        <v>136.69932508436401</v>
      </c>
      <c r="I1387" s="3">
        <v>167.8</v>
      </c>
      <c r="J1387" s="3">
        <v>168.9</v>
      </c>
      <c r="K1387" s="3">
        <v>165.35</v>
      </c>
      <c r="L1387" s="3">
        <v>88.5264341957255</v>
      </c>
    </row>
    <row r="1388" spans="1:12" ht="15" customHeight="1" x14ac:dyDescent="0.25">
      <c r="A1388" s="101">
        <v>44459</v>
      </c>
      <c r="B1388" s="3">
        <v>165.25</v>
      </c>
      <c r="C1388" s="99">
        <v>1120035</v>
      </c>
      <c r="D1388" s="3">
        <v>-2.3499999999999899</v>
      </c>
      <c r="E1388" s="3">
        <v>-1.4021479713603699</v>
      </c>
      <c r="F1388" s="3">
        <v>-1.4021481216410301</v>
      </c>
      <c r="G1388" s="3">
        <v>207.47522000000001</v>
      </c>
      <c r="H1388" s="3">
        <v>133.38044994375699</v>
      </c>
      <c r="I1388" s="3">
        <v>166.5</v>
      </c>
      <c r="J1388" s="3">
        <v>166.55</v>
      </c>
      <c r="K1388" s="3">
        <v>160.35</v>
      </c>
      <c r="L1388" s="3">
        <v>85.883014623172002</v>
      </c>
    </row>
    <row r="1389" spans="1:12" ht="15" customHeight="1" x14ac:dyDescent="0.25">
      <c r="A1389" s="101">
        <v>44460</v>
      </c>
      <c r="B1389" s="3">
        <v>157.65</v>
      </c>
      <c r="C1389" s="99">
        <v>4070200</v>
      </c>
      <c r="D1389" s="3">
        <v>-7.5999999999999899</v>
      </c>
      <c r="E1389" s="3">
        <v>-4.5990922844175497</v>
      </c>
      <c r="F1389" s="3">
        <v>-4.5990938098535201</v>
      </c>
      <c r="G1389" s="3">
        <v>197.93324000000001</v>
      </c>
      <c r="H1389" s="3">
        <v>122.64706411698501</v>
      </c>
      <c r="I1389" s="3">
        <v>165</v>
      </c>
      <c r="J1389" s="3">
        <v>165.2</v>
      </c>
      <c r="K1389" s="3">
        <v>153.94999999999999</v>
      </c>
      <c r="L1389" s="3">
        <v>77.334083239595003</v>
      </c>
    </row>
    <row r="1390" spans="1:12" ht="15" customHeight="1" x14ac:dyDescent="0.25">
      <c r="A1390" s="101">
        <v>44461</v>
      </c>
      <c r="B1390" s="3">
        <v>162.9</v>
      </c>
      <c r="C1390" s="99">
        <v>2473463</v>
      </c>
      <c r="D1390" s="3">
        <v>5.25</v>
      </c>
      <c r="E1390" s="3">
        <v>3.3301617507136099</v>
      </c>
      <c r="F1390" s="3">
        <v>3.33015818869029</v>
      </c>
      <c r="G1390" s="3">
        <v>204.52473000000001</v>
      </c>
      <c r="H1390" s="3">
        <v>130.06156355455499</v>
      </c>
      <c r="I1390" s="3">
        <v>158.19999999999999</v>
      </c>
      <c r="J1390" s="3">
        <v>162.9</v>
      </c>
      <c r="K1390" s="3">
        <v>156.4</v>
      </c>
      <c r="L1390" s="3">
        <v>83.239595050618604</v>
      </c>
    </row>
    <row r="1391" spans="1:12" ht="15" customHeight="1" x14ac:dyDescent="0.25">
      <c r="A1391" s="101">
        <v>44462</v>
      </c>
      <c r="B1391" s="3">
        <v>166.9</v>
      </c>
      <c r="C1391" s="99">
        <v>1856425</v>
      </c>
      <c r="D1391" s="3">
        <v>4</v>
      </c>
      <c r="E1391" s="3">
        <v>2.4554941682013398</v>
      </c>
      <c r="F1391" s="3">
        <v>2.4554976799138202</v>
      </c>
      <c r="G1391" s="3">
        <v>209.54683</v>
      </c>
      <c r="H1391" s="3">
        <v>135.71071991001099</v>
      </c>
      <c r="I1391" s="3">
        <v>163.5</v>
      </c>
      <c r="J1391" s="3">
        <v>168.55</v>
      </c>
      <c r="K1391" s="3">
        <v>163.5</v>
      </c>
      <c r="L1391" s="3">
        <v>87.739032620922302</v>
      </c>
    </row>
    <row r="1392" spans="1:12" ht="15" customHeight="1" x14ac:dyDescent="0.25">
      <c r="A1392" s="101">
        <v>44463</v>
      </c>
      <c r="B1392" s="3">
        <v>163.30000000000001</v>
      </c>
      <c r="C1392" s="99">
        <v>1790338</v>
      </c>
      <c r="D1392" s="3">
        <v>-3.5999999999999899</v>
      </c>
      <c r="E1392" s="3">
        <v>-2.1569802276812302</v>
      </c>
      <c r="F1392" s="3">
        <v>-2.1569736941379598</v>
      </c>
      <c r="G1392" s="3">
        <v>205.02696</v>
      </c>
      <c r="H1392" s="3">
        <v>130.62650168728899</v>
      </c>
      <c r="I1392" s="3">
        <v>166.9</v>
      </c>
      <c r="J1392" s="3">
        <v>167.3</v>
      </c>
      <c r="K1392" s="3">
        <v>161.55000000000001</v>
      </c>
      <c r="L1392" s="3">
        <v>83.689538807649001</v>
      </c>
    </row>
    <row r="1393" spans="1:12" ht="15" customHeight="1" x14ac:dyDescent="0.25">
      <c r="A1393" s="101">
        <v>44466</v>
      </c>
      <c r="B1393" s="3">
        <v>151.19999999999999</v>
      </c>
      <c r="C1393" s="99">
        <v>2946717</v>
      </c>
      <c r="D1393" s="3">
        <v>-12.1</v>
      </c>
      <c r="E1393" s="3">
        <v>-7.40967544396816</v>
      </c>
      <c r="F1393" s="3">
        <v>-7.4096840727678002</v>
      </c>
      <c r="G1393" s="3">
        <v>189.83510999999999</v>
      </c>
      <c r="H1393" s="3">
        <v>113.53780652418401</v>
      </c>
      <c r="I1393" s="3">
        <v>163.30000000000001</v>
      </c>
      <c r="J1393" s="3">
        <v>164.1</v>
      </c>
      <c r="K1393" s="3">
        <v>151.15</v>
      </c>
      <c r="L1393" s="3">
        <v>70.078740157480297</v>
      </c>
    </row>
    <row r="1394" spans="1:12" ht="15" customHeight="1" x14ac:dyDescent="0.25">
      <c r="A1394" s="101">
        <v>44467</v>
      </c>
      <c r="B1394" s="3">
        <v>144</v>
      </c>
      <c r="C1394" s="99">
        <v>5209140</v>
      </c>
      <c r="D1394" s="3">
        <v>-7.1999999999999797</v>
      </c>
      <c r="E1394" s="3">
        <v>-4.7619047619047503</v>
      </c>
      <c r="F1394" s="3">
        <v>-4.7619009992408499</v>
      </c>
      <c r="G1394" s="3">
        <v>180.79535000000001</v>
      </c>
      <c r="H1394" s="3">
        <v>103.36934758155201</v>
      </c>
      <c r="I1394" s="3">
        <v>151.19999999999999</v>
      </c>
      <c r="J1394" s="3">
        <v>151.25</v>
      </c>
      <c r="K1394" s="3">
        <v>143.25</v>
      </c>
      <c r="L1394" s="3">
        <v>61.979752530933602</v>
      </c>
    </row>
    <row r="1395" spans="1:12" ht="15" customHeight="1" x14ac:dyDescent="0.25">
      <c r="A1395" s="101">
        <v>44468</v>
      </c>
      <c r="B1395" s="3">
        <v>141.69999999999999</v>
      </c>
      <c r="C1395" s="99">
        <v>3109091</v>
      </c>
      <c r="D1395" s="3">
        <v>-2.30000000000001</v>
      </c>
      <c r="E1395" s="3">
        <v>-1.5972222222222201</v>
      </c>
      <c r="F1395" s="3">
        <v>-1.5972258136063899</v>
      </c>
      <c r="G1395" s="3">
        <v>177.90763999999999</v>
      </c>
      <c r="H1395" s="3">
        <v>100.121079865016</v>
      </c>
      <c r="I1395" s="3">
        <v>144.15</v>
      </c>
      <c r="J1395" s="3">
        <v>147.5</v>
      </c>
      <c r="K1395" s="3">
        <v>140.94999999999999</v>
      </c>
      <c r="L1395" s="3">
        <v>59.392575928008903</v>
      </c>
    </row>
    <row r="1396" spans="1:12" ht="15" customHeight="1" x14ac:dyDescent="0.25">
      <c r="A1396" s="101">
        <v>44469</v>
      </c>
      <c r="B1396" s="3">
        <v>132.44999999999999</v>
      </c>
      <c r="C1396" s="99">
        <v>10682680</v>
      </c>
      <c r="D1396" s="3">
        <v>-9.25</v>
      </c>
      <c r="E1396" s="3">
        <v>-6.5278757939308303</v>
      </c>
      <c r="F1396" s="3">
        <v>-6.5278759248337996</v>
      </c>
      <c r="G1396" s="3">
        <v>166.29405</v>
      </c>
      <c r="H1396" s="3">
        <v>87.057424071990894</v>
      </c>
      <c r="I1396" s="3">
        <v>142.25</v>
      </c>
      <c r="J1396" s="3">
        <v>143.69999999999999</v>
      </c>
      <c r="K1396" s="3">
        <v>126.25</v>
      </c>
      <c r="L1396" s="3">
        <v>48.987626546681597</v>
      </c>
    </row>
    <row r="1397" spans="1:12" ht="15" customHeight="1" x14ac:dyDescent="0.25">
      <c r="A1397" s="101">
        <v>44470</v>
      </c>
      <c r="B1397" s="3">
        <v>138.94999999999999</v>
      </c>
      <c r="C1397" s="99">
        <v>6410715</v>
      </c>
      <c r="D1397" s="3">
        <v>6.5</v>
      </c>
      <c r="E1397" s="3">
        <v>4.9075122687806703</v>
      </c>
      <c r="F1397" s="3">
        <v>4.9075177374055201</v>
      </c>
      <c r="G1397" s="3">
        <v>174.45496</v>
      </c>
      <c r="H1397" s="3">
        <v>96.237300337457796</v>
      </c>
      <c r="I1397" s="3">
        <v>124</v>
      </c>
      <c r="J1397" s="3">
        <v>141.15</v>
      </c>
      <c r="K1397" s="3">
        <v>121</v>
      </c>
      <c r="L1397" s="3">
        <v>56.2992125984251</v>
      </c>
    </row>
    <row r="1398" spans="1:12" ht="15" customHeight="1" x14ac:dyDescent="0.25">
      <c r="A1398" s="101">
        <v>44473</v>
      </c>
      <c r="B1398" s="3">
        <v>127.5</v>
      </c>
      <c r="C1398" s="99">
        <v>4653873</v>
      </c>
      <c r="D1398" s="3">
        <v>-11.4499999999999</v>
      </c>
      <c r="E1398" s="3">
        <v>-8.2403742353364393</v>
      </c>
      <c r="F1398" s="3">
        <v>-8.2403733318903694</v>
      </c>
      <c r="G1398" s="3">
        <v>160.07921999999999</v>
      </c>
      <c r="H1398" s="3">
        <v>80.066614173228302</v>
      </c>
      <c r="I1398" s="3">
        <v>135.9</v>
      </c>
      <c r="J1398" s="3">
        <v>137.65</v>
      </c>
      <c r="K1398" s="3">
        <v>125.45</v>
      </c>
      <c r="L1398" s="3">
        <v>43.419572553430797</v>
      </c>
    </row>
    <row r="1399" spans="1:12" ht="15" customHeight="1" x14ac:dyDescent="0.25">
      <c r="A1399" s="101">
        <v>44474</v>
      </c>
      <c r="B1399" s="3">
        <v>123.2</v>
      </c>
      <c r="C1399" s="99">
        <v>3427744</v>
      </c>
      <c r="D1399" s="3">
        <v>-4.2999999999999901</v>
      </c>
      <c r="E1399" s="3">
        <v>-3.37254901960784</v>
      </c>
      <c r="F1399" s="3">
        <v>-3.3725489167175899</v>
      </c>
      <c r="G1399" s="3">
        <v>154.68047000000001</v>
      </c>
      <c r="H1399" s="3">
        <v>73.993779527558999</v>
      </c>
      <c r="I1399" s="3">
        <v>127.15</v>
      </c>
      <c r="J1399" s="3">
        <v>128.75</v>
      </c>
      <c r="K1399" s="3">
        <v>121.25</v>
      </c>
      <c r="L1399" s="3">
        <v>38.582677165354298</v>
      </c>
    </row>
    <row r="1400" spans="1:12" ht="15" customHeight="1" x14ac:dyDescent="0.25">
      <c r="A1400" s="101">
        <v>44475</v>
      </c>
      <c r="B1400" s="3">
        <v>113.4</v>
      </c>
      <c r="C1400" s="99">
        <v>4913438</v>
      </c>
      <c r="D1400" s="3">
        <v>-9.7999999999999901</v>
      </c>
      <c r="E1400" s="3">
        <v>-7.9545454545454399</v>
      </c>
      <c r="F1400" s="3">
        <v>-7.95454655652392</v>
      </c>
      <c r="G1400" s="3">
        <v>142.37634</v>
      </c>
      <c r="H1400" s="3">
        <v>60.153363329583698</v>
      </c>
      <c r="I1400" s="3">
        <v>121.8</v>
      </c>
      <c r="J1400" s="3">
        <v>121.8</v>
      </c>
      <c r="K1400" s="3">
        <v>113.4</v>
      </c>
      <c r="L1400" s="3">
        <v>27.559055118110201</v>
      </c>
    </row>
    <row r="1401" spans="1:12" ht="15" customHeight="1" x14ac:dyDescent="0.25">
      <c r="A1401" s="101">
        <v>44476</v>
      </c>
      <c r="B1401" s="3">
        <v>111.5</v>
      </c>
      <c r="C1401" s="99">
        <v>4042330</v>
      </c>
      <c r="D1401" s="3">
        <v>-1.9</v>
      </c>
      <c r="E1401" s="3">
        <v>-1.6754850088183399</v>
      </c>
      <c r="F1401" s="3">
        <v>-1.67548905948839</v>
      </c>
      <c r="G1401" s="3">
        <v>139.99083999999999</v>
      </c>
      <c r="H1401" s="3">
        <v>57.470011248593899</v>
      </c>
      <c r="I1401" s="3">
        <v>114.8</v>
      </c>
      <c r="J1401" s="3">
        <v>116.5</v>
      </c>
      <c r="K1401" s="3">
        <v>110.9</v>
      </c>
      <c r="L1401" s="3">
        <v>25.421822272215898</v>
      </c>
    </row>
    <row r="1402" spans="1:12" ht="15" customHeight="1" x14ac:dyDescent="0.25">
      <c r="A1402" s="101">
        <v>44477</v>
      </c>
      <c r="B1402" s="3">
        <v>111</v>
      </c>
      <c r="C1402" s="99">
        <v>4023117</v>
      </c>
      <c r="D1402" s="3">
        <v>-0.5</v>
      </c>
      <c r="E1402" s="3">
        <v>-0.44843049327354301</v>
      </c>
      <c r="F1402" s="3">
        <v>-0.44842934009110502</v>
      </c>
      <c r="G1402" s="3">
        <v>139.36308</v>
      </c>
      <c r="H1402" s="3">
        <v>56.7638695163104</v>
      </c>
      <c r="I1402" s="3">
        <v>111.65</v>
      </c>
      <c r="J1402" s="3">
        <v>114.45</v>
      </c>
      <c r="K1402" s="3">
        <v>110.45</v>
      </c>
      <c r="L1402" s="3">
        <v>24.859392575927998</v>
      </c>
    </row>
    <row r="1403" spans="1:12" ht="15" customHeight="1" x14ac:dyDescent="0.25">
      <c r="A1403" s="101">
        <v>44480</v>
      </c>
      <c r="B1403" s="3">
        <v>109.55</v>
      </c>
      <c r="C1403" s="99">
        <v>3233968</v>
      </c>
      <c r="D1403" s="3">
        <v>-1.45</v>
      </c>
      <c r="E1403" s="3">
        <v>-1.3063063063063001</v>
      </c>
      <c r="F1403" s="3">
        <v>-1.30630723718218</v>
      </c>
      <c r="G1403" s="3">
        <v>137.54257000000001</v>
      </c>
      <c r="H1403" s="3">
        <v>54.716051743531999</v>
      </c>
      <c r="I1403" s="3">
        <v>110.4</v>
      </c>
      <c r="J1403" s="3">
        <v>110.4</v>
      </c>
      <c r="K1403" s="3">
        <v>106.05</v>
      </c>
      <c r="L1403" s="3">
        <v>23.228346456692901</v>
      </c>
    </row>
    <row r="1404" spans="1:12" ht="15" customHeight="1" x14ac:dyDescent="0.25">
      <c r="A1404" s="101">
        <v>44481</v>
      </c>
      <c r="B1404" s="3">
        <v>115.5</v>
      </c>
      <c r="C1404" s="99">
        <v>3138058</v>
      </c>
      <c r="D1404" s="3">
        <v>5.95</v>
      </c>
      <c r="E1404" s="3">
        <v>5.4313099041533404</v>
      </c>
      <c r="F1404" s="3">
        <v>5.4313148285654202</v>
      </c>
      <c r="G1404" s="3">
        <v>145.01293999999999</v>
      </c>
      <c r="H1404" s="3">
        <v>63.119167604049402</v>
      </c>
      <c r="I1404" s="3">
        <v>107.8</v>
      </c>
      <c r="J1404" s="3">
        <v>115.95</v>
      </c>
      <c r="K1404" s="3">
        <v>107.45</v>
      </c>
      <c r="L1404" s="3">
        <v>29.9212598425196</v>
      </c>
    </row>
    <row r="1405" spans="1:12" ht="15" customHeight="1" x14ac:dyDescent="0.25">
      <c r="A1405" s="101">
        <v>44482</v>
      </c>
      <c r="B1405" s="3">
        <v>117.3</v>
      </c>
      <c r="C1405" s="99">
        <v>2217359</v>
      </c>
      <c r="D1405" s="3">
        <v>1.7999999999999901</v>
      </c>
      <c r="E1405" s="3">
        <v>1.5584415584415501</v>
      </c>
      <c r="F1405" s="3">
        <v>1.55844712892518</v>
      </c>
      <c r="G1405" s="3">
        <v>147.27288999999999</v>
      </c>
      <c r="H1405" s="3">
        <v>65.661293588301405</v>
      </c>
      <c r="I1405" s="3">
        <v>116</v>
      </c>
      <c r="J1405" s="3">
        <v>119.3</v>
      </c>
      <c r="K1405" s="3">
        <v>114.95</v>
      </c>
      <c r="L1405" s="3">
        <v>31.9460067491563</v>
      </c>
    </row>
    <row r="1406" spans="1:12" ht="15" customHeight="1" x14ac:dyDescent="0.25">
      <c r="A1406" s="101">
        <v>44483</v>
      </c>
      <c r="B1406" s="3">
        <v>117.4</v>
      </c>
      <c r="C1406" s="99">
        <v>2907769</v>
      </c>
      <c r="D1406" s="3">
        <v>0.100000000000008</v>
      </c>
      <c r="E1406" s="3">
        <v>8.5251491901105994E-2</v>
      </c>
      <c r="F1406" s="3">
        <v>8.5249905804118897E-2</v>
      </c>
      <c r="G1406" s="3">
        <v>147.39843999999999</v>
      </c>
      <c r="H1406" s="3">
        <v>65.8025196850393</v>
      </c>
      <c r="I1406" s="3">
        <v>118.6</v>
      </c>
      <c r="J1406" s="3">
        <v>121.15</v>
      </c>
      <c r="K1406" s="3">
        <v>115.85</v>
      </c>
      <c r="L1406" s="3">
        <v>32.058492688413899</v>
      </c>
    </row>
    <row r="1407" spans="1:12" ht="15" customHeight="1" x14ac:dyDescent="0.25">
      <c r="A1407" s="101">
        <v>44484</v>
      </c>
      <c r="B1407" s="3">
        <v>117.75</v>
      </c>
      <c r="C1407" s="99">
        <v>1858928</v>
      </c>
      <c r="D1407" s="3">
        <v>0.34999999999999398</v>
      </c>
      <c r="E1407" s="3">
        <v>0.298126064735937</v>
      </c>
      <c r="F1407" s="3">
        <v>0.29811713068335</v>
      </c>
      <c r="G1407" s="3">
        <v>147.83786000000001</v>
      </c>
      <c r="H1407" s="3">
        <v>66.296805399324995</v>
      </c>
      <c r="I1407" s="3">
        <v>117.85</v>
      </c>
      <c r="J1407" s="3">
        <v>118.45</v>
      </c>
      <c r="K1407" s="3">
        <v>115.6</v>
      </c>
      <c r="L1407" s="3">
        <v>32.452193475815498</v>
      </c>
    </row>
    <row r="1408" spans="1:12" ht="15" customHeight="1" x14ac:dyDescent="0.25">
      <c r="A1408" s="101">
        <v>44487</v>
      </c>
      <c r="B1408" s="3">
        <v>122</v>
      </c>
      <c r="C1408" s="99">
        <v>1971284</v>
      </c>
      <c r="D1408" s="3">
        <v>4.25</v>
      </c>
      <c r="E1408" s="3">
        <v>3.6093418259023302</v>
      </c>
      <c r="F1408" s="3">
        <v>3.6093460768439098</v>
      </c>
      <c r="G1408" s="3">
        <v>153.17384000000001</v>
      </c>
      <c r="H1408" s="3">
        <v>72.299032620922304</v>
      </c>
      <c r="I1408" s="3">
        <v>118.3</v>
      </c>
      <c r="J1408" s="3">
        <v>122.15</v>
      </c>
      <c r="K1408" s="3">
        <v>117.4</v>
      </c>
      <c r="L1408" s="3">
        <v>37.2328458942632</v>
      </c>
    </row>
    <row r="1409" spans="1:12" ht="15" customHeight="1" x14ac:dyDescent="0.25">
      <c r="A1409" s="101">
        <v>44488</v>
      </c>
      <c r="B1409" s="3">
        <v>123.05</v>
      </c>
      <c r="C1409" s="99">
        <v>1799190</v>
      </c>
      <c r="D1409" s="3">
        <v>1.0499999999999901</v>
      </c>
      <c r="E1409" s="3">
        <v>0.860655737704907</v>
      </c>
      <c r="F1409" s="3">
        <v>0.86065610159018402</v>
      </c>
      <c r="G1409" s="3">
        <v>154.49214000000001</v>
      </c>
      <c r="H1409" s="3">
        <v>73.781934758155202</v>
      </c>
      <c r="I1409" s="3">
        <v>122.85</v>
      </c>
      <c r="J1409" s="3">
        <v>123.9</v>
      </c>
      <c r="K1409" s="3">
        <v>119.55</v>
      </c>
      <c r="L1409" s="3">
        <v>38.413948256467897</v>
      </c>
    </row>
    <row r="1410" spans="1:12" ht="15" customHeight="1" x14ac:dyDescent="0.25">
      <c r="A1410" s="101">
        <v>44489</v>
      </c>
      <c r="B1410" s="3">
        <v>120.15</v>
      </c>
      <c r="C1410" s="99">
        <v>1352455</v>
      </c>
      <c r="D1410" s="3">
        <v>-2.8999999999999901</v>
      </c>
      <c r="E1410" s="3">
        <v>-2.3567655424624001</v>
      </c>
      <c r="F1410" s="3">
        <v>-2.3567671468593798</v>
      </c>
      <c r="G1410" s="3">
        <v>150.85112000000001</v>
      </c>
      <c r="H1410" s="3">
        <v>69.686299212598399</v>
      </c>
      <c r="I1410" s="3">
        <v>123</v>
      </c>
      <c r="J1410" s="3">
        <v>123</v>
      </c>
      <c r="K1410" s="3">
        <v>119.6</v>
      </c>
      <c r="L1410" s="3">
        <v>35.151856017997702</v>
      </c>
    </row>
    <row r="1411" spans="1:12" ht="15" customHeight="1" x14ac:dyDescent="0.25">
      <c r="A1411" s="101">
        <v>44490</v>
      </c>
      <c r="B1411" s="3">
        <v>120.8</v>
      </c>
      <c r="C1411" s="99">
        <v>1717558</v>
      </c>
      <c r="D1411" s="3">
        <v>0.64999999999999103</v>
      </c>
      <c r="E1411" s="3">
        <v>0.54099042863087199</v>
      </c>
      <c r="F1411" s="3">
        <v>0.54099697768235</v>
      </c>
      <c r="G1411" s="3">
        <v>151.66721999999999</v>
      </c>
      <c r="H1411" s="3">
        <v>70.604296962879602</v>
      </c>
      <c r="I1411" s="3">
        <v>119.95</v>
      </c>
      <c r="J1411" s="3">
        <v>122.65</v>
      </c>
      <c r="K1411" s="3">
        <v>119.2</v>
      </c>
      <c r="L1411" s="3">
        <v>35.883014623172002</v>
      </c>
    </row>
    <row r="1412" spans="1:12" ht="15" customHeight="1" x14ac:dyDescent="0.25">
      <c r="A1412" s="101">
        <v>44491</v>
      </c>
      <c r="B1412" s="3">
        <v>121.65</v>
      </c>
      <c r="C1412" s="99">
        <v>1646453</v>
      </c>
      <c r="D1412" s="3">
        <v>0.85000000000000797</v>
      </c>
      <c r="E1412" s="3">
        <v>0.70364238410596203</v>
      </c>
      <c r="F1412" s="3">
        <v>0.70363259773602504</v>
      </c>
      <c r="G1412" s="3">
        <v>152.73439999999999</v>
      </c>
      <c r="H1412" s="3">
        <v>71.804724409448795</v>
      </c>
      <c r="I1412" s="3">
        <v>121.5</v>
      </c>
      <c r="J1412" s="3">
        <v>121.8</v>
      </c>
      <c r="K1412" s="3">
        <v>120.2</v>
      </c>
      <c r="L1412" s="3">
        <v>36.839145106861601</v>
      </c>
    </row>
    <row r="1413" spans="1:12" ht="15" customHeight="1" x14ac:dyDescent="0.25">
      <c r="A1413" s="101">
        <v>44494</v>
      </c>
      <c r="B1413" s="3">
        <v>123.5</v>
      </c>
      <c r="C1413" s="99">
        <v>1499073</v>
      </c>
      <c r="D1413" s="3">
        <v>1.8499999999999901</v>
      </c>
      <c r="E1413" s="3">
        <v>1.52075626798191</v>
      </c>
      <c r="F1413" s="3">
        <v>1.5207641500539499</v>
      </c>
      <c r="G1413" s="3">
        <v>155.05713</v>
      </c>
      <c r="H1413" s="3">
        <v>74.417469066366607</v>
      </c>
      <c r="I1413" s="3">
        <v>121.65</v>
      </c>
      <c r="J1413" s="3">
        <v>124.25</v>
      </c>
      <c r="K1413" s="3">
        <v>120.65</v>
      </c>
      <c r="L1413" s="3">
        <v>38.920134983127099</v>
      </c>
    </row>
    <row r="1414" spans="1:12" ht="15" customHeight="1" x14ac:dyDescent="0.25">
      <c r="A1414" s="101">
        <v>44495</v>
      </c>
      <c r="B1414" s="3">
        <v>128.30000000000001</v>
      </c>
      <c r="C1414" s="99">
        <v>2598802</v>
      </c>
      <c r="D1414" s="3">
        <v>4.8000000000000096</v>
      </c>
      <c r="E1414" s="3">
        <v>3.8866396761133699</v>
      </c>
      <c r="F1414" s="3">
        <v>3.88663197880678</v>
      </c>
      <c r="G1414" s="3">
        <v>161.08363</v>
      </c>
      <c r="H1414" s="3">
        <v>81.196434195725502</v>
      </c>
      <c r="I1414" s="3">
        <v>124.5</v>
      </c>
      <c r="J1414" s="3">
        <v>128.65</v>
      </c>
      <c r="K1414" s="3">
        <v>121</v>
      </c>
      <c r="L1414" s="3">
        <v>44.319460067491498</v>
      </c>
    </row>
    <row r="1415" spans="1:12" ht="15" customHeight="1" x14ac:dyDescent="0.25">
      <c r="A1415" s="101">
        <v>44496</v>
      </c>
      <c r="B1415" s="3">
        <v>116.7</v>
      </c>
      <c r="C1415" s="99">
        <v>9807113</v>
      </c>
      <c r="D1415" s="3">
        <v>-11.6</v>
      </c>
      <c r="E1415" s="3">
        <v>-9.04130943102105</v>
      </c>
      <c r="F1415" s="3">
        <v>-9.0413097842406298</v>
      </c>
      <c r="G1415" s="3">
        <v>146.51956000000001</v>
      </c>
      <c r="H1415" s="3">
        <v>64.813903262092197</v>
      </c>
      <c r="I1415" s="3">
        <v>106</v>
      </c>
      <c r="J1415" s="3">
        <v>117</v>
      </c>
      <c r="K1415" s="3">
        <v>105</v>
      </c>
      <c r="L1415" s="3">
        <v>31.271091113610701</v>
      </c>
    </row>
    <row r="1416" spans="1:12" ht="15" customHeight="1" x14ac:dyDescent="0.25">
      <c r="A1416" s="101">
        <v>44497</v>
      </c>
      <c r="B1416" s="3">
        <v>120.6</v>
      </c>
      <c r="C1416" s="99">
        <v>2727266</v>
      </c>
      <c r="D1416" s="3">
        <v>3.8999999999999901</v>
      </c>
      <c r="E1416" s="3">
        <v>3.3419023136246699</v>
      </c>
      <c r="F1416" s="3">
        <v>3.3419019276334101</v>
      </c>
      <c r="G1416" s="3">
        <v>151.4161</v>
      </c>
      <c r="H1416" s="3">
        <v>70.321822272215897</v>
      </c>
      <c r="I1416" s="3">
        <v>113.95</v>
      </c>
      <c r="J1416" s="3">
        <v>121.05</v>
      </c>
      <c r="K1416" s="3">
        <v>112.6</v>
      </c>
      <c r="L1416" s="3">
        <v>35.658042744656903</v>
      </c>
    </row>
    <row r="1417" spans="1:12" ht="15" customHeight="1" x14ac:dyDescent="0.25">
      <c r="A1417" s="101">
        <v>44498</v>
      </c>
      <c r="B1417" s="3">
        <v>120</v>
      </c>
      <c r="C1417" s="99">
        <v>1983511</v>
      </c>
      <c r="D1417" s="3">
        <v>-0.59999999999999398</v>
      </c>
      <c r="E1417" s="3">
        <v>-0.49751243781094301</v>
      </c>
      <c r="F1417" s="3">
        <v>-0.49750323776664901</v>
      </c>
      <c r="G1417" s="3">
        <v>150.6628</v>
      </c>
      <c r="H1417" s="3">
        <v>69.474465691788495</v>
      </c>
      <c r="I1417" s="3">
        <v>119.8</v>
      </c>
      <c r="J1417" s="3">
        <v>120.4</v>
      </c>
      <c r="K1417" s="3">
        <v>117.95</v>
      </c>
      <c r="L1417" s="3">
        <v>34.983127109111301</v>
      </c>
    </row>
    <row r="1418" spans="1:12" ht="15" customHeight="1" x14ac:dyDescent="0.25">
      <c r="A1418" s="101">
        <v>44501</v>
      </c>
      <c r="B1418" s="3">
        <v>118.15</v>
      </c>
      <c r="C1418" s="99">
        <v>1585164</v>
      </c>
      <c r="D1418" s="3">
        <v>-1.8499999999999901</v>
      </c>
      <c r="E1418" s="3">
        <v>-1.5416666666666601</v>
      </c>
      <c r="F1418" s="3">
        <v>-1.54167452085054</v>
      </c>
      <c r="G1418" s="3">
        <v>148.34007</v>
      </c>
      <c r="H1418" s="3">
        <v>66.861721034870598</v>
      </c>
      <c r="I1418" s="3">
        <v>120.25</v>
      </c>
      <c r="J1418" s="3">
        <v>122.65</v>
      </c>
      <c r="K1418" s="3">
        <v>117.1</v>
      </c>
      <c r="L1418" s="3">
        <v>32.902137232845803</v>
      </c>
    </row>
    <row r="1419" spans="1:12" ht="15" customHeight="1" x14ac:dyDescent="0.25">
      <c r="A1419" s="101">
        <v>44502</v>
      </c>
      <c r="B1419" s="3">
        <v>113.3</v>
      </c>
      <c r="C1419" s="99">
        <v>2012578</v>
      </c>
      <c r="D1419" s="3">
        <v>-4.8499999999999996</v>
      </c>
      <c r="E1419" s="3">
        <v>-4.1049513330511997</v>
      </c>
      <c r="F1419" s="3">
        <v>-4.10493941387515</v>
      </c>
      <c r="G1419" s="3">
        <v>142.2508</v>
      </c>
      <c r="H1419" s="3">
        <v>60.012148481439802</v>
      </c>
      <c r="I1419" s="3">
        <v>117.9</v>
      </c>
      <c r="J1419" s="3">
        <v>118.35</v>
      </c>
      <c r="K1419" s="3">
        <v>112.9</v>
      </c>
      <c r="L1419" s="3">
        <v>27.446569178852599</v>
      </c>
    </row>
    <row r="1420" spans="1:12" ht="15" customHeight="1" x14ac:dyDescent="0.25">
      <c r="A1420" s="101">
        <v>44503</v>
      </c>
      <c r="B1420" s="3">
        <v>113.35</v>
      </c>
      <c r="C1420" s="99">
        <v>1585722</v>
      </c>
      <c r="D1420" s="3">
        <v>4.9999999999997102E-2</v>
      </c>
      <c r="E1420" s="3">
        <v>4.4130626654892403E-2</v>
      </c>
      <c r="F1420" s="3">
        <v>4.4126289623669303E-2</v>
      </c>
      <c r="G1420" s="3">
        <v>142.31357</v>
      </c>
      <c r="H1420" s="3">
        <v>60.082755905511704</v>
      </c>
      <c r="I1420" s="3">
        <v>113</v>
      </c>
      <c r="J1420" s="3">
        <v>114.4</v>
      </c>
      <c r="K1420" s="3">
        <v>110.25</v>
      </c>
      <c r="L1420" s="3">
        <v>27.5028121484814</v>
      </c>
    </row>
    <row r="1421" spans="1:12" ht="15" customHeight="1" x14ac:dyDescent="0.25">
      <c r="A1421" s="101">
        <v>44504</v>
      </c>
      <c r="B1421" s="3">
        <v>114.2</v>
      </c>
      <c r="C1421" s="99">
        <v>1542900</v>
      </c>
      <c r="D1421" s="3">
        <v>0.85000000000000797</v>
      </c>
      <c r="E1421" s="3">
        <v>0.74988972209970495</v>
      </c>
      <c r="F1421" s="3">
        <v>0.74987929822856103</v>
      </c>
      <c r="G1421" s="3">
        <v>143.38075000000001</v>
      </c>
      <c r="H1421" s="3">
        <v>61.283183352080897</v>
      </c>
      <c r="I1421" s="3">
        <v>113.35</v>
      </c>
      <c r="J1421" s="3">
        <v>115.65</v>
      </c>
      <c r="K1421" s="3">
        <v>112.05</v>
      </c>
      <c r="L1421" s="3">
        <v>28.458942632170899</v>
      </c>
    </row>
    <row r="1422" spans="1:12" ht="15" customHeight="1" x14ac:dyDescent="0.25">
      <c r="A1422" s="101">
        <v>44505</v>
      </c>
      <c r="B1422" s="3">
        <v>114.75</v>
      </c>
      <c r="C1422" s="99">
        <v>482692</v>
      </c>
      <c r="D1422" s="3">
        <v>0.54999999999999705</v>
      </c>
      <c r="E1422" s="3">
        <v>0.481611208406307</v>
      </c>
      <c r="F1422" s="3">
        <v>0.48161276879916598</v>
      </c>
      <c r="G1422" s="3">
        <v>144.07129</v>
      </c>
      <c r="H1422" s="3">
        <v>62.059943757030297</v>
      </c>
      <c r="I1422" s="3">
        <v>113.9</v>
      </c>
      <c r="J1422" s="3">
        <v>115.6</v>
      </c>
      <c r="K1422" s="3">
        <v>113.2</v>
      </c>
      <c r="L1422" s="3">
        <v>29.0776152980877</v>
      </c>
    </row>
    <row r="1423" spans="1:12" ht="15" customHeight="1" x14ac:dyDescent="0.25">
      <c r="A1423" s="101">
        <v>44508</v>
      </c>
      <c r="B1423" s="3">
        <v>112.05</v>
      </c>
      <c r="C1423" s="99">
        <v>1302282</v>
      </c>
      <c r="D1423" s="3">
        <v>-2.7</v>
      </c>
      <c r="E1423" s="3">
        <v>-2.3529411764705901</v>
      </c>
      <c r="F1423" s="3">
        <v>-2.35293929831544</v>
      </c>
      <c r="G1423" s="3">
        <v>140.68137999999999</v>
      </c>
      <c r="H1423" s="3">
        <v>58.246771653543199</v>
      </c>
      <c r="I1423" s="3">
        <v>114.6</v>
      </c>
      <c r="J1423" s="3">
        <v>114.75</v>
      </c>
      <c r="K1423" s="3">
        <v>111.1</v>
      </c>
      <c r="L1423" s="3">
        <v>26.040494938132699</v>
      </c>
    </row>
    <row r="1424" spans="1:12" ht="15" customHeight="1" x14ac:dyDescent="0.25">
      <c r="A1424" s="101">
        <v>44509</v>
      </c>
      <c r="B1424" s="3">
        <v>114.3</v>
      </c>
      <c r="C1424" s="99">
        <v>1034954.99999999</v>
      </c>
      <c r="D1424" s="3">
        <v>2.25</v>
      </c>
      <c r="E1424" s="3">
        <v>2.0080321285140501</v>
      </c>
      <c r="F1424" s="3">
        <v>2.0080411494399502</v>
      </c>
      <c r="G1424" s="3">
        <v>143.50631999999999</v>
      </c>
      <c r="H1424" s="3">
        <v>61.424431946006699</v>
      </c>
      <c r="I1424" s="3">
        <v>111.9</v>
      </c>
      <c r="J1424" s="3">
        <v>116.75</v>
      </c>
      <c r="K1424" s="3">
        <v>111.7</v>
      </c>
      <c r="L1424" s="3">
        <v>28.571428571428498</v>
      </c>
    </row>
    <row r="1425" spans="1:12" ht="15" customHeight="1" x14ac:dyDescent="0.25">
      <c r="A1425" s="101">
        <v>44510</v>
      </c>
      <c r="B1425" s="3">
        <v>111.9</v>
      </c>
      <c r="C1425" s="99">
        <v>1222040</v>
      </c>
      <c r="D1425" s="3">
        <v>-2.3999999999999901</v>
      </c>
      <c r="E1425" s="3">
        <v>-2.0997375328083798</v>
      </c>
      <c r="F1425" s="3">
        <v>-2.0997402762470498</v>
      </c>
      <c r="G1425" s="3">
        <v>140.49306000000001</v>
      </c>
      <c r="H1425" s="3">
        <v>58.034938132733402</v>
      </c>
      <c r="I1425" s="3">
        <v>114.3</v>
      </c>
      <c r="J1425" s="3">
        <v>114.55</v>
      </c>
      <c r="K1425" s="3">
        <v>111.1</v>
      </c>
      <c r="L1425" s="3">
        <v>25.871766029246299</v>
      </c>
    </row>
    <row r="1426" spans="1:12" ht="15" customHeight="1" x14ac:dyDescent="0.25">
      <c r="A1426" s="101">
        <v>44511</v>
      </c>
      <c r="B1426" s="3">
        <v>112.05</v>
      </c>
      <c r="C1426" s="99">
        <v>1334634</v>
      </c>
      <c r="D1426" s="3">
        <v>0.149999999999991</v>
      </c>
      <c r="E1426" s="3">
        <v>0.134048257372643</v>
      </c>
      <c r="F1426" s="3">
        <v>0.134042208205853</v>
      </c>
      <c r="G1426" s="3">
        <v>140.68137999999999</v>
      </c>
      <c r="H1426" s="3">
        <v>58.246771653543199</v>
      </c>
      <c r="I1426" s="3">
        <v>111.65</v>
      </c>
      <c r="J1426" s="3">
        <v>112.55</v>
      </c>
      <c r="K1426" s="3">
        <v>108.9</v>
      </c>
      <c r="L1426" s="3">
        <v>26.040494938132699</v>
      </c>
    </row>
    <row r="1427" spans="1:12" ht="15" customHeight="1" x14ac:dyDescent="0.25">
      <c r="A1427" s="101">
        <v>44512</v>
      </c>
      <c r="B1427" s="3">
        <v>110.9</v>
      </c>
      <c r="C1427" s="99">
        <v>1537637</v>
      </c>
      <c r="D1427" s="3">
        <v>-1.1499999999999899</v>
      </c>
      <c r="E1427" s="3">
        <v>-1.0263275323516201</v>
      </c>
      <c r="F1427" s="3">
        <v>0.70504710715804098</v>
      </c>
      <c r="G1427" s="3">
        <v>141.67325</v>
      </c>
      <c r="H1427" s="3">
        <v>59.362485939257503</v>
      </c>
      <c r="I1427" s="3">
        <v>110.45</v>
      </c>
      <c r="J1427" s="3">
        <v>110.9</v>
      </c>
      <c r="K1427" s="3">
        <v>108.5</v>
      </c>
      <c r="L1427" s="3">
        <v>24.746906636670399</v>
      </c>
    </row>
    <row r="1428" spans="1:12" ht="15" customHeight="1" x14ac:dyDescent="0.25">
      <c r="A1428" s="101">
        <v>44515</v>
      </c>
      <c r="B1428" s="3">
        <v>111.2</v>
      </c>
      <c r="C1428" s="99">
        <v>1165224</v>
      </c>
      <c r="D1428" s="3">
        <v>0.29999999999999699</v>
      </c>
      <c r="E1428" s="3">
        <v>0.27051397655544202</v>
      </c>
      <c r="F1428" s="3">
        <v>0.27050978219247401</v>
      </c>
      <c r="G1428" s="3">
        <v>142.05649</v>
      </c>
      <c r="H1428" s="3">
        <v>59.793577052868301</v>
      </c>
      <c r="I1428" s="3">
        <v>110.9</v>
      </c>
      <c r="J1428" s="3">
        <v>113.25</v>
      </c>
      <c r="K1428" s="3">
        <v>110.75</v>
      </c>
      <c r="L1428" s="3">
        <v>25.084364454443101</v>
      </c>
    </row>
    <row r="1429" spans="1:12" ht="15" customHeight="1" x14ac:dyDescent="0.25">
      <c r="A1429" s="101">
        <v>44516</v>
      </c>
      <c r="B1429" s="3">
        <v>109.75</v>
      </c>
      <c r="C1429" s="99">
        <v>1544125</v>
      </c>
      <c r="D1429" s="3">
        <v>-1.45</v>
      </c>
      <c r="E1429" s="3">
        <v>-1.30395683453237</v>
      </c>
      <c r="F1429" s="3">
        <v>-1.3039601358586199</v>
      </c>
      <c r="G1429" s="3">
        <v>140.20412999999999</v>
      </c>
      <c r="H1429" s="3">
        <v>57.709932508436403</v>
      </c>
      <c r="I1429" s="3">
        <v>111.3</v>
      </c>
      <c r="J1429" s="3">
        <v>112.15</v>
      </c>
      <c r="K1429" s="3">
        <v>109.4</v>
      </c>
      <c r="L1429" s="3">
        <v>23.453318335207999</v>
      </c>
    </row>
    <row r="1430" spans="1:12" ht="15" customHeight="1" x14ac:dyDescent="0.25">
      <c r="A1430" s="101">
        <v>44517</v>
      </c>
      <c r="B1430" s="3">
        <v>108.5</v>
      </c>
      <c r="C1430" s="99">
        <v>1239531</v>
      </c>
      <c r="D1430" s="3">
        <v>-1.25</v>
      </c>
      <c r="E1430" s="3">
        <v>-1.13895216400911</v>
      </c>
      <c r="F1430" s="3">
        <v>-1.1389464775395499</v>
      </c>
      <c r="G1430" s="3">
        <v>138.60728</v>
      </c>
      <c r="H1430" s="3">
        <v>55.913700787401503</v>
      </c>
      <c r="I1430" s="3">
        <v>109.5</v>
      </c>
      <c r="J1430" s="3">
        <v>110.05</v>
      </c>
      <c r="K1430" s="3">
        <v>107.5</v>
      </c>
      <c r="L1430" s="3">
        <v>22.0472440944881</v>
      </c>
    </row>
    <row r="1431" spans="1:12" ht="15" customHeight="1" x14ac:dyDescent="0.25">
      <c r="A1431" s="101">
        <v>44518</v>
      </c>
      <c r="B1431" s="3">
        <v>109.05</v>
      </c>
      <c r="C1431" s="99">
        <v>891451</v>
      </c>
      <c r="D1431" s="3">
        <v>0.54999999999999705</v>
      </c>
      <c r="E1431" s="3">
        <v>0.50691244239631195</v>
      </c>
      <c r="F1431" s="3">
        <v>0.50691421114388202</v>
      </c>
      <c r="G1431" s="3">
        <v>139.3099</v>
      </c>
      <c r="H1431" s="3">
        <v>56.704049493813201</v>
      </c>
      <c r="I1431" s="3">
        <v>108.35</v>
      </c>
      <c r="J1431" s="3">
        <v>110.3</v>
      </c>
      <c r="K1431" s="3">
        <v>108.1</v>
      </c>
      <c r="L1431" s="3">
        <v>22.665916760404901</v>
      </c>
    </row>
    <row r="1432" spans="1:12" ht="15" customHeight="1" x14ac:dyDescent="0.25">
      <c r="A1432" s="101">
        <v>44519</v>
      </c>
      <c r="B1432" s="3">
        <v>109</v>
      </c>
      <c r="C1432" s="99">
        <v>1096048</v>
      </c>
      <c r="D1432" s="3">
        <v>-4.9999999999997102E-2</v>
      </c>
      <c r="E1432" s="3">
        <v>-4.5850527281065999E-2</v>
      </c>
      <c r="F1432" s="3">
        <v>-4.58546018624717E-2</v>
      </c>
      <c r="G1432" s="3">
        <v>139.24601999999999</v>
      </c>
      <c r="H1432" s="3">
        <v>56.632193475815498</v>
      </c>
      <c r="I1432" s="3">
        <v>109.55</v>
      </c>
      <c r="J1432" s="3">
        <v>109.7</v>
      </c>
      <c r="K1432" s="3">
        <v>107.05</v>
      </c>
      <c r="L1432" s="3">
        <v>22.6096737907761</v>
      </c>
    </row>
    <row r="1433" spans="1:12" ht="15" customHeight="1" x14ac:dyDescent="0.25">
      <c r="A1433" s="101">
        <v>44522</v>
      </c>
      <c r="B1433" s="3">
        <v>106.7</v>
      </c>
      <c r="C1433" s="99">
        <v>1292451</v>
      </c>
      <c r="D1433" s="3">
        <v>-2.2999999999999901</v>
      </c>
      <c r="E1433" s="3">
        <v>-2.1100917431192601</v>
      </c>
      <c r="F1433" s="3">
        <v>-2.1100926259867201</v>
      </c>
      <c r="G1433" s="3">
        <v>136.30779999999999</v>
      </c>
      <c r="H1433" s="3">
        <v>53.327109111360997</v>
      </c>
      <c r="I1433" s="3">
        <v>109.95</v>
      </c>
      <c r="J1433" s="3">
        <v>110.25</v>
      </c>
      <c r="K1433" s="3">
        <v>105.55</v>
      </c>
      <c r="L1433" s="3">
        <v>20.022497187851499</v>
      </c>
    </row>
    <row r="1434" spans="1:12" ht="15" customHeight="1" x14ac:dyDescent="0.25">
      <c r="A1434" s="101">
        <v>44523</v>
      </c>
      <c r="B1434" s="3">
        <v>106</v>
      </c>
      <c r="C1434" s="99">
        <v>1143469</v>
      </c>
      <c r="D1434" s="3">
        <v>-0.70000000000000195</v>
      </c>
      <c r="E1434" s="3">
        <v>-0.65604498594189398</v>
      </c>
      <c r="F1434" s="3">
        <v>-0.65604462840717004</v>
      </c>
      <c r="G1434" s="3">
        <v>135.41355999999999</v>
      </c>
      <c r="H1434" s="3">
        <v>52.321214848143903</v>
      </c>
      <c r="I1434" s="3">
        <v>105.8</v>
      </c>
      <c r="J1434" s="3">
        <v>107.2</v>
      </c>
      <c r="K1434" s="3">
        <v>104.4</v>
      </c>
      <c r="L1434" s="3">
        <v>19.235095613048301</v>
      </c>
    </row>
    <row r="1435" spans="1:12" ht="15" customHeight="1" x14ac:dyDescent="0.25">
      <c r="A1435" s="101">
        <v>44524</v>
      </c>
      <c r="B1435" s="3">
        <v>104.85</v>
      </c>
      <c r="C1435" s="99">
        <v>1619064</v>
      </c>
      <c r="D1435" s="3">
        <v>-1.1499999999999999</v>
      </c>
      <c r="E1435" s="3">
        <v>-1.0849056603773599</v>
      </c>
      <c r="F1435" s="3">
        <v>-1.0848987353999</v>
      </c>
      <c r="G1435" s="3">
        <v>133.94445999999999</v>
      </c>
      <c r="H1435" s="3">
        <v>50.668683914510602</v>
      </c>
      <c r="I1435" s="3">
        <v>105.8</v>
      </c>
      <c r="J1435" s="3">
        <v>106.2</v>
      </c>
      <c r="K1435" s="3">
        <v>103.25</v>
      </c>
      <c r="L1435" s="3">
        <v>17.941507311586001</v>
      </c>
    </row>
    <row r="1436" spans="1:12" ht="15" customHeight="1" x14ac:dyDescent="0.25">
      <c r="A1436" s="101">
        <v>44525</v>
      </c>
      <c r="B1436" s="3">
        <v>103.85</v>
      </c>
      <c r="C1436" s="99">
        <v>1253549</v>
      </c>
      <c r="D1436" s="3">
        <v>-1</v>
      </c>
      <c r="E1436" s="3">
        <v>-0.95374344301383196</v>
      </c>
      <c r="F1436" s="3">
        <v>-0.95375351843592904</v>
      </c>
      <c r="G1436" s="3">
        <v>132.66695999999999</v>
      </c>
      <c r="H1436" s="3">
        <v>49.231676040494897</v>
      </c>
      <c r="I1436" s="3">
        <v>105.35</v>
      </c>
      <c r="J1436" s="3">
        <v>107.2</v>
      </c>
      <c r="K1436" s="3">
        <v>103</v>
      </c>
      <c r="L1436" s="3">
        <v>16.816647919010101</v>
      </c>
    </row>
    <row r="1437" spans="1:12" ht="15" customHeight="1" x14ac:dyDescent="0.25">
      <c r="A1437" s="101">
        <v>44526</v>
      </c>
      <c r="B1437" s="3">
        <v>103.15</v>
      </c>
      <c r="C1437" s="99">
        <v>1819109</v>
      </c>
      <c r="D1437" s="3">
        <v>-0.69999999999998797</v>
      </c>
      <c r="E1437" s="3">
        <v>-0.67404910929224005</v>
      </c>
      <c r="F1437" s="3">
        <v>-0.67403368555365395</v>
      </c>
      <c r="G1437" s="3">
        <v>131.77274</v>
      </c>
      <c r="H1437" s="3">
        <v>48.225804274465602</v>
      </c>
      <c r="I1437" s="3">
        <v>100.65</v>
      </c>
      <c r="J1437" s="3">
        <v>104.45</v>
      </c>
      <c r="K1437" s="3">
        <v>99.72</v>
      </c>
      <c r="L1437" s="3">
        <v>16.0292463442069</v>
      </c>
    </row>
    <row r="1438" spans="1:12" ht="15" customHeight="1" x14ac:dyDescent="0.25">
      <c r="A1438" s="101">
        <v>44529</v>
      </c>
      <c r="B1438" s="3">
        <v>104.7</v>
      </c>
      <c r="C1438" s="99">
        <v>1019907</v>
      </c>
      <c r="D1438" s="3">
        <v>1.5499999999999901</v>
      </c>
      <c r="E1438" s="3">
        <v>1.5026660203586799</v>
      </c>
      <c r="F1438" s="3">
        <v>1.5026476644562401</v>
      </c>
      <c r="G1438" s="3">
        <v>133.75282000000001</v>
      </c>
      <c r="H1438" s="3">
        <v>50.4531158605174</v>
      </c>
      <c r="I1438" s="3">
        <v>103.4</v>
      </c>
      <c r="J1438" s="3">
        <v>106.6</v>
      </c>
      <c r="K1438" s="3">
        <v>103</v>
      </c>
      <c r="L1438" s="3">
        <v>17.772778402699601</v>
      </c>
    </row>
    <row r="1439" spans="1:12" ht="15" customHeight="1" x14ac:dyDescent="0.25">
      <c r="A1439" s="101">
        <v>44530</v>
      </c>
      <c r="B1439" s="3">
        <v>101.05</v>
      </c>
      <c r="C1439" s="99">
        <v>1925375</v>
      </c>
      <c r="D1439" s="3">
        <v>-3.65</v>
      </c>
      <c r="E1439" s="3">
        <v>-3.48615090735434</v>
      </c>
      <c r="F1439" s="3">
        <v>-3.4861395819542298</v>
      </c>
      <c r="G1439" s="3">
        <v>129.09001000000001</v>
      </c>
      <c r="H1439" s="3">
        <v>45.208110236220399</v>
      </c>
      <c r="I1439" s="3">
        <v>103.65</v>
      </c>
      <c r="J1439" s="3">
        <v>105.5</v>
      </c>
      <c r="K1439" s="3">
        <v>100.9</v>
      </c>
      <c r="L1439" s="3">
        <v>13.6670416197975</v>
      </c>
    </row>
    <row r="1440" spans="1:12" ht="15" customHeight="1" x14ac:dyDescent="0.25">
      <c r="A1440" s="101">
        <v>44531</v>
      </c>
      <c r="B1440" s="3">
        <v>103.65</v>
      </c>
      <c r="C1440" s="99">
        <v>962761</v>
      </c>
      <c r="D1440" s="3">
        <v>2.6</v>
      </c>
      <c r="E1440" s="3">
        <v>2.57298367144978</v>
      </c>
      <c r="F1440" s="3">
        <v>2.5729798920923499</v>
      </c>
      <c r="G1440" s="3">
        <v>132.41147000000001</v>
      </c>
      <c r="H1440" s="3">
        <v>48.944285714285698</v>
      </c>
      <c r="I1440" s="3">
        <v>101.8</v>
      </c>
      <c r="J1440" s="3">
        <v>104.7</v>
      </c>
      <c r="K1440" s="3">
        <v>101.55</v>
      </c>
      <c r="L1440" s="3">
        <v>16.5916760404949</v>
      </c>
    </row>
    <row r="1441" spans="1:12" ht="15" customHeight="1" x14ac:dyDescent="0.25">
      <c r="A1441" s="101">
        <v>44532</v>
      </c>
      <c r="B1441" s="3">
        <v>100.45</v>
      </c>
      <c r="C1441" s="99">
        <v>1527259</v>
      </c>
      <c r="D1441" s="3">
        <v>-3.2</v>
      </c>
      <c r="E1441" s="3">
        <v>-3.0873130728412899</v>
      </c>
      <c r="F1441" s="3">
        <v>-3.08730807081895</v>
      </c>
      <c r="G1441" s="3">
        <v>128.32352</v>
      </c>
      <c r="H1441" s="3">
        <v>44.345916760404897</v>
      </c>
      <c r="I1441" s="3">
        <v>102.55</v>
      </c>
      <c r="J1441" s="3">
        <v>102.9</v>
      </c>
      <c r="K1441" s="3">
        <v>98.16</v>
      </c>
      <c r="L1441" s="3">
        <v>12.992125984251899</v>
      </c>
    </row>
    <row r="1442" spans="1:12" ht="15" customHeight="1" x14ac:dyDescent="0.25">
      <c r="A1442" s="101">
        <v>44533</v>
      </c>
      <c r="B1442" s="3">
        <v>100.9</v>
      </c>
      <c r="C1442" s="99">
        <v>1145781</v>
      </c>
      <c r="D1442" s="3">
        <v>0.45000000000000201</v>
      </c>
      <c r="E1442" s="3">
        <v>0.44798407167745402</v>
      </c>
      <c r="F1442" s="3">
        <v>0.44798490565096599</v>
      </c>
      <c r="G1442" s="3">
        <v>128.89839000000001</v>
      </c>
      <c r="H1442" s="3">
        <v>44.992564679414997</v>
      </c>
      <c r="I1442" s="3">
        <v>101.15</v>
      </c>
      <c r="J1442" s="3">
        <v>103.75</v>
      </c>
      <c r="K1442" s="3">
        <v>100.4</v>
      </c>
      <c r="L1442" s="3">
        <v>13.498312710911099</v>
      </c>
    </row>
    <row r="1443" spans="1:12" ht="15" customHeight="1" x14ac:dyDescent="0.25">
      <c r="A1443" s="101">
        <v>44536</v>
      </c>
      <c r="B1443" s="3">
        <v>101.45</v>
      </c>
      <c r="C1443" s="99">
        <v>1125264</v>
      </c>
      <c r="D1443" s="3">
        <v>0.54999999999999705</v>
      </c>
      <c r="E1443" s="3">
        <v>0.54509415262635696</v>
      </c>
      <c r="F1443" s="3">
        <v>0.54508826681232103</v>
      </c>
      <c r="G1443" s="3">
        <v>129.601</v>
      </c>
      <c r="H1443" s="3">
        <v>45.782902137232803</v>
      </c>
      <c r="I1443" s="3">
        <v>100.9</v>
      </c>
      <c r="J1443" s="3">
        <v>101.7</v>
      </c>
      <c r="K1443" s="3">
        <v>96.88</v>
      </c>
      <c r="L1443" s="3">
        <v>14.116985376827801</v>
      </c>
    </row>
    <row r="1444" spans="1:12" ht="15" customHeight="1" x14ac:dyDescent="0.25">
      <c r="A1444" s="101">
        <v>44537</v>
      </c>
      <c r="B1444" s="3">
        <v>105.55</v>
      </c>
      <c r="C1444" s="99">
        <v>1066285</v>
      </c>
      <c r="D1444" s="3">
        <v>4.0999999999999899</v>
      </c>
      <c r="E1444" s="3">
        <v>4.0413997042878202</v>
      </c>
      <c r="F1444" s="3">
        <v>4.0414040015123103</v>
      </c>
      <c r="G1444" s="3">
        <v>134.83869999999999</v>
      </c>
      <c r="H1444" s="3">
        <v>51.674578177727703</v>
      </c>
      <c r="I1444" s="3">
        <v>102.5</v>
      </c>
      <c r="J1444" s="3">
        <v>105.95</v>
      </c>
      <c r="K1444" s="3">
        <v>102.5</v>
      </c>
      <c r="L1444" s="3">
        <v>18.7289088863891</v>
      </c>
    </row>
    <row r="1445" spans="1:12" ht="15" customHeight="1" x14ac:dyDescent="0.25">
      <c r="A1445" s="101">
        <v>44538</v>
      </c>
      <c r="B1445" s="3">
        <v>105.35</v>
      </c>
      <c r="C1445" s="99">
        <v>998594</v>
      </c>
      <c r="D1445" s="3">
        <v>-0.20000000000000201</v>
      </c>
      <c r="E1445" s="3">
        <v>-0.189483657034583</v>
      </c>
      <c r="F1445" s="3">
        <v>-0.189493075800928</v>
      </c>
      <c r="G1445" s="3">
        <v>134.58319</v>
      </c>
      <c r="H1445" s="3">
        <v>51.387165354330698</v>
      </c>
      <c r="I1445" s="3">
        <v>105.55</v>
      </c>
      <c r="J1445" s="3">
        <v>106.8</v>
      </c>
      <c r="K1445" s="3">
        <v>104.4</v>
      </c>
      <c r="L1445" s="3">
        <v>18.503937007874001</v>
      </c>
    </row>
    <row r="1446" spans="1:12" ht="15" customHeight="1" x14ac:dyDescent="0.25">
      <c r="A1446" s="101">
        <v>44539</v>
      </c>
      <c r="B1446" s="3">
        <v>104.05</v>
      </c>
      <c r="C1446" s="99">
        <v>626868</v>
      </c>
      <c r="D1446" s="3">
        <v>-1.2999999999999901</v>
      </c>
      <c r="E1446" s="3">
        <v>-1.2339819648789701</v>
      </c>
      <c r="F1446" s="3">
        <v>-1.23397283122802</v>
      </c>
      <c r="G1446" s="3">
        <v>132.92247</v>
      </c>
      <c r="H1446" s="3">
        <v>49.519088863892001</v>
      </c>
      <c r="I1446" s="3">
        <v>105.75</v>
      </c>
      <c r="J1446" s="3">
        <v>106.6</v>
      </c>
      <c r="K1446" s="3">
        <v>103.4</v>
      </c>
      <c r="L1446" s="3">
        <v>17.0416197975252</v>
      </c>
    </row>
    <row r="1447" spans="1:12" ht="15" customHeight="1" x14ac:dyDescent="0.25">
      <c r="A1447" s="101">
        <v>44540</v>
      </c>
      <c r="B1447" s="3">
        <v>103.75</v>
      </c>
      <c r="C1447" s="99">
        <v>699456</v>
      </c>
      <c r="D1447" s="3">
        <v>-0.29999999999999699</v>
      </c>
      <c r="E1447" s="3">
        <v>-0.28832292167226797</v>
      </c>
      <c r="F1447" s="3">
        <v>-0.28832596926614501</v>
      </c>
      <c r="G1447" s="3">
        <v>132.53922</v>
      </c>
      <c r="H1447" s="3">
        <v>49.087986501687197</v>
      </c>
      <c r="I1447" s="3">
        <v>103.55</v>
      </c>
      <c r="J1447" s="3">
        <v>104.65</v>
      </c>
      <c r="K1447" s="3">
        <v>102.7</v>
      </c>
      <c r="L1447" s="3">
        <v>16.704161979752499</v>
      </c>
    </row>
    <row r="1448" spans="1:12" ht="15" customHeight="1" x14ac:dyDescent="0.25">
      <c r="A1448" s="101">
        <v>44543</v>
      </c>
      <c r="B1448" s="3">
        <v>101.05</v>
      </c>
      <c r="C1448" s="99">
        <v>1355995</v>
      </c>
      <c r="D1448" s="3">
        <v>-2.7</v>
      </c>
      <c r="E1448" s="3">
        <v>-2.6024096385542101</v>
      </c>
      <c r="F1448" s="3">
        <v>-2.60240704600493</v>
      </c>
      <c r="G1448" s="3">
        <v>129.09001000000001</v>
      </c>
      <c r="H1448" s="3">
        <v>45.208110236220399</v>
      </c>
      <c r="I1448" s="3">
        <v>104.45</v>
      </c>
      <c r="J1448" s="3">
        <v>105.7</v>
      </c>
      <c r="K1448" s="3">
        <v>99.76</v>
      </c>
      <c r="L1448" s="3">
        <v>13.6670416197975</v>
      </c>
    </row>
    <row r="1449" spans="1:12" ht="15" customHeight="1" x14ac:dyDescent="0.25">
      <c r="A1449" s="101">
        <v>44544</v>
      </c>
      <c r="B1449" s="3">
        <v>98.26</v>
      </c>
      <c r="C1449" s="99">
        <v>1679109</v>
      </c>
      <c r="D1449" s="3">
        <v>-2.7899999999999898</v>
      </c>
      <c r="E1449" s="3">
        <v>-2.7610094012864801</v>
      </c>
      <c r="F1449" s="3">
        <v>-2.7610068354631001</v>
      </c>
      <c r="G1449" s="3">
        <v>125.525826</v>
      </c>
      <c r="H1449" s="3">
        <v>41.198904386951597</v>
      </c>
      <c r="I1449" s="3">
        <v>100.95</v>
      </c>
      <c r="J1449" s="3">
        <v>101.1</v>
      </c>
      <c r="K1449" s="3">
        <v>97.68</v>
      </c>
      <c r="L1449" s="3">
        <v>10.5286839145106</v>
      </c>
    </row>
    <row r="1450" spans="1:12" ht="15" customHeight="1" x14ac:dyDescent="0.25">
      <c r="A1450" s="101">
        <v>44545</v>
      </c>
      <c r="B1450" s="3">
        <v>98.5</v>
      </c>
      <c r="C1450" s="99">
        <v>1130114</v>
      </c>
      <c r="D1450" s="3">
        <v>0.239999999999994</v>
      </c>
      <c r="E1450" s="3">
        <v>0.244249949114583</v>
      </c>
      <c r="F1450" s="3">
        <v>0.24423977899177199</v>
      </c>
      <c r="G1450" s="3">
        <v>125.83241</v>
      </c>
      <c r="H1450" s="3">
        <v>41.543768278965103</v>
      </c>
      <c r="I1450" s="3">
        <v>98.26</v>
      </c>
      <c r="J1450" s="3">
        <v>100.45</v>
      </c>
      <c r="K1450" s="3">
        <v>98.26</v>
      </c>
      <c r="L1450" s="3">
        <v>10.7986501687289</v>
      </c>
    </row>
    <row r="1451" spans="1:12" ht="15" customHeight="1" x14ac:dyDescent="0.25">
      <c r="A1451" s="101">
        <v>44546</v>
      </c>
      <c r="B1451" s="3">
        <v>98.5</v>
      </c>
      <c r="C1451" s="99">
        <v>929646</v>
      </c>
      <c r="D1451" s="3"/>
      <c r="E1451" s="3"/>
      <c r="F1451" s="3"/>
      <c r="G1451" s="3">
        <v>125.83241</v>
      </c>
      <c r="H1451" s="3">
        <v>41.543768278965103</v>
      </c>
      <c r="I1451" s="3">
        <v>99.36</v>
      </c>
      <c r="J1451" s="3">
        <v>100.4</v>
      </c>
      <c r="K1451" s="3">
        <v>97.7</v>
      </c>
      <c r="L1451" s="3">
        <v>10.7986501687289</v>
      </c>
    </row>
    <row r="1452" spans="1:12" ht="15" customHeight="1" x14ac:dyDescent="0.25">
      <c r="A1452" s="101">
        <v>44547</v>
      </c>
      <c r="B1452" s="3">
        <v>100.05</v>
      </c>
      <c r="C1452" s="99">
        <v>815483</v>
      </c>
      <c r="D1452" s="3">
        <v>1.5499999999999901</v>
      </c>
      <c r="E1452" s="3">
        <v>1.5736040609137101</v>
      </c>
      <c r="F1452" s="3">
        <v>1.57360889773947</v>
      </c>
      <c r="G1452" s="3">
        <v>127.81252000000001</v>
      </c>
      <c r="H1452" s="3">
        <v>43.771113610798601</v>
      </c>
      <c r="I1452" s="3">
        <v>98.48</v>
      </c>
      <c r="J1452" s="3">
        <v>100.7</v>
      </c>
      <c r="K1452" s="3">
        <v>97.7</v>
      </c>
      <c r="L1452" s="3">
        <v>12.542182227221501</v>
      </c>
    </row>
    <row r="1453" spans="1:12" ht="15" customHeight="1" x14ac:dyDescent="0.25">
      <c r="A1453" s="101">
        <v>44550</v>
      </c>
      <c r="B1453" s="3">
        <v>99.94</v>
      </c>
      <c r="C1453" s="99">
        <v>932684</v>
      </c>
      <c r="D1453" s="3">
        <v>-0.109999999999999</v>
      </c>
      <c r="E1453" s="3">
        <v>-0.10994502748625699</v>
      </c>
      <c r="F1453" s="3">
        <v>-0.10994228108482899</v>
      </c>
      <c r="G1453" s="3">
        <v>127.672</v>
      </c>
      <c r="H1453" s="3">
        <v>43.613048368953798</v>
      </c>
      <c r="I1453" s="3">
        <v>98.26</v>
      </c>
      <c r="J1453" s="3">
        <v>100.1</v>
      </c>
      <c r="K1453" s="3">
        <v>96.82</v>
      </c>
      <c r="L1453" s="3">
        <v>12.4184476940382</v>
      </c>
    </row>
    <row r="1454" spans="1:12" ht="15" customHeight="1" x14ac:dyDescent="0.25">
      <c r="A1454" s="101">
        <v>44551</v>
      </c>
      <c r="B1454" s="3">
        <v>101.95</v>
      </c>
      <c r="C1454" s="99">
        <v>689691</v>
      </c>
      <c r="D1454" s="3">
        <v>2.0099999999999998</v>
      </c>
      <c r="E1454" s="3">
        <v>2.0112067240344298</v>
      </c>
      <c r="F1454" s="3">
        <v>2.0112084090481801</v>
      </c>
      <c r="G1454" s="3">
        <v>130.23974999999999</v>
      </c>
      <c r="H1454" s="3">
        <v>46.501406074240698</v>
      </c>
      <c r="I1454" s="3">
        <v>100.3</v>
      </c>
      <c r="J1454" s="3">
        <v>102.5</v>
      </c>
      <c r="K1454" s="3">
        <v>99.8</v>
      </c>
      <c r="L1454" s="3">
        <v>14.6794150731158</v>
      </c>
    </row>
    <row r="1455" spans="1:12" ht="15" customHeight="1" x14ac:dyDescent="0.25">
      <c r="A1455" s="101">
        <v>44552</v>
      </c>
      <c r="B1455" s="3">
        <v>104.95</v>
      </c>
      <c r="C1455" s="99">
        <v>611199</v>
      </c>
      <c r="D1455" s="3">
        <v>3</v>
      </c>
      <c r="E1455" s="3">
        <v>2.94261893084846</v>
      </c>
      <c r="F1455" s="3">
        <v>2.9426116066715502</v>
      </c>
      <c r="G1455" s="3">
        <v>134.07220000000001</v>
      </c>
      <c r="H1455" s="3">
        <v>50.812373453318301</v>
      </c>
      <c r="I1455" s="3">
        <v>102</v>
      </c>
      <c r="J1455" s="3">
        <v>105.6</v>
      </c>
      <c r="K1455" s="3">
        <v>101</v>
      </c>
      <c r="L1455" s="3">
        <v>18.0539932508436</v>
      </c>
    </row>
    <row r="1456" spans="1:12" ht="15" customHeight="1" x14ac:dyDescent="0.25">
      <c r="A1456" s="101">
        <v>44553</v>
      </c>
      <c r="B1456" s="3">
        <v>105.5</v>
      </c>
      <c r="C1456" s="99">
        <v>487339</v>
      </c>
      <c r="D1456" s="3">
        <v>0.54999999999999705</v>
      </c>
      <c r="E1456" s="3">
        <v>0.52405907575034905</v>
      </c>
      <c r="F1456" s="3">
        <v>0.52406837509939497</v>
      </c>
      <c r="G1456" s="3">
        <v>134.77483000000001</v>
      </c>
      <c r="H1456" s="3">
        <v>51.6027334083239</v>
      </c>
      <c r="I1456" s="3">
        <v>105.15</v>
      </c>
      <c r="J1456" s="3">
        <v>107.15</v>
      </c>
      <c r="K1456" s="3">
        <v>105.15</v>
      </c>
      <c r="L1456" s="3">
        <v>18.672665916760302</v>
      </c>
    </row>
    <row r="1457" spans="1:12" ht="15" customHeight="1" x14ac:dyDescent="0.25">
      <c r="A1457" s="101">
        <v>44557</v>
      </c>
      <c r="B1457" s="3">
        <v>108.1</v>
      </c>
      <c r="C1457" s="99">
        <v>463472</v>
      </c>
      <c r="D1457" s="3">
        <v>2.5999999999999899</v>
      </c>
      <c r="E1457" s="3">
        <v>2.4644549763033199</v>
      </c>
      <c r="F1457" s="3">
        <v>2.4644438431122402</v>
      </c>
      <c r="G1457" s="3">
        <v>138.09628000000001</v>
      </c>
      <c r="H1457" s="3">
        <v>55.338897637795199</v>
      </c>
      <c r="I1457" s="3">
        <v>105.75</v>
      </c>
      <c r="J1457" s="3">
        <v>108.6</v>
      </c>
      <c r="K1457" s="3">
        <v>105.4</v>
      </c>
      <c r="L1457" s="3">
        <v>21.597300337457799</v>
      </c>
    </row>
    <row r="1458" spans="1:12" ht="15" customHeight="1" x14ac:dyDescent="0.25">
      <c r="A1458" s="101">
        <v>44558</v>
      </c>
      <c r="B1458" s="3">
        <v>107.95</v>
      </c>
      <c r="C1458" s="99">
        <v>515775.99999999901</v>
      </c>
      <c r="D1458" s="3">
        <v>-0.149999999999991</v>
      </c>
      <c r="E1458" s="3">
        <v>-0.138760407030524</v>
      </c>
      <c r="F1458" s="3">
        <v>-0.13875826343765399</v>
      </c>
      <c r="G1458" s="3">
        <v>137.90466000000001</v>
      </c>
      <c r="H1458" s="3">
        <v>55.123352080989797</v>
      </c>
      <c r="I1458" s="3">
        <v>108.05</v>
      </c>
      <c r="J1458" s="3">
        <v>110.2</v>
      </c>
      <c r="K1458" s="3">
        <v>107.2</v>
      </c>
      <c r="L1458" s="3">
        <v>21.428571428571399</v>
      </c>
    </row>
    <row r="1459" spans="1:12" ht="15" customHeight="1" x14ac:dyDescent="0.25">
      <c r="A1459" s="101">
        <v>44559</v>
      </c>
      <c r="B1459" s="3">
        <v>105.85</v>
      </c>
      <c r="C1459" s="99">
        <v>644196</v>
      </c>
      <c r="D1459" s="3">
        <v>-2.1</v>
      </c>
      <c r="E1459" s="3">
        <v>-1.94534506716073</v>
      </c>
      <c r="F1459" s="3">
        <v>-1.94534397894894</v>
      </c>
      <c r="G1459" s="3">
        <v>135.22193999999999</v>
      </c>
      <c r="H1459" s="3">
        <v>52.105669291338501</v>
      </c>
      <c r="I1459" s="3">
        <v>107.9</v>
      </c>
      <c r="J1459" s="3">
        <v>108.15</v>
      </c>
      <c r="K1459" s="3">
        <v>105.3</v>
      </c>
      <c r="L1459" s="3">
        <v>19.066366704161901</v>
      </c>
    </row>
    <row r="1460" spans="1:12" ht="15" customHeight="1" x14ac:dyDescent="0.25">
      <c r="A1460" s="101">
        <v>44560</v>
      </c>
      <c r="B1460" s="3">
        <v>107.7</v>
      </c>
      <c r="C1460" s="99">
        <v>723041</v>
      </c>
      <c r="D1460" s="3">
        <v>1.85</v>
      </c>
      <c r="E1460" s="3">
        <v>1.74775625885688</v>
      </c>
      <c r="F1460" s="3">
        <v>1.74774892299283</v>
      </c>
      <c r="G1460" s="3">
        <v>137.58528000000001</v>
      </c>
      <c r="H1460" s="3">
        <v>54.764094488188903</v>
      </c>
      <c r="I1460" s="3">
        <v>105.9</v>
      </c>
      <c r="J1460" s="3">
        <v>107.7</v>
      </c>
      <c r="K1460" s="3">
        <v>104.55</v>
      </c>
      <c r="L1460" s="3">
        <v>21.147356580427399</v>
      </c>
    </row>
    <row r="1461" spans="1:12" ht="15" customHeight="1" x14ac:dyDescent="0.25">
      <c r="A1461" s="101">
        <v>44564</v>
      </c>
      <c r="B1461" s="3">
        <v>108.75</v>
      </c>
      <c r="C1461" s="99">
        <v>501564</v>
      </c>
      <c r="D1461" s="3">
        <v>1.0499999999999901</v>
      </c>
      <c r="E1461" s="3">
        <v>0.97493036211699902</v>
      </c>
      <c r="F1461" s="3">
        <v>0.97493714443870305</v>
      </c>
      <c r="G1461" s="3">
        <v>138.92665</v>
      </c>
      <c r="H1461" s="3">
        <v>56.272947131608497</v>
      </c>
      <c r="I1461" s="3">
        <v>108.05</v>
      </c>
      <c r="J1461" s="3">
        <v>110.1</v>
      </c>
      <c r="K1461" s="3">
        <v>108.05</v>
      </c>
      <c r="L1461" s="3">
        <v>22.3284589426321</v>
      </c>
    </row>
    <row r="1462" spans="1:12" ht="15" customHeight="1" x14ac:dyDescent="0.25">
      <c r="A1462" s="101">
        <v>44565</v>
      </c>
      <c r="B1462" s="3">
        <v>107.15</v>
      </c>
      <c r="C1462" s="99">
        <v>852406</v>
      </c>
      <c r="D1462" s="3">
        <v>-1.5999999999999901</v>
      </c>
      <c r="E1462" s="3">
        <v>-1.4712643678160799</v>
      </c>
      <c r="F1462" s="3">
        <v>-1.4712583942677699</v>
      </c>
      <c r="G1462" s="3">
        <v>136.88267999999999</v>
      </c>
      <c r="H1462" s="3">
        <v>53.973768278965103</v>
      </c>
      <c r="I1462" s="3">
        <v>109.5</v>
      </c>
      <c r="J1462" s="3">
        <v>110</v>
      </c>
      <c r="K1462" s="3">
        <v>107.15</v>
      </c>
      <c r="L1462" s="3">
        <v>20.528683914510601</v>
      </c>
    </row>
    <row r="1463" spans="1:12" ht="15" customHeight="1" x14ac:dyDescent="0.25">
      <c r="A1463" s="101">
        <v>44566</v>
      </c>
      <c r="B1463" s="3">
        <v>109.1</v>
      </c>
      <c r="C1463" s="99">
        <v>558714</v>
      </c>
      <c r="D1463" s="3">
        <v>1.94999999999998</v>
      </c>
      <c r="E1463" s="3">
        <v>1.81987867475501</v>
      </c>
      <c r="F1463" s="3">
        <v>1.8198650114097801</v>
      </c>
      <c r="G1463" s="3">
        <v>139.37376</v>
      </c>
      <c r="H1463" s="3">
        <v>56.775883014623098</v>
      </c>
      <c r="I1463" s="3">
        <v>107.1</v>
      </c>
      <c r="J1463" s="3">
        <v>109.15</v>
      </c>
      <c r="K1463" s="3">
        <v>105.8</v>
      </c>
      <c r="L1463" s="3">
        <v>22.722159730033699</v>
      </c>
    </row>
    <row r="1464" spans="1:12" ht="15" customHeight="1" x14ac:dyDescent="0.25">
      <c r="A1464" s="101">
        <v>44568</v>
      </c>
      <c r="B1464" s="3">
        <v>107.8</v>
      </c>
      <c r="C1464" s="99">
        <v>1090916</v>
      </c>
      <c r="D1464" s="3">
        <v>-1.2999999999999901</v>
      </c>
      <c r="E1464" s="3">
        <v>-1.1915673693858799</v>
      </c>
      <c r="F1464" s="3">
        <v>-1.19155858319385</v>
      </c>
      <c r="G1464" s="3">
        <v>137.71304000000001</v>
      </c>
      <c r="H1464" s="3">
        <v>54.907806524184402</v>
      </c>
      <c r="I1464" s="3">
        <v>110</v>
      </c>
      <c r="J1464" s="3">
        <v>110</v>
      </c>
      <c r="K1464" s="3">
        <v>107.2</v>
      </c>
      <c r="L1464" s="3">
        <v>21.259842519685002</v>
      </c>
    </row>
    <row r="1465" spans="1:12" ht="15" customHeight="1" x14ac:dyDescent="0.25">
      <c r="A1465" s="101">
        <v>44571</v>
      </c>
      <c r="B1465" s="3">
        <v>107.6</v>
      </c>
      <c r="C1465" s="99">
        <v>1258529</v>
      </c>
      <c r="D1465" s="3">
        <v>-0.20000000000000201</v>
      </c>
      <c r="E1465" s="3">
        <v>-0.18552875695733101</v>
      </c>
      <c r="F1465" s="3">
        <v>-0.185537985364359</v>
      </c>
      <c r="G1465" s="3">
        <v>137.45752999999999</v>
      </c>
      <c r="H1465" s="3">
        <v>54.620393700787297</v>
      </c>
      <c r="I1465" s="3">
        <v>108.4</v>
      </c>
      <c r="J1465" s="3">
        <v>110.35</v>
      </c>
      <c r="K1465" s="3">
        <v>105.15</v>
      </c>
      <c r="L1465" s="3">
        <v>21.0348706411698</v>
      </c>
    </row>
    <row r="1466" spans="1:12" ht="15" customHeight="1" x14ac:dyDescent="0.25">
      <c r="A1466" s="101">
        <v>44572</v>
      </c>
      <c r="B1466" s="3">
        <v>108.2</v>
      </c>
      <c r="C1466" s="99">
        <v>1074720</v>
      </c>
      <c r="D1466" s="3">
        <v>0.60000000000000797</v>
      </c>
      <c r="E1466" s="3">
        <v>0.55762081784387296</v>
      </c>
      <c r="F1466" s="3">
        <v>0.55762678115924802</v>
      </c>
      <c r="G1466" s="3">
        <v>138.22403</v>
      </c>
      <c r="H1466" s="3">
        <v>55.482598425196798</v>
      </c>
      <c r="I1466" s="3">
        <v>107.95</v>
      </c>
      <c r="J1466" s="3">
        <v>109.75</v>
      </c>
      <c r="K1466" s="3">
        <v>105.25</v>
      </c>
      <c r="L1466" s="3">
        <v>21.709786276715398</v>
      </c>
    </row>
    <row r="1467" spans="1:12" ht="15" customHeight="1" x14ac:dyDescent="0.25">
      <c r="A1467" s="101">
        <v>44573</v>
      </c>
      <c r="B1467" s="3">
        <v>111.8</v>
      </c>
      <c r="C1467" s="99">
        <v>911573</v>
      </c>
      <c r="D1467" s="3">
        <v>3.5999999999999899</v>
      </c>
      <c r="E1467" s="3">
        <v>3.3271719038816898</v>
      </c>
      <c r="F1467" s="3">
        <v>3.32717111489224</v>
      </c>
      <c r="G1467" s="3">
        <v>142.82298</v>
      </c>
      <c r="H1467" s="3">
        <v>60.655770528683902</v>
      </c>
      <c r="I1467" s="3">
        <v>109.2</v>
      </c>
      <c r="J1467" s="3">
        <v>112.35</v>
      </c>
      <c r="K1467" s="3">
        <v>107.95</v>
      </c>
      <c r="L1467" s="3">
        <v>25.7592800899887</v>
      </c>
    </row>
    <row r="1468" spans="1:12" ht="15" customHeight="1" x14ac:dyDescent="0.25">
      <c r="A1468" s="101">
        <v>44574</v>
      </c>
      <c r="B1468" s="3">
        <v>110.3</v>
      </c>
      <c r="C1468" s="99">
        <v>887670</v>
      </c>
      <c r="D1468" s="3">
        <v>-1.5</v>
      </c>
      <c r="E1468" s="3">
        <v>-1.3416815742397099</v>
      </c>
      <c r="F1468" s="3">
        <v>-1.34168184979757</v>
      </c>
      <c r="G1468" s="3">
        <v>140.90674999999999</v>
      </c>
      <c r="H1468" s="3">
        <v>58.500281214848101</v>
      </c>
      <c r="I1468" s="3">
        <v>111.55</v>
      </c>
      <c r="J1468" s="3">
        <v>112.7</v>
      </c>
      <c r="K1468" s="3">
        <v>109.25</v>
      </c>
      <c r="L1468" s="3">
        <v>24.0719910011248</v>
      </c>
    </row>
    <row r="1469" spans="1:12" ht="15" customHeight="1" x14ac:dyDescent="0.25">
      <c r="A1469" s="101">
        <v>44575</v>
      </c>
      <c r="B1469" s="3">
        <v>107.95</v>
      </c>
      <c r="C1469" s="99">
        <v>756582</v>
      </c>
      <c r="D1469" s="3">
        <v>-2.3499999999999899</v>
      </c>
      <c r="E1469" s="3">
        <v>-2.1305530371713401</v>
      </c>
      <c r="F1469" s="3">
        <v>-2.1305508785065199</v>
      </c>
      <c r="G1469" s="3">
        <v>137.90466000000001</v>
      </c>
      <c r="H1469" s="3">
        <v>55.123352080989797</v>
      </c>
      <c r="I1469" s="3">
        <v>109</v>
      </c>
      <c r="J1469" s="3">
        <v>110.45</v>
      </c>
      <c r="K1469" s="3">
        <v>107.65</v>
      </c>
      <c r="L1469" s="3">
        <v>21.428571428571399</v>
      </c>
    </row>
    <row r="1470" spans="1:12" ht="15" customHeight="1" x14ac:dyDescent="0.25">
      <c r="A1470" s="101">
        <v>44578</v>
      </c>
      <c r="B1470" s="3">
        <v>107.75</v>
      </c>
      <c r="C1470" s="99">
        <v>498016</v>
      </c>
      <c r="D1470" s="3">
        <v>-0.20000000000000201</v>
      </c>
      <c r="E1470" s="3">
        <v>-0.185270958777217</v>
      </c>
      <c r="F1470" s="3">
        <v>-0.185265675576162</v>
      </c>
      <c r="G1470" s="3">
        <v>137.64917</v>
      </c>
      <c r="H1470" s="3">
        <v>54.835961754780598</v>
      </c>
      <c r="I1470" s="3">
        <v>108.4</v>
      </c>
      <c r="J1470" s="3">
        <v>108.8</v>
      </c>
      <c r="K1470" s="3">
        <v>106.1</v>
      </c>
      <c r="L1470" s="3">
        <v>21.2035995500562</v>
      </c>
    </row>
    <row r="1471" spans="1:12" ht="15" customHeight="1" x14ac:dyDescent="0.25">
      <c r="A1471" s="101">
        <v>44579</v>
      </c>
      <c r="B1471" s="3">
        <v>107.4</v>
      </c>
      <c r="C1471" s="99">
        <v>1098068</v>
      </c>
      <c r="D1471" s="3">
        <v>-0.34999999999999398</v>
      </c>
      <c r="E1471" s="3">
        <v>-0.32482598607888002</v>
      </c>
      <c r="F1471" s="3">
        <v>-0.32483305202638502</v>
      </c>
      <c r="G1471" s="3">
        <v>137.20204000000001</v>
      </c>
      <c r="H1471" s="3">
        <v>54.333003374578098</v>
      </c>
      <c r="I1471" s="3">
        <v>107.6</v>
      </c>
      <c r="J1471" s="3">
        <v>107.9</v>
      </c>
      <c r="K1471" s="3">
        <v>104.9</v>
      </c>
      <c r="L1471" s="3">
        <v>20.809898762654601</v>
      </c>
    </row>
    <row r="1472" spans="1:12" ht="15" customHeight="1" x14ac:dyDescent="0.25">
      <c r="A1472" s="101">
        <v>44580</v>
      </c>
      <c r="B1472" s="3">
        <v>107.8</v>
      </c>
      <c r="C1472" s="99">
        <v>751179</v>
      </c>
      <c r="D1472" s="3">
        <v>0.39999999999999097</v>
      </c>
      <c r="E1472" s="3">
        <v>0.37243947858471799</v>
      </c>
      <c r="F1472" s="3">
        <v>0.372443441803049</v>
      </c>
      <c r="G1472" s="3">
        <v>137.71304000000001</v>
      </c>
      <c r="H1472" s="3">
        <v>54.907806524184402</v>
      </c>
      <c r="I1472" s="3">
        <v>106.8</v>
      </c>
      <c r="J1472" s="3">
        <v>109.3</v>
      </c>
      <c r="K1472" s="3">
        <v>105.65</v>
      </c>
      <c r="L1472" s="3">
        <v>21.259842519685002</v>
      </c>
    </row>
    <row r="1473" spans="1:12" ht="15" customHeight="1" x14ac:dyDescent="0.25">
      <c r="A1473" s="101">
        <v>44581</v>
      </c>
      <c r="B1473" s="3">
        <v>111</v>
      </c>
      <c r="C1473" s="99">
        <v>884542</v>
      </c>
      <c r="D1473" s="3">
        <v>3.2</v>
      </c>
      <c r="E1473" s="3">
        <v>2.9684601113172602</v>
      </c>
      <c r="F1473" s="3">
        <v>2.9684625363000898</v>
      </c>
      <c r="G1473" s="3">
        <v>141.80099999999999</v>
      </c>
      <c r="H1473" s="3">
        <v>59.506186726659102</v>
      </c>
      <c r="I1473" s="3">
        <v>108.1</v>
      </c>
      <c r="J1473" s="3">
        <v>111.85</v>
      </c>
      <c r="K1473" s="3">
        <v>107.5</v>
      </c>
      <c r="L1473" s="3">
        <v>24.859392575927998</v>
      </c>
    </row>
    <row r="1474" spans="1:12" ht="15" customHeight="1" x14ac:dyDescent="0.25">
      <c r="A1474" s="101">
        <v>44582</v>
      </c>
      <c r="B1474" s="3">
        <v>105.1</v>
      </c>
      <c r="C1474" s="99">
        <v>1403044</v>
      </c>
      <c r="D1474" s="3">
        <v>-5.9</v>
      </c>
      <c r="E1474" s="3">
        <v>-5.3153153153153099</v>
      </c>
      <c r="F1474" s="3">
        <v>-5.31532217685346</v>
      </c>
      <c r="G1474" s="3">
        <v>134.26382000000001</v>
      </c>
      <c r="H1474" s="3">
        <v>51.027919010123703</v>
      </c>
      <c r="I1474" s="3">
        <v>109.85</v>
      </c>
      <c r="J1474" s="3">
        <v>109.85</v>
      </c>
      <c r="K1474" s="3">
        <v>103.6</v>
      </c>
      <c r="L1474" s="3">
        <v>18.222722159730001</v>
      </c>
    </row>
    <row r="1475" spans="1:12" ht="15" customHeight="1" x14ac:dyDescent="0.25">
      <c r="A1475" s="101">
        <v>44585</v>
      </c>
      <c r="B1475" s="3">
        <v>101.2</v>
      </c>
      <c r="C1475" s="99">
        <v>1377565</v>
      </c>
      <c r="D1475" s="3">
        <v>-3.8999999999999901</v>
      </c>
      <c r="E1475" s="3">
        <v>-3.7107516650808599</v>
      </c>
      <c r="F1475" s="3">
        <v>-3.71074649894513</v>
      </c>
      <c r="G1475" s="3">
        <v>129.28163000000001</v>
      </c>
      <c r="H1475" s="3">
        <v>45.423655793025802</v>
      </c>
      <c r="I1475" s="3">
        <v>104.85</v>
      </c>
      <c r="J1475" s="3">
        <v>105.6</v>
      </c>
      <c r="K1475" s="3">
        <v>99.52</v>
      </c>
      <c r="L1475" s="3">
        <v>13.8357705286839</v>
      </c>
    </row>
    <row r="1476" spans="1:12" ht="15" customHeight="1" x14ac:dyDescent="0.25">
      <c r="A1476" s="101">
        <v>44586</v>
      </c>
      <c r="B1476" s="3">
        <v>101</v>
      </c>
      <c r="C1476" s="99">
        <v>1259684</v>
      </c>
      <c r="D1476" s="3">
        <v>-0.20000000000000201</v>
      </c>
      <c r="E1476" s="3">
        <v>-0.19762845849802199</v>
      </c>
      <c r="F1476" s="3">
        <v>-0.19762281771974399</v>
      </c>
      <c r="G1476" s="3">
        <v>129.02614</v>
      </c>
      <c r="H1476" s="3">
        <v>45.136265466816603</v>
      </c>
      <c r="I1476" s="3">
        <v>102.1</v>
      </c>
      <c r="J1476" s="3">
        <v>103.95</v>
      </c>
      <c r="K1476" s="3">
        <v>99.56</v>
      </c>
      <c r="L1476" s="3">
        <v>13.6107986501687</v>
      </c>
    </row>
    <row r="1477" spans="1:12" ht="15" customHeight="1" x14ac:dyDescent="0.25">
      <c r="A1477" s="101">
        <v>44587</v>
      </c>
      <c r="B1477" s="3">
        <v>102.95</v>
      </c>
      <c r="C1477" s="99">
        <v>916049</v>
      </c>
      <c r="D1477" s="3">
        <v>1.95</v>
      </c>
      <c r="E1477" s="3">
        <v>1.93069306930693</v>
      </c>
      <c r="F1477" s="3">
        <v>1.9306862934906199</v>
      </c>
      <c r="G1477" s="3">
        <v>131.51723000000001</v>
      </c>
      <c r="H1477" s="3">
        <v>47.938391451068597</v>
      </c>
      <c r="I1477" s="3">
        <v>102</v>
      </c>
      <c r="J1477" s="3">
        <v>105.55</v>
      </c>
      <c r="K1477" s="3">
        <v>101.75</v>
      </c>
      <c r="L1477" s="3">
        <v>15.8042744656917</v>
      </c>
    </row>
    <row r="1478" spans="1:12" ht="15" customHeight="1" x14ac:dyDescent="0.25">
      <c r="A1478" s="101">
        <v>44588</v>
      </c>
      <c r="B1478" s="3">
        <v>104.15</v>
      </c>
      <c r="C1478" s="99">
        <v>936788</v>
      </c>
      <c r="D1478" s="3">
        <v>1.2</v>
      </c>
      <c r="E1478" s="3">
        <v>1.1656143759106199</v>
      </c>
      <c r="F1478" s="3">
        <v>1.1656191359869601</v>
      </c>
      <c r="G1478" s="3">
        <v>133.05022</v>
      </c>
      <c r="H1478" s="3">
        <v>49.662789651293501</v>
      </c>
      <c r="I1478" s="3">
        <v>100.95</v>
      </c>
      <c r="J1478" s="3">
        <v>106.3</v>
      </c>
      <c r="K1478" s="3">
        <v>100.45</v>
      </c>
      <c r="L1478" s="3">
        <v>17.154105736782899</v>
      </c>
    </row>
    <row r="1479" spans="1:12" ht="15" customHeight="1" x14ac:dyDescent="0.25">
      <c r="A1479" s="101">
        <v>44589</v>
      </c>
      <c r="B1479" s="3">
        <v>105</v>
      </c>
      <c r="C1479" s="99">
        <v>961570</v>
      </c>
      <c r="D1479" s="3">
        <v>0.84999999999999398</v>
      </c>
      <c r="E1479" s="3">
        <v>0.816130580892937</v>
      </c>
      <c r="F1479" s="3">
        <v>0.81612792523002498</v>
      </c>
      <c r="G1479" s="3">
        <v>134.13607999999999</v>
      </c>
      <c r="H1479" s="3">
        <v>50.884229471315997</v>
      </c>
      <c r="I1479" s="3">
        <v>104.15</v>
      </c>
      <c r="J1479" s="3">
        <v>105</v>
      </c>
      <c r="K1479" s="3">
        <v>102.5</v>
      </c>
      <c r="L1479" s="3">
        <v>18.110236220472402</v>
      </c>
    </row>
    <row r="1480" spans="1:12" ht="15" customHeight="1" x14ac:dyDescent="0.25">
      <c r="A1480" s="101">
        <v>44592</v>
      </c>
      <c r="B1480" s="3">
        <v>107.05</v>
      </c>
      <c r="C1480" s="99">
        <v>1442564</v>
      </c>
      <c r="D1480" s="3">
        <v>2.0499999999999901</v>
      </c>
      <c r="E1480" s="3">
        <v>1.9523809523809399</v>
      </c>
      <c r="F1480" s="3">
        <v>1.9523829830124699</v>
      </c>
      <c r="G1480" s="3">
        <v>136.75493</v>
      </c>
      <c r="H1480" s="3">
        <v>53.830067491563497</v>
      </c>
      <c r="I1480" s="3">
        <v>106.75</v>
      </c>
      <c r="J1480" s="3">
        <v>107.75</v>
      </c>
      <c r="K1480" s="3">
        <v>104.9</v>
      </c>
      <c r="L1480" s="3">
        <v>20.416197975252999</v>
      </c>
    </row>
    <row r="1481" spans="1:12" ht="15" customHeight="1" x14ac:dyDescent="0.25">
      <c r="A1481" s="101">
        <v>44593</v>
      </c>
      <c r="B1481" s="3">
        <v>110.2</v>
      </c>
      <c r="C1481" s="99">
        <v>1010957</v>
      </c>
      <c r="D1481" s="3">
        <v>3.15</v>
      </c>
      <c r="E1481" s="3">
        <v>2.9425502101821701</v>
      </c>
      <c r="F1481" s="3">
        <v>2.9425410842592599</v>
      </c>
      <c r="G1481" s="3">
        <v>140.779</v>
      </c>
      <c r="H1481" s="3">
        <v>58.356580427446502</v>
      </c>
      <c r="I1481" s="3">
        <v>108</v>
      </c>
      <c r="J1481" s="3">
        <v>110.6</v>
      </c>
      <c r="K1481" s="3">
        <v>107.65</v>
      </c>
      <c r="L1481" s="3">
        <v>23.959505061867201</v>
      </c>
    </row>
    <row r="1482" spans="1:12" ht="15" customHeight="1" x14ac:dyDescent="0.25">
      <c r="A1482" s="101">
        <v>44594</v>
      </c>
      <c r="B1482" s="3">
        <v>110.6</v>
      </c>
      <c r="C1482" s="99">
        <v>761899</v>
      </c>
      <c r="D1482" s="3">
        <v>0.39999999999999097</v>
      </c>
      <c r="E1482" s="3">
        <v>0.36297640653357699</v>
      </c>
      <c r="F1482" s="3">
        <v>0.36298027404655298</v>
      </c>
      <c r="G1482" s="3">
        <v>141.29</v>
      </c>
      <c r="H1482" s="3">
        <v>58.931383577052799</v>
      </c>
      <c r="I1482" s="3">
        <v>111.5</v>
      </c>
      <c r="J1482" s="3">
        <v>113</v>
      </c>
      <c r="K1482" s="3">
        <v>109.8</v>
      </c>
      <c r="L1482" s="3">
        <v>24.409448818897602</v>
      </c>
    </row>
    <row r="1483" spans="1:12" ht="15" customHeight="1" x14ac:dyDescent="0.25">
      <c r="A1483" s="101">
        <v>44595</v>
      </c>
      <c r="B1483" s="3">
        <v>106.3</v>
      </c>
      <c r="C1483" s="99">
        <v>580710</v>
      </c>
      <c r="D1483" s="3">
        <v>-4.2999999999999901</v>
      </c>
      <c r="E1483" s="3">
        <v>-3.8878842676311001</v>
      </c>
      <c r="F1483" s="3">
        <v>-3.8878830773586199</v>
      </c>
      <c r="G1483" s="3">
        <v>135.79680999999999</v>
      </c>
      <c r="H1483" s="3">
        <v>52.7523172103486</v>
      </c>
      <c r="I1483" s="3">
        <v>110.1</v>
      </c>
      <c r="J1483" s="3">
        <v>111.6</v>
      </c>
      <c r="K1483" s="3">
        <v>106.3</v>
      </c>
      <c r="L1483" s="3">
        <v>19.572553430821099</v>
      </c>
    </row>
    <row r="1484" spans="1:12" ht="15" customHeight="1" x14ac:dyDescent="0.25">
      <c r="A1484" s="101">
        <v>44596</v>
      </c>
      <c r="B1484" s="3">
        <v>105.95</v>
      </c>
      <c r="C1484" s="99">
        <v>1046103</v>
      </c>
      <c r="D1484" s="3">
        <v>-0.34999999999999398</v>
      </c>
      <c r="E1484" s="3">
        <v>-0.32925682031984499</v>
      </c>
      <c r="F1484" s="3">
        <v>-0.329256629813312</v>
      </c>
      <c r="G1484" s="3">
        <v>135.34969000000001</v>
      </c>
      <c r="H1484" s="3">
        <v>52.2493700787401</v>
      </c>
      <c r="I1484" s="3">
        <v>107.85</v>
      </c>
      <c r="J1484" s="3">
        <v>107.85</v>
      </c>
      <c r="K1484" s="3">
        <v>103.75</v>
      </c>
      <c r="L1484" s="3">
        <v>19.1788526434195</v>
      </c>
    </row>
    <row r="1485" spans="1:12" ht="15" customHeight="1" x14ac:dyDescent="0.25">
      <c r="A1485" s="101">
        <v>44599</v>
      </c>
      <c r="B1485" s="3">
        <v>108.4</v>
      </c>
      <c r="C1485" s="99">
        <v>1405028</v>
      </c>
      <c r="D1485" s="3">
        <v>2.4500000000000002</v>
      </c>
      <c r="E1485" s="3">
        <v>2.3124115148654898</v>
      </c>
      <c r="F1485" s="3">
        <v>2.3124175607642501</v>
      </c>
      <c r="G1485" s="3">
        <v>138.47953999999999</v>
      </c>
      <c r="H1485" s="3">
        <v>55.770011248593804</v>
      </c>
      <c r="I1485" s="3">
        <v>105.95</v>
      </c>
      <c r="J1485" s="3">
        <v>109.25</v>
      </c>
      <c r="K1485" s="3">
        <v>105.7</v>
      </c>
      <c r="L1485" s="3">
        <v>21.934758155230501</v>
      </c>
    </row>
    <row r="1486" spans="1:12" ht="15" customHeight="1" x14ac:dyDescent="0.25">
      <c r="A1486" s="101">
        <v>44600</v>
      </c>
      <c r="B1486" s="3">
        <v>107.15</v>
      </c>
      <c r="C1486" s="99">
        <v>1359713</v>
      </c>
      <c r="D1486" s="3">
        <v>-1.25</v>
      </c>
      <c r="E1486" s="3">
        <v>-1.1531365313653099</v>
      </c>
      <c r="F1486" s="3">
        <v>-1.1531378570437101</v>
      </c>
      <c r="G1486" s="3">
        <v>136.88267999999999</v>
      </c>
      <c r="H1486" s="3">
        <v>53.973768278965103</v>
      </c>
      <c r="I1486" s="3">
        <v>108.45</v>
      </c>
      <c r="J1486" s="3">
        <v>108.65</v>
      </c>
      <c r="K1486" s="3">
        <v>105</v>
      </c>
      <c r="L1486" s="3">
        <v>20.528683914510601</v>
      </c>
    </row>
    <row r="1487" spans="1:12" ht="15" customHeight="1" x14ac:dyDescent="0.25">
      <c r="A1487" s="101">
        <v>44601</v>
      </c>
      <c r="B1487" s="3">
        <v>107</v>
      </c>
      <c r="C1487" s="99">
        <v>4268976</v>
      </c>
      <c r="D1487" s="3">
        <v>-0.15000000000000499</v>
      </c>
      <c r="E1487" s="3">
        <v>-0.13999066728884699</v>
      </c>
      <c r="F1487" s="3">
        <v>-0.13998849233518501</v>
      </c>
      <c r="G1487" s="3">
        <v>136.69105999999999</v>
      </c>
      <c r="H1487" s="3">
        <v>53.758222722159701</v>
      </c>
      <c r="I1487" s="3">
        <v>99.84</v>
      </c>
      <c r="J1487" s="3">
        <v>107</v>
      </c>
      <c r="K1487" s="3">
        <v>98.02</v>
      </c>
      <c r="L1487" s="3">
        <v>20.359955005624201</v>
      </c>
    </row>
    <row r="1488" spans="1:12" ht="15" customHeight="1" x14ac:dyDescent="0.25">
      <c r="A1488" s="101">
        <v>44602</v>
      </c>
      <c r="B1488" s="3">
        <v>108.4</v>
      </c>
      <c r="C1488" s="99">
        <v>2255418</v>
      </c>
      <c r="D1488" s="3">
        <v>1.4</v>
      </c>
      <c r="E1488" s="3">
        <v>1.3084112149532801</v>
      </c>
      <c r="F1488" s="3">
        <v>1.3084103671447</v>
      </c>
      <c r="G1488" s="3">
        <v>138.47953999999999</v>
      </c>
      <c r="H1488" s="3">
        <v>55.770011248593804</v>
      </c>
      <c r="I1488" s="3">
        <v>106.7</v>
      </c>
      <c r="J1488" s="3">
        <v>109.1</v>
      </c>
      <c r="K1488" s="3">
        <v>103.9</v>
      </c>
      <c r="L1488" s="3">
        <v>21.934758155230501</v>
      </c>
    </row>
    <row r="1489" spans="1:12" ht="15" customHeight="1" x14ac:dyDescent="0.25">
      <c r="A1489" s="101">
        <v>44603</v>
      </c>
      <c r="B1489" s="3">
        <v>109.05</v>
      </c>
      <c r="C1489" s="99">
        <v>1577522</v>
      </c>
      <c r="D1489" s="3">
        <v>0.64999999999999103</v>
      </c>
      <c r="E1489" s="3">
        <v>0.59963099630995198</v>
      </c>
      <c r="F1489" s="3">
        <v>0.59962648633871096</v>
      </c>
      <c r="G1489" s="3">
        <v>139.3099</v>
      </c>
      <c r="H1489" s="3">
        <v>56.704049493813201</v>
      </c>
      <c r="I1489" s="3">
        <v>107.05</v>
      </c>
      <c r="J1489" s="3">
        <v>110.3</v>
      </c>
      <c r="K1489" s="3">
        <v>104.65</v>
      </c>
      <c r="L1489" s="3">
        <v>22.665916760404901</v>
      </c>
    </row>
    <row r="1490" spans="1:12" ht="15" customHeight="1" x14ac:dyDescent="0.25">
      <c r="A1490" s="101">
        <v>44606</v>
      </c>
      <c r="B1490" s="3">
        <v>103</v>
      </c>
      <c r="C1490" s="99">
        <v>3229379</v>
      </c>
      <c r="D1490" s="3">
        <v>-6.0499999999999901</v>
      </c>
      <c r="E1490" s="3">
        <v>-5.5479138010086997</v>
      </c>
      <c r="F1490" s="3">
        <v>-5.5479187049879499</v>
      </c>
      <c r="G1490" s="3">
        <v>131.58109999999999</v>
      </c>
      <c r="H1490" s="3">
        <v>48.0102362204724</v>
      </c>
      <c r="I1490" s="3">
        <v>106.7</v>
      </c>
      <c r="J1490" s="3">
        <v>106.7</v>
      </c>
      <c r="K1490" s="3">
        <v>98.54</v>
      </c>
      <c r="L1490" s="3">
        <v>15.860517435320499</v>
      </c>
    </row>
    <row r="1491" spans="1:12" ht="15" customHeight="1" x14ac:dyDescent="0.25">
      <c r="A1491" s="101">
        <v>44607</v>
      </c>
      <c r="B1491" s="3">
        <v>104.3</v>
      </c>
      <c r="C1491" s="99">
        <v>1748465</v>
      </c>
      <c r="D1491" s="3">
        <v>1.2999999999999901</v>
      </c>
      <c r="E1491" s="3">
        <v>1.2621359223300801</v>
      </c>
      <c r="F1491" s="3">
        <v>1.2621417513609401</v>
      </c>
      <c r="G1491" s="3">
        <v>133.24184</v>
      </c>
      <c r="H1491" s="3">
        <v>49.878335208098903</v>
      </c>
      <c r="I1491" s="3">
        <v>103</v>
      </c>
      <c r="J1491" s="3">
        <v>105</v>
      </c>
      <c r="K1491" s="3">
        <v>100.9</v>
      </c>
      <c r="L1491" s="3">
        <v>17.3228346456692</v>
      </c>
    </row>
    <row r="1492" spans="1:12" ht="15" customHeight="1" x14ac:dyDescent="0.25">
      <c r="A1492" s="101">
        <v>44608</v>
      </c>
      <c r="B1492" s="3">
        <v>104.2</v>
      </c>
      <c r="C1492" s="99">
        <v>1145314</v>
      </c>
      <c r="D1492" s="3">
        <v>-9.9999999999994302E-2</v>
      </c>
      <c r="E1492" s="3">
        <v>-9.5877277085321094E-2</v>
      </c>
      <c r="F1492" s="3">
        <v>-9.5878291683748604E-2</v>
      </c>
      <c r="G1492" s="3">
        <v>133.11409</v>
      </c>
      <c r="H1492" s="3">
        <v>49.734634420697397</v>
      </c>
      <c r="I1492" s="3">
        <v>104.45</v>
      </c>
      <c r="J1492" s="3">
        <v>105.5</v>
      </c>
      <c r="K1492" s="3">
        <v>103</v>
      </c>
      <c r="L1492" s="3">
        <v>17.210348706411601</v>
      </c>
    </row>
    <row r="1493" spans="1:12" ht="15" customHeight="1" x14ac:dyDescent="0.25">
      <c r="A1493" s="101">
        <v>44609</v>
      </c>
      <c r="B1493" s="3">
        <v>108.4</v>
      </c>
      <c r="C1493" s="99">
        <v>2721299</v>
      </c>
      <c r="D1493" s="3">
        <v>4.2</v>
      </c>
      <c r="E1493" s="3">
        <v>4.0307101727447199</v>
      </c>
      <c r="F1493" s="3">
        <v>4.0307153059454297</v>
      </c>
      <c r="G1493" s="3">
        <v>138.47953999999999</v>
      </c>
      <c r="H1493" s="3">
        <v>55.770011248593804</v>
      </c>
      <c r="I1493" s="3">
        <v>103.5</v>
      </c>
      <c r="J1493" s="3">
        <v>110.8</v>
      </c>
      <c r="K1493" s="3">
        <v>101.8</v>
      </c>
      <c r="L1493" s="3">
        <v>21.934758155230501</v>
      </c>
    </row>
    <row r="1494" spans="1:12" ht="15" customHeight="1" x14ac:dyDescent="0.25">
      <c r="A1494" s="101">
        <v>44610</v>
      </c>
      <c r="B1494" s="3">
        <v>103.3</v>
      </c>
      <c r="C1494" s="99">
        <v>1705459</v>
      </c>
      <c r="D1494" s="3">
        <v>-5.0999999999999996</v>
      </c>
      <c r="E1494" s="3">
        <v>-4.7047970479704802</v>
      </c>
      <c r="F1494" s="3">
        <v>-4.7047961020089897</v>
      </c>
      <c r="G1494" s="3">
        <v>131.96436</v>
      </c>
      <c r="H1494" s="3">
        <v>48.441349831270998</v>
      </c>
      <c r="I1494" s="3">
        <v>107</v>
      </c>
      <c r="J1494" s="3">
        <v>107.95</v>
      </c>
      <c r="K1494" s="3">
        <v>102.35</v>
      </c>
      <c r="L1494" s="3">
        <v>16.197975253093301</v>
      </c>
    </row>
    <row r="1495" spans="1:12" ht="15" customHeight="1" x14ac:dyDescent="0.25">
      <c r="A1495" s="101">
        <v>44613</v>
      </c>
      <c r="B1495" s="3">
        <v>97.38</v>
      </c>
      <c r="C1495" s="99">
        <v>1389941</v>
      </c>
      <c r="D1495" s="3">
        <v>-5.92</v>
      </c>
      <c r="E1495" s="3">
        <v>-5.7308809293320397</v>
      </c>
      <c r="F1495" s="3">
        <v>-5.7308882489181201</v>
      </c>
      <c r="G1495" s="3">
        <v>124.40163</v>
      </c>
      <c r="H1495" s="3">
        <v>39.934341957255299</v>
      </c>
      <c r="I1495" s="3">
        <v>103</v>
      </c>
      <c r="J1495" s="3">
        <v>104</v>
      </c>
      <c r="K1495" s="3">
        <v>97.38</v>
      </c>
      <c r="L1495" s="3">
        <v>9.53880764904385</v>
      </c>
    </row>
    <row r="1496" spans="1:12" ht="15" customHeight="1" x14ac:dyDescent="0.25">
      <c r="A1496" s="101">
        <v>44614</v>
      </c>
      <c r="B1496" s="3">
        <v>101.4</v>
      </c>
      <c r="C1496" s="99">
        <v>1672972</v>
      </c>
      <c r="D1496" s="3">
        <v>4.0200000000000102</v>
      </c>
      <c r="E1496" s="3">
        <v>4.1281577325939596</v>
      </c>
      <c r="F1496" s="3">
        <v>4.1281533047436696</v>
      </c>
      <c r="G1496" s="3">
        <v>129.53711999999999</v>
      </c>
      <c r="H1496" s="3">
        <v>45.711046119235</v>
      </c>
      <c r="I1496" s="3">
        <v>95.02</v>
      </c>
      <c r="J1496" s="3">
        <v>102.45</v>
      </c>
      <c r="K1496" s="3">
        <v>94.54</v>
      </c>
      <c r="L1496" s="3">
        <v>14.060742407198999</v>
      </c>
    </row>
    <row r="1497" spans="1:12" ht="15" customHeight="1" x14ac:dyDescent="0.25">
      <c r="A1497" s="101">
        <v>44615</v>
      </c>
      <c r="B1497" s="3">
        <v>102.4</v>
      </c>
      <c r="C1497" s="99">
        <v>1098705</v>
      </c>
      <c r="D1497" s="3">
        <v>1</v>
      </c>
      <c r="E1497" s="3">
        <v>0.98619329388560595</v>
      </c>
      <c r="F1497" s="3">
        <v>0.98620380011535902</v>
      </c>
      <c r="G1497" s="3">
        <v>130.81461999999999</v>
      </c>
      <c r="H1497" s="3">
        <v>47.148053993250798</v>
      </c>
      <c r="I1497" s="3">
        <v>101</v>
      </c>
      <c r="J1497" s="3">
        <v>104.75</v>
      </c>
      <c r="K1497" s="3">
        <v>100.65</v>
      </c>
      <c r="L1497" s="3">
        <v>15.185601799775</v>
      </c>
    </row>
    <row r="1498" spans="1:12" ht="15" customHeight="1" x14ac:dyDescent="0.25">
      <c r="A1498" s="101">
        <v>44616</v>
      </c>
      <c r="B1498" s="3">
        <v>101.4</v>
      </c>
      <c r="C1498" s="99">
        <v>1552946</v>
      </c>
      <c r="D1498" s="3">
        <v>-1</v>
      </c>
      <c r="E1498" s="3">
        <v>-0.9765625</v>
      </c>
      <c r="F1498" s="3">
        <v>-0.97657280203084995</v>
      </c>
      <c r="G1498" s="3">
        <v>129.53711999999999</v>
      </c>
      <c r="H1498" s="3">
        <v>45.711046119235</v>
      </c>
      <c r="I1498" s="3">
        <v>96.16</v>
      </c>
      <c r="J1498" s="3">
        <v>102.15</v>
      </c>
      <c r="K1498" s="3">
        <v>95.34</v>
      </c>
      <c r="L1498" s="3">
        <v>14.060742407198999</v>
      </c>
    </row>
    <row r="1499" spans="1:12" ht="15" customHeight="1" x14ac:dyDescent="0.25">
      <c r="A1499" s="101">
        <v>44617</v>
      </c>
      <c r="B1499" s="3">
        <v>101.2</v>
      </c>
      <c r="C1499" s="99">
        <v>1549243</v>
      </c>
      <c r="D1499" s="3">
        <v>-0.20000000000000201</v>
      </c>
      <c r="E1499" s="3">
        <v>-0.19723865877712099</v>
      </c>
      <c r="F1499" s="3">
        <v>-0.19723304022813901</v>
      </c>
      <c r="G1499" s="3">
        <v>129.28163000000001</v>
      </c>
      <c r="H1499" s="3">
        <v>45.423655793025802</v>
      </c>
      <c r="I1499" s="3">
        <v>103</v>
      </c>
      <c r="J1499" s="3">
        <v>103.85</v>
      </c>
      <c r="K1499" s="3">
        <v>97.8</v>
      </c>
      <c r="L1499" s="3">
        <v>13.8357705286839</v>
      </c>
    </row>
    <row r="1500" spans="1:12" ht="15" customHeight="1" x14ac:dyDescent="0.25">
      <c r="A1500" s="101">
        <v>44620</v>
      </c>
      <c r="B1500" s="3">
        <v>105.25</v>
      </c>
      <c r="C1500" s="99">
        <v>942043</v>
      </c>
      <c r="D1500" s="3">
        <v>4.0499999999999901</v>
      </c>
      <c r="E1500" s="3">
        <v>4.0019762845849796</v>
      </c>
      <c r="F1500" s="3">
        <v>4.0019684157756901</v>
      </c>
      <c r="G1500" s="3">
        <v>134.45544000000001</v>
      </c>
      <c r="H1500" s="3">
        <v>51.243464566929099</v>
      </c>
      <c r="I1500" s="3">
        <v>98.68</v>
      </c>
      <c r="J1500" s="3">
        <v>105.35</v>
      </c>
      <c r="K1500" s="3">
        <v>98.42</v>
      </c>
      <c r="L1500" s="3">
        <v>18.391451068616401</v>
      </c>
    </row>
    <row r="1501" spans="1:12" ht="15" customHeight="1" x14ac:dyDescent="0.25">
      <c r="A1501" s="101">
        <v>44621</v>
      </c>
      <c r="B1501" s="3">
        <v>99</v>
      </c>
      <c r="C1501" s="99">
        <v>1217543</v>
      </c>
      <c r="D1501" s="3">
        <v>-6.25</v>
      </c>
      <c r="E1501" s="3">
        <v>-5.9382422802850297</v>
      </c>
      <c r="F1501" s="3">
        <v>-5.9382350018712602</v>
      </c>
      <c r="G1501" s="3">
        <v>126.47116</v>
      </c>
      <c r="H1501" s="3">
        <v>42.262272215972899</v>
      </c>
      <c r="I1501" s="3">
        <v>104.6</v>
      </c>
      <c r="J1501" s="3">
        <v>104.6</v>
      </c>
      <c r="K1501" s="3">
        <v>99</v>
      </c>
      <c r="L1501" s="3">
        <v>11.3610798650168</v>
      </c>
    </row>
    <row r="1502" spans="1:12" ht="15" customHeight="1" x14ac:dyDescent="0.25">
      <c r="A1502" s="101">
        <v>44622</v>
      </c>
      <c r="B1502" s="3">
        <v>98.44</v>
      </c>
      <c r="C1502" s="99">
        <v>1258377</v>
      </c>
      <c r="D1502" s="3">
        <v>-0.56000000000000205</v>
      </c>
      <c r="E1502" s="3">
        <v>-0.56565656565656897</v>
      </c>
      <c r="F1502" s="3">
        <v>-0.56565465201711096</v>
      </c>
      <c r="G1502" s="3">
        <v>125.75577</v>
      </c>
      <c r="H1502" s="3">
        <v>41.457559055118097</v>
      </c>
      <c r="I1502" s="3">
        <v>97.68</v>
      </c>
      <c r="J1502" s="3">
        <v>100.5</v>
      </c>
      <c r="K1502" s="3">
        <v>96.4</v>
      </c>
      <c r="L1502" s="3">
        <v>10.731158605174301</v>
      </c>
    </row>
    <row r="1503" spans="1:12" ht="15" customHeight="1" x14ac:dyDescent="0.25">
      <c r="A1503" s="101">
        <v>44623</v>
      </c>
      <c r="B1503" s="3">
        <v>94.32</v>
      </c>
      <c r="C1503" s="99">
        <v>929186</v>
      </c>
      <c r="D1503" s="3">
        <v>-4.12</v>
      </c>
      <c r="E1503" s="3">
        <v>-4.1852905323039398</v>
      </c>
      <c r="F1503" s="3">
        <v>-4.1852950365617403</v>
      </c>
      <c r="G1503" s="3">
        <v>120.49252</v>
      </c>
      <c r="H1503" s="3">
        <v>35.537142857142797</v>
      </c>
      <c r="I1503" s="3">
        <v>98.24</v>
      </c>
      <c r="J1503" s="3">
        <v>99.92</v>
      </c>
      <c r="K1503" s="3">
        <v>94.18</v>
      </c>
      <c r="L1503" s="3">
        <v>6.0967379077615096</v>
      </c>
    </row>
    <row r="1504" spans="1:12" ht="15" customHeight="1" x14ac:dyDescent="0.25">
      <c r="A1504" s="101">
        <v>44624</v>
      </c>
      <c r="B1504" s="3">
        <v>93.92</v>
      </c>
      <c r="C1504" s="99">
        <v>1115803</v>
      </c>
      <c r="D1504" s="3">
        <v>-0.39999999999999097</v>
      </c>
      <c r="E1504" s="3">
        <v>-0.42408821034773903</v>
      </c>
      <c r="F1504" s="3">
        <v>-0.42408441619445902</v>
      </c>
      <c r="G1504" s="3">
        <v>119.98153000000001</v>
      </c>
      <c r="H1504" s="3">
        <v>34.9623509561304</v>
      </c>
      <c r="I1504" s="3">
        <v>92.86</v>
      </c>
      <c r="J1504" s="3">
        <v>96.04</v>
      </c>
      <c r="K1504" s="3">
        <v>91.96</v>
      </c>
      <c r="L1504" s="3">
        <v>5.6467941507311501</v>
      </c>
    </row>
    <row r="1505" spans="1:12" ht="15" customHeight="1" x14ac:dyDescent="0.25">
      <c r="A1505" s="101">
        <v>44627</v>
      </c>
      <c r="B1505" s="3">
        <v>92.2</v>
      </c>
      <c r="C1505" s="99">
        <v>1815410</v>
      </c>
      <c r="D1505" s="3">
        <v>-1.71999999999999</v>
      </c>
      <c r="E1505" s="3">
        <v>-1.8313458262350899</v>
      </c>
      <c r="F1505" s="3">
        <v>-1.83134854172971</v>
      </c>
      <c r="G1505" s="3">
        <v>117.78425</v>
      </c>
      <c r="H1505" s="3">
        <v>32.490719910011201</v>
      </c>
      <c r="I1505" s="3">
        <v>90.26</v>
      </c>
      <c r="J1505" s="3">
        <v>95.48</v>
      </c>
      <c r="K1505" s="3">
        <v>87.5</v>
      </c>
      <c r="L1505" s="3">
        <v>3.7120359955005502</v>
      </c>
    </row>
    <row r="1506" spans="1:12" ht="15" customHeight="1" x14ac:dyDescent="0.25">
      <c r="A1506" s="101">
        <v>44628</v>
      </c>
      <c r="B1506" s="3">
        <v>90.5</v>
      </c>
      <c r="C1506" s="99">
        <v>1370959</v>
      </c>
      <c r="D1506" s="3">
        <v>-1.7</v>
      </c>
      <c r="E1506" s="3">
        <v>-1.8438177874186501</v>
      </c>
      <c r="F1506" s="3">
        <v>-1.8438152809055399</v>
      </c>
      <c r="G1506" s="3">
        <v>115.612526</v>
      </c>
      <c r="H1506" s="3">
        <v>30.0478357705286</v>
      </c>
      <c r="I1506" s="3">
        <v>90.7</v>
      </c>
      <c r="J1506" s="3">
        <v>94.58</v>
      </c>
      <c r="K1506" s="3">
        <v>88.9</v>
      </c>
      <c r="L1506" s="3">
        <v>1.7997750281214699</v>
      </c>
    </row>
    <row r="1507" spans="1:12" ht="15" customHeight="1" x14ac:dyDescent="0.25">
      <c r="A1507" s="101">
        <v>44629</v>
      </c>
      <c r="B1507" s="3">
        <v>95.32</v>
      </c>
      <c r="C1507" s="99">
        <v>1070524</v>
      </c>
      <c r="D1507" s="3">
        <v>4.8199999999999896</v>
      </c>
      <c r="E1507" s="3">
        <v>5.3259668508287099</v>
      </c>
      <c r="F1507" s="3">
        <v>5.3259661500692301</v>
      </c>
      <c r="G1507" s="3">
        <v>121.77001</v>
      </c>
      <c r="H1507" s="3">
        <v>36.974139482564603</v>
      </c>
      <c r="I1507" s="3">
        <v>92.84</v>
      </c>
      <c r="J1507" s="3">
        <v>95.9</v>
      </c>
      <c r="K1507" s="3">
        <v>90.84</v>
      </c>
      <c r="L1507" s="3">
        <v>7.2215973003374403</v>
      </c>
    </row>
    <row r="1508" spans="1:12" ht="15" customHeight="1" x14ac:dyDescent="0.25">
      <c r="A1508" s="101">
        <v>44630</v>
      </c>
      <c r="B1508" s="3">
        <v>93.06</v>
      </c>
      <c r="C1508" s="99">
        <v>698847</v>
      </c>
      <c r="D1508" s="3">
        <v>-2.25999999999999</v>
      </c>
      <c r="E1508" s="3">
        <v>-2.3709609735627302</v>
      </c>
      <c r="F1508" s="3">
        <v>-2.3709614543022401</v>
      </c>
      <c r="G1508" s="3">
        <v>118.88289</v>
      </c>
      <c r="H1508" s="3">
        <v>33.726535433070801</v>
      </c>
      <c r="I1508" s="3">
        <v>96</v>
      </c>
      <c r="J1508" s="3">
        <v>97.08</v>
      </c>
      <c r="K1508" s="3">
        <v>92.56</v>
      </c>
      <c r="L1508" s="3">
        <v>4.6794150731158499</v>
      </c>
    </row>
    <row r="1509" spans="1:12" ht="15" customHeight="1" x14ac:dyDescent="0.25">
      <c r="A1509" s="101">
        <v>44631</v>
      </c>
      <c r="B1509" s="3">
        <v>94</v>
      </c>
      <c r="C1509" s="99">
        <v>749672</v>
      </c>
      <c r="D1509" s="3">
        <v>0.93999999999999695</v>
      </c>
      <c r="E1509" s="3">
        <v>1.0101010101010099</v>
      </c>
      <c r="F1509" s="3">
        <v>1.01009909836478</v>
      </c>
      <c r="G1509" s="3">
        <v>120.083725</v>
      </c>
      <c r="H1509" s="3">
        <v>35.077305961754703</v>
      </c>
      <c r="I1509" s="3">
        <v>93.06</v>
      </c>
      <c r="J1509" s="3">
        <v>95.96</v>
      </c>
      <c r="K1509" s="3">
        <v>93.06</v>
      </c>
      <c r="L1509" s="3">
        <v>5.7367829021372199</v>
      </c>
    </row>
    <row r="1510" spans="1:12" ht="15" customHeight="1" x14ac:dyDescent="0.25">
      <c r="A1510" s="101">
        <v>44634</v>
      </c>
      <c r="B1510" s="3">
        <v>94.46</v>
      </c>
      <c r="C1510" s="99">
        <v>584374</v>
      </c>
      <c r="D1510" s="3">
        <v>0.45999999999999303</v>
      </c>
      <c r="E1510" s="3">
        <v>0.48936170212765501</v>
      </c>
      <c r="F1510" s="3">
        <v>0.48936273420898602</v>
      </c>
      <c r="G1510" s="3">
        <v>120.67137</v>
      </c>
      <c r="H1510" s="3">
        <v>35.738323959505003</v>
      </c>
      <c r="I1510" s="3">
        <v>95.3</v>
      </c>
      <c r="J1510" s="3">
        <v>95.58</v>
      </c>
      <c r="K1510" s="3">
        <v>93.26</v>
      </c>
      <c r="L1510" s="3">
        <v>6.2542182227221401</v>
      </c>
    </row>
    <row r="1511" spans="1:12" ht="15" customHeight="1" x14ac:dyDescent="0.25">
      <c r="A1511" s="101">
        <v>44635</v>
      </c>
      <c r="B1511" s="3">
        <v>95.24</v>
      </c>
      <c r="C1511" s="99">
        <v>665022</v>
      </c>
      <c r="D1511" s="3">
        <v>0.78000000000000103</v>
      </c>
      <c r="E1511" s="3">
        <v>0.82574634766039401</v>
      </c>
      <c r="F1511" s="3">
        <v>0.82574681964744301</v>
      </c>
      <c r="G1511" s="3">
        <v>121.66781</v>
      </c>
      <c r="H1511" s="3">
        <v>36.859178852643403</v>
      </c>
      <c r="I1511" s="3">
        <v>94.38</v>
      </c>
      <c r="J1511" s="3">
        <v>96.52</v>
      </c>
      <c r="K1511" s="3">
        <v>92.82</v>
      </c>
      <c r="L1511" s="3">
        <v>7.1316085489313696</v>
      </c>
    </row>
    <row r="1512" spans="1:12" ht="15" customHeight="1" x14ac:dyDescent="0.25">
      <c r="A1512" s="101">
        <v>44636</v>
      </c>
      <c r="B1512" s="3">
        <v>101.1</v>
      </c>
      <c r="C1512" s="99">
        <v>877538</v>
      </c>
      <c r="D1512" s="3">
        <v>5.8599999999999897</v>
      </c>
      <c r="E1512" s="3">
        <v>6.1528769424611598</v>
      </c>
      <c r="F1512" s="3">
        <v>6.15287642639412</v>
      </c>
      <c r="G1512" s="3">
        <v>129.15387999999999</v>
      </c>
      <c r="H1512" s="3">
        <v>45.279955005624203</v>
      </c>
      <c r="I1512" s="3">
        <v>96</v>
      </c>
      <c r="J1512" s="3">
        <v>102</v>
      </c>
      <c r="K1512" s="3">
        <v>95.86</v>
      </c>
      <c r="L1512" s="3">
        <v>13.723284589426299</v>
      </c>
    </row>
    <row r="1513" spans="1:12" ht="15" customHeight="1" x14ac:dyDescent="0.25">
      <c r="A1513" s="101">
        <v>44637</v>
      </c>
      <c r="B1513" s="3">
        <v>102.3</v>
      </c>
      <c r="C1513" s="99">
        <v>598973</v>
      </c>
      <c r="D1513" s="3">
        <v>1.2</v>
      </c>
      <c r="E1513" s="3">
        <v>1.1869436201780299</v>
      </c>
      <c r="F1513" s="3">
        <v>1.1869484679825499</v>
      </c>
      <c r="G1513" s="3">
        <v>130.68687</v>
      </c>
      <c r="H1513" s="3">
        <v>47.004353205849199</v>
      </c>
      <c r="I1513" s="3">
        <v>102.05</v>
      </c>
      <c r="J1513" s="3">
        <v>103.3</v>
      </c>
      <c r="K1513" s="3">
        <v>100.65</v>
      </c>
      <c r="L1513" s="3">
        <v>15.073115860517399</v>
      </c>
    </row>
    <row r="1514" spans="1:12" ht="15" customHeight="1" x14ac:dyDescent="0.25">
      <c r="A1514" s="101">
        <v>44638</v>
      </c>
      <c r="B1514" s="3">
        <v>103.7</v>
      </c>
      <c r="C1514" s="99">
        <v>537469</v>
      </c>
      <c r="D1514" s="3">
        <v>1.4</v>
      </c>
      <c r="E1514" s="3">
        <v>1.3685239491690999</v>
      </c>
      <c r="F1514" s="3">
        <v>1.36851544458902</v>
      </c>
      <c r="G1514" s="3">
        <v>132.47533999999999</v>
      </c>
      <c r="H1514" s="3">
        <v>49.016130483689501</v>
      </c>
      <c r="I1514" s="3">
        <v>102</v>
      </c>
      <c r="J1514" s="3">
        <v>104.1</v>
      </c>
      <c r="K1514" s="3">
        <v>99.62</v>
      </c>
      <c r="L1514" s="3">
        <v>16.647919010123701</v>
      </c>
    </row>
    <row r="1515" spans="1:12" ht="15" customHeight="1" x14ac:dyDescent="0.25">
      <c r="A1515" s="101">
        <v>44641</v>
      </c>
      <c r="B1515" s="3">
        <v>103.2</v>
      </c>
      <c r="C1515" s="99">
        <v>540519</v>
      </c>
      <c r="D1515" s="3">
        <v>-0.5</v>
      </c>
      <c r="E1515" s="3">
        <v>-0.48216007714560999</v>
      </c>
      <c r="F1515" s="3">
        <v>-0.48215766043702102</v>
      </c>
      <c r="G1515" s="3">
        <v>131.8366</v>
      </c>
      <c r="H1515" s="3">
        <v>48.297637795275499</v>
      </c>
      <c r="I1515" s="3">
        <v>102.5</v>
      </c>
      <c r="J1515" s="3">
        <v>103.4</v>
      </c>
      <c r="K1515" s="3">
        <v>101.75</v>
      </c>
      <c r="L1515" s="3">
        <v>16.085489313835701</v>
      </c>
    </row>
    <row r="1516" spans="1:12" ht="15" customHeight="1" x14ac:dyDescent="0.25">
      <c r="A1516" s="101">
        <v>44642</v>
      </c>
      <c r="B1516" s="3">
        <v>103.95</v>
      </c>
      <c r="C1516" s="99">
        <v>550883</v>
      </c>
      <c r="D1516" s="3">
        <v>0.75</v>
      </c>
      <c r="E1516" s="3">
        <v>0.72674418604650104</v>
      </c>
      <c r="F1516" s="3">
        <v>0.72674052577206205</v>
      </c>
      <c r="G1516" s="3">
        <v>132.79471000000001</v>
      </c>
      <c r="H1516" s="3">
        <v>49.375376827896503</v>
      </c>
      <c r="I1516" s="3">
        <v>103.2</v>
      </c>
      <c r="J1516" s="3">
        <v>104.5</v>
      </c>
      <c r="K1516" s="3">
        <v>101.9</v>
      </c>
      <c r="L1516" s="3">
        <v>16.929133858267701</v>
      </c>
    </row>
    <row r="1517" spans="1:12" ht="15" customHeight="1" x14ac:dyDescent="0.25">
      <c r="A1517" s="101">
        <v>44643</v>
      </c>
      <c r="B1517" s="3">
        <v>103.5</v>
      </c>
      <c r="C1517" s="99">
        <v>502791</v>
      </c>
      <c r="D1517" s="3">
        <v>-0.45000000000000201</v>
      </c>
      <c r="E1517" s="3">
        <v>-0.43290043290044</v>
      </c>
      <c r="F1517" s="3">
        <v>-0.43289375005976999</v>
      </c>
      <c r="G1517" s="3">
        <v>132.21985000000001</v>
      </c>
      <c r="H1517" s="3">
        <v>48.728740157480303</v>
      </c>
      <c r="I1517" s="3">
        <v>104.3</v>
      </c>
      <c r="J1517" s="3">
        <v>104.5</v>
      </c>
      <c r="K1517" s="3">
        <v>102</v>
      </c>
      <c r="L1517" s="3">
        <v>16.422947131608499</v>
      </c>
    </row>
    <row r="1518" spans="1:12" ht="15" customHeight="1" x14ac:dyDescent="0.25">
      <c r="A1518" s="101">
        <v>44644</v>
      </c>
      <c r="B1518" s="3">
        <v>102.65</v>
      </c>
      <c r="C1518" s="99">
        <v>698578</v>
      </c>
      <c r="D1518" s="3">
        <v>-0.84999999999999398</v>
      </c>
      <c r="E1518" s="3">
        <v>-0.82125603864733299</v>
      </c>
      <c r="F1518" s="3">
        <v>-0.82125338971417094</v>
      </c>
      <c r="G1518" s="3">
        <v>131.13399000000001</v>
      </c>
      <c r="H1518" s="3">
        <v>47.507300337457799</v>
      </c>
      <c r="I1518" s="3">
        <v>102.7</v>
      </c>
      <c r="J1518" s="3">
        <v>103.65</v>
      </c>
      <c r="K1518" s="3">
        <v>101.95</v>
      </c>
      <c r="L1518" s="3">
        <v>15.466816647919</v>
      </c>
    </row>
    <row r="1519" spans="1:12" ht="15" customHeight="1" x14ac:dyDescent="0.25">
      <c r="A1519" s="101">
        <v>44645</v>
      </c>
      <c r="B1519" s="3">
        <v>102.95</v>
      </c>
      <c r="C1519" s="99">
        <v>580579</v>
      </c>
      <c r="D1519" s="3">
        <v>0.29999999999999699</v>
      </c>
      <c r="E1519" s="3">
        <v>0.29225523623963501</v>
      </c>
      <c r="F1519" s="3">
        <v>0.29225069716860502</v>
      </c>
      <c r="G1519" s="3">
        <v>131.51723000000001</v>
      </c>
      <c r="H1519" s="3">
        <v>47.938391451068597</v>
      </c>
      <c r="I1519" s="3">
        <v>102.65</v>
      </c>
      <c r="J1519" s="3">
        <v>104.4</v>
      </c>
      <c r="K1519" s="3">
        <v>102.35</v>
      </c>
      <c r="L1519" s="3">
        <v>15.8042744656917</v>
      </c>
    </row>
    <row r="1520" spans="1:12" ht="15" customHeight="1" x14ac:dyDescent="0.25">
      <c r="A1520" s="101">
        <v>44648</v>
      </c>
      <c r="B1520" s="3">
        <v>103</v>
      </c>
      <c r="C1520" s="99">
        <v>638035</v>
      </c>
      <c r="D1520" s="3">
        <v>4.9999999999997102E-2</v>
      </c>
      <c r="E1520" s="3">
        <v>4.8567265662935399E-2</v>
      </c>
      <c r="F1520" s="3">
        <v>4.85639790314795E-2</v>
      </c>
      <c r="G1520" s="3">
        <v>131.58109999999999</v>
      </c>
      <c r="H1520" s="3">
        <v>48.0102362204724</v>
      </c>
      <c r="I1520" s="3">
        <v>102.95</v>
      </c>
      <c r="J1520" s="3">
        <v>105.35</v>
      </c>
      <c r="K1520" s="3">
        <v>102.5</v>
      </c>
      <c r="L1520" s="3">
        <v>15.860517435320499</v>
      </c>
    </row>
    <row r="1521" spans="1:12" ht="15" customHeight="1" x14ac:dyDescent="0.25">
      <c r="A1521" s="101">
        <v>44649</v>
      </c>
      <c r="B1521" s="3">
        <v>105.35</v>
      </c>
      <c r="C1521" s="99">
        <v>529149</v>
      </c>
      <c r="D1521" s="3">
        <v>2.3499999999999899</v>
      </c>
      <c r="E1521" s="3">
        <v>2.2815533980582399</v>
      </c>
      <c r="F1521" s="3">
        <v>2.28155107382443</v>
      </c>
      <c r="G1521" s="3">
        <v>134.58319</v>
      </c>
      <c r="H1521" s="3">
        <v>51.387165354330698</v>
      </c>
      <c r="I1521" s="3">
        <v>103.35</v>
      </c>
      <c r="J1521" s="3">
        <v>106.75</v>
      </c>
      <c r="K1521" s="3">
        <v>103.35</v>
      </c>
      <c r="L1521" s="3">
        <v>18.503937007874001</v>
      </c>
    </row>
    <row r="1522" spans="1:12" ht="15" customHeight="1" x14ac:dyDescent="0.25">
      <c r="A1522" s="101">
        <v>44650</v>
      </c>
      <c r="B1522" s="3">
        <v>104</v>
      </c>
      <c r="C1522" s="99">
        <v>392230</v>
      </c>
      <c r="D1522" s="3">
        <v>-1.3499999999999901</v>
      </c>
      <c r="E1522" s="3">
        <v>-1.2814428096820001</v>
      </c>
      <c r="F1522" s="3">
        <v>-1.2814304669104699</v>
      </c>
      <c r="G1522" s="3">
        <v>132.8586</v>
      </c>
      <c r="H1522" s="3">
        <v>49.447244094488099</v>
      </c>
      <c r="I1522" s="3">
        <v>105.6</v>
      </c>
      <c r="J1522" s="3">
        <v>105.9</v>
      </c>
      <c r="K1522" s="3">
        <v>102.2</v>
      </c>
      <c r="L1522" s="3">
        <v>16.985376827896498</v>
      </c>
    </row>
    <row r="1523" spans="1:12" ht="15" customHeight="1" x14ac:dyDescent="0.25">
      <c r="A1523" s="101">
        <v>44651</v>
      </c>
      <c r="B1523" s="3">
        <v>103.2</v>
      </c>
      <c r="C1523" s="99">
        <v>439317</v>
      </c>
      <c r="D1523" s="3">
        <v>-0.79999999999999705</v>
      </c>
      <c r="E1523" s="3">
        <v>-0.76923076923076605</v>
      </c>
      <c r="F1523" s="3">
        <v>-0.76923887501447696</v>
      </c>
      <c r="G1523" s="3">
        <v>131.8366</v>
      </c>
      <c r="H1523" s="3">
        <v>48.297637795275499</v>
      </c>
      <c r="I1523" s="3">
        <v>103.7</v>
      </c>
      <c r="J1523" s="3">
        <v>105.3</v>
      </c>
      <c r="K1523" s="3">
        <v>102.1</v>
      </c>
      <c r="L1523" s="3">
        <v>16.085489313835701</v>
      </c>
    </row>
    <row r="1524" spans="1:12" ht="15" customHeight="1" x14ac:dyDescent="0.25">
      <c r="A1524" s="101">
        <v>44652</v>
      </c>
      <c r="B1524" s="3">
        <v>104.5</v>
      </c>
      <c r="C1524" s="99">
        <v>289625</v>
      </c>
      <c r="D1524" s="3">
        <v>1.2999999999999901</v>
      </c>
      <c r="E1524" s="3">
        <v>1.25968992248062</v>
      </c>
      <c r="F1524" s="3">
        <v>1.2596881290931301</v>
      </c>
      <c r="G1524" s="3">
        <v>133.49733000000001</v>
      </c>
      <c r="H1524" s="3">
        <v>50.165725534308201</v>
      </c>
      <c r="I1524" s="3">
        <v>102.35</v>
      </c>
      <c r="J1524" s="3">
        <v>104.65</v>
      </c>
      <c r="K1524" s="3">
        <v>102.1</v>
      </c>
      <c r="L1524" s="3">
        <v>17.547806524184399</v>
      </c>
    </row>
    <row r="1525" spans="1:12" ht="15" customHeight="1" x14ac:dyDescent="0.25">
      <c r="A1525" s="101">
        <v>44655</v>
      </c>
      <c r="B1525" s="3">
        <v>107.1</v>
      </c>
      <c r="C1525" s="99">
        <v>356435</v>
      </c>
      <c r="D1525" s="3">
        <v>2.5999999999999899</v>
      </c>
      <c r="E1525" s="3">
        <v>2.4880382775119601</v>
      </c>
      <c r="F1525" s="3">
        <v>2.4880422702087102</v>
      </c>
      <c r="G1525" s="3">
        <v>136.81880000000001</v>
      </c>
      <c r="H1525" s="3">
        <v>53.9019122609673</v>
      </c>
      <c r="I1525" s="3">
        <v>104.8</v>
      </c>
      <c r="J1525" s="3">
        <v>107.5</v>
      </c>
      <c r="K1525" s="3">
        <v>103.75</v>
      </c>
      <c r="L1525" s="3">
        <v>20.4724409448818</v>
      </c>
    </row>
    <row r="1526" spans="1:12" ht="15" customHeight="1" x14ac:dyDescent="0.25">
      <c r="A1526" s="101">
        <v>44656</v>
      </c>
      <c r="B1526" s="3">
        <v>105.5</v>
      </c>
      <c r="C1526" s="99">
        <v>452572</v>
      </c>
      <c r="D1526" s="3">
        <v>-1.5999999999999901</v>
      </c>
      <c r="E1526" s="3">
        <v>-1.4939309056956001</v>
      </c>
      <c r="F1526" s="3">
        <v>-1.4939248115025101</v>
      </c>
      <c r="G1526" s="3">
        <v>134.77483000000001</v>
      </c>
      <c r="H1526" s="3">
        <v>51.6027334083239</v>
      </c>
      <c r="I1526" s="3">
        <v>107.15</v>
      </c>
      <c r="J1526" s="3">
        <v>108.4</v>
      </c>
      <c r="K1526" s="3">
        <v>104.75</v>
      </c>
      <c r="L1526" s="3">
        <v>18.672665916760302</v>
      </c>
    </row>
    <row r="1527" spans="1:12" ht="15" customHeight="1" x14ac:dyDescent="0.25">
      <c r="A1527" s="101">
        <v>44657</v>
      </c>
      <c r="B1527" s="3">
        <v>104.5</v>
      </c>
      <c r="C1527" s="99">
        <v>619133</v>
      </c>
      <c r="D1527" s="3">
        <v>-1</v>
      </c>
      <c r="E1527" s="3">
        <v>-0.94786729857819696</v>
      </c>
      <c r="F1527" s="3">
        <v>-0.94787728539520399</v>
      </c>
      <c r="G1527" s="3">
        <v>133.49733000000001</v>
      </c>
      <c r="H1527" s="3">
        <v>50.165725534308201</v>
      </c>
      <c r="I1527" s="3">
        <v>104.65</v>
      </c>
      <c r="J1527" s="3">
        <v>106.05</v>
      </c>
      <c r="K1527" s="3">
        <v>103.45</v>
      </c>
      <c r="L1527" s="3">
        <v>17.547806524184399</v>
      </c>
    </row>
    <row r="1528" spans="1:12" ht="15" customHeight="1" x14ac:dyDescent="0.25">
      <c r="A1528" s="101">
        <v>44658</v>
      </c>
      <c r="B1528" s="3">
        <v>105.25</v>
      </c>
      <c r="C1528" s="99">
        <v>535796</v>
      </c>
      <c r="D1528" s="3">
        <v>0.75</v>
      </c>
      <c r="E1528" s="3">
        <v>0.71770334928229396</v>
      </c>
      <c r="F1528" s="3">
        <v>0.71769974725337504</v>
      </c>
      <c r="G1528" s="3">
        <v>134.45544000000001</v>
      </c>
      <c r="H1528" s="3">
        <v>51.243464566929099</v>
      </c>
      <c r="I1528" s="3">
        <v>104.5</v>
      </c>
      <c r="J1528" s="3">
        <v>106.9</v>
      </c>
      <c r="K1528" s="3">
        <v>102.85</v>
      </c>
      <c r="L1528" s="3">
        <v>18.391451068616401</v>
      </c>
    </row>
    <row r="1529" spans="1:12" ht="15" customHeight="1" x14ac:dyDescent="0.25">
      <c r="A1529" s="101">
        <v>44659</v>
      </c>
      <c r="B1529" s="3">
        <v>91.1</v>
      </c>
      <c r="C1529" s="99">
        <v>4285362</v>
      </c>
      <c r="D1529" s="3">
        <v>-14.15</v>
      </c>
      <c r="E1529" s="3">
        <v>-13.444180522565301</v>
      </c>
      <c r="F1529" s="3">
        <v>-13.4441789785523</v>
      </c>
      <c r="G1529" s="3">
        <v>116.37900999999999</v>
      </c>
      <c r="H1529" s="3">
        <v>30.9100224971878</v>
      </c>
      <c r="I1529" s="3">
        <v>105.25</v>
      </c>
      <c r="J1529" s="3">
        <v>110.2</v>
      </c>
      <c r="K1529" s="3">
        <v>89.46</v>
      </c>
      <c r="L1529" s="3">
        <v>2.4746906636670198</v>
      </c>
    </row>
  </sheetData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6D271-F699-450F-9FC7-E182C707B91F}">
  <sheetPr>
    <outlinePr summaryBelow="0" summaryRight="0"/>
  </sheetPr>
  <dimension ref="A1:L1529"/>
  <sheetViews>
    <sheetView topLeftCell="A3" workbookViewId="0">
      <selection activeCell="L11" sqref="L11"/>
    </sheetView>
  </sheetViews>
  <sheetFormatPr defaultColWidth="9.109375" defaultRowHeight="15" customHeight="1" x14ac:dyDescent="0.25"/>
  <cols>
    <col min="1" max="1" width="22.5546875" style="99" bestFit="1" customWidth="1"/>
    <col min="2" max="2" width="5.88671875" style="99" customWidth="1"/>
    <col min="3" max="3" width="9.109375" style="99" customWidth="1"/>
    <col min="4" max="4" width="7.5546875" style="99" customWidth="1"/>
    <col min="5" max="5" width="9.88671875" style="99" customWidth="1"/>
    <col min="6" max="6" width="9" style="99" customWidth="1"/>
    <col min="7" max="7" width="18" style="99" customWidth="1"/>
    <col min="8" max="8" width="18.5546875" style="99" customWidth="1"/>
    <col min="9" max="11" width="5.88671875" style="99" customWidth="1"/>
    <col min="12" max="12" width="19.44140625" style="99" customWidth="1"/>
    <col min="13" max="16384" width="9.109375" style="99"/>
  </cols>
  <sheetData>
    <row r="1" spans="1:12" ht="15" customHeight="1" x14ac:dyDescent="0.25">
      <c r="A1" s="99" t="s">
        <v>117</v>
      </c>
    </row>
    <row r="3" spans="1:12" ht="15" customHeight="1" x14ac:dyDescent="0.25">
      <c r="A3" s="99" t="s">
        <v>80</v>
      </c>
      <c r="B3" s="99" t="s">
        <v>97</v>
      </c>
      <c r="C3" s="100" t="s">
        <v>98</v>
      </c>
      <c r="D3" s="99" t="s">
        <v>99</v>
      </c>
      <c r="E3" s="99" t="s">
        <v>100</v>
      </c>
      <c r="F3" s="99" t="s">
        <v>112</v>
      </c>
      <c r="G3" s="99" t="s">
        <v>113</v>
      </c>
      <c r="H3" s="99" t="s">
        <v>114</v>
      </c>
      <c r="I3" s="99" t="s">
        <v>103</v>
      </c>
      <c r="J3" s="99" t="s">
        <v>104</v>
      </c>
      <c r="K3" s="99" t="s">
        <v>105</v>
      </c>
      <c r="L3" s="99" t="s">
        <v>115</v>
      </c>
    </row>
    <row r="4" spans="1:12" ht="15" customHeight="1" x14ac:dyDescent="0.25">
      <c r="A4" s="101">
        <v>42446</v>
      </c>
      <c r="B4" s="3">
        <v>84.269210000000001</v>
      </c>
      <c r="C4" s="99">
        <v>731990</v>
      </c>
      <c r="D4" s="3"/>
      <c r="E4" s="3"/>
      <c r="F4" s="3"/>
      <c r="G4" s="3">
        <v>84.269210000000001</v>
      </c>
      <c r="H4" s="3"/>
      <c r="I4" s="3">
        <v>85.006479999999996</v>
      </c>
      <c r="J4" s="3">
        <v>85.375110000000006</v>
      </c>
      <c r="K4" s="3">
        <v>81.836250000000007</v>
      </c>
      <c r="L4" s="3"/>
    </row>
    <row r="5" spans="1:12" ht="15" customHeight="1" x14ac:dyDescent="0.25">
      <c r="A5" s="101">
        <v>42447</v>
      </c>
      <c r="B5" s="3">
        <v>87.292000000000002</v>
      </c>
      <c r="C5" s="99">
        <v>950497</v>
      </c>
      <c r="D5" s="3">
        <v>3.0227900000000001</v>
      </c>
      <c r="E5" s="3">
        <v>3.5870634126034799</v>
      </c>
      <c r="F5" s="3">
        <v>3.5870634126034799</v>
      </c>
      <c r="G5" s="3">
        <v>87.292000000000002</v>
      </c>
      <c r="H5" s="3">
        <v>3.5870634126034799</v>
      </c>
      <c r="I5" s="3">
        <v>84.195480000000003</v>
      </c>
      <c r="J5" s="3">
        <v>87.439445000000006</v>
      </c>
      <c r="K5" s="3">
        <v>82.720955000000004</v>
      </c>
      <c r="L5" s="3">
        <v>3.5870634126034799</v>
      </c>
    </row>
    <row r="6" spans="1:12" ht="15" customHeight="1" x14ac:dyDescent="0.25">
      <c r="A6" s="101">
        <v>42450</v>
      </c>
      <c r="B6" s="3">
        <v>88.324160000000006</v>
      </c>
      <c r="C6" s="99">
        <v>508281</v>
      </c>
      <c r="D6" s="3">
        <v>1.03216</v>
      </c>
      <c r="E6" s="3">
        <v>1.1824222150941699</v>
      </c>
      <c r="F6" s="3">
        <v>1.1824222150941699</v>
      </c>
      <c r="G6" s="3">
        <v>88.324160000000006</v>
      </c>
      <c r="H6" s="3">
        <v>4.8118998623577998</v>
      </c>
      <c r="I6" s="3">
        <v>87.292000000000002</v>
      </c>
      <c r="J6" s="3">
        <v>89.061430000000001</v>
      </c>
      <c r="K6" s="3">
        <v>86.849639999999994</v>
      </c>
      <c r="L6" s="3">
        <v>4.8118998623577998</v>
      </c>
    </row>
    <row r="7" spans="1:12" ht="15" customHeight="1" x14ac:dyDescent="0.25">
      <c r="A7" s="101">
        <v>42451</v>
      </c>
      <c r="B7" s="3">
        <v>85.964920000000006</v>
      </c>
      <c r="C7" s="99">
        <v>914956</v>
      </c>
      <c r="D7" s="3">
        <v>-2.3592399999999998</v>
      </c>
      <c r="E7" s="3">
        <v>-2.6711151286352401</v>
      </c>
      <c r="F7" s="3">
        <v>-2.6711151286352401</v>
      </c>
      <c r="G7" s="3">
        <v>85.964920000000006</v>
      </c>
      <c r="H7" s="3">
        <v>2.0122533485243301</v>
      </c>
      <c r="I7" s="3">
        <v>88.545339999999996</v>
      </c>
      <c r="J7" s="3">
        <v>88.619060000000005</v>
      </c>
      <c r="K7" s="3">
        <v>85.080209999999994</v>
      </c>
      <c r="L7" s="3">
        <v>2.0122533485243301</v>
      </c>
    </row>
    <row r="8" spans="1:12" ht="15" customHeight="1" x14ac:dyDescent="0.25">
      <c r="A8" s="101">
        <v>42452</v>
      </c>
      <c r="B8" s="3">
        <v>85.596279999999993</v>
      </c>
      <c r="C8" s="99">
        <v>564058</v>
      </c>
      <c r="D8" s="3">
        <v>-0.36864000000001301</v>
      </c>
      <c r="E8" s="3">
        <v>-0.42882608394215699</v>
      </c>
      <c r="F8" s="3">
        <v>-0.42882608394215699</v>
      </c>
      <c r="G8" s="3">
        <v>85.596279999999993</v>
      </c>
      <c r="H8" s="3">
        <v>1.5747981973487</v>
      </c>
      <c r="I8" s="3">
        <v>85.964920000000006</v>
      </c>
      <c r="J8" s="3">
        <v>86.99709</v>
      </c>
      <c r="K8" s="3">
        <v>85.153919999999999</v>
      </c>
      <c r="L8" s="3">
        <v>1.5747981973487</v>
      </c>
    </row>
    <row r="9" spans="1:12" ht="15" customHeight="1" x14ac:dyDescent="0.25">
      <c r="A9" s="101">
        <v>42453</v>
      </c>
      <c r="B9" s="3">
        <v>86.99709</v>
      </c>
      <c r="C9" s="99">
        <v>152558</v>
      </c>
      <c r="D9" s="3">
        <v>1.4008100000000001</v>
      </c>
      <c r="E9" s="3">
        <v>1.63653140066368</v>
      </c>
      <c r="F9" s="3">
        <v>1.63653140066368</v>
      </c>
      <c r="G9" s="3">
        <v>86.99709</v>
      </c>
      <c r="H9" s="3">
        <v>3.2371016650090798</v>
      </c>
      <c r="I9" s="3">
        <v>85.522559999999999</v>
      </c>
      <c r="J9" s="3">
        <v>87.513176000000001</v>
      </c>
      <c r="K9" s="3">
        <v>85.153919999999999</v>
      </c>
      <c r="L9" s="3">
        <v>3.2371016650090798</v>
      </c>
    </row>
    <row r="10" spans="1:12" ht="15" customHeight="1" x14ac:dyDescent="0.25">
      <c r="A10" s="101">
        <v>42458</v>
      </c>
      <c r="B10" s="3">
        <v>86.333550000000002</v>
      </c>
      <c r="C10" s="99">
        <v>684429</v>
      </c>
      <c r="D10" s="3">
        <v>-0.66353999999999702</v>
      </c>
      <c r="E10" s="3">
        <v>-0.76271516667970596</v>
      </c>
      <c r="F10" s="3">
        <v>-0.76271516667970596</v>
      </c>
      <c r="G10" s="3">
        <v>86.333550000000002</v>
      </c>
      <c r="H10" s="3">
        <v>2.4496966329694998</v>
      </c>
      <c r="I10" s="3">
        <v>87.365719999999996</v>
      </c>
      <c r="J10" s="3">
        <v>87.734359999999995</v>
      </c>
      <c r="K10" s="3">
        <v>86.186089999999993</v>
      </c>
      <c r="L10" s="3">
        <v>2.4496966329694998</v>
      </c>
    </row>
    <row r="11" spans="1:12" ht="15" customHeight="1" x14ac:dyDescent="0.25">
      <c r="A11" s="101">
        <v>42459</v>
      </c>
      <c r="B11" s="3">
        <v>90.683400000000006</v>
      </c>
      <c r="C11" s="99">
        <v>1149006</v>
      </c>
      <c r="D11" s="3">
        <v>4.34985</v>
      </c>
      <c r="E11" s="3">
        <v>5.0384236487437297</v>
      </c>
      <c r="F11" s="3">
        <v>5.0384236487437297</v>
      </c>
      <c r="G11" s="3">
        <v>90.683400000000006</v>
      </c>
      <c r="H11" s="3">
        <v>7.6115463761912601</v>
      </c>
      <c r="I11" s="3">
        <v>87.734359999999995</v>
      </c>
      <c r="J11" s="3">
        <v>93.411280000000005</v>
      </c>
      <c r="K11" s="3">
        <v>87.439445000000006</v>
      </c>
      <c r="L11" s="3">
        <v>7.6115463761912601</v>
      </c>
    </row>
    <row r="12" spans="1:12" ht="15" customHeight="1" x14ac:dyDescent="0.25">
      <c r="A12" s="101">
        <v>42460</v>
      </c>
      <c r="B12" s="3">
        <v>92.895189999999999</v>
      </c>
      <c r="C12" s="99">
        <v>513599</v>
      </c>
      <c r="D12" s="3">
        <v>2.2117899999999899</v>
      </c>
      <c r="E12" s="3">
        <v>2.4390241212834902</v>
      </c>
      <c r="F12" s="3">
        <v>2.4390241212834902</v>
      </c>
      <c r="G12" s="3">
        <v>92.895189999999999</v>
      </c>
      <c r="H12" s="3">
        <v>10.236217949592699</v>
      </c>
      <c r="I12" s="3">
        <v>90.683400000000006</v>
      </c>
      <c r="J12" s="3">
        <v>93.55874</v>
      </c>
      <c r="K12" s="3">
        <v>90.019859999999994</v>
      </c>
      <c r="L12" s="3">
        <v>10.236217949592699</v>
      </c>
    </row>
    <row r="13" spans="1:12" ht="15" customHeight="1" x14ac:dyDescent="0.25">
      <c r="A13" s="101">
        <v>42461</v>
      </c>
      <c r="B13" s="3">
        <v>93.411280000000005</v>
      </c>
      <c r="C13" s="99">
        <v>688565</v>
      </c>
      <c r="D13" s="3">
        <v>0.51609000000000504</v>
      </c>
      <c r="E13" s="3">
        <v>0.555561595815667</v>
      </c>
      <c r="F13" s="3">
        <v>0.555561595815667</v>
      </c>
      <c r="G13" s="3">
        <v>93.411280000000005</v>
      </c>
      <c r="H13" s="3">
        <v>10.848648041200301</v>
      </c>
      <c r="I13" s="3">
        <v>92.157920000000004</v>
      </c>
      <c r="J13" s="3">
        <v>93.706183999999993</v>
      </c>
      <c r="K13" s="3">
        <v>91.199485999999993</v>
      </c>
      <c r="L13" s="3">
        <v>10.848648041200301</v>
      </c>
    </row>
    <row r="14" spans="1:12" ht="15" customHeight="1" x14ac:dyDescent="0.25">
      <c r="A14" s="101">
        <v>42464</v>
      </c>
      <c r="B14" s="3">
        <v>92.30538</v>
      </c>
      <c r="C14" s="99">
        <v>336226</v>
      </c>
      <c r="D14" s="3">
        <v>-1.1059000000000001</v>
      </c>
      <c r="E14" s="3">
        <v>-1.1839041280667699</v>
      </c>
      <c r="F14" s="3">
        <v>-1.1839041280667699</v>
      </c>
      <c r="G14" s="3">
        <v>92.30538</v>
      </c>
      <c r="H14" s="3">
        <v>9.5363063211343704</v>
      </c>
      <c r="I14" s="3">
        <v>93.485010000000003</v>
      </c>
      <c r="J14" s="3">
        <v>94.590900000000005</v>
      </c>
      <c r="K14" s="3">
        <v>92.084205999999995</v>
      </c>
      <c r="L14" s="3">
        <v>9.5363063211343704</v>
      </c>
    </row>
    <row r="15" spans="1:12" ht="15" customHeight="1" x14ac:dyDescent="0.25">
      <c r="A15" s="101">
        <v>42465</v>
      </c>
      <c r="B15" s="3">
        <v>89.798680000000004</v>
      </c>
      <c r="C15" s="99">
        <v>540770</v>
      </c>
      <c r="D15" s="3">
        <v>-2.5066999999999902</v>
      </c>
      <c r="E15" s="3">
        <v>-2.7156596939419901</v>
      </c>
      <c r="F15" s="3">
        <v>-2.7156596939419901</v>
      </c>
      <c r="G15" s="3">
        <v>89.798680000000004</v>
      </c>
      <c r="H15" s="3">
        <v>6.5616730001384802</v>
      </c>
      <c r="I15" s="3">
        <v>91.568115000000006</v>
      </c>
      <c r="J15" s="3">
        <v>91.568115000000006</v>
      </c>
      <c r="K15" s="3">
        <v>89.430059999999997</v>
      </c>
      <c r="L15" s="3">
        <v>6.5616730001384802</v>
      </c>
    </row>
    <row r="16" spans="1:12" ht="15" customHeight="1" x14ac:dyDescent="0.25">
      <c r="A16" s="101">
        <v>42466</v>
      </c>
      <c r="B16" s="3">
        <v>92.157920000000004</v>
      </c>
      <c r="C16" s="99">
        <v>322617</v>
      </c>
      <c r="D16" s="3">
        <v>2.3592399999999998</v>
      </c>
      <c r="E16" s="3">
        <v>2.62725465452275</v>
      </c>
      <c r="F16" s="3">
        <v>2.62725465452275</v>
      </c>
      <c r="G16" s="3">
        <v>92.157920000000004</v>
      </c>
      <c r="H16" s="3">
        <v>9.3613195139719494</v>
      </c>
      <c r="I16" s="3">
        <v>89.724959999999996</v>
      </c>
      <c r="J16" s="3">
        <v>92.747739999999993</v>
      </c>
      <c r="K16" s="3">
        <v>89.577515000000005</v>
      </c>
      <c r="L16" s="3">
        <v>9.3613195139719494</v>
      </c>
    </row>
    <row r="17" spans="1:12" ht="15" customHeight="1" x14ac:dyDescent="0.25">
      <c r="A17" s="101">
        <v>42467</v>
      </c>
      <c r="B17" s="3">
        <v>89.94614</v>
      </c>
      <c r="C17" s="99">
        <v>431123</v>
      </c>
      <c r="D17" s="3">
        <v>-2.2117800000000001</v>
      </c>
      <c r="E17" s="3">
        <v>-2.3999890622531401</v>
      </c>
      <c r="F17" s="3">
        <v>-2.3999890622531401</v>
      </c>
      <c r="G17" s="3">
        <v>89.94614</v>
      </c>
      <c r="H17" s="3">
        <v>6.7366598073009003</v>
      </c>
      <c r="I17" s="3">
        <v>92.674000000000007</v>
      </c>
      <c r="J17" s="3">
        <v>93.042649999999995</v>
      </c>
      <c r="K17" s="3">
        <v>89.798680000000004</v>
      </c>
      <c r="L17" s="3">
        <v>6.7366598073009003</v>
      </c>
    </row>
    <row r="18" spans="1:12" ht="15" customHeight="1" x14ac:dyDescent="0.25">
      <c r="A18" s="101">
        <v>42468</v>
      </c>
      <c r="B18" s="3">
        <v>91.641846000000001</v>
      </c>
      <c r="C18" s="99">
        <v>384947</v>
      </c>
      <c r="D18" s="3">
        <v>1.6957059999999999</v>
      </c>
      <c r="E18" s="3">
        <v>1.8852459927685501</v>
      </c>
      <c r="F18" s="3">
        <v>1.8852459927685501</v>
      </c>
      <c r="G18" s="3">
        <v>91.641846000000001</v>
      </c>
      <c r="H18" s="3">
        <v>8.74890840913306</v>
      </c>
      <c r="I18" s="3">
        <v>90.53595</v>
      </c>
      <c r="J18" s="3">
        <v>91.641846000000001</v>
      </c>
      <c r="K18" s="3">
        <v>90.241039999999998</v>
      </c>
      <c r="L18" s="3">
        <v>8.74890840913306</v>
      </c>
    </row>
    <row r="19" spans="1:12" ht="15" customHeight="1" x14ac:dyDescent="0.25">
      <c r="A19" s="101">
        <v>42471</v>
      </c>
      <c r="B19" s="3">
        <v>91.494384999999994</v>
      </c>
      <c r="C19" s="99">
        <v>249364</v>
      </c>
      <c r="D19" s="3">
        <v>-0.147461000000006</v>
      </c>
      <c r="E19" s="3">
        <v>-0.16091011523273699</v>
      </c>
      <c r="F19" s="3">
        <v>-0.16091011523273699</v>
      </c>
      <c r="G19" s="3">
        <v>91.494384999999994</v>
      </c>
      <c r="H19" s="3">
        <v>8.5739204152975805</v>
      </c>
      <c r="I19" s="3">
        <v>91.494384999999994</v>
      </c>
      <c r="J19" s="3">
        <v>92.379109999999997</v>
      </c>
      <c r="K19" s="3">
        <v>90.683400000000006</v>
      </c>
      <c r="L19" s="3">
        <v>8.5739204152975805</v>
      </c>
    </row>
    <row r="20" spans="1:12" ht="15" customHeight="1" x14ac:dyDescent="0.25">
      <c r="A20" s="101">
        <v>42472</v>
      </c>
      <c r="B20" s="3">
        <v>92.379109999999997</v>
      </c>
      <c r="C20" s="99">
        <v>310152</v>
      </c>
      <c r="D20" s="3">
        <v>0.88472500000000298</v>
      </c>
      <c r="E20" s="3">
        <v>0.96697190762033902</v>
      </c>
      <c r="F20" s="3">
        <v>0.96697190762033902</v>
      </c>
      <c r="G20" s="3">
        <v>92.379109999999997</v>
      </c>
      <c r="H20" s="3">
        <v>9.62379972471558</v>
      </c>
      <c r="I20" s="3">
        <v>91.346940000000004</v>
      </c>
      <c r="J20" s="3">
        <v>92.52655</v>
      </c>
      <c r="K20" s="3">
        <v>90.462220000000002</v>
      </c>
      <c r="L20" s="3">
        <v>9.62379972471558</v>
      </c>
    </row>
    <row r="21" spans="1:12" ht="15" customHeight="1" x14ac:dyDescent="0.25">
      <c r="A21" s="101">
        <v>42473</v>
      </c>
      <c r="B21" s="3">
        <v>92.379109999999997</v>
      </c>
      <c r="C21" s="99">
        <v>496351</v>
      </c>
      <c r="D21" s="3"/>
      <c r="E21" s="3"/>
      <c r="F21" s="3"/>
      <c r="G21" s="3">
        <v>92.379109999999997</v>
      </c>
      <c r="H21" s="3">
        <v>9.62379972471558</v>
      </c>
      <c r="I21" s="3">
        <v>92.379109999999997</v>
      </c>
      <c r="J21" s="3">
        <v>92.895189999999999</v>
      </c>
      <c r="K21" s="3">
        <v>91.12576</v>
      </c>
      <c r="L21" s="3">
        <v>9.62379972471558</v>
      </c>
    </row>
    <row r="22" spans="1:12" ht="15" customHeight="1" x14ac:dyDescent="0.25">
      <c r="A22" s="101">
        <v>42474</v>
      </c>
      <c r="B22" s="3">
        <v>92.157920000000004</v>
      </c>
      <c r="C22" s="99">
        <v>471449</v>
      </c>
      <c r="D22" s="3">
        <v>-0.221189999999992</v>
      </c>
      <c r="E22" s="3">
        <v>-0.239437249395446</v>
      </c>
      <c r="F22" s="3">
        <v>-0.239437249395446</v>
      </c>
      <c r="G22" s="3">
        <v>92.157920000000004</v>
      </c>
      <c r="H22" s="3">
        <v>9.3613195139719494</v>
      </c>
      <c r="I22" s="3">
        <v>92.379109999999997</v>
      </c>
      <c r="J22" s="3">
        <v>92.379109999999997</v>
      </c>
      <c r="K22" s="3">
        <v>91.641846000000001</v>
      </c>
      <c r="L22" s="3">
        <v>9.3613195139719494</v>
      </c>
    </row>
    <row r="23" spans="1:12" ht="15" customHeight="1" x14ac:dyDescent="0.25">
      <c r="A23" s="101">
        <v>42475</v>
      </c>
      <c r="B23" s="3">
        <v>93.706183999999993</v>
      </c>
      <c r="C23" s="99">
        <v>414471</v>
      </c>
      <c r="D23" s="3">
        <v>1.5482639999999801</v>
      </c>
      <c r="E23" s="3">
        <v>1.680011875268</v>
      </c>
      <c r="F23" s="3">
        <v>1.680011875268</v>
      </c>
      <c r="G23" s="3">
        <v>93.706183999999993</v>
      </c>
      <c r="H23" s="3">
        <v>11.198602668756401</v>
      </c>
      <c r="I23" s="3">
        <v>92.010475</v>
      </c>
      <c r="J23" s="3">
        <v>94.296000000000006</v>
      </c>
      <c r="K23" s="3">
        <v>91.863020000000006</v>
      </c>
      <c r="L23" s="3">
        <v>11.198602668756401</v>
      </c>
    </row>
    <row r="24" spans="1:12" ht="15" customHeight="1" x14ac:dyDescent="0.25">
      <c r="A24" s="101">
        <v>42478</v>
      </c>
      <c r="B24" s="3">
        <v>93.927369999999996</v>
      </c>
      <c r="C24" s="99">
        <v>397120</v>
      </c>
      <c r="D24" s="3">
        <v>0.22118600000000299</v>
      </c>
      <c r="E24" s="3">
        <v>0.236042052464768</v>
      </c>
      <c r="F24" s="3">
        <v>0.236042052464768</v>
      </c>
      <c r="G24" s="3">
        <v>93.927369999999996</v>
      </c>
      <c r="H24" s="3">
        <v>11.4610781328079</v>
      </c>
      <c r="I24" s="3">
        <v>93.337554999999995</v>
      </c>
      <c r="J24" s="3">
        <v>94.296000000000006</v>
      </c>
      <c r="K24" s="3">
        <v>92.674000000000007</v>
      </c>
      <c r="L24" s="3">
        <v>11.4610781328079</v>
      </c>
    </row>
    <row r="25" spans="1:12" ht="15" customHeight="1" x14ac:dyDescent="0.25">
      <c r="A25" s="101">
        <v>42479</v>
      </c>
      <c r="B25" s="3">
        <v>95.475623999999996</v>
      </c>
      <c r="C25" s="99">
        <v>932157</v>
      </c>
      <c r="D25" s="3">
        <v>1.548254</v>
      </c>
      <c r="E25" s="3">
        <v>1.6483523386207899</v>
      </c>
      <c r="F25" s="3">
        <v>1.6483523386207899</v>
      </c>
      <c r="G25" s="3">
        <v>95.475623999999996</v>
      </c>
      <c r="H25" s="3">
        <v>13.298349420861999</v>
      </c>
      <c r="I25" s="3">
        <v>94.369720000000001</v>
      </c>
      <c r="J25" s="3">
        <v>98.277214000000001</v>
      </c>
      <c r="K25" s="3">
        <v>94.369720000000001</v>
      </c>
      <c r="L25" s="3">
        <v>13.298349420861999</v>
      </c>
    </row>
    <row r="26" spans="1:12" ht="15" customHeight="1" x14ac:dyDescent="0.25">
      <c r="A26" s="101">
        <v>42480</v>
      </c>
      <c r="B26" s="3">
        <v>86.112365999999994</v>
      </c>
      <c r="C26" s="99">
        <v>3638489</v>
      </c>
      <c r="D26" s="3">
        <v>-9.3632580000000001</v>
      </c>
      <c r="E26" s="3">
        <v>-9.8069618272408405</v>
      </c>
      <c r="F26" s="3">
        <v>-9.8069618272408405</v>
      </c>
      <c r="G26" s="3">
        <v>86.112365999999994</v>
      </c>
      <c r="H26" s="3">
        <v>2.1872235422641202</v>
      </c>
      <c r="I26" s="3">
        <v>91.12576</v>
      </c>
      <c r="J26" s="3">
        <v>91.12576</v>
      </c>
      <c r="K26" s="3">
        <v>85.596279999999993</v>
      </c>
      <c r="L26" s="3">
        <v>2.1872235422641202</v>
      </c>
    </row>
    <row r="27" spans="1:12" ht="15" customHeight="1" x14ac:dyDescent="0.25">
      <c r="A27" s="101">
        <v>42481</v>
      </c>
      <c r="B27" s="3">
        <v>83.015860000000004</v>
      </c>
      <c r="C27" s="99">
        <v>1452769</v>
      </c>
      <c r="D27" s="3">
        <v>-3.09650599999999</v>
      </c>
      <c r="E27" s="3">
        <v>-3.5958900490551899</v>
      </c>
      <c r="F27" s="3">
        <v>-3.5958900490551899</v>
      </c>
      <c r="G27" s="3">
        <v>83.015860000000004</v>
      </c>
      <c r="H27" s="3">
        <v>-1.48731666049794</v>
      </c>
      <c r="I27" s="3">
        <v>86.480999999999995</v>
      </c>
      <c r="J27" s="3">
        <v>86.923360000000002</v>
      </c>
      <c r="K27" s="3">
        <v>82.942139999999995</v>
      </c>
      <c r="L27" s="3">
        <v>-1.48731666049794</v>
      </c>
    </row>
    <row r="28" spans="1:12" ht="15" customHeight="1" x14ac:dyDescent="0.25">
      <c r="A28" s="101">
        <v>42482</v>
      </c>
      <c r="B28" s="3">
        <v>83.679400000000001</v>
      </c>
      <c r="C28" s="99">
        <v>1028882</v>
      </c>
      <c r="D28" s="3">
        <v>0.66353999999999702</v>
      </c>
      <c r="E28" s="3">
        <v>0.79929305074957202</v>
      </c>
      <c r="F28" s="3">
        <v>0.79929305074957202</v>
      </c>
      <c r="G28" s="3">
        <v>83.679400000000001</v>
      </c>
      <c r="H28" s="3">
        <v>-0.69991162845836496</v>
      </c>
      <c r="I28" s="3">
        <v>83.679400000000001</v>
      </c>
      <c r="J28" s="3">
        <v>85.522559999999999</v>
      </c>
      <c r="K28" s="3">
        <v>81.983695999999995</v>
      </c>
      <c r="L28" s="3">
        <v>-0.69991162845836496</v>
      </c>
    </row>
    <row r="29" spans="1:12" ht="15" customHeight="1" x14ac:dyDescent="0.25">
      <c r="A29" s="101">
        <v>42485</v>
      </c>
      <c r="B29" s="3">
        <v>83.310770000000005</v>
      </c>
      <c r="C29" s="99">
        <v>712805</v>
      </c>
      <c r="D29" s="3">
        <v>-0.36862999999999602</v>
      </c>
      <c r="E29" s="3">
        <v>-0.440526581213529</v>
      </c>
      <c r="F29" s="3">
        <v>-0.440526581213529</v>
      </c>
      <c r="G29" s="3">
        <v>83.310770000000005</v>
      </c>
      <c r="H29" s="3">
        <v>-1.1373549129035301</v>
      </c>
      <c r="I29" s="3">
        <v>82.942139999999995</v>
      </c>
      <c r="J29" s="3">
        <v>84.121759999999995</v>
      </c>
      <c r="K29" s="3">
        <v>82.278594999999996</v>
      </c>
      <c r="L29" s="3">
        <v>-1.1373549129035301</v>
      </c>
    </row>
    <row r="30" spans="1:12" ht="15" customHeight="1" x14ac:dyDescent="0.25">
      <c r="A30" s="101">
        <v>42486</v>
      </c>
      <c r="B30" s="3">
        <v>82.720955000000004</v>
      </c>
      <c r="C30" s="99">
        <v>681100</v>
      </c>
      <c r="D30" s="3">
        <v>-0.58981500000000098</v>
      </c>
      <c r="E30" s="3">
        <v>-0.70796968987323305</v>
      </c>
      <c r="F30" s="3">
        <v>-0.70796968987323305</v>
      </c>
      <c r="G30" s="3">
        <v>82.720955000000004</v>
      </c>
      <c r="H30" s="3">
        <v>-1.8372724747271201</v>
      </c>
      <c r="I30" s="3">
        <v>83.753129999999999</v>
      </c>
      <c r="J30" s="3">
        <v>84.121759999999995</v>
      </c>
      <c r="K30" s="3">
        <v>82.647229999999993</v>
      </c>
      <c r="L30" s="3">
        <v>-1.8372724747271201</v>
      </c>
    </row>
    <row r="31" spans="1:12" ht="15" customHeight="1" x14ac:dyDescent="0.25">
      <c r="A31" s="101">
        <v>42487</v>
      </c>
      <c r="B31" s="3">
        <v>82.352320000000006</v>
      </c>
      <c r="C31" s="99">
        <v>924438</v>
      </c>
      <c r="D31" s="3">
        <v>-0.36863499999999699</v>
      </c>
      <c r="E31" s="3">
        <v>-0.445636779701097</v>
      </c>
      <c r="F31" s="3">
        <v>-0.445636779701097</v>
      </c>
      <c r="G31" s="3">
        <v>82.352320000000006</v>
      </c>
      <c r="H31" s="3">
        <v>-2.27472169253751</v>
      </c>
      <c r="I31" s="3">
        <v>83.605675000000005</v>
      </c>
      <c r="J31" s="3">
        <v>84.416663999999997</v>
      </c>
      <c r="K31" s="3">
        <v>81.393889999999999</v>
      </c>
      <c r="L31" s="3">
        <v>-2.27472169253751</v>
      </c>
    </row>
    <row r="32" spans="1:12" ht="15" customHeight="1" x14ac:dyDescent="0.25">
      <c r="A32" s="101">
        <v>42488</v>
      </c>
      <c r="B32" s="3">
        <v>82.131150000000005</v>
      </c>
      <c r="C32" s="99">
        <v>552153</v>
      </c>
      <c r="D32" s="3">
        <v>-0.22117000000000001</v>
      </c>
      <c r="E32" s="3">
        <v>-0.26856559718050299</v>
      </c>
      <c r="F32" s="3">
        <v>-0.26856559718050299</v>
      </c>
      <c r="G32" s="3">
        <v>82.131150000000005</v>
      </c>
      <c r="H32" s="3">
        <v>-2.53717816982026</v>
      </c>
      <c r="I32" s="3">
        <v>82.573499999999996</v>
      </c>
      <c r="J32" s="3">
        <v>82.794685000000001</v>
      </c>
      <c r="K32" s="3">
        <v>81.320170000000005</v>
      </c>
      <c r="L32" s="3">
        <v>-2.53717816982026</v>
      </c>
    </row>
    <row r="33" spans="1:12" ht="15" customHeight="1" x14ac:dyDescent="0.25">
      <c r="A33" s="101">
        <v>42489</v>
      </c>
      <c r="B33" s="3">
        <v>80.066800000000001</v>
      </c>
      <c r="C33" s="99">
        <v>1404286</v>
      </c>
      <c r="D33" s="3">
        <v>-2.0643500000000001</v>
      </c>
      <c r="E33" s="3">
        <v>-2.5134799646662702</v>
      </c>
      <c r="F33" s="3">
        <v>-2.5134799646662702</v>
      </c>
      <c r="G33" s="3">
        <v>80.066800000000001</v>
      </c>
      <c r="H33" s="3">
        <v>-4.9868866695202199</v>
      </c>
      <c r="I33" s="3">
        <v>81.246430000000004</v>
      </c>
      <c r="J33" s="3">
        <v>81.541340000000005</v>
      </c>
      <c r="K33" s="3">
        <v>79.477005000000005</v>
      </c>
      <c r="L33" s="3">
        <v>-4.9868866695202199</v>
      </c>
    </row>
    <row r="34" spans="1:12" ht="15" customHeight="1" x14ac:dyDescent="0.25">
      <c r="A34" s="101">
        <v>42492</v>
      </c>
      <c r="B34" s="3">
        <v>82.057429999999997</v>
      </c>
      <c r="C34" s="99">
        <v>642354</v>
      </c>
      <c r="D34" s="3">
        <v>1.9906299999999899</v>
      </c>
      <c r="E34" s="3">
        <v>2.4862115133863201</v>
      </c>
      <c r="F34" s="3">
        <v>2.4862115133863201</v>
      </c>
      <c r="G34" s="3">
        <v>82.057429999999997</v>
      </c>
      <c r="H34" s="3">
        <v>-2.6246597066710402</v>
      </c>
      <c r="I34" s="3">
        <v>79.624449999999996</v>
      </c>
      <c r="J34" s="3">
        <v>82.794685000000001</v>
      </c>
      <c r="K34" s="3">
        <v>79.624449999999996</v>
      </c>
      <c r="L34" s="3">
        <v>-2.6246597066710402</v>
      </c>
    </row>
    <row r="35" spans="1:12" ht="15" customHeight="1" x14ac:dyDescent="0.25">
      <c r="A35" s="101">
        <v>42493</v>
      </c>
      <c r="B35" s="3">
        <v>83.753129999999999</v>
      </c>
      <c r="C35" s="99">
        <v>1063405</v>
      </c>
      <c r="D35" s="3">
        <v>1.6957</v>
      </c>
      <c r="E35" s="3">
        <v>2.0664795375628899</v>
      </c>
      <c r="F35" s="3">
        <v>2.0664795375628899</v>
      </c>
      <c r="G35" s="3">
        <v>83.753129999999999</v>
      </c>
      <c r="H35" s="3">
        <v>-0.61241822487715503</v>
      </c>
      <c r="I35" s="3">
        <v>82.573499999999996</v>
      </c>
      <c r="J35" s="3">
        <v>84.416663999999997</v>
      </c>
      <c r="K35" s="3">
        <v>82.20487</v>
      </c>
      <c r="L35" s="3">
        <v>-0.61241822487715503</v>
      </c>
    </row>
    <row r="36" spans="1:12" ht="15" customHeight="1" x14ac:dyDescent="0.25">
      <c r="A36" s="101">
        <v>42494</v>
      </c>
      <c r="B36" s="3">
        <v>82.426050000000004</v>
      </c>
      <c r="C36" s="99">
        <v>403097</v>
      </c>
      <c r="D36" s="3">
        <v>-1.32707999999999</v>
      </c>
      <c r="E36" s="3">
        <v>-1.5845139160769199</v>
      </c>
      <c r="F36" s="3">
        <v>-1.5845139160769199</v>
      </c>
      <c r="G36" s="3">
        <v>82.426050000000004</v>
      </c>
      <c r="H36" s="3">
        <v>-2.1872282889562999</v>
      </c>
      <c r="I36" s="3">
        <v>83.826849999999993</v>
      </c>
      <c r="J36" s="3">
        <v>84.121759999999995</v>
      </c>
      <c r="K36" s="3">
        <v>82.131150000000005</v>
      </c>
      <c r="L36" s="3">
        <v>-2.1872282889562999</v>
      </c>
    </row>
    <row r="37" spans="1:12" ht="15" customHeight="1" x14ac:dyDescent="0.25">
      <c r="A37" s="101">
        <v>42496</v>
      </c>
      <c r="B37" s="3">
        <v>83.679400000000001</v>
      </c>
      <c r="C37" s="99">
        <v>667875</v>
      </c>
      <c r="D37" s="3">
        <v>1.25334999999999</v>
      </c>
      <c r="E37" s="3">
        <v>1.52057510944658</v>
      </c>
      <c r="F37" s="3">
        <v>1.52057510944658</v>
      </c>
      <c r="G37" s="3">
        <v>83.679400000000001</v>
      </c>
      <c r="H37" s="3">
        <v>-0.69991162845836496</v>
      </c>
      <c r="I37" s="3">
        <v>82.20487</v>
      </c>
      <c r="J37" s="3">
        <v>84.564120000000003</v>
      </c>
      <c r="K37" s="3">
        <v>81.836250000000007</v>
      </c>
      <c r="L37" s="3">
        <v>-0.69991162845836496</v>
      </c>
    </row>
    <row r="38" spans="1:12" ht="15" customHeight="1" x14ac:dyDescent="0.25">
      <c r="A38" s="101">
        <v>42499</v>
      </c>
      <c r="B38" s="3">
        <v>83.015860000000004</v>
      </c>
      <c r="C38" s="99">
        <v>460113</v>
      </c>
      <c r="D38" s="3">
        <v>-0.66353999999999702</v>
      </c>
      <c r="E38" s="3">
        <v>-0.79295501640785904</v>
      </c>
      <c r="F38" s="3">
        <v>-0.79295501640785904</v>
      </c>
      <c r="G38" s="3">
        <v>83.015860000000004</v>
      </c>
      <c r="H38" s="3">
        <v>-1.48731666049794</v>
      </c>
      <c r="I38" s="3">
        <v>84.416663999999997</v>
      </c>
      <c r="J38" s="3">
        <v>85.006479999999996</v>
      </c>
      <c r="K38" s="3">
        <v>82.720955000000004</v>
      </c>
      <c r="L38" s="3">
        <v>-1.48731666049794</v>
      </c>
    </row>
    <row r="39" spans="1:12" ht="15" customHeight="1" x14ac:dyDescent="0.25">
      <c r="A39" s="101">
        <v>42500</v>
      </c>
      <c r="B39" s="3">
        <v>83.605675000000005</v>
      </c>
      <c r="C39" s="99">
        <v>292217</v>
      </c>
      <c r="D39" s="3">
        <v>0.58981500000000098</v>
      </c>
      <c r="E39" s="3">
        <v>0.71048471942589597</v>
      </c>
      <c r="F39" s="3">
        <v>0.71048471942589597</v>
      </c>
      <c r="G39" s="3">
        <v>83.605675000000005</v>
      </c>
      <c r="H39" s="3">
        <v>-0.78739909867434998</v>
      </c>
      <c r="I39" s="3">
        <v>83.310770000000005</v>
      </c>
      <c r="J39" s="3">
        <v>84.195480000000003</v>
      </c>
      <c r="K39" s="3">
        <v>82.720955000000004</v>
      </c>
      <c r="L39" s="3">
        <v>-0.78739909867434998</v>
      </c>
    </row>
    <row r="40" spans="1:12" ht="15" customHeight="1" x14ac:dyDescent="0.25">
      <c r="A40" s="101">
        <v>42501</v>
      </c>
      <c r="B40" s="3">
        <v>82.720955000000004</v>
      </c>
      <c r="C40" s="99">
        <v>232853</v>
      </c>
      <c r="D40" s="3">
        <v>-0.88472000000000095</v>
      </c>
      <c r="E40" s="3">
        <v>-1.05820567802364</v>
      </c>
      <c r="F40" s="3">
        <v>-1.05820567802364</v>
      </c>
      <c r="G40" s="3">
        <v>82.720955000000004</v>
      </c>
      <c r="H40" s="3">
        <v>-1.8372724747271201</v>
      </c>
      <c r="I40" s="3">
        <v>84.195480000000003</v>
      </c>
      <c r="J40" s="3">
        <v>84.416663999999997</v>
      </c>
      <c r="K40" s="3">
        <v>82.499780000000001</v>
      </c>
      <c r="L40" s="3">
        <v>-1.8372724747271201</v>
      </c>
    </row>
    <row r="41" spans="1:12" ht="15" customHeight="1" x14ac:dyDescent="0.25">
      <c r="A41" s="101">
        <v>42502</v>
      </c>
      <c r="B41" s="3">
        <v>82.426050000000004</v>
      </c>
      <c r="C41" s="99">
        <v>416664</v>
      </c>
      <c r="D41" s="3">
        <v>-0.29490499999999997</v>
      </c>
      <c r="E41" s="3">
        <v>-0.35650579711029501</v>
      </c>
      <c r="F41" s="3">
        <v>-0.35650579711029501</v>
      </c>
      <c r="G41" s="3">
        <v>82.426050000000004</v>
      </c>
      <c r="H41" s="3">
        <v>-2.1872282889562999</v>
      </c>
      <c r="I41" s="3">
        <v>82.942139999999995</v>
      </c>
      <c r="J41" s="3">
        <v>83.679400000000001</v>
      </c>
      <c r="K41" s="3">
        <v>81.61506</v>
      </c>
      <c r="L41" s="3">
        <v>-2.1872282889562999</v>
      </c>
    </row>
    <row r="42" spans="1:12" ht="15" customHeight="1" x14ac:dyDescent="0.25">
      <c r="A42" s="101">
        <v>42503</v>
      </c>
      <c r="B42" s="3">
        <v>83.384500000000003</v>
      </c>
      <c r="C42" s="99">
        <v>428701</v>
      </c>
      <c r="D42" s="3">
        <v>0.95844999999999902</v>
      </c>
      <c r="E42" s="3">
        <v>1.16279986727496</v>
      </c>
      <c r="F42" s="3">
        <v>1.16279986727496</v>
      </c>
      <c r="G42" s="3">
        <v>83.384500000000003</v>
      </c>
      <c r="H42" s="3">
        <v>-1.04986150932232</v>
      </c>
      <c r="I42" s="3">
        <v>83.237049999999996</v>
      </c>
      <c r="J42" s="3">
        <v>83.605675000000005</v>
      </c>
      <c r="K42" s="3">
        <v>81.836250000000007</v>
      </c>
      <c r="L42" s="3">
        <v>-1.04986150932232</v>
      </c>
    </row>
    <row r="43" spans="1:12" ht="15" customHeight="1" x14ac:dyDescent="0.25">
      <c r="A43" s="101">
        <v>42506</v>
      </c>
      <c r="B43" s="3">
        <v>81.61506</v>
      </c>
      <c r="C43" s="99">
        <v>555269</v>
      </c>
      <c r="D43" s="3">
        <v>-1.7694399999999999</v>
      </c>
      <c r="E43" s="3">
        <v>-2.12202507660297</v>
      </c>
      <c r="F43" s="3">
        <v>-2.12202507660297</v>
      </c>
      <c r="G43" s="3">
        <v>81.61506</v>
      </c>
      <c r="H43" s="3">
        <v>-3.1496082614278702</v>
      </c>
      <c r="I43" s="3">
        <v>82.131150000000005</v>
      </c>
      <c r="J43" s="3">
        <v>82.573499999999996</v>
      </c>
      <c r="K43" s="3">
        <v>81.098975999999993</v>
      </c>
      <c r="L43" s="3">
        <v>-3.1496082614278702</v>
      </c>
    </row>
    <row r="44" spans="1:12" ht="15" customHeight="1" x14ac:dyDescent="0.25">
      <c r="A44" s="101">
        <v>42507</v>
      </c>
      <c r="B44" s="3">
        <v>82.20487</v>
      </c>
      <c r="C44" s="99">
        <v>739363</v>
      </c>
      <c r="D44" s="3">
        <v>0.58980999999999995</v>
      </c>
      <c r="E44" s="3">
        <v>0.72267299687092101</v>
      </c>
      <c r="F44" s="3">
        <v>0.72267299687092101</v>
      </c>
      <c r="G44" s="3">
        <v>82.20487</v>
      </c>
      <c r="H44" s="3">
        <v>-2.4496966329694998</v>
      </c>
      <c r="I44" s="3">
        <v>81.61506</v>
      </c>
      <c r="J44" s="3">
        <v>83.310770000000005</v>
      </c>
      <c r="K44" s="3">
        <v>81.098975999999993</v>
      </c>
      <c r="L44" s="3">
        <v>-2.4496966329694998</v>
      </c>
    </row>
    <row r="45" spans="1:12" ht="15" customHeight="1" x14ac:dyDescent="0.25">
      <c r="A45" s="101">
        <v>42508</v>
      </c>
      <c r="B45" s="3">
        <v>81.172713999999999</v>
      </c>
      <c r="C45" s="99">
        <v>653363</v>
      </c>
      <c r="D45" s="3">
        <v>-1.0321560000000001</v>
      </c>
      <c r="E45" s="3">
        <v>-1.2555898452245</v>
      </c>
      <c r="F45" s="3">
        <v>-1.2555898452245</v>
      </c>
      <c r="G45" s="3">
        <v>81.172713999999999</v>
      </c>
      <c r="H45" s="3">
        <v>-3.6745283360316301</v>
      </c>
      <c r="I45" s="3">
        <v>81.61506</v>
      </c>
      <c r="J45" s="3">
        <v>81.688805000000002</v>
      </c>
      <c r="K45" s="3">
        <v>80.509169999999997</v>
      </c>
      <c r="L45" s="3">
        <v>-3.6745283360316301</v>
      </c>
    </row>
    <row r="46" spans="1:12" ht="15" customHeight="1" x14ac:dyDescent="0.25">
      <c r="A46" s="101">
        <v>42509</v>
      </c>
      <c r="B46" s="3">
        <v>81.025260000000003</v>
      </c>
      <c r="C46" s="99">
        <v>407545</v>
      </c>
      <c r="D46" s="3">
        <v>-0.147453999999996</v>
      </c>
      <c r="E46" s="3">
        <v>-0.181654638281525</v>
      </c>
      <c r="F46" s="3">
        <v>-0.181654638281525</v>
      </c>
      <c r="G46" s="3">
        <v>81.025260000000003</v>
      </c>
      <c r="H46" s="3">
        <v>-3.8495080231557801</v>
      </c>
      <c r="I46" s="3">
        <v>81.098975999999993</v>
      </c>
      <c r="J46" s="3">
        <v>81.983695999999995</v>
      </c>
      <c r="K46" s="3">
        <v>79.993080000000006</v>
      </c>
      <c r="L46" s="3">
        <v>-3.8495080231557801</v>
      </c>
    </row>
    <row r="47" spans="1:12" ht="15" customHeight="1" x14ac:dyDescent="0.25">
      <c r="A47" s="101">
        <v>42510</v>
      </c>
      <c r="B47" s="3">
        <v>82.794685000000001</v>
      </c>
      <c r="C47" s="99">
        <v>424556</v>
      </c>
      <c r="D47" s="3">
        <v>1.76942499999999</v>
      </c>
      <c r="E47" s="3">
        <v>2.1837942883490902</v>
      </c>
      <c r="F47" s="3">
        <v>2.1837942883490902</v>
      </c>
      <c r="G47" s="3">
        <v>82.794685000000001</v>
      </c>
      <c r="H47" s="3">
        <v>-1.74977907114591</v>
      </c>
      <c r="I47" s="3">
        <v>81.393889999999999</v>
      </c>
      <c r="J47" s="3">
        <v>82.942139999999995</v>
      </c>
      <c r="K47" s="3">
        <v>81.246430000000004</v>
      </c>
      <c r="L47" s="3">
        <v>-1.74977907114591</v>
      </c>
    </row>
    <row r="48" spans="1:12" ht="15" customHeight="1" x14ac:dyDescent="0.25">
      <c r="A48" s="101">
        <v>42513</v>
      </c>
      <c r="B48" s="3">
        <v>82.426050000000004</v>
      </c>
      <c r="C48" s="99">
        <v>342866</v>
      </c>
      <c r="D48" s="3">
        <v>-0.36863499999999699</v>
      </c>
      <c r="E48" s="3">
        <v>-0.44523993297394998</v>
      </c>
      <c r="F48" s="3">
        <v>-0.44523993297394998</v>
      </c>
      <c r="G48" s="3">
        <v>82.426050000000004</v>
      </c>
      <c r="H48" s="3">
        <v>-2.1872282889562999</v>
      </c>
      <c r="I48" s="3">
        <v>83.310770000000005</v>
      </c>
      <c r="J48" s="3">
        <v>83.310770000000005</v>
      </c>
      <c r="K48" s="3">
        <v>82.20487</v>
      </c>
      <c r="L48" s="3">
        <v>-2.1872282889562999</v>
      </c>
    </row>
    <row r="49" spans="1:12" ht="15" customHeight="1" x14ac:dyDescent="0.25">
      <c r="A49" s="101">
        <v>42514</v>
      </c>
      <c r="B49" s="3">
        <v>82.647229999999993</v>
      </c>
      <c r="C49" s="99">
        <v>341707</v>
      </c>
      <c r="D49" s="3">
        <v>0.221179999999989</v>
      </c>
      <c r="E49" s="3">
        <v>0.26833749767214399</v>
      </c>
      <c r="F49" s="3">
        <v>0.26833749767214399</v>
      </c>
      <c r="G49" s="3">
        <v>82.647229999999993</v>
      </c>
      <c r="H49" s="3">
        <v>-1.9247599449431201</v>
      </c>
      <c r="I49" s="3">
        <v>82.573499999999996</v>
      </c>
      <c r="J49" s="3">
        <v>83.163319999999999</v>
      </c>
      <c r="K49" s="3">
        <v>81.836250000000007</v>
      </c>
      <c r="L49" s="3">
        <v>-1.9247599449431201</v>
      </c>
    </row>
    <row r="50" spans="1:12" ht="15" customHeight="1" x14ac:dyDescent="0.25">
      <c r="A50" s="101">
        <v>42515</v>
      </c>
      <c r="B50" s="3">
        <v>84.048029999999997</v>
      </c>
      <c r="C50" s="99">
        <v>973562</v>
      </c>
      <c r="D50" s="3">
        <v>1.4008</v>
      </c>
      <c r="E50" s="3">
        <v>1.6949146390024199</v>
      </c>
      <c r="F50" s="3">
        <v>1.6949146390024199</v>
      </c>
      <c r="G50" s="3">
        <v>84.048029999999997</v>
      </c>
      <c r="H50" s="3">
        <v>-0.26246834401319702</v>
      </c>
      <c r="I50" s="3">
        <v>82.942139999999995</v>
      </c>
      <c r="J50" s="3">
        <v>84.048029999999997</v>
      </c>
      <c r="K50" s="3">
        <v>81.836250000000007</v>
      </c>
      <c r="L50" s="3">
        <v>-0.26246834401319702</v>
      </c>
    </row>
    <row r="51" spans="1:12" ht="15" customHeight="1" x14ac:dyDescent="0.25">
      <c r="A51" s="101">
        <v>42516</v>
      </c>
      <c r="B51" s="3">
        <v>84.055719999999994</v>
      </c>
      <c r="C51" s="99">
        <v>610341</v>
      </c>
      <c r="D51" s="3">
        <v>7.6899999999966396E-3</v>
      </c>
      <c r="E51" s="3">
        <v>9.1495303340183298E-3</v>
      </c>
      <c r="F51" s="3">
        <v>9.1495303340183298E-3</v>
      </c>
      <c r="G51" s="3">
        <v>84.055719999999994</v>
      </c>
      <c r="H51" s="3">
        <v>-0.25334282829992899</v>
      </c>
      <c r="I51" s="3">
        <v>84.900099999999995</v>
      </c>
      <c r="J51" s="3">
        <v>85.821269999999998</v>
      </c>
      <c r="K51" s="3">
        <v>83.825423999999998</v>
      </c>
      <c r="L51" s="3">
        <v>-0.25334282829992899</v>
      </c>
    </row>
    <row r="52" spans="1:12" ht="15" customHeight="1" x14ac:dyDescent="0.25">
      <c r="A52" s="101">
        <v>42517</v>
      </c>
      <c r="B52" s="3">
        <v>82.904269999999997</v>
      </c>
      <c r="C52" s="99">
        <v>702206</v>
      </c>
      <c r="D52" s="3">
        <v>-1.1514499999999901</v>
      </c>
      <c r="E52" s="3">
        <v>-1.36986513231937</v>
      </c>
      <c r="F52" s="3">
        <v>-1.36986513231937</v>
      </c>
      <c r="G52" s="3">
        <v>82.904269999999997</v>
      </c>
      <c r="H52" s="3">
        <v>-1.6197375055491801</v>
      </c>
      <c r="I52" s="3">
        <v>84.439539999999994</v>
      </c>
      <c r="J52" s="3">
        <v>84.439539999999994</v>
      </c>
      <c r="K52" s="3">
        <v>82.673964999999995</v>
      </c>
      <c r="L52" s="3">
        <v>-1.6197375055491801</v>
      </c>
    </row>
    <row r="53" spans="1:12" ht="15" customHeight="1" x14ac:dyDescent="0.25">
      <c r="A53" s="101">
        <v>42520</v>
      </c>
      <c r="B53" s="3">
        <v>82.827500000000001</v>
      </c>
      <c r="C53" s="99">
        <v>523934.99999999901</v>
      </c>
      <c r="D53" s="3">
        <v>-7.6769999999996202E-2</v>
      </c>
      <c r="E53" s="3">
        <v>-9.2600779187845803E-2</v>
      </c>
      <c r="F53" s="3">
        <v>-9.2600779187845803E-2</v>
      </c>
      <c r="G53" s="3">
        <v>82.827500000000001</v>
      </c>
      <c r="H53" s="3">
        <v>-1.7108383951860899</v>
      </c>
      <c r="I53" s="3">
        <v>82.904269999999997</v>
      </c>
      <c r="J53" s="3">
        <v>83.288086000000007</v>
      </c>
      <c r="K53" s="3">
        <v>81.829575000000006</v>
      </c>
      <c r="L53" s="3">
        <v>-1.7108383951860899</v>
      </c>
    </row>
    <row r="54" spans="1:12" ht="15" customHeight="1" x14ac:dyDescent="0.25">
      <c r="A54" s="101">
        <v>42521</v>
      </c>
      <c r="B54" s="3">
        <v>84.439539999999994</v>
      </c>
      <c r="C54" s="99">
        <v>917630</v>
      </c>
      <c r="D54" s="3">
        <v>1.6120399999999899</v>
      </c>
      <c r="E54" s="3">
        <v>1.9462618091817101</v>
      </c>
      <c r="F54" s="3">
        <v>1.9462618091817101</v>
      </c>
      <c r="G54" s="3">
        <v>84.439539999999994</v>
      </c>
      <c r="H54" s="3">
        <v>0.20212601969330499</v>
      </c>
      <c r="I54" s="3">
        <v>82.904269999999997</v>
      </c>
      <c r="J54" s="3">
        <v>84.593050000000005</v>
      </c>
      <c r="K54" s="3">
        <v>81.983109999999996</v>
      </c>
      <c r="L54" s="3">
        <v>0.20212601969330499</v>
      </c>
    </row>
    <row r="55" spans="1:12" ht="15" customHeight="1" x14ac:dyDescent="0.25">
      <c r="A55" s="101">
        <v>42522</v>
      </c>
      <c r="B55" s="3">
        <v>83.441604999999996</v>
      </c>
      <c r="C55" s="99">
        <v>349707</v>
      </c>
      <c r="D55" s="3">
        <v>-0.99793499999999802</v>
      </c>
      <c r="E55" s="3">
        <v>-1.1818337712403399</v>
      </c>
      <c r="F55" s="3">
        <v>-1.1818337712403399</v>
      </c>
      <c r="G55" s="3">
        <v>83.441604999999996</v>
      </c>
      <c r="H55" s="3">
        <v>-0.98209654510823696</v>
      </c>
      <c r="I55" s="3">
        <v>84.593050000000005</v>
      </c>
      <c r="J55" s="3">
        <v>84.746579999999994</v>
      </c>
      <c r="K55" s="3">
        <v>82.904269999999997</v>
      </c>
      <c r="L55" s="3">
        <v>-0.98209654510823696</v>
      </c>
    </row>
    <row r="56" spans="1:12" ht="15" customHeight="1" x14ac:dyDescent="0.25">
      <c r="A56" s="101">
        <v>42523</v>
      </c>
      <c r="B56" s="3">
        <v>82.981020000000001</v>
      </c>
      <c r="C56" s="99">
        <v>312253</v>
      </c>
      <c r="D56" s="3">
        <v>-0.46058499999999403</v>
      </c>
      <c r="E56" s="3">
        <v>-0.55198482819212003</v>
      </c>
      <c r="F56" s="3">
        <v>-0.55198482819212003</v>
      </c>
      <c r="G56" s="3">
        <v>82.981020000000001</v>
      </c>
      <c r="H56" s="3">
        <v>-1.5286603493731501</v>
      </c>
      <c r="I56" s="3">
        <v>83.671890000000005</v>
      </c>
      <c r="J56" s="3">
        <v>83.978949999999998</v>
      </c>
      <c r="K56" s="3">
        <v>82.520449999999997</v>
      </c>
      <c r="L56" s="3">
        <v>-1.5286603493731501</v>
      </c>
    </row>
    <row r="57" spans="1:12" ht="15" customHeight="1" x14ac:dyDescent="0.25">
      <c r="A57" s="101">
        <v>42524</v>
      </c>
      <c r="B57" s="3">
        <v>82.290149999999997</v>
      </c>
      <c r="C57" s="99">
        <v>400816</v>
      </c>
      <c r="D57" s="3">
        <v>-0.69087000000000298</v>
      </c>
      <c r="E57" s="3">
        <v>-0.83256388027045303</v>
      </c>
      <c r="F57" s="3">
        <v>-0.83256388027045303</v>
      </c>
      <c r="G57" s="3">
        <v>82.290149999999997</v>
      </c>
      <c r="H57" s="3">
        <v>-2.3484971557227099</v>
      </c>
      <c r="I57" s="3">
        <v>83.057789999999997</v>
      </c>
      <c r="J57" s="3">
        <v>84.439539999999994</v>
      </c>
      <c r="K57" s="3">
        <v>81.52252</v>
      </c>
      <c r="L57" s="3">
        <v>-2.3484971557227099</v>
      </c>
    </row>
    <row r="58" spans="1:12" ht="15" customHeight="1" x14ac:dyDescent="0.25">
      <c r="A58" s="101">
        <v>42528</v>
      </c>
      <c r="B58" s="3">
        <v>82.750749999999996</v>
      </c>
      <c r="C58" s="99">
        <v>405006</v>
      </c>
      <c r="D58" s="3">
        <v>0.46059999999999901</v>
      </c>
      <c r="E58" s="3">
        <v>0.55972677167315199</v>
      </c>
      <c r="F58" s="3">
        <v>0.55972677167315199</v>
      </c>
      <c r="G58" s="3">
        <v>82.750749999999996</v>
      </c>
      <c r="H58" s="3">
        <v>-1.8019155513621199</v>
      </c>
      <c r="I58" s="3">
        <v>82.213393999999994</v>
      </c>
      <c r="J58" s="3">
        <v>83.364845000000003</v>
      </c>
      <c r="K58" s="3">
        <v>81.829575000000006</v>
      </c>
      <c r="L58" s="3">
        <v>-1.8019155513621199</v>
      </c>
    </row>
    <row r="59" spans="1:12" ht="15" customHeight="1" x14ac:dyDescent="0.25">
      <c r="A59" s="101">
        <v>42529</v>
      </c>
      <c r="B59" s="3">
        <v>81.983109999999996</v>
      </c>
      <c r="C59" s="99">
        <v>505241</v>
      </c>
      <c r="D59" s="3">
        <v>-0.76763999999999999</v>
      </c>
      <c r="E59" s="3">
        <v>-0.92765322368679703</v>
      </c>
      <c r="F59" s="3">
        <v>-0.92765322368679703</v>
      </c>
      <c r="G59" s="3">
        <v>81.983109999999996</v>
      </c>
      <c r="H59" s="3">
        <v>-2.71285324734859</v>
      </c>
      <c r="I59" s="3">
        <v>82.827500000000001</v>
      </c>
      <c r="J59" s="3">
        <v>82.827500000000001</v>
      </c>
      <c r="K59" s="3">
        <v>81.445760000000007</v>
      </c>
      <c r="L59" s="3">
        <v>-2.71285324734859</v>
      </c>
    </row>
    <row r="60" spans="1:12" ht="15" customHeight="1" x14ac:dyDescent="0.25">
      <c r="A60" s="101">
        <v>42530</v>
      </c>
      <c r="B60" s="3">
        <v>80.754890000000003</v>
      </c>
      <c r="C60" s="99">
        <v>594452</v>
      </c>
      <c r="D60" s="3">
        <v>-1.2282199999999901</v>
      </c>
      <c r="E60" s="3">
        <v>-1.4981378481494501</v>
      </c>
      <c r="F60" s="3">
        <v>-1.4981378481494501</v>
      </c>
      <c r="G60" s="3">
        <v>80.754890000000003</v>
      </c>
      <c r="H60" s="3">
        <v>-4.1703488142347496</v>
      </c>
      <c r="I60" s="3">
        <v>81.983109999999996</v>
      </c>
      <c r="J60" s="3">
        <v>81.983109999999996</v>
      </c>
      <c r="K60" s="3">
        <v>80.371080000000006</v>
      </c>
      <c r="L60" s="3">
        <v>-4.1703488142347496</v>
      </c>
    </row>
    <row r="61" spans="1:12" ht="15" customHeight="1" x14ac:dyDescent="0.25">
      <c r="A61" s="101">
        <v>42531</v>
      </c>
      <c r="B61" s="3">
        <v>78.221720000000005</v>
      </c>
      <c r="C61" s="99">
        <v>808684</v>
      </c>
      <c r="D61" s="3">
        <v>-2.5331699999999899</v>
      </c>
      <c r="E61" s="3">
        <v>-3.13686267172179</v>
      </c>
      <c r="F61" s="3">
        <v>-3.13686267172179</v>
      </c>
      <c r="G61" s="3">
        <v>78.221720000000005</v>
      </c>
      <c r="H61" s="3">
        <v>-7.1763933707222298</v>
      </c>
      <c r="I61" s="3">
        <v>80.601364000000004</v>
      </c>
      <c r="J61" s="3">
        <v>80.754890000000003</v>
      </c>
      <c r="K61" s="3">
        <v>78.221720000000005</v>
      </c>
      <c r="L61" s="3">
        <v>-7.1763933707222298</v>
      </c>
    </row>
    <row r="62" spans="1:12" ht="15" customHeight="1" x14ac:dyDescent="0.25">
      <c r="A62" s="101">
        <v>42534</v>
      </c>
      <c r="B62" s="3">
        <v>76.993499999999997</v>
      </c>
      <c r="C62" s="99">
        <v>681685</v>
      </c>
      <c r="D62" s="3">
        <v>-1.2282200000000001</v>
      </c>
      <c r="E62" s="3">
        <v>-1.5701776948908901</v>
      </c>
      <c r="F62" s="3">
        <v>-1.5701776948908901</v>
      </c>
      <c r="G62" s="3">
        <v>76.993499999999997</v>
      </c>
      <c r="H62" s="3">
        <v>-8.6338889376084094</v>
      </c>
      <c r="I62" s="3">
        <v>77.147025999999997</v>
      </c>
      <c r="J62" s="3">
        <v>77.991425000000007</v>
      </c>
      <c r="K62" s="3">
        <v>76.417779999999993</v>
      </c>
      <c r="L62" s="3">
        <v>-8.6338889376084094</v>
      </c>
    </row>
    <row r="63" spans="1:12" ht="15" customHeight="1" x14ac:dyDescent="0.25">
      <c r="A63" s="101">
        <v>42535</v>
      </c>
      <c r="B63" s="3">
        <v>77.223785000000007</v>
      </c>
      <c r="C63" s="99">
        <v>910505</v>
      </c>
      <c r="D63" s="3">
        <v>0.23028500000000901</v>
      </c>
      <c r="E63" s="3">
        <v>0.29909667699221598</v>
      </c>
      <c r="F63" s="3">
        <v>0.29909667699221598</v>
      </c>
      <c r="G63" s="3">
        <v>77.223785000000007</v>
      </c>
      <c r="H63" s="3">
        <v>-8.3606159355237697</v>
      </c>
      <c r="I63" s="3">
        <v>76.417779999999993</v>
      </c>
      <c r="J63" s="3">
        <v>77.684364000000002</v>
      </c>
      <c r="K63" s="3">
        <v>74.53707</v>
      </c>
      <c r="L63" s="3">
        <v>-8.3606159355237697</v>
      </c>
    </row>
    <row r="64" spans="1:12" ht="15" customHeight="1" x14ac:dyDescent="0.25">
      <c r="A64" s="101">
        <v>42536</v>
      </c>
      <c r="B64" s="3">
        <v>76.648060000000001</v>
      </c>
      <c r="C64" s="99">
        <v>544530</v>
      </c>
      <c r="D64" s="3">
        <v>-0.57572500000000504</v>
      </c>
      <c r="E64" s="3">
        <v>-0.74552807791019504</v>
      </c>
      <c r="F64" s="3">
        <v>-0.74552807791019504</v>
      </c>
      <c r="G64" s="3">
        <v>76.648060000000001</v>
      </c>
      <c r="H64" s="3">
        <v>-9.0438132741484107</v>
      </c>
      <c r="I64" s="3">
        <v>77.684364000000002</v>
      </c>
      <c r="J64" s="3">
        <v>78.835809999999995</v>
      </c>
      <c r="K64" s="3">
        <v>76.571290000000005</v>
      </c>
      <c r="L64" s="3">
        <v>-9.0438132741484107</v>
      </c>
    </row>
    <row r="65" spans="1:12" ht="15" customHeight="1" x14ac:dyDescent="0.25">
      <c r="A65" s="101">
        <v>42537</v>
      </c>
      <c r="B65" s="3">
        <v>73.692689999999999</v>
      </c>
      <c r="C65" s="99">
        <v>1065133</v>
      </c>
      <c r="D65" s="3">
        <v>-2.9553699999999998</v>
      </c>
      <c r="E65" s="3">
        <v>-3.8557662124781702</v>
      </c>
      <c r="F65" s="3">
        <v>-3.8557662124781702</v>
      </c>
      <c r="G65" s="3">
        <v>73.692689999999999</v>
      </c>
      <c r="H65" s="3">
        <v>-12.550871190082299</v>
      </c>
      <c r="I65" s="3">
        <v>76.187484999999995</v>
      </c>
      <c r="J65" s="3">
        <v>76.187484999999995</v>
      </c>
      <c r="K65" s="3">
        <v>73.462389999999999</v>
      </c>
      <c r="L65" s="3">
        <v>-12.550871190082299</v>
      </c>
    </row>
    <row r="66" spans="1:12" ht="15" customHeight="1" x14ac:dyDescent="0.25">
      <c r="A66" s="101">
        <v>42538</v>
      </c>
      <c r="B66" s="3">
        <v>75.611755000000002</v>
      </c>
      <c r="C66" s="99">
        <v>1529657</v>
      </c>
      <c r="D66" s="3">
        <v>1.919065</v>
      </c>
      <c r="E66" s="3">
        <v>2.6041456757786898</v>
      </c>
      <c r="F66" s="3">
        <v>2.6041456757786898</v>
      </c>
      <c r="G66" s="3">
        <v>75.611755000000002</v>
      </c>
      <c r="H66" s="3">
        <v>-10.273568483672699</v>
      </c>
      <c r="I66" s="3">
        <v>73.692689999999999</v>
      </c>
      <c r="J66" s="3">
        <v>77.070269999999994</v>
      </c>
      <c r="K66" s="3">
        <v>73.193719999999999</v>
      </c>
      <c r="L66" s="3">
        <v>-10.273568483672699</v>
      </c>
    </row>
    <row r="67" spans="1:12" ht="15" customHeight="1" x14ac:dyDescent="0.25">
      <c r="A67" s="101">
        <v>42541</v>
      </c>
      <c r="B67" s="3">
        <v>77.761129999999994</v>
      </c>
      <c r="C67" s="99">
        <v>750898</v>
      </c>
      <c r="D67" s="3">
        <v>2.1493749999999898</v>
      </c>
      <c r="E67" s="3">
        <v>2.8426466228696801</v>
      </c>
      <c r="F67" s="3">
        <v>2.8426466228696801</v>
      </c>
      <c r="G67" s="3">
        <v>77.761129999999994</v>
      </c>
      <c r="H67" s="3">
        <v>-7.7229631083523902</v>
      </c>
      <c r="I67" s="3">
        <v>76.686449999999994</v>
      </c>
      <c r="J67" s="3">
        <v>78.835809999999995</v>
      </c>
      <c r="K67" s="3">
        <v>76.648060000000001</v>
      </c>
      <c r="L67" s="3">
        <v>-7.7229631083523902</v>
      </c>
    </row>
    <row r="68" spans="1:12" ht="15" customHeight="1" x14ac:dyDescent="0.25">
      <c r="A68" s="101">
        <v>42542</v>
      </c>
      <c r="B68" s="3">
        <v>76.763210000000001</v>
      </c>
      <c r="C68" s="99">
        <v>809123</v>
      </c>
      <c r="D68" s="3">
        <v>-0.99791999999999303</v>
      </c>
      <c r="E68" s="3">
        <v>-1.2833146843416401</v>
      </c>
      <c r="F68" s="3">
        <v>-1.2833146843416401</v>
      </c>
      <c r="G68" s="3">
        <v>76.763210000000001</v>
      </c>
      <c r="H68" s="3">
        <v>-8.9071678730582597</v>
      </c>
      <c r="I68" s="3">
        <v>77.761129999999994</v>
      </c>
      <c r="J68" s="3">
        <v>78.298469999999995</v>
      </c>
      <c r="K68" s="3">
        <v>76.686449999999994</v>
      </c>
      <c r="L68" s="3">
        <v>-8.9071678730582597</v>
      </c>
    </row>
    <row r="69" spans="1:12" ht="15" customHeight="1" x14ac:dyDescent="0.25">
      <c r="A69" s="101">
        <v>42543</v>
      </c>
      <c r="B69" s="3">
        <v>77.914659999999998</v>
      </c>
      <c r="C69" s="99">
        <v>349662</v>
      </c>
      <c r="D69" s="3">
        <v>1.1514499999999901</v>
      </c>
      <c r="E69" s="3">
        <v>1.50000241000864</v>
      </c>
      <c r="F69" s="3">
        <v>1.50000241000864</v>
      </c>
      <c r="G69" s="3">
        <v>77.914659999999998</v>
      </c>
      <c r="H69" s="3">
        <v>-7.5407731958089999</v>
      </c>
      <c r="I69" s="3">
        <v>76.763210000000001</v>
      </c>
      <c r="J69" s="3">
        <v>78.298469999999995</v>
      </c>
      <c r="K69" s="3">
        <v>76.340999999999994</v>
      </c>
      <c r="L69" s="3">
        <v>-7.5407731958089999</v>
      </c>
    </row>
    <row r="70" spans="1:12" ht="15" customHeight="1" x14ac:dyDescent="0.25">
      <c r="A70" s="101">
        <v>42544</v>
      </c>
      <c r="B70" s="3">
        <v>79.142870000000002</v>
      </c>
      <c r="C70" s="99">
        <v>316788</v>
      </c>
      <c r="D70" s="3">
        <v>1.22821</v>
      </c>
      <c r="E70" s="3">
        <v>1.5763528968746101</v>
      </c>
      <c r="F70" s="3">
        <v>1.5763528968746101</v>
      </c>
      <c r="G70" s="3">
        <v>79.142870000000002</v>
      </c>
      <c r="H70" s="3">
        <v>-6.0832894956532702</v>
      </c>
      <c r="I70" s="3">
        <v>77.914659999999998</v>
      </c>
      <c r="J70" s="3">
        <v>79.756966000000006</v>
      </c>
      <c r="K70" s="3">
        <v>77.530839999999998</v>
      </c>
      <c r="L70" s="3">
        <v>-6.0832894956532702</v>
      </c>
    </row>
    <row r="71" spans="1:12" ht="15" customHeight="1" x14ac:dyDescent="0.25">
      <c r="A71" s="101">
        <v>42548</v>
      </c>
      <c r="B71" s="3">
        <v>72.003900000000002</v>
      </c>
      <c r="C71" s="99">
        <v>1130869</v>
      </c>
      <c r="D71" s="3">
        <v>-7.1389699999999996</v>
      </c>
      <c r="E71" s="3">
        <v>-9.0203577403750899</v>
      </c>
      <c r="F71" s="3">
        <v>-9.0203577403750899</v>
      </c>
      <c r="G71" s="3">
        <v>72.003900000000002</v>
      </c>
      <c r="H71" s="3">
        <v>-14.5549127611377</v>
      </c>
      <c r="I71" s="3">
        <v>72.925049999999999</v>
      </c>
      <c r="J71" s="3">
        <v>75.803669999999997</v>
      </c>
      <c r="K71" s="3">
        <v>71.389786000000001</v>
      </c>
      <c r="L71" s="3">
        <v>-14.5549127611377</v>
      </c>
    </row>
    <row r="72" spans="1:12" ht="15" customHeight="1" x14ac:dyDescent="0.25">
      <c r="A72" s="101">
        <v>42549</v>
      </c>
      <c r="B72" s="3">
        <v>52.966614</v>
      </c>
      <c r="C72" s="99">
        <v>10913110</v>
      </c>
      <c r="D72" s="3">
        <v>-19.037286000000002</v>
      </c>
      <c r="E72" s="3">
        <v>-26.439242874344298</v>
      </c>
      <c r="F72" s="3">
        <v>-26.439242874344298</v>
      </c>
      <c r="G72" s="3">
        <v>52.966614</v>
      </c>
      <c r="H72" s="3">
        <v>-37.1459469004159</v>
      </c>
      <c r="I72" s="3">
        <v>61.218662000000002</v>
      </c>
      <c r="J72" s="3">
        <v>62.139823999999997</v>
      </c>
      <c r="K72" s="3">
        <v>52.966614</v>
      </c>
      <c r="L72" s="3">
        <v>-37.1459469004159</v>
      </c>
    </row>
    <row r="73" spans="1:12" ht="15" customHeight="1" x14ac:dyDescent="0.25">
      <c r="A73" s="101">
        <v>42550</v>
      </c>
      <c r="B73" s="3">
        <v>51.201056999999999</v>
      </c>
      <c r="C73" s="99">
        <v>9833389</v>
      </c>
      <c r="D73" s="3">
        <v>-1.765557</v>
      </c>
      <c r="E73" s="3">
        <v>-3.3333393748748898</v>
      </c>
      <c r="F73" s="3">
        <v>-3.3333393748748898</v>
      </c>
      <c r="G73" s="3">
        <v>51.201056999999999</v>
      </c>
      <c r="H73" s="3">
        <v>-39.241085801089099</v>
      </c>
      <c r="I73" s="3">
        <v>54.38673</v>
      </c>
      <c r="J73" s="3">
        <v>54.50188</v>
      </c>
      <c r="K73" s="3">
        <v>48.629494000000001</v>
      </c>
      <c r="L73" s="3">
        <v>-39.241085801089099</v>
      </c>
    </row>
    <row r="74" spans="1:12" ht="15" customHeight="1" x14ac:dyDescent="0.25">
      <c r="A74" s="101">
        <v>42551</v>
      </c>
      <c r="B74" s="3">
        <v>53.811010000000003</v>
      </c>
      <c r="C74" s="99">
        <v>4997134</v>
      </c>
      <c r="D74" s="3">
        <v>2.609953</v>
      </c>
      <c r="E74" s="3">
        <v>5.0974592184688596</v>
      </c>
      <c r="F74" s="3">
        <v>5.0974592184688596</v>
      </c>
      <c r="G74" s="3">
        <v>53.811010000000003</v>
      </c>
      <c r="H74" s="3">
        <v>-36.1439249282151</v>
      </c>
      <c r="I74" s="3">
        <v>51.201056999999999</v>
      </c>
      <c r="J74" s="3">
        <v>54.348350000000003</v>
      </c>
      <c r="K74" s="3">
        <v>49.166836000000004</v>
      </c>
      <c r="L74" s="3">
        <v>-36.1439249282151</v>
      </c>
    </row>
    <row r="75" spans="1:12" ht="15" customHeight="1" x14ac:dyDescent="0.25">
      <c r="A75" s="101">
        <v>42552</v>
      </c>
      <c r="B75" s="3">
        <v>51.815162999999998</v>
      </c>
      <c r="C75" s="99">
        <v>3514321</v>
      </c>
      <c r="D75" s="3">
        <v>-1.9958469999999999</v>
      </c>
      <c r="E75" s="3">
        <v>-3.7089937542521501</v>
      </c>
      <c r="F75" s="3">
        <v>-3.7089937542521501</v>
      </c>
      <c r="G75" s="3">
        <v>51.815162999999998</v>
      </c>
      <c r="H75" s="3">
        <v>-38.5123427643382</v>
      </c>
      <c r="I75" s="3">
        <v>54.11806</v>
      </c>
      <c r="J75" s="3">
        <v>54.732174000000001</v>
      </c>
      <c r="K75" s="3">
        <v>51.124293999999999</v>
      </c>
      <c r="L75" s="3">
        <v>-38.5123427643382</v>
      </c>
    </row>
    <row r="76" spans="1:12" ht="15" customHeight="1" x14ac:dyDescent="0.25">
      <c r="A76" s="101">
        <v>42555</v>
      </c>
      <c r="B76" s="3">
        <v>50.855620000000002</v>
      </c>
      <c r="C76" s="99">
        <v>2088362.99999999</v>
      </c>
      <c r="D76" s="3">
        <v>-0.95954299999999604</v>
      </c>
      <c r="E76" s="3">
        <v>-1.8518575344441099</v>
      </c>
      <c r="F76" s="3">
        <v>-1.8518575344441099</v>
      </c>
      <c r="G76" s="3">
        <v>50.855620000000002</v>
      </c>
      <c r="H76" s="3">
        <v>-39.651006577609998</v>
      </c>
      <c r="I76" s="3">
        <v>52.083835999999998</v>
      </c>
      <c r="J76" s="3">
        <v>52.928229999999999</v>
      </c>
      <c r="K76" s="3">
        <v>50.740482</v>
      </c>
      <c r="L76" s="3">
        <v>-39.651006577609998</v>
      </c>
    </row>
    <row r="77" spans="1:12" ht="15" customHeight="1" x14ac:dyDescent="0.25">
      <c r="A77" s="101">
        <v>42556</v>
      </c>
      <c r="B77" s="3">
        <v>49.512267999999999</v>
      </c>
      <c r="C77" s="99">
        <v>1593231</v>
      </c>
      <c r="D77" s="3">
        <v>-1.3433520000000001</v>
      </c>
      <c r="E77" s="3">
        <v>-2.6415015685582102</v>
      </c>
      <c r="F77" s="3">
        <v>-2.6415015685582102</v>
      </c>
      <c r="G77" s="3">
        <v>49.512267999999999</v>
      </c>
      <c r="H77" s="3">
        <v>-41.245126185471499</v>
      </c>
      <c r="I77" s="3">
        <v>50.855620000000002</v>
      </c>
      <c r="J77" s="3">
        <v>51.354588</v>
      </c>
      <c r="K77" s="3">
        <v>48.821399999999997</v>
      </c>
      <c r="L77" s="3">
        <v>-41.245126185471499</v>
      </c>
    </row>
    <row r="78" spans="1:12" ht="15" customHeight="1" x14ac:dyDescent="0.25">
      <c r="A78" s="101">
        <v>42557</v>
      </c>
      <c r="B78" s="3">
        <v>49.896087999999999</v>
      </c>
      <c r="C78" s="99">
        <v>1464569</v>
      </c>
      <c r="D78" s="3">
        <v>0.38381999999999999</v>
      </c>
      <c r="E78" s="3">
        <v>0.77520181462904503</v>
      </c>
      <c r="F78" s="3">
        <v>0.77520181462904503</v>
      </c>
      <c r="G78" s="3">
        <v>49.896087999999999</v>
      </c>
      <c r="H78" s="3">
        <v>-40.789657337478303</v>
      </c>
      <c r="I78" s="3">
        <v>49.512267999999999</v>
      </c>
      <c r="J78" s="3">
        <v>50.203136000000001</v>
      </c>
      <c r="K78" s="3">
        <v>48.3992</v>
      </c>
      <c r="L78" s="3">
        <v>-40.789657337478303</v>
      </c>
    </row>
    <row r="79" spans="1:12" ht="15" customHeight="1" x14ac:dyDescent="0.25">
      <c r="A79" s="101">
        <v>42558</v>
      </c>
      <c r="B79" s="3">
        <v>50.126376999999998</v>
      </c>
      <c r="C79" s="99">
        <v>1716370</v>
      </c>
      <c r="D79" s="3">
        <v>0.23028899999999899</v>
      </c>
      <c r="E79" s="3">
        <v>0.46153718503942898</v>
      </c>
      <c r="F79" s="3">
        <v>0.46153718503942898</v>
      </c>
      <c r="G79" s="3">
        <v>50.126376999999998</v>
      </c>
      <c r="H79" s="3">
        <v>-40.516379588701497</v>
      </c>
      <c r="I79" s="3">
        <v>50.279899999999998</v>
      </c>
      <c r="J79" s="3">
        <v>51.354588</v>
      </c>
      <c r="K79" s="3">
        <v>48.936546</v>
      </c>
      <c r="L79" s="3">
        <v>-40.516379588701497</v>
      </c>
    </row>
    <row r="80" spans="1:12" ht="15" customHeight="1" x14ac:dyDescent="0.25">
      <c r="A80" s="101">
        <v>42559</v>
      </c>
      <c r="B80" s="3">
        <v>51.776783000000002</v>
      </c>
      <c r="C80" s="99">
        <v>1430856</v>
      </c>
      <c r="D80" s="3">
        <v>1.650406</v>
      </c>
      <c r="E80" s="3">
        <v>3.2924900995737301</v>
      </c>
      <c r="F80" s="3">
        <v>3.2924900995737301</v>
      </c>
      <c r="G80" s="3">
        <v>51.776783000000002</v>
      </c>
      <c r="H80" s="3">
        <v>-38.557887275791401</v>
      </c>
      <c r="I80" s="3">
        <v>50.279899999999998</v>
      </c>
      <c r="J80" s="3">
        <v>52.083835999999998</v>
      </c>
      <c r="K80" s="3">
        <v>49.627414999999999</v>
      </c>
      <c r="L80" s="3">
        <v>-38.557887275791401</v>
      </c>
    </row>
    <row r="81" spans="1:12" ht="15" customHeight="1" x14ac:dyDescent="0.25">
      <c r="A81" s="101">
        <v>42562</v>
      </c>
      <c r="B81" s="3">
        <v>52.045456000000001</v>
      </c>
      <c r="C81" s="99">
        <v>1448539</v>
      </c>
      <c r="D81" s="3">
        <v>0.268672999999999</v>
      </c>
      <c r="E81" s="3">
        <v>0.51890632139119897</v>
      </c>
      <c r="F81" s="3">
        <v>0.51890632139119897</v>
      </c>
      <c r="G81" s="3">
        <v>52.045456000000001</v>
      </c>
      <c r="H81" s="3">
        <v>-38.239060268869203</v>
      </c>
      <c r="I81" s="3">
        <v>52.198985999999998</v>
      </c>
      <c r="J81" s="3">
        <v>52.966614</v>
      </c>
      <c r="K81" s="3">
        <v>51.508110000000002</v>
      </c>
      <c r="L81" s="3">
        <v>-38.239060268869203</v>
      </c>
    </row>
    <row r="82" spans="1:12" ht="15" customHeight="1" x14ac:dyDescent="0.25">
      <c r="A82" s="101">
        <v>42563</v>
      </c>
      <c r="B82" s="3">
        <v>53.388812999999999</v>
      </c>
      <c r="C82" s="99">
        <v>1461244</v>
      </c>
      <c r="D82" s="3">
        <v>1.3433569999999899</v>
      </c>
      <c r="E82" s="3">
        <v>2.5811225479511499</v>
      </c>
      <c r="F82" s="3">
        <v>2.5811225479511499</v>
      </c>
      <c r="G82" s="3">
        <v>53.388812999999999</v>
      </c>
      <c r="H82" s="3">
        <v>-36.6449347276425</v>
      </c>
      <c r="I82" s="3">
        <v>52.198985999999998</v>
      </c>
      <c r="J82" s="3">
        <v>53.503956000000002</v>
      </c>
      <c r="K82" s="3">
        <v>51.661639999999998</v>
      </c>
      <c r="L82" s="3">
        <v>-36.6449347276425</v>
      </c>
    </row>
    <row r="83" spans="1:12" ht="15" customHeight="1" x14ac:dyDescent="0.25">
      <c r="A83" s="101">
        <v>42564</v>
      </c>
      <c r="B83" s="3">
        <v>52.928229999999999</v>
      </c>
      <c r="C83" s="99">
        <v>1030560</v>
      </c>
      <c r="D83" s="3">
        <v>-0.46058299999999902</v>
      </c>
      <c r="E83" s="3">
        <v>-0.86269571117829602</v>
      </c>
      <c r="F83" s="3">
        <v>-0.86269571117829602</v>
      </c>
      <c r="G83" s="3">
        <v>52.928229999999999</v>
      </c>
      <c r="H83" s="3">
        <v>-37.1914961585613</v>
      </c>
      <c r="I83" s="3">
        <v>53.695866000000002</v>
      </c>
      <c r="J83" s="3">
        <v>54.463493</v>
      </c>
      <c r="K83" s="3">
        <v>52.467649999999999</v>
      </c>
      <c r="L83" s="3">
        <v>-37.1914961585613</v>
      </c>
    </row>
    <row r="84" spans="1:12" ht="15" customHeight="1" x14ac:dyDescent="0.25">
      <c r="A84" s="101">
        <v>42565</v>
      </c>
      <c r="B84" s="3">
        <v>55.346269999999997</v>
      </c>
      <c r="C84" s="99">
        <v>1701300</v>
      </c>
      <c r="D84" s="3">
        <v>2.4180399999999902</v>
      </c>
      <c r="E84" s="3">
        <v>4.5685260965651002</v>
      </c>
      <c r="F84" s="3">
        <v>4.5685260965651002</v>
      </c>
      <c r="G84" s="3">
        <v>55.346269999999997</v>
      </c>
      <c r="H84" s="3">
        <v>-34.322073269703097</v>
      </c>
      <c r="I84" s="3">
        <v>53.120139999999999</v>
      </c>
      <c r="J84" s="3">
        <v>55.998759999999997</v>
      </c>
      <c r="K84" s="3">
        <v>52.774707999999997</v>
      </c>
      <c r="L84" s="3">
        <v>-34.322073269703097</v>
      </c>
    </row>
    <row r="85" spans="1:12" ht="15" customHeight="1" x14ac:dyDescent="0.25">
      <c r="A85" s="101">
        <v>42566</v>
      </c>
      <c r="B85" s="3">
        <v>54.962449999999997</v>
      </c>
      <c r="C85" s="99">
        <v>1521219</v>
      </c>
      <c r="D85" s="3">
        <v>-0.38381999999999999</v>
      </c>
      <c r="E85" s="3">
        <v>-0.693488468147895</v>
      </c>
      <c r="F85" s="3">
        <v>-0.693488468147895</v>
      </c>
      <c r="G85" s="3">
        <v>54.962449999999997</v>
      </c>
      <c r="H85" s="3">
        <v>-34.777542117696299</v>
      </c>
      <c r="I85" s="3">
        <v>55.346269999999997</v>
      </c>
      <c r="J85" s="3">
        <v>55.42304</v>
      </c>
      <c r="K85" s="3">
        <v>53.772624999999998</v>
      </c>
      <c r="L85" s="3">
        <v>-34.777542117696299</v>
      </c>
    </row>
    <row r="86" spans="1:12" ht="15" customHeight="1" x14ac:dyDescent="0.25">
      <c r="A86" s="101">
        <v>42569</v>
      </c>
      <c r="B86" s="3">
        <v>53.849395999999999</v>
      </c>
      <c r="C86" s="99">
        <v>1327294</v>
      </c>
      <c r="D86" s="3">
        <v>-1.11305399999999</v>
      </c>
      <c r="E86" s="3">
        <v>-2.02511714816205</v>
      </c>
      <c r="F86" s="3">
        <v>-2.02511714816205</v>
      </c>
      <c r="G86" s="3">
        <v>53.849395999999999</v>
      </c>
      <c r="H86" s="3">
        <v>-36.098373296723601</v>
      </c>
      <c r="I86" s="3">
        <v>54.50188</v>
      </c>
      <c r="J86" s="3">
        <v>54.808933000000003</v>
      </c>
      <c r="K86" s="3">
        <v>53.312049999999999</v>
      </c>
      <c r="L86" s="3">
        <v>-36.098373296723601</v>
      </c>
    </row>
    <row r="87" spans="1:12" ht="15" customHeight="1" x14ac:dyDescent="0.25">
      <c r="A87" s="101">
        <v>42570</v>
      </c>
      <c r="B87" s="3">
        <v>53.887770000000003</v>
      </c>
      <c r="C87" s="99">
        <v>725768</v>
      </c>
      <c r="D87" s="3">
        <v>3.8374000000004502E-2</v>
      </c>
      <c r="E87" s="3">
        <v>7.1261709230685505E-2</v>
      </c>
      <c r="F87" s="3">
        <v>7.1261709230685505E-2</v>
      </c>
      <c r="G87" s="3">
        <v>53.887770000000003</v>
      </c>
      <c r="H87" s="3">
        <v>-36.052835905308697</v>
      </c>
      <c r="I87" s="3">
        <v>53.811010000000003</v>
      </c>
      <c r="J87" s="3">
        <v>54.271586999999997</v>
      </c>
      <c r="K87" s="3">
        <v>53.196907000000003</v>
      </c>
      <c r="L87" s="3">
        <v>-36.052835905308697</v>
      </c>
    </row>
    <row r="88" spans="1:12" ht="15" customHeight="1" x14ac:dyDescent="0.25">
      <c r="A88" s="101">
        <v>42571</v>
      </c>
      <c r="B88" s="3">
        <v>55.653328000000002</v>
      </c>
      <c r="C88" s="99">
        <v>1586240</v>
      </c>
      <c r="D88" s="3">
        <v>1.76555799999999</v>
      </c>
      <c r="E88" s="3">
        <v>3.2763612225927998</v>
      </c>
      <c r="F88" s="3">
        <v>3.2763612225927998</v>
      </c>
      <c r="G88" s="3">
        <v>55.653328000000002</v>
      </c>
      <c r="H88" s="3">
        <v>-33.957695817962403</v>
      </c>
      <c r="I88" s="3">
        <v>53.96454</v>
      </c>
      <c r="J88" s="3">
        <v>56.305816999999998</v>
      </c>
      <c r="K88" s="3">
        <v>53.657485999999999</v>
      </c>
      <c r="L88" s="3">
        <v>-33.957695817962403</v>
      </c>
    </row>
    <row r="89" spans="1:12" ht="15" customHeight="1" x14ac:dyDescent="0.25">
      <c r="A89" s="101">
        <v>42572</v>
      </c>
      <c r="B89" s="3">
        <v>63.137740000000001</v>
      </c>
      <c r="C89" s="99">
        <v>5963727</v>
      </c>
      <c r="D89" s="3">
        <v>7.4844119999999901</v>
      </c>
      <c r="E89" s="3">
        <v>13.4482739289194</v>
      </c>
      <c r="F89" s="3">
        <v>13.4482739289194</v>
      </c>
      <c r="G89" s="3">
        <v>63.137740000000001</v>
      </c>
      <c r="H89" s="3">
        <v>-25.076145842591799</v>
      </c>
      <c r="I89" s="3">
        <v>58.340034000000003</v>
      </c>
      <c r="J89" s="3">
        <v>63.291263999999998</v>
      </c>
      <c r="K89" s="3">
        <v>57.226967000000002</v>
      </c>
      <c r="L89" s="3">
        <v>-25.076145842591799</v>
      </c>
    </row>
    <row r="90" spans="1:12" ht="15" customHeight="1" x14ac:dyDescent="0.25">
      <c r="A90" s="101">
        <v>42573</v>
      </c>
      <c r="B90" s="3">
        <v>62.6004</v>
      </c>
      <c r="C90" s="99">
        <v>1594462</v>
      </c>
      <c r="D90" s="3">
        <v>-0.53734000000000004</v>
      </c>
      <c r="E90" s="3">
        <v>-0.851059920738372</v>
      </c>
      <c r="F90" s="3">
        <v>-0.851059920738372</v>
      </c>
      <c r="G90" s="3">
        <v>62.6004</v>
      </c>
      <c r="H90" s="3">
        <v>-25.713792736397998</v>
      </c>
      <c r="I90" s="3">
        <v>63.176124999999999</v>
      </c>
      <c r="J90" s="3">
        <v>63.713467000000001</v>
      </c>
      <c r="K90" s="3">
        <v>60.988370000000003</v>
      </c>
      <c r="L90" s="3">
        <v>-25.713792736397998</v>
      </c>
    </row>
    <row r="91" spans="1:12" ht="15" customHeight="1" x14ac:dyDescent="0.25">
      <c r="A91" s="101">
        <v>42576</v>
      </c>
      <c r="B91" s="3">
        <v>63.713467000000001</v>
      </c>
      <c r="C91" s="99">
        <v>1198870</v>
      </c>
      <c r="D91" s="3">
        <v>1.113067</v>
      </c>
      <c r="E91" s="3">
        <v>1.7780509389716299</v>
      </c>
      <c r="F91" s="3">
        <v>1.7780509389716299</v>
      </c>
      <c r="G91" s="3">
        <v>63.713467000000001</v>
      </c>
      <c r="H91" s="3">
        <v>-24.392946130621102</v>
      </c>
      <c r="I91" s="3">
        <v>62.792304999999999</v>
      </c>
      <c r="J91" s="3">
        <v>63.982129999999998</v>
      </c>
      <c r="K91" s="3">
        <v>62.523636000000003</v>
      </c>
      <c r="L91" s="3">
        <v>-24.392946130621102</v>
      </c>
    </row>
    <row r="92" spans="1:12" ht="15" customHeight="1" x14ac:dyDescent="0.25">
      <c r="A92" s="101">
        <v>42577</v>
      </c>
      <c r="B92" s="3">
        <v>62.216583</v>
      </c>
      <c r="C92" s="99">
        <v>903003</v>
      </c>
      <c r="D92" s="3">
        <v>-1.4968840000000001</v>
      </c>
      <c r="E92" s="3">
        <v>-2.3493996959857699</v>
      </c>
      <c r="F92" s="3">
        <v>-2.3493996959857699</v>
      </c>
      <c r="G92" s="3">
        <v>62.216583</v>
      </c>
      <c r="H92" s="3">
        <v>-26.169258024372098</v>
      </c>
      <c r="I92" s="3">
        <v>64.097274999999996</v>
      </c>
      <c r="J92" s="3">
        <v>64.097274999999996</v>
      </c>
      <c r="K92" s="3">
        <v>61.986294000000001</v>
      </c>
      <c r="L92" s="3">
        <v>-26.169258024372098</v>
      </c>
    </row>
    <row r="93" spans="1:12" ht="15" customHeight="1" x14ac:dyDescent="0.25">
      <c r="A93" s="101">
        <v>42578</v>
      </c>
      <c r="B93" s="3">
        <v>62.216583</v>
      </c>
      <c r="C93" s="99">
        <v>1481053</v>
      </c>
      <c r="D93" s="3"/>
      <c r="E93" s="3"/>
      <c r="F93" s="3"/>
      <c r="G93" s="3">
        <v>62.216583</v>
      </c>
      <c r="H93" s="3">
        <v>-26.169258024372098</v>
      </c>
      <c r="I93" s="3">
        <v>62.216583</v>
      </c>
      <c r="J93" s="3">
        <v>62.370113000000003</v>
      </c>
      <c r="K93" s="3">
        <v>60.642937000000003</v>
      </c>
      <c r="L93" s="3">
        <v>-26.169258024372098</v>
      </c>
    </row>
    <row r="94" spans="1:12" ht="15" customHeight="1" x14ac:dyDescent="0.25">
      <c r="A94" s="101">
        <v>42579</v>
      </c>
      <c r="B94" s="3">
        <v>61.29542</v>
      </c>
      <c r="C94" s="99">
        <v>677911</v>
      </c>
      <c r="D94" s="3">
        <v>-0.92116299999999995</v>
      </c>
      <c r="E94" s="3">
        <v>-1.48057472072999</v>
      </c>
      <c r="F94" s="3">
        <v>-1.48057472072999</v>
      </c>
      <c r="G94" s="3">
        <v>61.29542</v>
      </c>
      <c r="H94" s="3">
        <v>-27.262377326190599</v>
      </c>
      <c r="I94" s="3">
        <v>62.178207</v>
      </c>
      <c r="J94" s="3">
        <v>62.523636000000003</v>
      </c>
      <c r="K94" s="3">
        <v>61.180275000000002</v>
      </c>
      <c r="L94" s="3">
        <v>-27.262377326190599</v>
      </c>
    </row>
    <row r="95" spans="1:12" ht="15" customHeight="1" x14ac:dyDescent="0.25">
      <c r="A95" s="101">
        <v>42580</v>
      </c>
      <c r="B95" s="3">
        <v>61.67924</v>
      </c>
      <c r="C95" s="99">
        <v>600535</v>
      </c>
      <c r="D95" s="3">
        <v>0.38381999999999999</v>
      </c>
      <c r="E95" s="3">
        <v>0.62618055313103904</v>
      </c>
      <c r="F95" s="3">
        <v>0.62618055313103904</v>
      </c>
      <c r="G95" s="3">
        <v>61.67924</v>
      </c>
      <c r="H95" s="3">
        <v>-26.8069084781974</v>
      </c>
      <c r="I95" s="3">
        <v>61.29542</v>
      </c>
      <c r="J95" s="3">
        <v>62.101433</v>
      </c>
      <c r="K95" s="3">
        <v>60.604550000000003</v>
      </c>
      <c r="L95" s="3">
        <v>-26.8069084781974</v>
      </c>
    </row>
    <row r="96" spans="1:12" ht="15" customHeight="1" x14ac:dyDescent="0.25">
      <c r="A96" s="101">
        <v>42583</v>
      </c>
      <c r="B96" s="3">
        <v>61.871139999999997</v>
      </c>
      <c r="C96" s="99">
        <v>607261</v>
      </c>
      <c r="D96" s="3">
        <v>0.19189999999999599</v>
      </c>
      <c r="E96" s="3">
        <v>0.31112575317076002</v>
      </c>
      <c r="F96" s="3">
        <v>0.31112575317076002</v>
      </c>
      <c r="G96" s="3">
        <v>61.871139999999997</v>
      </c>
      <c r="H96" s="3">
        <v>-26.579185920931199</v>
      </c>
      <c r="I96" s="3">
        <v>61.525709999999997</v>
      </c>
      <c r="J96" s="3">
        <v>62.101433</v>
      </c>
      <c r="K96" s="3">
        <v>61.065131999999998</v>
      </c>
      <c r="L96" s="3">
        <v>-26.579185920931199</v>
      </c>
    </row>
    <row r="97" spans="1:12" ht="15" customHeight="1" x14ac:dyDescent="0.25">
      <c r="A97" s="101">
        <v>42584</v>
      </c>
      <c r="B97" s="3">
        <v>59.069282999999999</v>
      </c>
      <c r="C97" s="99">
        <v>977692</v>
      </c>
      <c r="D97" s="3">
        <v>-2.8018569999999898</v>
      </c>
      <c r="E97" s="3">
        <v>-4.52853624484694</v>
      </c>
      <c r="F97" s="3">
        <v>-4.52853624484694</v>
      </c>
      <c r="G97" s="3">
        <v>59.069282999999999</v>
      </c>
      <c r="H97" s="3">
        <v>-29.904074097763498</v>
      </c>
      <c r="I97" s="3">
        <v>61.794387999999998</v>
      </c>
      <c r="J97" s="3">
        <v>61.794387999999998</v>
      </c>
      <c r="K97" s="3">
        <v>58.915768</v>
      </c>
      <c r="L97" s="3">
        <v>-29.904074097763498</v>
      </c>
    </row>
    <row r="98" spans="1:12" ht="15" customHeight="1" x14ac:dyDescent="0.25">
      <c r="A98" s="101">
        <v>42585</v>
      </c>
      <c r="B98" s="3">
        <v>59.453099999999999</v>
      </c>
      <c r="C98" s="99">
        <v>698611</v>
      </c>
      <c r="D98" s="3">
        <v>0.38381700000000002</v>
      </c>
      <c r="E98" s="3">
        <v>0.64977426592429599</v>
      </c>
      <c r="F98" s="3">
        <v>0.64977426592429599</v>
      </c>
      <c r="G98" s="3">
        <v>59.453099999999999</v>
      </c>
      <c r="H98" s="3">
        <v>-29.448608809789398</v>
      </c>
      <c r="I98" s="3">
        <v>59.030906999999999</v>
      </c>
      <c r="J98" s="3">
        <v>59.568249999999999</v>
      </c>
      <c r="K98" s="3">
        <v>57.879460000000002</v>
      </c>
      <c r="L98" s="3">
        <v>-29.448608809789398</v>
      </c>
    </row>
    <row r="99" spans="1:12" ht="15" customHeight="1" x14ac:dyDescent="0.25">
      <c r="A99" s="101">
        <v>42586</v>
      </c>
      <c r="B99" s="3">
        <v>59.261195999999998</v>
      </c>
      <c r="C99" s="99">
        <v>503901</v>
      </c>
      <c r="D99" s="3">
        <v>-0.19190399999999999</v>
      </c>
      <c r="E99" s="3">
        <v>-0.32278215938277199</v>
      </c>
      <c r="F99" s="3">
        <v>-0.32278215938277199</v>
      </c>
      <c r="G99" s="3">
        <v>59.261195999999998</v>
      </c>
      <c r="H99" s="3">
        <v>-29.676336113747801</v>
      </c>
      <c r="I99" s="3">
        <v>59.491486000000002</v>
      </c>
      <c r="J99" s="3">
        <v>60.182358000000001</v>
      </c>
      <c r="K99" s="3">
        <v>59.222819999999999</v>
      </c>
      <c r="L99" s="3">
        <v>-29.676336113747801</v>
      </c>
    </row>
    <row r="100" spans="1:12" ht="15" customHeight="1" x14ac:dyDescent="0.25">
      <c r="A100" s="101">
        <v>42587</v>
      </c>
      <c r="B100" s="3">
        <v>60.451027000000003</v>
      </c>
      <c r="C100" s="99">
        <v>593570</v>
      </c>
      <c r="D100" s="3">
        <v>1.1898310000000001</v>
      </c>
      <c r="E100" s="3">
        <v>2.0077741934199298</v>
      </c>
      <c r="F100" s="3">
        <v>2.0077741934199298</v>
      </c>
      <c r="G100" s="3">
        <v>60.451027000000003</v>
      </c>
      <c r="H100" s="3">
        <v>-28.264395738372201</v>
      </c>
      <c r="I100" s="3">
        <v>59.529873000000002</v>
      </c>
      <c r="J100" s="3">
        <v>60.988370000000003</v>
      </c>
      <c r="K100" s="3">
        <v>58.992527000000003</v>
      </c>
      <c r="L100" s="3">
        <v>-28.264395738372201</v>
      </c>
    </row>
    <row r="101" spans="1:12" ht="15" customHeight="1" x14ac:dyDescent="0.25">
      <c r="A101" s="101">
        <v>42590</v>
      </c>
      <c r="B101" s="3">
        <v>61.909526999999997</v>
      </c>
      <c r="C101" s="99">
        <v>1017907</v>
      </c>
      <c r="D101" s="3">
        <v>1.4584999999999899</v>
      </c>
      <c r="E101" s="3">
        <v>2.4126968099317598</v>
      </c>
      <c r="F101" s="3">
        <v>2.4126968099317598</v>
      </c>
      <c r="G101" s="3">
        <v>61.909526999999997</v>
      </c>
      <c r="H101" s="3">
        <v>-26.5336331027667</v>
      </c>
      <c r="I101" s="3">
        <v>60.489409999999999</v>
      </c>
      <c r="J101" s="3">
        <v>62.024676999999997</v>
      </c>
      <c r="K101" s="3">
        <v>60.182358000000001</v>
      </c>
      <c r="L101" s="3">
        <v>-26.5336331027667</v>
      </c>
    </row>
    <row r="102" spans="1:12" ht="15" customHeight="1" x14ac:dyDescent="0.25">
      <c r="A102" s="101">
        <v>42591</v>
      </c>
      <c r="B102" s="3">
        <v>62.562010000000001</v>
      </c>
      <c r="C102" s="99">
        <v>672629</v>
      </c>
      <c r="D102" s="3">
        <v>0.65248300000000303</v>
      </c>
      <c r="E102" s="3">
        <v>1.0539298741532901</v>
      </c>
      <c r="F102" s="3">
        <v>1.0539298741532901</v>
      </c>
      <c r="G102" s="3">
        <v>62.562010000000001</v>
      </c>
      <c r="H102" s="3">
        <v>-25.759349114581699</v>
      </c>
      <c r="I102" s="3">
        <v>61.871139999999997</v>
      </c>
      <c r="J102" s="3">
        <v>62.715539999999997</v>
      </c>
      <c r="K102" s="3">
        <v>61.372172999999997</v>
      </c>
      <c r="L102" s="3">
        <v>-25.759349114581699</v>
      </c>
    </row>
    <row r="103" spans="1:12" ht="15" customHeight="1" x14ac:dyDescent="0.25">
      <c r="A103" s="101">
        <v>42592</v>
      </c>
      <c r="B103" s="3">
        <v>62.370113000000003</v>
      </c>
      <c r="C103" s="99">
        <v>454592</v>
      </c>
      <c r="D103" s="3">
        <v>-0.19189699999999699</v>
      </c>
      <c r="E103" s="3">
        <v>-0.306730873896154</v>
      </c>
      <c r="F103" s="3">
        <v>-0.306730873896154</v>
      </c>
      <c r="G103" s="3">
        <v>62.370113000000003</v>
      </c>
      <c r="H103" s="3">
        <v>-25.987068111828702</v>
      </c>
      <c r="I103" s="3">
        <v>62.446869999999997</v>
      </c>
      <c r="J103" s="3">
        <v>62.446869999999997</v>
      </c>
      <c r="K103" s="3">
        <v>61.602474000000001</v>
      </c>
      <c r="L103" s="3">
        <v>-25.987068111828702</v>
      </c>
    </row>
    <row r="104" spans="1:12" ht="15" customHeight="1" x14ac:dyDescent="0.25">
      <c r="A104" s="101">
        <v>42593</v>
      </c>
      <c r="B104" s="3">
        <v>63.675075999999997</v>
      </c>
      <c r="C104" s="99">
        <v>996546</v>
      </c>
      <c r="D104" s="3">
        <v>1.3049629999999901</v>
      </c>
      <c r="E104" s="3">
        <v>2.0922889782162</v>
      </c>
      <c r="F104" s="3">
        <v>2.0922889782162</v>
      </c>
      <c r="G104" s="3">
        <v>63.675075999999997</v>
      </c>
      <c r="H104" s="3">
        <v>-24.438503695477799</v>
      </c>
      <c r="I104" s="3">
        <v>62.446869999999997</v>
      </c>
      <c r="J104" s="3">
        <v>63.675075999999997</v>
      </c>
      <c r="K104" s="3">
        <v>62.024676999999997</v>
      </c>
      <c r="L104" s="3">
        <v>-24.438503695477799</v>
      </c>
    </row>
    <row r="105" spans="1:12" ht="15" customHeight="1" x14ac:dyDescent="0.25">
      <c r="A105" s="101">
        <v>42594</v>
      </c>
      <c r="B105" s="3">
        <v>66.016360000000006</v>
      </c>
      <c r="C105" s="99">
        <v>1281628</v>
      </c>
      <c r="D105" s="3">
        <v>2.3412839999999999</v>
      </c>
      <c r="E105" s="3">
        <v>3.6769237621326201</v>
      </c>
      <c r="F105" s="3">
        <v>3.6769237621326201</v>
      </c>
      <c r="G105" s="3">
        <v>66.016360000000006</v>
      </c>
      <c r="H105" s="3">
        <v>-21.660165082833899</v>
      </c>
      <c r="I105" s="3">
        <v>63.675075999999997</v>
      </c>
      <c r="J105" s="3">
        <v>66.016360000000006</v>
      </c>
      <c r="K105" s="3">
        <v>63.521560000000001</v>
      </c>
      <c r="L105" s="3">
        <v>-21.660165082833899</v>
      </c>
    </row>
    <row r="106" spans="1:12" ht="15" customHeight="1" x14ac:dyDescent="0.25">
      <c r="A106" s="101">
        <v>42597</v>
      </c>
      <c r="B106" s="3">
        <v>64.365949999999998</v>
      </c>
      <c r="C106" s="99">
        <v>1588006</v>
      </c>
      <c r="D106" s="3">
        <v>-1.6504099999999999</v>
      </c>
      <c r="E106" s="3">
        <v>-2.5000015147760499</v>
      </c>
      <c r="F106" s="3">
        <v>-2.5000015147760499</v>
      </c>
      <c r="G106" s="3">
        <v>64.365949999999998</v>
      </c>
      <c r="H106" s="3">
        <v>-23.618662142436101</v>
      </c>
      <c r="I106" s="3">
        <v>66.784000000000006</v>
      </c>
      <c r="J106" s="3">
        <v>66.784000000000006</v>
      </c>
      <c r="K106" s="3">
        <v>63.943750000000001</v>
      </c>
      <c r="L106" s="3">
        <v>-23.618662142436101</v>
      </c>
    </row>
    <row r="107" spans="1:12" ht="15" customHeight="1" x14ac:dyDescent="0.25">
      <c r="A107" s="101">
        <v>42598</v>
      </c>
      <c r="B107" s="3">
        <v>62.523636000000003</v>
      </c>
      <c r="C107" s="99">
        <v>813288</v>
      </c>
      <c r="D107" s="3">
        <v>-1.84231399999999</v>
      </c>
      <c r="E107" s="3">
        <v>-2.8622493725331402</v>
      </c>
      <c r="F107" s="3">
        <v>-2.8622493725331402</v>
      </c>
      <c r="G107" s="3">
        <v>62.523636000000003</v>
      </c>
      <c r="H107" s="3">
        <v>-25.804886505996599</v>
      </c>
      <c r="I107" s="3">
        <v>64.365949999999998</v>
      </c>
      <c r="J107" s="3">
        <v>64.404330000000002</v>
      </c>
      <c r="K107" s="3">
        <v>62.254955000000002</v>
      </c>
      <c r="L107" s="3">
        <v>-25.804886505996599</v>
      </c>
    </row>
    <row r="108" spans="1:12" ht="15" customHeight="1" x14ac:dyDescent="0.25">
      <c r="A108" s="101">
        <v>42599</v>
      </c>
      <c r="B108" s="3">
        <v>62.101433</v>
      </c>
      <c r="C108" s="99">
        <v>993564</v>
      </c>
      <c r="D108" s="3">
        <v>-0.42220300000000299</v>
      </c>
      <c r="E108" s="3">
        <v>-0.67526942930831102</v>
      </c>
      <c r="F108" s="3">
        <v>-0.67526942930831102</v>
      </c>
      <c r="G108" s="3">
        <v>62.101433</v>
      </c>
      <c r="H108" s="3">
        <v>-26.305903425462201</v>
      </c>
      <c r="I108" s="3">
        <v>62.523636000000003</v>
      </c>
      <c r="J108" s="3">
        <v>63.252876000000001</v>
      </c>
      <c r="K108" s="3">
        <v>61.487335000000002</v>
      </c>
      <c r="L108" s="3">
        <v>-26.305903425462201</v>
      </c>
    </row>
    <row r="109" spans="1:12" ht="15" customHeight="1" x14ac:dyDescent="0.25">
      <c r="A109" s="101">
        <v>42600</v>
      </c>
      <c r="B109" s="3">
        <v>63.099358000000002</v>
      </c>
      <c r="C109" s="99">
        <v>505408</v>
      </c>
      <c r="D109" s="3">
        <v>0.99792500000000195</v>
      </c>
      <c r="E109" s="3">
        <v>1.6069274923173</v>
      </c>
      <c r="F109" s="3">
        <v>1.6069274923173</v>
      </c>
      <c r="G109" s="3">
        <v>63.099358000000002</v>
      </c>
      <c r="H109" s="3">
        <v>-25.1216927273911</v>
      </c>
      <c r="I109" s="3">
        <v>62.485252000000003</v>
      </c>
      <c r="J109" s="3">
        <v>63.291263999999998</v>
      </c>
      <c r="K109" s="3">
        <v>62.178207</v>
      </c>
      <c r="L109" s="3">
        <v>-25.1216927273911</v>
      </c>
    </row>
    <row r="110" spans="1:12" ht="15" customHeight="1" x14ac:dyDescent="0.25">
      <c r="A110" s="101">
        <v>42601</v>
      </c>
      <c r="B110" s="3">
        <v>66.438559999999995</v>
      </c>
      <c r="C110" s="99">
        <v>2171092</v>
      </c>
      <c r="D110" s="3">
        <v>3.33920199999999</v>
      </c>
      <c r="E110" s="3">
        <v>5.2919746029745403</v>
      </c>
      <c r="F110" s="3">
        <v>5.2919746029745403</v>
      </c>
      <c r="G110" s="3">
        <v>66.438559999999995</v>
      </c>
      <c r="H110" s="3">
        <v>-21.159151723387399</v>
      </c>
      <c r="I110" s="3">
        <v>64.481093999999999</v>
      </c>
      <c r="J110" s="3">
        <v>66.745609999999999</v>
      </c>
      <c r="K110" s="3">
        <v>64.289185000000003</v>
      </c>
      <c r="L110" s="3">
        <v>-21.159151723387399</v>
      </c>
    </row>
    <row r="111" spans="1:12" ht="15" customHeight="1" x14ac:dyDescent="0.25">
      <c r="A111" s="101">
        <v>42604</v>
      </c>
      <c r="B111" s="3">
        <v>65.786069999999995</v>
      </c>
      <c r="C111" s="99">
        <v>753824</v>
      </c>
      <c r="D111" s="3">
        <v>-0.65249000000000001</v>
      </c>
      <c r="E111" s="3">
        <v>-0.98209533740647403</v>
      </c>
      <c r="F111" s="3">
        <v>-0.98209533740647403</v>
      </c>
      <c r="G111" s="3">
        <v>65.786069999999995</v>
      </c>
      <c r="H111" s="3">
        <v>-21.933444018283701</v>
      </c>
      <c r="I111" s="3">
        <v>66.630459999999999</v>
      </c>
      <c r="J111" s="3">
        <v>67.551609999999997</v>
      </c>
      <c r="K111" s="3">
        <v>64.864909999999995</v>
      </c>
      <c r="L111" s="3">
        <v>-21.933444018283701</v>
      </c>
    </row>
    <row r="112" spans="1:12" ht="15" customHeight="1" x14ac:dyDescent="0.25">
      <c r="A112" s="101">
        <v>42605</v>
      </c>
      <c r="B112" s="3">
        <v>67.398094</v>
      </c>
      <c r="C112" s="99">
        <v>829433</v>
      </c>
      <c r="D112" s="3">
        <v>1.6120239999999999</v>
      </c>
      <c r="E112" s="3">
        <v>2.4504032540627598</v>
      </c>
      <c r="F112" s="3">
        <v>2.4504032540627598</v>
      </c>
      <c r="G112" s="3">
        <v>67.398094</v>
      </c>
      <c r="H112" s="3">
        <v>-20.020498590172998</v>
      </c>
      <c r="I112" s="3">
        <v>66.208259999999996</v>
      </c>
      <c r="J112" s="3">
        <v>67.781909999999996</v>
      </c>
      <c r="K112" s="3">
        <v>65.440635999999998</v>
      </c>
      <c r="L112" s="3">
        <v>-20.020498590172998</v>
      </c>
    </row>
    <row r="113" spans="1:12" ht="15" customHeight="1" x14ac:dyDescent="0.25">
      <c r="A113" s="101">
        <v>42606</v>
      </c>
      <c r="B113" s="3">
        <v>66.054749999999999</v>
      </c>
      <c r="C113" s="99">
        <v>1349863</v>
      </c>
      <c r="D113" s="3">
        <v>-1.3433440000000001</v>
      </c>
      <c r="E113" s="3">
        <v>-1.9931483522367801</v>
      </c>
      <c r="F113" s="3">
        <v>-1.9931483522367801</v>
      </c>
      <c r="G113" s="3">
        <v>66.054749999999999</v>
      </c>
      <c r="H113" s="3">
        <v>-21.614608704650198</v>
      </c>
      <c r="I113" s="3">
        <v>67.474869999999996</v>
      </c>
      <c r="J113" s="3">
        <v>68.971739999999997</v>
      </c>
      <c r="K113" s="3">
        <v>65.287099999999995</v>
      </c>
      <c r="L113" s="3">
        <v>-21.614608704650198</v>
      </c>
    </row>
    <row r="114" spans="1:12" ht="15" customHeight="1" x14ac:dyDescent="0.25">
      <c r="A114" s="101">
        <v>42607</v>
      </c>
      <c r="B114" s="3">
        <v>65.747696000000005</v>
      </c>
      <c r="C114" s="99">
        <v>563804</v>
      </c>
      <c r="D114" s="3">
        <v>-0.307053999999993</v>
      </c>
      <c r="E114" s="3">
        <v>-0.464847721019301</v>
      </c>
      <c r="F114" s="3">
        <v>-0.464847721019301</v>
      </c>
      <c r="G114" s="3">
        <v>65.747696000000005</v>
      </c>
      <c r="H114" s="3">
        <v>-21.978981409698701</v>
      </c>
      <c r="I114" s="3">
        <v>66.093124000000003</v>
      </c>
      <c r="J114" s="3">
        <v>66.553696000000002</v>
      </c>
      <c r="K114" s="3">
        <v>65.440635999999998</v>
      </c>
      <c r="L114" s="3">
        <v>-21.978981409698701</v>
      </c>
    </row>
    <row r="115" spans="1:12" ht="15" customHeight="1" x14ac:dyDescent="0.25">
      <c r="A115" s="101">
        <v>42608</v>
      </c>
      <c r="B115" s="3">
        <v>65.786069999999995</v>
      </c>
      <c r="C115" s="99">
        <v>421703</v>
      </c>
      <c r="D115" s="3">
        <v>3.8373999999990298E-2</v>
      </c>
      <c r="E115" s="3">
        <v>5.8365543334004601E-2</v>
      </c>
      <c r="F115" s="3">
        <v>5.8365543334004601E-2</v>
      </c>
      <c r="G115" s="3">
        <v>65.786069999999995</v>
      </c>
      <c r="H115" s="3">
        <v>-21.933444018283701</v>
      </c>
      <c r="I115" s="3">
        <v>65.824449999999999</v>
      </c>
      <c r="J115" s="3">
        <v>66.093124000000003</v>
      </c>
      <c r="K115" s="3">
        <v>65.517390000000006</v>
      </c>
      <c r="L115" s="3">
        <v>-21.933444018283701</v>
      </c>
    </row>
    <row r="116" spans="1:12" ht="15" customHeight="1" x14ac:dyDescent="0.25">
      <c r="A116" s="101">
        <v>42611</v>
      </c>
      <c r="B116" s="3">
        <v>64.980059999999995</v>
      </c>
      <c r="C116" s="99">
        <v>438287</v>
      </c>
      <c r="D116" s="3">
        <v>-0.80601</v>
      </c>
      <c r="E116" s="3">
        <v>-1.22519858687408</v>
      </c>
      <c r="F116" s="3">
        <v>-1.22519858687408</v>
      </c>
      <c r="G116" s="3">
        <v>64.980059999999995</v>
      </c>
      <c r="H116" s="3">
        <v>-22.889914358993</v>
      </c>
      <c r="I116" s="3">
        <v>65.786069999999995</v>
      </c>
      <c r="J116" s="3">
        <v>65.786069999999995</v>
      </c>
      <c r="K116" s="3">
        <v>64.596239999999995</v>
      </c>
      <c r="L116" s="3">
        <v>-22.889914358993</v>
      </c>
    </row>
    <row r="117" spans="1:12" ht="15" customHeight="1" x14ac:dyDescent="0.25">
      <c r="A117" s="101">
        <v>42612</v>
      </c>
      <c r="B117" s="3">
        <v>65.555779999999999</v>
      </c>
      <c r="C117" s="99">
        <v>585414</v>
      </c>
      <c r="D117" s="3">
        <v>0.57572000000000401</v>
      </c>
      <c r="E117" s="3">
        <v>0.88599487288869505</v>
      </c>
      <c r="F117" s="3">
        <v>0.88599487288869505</v>
      </c>
      <c r="G117" s="3">
        <v>65.555779999999999</v>
      </c>
      <c r="H117" s="3">
        <v>-22.2067229537336</v>
      </c>
      <c r="I117" s="3">
        <v>65.555779999999999</v>
      </c>
      <c r="J117" s="3">
        <v>65.901210000000006</v>
      </c>
      <c r="K117" s="3">
        <v>64.980059999999995</v>
      </c>
      <c r="L117" s="3">
        <v>-22.2067229537336</v>
      </c>
    </row>
    <row r="118" spans="1:12" ht="15" customHeight="1" x14ac:dyDescent="0.25">
      <c r="A118" s="101">
        <v>42613</v>
      </c>
      <c r="B118" s="3">
        <v>65.018439999999998</v>
      </c>
      <c r="C118" s="99">
        <v>519957</v>
      </c>
      <c r="D118" s="3">
        <v>-0.53734000000000004</v>
      </c>
      <c r="E118" s="3">
        <v>-0.81966838011843202</v>
      </c>
      <c r="F118" s="3">
        <v>-0.81966838011843202</v>
      </c>
      <c r="G118" s="3">
        <v>65.018439999999998</v>
      </c>
      <c r="H118" s="3">
        <v>-22.844369847539799</v>
      </c>
      <c r="I118" s="3">
        <v>65.632544999999993</v>
      </c>
      <c r="J118" s="3">
        <v>65.977974000000003</v>
      </c>
      <c r="K118" s="3">
        <v>65.018439999999998</v>
      </c>
      <c r="L118" s="3">
        <v>-22.844369847539799</v>
      </c>
    </row>
    <row r="119" spans="1:12" ht="15" customHeight="1" x14ac:dyDescent="0.25">
      <c r="A119" s="101">
        <v>42614</v>
      </c>
      <c r="B119" s="3">
        <v>65.824449999999999</v>
      </c>
      <c r="C119" s="99">
        <v>676919</v>
      </c>
      <c r="D119" s="3">
        <v>0.80601</v>
      </c>
      <c r="E119" s="3">
        <v>1.2396637015591201</v>
      </c>
      <c r="F119" s="3">
        <v>1.2396637015591201</v>
      </c>
      <c r="G119" s="3">
        <v>65.824449999999999</v>
      </c>
      <c r="H119" s="3">
        <v>-21.8878995068305</v>
      </c>
      <c r="I119" s="3">
        <v>65.133574999999993</v>
      </c>
      <c r="J119" s="3">
        <v>66.016360000000006</v>
      </c>
      <c r="K119" s="3">
        <v>64.903300000000002</v>
      </c>
      <c r="L119" s="3">
        <v>-21.8878995068305</v>
      </c>
    </row>
    <row r="120" spans="1:12" ht="15" customHeight="1" x14ac:dyDescent="0.25">
      <c r="A120" s="101">
        <v>42615</v>
      </c>
      <c r="B120" s="3">
        <v>65.786069999999995</v>
      </c>
      <c r="C120" s="99">
        <v>615272</v>
      </c>
      <c r="D120" s="3">
        <v>-3.8380000000003599E-2</v>
      </c>
      <c r="E120" s="3">
        <v>-5.8306601878177398E-2</v>
      </c>
      <c r="F120" s="3">
        <v>-5.8306601878177398E-2</v>
      </c>
      <c r="G120" s="3">
        <v>65.786069999999995</v>
      </c>
      <c r="H120" s="3">
        <v>-21.933444018283701</v>
      </c>
      <c r="I120" s="3">
        <v>65.248726000000005</v>
      </c>
      <c r="J120" s="3">
        <v>66.131510000000006</v>
      </c>
      <c r="K120" s="3">
        <v>64.980059999999995</v>
      </c>
      <c r="L120" s="3">
        <v>-21.933444018283701</v>
      </c>
    </row>
    <row r="121" spans="1:12" ht="15" customHeight="1" x14ac:dyDescent="0.25">
      <c r="A121" s="101">
        <v>42618</v>
      </c>
      <c r="B121" s="3">
        <v>66.937515000000005</v>
      </c>
      <c r="C121" s="99">
        <v>494206</v>
      </c>
      <c r="D121" s="3">
        <v>1.1514450000000001</v>
      </c>
      <c r="E121" s="3">
        <v>1.7502869528458</v>
      </c>
      <c r="F121" s="3">
        <v>1.7502869528458</v>
      </c>
      <c r="G121" s="3">
        <v>66.937515000000005</v>
      </c>
      <c r="H121" s="3">
        <v>-20.567055274399699</v>
      </c>
      <c r="I121" s="3">
        <v>65.786069999999995</v>
      </c>
      <c r="J121" s="3">
        <v>66.975899999999996</v>
      </c>
      <c r="K121" s="3">
        <v>65.555779999999999</v>
      </c>
      <c r="L121" s="3">
        <v>-20.567055274399699</v>
      </c>
    </row>
    <row r="122" spans="1:12" ht="15" customHeight="1" x14ac:dyDescent="0.25">
      <c r="A122" s="101">
        <v>42619</v>
      </c>
      <c r="B122" s="3">
        <v>67.129424999999998</v>
      </c>
      <c r="C122" s="99">
        <v>659234</v>
      </c>
      <c r="D122" s="3">
        <v>0.191909999999992</v>
      </c>
      <c r="E122" s="3">
        <v>0.286700215865476</v>
      </c>
      <c r="F122" s="3">
        <v>0.286700215865476</v>
      </c>
      <c r="G122" s="3">
        <v>67.129424999999998</v>
      </c>
      <c r="H122" s="3">
        <v>-20.339320850403102</v>
      </c>
      <c r="I122" s="3">
        <v>67.091049999999996</v>
      </c>
      <c r="J122" s="3">
        <v>68.050579999999997</v>
      </c>
      <c r="K122" s="3">
        <v>66.937515000000005</v>
      </c>
      <c r="L122" s="3">
        <v>-20.339320850403102</v>
      </c>
    </row>
    <row r="123" spans="1:12" ht="15" customHeight="1" x14ac:dyDescent="0.25">
      <c r="A123" s="101">
        <v>42620</v>
      </c>
      <c r="B123" s="3">
        <v>67.474869999999996</v>
      </c>
      <c r="C123" s="99">
        <v>492233</v>
      </c>
      <c r="D123" s="3">
        <v>0.345444999999998</v>
      </c>
      <c r="E123" s="3">
        <v>0.51459549966352802</v>
      </c>
      <c r="F123" s="3">
        <v>0.51459549966352802</v>
      </c>
      <c r="G123" s="3">
        <v>67.474869999999996</v>
      </c>
      <c r="H123" s="3">
        <v>-19.929390580497898</v>
      </c>
      <c r="I123" s="3">
        <v>67.551609999999997</v>
      </c>
      <c r="J123" s="3">
        <v>67.743530000000007</v>
      </c>
      <c r="K123" s="3">
        <v>67.167810000000003</v>
      </c>
      <c r="L123" s="3">
        <v>-19.929390580497898</v>
      </c>
    </row>
    <row r="124" spans="1:12" ht="15" customHeight="1" x14ac:dyDescent="0.25">
      <c r="A124" s="101">
        <v>42621</v>
      </c>
      <c r="B124" s="3">
        <v>69.931290000000004</v>
      </c>
      <c r="C124" s="99">
        <v>2052281</v>
      </c>
      <c r="D124" s="3">
        <v>2.45642</v>
      </c>
      <c r="E124" s="3">
        <v>3.6404960839494902</v>
      </c>
      <c r="F124" s="3">
        <v>3.6404960839494902</v>
      </c>
      <c r="G124" s="3">
        <v>69.931290000000004</v>
      </c>
      <c r="H124" s="3">
        <v>-17.014423180186402</v>
      </c>
      <c r="I124" s="3">
        <v>67.551609999999997</v>
      </c>
      <c r="J124" s="3">
        <v>71.005970000000005</v>
      </c>
      <c r="K124" s="3">
        <v>67.551609999999997</v>
      </c>
      <c r="L124" s="3">
        <v>-17.014423180186402</v>
      </c>
    </row>
    <row r="125" spans="1:12" ht="15" customHeight="1" x14ac:dyDescent="0.25">
      <c r="A125" s="101">
        <v>42622</v>
      </c>
      <c r="B125" s="3">
        <v>67.474869999999996</v>
      </c>
      <c r="C125" s="99">
        <v>1323629</v>
      </c>
      <c r="D125" s="3">
        <v>-2.45642</v>
      </c>
      <c r="E125" s="3">
        <v>-3.5126193153308201</v>
      </c>
      <c r="F125" s="3">
        <v>-3.5126193153308201</v>
      </c>
      <c r="G125" s="3">
        <v>67.474869999999996</v>
      </c>
      <c r="H125" s="3">
        <v>-19.929390580497898</v>
      </c>
      <c r="I125" s="3">
        <v>70.238335000000006</v>
      </c>
      <c r="J125" s="3">
        <v>70.929209999999998</v>
      </c>
      <c r="K125" s="3">
        <v>67.436485000000005</v>
      </c>
      <c r="L125" s="3">
        <v>-19.929390580497898</v>
      </c>
    </row>
    <row r="126" spans="1:12" ht="15" customHeight="1" x14ac:dyDescent="0.25">
      <c r="A126" s="101">
        <v>42625</v>
      </c>
      <c r="B126" s="3">
        <v>66.515320000000003</v>
      </c>
      <c r="C126" s="99">
        <v>1136501</v>
      </c>
      <c r="D126" s="3">
        <v>-0.95954999999999302</v>
      </c>
      <c r="E126" s="3">
        <v>-1.42208499253128</v>
      </c>
      <c r="F126" s="3">
        <v>-1.42208499253128</v>
      </c>
      <c r="G126" s="3">
        <v>66.515320000000003</v>
      </c>
      <c r="H126" s="3">
        <v>-21.068062700480901</v>
      </c>
      <c r="I126" s="3">
        <v>66.553696000000002</v>
      </c>
      <c r="J126" s="3">
        <v>66.860749999999996</v>
      </c>
      <c r="K126" s="3">
        <v>65.095200000000006</v>
      </c>
      <c r="L126" s="3">
        <v>-21.068062700480901</v>
      </c>
    </row>
    <row r="127" spans="1:12" ht="15" customHeight="1" x14ac:dyDescent="0.25">
      <c r="A127" s="101">
        <v>42626</v>
      </c>
      <c r="B127" s="3">
        <v>65.786069999999995</v>
      </c>
      <c r="C127" s="99">
        <v>439949</v>
      </c>
      <c r="D127" s="3">
        <v>-0.72925000000000695</v>
      </c>
      <c r="E127" s="3">
        <v>-1.0963639654744299</v>
      </c>
      <c r="F127" s="3">
        <v>-1.0963639654744299</v>
      </c>
      <c r="G127" s="3">
        <v>65.786069999999995</v>
      </c>
      <c r="H127" s="3">
        <v>-21.933444018283701</v>
      </c>
      <c r="I127" s="3">
        <v>66.784000000000006</v>
      </c>
      <c r="J127" s="3">
        <v>67.321330000000003</v>
      </c>
      <c r="K127" s="3">
        <v>65.632544999999993</v>
      </c>
      <c r="L127" s="3">
        <v>-21.933444018283701</v>
      </c>
    </row>
    <row r="128" spans="1:12" ht="15" customHeight="1" x14ac:dyDescent="0.25">
      <c r="A128" s="101">
        <v>42627</v>
      </c>
      <c r="B128" s="3">
        <v>65.862830000000002</v>
      </c>
      <c r="C128" s="99">
        <v>472614</v>
      </c>
      <c r="D128" s="3">
        <v>7.6760000000007197E-2</v>
      </c>
      <c r="E128" s="3">
        <v>0.116681236620475</v>
      </c>
      <c r="F128" s="3">
        <v>0.116681236620475</v>
      </c>
      <c r="G128" s="3">
        <v>65.862830000000002</v>
      </c>
      <c r="H128" s="3">
        <v>-21.842354995377299</v>
      </c>
      <c r="I128" s="3">
        <v>66.016360000000006</v>
      </c>
      <c r="J128" s="3">
        <v>66.285033999999996</v>
      </c>
      <c r="K128" s="3">
        <v>65.363883999999999</v>
      </c>
      <c r="L128" s="3">
        <v>-21.842354995377299</v>
      </c>
    </row>
    <row r="129" spans="1:12" ht="15" customHeight="1" x14ac:dyDescent="0.25">
      <c r="A129" s="101">
        <v>42628</v>
      </c>
      <c r="B129" s="3">
        <v>65.709305000000001</v>
      </c>
      <c r="C129" s="99">
        <v>287311</v>
      </c>
      <c r="D129" s="3">
        <v>-0.15352500000000099</v>
      </c>
      <c r="E129" s="3">
        <v>-0.23309809189796499</v>
      </c>
      <c r="F129" s="3">
        <v>-0.23309809189796499</v>
      </c>
      <c r="G129" s="3">
        <v>65.709305000000001</v>
      </c>
      <c r="H129" s="3">
        <v>-22.024538974555401</v>
      </c>
      <c r="I129" s="3">
        <v>66.016360000000006</v>
      </c>
      <c r="J129" s="3">
        <v>66.208259999999996</v>
      </c>
      <c r="K129" s="3">
        <v>65.325485</v>
      </c>
      <c r="L129" s="3">
        <v>-22.024538974555401</v>
      </c>
    </row>
    <row r="130" spans="1:12" ht="15" customHeight="1" x14ac:dyDescent="0.25">
      <c r="A130" s="101">
        <v>42629</v>
      </c>
      <c r="B130" s="3">
        <v>64.788150000000002</v>
      </c>
      <c r="C130" s="99">
        <v>520201</v>
      </c>
      <c r="D130" s="3">
        <v>-0.92115499999999795</v>
      </c>
      <c r="E130" s="3">
        <v>-1.4018638608337</v>
      </c>
      <c r="F130" s="3">
        <v>-1.4018638608337</v>
      </c>
      <c r="G130" s="3">
        <v>64.788150000000002</v>
      </c>
      <c r="H130" s="3">
        <v>-23.117648782989601</v>
      </c>
      <c r="I130" s="3">
        <v>65.786069999999995</v>
      </c>
      <c r="J130" s="3">
        <v>65.862830000000002</v>
      </c>
      <c r="K130" s="3">
        <v>64.673010000000005</v>
      </c>
      <c r="L130" s="3">
        <v>-23.117648782989601</v>
      </c>
    </row>
    <row r="131" spans="1:12" ht="15" customHeight="1" x14ac:dyDescent="0.25">
      <c r="A131" s="101">
        <v>42632</v>
      </c>
      <c r="B131" s="3">
        <v>69.086879999999994</v>
      </c>
      <c r="C131" s="99">
        <v>1283007</v>
      </c>
      <c r="D131" s="3">
        <v>4.2987299999999902</v>
      </c>
      <c r="E131" s="3">
        <v>6.6350559477311704</v>
      </c>
      <c r="F131" s="3">
        <v>6.6350559477311704</v>
      </c>
      <c r="G131" s="3">
        <v>69.086879999999994</v>
      </c>
      <c r="H131" s="3">
        <v>-18.016461765809801</v>
      </c>
      <c r="I131" s="3">
        <v>65.248726000000005</v>
      </c>
      <c r="J131" s="3">
        <v>69.509100000000004</v>
      </c>
      <c r="K131" s="3">
        <v>65.248726000000005</v>
      </c>
      <c r="L131" s="3">
        <v>-18.016461765809801</v>
      </c>
    </row>
    <row r="132" spans="1:12" ht="15" customHeight="1" x14ac:dyDescent="0.25">
      <c r="A132" s="101">
        <v>42633</v>
      </c>
      <c r="B132" s="3">
        <v>68.894980000000004</v>
      </c>
      <c r="C132" s="99">
        <v>603137</v>
      </c>
      <c r="D132" s="3">
        <v>-0.191899999999989</v>
      </c>
      <c r="E132" s="3">
        <v>-0.277766198155116</v>
      </c>
      <c r="F132" s="3">
        <v>-0.277766198155116</v>
      </c>
      <c r="G132" s="3">
        <v>68.894980000000004</v>
      </c>
      <c r="H132" s="3">
        <v>-18.244184323075999</v>
      </c>
      <c r="I132" s="3">
        <v>69.355559999999997</v>
      </c>
      <c r="J132" s="3">
        <v>69.585849999999994</v>
      </c>
      <c r="K132" s="3">
        <v>68.242490000000004</v>
      </c>
      <c r="L132" s="3">
        <v>-18.244184323075999</v>
      </c>
    </row>
    <row r="133" spans="1:12" ht="15" customHeight="1" x14ac:dyDescent="0.25">
      <c r="A133" s="101">
        <v>42634</v>
      </c>
      <c r="B133" s="3">
        <v>68.8566</v>
      </c>
      <c r="C133" s="99">
        <v>663063</v>
      </c>
      <c r="D133" s="3">
        <v>-3.8380000000003599E-2</v>
      </c>
      <c r="E133" s="3">
        <v>-5.5707977562380301E-2</v>
      </c>
      <c r="F133" s="3">
        <v>-5.5707977562380301E-2</v>
      </c>
      <c r="G133" s="3">
        <v>68.8566</v>
      </c>
      <c r="H133" s="3">
        <v>-18.2897288345292</v>
      </c>
      <c r="I133" s="3">
        <v>69.547470000000004</v>
      </c>
      <c r="J133" s="3">
        <v>70.507009999999994</v>
      </c>
      <c r="K133" s="3">
        <v>68.703063999999998</v>
      </c>
      <c r="L133" s="3">
        <v>-18.2897288345292</v>
      </c>
    </row>
    <row r="134" spans="1:12" ht="15" customHeight="1" x14ac:dyDescent="0.25">
      <c r="A134" s="101">
        <v>42635</v>
      </c>
      <c r="B134" s="3">
        <v>70.276725999999996</v>
      </c>
      <c r="C134" s="99">
        <v>878457</v>
      </c>
      <c r="D134" s="3">
        <v>1.42012599999999</v>
      </c>
      <c r="E134" s="3">
        <v>2.0624399113519898</v>
      </c>
      <c r="F134" s="3">
        <v>2.0624399113519898</v>
      </c>
      <c r="G134" s="3">
        <v>70.276725999999996</v>
      </c>
      <c r="H134" s="3">
        <v>-16.604503590338599</v>
      </c>
      <c r="I134" s="3">
        <v>69.317183999999997</v>
      </c>
      <c r="J134" s="3">
        <v>71.428160000000005</v>
      </c>
      <c r="K134" s="3">
        <v>69.317183999999997</v>
      </c>
      <c r="L134" s="3">
        <v>-16.604503590338599</v>
      </c>
    </row>
    <row r="135" spans="1:12" ht="15" customHeight="1" x14ac:dyDescent="0.25">
      <c r="A135" s="101">
        <v>42636</v>
      </c>
      <c r="B135" s="3">
        <v>70.737290000000002</v>
      </c>
      <c r="C135" s="99">
        <v>469535</v>
      </c>
      <c r="D135" s="3">
        <v>0.46056400000000502</v>
      </c>
      <c r="E135" s="3">
        <v>0.65535779227963098</v>
      </c>
      <c r="F135" s="3">
        <v>0.65535779227963098</v>
      </c>
      <c r="G135" s="3">
        <v>70.737290000000002</v>
      </c>
      <c r="H135" s="3">
        <v>-16.057964706207599</v>
      </c>
      <c r="I135" s="3">
        <v>70.315094000000002</v>
      </c>
      <c r="J135" s="3">
        <v>70.929209999999998</v>
      </c>
      <c r="K135" s="3">
        <v>69.624219999999994</v>
      </c>
      <c r="L135" s="3">
        <v>-16.057964706207599</v>
      </c>
    </row>
    <row r="136" spans="1:12" ht="15" customHeight="1" x14ac:dyDescent="0.25">
      <c r="A136" s="101">
        <v>42639</v>
      </c>
      <c r="B136" s="3">
        <v>70.008039999999994</v>
      </c>
      <c r="C136" s="99">
        <v>555597</v>
      </c>
      <c r="D136" s="3">
        <v>-0.72925000000000695</v>
      </c>
      <c r="E136" s="3">
        <v>-1.0309272520901001</v>
      </c>
      <c r="F136" s="3">
        <v>-1.0309272520901001</v>
      </c>
      <c r="G136" s="3">
        <v>70.008039999999994</v>
      </c>
      <c r="H136" s="3">
        <v>-16.923346024010399</v>
      </c>
      <c r="I136" s="3">
        <v>70.737290000000002</v>
      </c>
      <c r="J136" s="3">
        <v>70.737290000000002</v>
      </c>
      <c r="K136" s="3">
        <v>69.470699999999994</v>
      </c>
      <c r="L136" s="3">
        <v>-16.923346024010399</v>
      </c>
    </row>
    <row r="137" spans="1:12" ht="15" customHeight="1" x14ac:dyDescent="0.25">
      <c r="A137" s="101">
        <v>42640</v>
      </c>
      <c r="B137" s="3">
        <v>71.005970000000005</v>
      </c>
      <c r="C137" s="99">
        <v>981651</v>
      </c>
      <c r="D137" s="3">
        <v>0.99793000000000998</v>
      </c>
      <c r="E137" s="3">
        <v>1.4254505625353999</v>
      </c>
      <c r="F137" s="3">
        <v>1.4254505625353999</v>
      </c>
      <c r="G137" s="3">
        <v>71.005970000000005</v>
      </c>
      <c r="H137" s="3">
        <v>-15.7391293925741</v>
      </c>
      <c r="I137" s="3">
        <v>70.238335000000006</v>
      </c>
      <c r="J137" s="3">
        <v>71.773600000000002</v>
      </c>
      <c r="K137" s="3">
        <v>69.892910000000001</v>
      </c>
      <c r="L137" s="3">
        <v>-15.7391293925741</v>
      </c>
    </row>
    <row r="138" spans="1:12" ht="15" customHeight="1" x14ac:dyDescent="0.25">
      <c r="A138" s="101">
        <v>42641</v>
      </c>
      <c r="B138" s="3">
        <v>72.771519999999995</v>
      </c>
      <c r="C138" s="99">
        <v>1463523</v>
      </c>
      <c r="D138" s="3">
        <v>1.76554999999999</v>
      </c>
      <c r="E138" s="3">
        <v>2.4864810663103301</v>
      </c>
      <c r="F138" s="3">
        <v>2.4864810663103301</v>
      </c>
      <c r="G138" s="3">
        <v>72.771519999999995</v>
      </c>
      <c r="H138" s="3">
        <v>-13.6439987986122</v>
      </c>
      <c r="I138" s="3">
        <v>71.005970000000005</v>
      </c>
      <c r="J138" s="3">
        <v>73.577529999999996</v>
      </c>
      <c r="K138" s="3">
        <v>71.005970000000005</v>
      </c>
      <c r="L138" s="3">
        <v>-13.6439987986122</v>
      </c>
    </row>
    <row r="139" spans="1:12" ht="15" customHeight="1" x14ac:dyDescent="0.25">
      <c r="A139" s="101">
        <v>42642</v>
      </c>
      <c r="B139" s="3">
        <v>71.389786000000001</v>
      </c>
      <c r="C139" s="99">
        <v>879008</v>
      </c>
      <c r="D139" s="3">
        <v>-1.38173399999999</v>
      </c>
      <c r="E139" s="3">
        <v>-1.8987290632379099</v>
      </c>
      <c r="F139" s="3">
        <v>-1.8987290632379099</v>
      </c>
      <c r="G139" s="3">
        <v>71.389786000000001</v>
      </c>
      <c r="H139" s="3">
        <v>-15.283665291273</v>
      </c>
      <c r="I139" s="3">
        <v>73.270484999999994</v>
      </c>
      <c r="J139" s="3">
        <v>73.846209999999999</v>
      </c>
      <c r="K139" s="3">
        <v>70.622153999999995</v>
      </c>
      <c r="L139" s="3">
        <v>-15.283665291273</v>
      </c>
    </row>
    <row r="140" spans="1:12" ht="15" customHeight="1" x14ac:dyDescent="0.25">
      <c r="A140" s="101">
        <v>42643</v>
      </c>
      <c r="B140" s="3">
        <v>72.771519999999995</v>
      </c>
      <c r="C140" s="99">
        <v>636328</v>
      </c>
      <c r="D140" s="3">
        <v>1.38173399999999</v>
      </c>
      <c r="E140" s="3">
        <v>1.9354785571146</v>
      </c>
      <c r="F140" s="3">
        <v>1.9354785571146</v>
      </c>
      <c r="G140" s="3">
        <v>72.771519999999995</v>
      </c>
      <c r="H140" s="3">
        <v>-13.6439987986122</v>
      </c>
      <c r="I140" s="3">
        <v>70.929209999999998</v>
      </c>
      <c r="J140" s="3">
        <v>72.925049999999999</v>
      </c>
      <c r="K140" s="3">
        <v>70.391850000000005</v>
      </c>
      <c r="L140" s="3">
        <v>-13.6439987986122</v>
      </c>
    </row>
    <row r="141" spans="1:12" ht="15" customHeight="1" x14ac:dyDescent="0.25">
      <c r="A141" s="101">
        <v>42646</v>
      </c>
      <c r="B141" s="3">
        <v>71.313029999999998</v>
      </c>
      <c r="C141" s="99">
        <v>907221</v>
      </c>
      <c r="D141" s="3">
        <v>-1.4584899999999901</v>
      </c>
      <c r="E141" s="3">
        <v>-2.0042043920478698</v>
      </c>
      <c r="F141" s="3">
        <v>-2.0042043920478698</v>
      </c>
      <c r="G141" s="3">
        <v>71.313029999999998</v>
      </c>
      <c r="H141" s="3">
        <v>-15.374749567487299</v>
      </c>
      <c r="I141" s="3">
        <v>72.925049999999999</v>
      </c>
      <c r="J141" s="3">
        <v>73.731070000000003</v>
      </c>
      <c r="K141" s="3">
        <v>71.082725999999994</v>
      </c>
      <c r="L141" s="3">
        <v>-15.374749567487299</v>
      </c>
    </row>
    <row r="142" spans="1:12" ht="15" customHeight="1" x14ac:dyDescent="0.25">
      <c r="A142" s="101">
        <v>42647</v>
      </c>
      <c r="B142" s="3">
        <v>72.426079999999999</v>
      </c>
      <c r="C142" s="99">
        <v>886588</v>
      </c>
      <c r="D142" s="3">
        <v>1.1130500000000001</v>
      </c>
      <c r="E142" s="3">
        <v>1.5607947103074999</v>
      </c>
      <c r="F142" s="3">
        <v>1.5607947103074999</v>
      </c>
      <c r="G142" s="3">
        <v>72.426079999999999</v>
      </c>
      <c r="H142" s="3">
        <v>-14.0539231351522</v>
      </c>
      <c r="I142" s="3">
        <v>71.313029999999998</v>
      </c>
      <c r="J142" s="3">
        <v>72.617990000000006</v>
      </c>
      <c r="K142" s="3">
        <v>70.967579999999998</v>
      </c>
      <c r="L142" s="3">
        <v>-14.0539231351522</v>
      </c>
    </row>
    <row r="143" spans="1:12" ht="15" customHeight="1" x14ac:dyDescent="0.25">
      <c r="A143" s="101">
        <v>42648</v>
      </c>
      <c r="B143" s="3">
        <v>71.773600000000002</v>
      </c>
      <c r="C143" s="99">
        <v>694765</v>
      </c>
      <c r="D143" s="3">
        <v>-0.65247999999999695</v>
      </c>
      <c r="E143" s="3">
        <v>-0.90089094977940898</v>
      </c>
      <c r="F143" s="3">
        <v>-0.90089094977940898</v>
      </c>
      <c r="G143" s="3">
        <v>71.773600000000002</v>
      </c>
      <c r="H143" s="3">
        <v>-14.828203563318</v>
      </c>
      <c r="I143" s="3">
        <v>71.773600000000002</v>
      </c>
      <c r="J143" s="3">
        <v>73.308859999999996</v>
      </c>
      <c r="K143" s="3">
        <v>71.696830000000006</v>
      </c>
      <c r="L143" s="3">
        <v>-14.828203563318</v>
      </c>
    </row>
    <row r="144" spans="1:12" ht="15" customHeight="1" x14ac:dyDescent="0.25">
      <c r="A144" s="101">
        <v>42649</v>
      </c>
      <c r="B144" s="3">
        <v>72.541240000000002</v>
      </c>
      <c r="C144" s="99">
        <v>711874</v>
      </c>
      <c r="D144" s="3">
        <v>0.76763999999999999</v>
      </c>
      <c r="E144" s="3">
        <v>1.06952974352687</v>
      </c>
      <c r="F144" s="3">
        <v>1.06952974352687</v>
      </c>
      <c r="G144" s="3">
        <v>72.541240000000002</v>
      </c>
      <c r="H144" s="3">
        <v>-13.917265867331601</v>
      </c>
      <c r="I144" s="3">
        <v>71.811989999999994</v>
      </c>
      <c r="J144" s="3">
        <v>73.001810000000006</v>
      </c>
      <c r="K144" s="3">
        <v>71.696830000000006</v>
      </c>
      <c r="L144" s="3">
        <v>-13.917265867331601</v>
      </c>
    </row>
    <row r="145" spans="1:12" ht="15" customHeight="1" x14ac:dyDescent="0.25">
      <c r="A145" s="101">
        <v>42650</v>
      </c>
      <c r="B145" s="3">
        <v>71.274635000000004</v>
      </c>
      <c r="C145" s="99">
        <v>542791</v>
      </c>
      <c r="D145" s="3">
        <v>-1.26660499999999</v>
      </c>
      <c r="E145" s="3">
        <v>-1.7460481789393101</v>
      </c>
      <c r="F145" s="3">
        <v>-1.7460481789393101</v>
      </c>
      <c r="G145" s="3">
        <v>71.274635000000004</v>
      </c>
      <c r="H145" s="3">
        <v>-15.4203118790362</v>
      </c>
      <c r="I145" s="3">
        <v>72.541240000000002</v>
      </c>
      <c r="J145" s="3">
        <v>72.771519999999995</v>
      </c>
      <c r="K145" s="3">
        <v>71.197879999999998</v>
      </c>
      <c r="L145" s="3">
        <v>-15.4203118790362</v>
      </c>
    </row>
    <row r="146" spans="1:12" ht="15" customHeight="1" x14ac:dyDescent="0.25">
      <c r="A146" s="101">
        <v>42653</v>
      </c>
      <c r="B146" s="3">
        <v>71.351394999999997</v>
      </c>
      <c r="C146" s="99">
        <v>497775</v>
      </c>
      <c r="D146" s="3">
        <v>7.6759999999993E-2</v>
      </c>
      <c r="E146" s="3">
        <v>0.10769609693546101</v>
      </c>
      <c r="F146" s="3">
        <v>0.10769609693546101</v>
      </c>
      <c r="G146" s="3">
        <v>71.351394999999997</v>
      </c>
      <c r="H146" s="3">
        <v>-15.3292228561297</v>
      </c>
      <c r="I146" s="3">
        <v>72.003900000000002</v>
      </c>
      <c r="J146" s="3">
        <v>72.042270000000002</v>
      </c>
      <c r="K146" s="3">
        <v>70.545389999999998</v>
      </c>
      <c r="L146" s="3">
        <v>-15.3292228561297</v>
      </c>
    </row>
    <row r="147" spans="1:12" ht="15" customHeight="1" x14ac:dyDescent="0.25">
      <c r="A147" s="101">
        <v>42654</v>
      </c>
      <c r="B147" s="3">
        <v>71.044349999999994</v>
      </c>
      <c r="C147" s="99">
        <v>487421</v>
      </c>
      <c r="D147" s="3">
        <v>-0.30704500000000201</v>
      </c>
      <c r="E147" s="3">
        <v>-0.43032795644710697</v>
      </c>
      <c r="F147" s="3">
        <v>-0.43032795644710697</v>
      </c>
      <c r="G147" s="3">
        <v>71.044349999999994</v>
      </c>
      <c r="H147" s="3">
        <v>-15.693584881120801</v>
      </c>
      <c r="I147" s="3">
        <v>71.351394999999997</v>
      </c>
      <c r="J147" s="3">
        <v>72.310935999999998</v>
      </c>
      <c r="K147" s="3">
        <v>71.044349999999994</v>
      </c>
      <c r="L147" s="3">
        <v>-15.693584881120801</v>
      </c>
    </row>
    <row r="148" spans="1:12" ht="15" customHeight="1" x14ac:dyDescent="0.25">
      <c r="A148" s="101">
        <v>42655</v>
      </c>
      <c r="B148" s="3">
        <v>63.713467000000001</v>
      </c>
      <c r="C148" s="99">
        <v>5000363</v>
      </c>
      <c r="D148" s="3">
        <v>-7.3308829999999903</v>
      </c>
      <c r="E148" s="3">
        <v>-10.3187417437136</v>
      </c>
      <c r="F148" s="3">
        <v>-10.3187417437136</v>
      </c>
      <c r="G148" s="3">
        <v>63.713467000000001</v>
      </c>
      <c r="H148" s="3">
        <v>-24.392946130621102</v>
      </c>
      <c r="I148" s="3">
        <v>70.084810000000004</v>
      </c>
      <c r="J148" s="3">
        <v>70.123183999999995</v>
      </c>
      <c r="K148" s="3">
        <v>63.713467000000001</v>
      </c>
      <c r="L148" s="3">
        <v>-24.392946130621102</v>
      </c>
    </row>
    <row r="149" spans="1:12" ht="15" customHeight="1" x14ac:dyDescent="0.25">
      <c r="A149" s="101">
        <v>42656</v>
      </c>
      <c r="B149" s="3">
        <v>63.905372999999997</v>
      </c>
      <c r="C149" s="99">
        <v>1551126</v>
      </c>
      <c r="D149" s="3">
        <v>0.191905999999995</v>
      </c>
      <c r="E149" s="3">
        <v>0.30120162822091501</v>
      </c>
      <c r="F149" s="3">
        <v>0.30120162822091501</v>
      </c>
      <c r="G149" s="3">
        <v>63.905372999999997</v>
      </c>
      <c r="H149" s="3">
        <v>-24.165216453316699</v>
      </c>
      <c r="I149" s="3">
        <v>63.598312</v>
      </c>
      <c r="J149" s="3">
        <v>64.941665999999998</v>
      </c>
      <c r="K149" s="3">
        <v>62.408493</v>
      </c>
      <c r="L149" s="3">
        <v>-24.165216453316699</v>
      </c>
    </row>
    <row r="150" spans="1:12" ht="15" customHeight="1" x14ac:dyDescent="0.25">
      <c r="A150" s="101">
        <v>42657</v>
      </c>
      <c r="B150" s="3">
        <v>65.363883999999999</v>
      </c>
      <c r="C150" s="99">
        <v>1206195</v>
      </c>
      <c r="D150" s="3">
        <v>1.4585109999999999</v>
      </c>
      <c r="E150" s="3">
        <v>2.2822979219603301</v>
      </c>
      <c r="F150" s="3">
        <v>2.2822979219603301</v>
      </c>
      <c r="G150" s="3">
        <v>65.363883999999999</v>
      </c>
      <c r="H150" s="3">
        <v>-22.434440764307599</v>
      </c>
      <c r="I150" s="3">
        <v>63.982129999999998</v>
      </c>
      <c r="J150" s="3">
        <v>65.786069999999995</v>
      </c>
      <c r="K150" s="3">
        <v>63.982129999999998</v>
      </c>
      <c r="L150" s="3">
        <v>-22.434440764307599</v>
      </c>
    </row>
    <row r="151" spans="1:12" ht="15" customHeight="1" x14ac:dyDescent="0.25">
      <c r="A151" s="101">
        <v>42660</v>
      </c>
      <c r="B151" s="3">
        <v>64.212424999999996</v>
      </c>
      <c r="C151" s="99">
        <v>652357</v>
      </c>
      <c r="D151" s="3">
        <v>-1.151459</v>
      </c>
      <c r="E151" s="3">
        <v>-1.7616134928579199</v>
      </c>
      <c r="F151" s="3">
        <v>-1.7616134928579199</v>
      </c>
      <c r="G151" s="3">
        <v>64.212424999999996</v>
      </c>
      <c r="H151" s="3">
        <v>-23.8008461216142</v>
      </c>
      <c r="I151" s="3">
        <v>65.479010000000002</v>
      </c>
      <c r="J151" s="3">
        <v>65.479010000000002</v>
      </c>
      <c r="K151" s="3">
        <v>63.982129999999998</v>
      </c>
      <c r="L151" s="3">
        <v>-23.8008461216142</v>
      </c>
    </row>
    <row r="152" spans="1:12" ht="15" customHeight="1" x14ac:dyDescent="0.25">
      <c r="A152" s="101">
        <v>42661</v>
      </c>
      <c r="B152" s="3">
        <v>64.903300000000002</v>
      </c>
      <c r="C152" s="99">
        <v>933681</v>
      </c>
      <c r="D152" s="3">
        <v>0.69087500000000501</v>
      </c>
      <c r="E152" s="3">
        <v>1.07592105421965</v>
      </c>
      <c r="F152" s="3">
        <v>1.07592105421965</v>
      </c>
      <c r="G152" s="3">
        <v>64.903300000000002</v>
      </c>
      <c r="H152" s="3">
        <v>-22.981003381899502</v>
      </c>
      <c r="I152" s="3">
        <v>64.711394999999996</v>
      </c>
      <c r="J152" s="3">
        <v>66.054749999999999</v>
      </c>
      <c r="K152" s="3">
        <v>64.519480000000001</v>
      </c>
      <c r="L152" s="3">
        <v>-22.981003381899502</v>
      </c>
    </row>
    <row r="153" spans="1:12" ht="15" customHeight="1" x14ac:dyDescent="0.25">
      <c r="A153" s="101">
        <v>42662</v>
      </c>
      <c r="B153" s="3">
        <v>65.555779999999999</v>
      </c>
      <c r="C153" s="99">
        <v>1530862</v>
      </c>
      <c r="D153" s="3">
        <v>0.65247999999999695</v>
      </c>
      <c r="E153" s="3">
        <v>1.00531097802423</v>
      </c>
      <c r="F153" s="3">
        <v>1.00531097802423</v>
      </c>
      <c r="G153" s="3">
        <v>65.555779999999999</v>
      </c>
      <c r="H153" s="3">
        <v>-22.2067229537336</v>
      </c>
      <c r="I153" s="3">
        <v>65.133574999999993</v>
      </c>
      <c r="J153" s="3">
        <v>65.709305000000001</v>
      </c>
      <c r="K153" s="3">
        <v>63.060977999999999</v>
      </c>
      <c r="L153" s="3">
        <v>-22.2067229537336</v>
      </c>
    </row>
    <row r="154" spans="1:12" ht="15" customHeight="1" x14ac:dyDescent="0.25">
      <c r="A154" s="101">
        <v>42663</v>
      </c>
      <c r="B154" s="3">
        <v>71.811989999999994</v>
      </c>
      <c r="C154" s="99">
        <v>5238163</v>
      </c>
      <c r="D154" s="3">
        <v>6.2562099999999896</v>
      </c>
      <c r="E154" s="3">
        <v>9.5433385126376198</v>
      </c>
      <c r="F154" s="3">
        <v>9.5433385126376198</v>
      </c>
      <c r="G154" s="3">
        <v>71.811989999999994</v>
      </c>
      <c r="H154" s="3">
        <v>-14.782647185134399</v>
      </c>
      <c r="I154" s="3">
        <v>70.161574999999999</v>
      </c>
      <c r="J154" s="3">
        <v>73.654300000000006</v>
      </c>
      <c r="K154" s="3">
        <v>70.084810000000004</v>
      </c>
      <c r="L154" s="3">
        <v>-14.782647185134399</v>
      </c>
    </row>
    <row r="155" spans="1:12" ht="15" customHeight="1" x14ac:dyDescent="0.25">
      <c r="A155" s="101">
        <v>42664</v>
      </c>
      <c r="B155" s="3">
        <v>70.852450000000005</v>
      </c>
      <c r="C155" s="99">
        <v>1987010</v>
      </c>
      <c r="D155" s="3">
        <v>-0.95953999999998896</v>
      </c>
      <c r="E155" s="3">
        <v>-1.33618355374915</v>
      </c>
      <c r="F155" s="3">
        <v>-1.33618355374915</v>
      </c>
      <c r="G155" s="3">
        <v>70.852450000000005</v>
      </c>
      <c r="H155" s="3">
        <v>-15.921307438387</v>
      </c>
      <c r="I155" s="3">
        <v>72.157420000000002</v>
      </c>
      <c r="J155" s="3">
        <v>72.272559999999999</v>
      </c>
      <c r="K155" s="3">
        <v>68.818219999999997</v>
      </c>
      <c r="L155" s="3">
        <v>-15.921307438387</v>
      </c>
    </row>
    <row r="156" spans="1:12" ht="15" customHeight="1" x14ac:dyDescent="0.25">
      <c r="A156" s="101">
        <v>42667</v>
      </c>
      <c r="B156" s="3">
        <v>70.622153999999995</v>
      </c>
      <c r="C156" s="99">
        <v>976252</v>
      </c>
      <c r="D156" s="3">
        <v>-0.23029600000000899</v>
      </c>
      <c r="E156" s="3">
        <v>-0.325036043213766</v>
      </c>
      <c r="F156" s="3">
        <v>-0.325036043213766</v>
      </c>
      <c r="G156" s="3">
        <v>70.622153999999995</v>
      </c>
      <c r="H156" s="3">
        <v>-16.1945934938751</v>
      </c>
      <c r="I156" s="3">
        <v>71.005970000000005</v>
      </c>
      <c r="J156" s="3">
        <v>72.003900000000002</v>
      </c>
      <c r="K156" s="3">
        <v>70.238335000000006</v>
      </c>
      <c r="L156" s="3">
        <v>-16.1945934938751</v>
      </c>
    </row>
    <row r="157" spans="1:12" ht="15" customHeight="1" x14ac:dyDescent="0.25">
      <c r="A157" s="101">
        <v>42668</v>
      </c>
      <c r="B157" s="3">
        <v>69.585849999999994</v>
      </c>
      <c r="C157" s="99">
        <v>732821</v>
      </c>
      <c r="D157" s="3">
        <v>-1.0363039999999999</v>
      </c>
      <c r="E157" s="3">
        <v>-1.46739222935624</v>
      </c>
      <c r="F157" s="3">
        <v>-1.46739222935624</v>
      </c>
      <c r="G157" s="3">
        <v>69.585849999999994</v>
      </c>
      <c r="H157" s="3">
        <v>-17.424347516726399</v>
      </c>
      <c r="I157" s="3">
        <v>70.852450000000005</v>
      </c>
      <c r="J157" s="3">
        <v>71.351394999999997</v>
      </c>
      <c r="K157" s="3">
        <v>69.163650000000004</v>
      </c>
      <c r="L157" s="3">
        <v>-17.424347516726399</v>
      </c>
    </row>
    <row r="158" spans="1:12" ht="15" customHeight="1" x14ac:dyDescent="0.25">
      <c r="A158" s="101">
        <v>42669</v>
      </c>
      <c r="B158" s="3">
        <v>69.163650000000004</v>
      </c>
      <c r="C158" s="99">
        <v>737375</v>
      </c>
      <c r="D158" s="3">
        <v>-0.42219999999998897</v>
      </c>
      <c r="E158" s="3">
        <v>-0.60673254691864198</v>
      </c>
      <c r="F158" s="3">
        <v>-0.60673254691864198</v>
      </c>
      <c r="G158" s="3">
        <v>69.163650000000004</v>
      </c>
      <c r="H158" s="3">
        <v>-17.925360876172899</v>
      </c>
      <c r="I158" s="3">
        <v>69.777755999999997</v>
      </c>
      <c r="J158" s="3">
        <v>69.777755999999997</v>
      </c>
      <c r="K158" s="3">
        <v>67.628389999999996</v>
      </c>
      <c r="L158" s="3">
        <v>-17.925360876172899</v>
      </c>
    </row>
    <row r="159" spans="1:12" ht="15" customHeight="1" x14ac:dyDescent="0.25">
      <c r="A159" s="101">
        <v>42670</v>
      </c>
      <c r="B159" s="3">
        <v>66.89913</v>
      </c>
      <c r="C159" s="99">
        <v>958012</v>
      </c>
      <c r="D159" s="3">
        <v>-2.2645200000000001</v>
      </c>
      <c r="E159" s="3">
        <v>-3.2741476194503898</v>
      </c>
      <c r="F159" s="3">
        <v>-3.2741476194503898</v>
      </c>
      <c r="G159" s="3">
        <v>66.89913</v>
      </c>
      <c r="H159" s="3">
        <v>-20.612605719218202</v>
      </c>
      <c r="I159" s="3">
        <v>69.086879999999994</v>
      </c>
      <c r="J159" s="3">
        <v>69.163650000000004</v>
      </c>
      <c r="K159" s="3">
        <v>66.553696000000002</v>
      </c>
      <c r="L159" s="3">
        <v>-20.612605719218202</v>
      </c>
    </row>
    <row r="160" spans="1:12" ht="15" customHeight="1" x14ac:dyDescent="0.25">
      <c r="A160" s="101">
        <v>42671</v>
      </c>
      <c r="B160" s="3">
        <v>67.705150000000003</v>
      </c>
      <c r="C160" s="99">
        <v>1031451</v>
      </c>
      <c r="D160" s="3">
        <v>0.80602000000000296</v>
      </c>
      <c r="E160" s="3">
        <v>1.2048288221386501</v>
      </c>
      <c r="F160" s="3">
        <v>1.2048288221386501</v>
      </c>
      <c r="G160" s="3">
        <v>67.705150000000003</v>
      </c>
      <c r="H160" s="3">
        <v>-19.6561235117784</v>
      </c>
      <c r="I160" s="3">
        <v>66.822370000000006</v>
      </c>
      <c r="J160" s="3">
        <v>67.705150000000003</v>
      </c>
      <c r="K160" s="3">
        <v>65.287099999999995</v>
      </c>
      <c r="L160" s="3">
        <v>-19.6561235117784</v>
      </c>
    </row>
    <row r="161" spans="1:12" ht="15" customHeight="1" x14ac:dyDescent="0.25">
      <c r="A161" s="101">
        <v>42674</v>
      </c>
      <c r="B161" s="3">
        <v>66.937515000000005</v>
      </c>
      <c r="C161" s="99">
        <v>512193</v>
      </c>
      <c r="D161" s="3">
        <v>-0.76763499999999796</v>
      </c>
      <c r="E161" s="3">
        <v>-1.1337911517809101</v>
      </c>
      <c r="F161" s="3">
        <v>-1.1337911517809101</v>
      </c>
      <c r="G161" s="3">
        <v>66.937515000000005</v>
      </c>
      <c r="H161" s="3">
        <v>-20.567055274399699</v>
      </c>
      <c r="I161" s="3">
        <v>67.551609999999997</v>
      </c>
      <c r="J161" s="3">
        <v>67.551609999999997</v>
      </c>
      <c r="K161" s="3">
        <v>66.093124000000003</v>
      </c>
      <c r="L161" s="3">
        <v>-20.567055274399699</v>
      </c>
    </row>
    <row r="162" spans="1:12" ht="15" customHeight="1" x14ac:dyDescent="0.25">
      <c r="A162" s="101">
        <v>42675</v>
      </c>
      <c r="B162" s="3">
        <v>65.594160000000002</v>
      </c>
      <c r="C162" s="99">
        <v>547161</v>
      </c>
      <c r="D162" s="3">
        <v>-1.3433550000000001</v>
      </c>
      <c r="E162" s="3">
        <v>-2.0068791020999202</v>
      </c>
      <c r="F162" s="3">
        <v>-2.0068791020999202</v>
      </c>
      <c r="G162" s="3">
        <v>65.594160000000002</v>
      </c>
      <c r="H162" s="3">
        <v>-22.161178442280399</v>
      </c>
      <c r="I162" s="3">
        <v>67.398094</v>
      </c>
      <c r="J162" s="3">
        <v>67.513239999999996</v>
      </c>
      <c r="K162" s="3">
        <v>65.363883999999999</v>
      </c>
      <c r="L162" s="3">
        <v>-22.161178442280399</v>
      </c>
    </row>
    <row r="163" spans="1:12" ht="15" customHeight="1" x14ac:dyDescent="0.25">
      <c r="A163" s="101">
        <v>42676</v>
      </c>
      <c r="B163" s="3">
        <v>66.016360000000006</v>
      </c>
      <c r="C163" s="99">
        <v>747886</v>
      </c>
      <c r="D163" s="3">
        <v>0.42220000000000302</v>
      </c>
      <c r="E163" s="3">
        <v>0.64365486195723198</v>
      </c>
      <c r="F163" s="3">
        <v>0.64365486195723198</v>
      </c>
      <c r="G163" s="3">
        <v>66.016360000000006</v>
      </c>
      <c r="H163" s="3">
        <v>-21.660165082833899</v>
      </c>
      <c r="I163" s="3">
        <v>65.632544999999993</v>
      </c>
      <c r="J163" s="3">
        <v>67.014279999999999</v>
      </c>
      <c r="K163" s="3">
        <v>64.980059999999995</v>
      </c>
      <c r="L163" s="3">
        <v>-21.660165082833899</v>
      </c>
    </row>
    <row r="164" spans="1:12" ht="15" customHeight="1" x14ac:dyDescent="0.25">
      <c r="A164" s="101">
        <v>42677</v>
      </c>
      <c r="B164" s="3">
        <v>66.246639999999999</v>
      </c>
      <c r="C164" s="99">
        <v>405655</v>
      </c>
      <c r="D164" s="3">
        <v>0.23027999999999299</v>
      </c>
      <c r="E164" s="3">
        <v>0.34882262517956703</v>
      </c>
      <c r="F164" s="3">
        <v>0.34882262517956703</v>
      </c>
      <c r="G164" s="3">
        <v>66.246639999999999</v>
      </c>
      <c r="H164" s="3">
        <v>-21.3868980141145</v>
      </c>
      <c r="I164" s="3">
        <v>66.169876000000002</v>
      </c>
      <c r="J164" s="3">
        <v>67.052666000000002</v>
      </c>
      <c r="K164" s="3">
        <v>65.440635999999998</v>
      </c>
      <c r="L164" s="3">
        <v>-21.3868980141145</v>
      </c>
    </row>
    <row r="165" spans="1:12" ht="15" customHeight="1" x14ac:dyDescent="0.25">
      <c r="A165" s="101">
        <v>42678</v>
      </c>
      <c r="B165" s="3">
        <v>64.903300000000002</v>
      </c>
      <c r="C165" s="99">
        <v>350445</v>
      </c>
      <c r="D165" s="3">
        <v>-1.34333999999999</v>
      </c>
      <c r="E165" s="3">
        <v>-2.0277858620452198</v>
      </c>
      <c r="F165" s="3">
        <v>-2.0277858620452198</v>
      </c>
      <c r="G165" s="3">
        <v>64.903300000000002</v>
      </c>
      <c r="H165" s="3">
        <v>-22.981003381899502</v>
      </c>
      <c r="I165" s="3">
        <v>66.246639999999999</v>
      </c>
      <c r="J165" s="3">
        <v>66.246639999999999</v>
      </c>
      <c r="K165" s="3">
        <v>64.327569999999994</v>
      </c>
      <c r="L165" s="3">
        <v>-22.981003381899502</v>
      </c>
    </row>
    <row r="166" spans="1:12" ht="15" customHeight="1" x14ac:dyDescent="0.25">
      <c r="A166" s="101">
        <v>42681</v>
      </c>
      <c r="B166" s="3">
        <v>66.476939999999999</v>
      </c>
      <c r="C166" s="99">
        <v>689001</v>
      </c>
      <c r="D166" s="3">
        <v>1.5736399999999899</v>
      </c>
      <c r="E166" s="3">
        <v>2.4245916617490799</v>
      </c>
      <c r="F166" s="3">
        <v>2.4245916617490799</v>
      </c>
      <c r="G166" s="3">
        <v>66.476939999999999</v>
      </c>
      <c r="H166" s="3">
        <v>-21.113607211934202</v>
      </c>
      <c r="I166" s="3">
        <v>65.363883999999999</v>
      </c>
      <c r="J166" s="3">
        <v>66.630459999999999</v>
      </c>
      <c r="K166" s="3">
        <v>63.982129999999998</v>
      </c>
      <c r="L166" s="3">
        <v>-21.113607211934202</v>
      </c>
    </row>
    <row r="167" spans="1:12" ht="15" customHeight="1" x14ac:dyDescent="0.25">
      <c r="A167" s="101">
        <v>42682</v>
      </c>
      <c r="B167" s="3">
        <v>65.479010000000002</v>
      </c>
      <c r="C167" s="99">
        <v>602237</v>
      </c>
      <c r="D167" s="3">
        <v>-0.99792999999999599</v>
      </c>
      <c r="E167" s="3">
        <v>-1.5011671716538</v>
      </c>
      <c r="F167" s="3">
        <v>-1.5011671716538</v>
      </c>
      <c r="G167" s="3">
        <v>65.479010000000002</v>
      </c>
      <c r="H167" s="3">
        <v>-22.297823843370502</v>
      </c>
      <c r="I167" s="3">
        <v>66.707229999999996</v>
      </c>
      <c r="J167" s="3">
        <v>67.167810000000003</v>
      </c>
      <c r="K167" s="3">
        <v>64.596239999999995</v>
      </c>
      <c r="L167" s="3">
        <v>-22.297823843370502</v>
      </c>
    </row>
    <row r="168" spans="1:12" ht="15" customHeight="1" x14ac:dyDescent="0.25">
      <c r="A168" s="101">
        <v>42683</v>
      </c>
      <c r="B168" s="3">
        <v>63.559944000000002</v>
      </c>
      <c r="C168" s="99">
        <v>1161338</v>
      </c>
      <c r="D168" s="3">
        <v>-1.9190659999999999</v>
      </c>
      <c r="E168" s="3">
        <v>-2.9308109575877799</v>
      </c>
      <c r="F168" s="3">
        <v>-2.9308109575877799</v>
      </c>
      <c r="G168" s="3">
        <v>63.559944000000002</v>
      </c>
      <c r="H168" s="3">
        <v>-24.575127736453201</v>
      </c>
      <c r="I168" s="3">
        <v>61.410559999999997</v>
      </c>
      <c r="J168" s="3">
        <v>64.365949999999998</v>
      </c>
      <c r="K168" s="3">
        <v>60.834845999999999</v>
      </c>
      <c r="L168" s="3">
        <v>-24.575127736453201</v>
      </c>
    </row>
    <row r="169" spans="1:12" ht="15" customHeight="1" x14ac:dyDescent="0.25">
      <c r="A169" s="101">
        <v>42684</v>
      </c>
      <c r="B169" s="3">
        <v>65.325485</v>
      </c>
      <c r="C169" s="99">
        <v>1001426</v>
      </c>
      <c r="D169" s="3">
        <v>1.76554099999999</v>
      </c>
      <c r="E169" s="3">
        <v>2.7777573246445799</v>
      </c>
      <c r="F169" s="3">
        <v>2.7777573246445799</v>
      </c>
      <c r="G169" s="3">
        <v>65.325485</v>
      </c>
      <c r="H169" s="3">
        <v>-22.4800078225487</v>
      </c>
      <c r="I169" s="3">
        <v>64.174034000000006</v>
      </c>
      <c r="J169" s="3">
        <v>66.515320000000003</v>
      </c>
      <c r="K169" s="3">
        <v>64.174034000000006</v>
      </c>
      <c r="L169" s="3">
        <v>-22.4800078225487</v>
      </c>
    </row>
    <row r="170" spans="1:12" ht="15" customHeight="1" x14ac:dyDescent="0.25">
      <c r="A170" s="101">
        <v>42685</v>
      </c>
      <c r="B170" s="3">
        <v>65.056820000000002</v>
      </c>
      <c r="C170" s="99">
        <v>742253</v>
      </c>
      <c r="D170" s="3">
        <v>-0.26866499999999799</v>
      </c>
      <c r="E170" s="3">
        <v>-0.41127134379483898</v>
      </c>
      <c r="F170" s="3">
        <v>-0.41127134379483898</v>
      </c>
      <c r="G170" s="3">
        <v>65.056820000000002</v>
      </c>
      <c r="H170" s="3">
        <v>-22.798825336086502</v>
      </c>
      <c r="I170" s="3">
        <v>65.632544999999993</v>
      </c>
      <c r="J170" s="3">
        <v>66.630459999999999</v>
      </c>
      <c r="K170" s="3">
        <v>64.673010000000005</v>
      </c>
      <c r="L170" s="3">
        <v>-22.798825336086502</v>
      </c>
    </row>
    <row r="171" spans="1:12" ht="15" customHeight="1" x14ac:dyDescent="0.25">
      <c r="A171" s="101">
        <v>42688</v>
      </c>
      <c r="B171" s="3">
        <v>66.208259999999996</v>
      </c>
      <c r="C171" s="99">
        <v>747677</v>
      </c>
      <c r="D171" s="3">
        <v>1.15143999999999</v>
      </c>
      <c r="E171" s="3">
        <v>1.76989898983688</v>
      </c>
      <c r="F171" s="3">
        <v>1.76989898983688</v>
      </c>
      <c r="G171" s="3">
        <v>66.208259999999996</v>
      </c>
      <c r="H171" s="3">
        <v>-21.432442525567701</v>
      </c>
      <c r="I171" s="3">
        <v>65.248726000000005</v>
      </c>
      <c r="J171" s="3">
        <v>67.206183999999993</v>
      </c>
      <c r="K171" s="3">
        <v>65.248726000000005</v>
      </c>
      <c r="L171" s="3">
        <v>-21.432442525567701</v>
      </c>
    </row>
    <row r="172" spans="1:12" ht="15" customHeight="1" x14ac:dyDescent="0.25">
      <c r="A172" s="101">
        <v>42689</v>
      </c>
      <c r="B172" s="3">
        <v>67.781909999999996</v>
      </c>
      <c r="C172" s="99">
        <v>523150.99999999901</v>
      </c>
      <c r="D172" s="3">
        <v>1.57365</v>
      </c>
      <c r="E172" s="3">
        <v>2.3768182398993698</v>
      </c>
      <c r="F172" s="3">
        <v>2.3768182398993698</v>
      </c>
      <c r="G172" s="3">
        <v>67.781909999999996</v>
      </c>
      <c r="H172" s="3">
        <v>-19.565034488872001</v>
      </c>
      <c r="I172" s="3">
        <v>66.246639999999999</v>
      </c>
      <c r="J172" s="3">
        <v>67.93544</v>
      </c>
      <c r="K172" s="3">
        <v>66.208259999999996</v>
      </c>
      <c r="L172" s="3">
        <v>-19.565034488872001</v>
      </c>
    </row>
    <row r="173" spans="1:12" ht="15" customHeight="1" x14ac:dyDescent="0.25">
      <c r="A173" s="101">
        <v>42690</v>
      </c>
      <c r="B173" s="3">
        <v>66.89913</v>
      </c>
      <c r="C173" s="99">
        <v>513693.99999999901</v>
      </c>
      <c r="D173" s="3">
        <v>-0.88277999999999601</v>
      </c>
      <c r="E173" s="3">
        <v>-1.3023828924266001</v>
      </c>
      <c r="F173" s="3">
        <v>-1.3023828924266001</v>
      </c>
      <c r="G173" s="3">
        <v>66.89913</v>
      </c>
      <c r="H173" s="3">
        <v>-20.612605719218202</v>
      </c>
      <c r="I173" s="3">
        <v>67.781909999999996</v>
      </c>
      <c r="J173" s="3">
        <v>68.280869999999993</v>
      </c>
      <c r="K173" s="3">
        <v>66.169876000000002</v>
      </c>
      <c r="L173" s="3">
        <v>-20.612605719218202</v>
      </c>
    </row>
    <row r="174" spans="1:12" ht="15" customHeight="1" x14ac:dyDescent="0.25">
      <c r="A174" s="101">
        <v>42691</v>
      </c>
      <c r="B174" s="3">
        <v>68.818219999999997</v>
      </c>
      <c r="C174" s="99">
        <v>551727</v>
      </c>
      <c r="D174" s="3">
        <v>1.91908999999999</v>
      </c>
      <c r="E174" s="3">
        <v>2.8686322228704499</v>
      </c>
      <c r="F174" s="3">
        <v>2.8686322228704499</v>
      </c>
      <c r="G174" s="3">
        <v>68.818219999999997</v>
      </c>
      <c r="H174" s="3">
        <v>-18.335273345982401</v>
      </c>
      <c r="I174" s="3">
        <v>66.89913</v>
      </c>
      <c r="J174" s="3">
        <v>68.971739999999997</v>
      </c>
      <c r="K174" s="3">
        <v>66.208259999999996</v>
      </c>
      <c r="L174" s="3">
        <v>-18.335273345982401</v>
      </c>
    </row>
    <row r="175" spans="1:12" ht="15" customHeight="1" x14ac:dyDescent="0.25">
      <c r="A175" s="101">
        <v>42692</v>
      </c>
      <c r="B175" s="3">
        <v>69.355559999999997</v>
      </c>
      <c r="C175" s="99">
        <v>511666</v>
      </c>
      <c r="D175" s="3">
        <v>0.53734000000000004</v>
      </c>
      <c r="E175" s="3">
        <v>0.78081066322261905</v>
      </c>
      <c r="F175" s="3">
        <v>0.78081066322261905</v>
      </c>
      <c r="G175" s="3">
        <v>69.355559999999997</v>
      </c>
      <c r="H175" s="3">
        <v>-17.697626452176301</v>
      </c>
      <c r="I175" s="3">
        <v>69.010124000000005</v>
      </c>
      <c r="J175" s="3">
        <v>69.854519999999994</v>
      </c>
      <c r="K175" s="3">
        <v>67.820300000000003</v>
      </c>
      <c r="L175" s="3">
        <v>-17.697626452176301</v>
      </c>
    </row>
    <row r="176" spans="1:12" ht="15" customHeight="1" x14ac:dyDescent="0.25">
      <c r="A176" s="101">
        <v>42695</v>
      </c>
      <c r="B176" s="3">
        <v>68.74145</v>
      </c>
      <c r="C176" s="99">
        <v>794898</v>
      </c>
      <c r="D176" s="3">
        <v>-0.61410999999999605</v>
      </c>
      <c r="E176" s="3">
        <v>-0.88545172153464602</v>
      </c>
      <c r="F176" s="3">
        <v>-0.88545172153464602</v>
      </c>
      <c r="G176" s="3">
        <v>68.74145</v>
      </c>
      <c r="H176" s="3">
        <v>-18.426374235619299</v>
      </c>
      <c r="I176" s="3">
        <v>69.854519999999994</v>
      </c>
      <c r="J176" s="3">
        <v>69.854519999999994</v>
      </c>
      <c r="K176" s="3">
        <v>67.052666000000002</v>
      </c>
      <c r="L176" s="3">
        <v>-18.426374235619299</v>
      </c>
    </row>
    <row r="177" spans="1:12" ht="15" customHeight="1" x14ac:dyDescent="0.25">
      <c r="A177" s="101">
        <v>42696</v>
      </c>
      <c r="B177" s="3">
        <v>69.547470000000004</v>
      </c>
      <c r="C177" s="99">
        <v>650625</v>
      </c>
      <c r="D177" s="3">
        <v>0.80602000000000296</v>
      </c>
      <c r="E177" s="3">
        <v>1.1725385484304001</v>
      </c>
      <c r="F177" s="3">
        <v>1.1725385484304001</v>
      </c>
      <c r="G177" s="3">
        <v>69.547470000000004</v>
      </c>
      <c r="H177" s="3">
        <v>-17.469892028179601</v>
      </c>
      <c r="I177" s="3">
        <v>68.779839999999993</v>
      </c>
      <c r="J177" s="3">
        <v>70.046419999999998</v>
      </c>
      <c r="K177" s="3">
        <v>68.626310000000004</v>
      </c>
      <c r="L177" s="3">
        <v>-17.469892028179601</v>
      </c>
    </row>
    <row r="178" spans="1:12" ht="15" customHeight="1" x14ac:dyDescent="0.25">
      <c r="A178" s="101">
        <v>42697</v>
      </c>
      <c r="B178" s="3">
        <v>68.74145</v>
      </c>
      <c r="C178" s="99">
        <v>684269</v>
      </c>
      <c r="D178" s="3">
        <v>-0.80602000000000296</v>
      </c>
      <c r="E178" s="3">
        <v>-1.1589494197272801</v>
      </c>
      <c r="F178" s="3">
        <v>-1.1589494197272801</v>
      </c>
      <c r="G178" s="3">
        <v>68.74145</v>
      </c>
      <c r="H178" s="3">
        <v>-18.426374235619299</v>
      </c>
      <c r="I178" s="3">
        <v>69.854519999999994</v>
      </c>
      <c r="J178" s="3">
        <v>70.545389999999998</v>
      </c>
      <c r="K178" s="3">
        <v>68.280869999999993</v>
      </c>
      <c r="L178" s="3">
        <v>-18.426374235619299</v>
      </c>
    </row>
    <row r="179" spans="1:12" ht="15" customHeight="1" x14ac:dyDescent="0.25">
      <c r="A179" s="101">
        <v>42698</v>
      </c>
      <c r="B179" s="3">
        <v>69.969666000000004</v>
      </c>
      <c r="C179" s="99">
        <v>525965</v>
      </c>
      <c r="D179" s="3">
        <v>1.228216</v>
      </c>
      <c r="E179" s="3">
        <v>1.7867182027728501</v>
      </c>
      <c r="F179" s="3">
        <v>1.7867182027728501</v>
      </c>
      <c r="G179" s="3">
        <v>69.969666000000004</v>
      </c>
      <c r="H179" s="3">
        <v>-16.968883415425299</v>
      </c>
      <c r="I179" s="3">
        <v>68.8566</v>
      </c>
      <c r="J179" s="3">
        <v>70.123183999999995</v>
      </c>
      <c r="K179" s="3">
        <v>68.74145</v>
      </c>
      <c r="L179" s="3">
        <v>-16.968883415425299</v>
      </c>
    </row>
    <row r="180" spans="1:12" ht="15" customHeight="1" x14ac:dyDescent="0.25">
      <c r="A180" s="101">
        <v>42699</v>
      </c>
      <c r="B180" s="3">
        <v>69.854519999999994</v>
      </c>
      <c r="C180" s="99">
        <v>339402</v>
      </c>
      <c r="D180" s="3">
        <v>-0.11514600000000901</v>
      </c>
      <c r="E180" s="3">
        <v>-0.16456559904117701</v>
      </c>
      <c r="F180" s="3">
        <v>-0.16456559904117701</v>
      </c>
      <c r="G180" s="3">
        <v>69.854519999999994</v>
      </c>
      <c r="H180" s="3">
        <v>-17.1055240698233</v>
      </c>
      <c r="I180" s="3">
        <v>70.008039999999994</v>
      </c>
      <c r="J180" s="3">
        <v>70.238335000000006</v>
      </c>
      <c r="K180" s="3">
        <v>69.432310000000001</v>
      </c>
      <c r="L180" s="3">
        <v>-17.1055240698233</v>
      </c>
    </row>
    <row r="181" spans="1:12" ht="15" customHeight="1" x14ac:dyDescent="0.25">
      <c r="A181" s="101">
        <v>42702</v>
      </c>
      <c r="B181" s="3">
        <v>68.8566</v>
      </c>
      <c r="C181" s="99">
        <v>515424.99999999901</v>
      </c>
      <c r="D181" s="3">
        <v>-0.99791999999999303</v>
      </c>
      <c r="E181" s="3">
        <v>-1.42856897449155</v>
      </c>
      <c r="F181" s="3">
        <v>-1.42856897449155</v>
      </c>
      <c r="G181" s="3">
        <v>68.8566</v>
      </c>
      <c r="H181" s="3">
        <v>-18.2897288345292</v>
      </c>
      <c r="I181" s="3">
        <v>69.854519999999994</v>
      </c>
      <c r="J181" s="3">
        <v>71.428160000000005</v>
      </c>
      <c r="K181" s="3">
        <v>68.818219999999997</v>
      </c>
      <c r="L181" s="3">
        <v>-18.2897288345292</v>
      </c>
    </row>
    <row r="182" spans="1:12" ht="15" customHeight="1" x14ac:dyDescent="0.25">
      <c r="A182" s="101">
        <v>42703</v>
      </c>
      <c r="B182" s="3">
        <v>69.547470000000004</v>
      </c>
      <c r="C182" s="99">
        <v>316380</v>
      </c>
      <c r="D182" s="3">
        <v>0.69087000000000298</v>
      </c>
      <c r="E182" s="3">
        <v>1.0033460844712101</v>
      </c>
      <c r="F182" s="3">
        <v>1.0033460844712101</v>
      </c>
      <c r="G182" s="3">
        <v>69.547470000000004</v>
      </c>
      <c r="H182" s="3">
        <v>-17.469892028179601</v>
      </c>
      <c r="I182" s="3">
        <v>68.933359999999993</v>
      </c>
      <c r="J182" s="3">
        <v>69.931290000000004</v>
      </c>
      <c r="K182" s="3">
        <v>68.8566</v>
      </c>
      <c r="L182" s="3">
        <v>-17.469892028179601</v>
      </c>
    </row>
    <row r="183" spans="1:12" ht="15" customHeight="1" x14ac:dyDescent="0.25">
      <c r="A183" s="101">
        <v>42704</v>
      </c>
      <c r="B183" s="3">
        <v>69.202033999999998</v>
      </c>
      <c r="C183" s="99">
        <v>746867</v>
      </c>
      <c r="D183" s="3">
        <v>-0.34543600000000602</v>
      </c>
      <c r="E183" s="3">
        <v>-0.49669096517818101</v>
      </c>
      <c r="F183" s="3">
        <v>-0.49669096517818101</v>
      </c>
      <c r="G183" s="3">
        <v>69.202033999999998</v>
      </c>
      <c r="H183" s="3">
        <v>-17.8798116180275</v>
      </c>
      <c r="I183" s="3">
        <v>69.624219999999994</v>
      </c>
      <c r="J183" s="3">
        <v>70.046419999999998</v>
      </c>
      <c r="K183" s="3">
        <v>68.127350000000007</v>
      </c>
      <c r="L183" s="3">
        <v>-17.8798116180275</v>
      </c>
    </row>
    <row r="184" spans="1:12" ht="15" customHeight="1" x14ac:dyDescent="0.25">
      <c r="A184" s="101">
        <v>42705</v>
      </c>
      <c r="B184" s="3">
        <v>69.048500000000004</v>
      </c>
      <c r="C184" s="99">
        <v>496045</v>
      </c>
      <c r="D184" s="3">
        <v>-0.15353399999999301</v>
      </c>
      <c r="E184" s="3">
        <v>-0.22186342095088499</v>
      </c>
      <c r="F184" s="3">
        <v>-0.22186342095088499</v>
      </c>
      <c r="G184" s="3">
        <v>69.048500000000004</v>
      </c>
      <c r="H184" s="3">
        <v>-18.062006277262999</v>
      </c>
      <c r="I184" s="3">
        <v>69.086879999999994</v>
      </c>
      <c r="J184" s="3">
        <v>69.202033999999998</v>
      </c>
      <c r="K184" s="3">
        <v>68.050579999999997</v>
      </c>
      <c r="L184" s="3">
        <v>-18.062006277262999</v>
      </c>
    </row>
    <row r="185" spans="1:12" ht="15" customHeight="1" x14ac:dyDescent="0.25">
      <c r="A185" s="101">
        <v>42706</v>
      </c>
      <c r="B185" s="3">
        <v>66.553696000000002</v>
      </c>
      <c r="C185" s="99">
        <v>968203</v>
      </c>
      <c r="D185" s="3">
        <v>-2.4948039999999998</v>
      </c>
      <c r="E185" s="3">
        <v>-3.6131183153870001</v>
      </c>
      <c r="F185" s="3">
        <v>-3.6131183153870001</v>
      </c>
      <c r="G185" s="3">
        <v>66.553696000000002</v>
      </c>
      <c r="H185" s="3">
        <v>-21.022522935719898</v>
      </c>
      <c r="I185" s="3">
        <v>69.086879999999994</v>
      </c>
      <c r="J185" s="3">
        <v>69.393935999999997</v>
      </c>
      <c r="K185" s="3">
        <v>65.479010000000002</v>
      </c>
      <c r="L185" s="3">
        <v>-21.022522935719898</v>
      </c>
    </row>
    <row r="186" spans="1:12" ht="15" customHeight="1" x14ac:dyDescent="0.25">
      <c r="A186" s="101">
        <v>42709</v>
      </c>
      <c r="B186" s="3">
        <v>66.553696000000002</v>
      </c>
      <c r="C186" s="99">
        <v>480904</v>
      </c>
      <c r="D186" s="3"/>
      <c r="E186" s="3"/>
      <c r="F186" s="3"/>
      <c r="G186" s="3">
        <v>66.553696000000002</v>
      </c>
      <c r="H186" s="3">
        <v>-21.022522935719898</v>
      </c>
      <c r="I186" s="3">
        <v>66.400180000000006</v>
      </c>
      <c r="J186" s="3">
        <v>67.551609999999997</v>
      </c>
      <c r="K186" s="3">
        <v>65.901210000000006</v>
      </c>
      <c r="L186" s="3">
        <v>-21.022522935719898</v>
      </c>
    </row>
    <row r="187" spans="1:12" ht="15" customHeight="1" x14ac:dyDescent="0.25">
      <c r="A187" s="101">
        <v>42710</v>
      </c>
      <c r="B187" s="3">
        <v>67.014279999999999</v>
      </c>
      <c r="C187" s="99">
        <v>458754</v>
      </c>
      <c r="D187" s="3">
        <v>0.460583999999997</v>
      </c>
      <c r="E187" s="3">
        <v>0.69204871807568802</v>
      </c>
      <c r="F187" s="3">
        <v>0.69204871807568802</v>
      </c>
      <c r="G187" s="3">
        <v>67.014279999999999</v>
      </c>
      <c r="H187" s="3">
        <v>-20.475960318127999</v>
      </c>
      <c r="I187" s="3">
        <v>66.438559999999995</v>
      </c>
      <c r="J187" s="3">
        <v>67.091049999999996</v>
      </c>
      <c r="K187" s="3">
        <v>66.169876000000002</v>
      </c>
      <c r="L187" s="3">
        <v>-20.475960318127999</v>
      </c>
    </row>
    <row r="188" spans="1:12" ht="15" customHeight="1" x14ac:dyDescent="0.25">
      <c r="A188" s="101">
        <v>42711</v>
      </c>
      <c r="B188" s="3">
        <v>66.89913</v>
      </c>
      <c r="C188" s="99">
        <v>875290</v>
      </c>
      <c r="D188" s="3">
        <v>-0.115149999999999</v>
      </c>
      <c r="E188" s="3">
        <v>-0.17182904897284901</v>
      </c>
      <c r="F188" s="3">
        <v>-0.17182904897284901</v>
      </c>
      <c r="G188" s="3">
        <v>66.89913</v>
      </c>
      <c r="H188" s="3">
        <v>-20.612605719218202</v>
      </c>
      <c r="I188" s="3">
        <v>67.321330000000003</v>
      </c>
      <c r="J188" s="3">
        <v>68.74145</v>
      </c>
      <c r="K188" s="3">
        <v>66.515320000000003</v>
      </c>
      <c r="L188" s="3">
        <v>-20.612605719218202</v>
      </c>
    </row>
    <row r="189" spans="1:12" ht="15" customHeight="1" x14ac:dyDescent="0.25">
      <c r="A189" s="101">
        <v>42712</v>
      </c>
      <c r="B189" s="3">
        <v>67.014279999999999</v>
      </c>
      <c r="C189" s="99">
        <v>662083</v>
      </c>
      <c r="D189" s="3">
        <v>0.115149999999999</v>
      </c>
      <c r="E189" s="3">
        <v>0.17212480939587901</v>
      </c>
      <c r="F189" s="3">
        <v>0.17212480939587901</v>
      </c>
      <c r="G189" s="3">
        <v>67.014279999999999</v>
      </c>
      <c r="H189" s="3">
        <v>-20.475960318127999</v>
      </c>
      <c r="I189" s="3">
        <v>67.052666000000002</v>
      </c>
      <c r="J189" s="3">
        <v>67.743530000000007</v>
      </c>
      <c r="K189" s="3">
        <v>66.515320000000003</v>
      </c>
      <c r="L189" s="3">
        <v>-20.475960318127999</v>
      </c>
    </row>
    <row r="190" spans="1:12" ht="15" customHeight="1" x14ac:dyDescent="0.25">
      <c r="A190" s="101">
        <v>42713</v>
      </c>
      <c r="B190" s="3">
        <v>67.052666000000002</v>
      </c>
      <c r="C190" s="99">
        <v>680795</v>
      </c>
      <c r="D190" s="3">
        <v>3.8386000000002599E-2</v>
      </c>
      <c r="E190" s="3">
        <v>5.7280328909015098E-2</v>
      </c>
      <c r="F190" s="3">
        <v>5.7280328909015098E-2</v>
      </c>
      <c r="G190" s="3">
        <v>67.052666000000002</v>
      </c>
      <c r="H190" s="3">
        <v>-20.4304086866365</v>
      </c>
      <c r="I190" s="3">
        <v>66.937515000000005</v>
      </c>
      <c r="J190" s="3">
        <v>67.551609999999997</v>
      </c>
      <c r="K190" s="3">
        <v>66.515320000000003</v>
      </c>
      <c r="L190" s="3">
        <v>-20.4304086866365</v>
      </c>
    </row>
    <row r="191" spans="1:12" ht="15" customHeight="1" x14ac:dyDescent="0.25">
      <c r="A191" s="101">
        <v>42716</v>
      </c>
      <c r="B191" s="3">
        <v>66.822370000000006</v>
      </c>
      <c r="C191" s="99">
        <v>754518</v>
      </c>
      <c r="D191" s="3">
        <v>-0.230295999999995</v>
      </c>
      <c r="E191" s="3">
        <v>-0.34345539668773001</v>
      </c>
      <c r="F191" s="3">
        <v>-0.34345539668773001</v>
      </c>
      <c r="G191" s="3">
        <v>66.822370000000006</v>
      </c>
      <c r="H191" s="3">
        <v>-20.7036947421246</v>
      </c>
      <c r="I191" s="3">
        <v>67.052666000000002</v>
      </c>
      <c r="J191" s="3">
        <v>67.513239999999996</v>
      </c>
      <c r="K191" s="3">
        <v>65.786069999999995</v>
      </c>
      <c r="L191" s="3">
        <v>-20.7036947421246</v>
      </c>
    </row>
    <row r="192" spans="1:12" ht="15" customHeight="1" x14ac:dyDescent="0.25">
      <c r="A192" s="101">
        <v>42717</v>
      </c>
      <c r="B192" s="3">
        <v>67.743530000000007</v>
      </c>
      <c r="C192" s="99">
        <v>844289</v>
      </c>
      <c r="D192" s="3">
        <v>0.92115999999999998</v>
      </c>
      <c r="E192" s="3">
        <v>1.3785203966875099</v>
      </c>
      <c r="F192" s="3">
        <v>1.3785203966875099</v>
      </c>
      <c r="G192" s="3">
        <v>67.743530000000007</v>
      </c>
      <c r="H192" s="3">
        <v>-19.610579000325199</v>
      </c>
      <c r="I192" s="3">
        <v>66.784000000000006</v>
      </c>
      <c r="J192" s="3">
        <v>68.088970000000003</v>
      </c>
      <c r="K192" s="3">
        <v>66.668846000000002</v>
      </c>
      <c r="L192" s="3">
        <v>-19.610579000325199</v>
      </c>
    </row>
    <row r="193" spans="1:12" ht="15" customHeight="1" x14ac:dyDescent="0.25">
      <c r="A193" s="101">
        <v>42718</v>
      </c>
      <c r="B193" s="3">
        <v>66.438559999999995</v>
      </c>
      <c r="C193" s="99">
        <v>1330286</v>
      </c>
      <c r="D193" s="3">
        <v>-1.30497000000001</v>
      </c>
      <c r="E193" s="3">
        <v>-1.9263389433647899</v>
      </c>
      <c r="F193" s="3">
        <v>-1.9263389433647899</v>
      </c>
      <c r="G193" s="3">
        <v>66.438559999999995</v>
      </c>
      <c r="H193" s="3">
        <v>-21.159151723387399</v>
      </c>
      <c r="I193" s="3">
        <v>67.705150000000003</v>
      </c>
      <c r="J193" s="3">
        <v>67.705150000000003</v>
      </c>
      <c r="K193" s="3">
        <v>65.287099999999995</v>
      </c>
      <c r="L193" s="3">
        <v>-21.159151723387399</v>
      </c>
    </row>
    <row r="194" spans="1:12" ht="15" customHeight="1" x14ac:dyDescent="0.25">
      <c r="A194" s="101">
        <v>42719</v>
      </c>
      <c r="B194" s="3">
        <v>67.091049999999996</v>
      </c>
      <c r="C194" s="99">
        <v>822525</v>
      </c>
      <c r="D194" s="3">
        <v>0.65249000000000001</v>
      </c>
      <c r="E194" s="3">
        <v>0.98209533740647403</v>
      </c>
      <c r="F194" s="3">
        <v>0.98209533740647403</v>
      </c>
      <c r="G194" s="3">
        <v>67.091049999999996</v>
      </c>
      <c r="H194" s="3">
        <v>-20.384859428491101</v>
      </c>
      <c r="I194" s="3">
        <v>66.438559999999995</v>
      </c>
      <c r="J194" s="3">
        <v>67.359710000000007</v>
      </c>
      <c r="K194" s="3">
        <v>66.016360000000006</v>
      </c>
      <c r="L194" s="3">
        <v>-20.384859428491101</v>
      </c>
    </row>
    <row r="195" spans="1:12" ht="15" customHeight="1" x14ac:dyDescent="0.25">
      <c r="A195" s="101">
        <v>42720</v>
      </c>
      <c r="B195" s="3">
        <v>68.242490000000004</v>
      </c>
      <c r="C195" s="99">
        <v>1232989</v>
      </c>
      <c r="D195" s="3">
        <v>1.15144</v>
      </c>
      <c r="E195" s="3">
        <v>1.71623487782648</v>
      </c>
      <c r="F195" s="3">
        <v>1.71623487782648</v>
      </c>
      <c r="G195" s="3">
        <v>68.242490000000004</v>
      </c>
      <c r="H195" s="3">
        <v>-19.018476617972301</v>
      </c>
      <c r="I195" s="3">
        <v>67.091049999999996</v>
      </c>
      <c r="J195" s="3">
        <v>68.58793</v>
      </c>
      <c r="K195" s="3">
        <v>66.745609999999999</v>
      </c>
      <c r="L195" s="3">
        <v>-19.018476617972301</v>
      </c>
    </row>
    <row r="196" spans="1:12" ht="15" customHeight="1" x14ac:dyDescent="0.25">
      <c r="A196" s="101">
        <v>42723</v>
      </c>
      <c r="B196" s="3">
        <v>71.005970000000005</v>
      </c>
      <c r="C196" s="99">
        <v>1155596</v>
      </c>
      <c r="D196" s="3">
        <v>2.7634799999999999</v>
      </c>
      <c r="E196" s="3">
        <v>4.0495005384475196</v>
      </c>
      <c r="F196" s="3">
        <v>4.0495005384475196</v>
      </c>
      <c r="G196" s="3">
        <v>71.005970000000005</v>
      </c>
      <c r="H196" s="3">
        <v>-15.7391293925741</v>
      </c>
      <c r="I196" s="3">
        <v>68.127350000000007</v>
      </c>
      <c r="J196" s="3">
        <v>71.159490000000005</v>
      </c>
      <c r="K196" s="3">
        <v>68.088970000000003</v>
      </c>
      <c r="L196" s="3">
        <v>-15.7391293925741</v>
      </c>
    </row>
    <row r="197" spans="1:12" ht="15" customHeight="1" x14ac:dyDescent="0.25">
      <c r="A197" s="101">
        <v>42724</v>
      </c>
      <c r="B197" s="3">
        <v>69.547470000000004</v>
      </c>
      <c r="C197" s="99">
        <v>750198</v>
      </c>
      <c r="D197" s="3">
        <v>-1.4584999999999999</v>
      </c>
      <c r="E197" s="3">
        <v>-2.0540526381091602</v>
      </c>
      <c r="F197" s="3">
        <v>-2.0540526381091602</v>
      </c>
      <c r="G197" s="3">
        <v>69.547470000000004</v>
      </c>
      <c r="H197" s="3">
        <v>-17.469892028179601</v>
      </c>
      <c r="I197" s="3">
        <v>70.929209999999998</v>
      </c>
      <c r="J197" s="3">
        <v>71.389786000000001</v>
      </c>
      <c r="K197" s="3">
        <v>69.393935999999997</v>
      </c>
      <c r="L197" s="3">
        <v>-17.469892028179601</v>
      </c>
    </row>
    <row r="198" spans="1:12" ht="15" customHeight="1" x14ac:dyDescent="0.25">
      <c r="A198" s="101">
        <v>42725</v>
      </c>
      <c r="B198" s="3">
        <v>68.050579999999997</v>
      </c>
      <c r="C198" s="99">
        <v>723541</v>
      </c>
      <c r="D198" s="3">
        <v>-1.4968900000000001</v>
      </c>
      <c r="E198" s="3">
        <v>-2.1523284743499702</v>
      </c>
      <c r="F198" s="3">
        <v>-2.1523284743499702</v>
      </c>
      <c r="G198" s="3">
        <v>68.050579999999997</v>
      </c>
      <c r="H198" s="3">
        <v>-19.246211041968898</v>
      </c>
      <c r="I198" s="3">
        <v>69.547470000000004</v>
      </c>
      <c r="J198" s="3">
        <v>69.969666000000004</v>
      </c>
      <c r="K198" s="3">
        <v>67.973820000000003</v>
      </c>
      <c r="L198" s="3">
        <v>-19.246211041968898</v>
      </c>
    </row>
    <row r="199" spans="1:12" ht="15" customHeight="1" x14ac:dyDescent="0.25">
      <c r="A199" s="101">
        <v>42726</v>
      </c>
      <c r="B199" s="3">
        <v>68.012200000000007</v>
      </c>
      <c r="C199" s="99">
        <v>671056</v>
      </c>
      <c r="D199" s="3">
        <v>-3.8379999999989402E-2</v>
      </c>
      <c r="E199" s="3">
        <v>-5.6399225399683603E-2</v>
      </c>
      <c r="F199" s="3">
        <v>-5.6399225399683603E-2</v>
      </c>
      <c r="G199" s="3">
        <v>68.012200000000007</v>
      </c>
      <c r="H199" s="3">
        <v>-19.291755553422099</v>
      </c>
      <c r="I199" s="3">
        <v>67.781909999999996</v>
      </c>
      <c r="J199" s="3">
        <v>68.664689999999993</v>
      </c>
      <c r="K199" s="3">
        <v>67.206183999999993</v>
      </c>
      <c r="L199" s="3">
        <v>-19.291755553422099</v>
      </c>
    </row>
    <row r="200" spans="1:12" ht="15" customHeight="1" x14ac:dyDescent="0.25">
      <c r="A200" s="101">
        <v>42727</v>
      </c>
      <c r="B200" s="3">
        <v>67.206183999999993</v>
      </c>
      <c r="C200" s="99">
        <v>844412</v>
      </c>
      <c r="D200" s="3">
        <v>-0.80601600000001306</v>
      </c>
      <c r="E200" s="3">
        <v>-1.1851050252749</v>
      </c>
      <c r="F200" s="3">
        <v>-1.1851050252749</v>
      </c>
      <c r="G200" s="3">
        <v>67.206183999999993</v>
      </c>
      <c r="H200" s="3">
        <v>-20.248233014169699</v>
      </c>
      <c r="I200" s="3">
        <v>68.012200000000007</v>
      </c>
      <c r="J200" s="3">
        <v>68.434399999999997</v>
      </c>
      <c r="K200" s="3">
        <v>67.206183999999993</v>
      </c>
      <c r="L200" s="3">
        <v>-20.248233014169699</v>
      </c>
    </row>
    <row r="201" spans="1:12" ht="15" customHeight="1" x14ac:dyDescent="0.25">
      <c r="A201" s="101">
        <v>42731</v>
      </c>
      <c r="B201" s="3">
        <v>66.784000000000006</v>
      </c>
      <c r="C201" s="99">
        <v>722445</v>
      </c>
      <c r="D201" s="3">
        <v>-0.42218399999998701</v>
      </c>
      <c r="E201" s="3">
        <v>-0.62819219136142002</v>
      </c>
      <c r="F201" s="3">
        <v>-0.62819219136142002</v>
      </c>
      <c r="G201" s="3">
        <v>66.784000000000006</v>
      </c>
      <c r="H201" s="3">
        <v>-20.749227386847402</v>
      </c>
      <c r="I201" s="3">
        <v>67.206183999999993</v>
      </c>
      <c r="J201" s="3">
        <v>67.628389999999996</v>
      </c>
      <c r="K201" s="3">
        <v>66.592089999999999</v>
      </c>
      <c r="L201" s="3">
        <v>-20.749227386847402</v>
      </c>
    </row>
    <row r="202" spans="1:12" ht="15" customHeight="1" x14ac:dyDescent="0.25">
      <c r="A202" s="101">
        <v>42732</v>
      </c>
      <c r="B202" s="3">
        <v>66.784000000000006</v>
      </c>
      <c r="C202" s="99">
        <v>720300</v>
      </c>
      <c r="D202" s="3"/>
      <c r="E202" s="3"/>
      <c r="F202" s="3"/>
      <c r="G202" s="3">
        <v>66.784000000000006</v>
      </c>
      <c r="H202" s="3">
        <v>-20.749227386847402</v>
      </c>
      <c r="I202" s="3">
        <v>66.937515000000005</v>
      </c>
      <c r="J202" s="3">
        <v>67.321330000000003</v>
      </c>
      <c r="K202" s="3">
        <v>66.476939999999999</v>
      </c>
      <c r="L202" s="3">
        <v>-20.749227386847402</v>
      </c>
    </row>
    <row r="203" spans="1:12" ht="15" customHeight="1" x14ac:dyDescent="0.25">
      <c r="A203" s="101">
        <v>42733</v>
      </c>
      <c r="B203" s="3">
        <v>67.551609999999997</v>
      </c>
      <c r="C203" s="99">
        <v>745635</v>
      </c>
      <c r="D203" s="3">
        <v>0.76760999999999002</v>
      </c>
      <c r="E203" s="3">
        <v>1.1493920699568501</v>
      </c>
      <c r="F203" s="3">
        <v>1.1493920699568501</v>
      </c>
      <c r="G203" s="3">
        <v>67.551609999999997</v>
      </c>
      <c r="H203" s="3">
        <v>-19.8383252910523</v>
      </c>
      <c r="I203" s="3">
        <v>66.630459999999999</v>
      </c>
      <c r="J203" s="3">
        <v>67.781909999999996</v>
      </c>
      <c r="K203" s="3">
        <v>66.476939999999999</v>
      </c>
      <c r="L203" s="3">
        <v>-19.8383252910523</v>
      </c>
    </row>
    <row r="204" spans="1:12" ht="15" customHeight="1" x14ac:dyDescent="0.25">
      <c r="A204" s="101">
        <v>42734</v>
      </c>
      <c r="B204" s="3">
        <v>67.474869999999996</v>
      </c>
      <c r="C204" s="99">
        <v>424029</v>
      </c>
      <c r="D204" s="3">
        <v>-7.6740000000000905E-2</v>
      </c>
      <c r="E204" s="3">
        <v>-0.113602029618542</v>
      </c>
      <c r="F204" s="3">
        <v>-0.113602029618542</v>
      </c>
      <c r="G204" s="3">
        <v>67.474869999999996</v>
      </c>
      <c r="H204" s="3">
        <v>-19.929390580497898</v>
      </c>
      <c r="I204" s="3">
        <v>67.551609999999997</v>
      </c>
      <c r="J204" s="3">
        <v>67.705150000000003</v>
      </c>
      <c r="K204" s="3">
        <v>66.707229999999996</v>
      </c>
      <c r="L204" s="3">
        <v>-19.929390580497898</v>
      </c>
    </row>
    <row r="205" spans="1:12" ht="15" customHeight="1" x14ac:dyDescent="0.25">
      <c r="A205" s="101">
        <v>42737</v>
      </c>
      <c r="B205" s="3">
        <v>68.204120000000003</v>
      </c>
      <c r="C205" s="99">
        <v>454655</v>
      </c>
      <c r="D205" s="3">
        <v>0.72925000000000695</v>
      </c>
      <c r="E205" s="3">
        <v>1.08077273805788</v>
      </c>
      <c r="F205" s="3">
        <v>1.08077273805788</v>
      </c>
      <c r="G205" s="3">
        <v>68.204120000000003</v>
      </c>
      <c r="H205" s="3">
        <v>-19.064009262695102</v>
      </c>
      <c r="I205" s="3">
        <v>67.551609999999997</v>
      </c>
      <c r="J205" s="3">
        <v>68.319249999999997</v>
      </c>
      <c r="K205" s="3">
        <v>67.167810000000003</v>
      </c>
      <c r="L205" s="3">
        <v>-19.064009262695102</v>
      </c>
    </row>
    <row r="206" spans="1:12" ht="15" customHeight="1" x14ac:dyDescent="0.25">
      <c r="A206" s="101">
        <v>42738</v>
      </c>
      <c r="B206" s="3">
        <v>69.202033999999998</v>
      </c>
      <c r="C206" s="99">
        <v>1170660</v>
      </c>
      <c r="D206" s="3">
        <v>0.99791399999999397</v>
      </c>
      <c r="E206" s="3">
        <v>1.4631286203824401</v>
      </c>
      <c r="F206" s="3">
        <v>1.4631286203824401</v>
      </c>
      <c r="G206" s="3">
        <v>69.202033999999998</v>
      </c>
      <c r="H206" s="3">
        <v>-17.8798116180275</v>
      </c>
      <c r="I206" s="3">
        <v>68.47278</v>
      </c>
      <c r="J206" s="3">
        <v>70.583759999999998</v>
      </c>
      <c r="K206" s="3">
        <v>68.47278</v>
      </c>
      <c r="L206" s="3">
        <v>-17.8798116180275</v>
      </c>
    </row>
    <row r="207" spans="1:12" ht="15" customHeight="1" x14ac:dyDescent="0.25">
      <c r="A207" s="101">
        <v>42739</v>
      </c>
      <c r="B207" s="3">
        <v>69.624219999999994</v>
      </c>
      <c r="C207" s="99">
        <v>721803</v>
      </c>
      <c r="D207" s="3">
        <v>0.42218599999999601</v>
      </c>
      <c r="E207" s="3">
        <v>0.61007744367744798</v>
      </c>
      <c r="F207" s="3">
        <v>0.61007744367744798</v>
      </c>
      <c r="G207" s="3">
        <v>69.624219999999994</v>
      </c>
      <c r="H207" s="3">
        <v>-17.378814872003598</v>
      </c>
      <c r="I207" s="3">
        <v>69.931290000000004</v>
      </c>
      <c r="J207" s="3">
        <v>70.008039999999994</v>
      </c>
      <c r="K207" s="3">
        <v>69.202033999999998</v>
      </c>
      <c r="L207" s="3">
        <v>-17.378814872003598</v>
      </c>
    </row>
    <row r="208" spans="1:12" ht="15" customHeight="1" x14ac:dyDescent="0.25">
      <c r="A208" s="101">
        <v>42740</v>
      </c>
      <c r="B208" s="3">
        <v>69.010124000000005</v>
      </c>
      <c r="C208" s="99">
        <v>400159</v>
      </c>
      <c r="D208" s="3">
        <v>-0.61409599999998898</v>
      </c>
      <c r="E208" s="3">
        <v>-0.88201490803054805</v>
      </c>
      <c r="F208" s="3">
        <v>-0.88201490803054805</v>
      </c>
      <c r="G208" s="3">
        <v>69.010124000000005</v>
      </c>
      <c r="H208" s="3">
        <v>-18.107546042024101</v>
      </c>
      <c r="I208" s="3">
        <v>69.624219999999994</v>
      </c>
      <c r="J208" s="3">
        <v>70.276725999999996</v>
      </c>
      <c r="K208" s="3">
        <v>69.010124000000005</v>
      </c>
      <c r="L208" s="3">
        <v>-18.107546042024101</v>
      </c>
    </row>
    <row r="209" spans="1:12" ht="15" customHeight="1" x14ac:dyDescent="0.25">
      <c r="A209" s="101">
        <v>42744</v>
      </c>
      <c r="B209" s="3">
        <v>68.47278</v>
      </c>
      <c r="C209" s="99">
        <v>808311</v>
      </c>
      <c r="D209" s="3">
        <v>-0.53734400000000404</v>
      </c>
      <c r="E209" s="3">
        <v>-0.77864517385884902</v>
      </c>
      <c r="F209" s="3">
        <v>-0.77864517385884902</v>
      </c>
      <c r="G209" s="3">
        <v>68.47278</v>
      </c>
      <c r="H209" s="3">
        <v>-18.745197682522399</v>
      </c>
      <c r="I209" s="3">
        <v>69.086879999999994</v>
      </c>
      <c r="J209" s="3">
        <v>69.393935999999997</v>
      </c>
      <c r="K209" s="3">
        <v>67.820300000000003</v>
      </c>
      <c r="L209" s="3">
        <v>-18.745197682522399</v>
      </c>
    </row>
    <row r="210" spans="1:12" ht="15" customHeight="1" x14ac:dyDescent="0.25">
      <c r="A210" s="101">
        <v>42745</v>
      </c>
      <c r="B210" s="3">
        <v>68.779839999999993</v>
      </c>
      <c r="C210" s="99">
        <v>1043433</v>
      </c>
      <c r="D210" s="3">
        <v>0.30705999999999201</v>
      </c>
      <c r="E210" s="3">
        <v>0.44844097172627101</v>
      </c>
      <c r="F210" s="3">
        <v>0.44844097172627101</v>
      </c>
      <c r="G210" s="3">
        <v>68.779839999999993</v>
      </c>
      <c r="H210" s="3">
        <v>-18.380817857435702</v>
      </c>
      <c r="I210" s="3">
        <v>68.779839999999993</v>
      </c>
      <c r="J210" s="3">
        <v>69.393935999999997</v>
      </c>
      <c r="K210" s="3">
        <v>68.549544999999995</v>
      </c>
      <c r="L210" s="3">
        <v>-18.380817857435702</v>
      </c>
    </row>
    <row r="211" spans="1:12" ht="15" customHeight="1" x14ac:dyDescent="0.25">
      <c r="A211" s="101">
        <v>42746</v>
      </c>
      <c r="B211" s="3">
        <v>67.551609999999997</v>
      </c>
      <c r="C211" s="99">
        <v>948441</v>
      </c>
      <c r="D211" s="3">
        <v>-1.2282299999999899</v>
      </c>
      <c r="E211" s="3">
        <v>-1.7857412869817499</v>
      </c>
      <c r="F211" s="3">
        <v>-1.7857412869817499</v>
      </c>
      <c r="G211" s="3">
        <v>67.551609999999997</v>
      </c>
      <c r="H211" s="3">
        <v>-19.8383252910523</v>
      </c>
      <c r="I211" s="3">
        <v>68.8566</v>
      </c>
      <c r="J211" s="3">
        <v>69.24042</v>
      </c>
      <c r="K211" s="3">
        <v>67.436485000000005</v>
      </c>
      <c r="L211" s="3">
        <v>-19.8383252910523</v>
      </c>
    </row>
    <row r="212" spans="1:12" ht="15" customHeight="1" x14ac:dyDescent="0.25">
      <c r="A212" s="101">
        <v>42747</v>
      </c>
      <c r="B212" s="3">
        <v>66.438559999999995</v>
      </c>
      <c r="C212" s="99">
        <v>942823</v>
      </c>
      <c r="D212" s="3">
        <v>-1.1130500000000001</v>
      </c>
      <c r="E212" s="3">
        <v>-1.6477031413462999</v>
      </c>
      <c r="F212" s="3">
        <v>-1.6477031413462999</v>
      </c>
      <c r="G212" s="3">
        <v>66.438559999999995</v>
      </c>
      <c r="H212" s="3">
        <v>-21.159151723387399</v>
      </c>
      <c r="I212" s="3">
        <v>67.551609999999997</v>
      </c>
      <c r="J212" s="3">
        <v>67.590003999999993</v>
      </c>
      <c r="K212" s="3">
        <v>66.131510000000006</v>
      </c>
      <c r="L212" s="3">
        <v>-21.159151723387399</v>
      </c>
    </row>
    <row r="213" spans="1:12" ht="15" customHeight="1" x14ac:dyDescent="0.25">
      <c r="A213" s="101">
        <v>42748</v>
      </c>
      <c r="B213" s="3">
        <v>66.438559999999995</v>
      </c>
      <c r="C213" s="99">
        <v>442008</v>
      </c>
      <c r="D213" s="3"/>
      <c r="E213" s="3"/>
      <c r="F213" s="3"/>
      <c r="G213" s="3">
        <v>66.438559999999995</v>
      </c>
      <c r="H213" s="3">
        <v>-21.159151723387399</v>
      </c>
      <c r="I213" s="3">
        <v>66.438559999999995</v>
      </c>
      <c r="J213" s="3">
        <v>66.784000000000006</v>
      </c>
      <c r="K213" s="3">
        <v>66.016360000000006</v>
      </c>
      <c r="L213" s="3">
        <v>-21.159151723387399</v>
      </c>
    </row>
    <row r="214" spans="1:12" ht="15" customHeight="1" x14ac:dyDescent="0.25">
      <c r="A214" s="101">
        <v>42751</v>
      </c>
      <c r="B214" s="3">
        <v>64.788150000000002</v>
      </c>
      <c r="C214" s="99">
        <v>970447</v>
      </c>
      <c r="D214" s="3">
        <v>-1.6504099999999899</v>
      </c>
      <c r="E214" s="3">
        <v>-2.4841146466750499</v>
      </c>
      <c r="F214" s="3">
        <v>-2.4841146466750499</v>
      </c>
      <c r="G214" s="3">
        <v>64.788150000000002</v>
      </c>
      <c r="H214" s="3">
        <v>-23.117648782989601</v>
      </c>
      <c r="I214" s="3">
        <v>66.016360000000006</v>
      </c>
      <c r="J214" s="3">
        <v>66.016360000000006</v>
      </c>
      <c r="K214" s="3">
        <v>64.519480000000001</v>
      </c>
      <c r="L214" s="3">
        <v>-23.117648782989601</v>
      </c>
    </row>
    <row r="215" spans="1:12" ht="15" customHeight="1" x14ac:dyDescent="0.25">
      <c r="A215" s="101">
        <v>42752</v>
      </c>
      <c r="B215" s="3">
        <v>64.327569999999994</v>
      </c>
      <c r="C215" s="99">
        <v>978677</v>
      </c>
      <c r="D215" s="3">
        <v>-0.46058000000000698</v>
      </c>
      <c r="E215" s="3">
        <v>-0.71090160777859102</v>
      </c>
      <c r="F215" s="3">
        <v>-0.71090160777859102</v>
      </c>
      <c r="G215" s="3">
        <v>64.327569999999994</v>
      </c>
      <c r="H215" s="3">
        <v>-23.664206653889298</v>
      </c>
      <c r="I215" s="3">
        <v>64.519480000000001</v>
      </c>
      <c r="J215" s="3">
        <v>64.711394999999996</v>
      </c>
      <c r="K215" s="3">
        <v>63.444789999999998</v>
      </c>
      <c r="L215" s="3">
        <v>-23.664206653889298</v>
      </c>
    </row>
    <row r="216" spans="1:12" ht="15" customHeight="1" x14ac:dyDescent="0.25">
      <c r="A216" s="101">
        <v>42753</v>
      </c>
      <c r="B216" s="3">
        <v>66.246639999999999</v>
      </c>
      <c r="C216" s="99">
        <v>831546</v>
      </c>
      <c r="D216" s="3">
        <v>1.9190700000000001</v>
      </c>
      <c r="E216" s="3">
        <v>2.9832776210884502</v>
      </c>
      <c r="F216" s="3">
        <v>2.9832776210884502</v>
      </c>
      <c r="G216" s="3">
        <v>66.246639999999999</v>
      </c>
      <c r="H216" s="3">
        <v>-21.3868980141145</v>
      </c>
      <c r="I216" s="3">
        <v>64.058899999999994</v>
      </c>
      <c r="J216" s="3">
        <v>66.285033999999996</v>
      </c>
      <c r="K216" s="3">
        <v>64.058899999999994</v>
      </c>
      <c r="L216" s="3">
        <v>-21.3868980141145</v>
      </c>
    </row>
    <row r="217" spans="1:12" ht="15" customHeight="1" x14ac:dyDescent="0.25">
      <c r="A217" s="101">
        <v>42754</v>
      </c>
      <c r="B217" s="3">
        <v>65.095200000000006</v>
      </c>
      <c r="C217" s="99">
        <v>565519</v>
      </c>
      <c r="D217" s="3">
        <v>-1.15143999999999</v>
      </c>
      <c r="E217" s="3">
        <v>-1.7381107932417299</v>
      </c>
      <c r="F217" s="3">
        <v>-1.7381107932417299</v>
      </c>
      <c r="G217" s="3">
        <v>65.095200000000006</v>
      </c>
      <c r="H217" s="3">
        <v>-22.7532808246333</v>
      </c>
      <c r="I217" s="3">
        <v>66.246639999999999</v>
      </c>
      <c r="J217" s="3">
        <v>66.246639999999999</v>
      </c>
      <c r="K217" s="3">
        <v>64.481093999999999</v>
      </c>
      <c r="L217" s="3">
        <v>-22.7532808246333</v>
      </c>
    </row>
    <row r="218" spans="1:12" ht="15" customHeight="1" x14ac:dyDescent="0.25">
      <c r="A218" s="101">
        <v>42755</v>
      </c>
      <c r="B218" s="3">
        <v>63.828606000000001</v>
      </c>
      <c r="C218" s="99">
        <v>736666</v>
      </c>
      <c r="D218" s="3">
        <v>-1.266594</v>
      </c>
      <c r="E218" s="3">
        <v>-1.94575636913321</v>
      </c>
      <c r="F218" s="3">
        <v>-1.94575636913321</v>
      </c>
      <c r="G218" s="3">
        <v>63.828606000000001</v>
      </c>
      <c r="H218" s="3">
        <v>-24.256313782934399</v>
      </c>
      <c r="I218" s="3">
        <v>65.171970000000002</v>
      </c>
      <c r="J218" s="3">
        <v>65.210340000000002</v>
      </c>
      <c r="K218" s="3">
        <v>63.559944000000002</v>
      </c>
      <c r="L218" s="3">
        <v>-24.256313782934399</v>
      </c>
    </row>
    <row r="219" spans="1:12" ht="15" customHeight="1" x14ac:dyDescent="0.25">
      <c r="A219" s="101">
        <v>42758</v>
      </c>
      <c r="B219" s="3">
        <v>62.024676999999997</v>
      </c>
      <c r="C219" s="99">
        <v>1415105</v>
      </c>
      <c r="D219" s="3">
        <v>-1.8039289999999999</v>
      </c>
      <c r="E219" s="3">
        <v>-2.8262077351336901</v>
      </c>
      <c r="F219" s="3">
        <v>-2.8262077351336901</v>
      </c>
      <c r="G219" s="3">
        <v>62.024676999999997</v>
      </c>
      <c r="H219" s="3">
        <v>-26.396987701676501</v>
      </c>
      <c r="I219" s="3">
        <v>63.713467000000001</v>
      </c>
      <c r="J219" s="3">
        <v>63.790225999999997</v>
      </c>
      <c r="K219" s="3">
        <v>61.602474000000001</v>
      </c>
      <c r="L219" s="3">
        <v>-26.396987701676501</v>
      </c>
    </row>
    <row r="220" spans="1:12" ht="15" customHeight="1" x14ac:dyDescent="0.25">
      <c r="A220" s="101">
        <v>42759</v>
      </c>
      <c r="B220" s="3">
        <v>61.410559999999997</v>
      </c>
      <c r="C220" s="99">
        <v>803860</v>
      </c>
      <c r="D220" s="3">
        <v>-0.61411700000000002</v>
      </c>
      <c r="E220" s="3">
        <v>-0.99011720770427702</v>
      </c>
      <c r="F220" s="3">
        <v>-0.99011720770427702</v>
      </c>
      <c r="G220" s="3">
        <v>61.410559999999997</v>
      </c>
      <c r="H220" s="3">
        <v>-27.125743791830899</v>
      </c>
      <c r="I220" s="3">
        <v>62.139823999999997</v>
      </c>
      <c r="J220" s="3">
        <v>62.715539999999997</v>
      </c>
      <c r="K220" s="3">
        <v>61.218662000000002</v>
      </c>
      <c r="L220" s="3">
        <v>-27.125743791830899</v>
      </c>
    </row>
    <row r="221" spans="1:12" ht="15" customHeight="1" x14ac:dyDescent="0.25">
      <c r="A221" s="101">
        <v>42760</v>
      </c>
      <c r="B221" s="3">
        <v>61.333804999999998</v>
      </c>
      <c r="C221" s="99">
        <v>812630</v>
      </c>
      <c r="D221" s="3">
        <v>-7.6754999999998505E-2</v>
      </c>
      <c r="E221" s="3">
        <v>-0.124986647247637</v>
      </c>
      <c r="F221" s="3">
        <v>-0.124986647247637</v>
      </c>
      <c r="G221" s="3">
        <v>61.333804999999998</v>
      </c>
      <c r="H221" s="3">
        <v>-27.216826881372199</v>
      </c>
      <c r="I221" s="3">
        <v>61.525709999999997</v>
      </c>
      <c r="J221" s="3">
        <v>62.024676999999997</v>
      </c>
      <c r="K221" s="3">
        <v>61.1419</v>
      </c>
      <c r="L221" s="3">
        <v>-27.216826881372199</v>
      </c>
    </row>
    <row r="222" spans="1:12" ht="15" customHeight="1" x14ac:dyDescent="0.25">
      <c r="A222" s="101">
        <v>42761</v>
      </c>
      <c r="B222" s="3">
        <v>60.988370000000003</v>
      </c>
      <c r="C222" s="99">
        <v>1138211</v>
      </c>
      <c r="D222" s="3">
        <v>-0.345434999999994</v>
      </c>
      <c r="E222" s="3">
        <v>-0.56320490796224398</v>
      </c>
      <c r="F222" s="3">
        <v>-0.56320490796224398</v>
      </c>
      <c r="G222" s="3">
        <v>60.988370000000003</v>
      </c>
      <c r="H222" s="3">
        <v>-27.626745284546899</v>
      </c>
      <c r="I222" s="3">
        <v>61.333804999999998</v>
      </c>
      <c r="J222" s="3">
        <v>61.372172999999997</v>
      </c>
      <c r="K222" s="3">
        <v>59.529873000000002</v>
      </c>
      <c r="L222" s="3">
        <v>-27.626745284546899</v>
      </c>
    </row>
    <row r="223" spans="1:12" ht="15" customHeight="1" x14ac:dyDescent="0.25">
      <c r="A223" s="101">
        <v>42762</v>
      </c>
      <c r="B223" s="3">
        <v>59.299571999999998</v>
      </c>
      <c r="C223" s="99">
        <v>1382542</v>
      </c>
      <c r="D223" s="3">
        <v>-1.688798</v>
      </c>
      <c r="E223" s="3">
        <v>-2.76904924660227</v>
      </c>
      <c r="F223" s="3">
        <v>-2.76904924660227</v>
      </c>
      <c r="G223" s="3">
        <v>59.299571999999998</v>
      </c>
      <c r="H223" s="3">
        <v>-29.630796348986699</v>
      </c>
      <c r="I223" s="3">
        <v>60.988370000000003</v>
      </c>
      <c r="J223" s="3">
        <v>60.988370000000003</v>
      </c>
      <c r="K223" s="3">
        <v>58.838996999999999</v>
      </c>
      <c r="L223" s="3">
        <v>-29.630796348986699</v>
      </c>
    </row>
    <row r="224" spans="1:12" ht="15" customHeight="1" x14ac:dyDescent="0.25">
      <c r="A224" s="101">
        <v>42765</v>
      </c>
      <c r="B224" s="3">
        <v>58.647089999999999</v>
      </c>
      <c r="C224" s="99">
        <v>1259872</v>
      </c>
      <c r="D224" s="3">
        <v>-0.65248199999999901</v>
      </c>
      <c r="E224" s="3">
        <v>-1.10031485556084</v>
      </c>
      <c r="F224" s="3">
        <v>-1.10031485556084</v>
      </c>
      <c r="G224" s="3">
        <v>58.647089999999999</v>
      </c>
      <c r="H224" s="3">
        <v>-30.4050791504987</v>
      </c>
      <c r="I224" s="3">
        <v>59.107666000000002</v>
      </c>
      <c r="J224" s="3">
        <v>59.760154999999997</v>
      </c>
      <c r="K224" s="3">
        <v>58.186515999999997</v>
      </c>
      <c r="L224" s="3">
        <v>-30.4050791504987</v>
      </c>
    </row>
    <row r="225" spans="1:12" ht="15" customHeight="1" x14ac:dyDescent="0.25">
      <c r="A225" s="101">
        <v>42766</v>
      </c>
      <c r="B225" s="3">
        <v>57.802692</v>
      </c>
      <c r="C225" s="99">
        <v>1528129</v>
      </c>
      <c r="D225" s="3">
        <v>-0.84439799999999798</v>
      </c>
      <c r="E225" s="3">
        <v>-1.43979522257625</v>
      </c>
      <c r="F225" s="3">
        <v>-1.43979522257625</v>
      </c>
      <c r="G225" s="3">
        <v>57.802692</v>
      </c>
      <c r="H225" s="3">
        <v>-31.407103496045501</v>
      </c>
      <c r="I225" s="3">
        <v>58.647089999999999</v>
      </c>
      <c r="J225" s="3">
        <v>58.877377000000003</v>
      </c>
      <c r="K225" s="3">
        <v>57.226967000000002</v>
      </c>
      <c r="L225" s="3">
        <v>-31.407103496045501</v>
      </c>
    </row>
    <row r="226" spans="1:12" ht="15" customHeight="1" x14ac:dyDescent="0.25">
      <c r="A226" s="101">
        <v>42767</v>
      </c>
      <c r="B226" s="3">
        <v>58.992527000000003</v>
      </c>
      <c r="C226" s="99">
        <v>1216326</v>
      </c>
      <c r="D226" s="3">
        <v>1.189835</v>
      </c>
      <c r="E226" s="3">
        <v>2.0584421915851299</v>
      </c>
      <c r="F226" s="3">
        <v>2.0584421915851299</v>
      </c>
      <c r="G226" s="3">
        <v>58.992527000000003</v>
      </c>
      <c r="H226" s="3">
        <v>-29.995158373977802</v>
      </c>
      <c r="I226" s="3">
        <v>57.956223000000001</v>
      </c>
      <c r="J226" s="3">
        <v>59.261195999999998</v>
      </c>
      <c r="K226" s="3">
        <v>57.111828000000003</v>
      </c>
      <c r="L226" s="3">
        <v>-29.995158373977802</v>
      </c>
    </row>
    <row r="227" spans="1:12" ht="15" customHeight="1" x14ac:dyDescent="0.25">
      <c r="A227" s="101">
        <v>42768</v>
      </c>
      <c r="B227" s="3">
        <v>60.335880000000003</v>
      </c>
      <c r="C227" s="99">
        <v>1913025</v>
      </c>
      <c r="D227" s="3">
        <v>1.343353</v>
      </c>
      <c r="E227" s="3">
        <v>2.2771579186631601</v>
      </c>
      <c r="F227" s="3">
        <v>2.2771579186631601</v>
      </c>
      <c r="G227" s="3">
        <v>60.335880000000003</v>
      </c>
      <c r="H227" s="3">
        <v>-28.401037579443301</v>
      </c>
      <c r="I227" s="3">
        <v>59.261195999999998</v>
      </c>
      <c r="J227" s="3">
        <v>61.103507999999998</v>
      </c>
      <c r="K227" s="3">
        <v>59.107666000000002</v>
      </c>
      <c r="L227" s="3">
        <v>-28.401037579443301</v>
      </c>
    </row>
    <row r="228" spans="1:12" ht="15" customHeight="1" x14ac:dyDescent="0.25">
      <c r="A228" s="101">
        <v>42769</v>
      </c>
      <c r="B228" s="3">
        <v>59.913691999999998</v>
      </c>
      <c r="C228" s="99">
        <v>2011996</v>
      </c>
      <c r="D228" s="3">
        <v>-0.422188000000005</v>
      </c>
      <c r="E228" s="3">
        <v>-0.69972958047517197</v>
      </c>
      <c r="F228" s="3">
        <v>-0.69972958047517197</v>
      </c>
      <c r="G228" s="3">
        <v>59.913691999999998</v>
      </c>
      <c r="H228" s="3">
        <v>-28.902036698813198</v>
      </c>
      <c r="I228" s="3">
        <v>60.335880000000003</v>
      </c>
      <c r="J228" s="3">
        <v>60.335880000000003</v>
      </c>
      <c r="K228" s="3">
        <v>59.529873000000002</v>
      </c>
      <c r="L228" s="3">
        <v>-28.902036698813198</v>
      </c>
    </row>
    <row r="229" spans="1:12" ht="15" customHeight="1" x14ac:dyDescent="0.25">
      <c r="A229" s="101">
        <v>42772</v>
      </c>
      <c r="B229" s="3">
        <v>59.875300000000003</v>
      </c>
      <c r="C229" s="99">
        <v>727156</v>
      </c>
      <c r="D229" s="3">
        <v>-3.8391999999994597E-2</v>
      </c>
      <c r="E229" s="3">
        <v>-6.4078841944836804E-2</v>
      </c>
      <c r="F229" s="3">
        <v>-6.4078841944836804E-2</v>
      </c>
      <c r="G229" s="3">
        <v>59.875300000000003</v>
      </c>
      <c r="H229" s="3">
        <v>-28.947595450343002</v>
      </c>
      <c r="I229" s="3">
        <v>59.952069999999999</v>
      </c>
      <c r="J229" s="3">
        <v>59.990443999999997</v>
      </c>
      <c r="K229" s="3">
        <v>59.337963000000002</v>
      </c>
      <c r="L229" s="3">
        <v>-28.947595450343002</v>
      </c>
    </row>
    <row r="230" spans="1:12" ht="15" customHeight="1" x14ac:dyDescent="0.25">
      <c r="A230" s="101">
        <v>42773</v>
      </c>
      <c r="B230" s="3">
        <v>58.877377000000003</v>
      </c>
      <c r="C230" s="99">
        <v>761483</v>
      </c>
      <c r="D230" s="3">
        <v>-0.997923</v>
      </c>
      <c r="E230" s="3">
        <v>-1.66666889351703</v>
      </c>
      <c r="F230" s="3">
        <v>-1.66666889351703</v>
      </c>
      <c r="G230" s="3">
        <v>58.877377000000003</v>
      </c>
      <c r="H230" s="3">
        <v>-30.131803775068001</v>
      </c>
      <c r="I230" s="3">
        <v>59.875300000000003</v>
      </c>
      <c r="J230" s="3">
        <v>60.259120000000003</v>
      </c>
      <c r="K230" s="3">
        <v>58.838996999999999</v>
      </c>
      <c r="L230" s="3">
        <v>-30.131803775068001</v>
      </c>
    </row>
    <row r="231" spans="1:12" ht="15" customHeight="1" x14ac:dyDescent="0.25">
      <c r="A231" s="101">
        <v>42774</v>
      </c>
      <c r="B231" s="3">
        <v>60.067214999999997</v>
      </c>
      <c r="C231" s="99">
        <v>959350</v>
      </c>
      <c r="D231" s="3">
        <v>1.18983799999999</v>
      </c>
      <c r="E231" s="3">
        <v>2.0208746731363099</v>
      </c>
      <c r="F231" s="3">
        <v>2.0208746731363099</v>
      </c>
      <c r="G231" s="3">
        <v>60.067214999999997</v>
      </c>
      <c r="H231" s="3">
        <v>-28.719855092981099</v>
      </c>
      <c r="I231" s="3">
        <v>58.877377000000003</v>
      </c>
      <c r="J231" s="3">
        <v>60.220730000000003</v>
      </c>
      <c r="K231" s="3">
        <v>58.186515999999997</v>
      </c>
      <c r="L231" s="3">
        <v>-28.719855092981099</v>
      </c>
    </row>
    <row r="232" spans="1:12" ht="15" customHeight="1" x14ac:dyDescent="0.25">
      <c r="A232" s="101">
        <v>42775</v>
      </c>
      <c r="B232" s="3">
        <v>63.329647000000001</v>
      </c>
      <c r="C232" s="99">
        <v>2928014</v>
      </c>
      <c r="D232" s="3">
        <v>3.262432</v>
      </c>
      <c r="E232" s="3">
        <v>5.4313022503207504</v>
      </c>
      <c r="F232" s="3">
        <v>5.4313022503207504</v>
      </c>
      <c r="G232" s="3">
        <v>63.329647000000001</v>
      </c>
      <c r="H232" s="3">
        <v>-24.848414978614301</v>
      </c>
      <c r="I232" s="3">
        <v>61.717616999999997</v>
      </c>
      <c r="J232" s="3">
        <v>63.559944000000002</v>
      </c>
      <c r="K232" s="3">
        <v>61.602474000000001</v>
      </c>
      <c r="L232" s="3">
        <v>-24.848414978614301</v>
      </c>
    </row>
    <row r="233" spans="1:12" ht="15" customHeight="1" x14ac:dyDescent="0.25">
      <c r="A233" s="101">
        <v>42776</v>
      </c>
      <c r="B233" s="3">
        <v>64.557850000000002</v>
      </c>
      <c r="C233" s="99">
        <v>1876550</v>
      </c>
      <c r="D233" s="3">
        <v>1.2282029999999999</v>
      </c>
      <c r="E233" s="3">
        <v>1.93938077690531</v>
      </c>
      <c r="F233" s="3">
        <v>1.93938077690531</v>
      </c>
      <c r="G233" s="3">
        <v>64.557850000000002</v>
      </c>
      <c r="H233" s="3">
        <v>-23.3909395851699</v>
      </c>
      <c r="I233" s="3">
        <v>64.481093999999999</v>
      </c>
      <c r="J233" s="3">
        <v>65.555779999999999</v>
      </c>
      <c r="K233" s="3">
        <v>64.174034000000006</v>
      </c>
      <c r="L233" s="3">
        <v>-23.3909395851699</v>
      </c>
    </row>
    <row r="234" spans="1:12" ht="15" customHeight="1" x14ac:dyDescent="0.25">
      <c r="A234" s="101">
        <v>42779</v>
      </c>
      <c r="B234" s="3">
        <v>65.018439999999998</v>
      </c>
      <c r="C234" s="99">
        <v>1307210</v>
      </c>
      <c r="D234" s="3">
        <v>0.460589999999996</v>
      </c>
      <c r="E234" s="3">
        <v>0.713453127698637</v>
      </c>
      <c r="F234" s="3">
        <v>0.713453127698637</v>
      </c>
      <c r="G234" s="3">
        <v>65.018439999999998</v>
      </c>
      <c r="H234" s="3">
        <v>-22.844369847539799</v>
      </c>
      <c r="I234" s="3">
        <v>64.826520000000002</v>
      </c>
      <c r="J234" s="3">
        <v>65.210340000000002</v>
      </c>
      <c r="K234" s="3">
        <v>63.291263999999998</v>
      </c>
      <c r="L234" s="3">
        <v>-22.844369847539799</v>
      </c>
    </row>
    <row r="235" spans="1:12" ht="15" customHeight="1" x14ac:dyDescent="0.25">
      <c r="A235" s="101">
        <v>42780</v>
      </c>
      <c r="B235" s="3">
        <v>64.749759999999995</v>
      </c>
      <c r="C235" s="99">
        <v>756051</v>
      </c>
      <c r="D235" s="3">
        <v>-0.26868000000000303</v>
      </c>
      <c r="E235" s="3">
        <v>-0.41323661410517198</v>
      </c>
      <c r="F235" s="3">
        <v>-0.41323661410517198</v>
      </c>
      <c r="G235" s="3">
        <v>64.749759999999995</v>
      </c>
      <c r="H235" s="3">
        <v>-23.163205161173298</v>
      </c>
      <c r="I235" s="3">
        <v>65.056820000000002</v>
      </c>
      <c r="J235" s="3">
        <v>65.555779999999999</v>
      </c>
      <c r="K235" s="3">
        <v>64.557850000000002</v>
      </c>
      <c r="L235" s="3">
        <v>-23.163205161173298</v>
      </c>
    </row>
    <row r="236" spans="1:12" ht="15" customHeight="1" x14ac:dyDescent="0.25">
      <c r="A236" s="101">
        <v>42781</v>
      </c>
      <c r="B236" s="3">
        <v>63.137740000000001</v>
      </c>
      <c r="C236" s="99">
        <v>949247</v>
      </c>
      <c r="D236" s="3">
        <v>-1.61201999999999</v>
      </c>
      <c r="E236" s="3">
        <v>-2.4896154055242699</v>
      </c>
      <c r="F236" s="3">
        <v>-2.4896154055242699</v>
      </c>
      <c r="G236" s="3">
        <v>63.137740000000001</v>
      </c>
      <c r="H236" s="3">
        <v>-25.076145842591799</v>
      </c>
      <c r="I236" s="3">
        <v>65.018439999999998</v>
      </c>
      <c r="J236" s="3">
        <v>65.133574999999993</v>
      </c>
      <c r="K236" s="3">
        <v>63.137740000000001</v>
      </c>
      <c r="L236" s="3">
        <v>-25.076145842591799</v>
      </c>
    </row>
    <row r="237" spans="1:12" ht="15" customHeight="1" x14ac:dyDescent="0.25">
      <c r="A237" s="101">
        <v>42782</v>
      </c>
      <c r="B237" s="3">
        <v>63.291263999999998</v>
      </c>
      <c r="C237" s="99">
        <v>764065</v>
      </c>
      <c r="D237" s="3">
        <v>0.153523999999997</v>
      </c>
      <c r="E237" s="3">
        <v>0.24315726220165401</v>
      </c>
      <c r="F237" s="3">
        <v>0.24315726220165401</v>
      </c>
      <c r="G237" s="3">
        <v>63.291263999999998</v>
      </c>
      <c r="H237" s="3">
        <v>-24.8939630500867</v>
      </c>
      <c r="I237" s="3">
        <v>63.291263999999998</v>
      </c>
      <c r="J237" s="3">
        <v>63.713467000000001</v>
      </c>
      <c r="K237" s="3">
        <v>62.984209999999997</v>
      </c>
      <c r="L237" s="3">
        <v>-24.8939630500867</v>
      </c>
    </row>
    <row r="238" spans="1:12" ht="15" customHeight="1" x14ac:dyDescent="0.25">
      <c r="A238" s="101">
        <v>42783</v>
      </c>
      <c r="B238" s="3">
        <v>63.060977999999999</v>
      </c>
      <c r="C238" s="99">
        <v>947439</v>
      </c>
      <c r="D238" s="3">
        <v>-0.23028599999999899</v>
      </c>
      <c r="E238" s="3">
        <v>-0.36385116277658502</v>
      </c>
      <c r="F238" s="3">
        <v>-0.36385116277658502</v>
      </c>
      <c r="G238" s="3">
        <v>63.060977999999999</v>
      </c>
      <c r="H238" s="3">
        <v>-25.1672372388444</v>
      </c>
      <c r="I238" s="3">
        <v>63.291263999999998</v>
      </c>
      <c r="J238" s="3">
        <v>65.747696000000005</v>
      </c>
      <c r="K238" s="3">
        <v>62.792304999999999</v>
      </c>
      <c r="L238" s="3">
        <v>-25.1672372388444</v>
      </c>
    </row>
    <row r="239" spans="1:12" ht="15" customHeight="1" x14ac:dyDescent="0.25">
      <c r="A239" s="101">
        <v>42786</v>
      </c>
      <c r="B239" s="3">
        <v>62.984209999999997</v>
      </c>
      <c r="C239" s="99">
        <v>926623</v>
      </c>
      <c r="D239" s="3">
        <v>-7.6768000000001196E-2</v>
      </c>
      <c r="E239" s="3">
        <v>-0.12173613926508201</v>
      </c>
      <c r="F239" s="3">
        <v>-0.12173613926508201</v>
      </c>
      <c r="G239" s="3">
        <v>62.984209999999997</v>
      </c>
      <c r="H239" s="3">
        <v>-25.258335755135199</v>
      </c>
      <c r="I239" s="3">
        <v>63.329647000000001</v>
      </c>
      <c r="J239" s="3">
        <v>63.713467000000001</v>
      </c>
      <c r="K239" s="3">
        <v>62.562010000000001</v>
      </c>
      <c r="L239" s="3">
        <v>-25.258335755135199</v>
      </c>
    </row>
    <row r="240" spans="1:12" ht="15" customHeight="1" x14ac:dyDescent="0.25">
      <c r="A240" s="101">
        <v>42787</v>
      </c>
      <c r="B240" s="3">
        <v>62.523636000000003</v>
      </c>
      <c r="C240" s="99">
        <v>1277591</v>
      </c>
      <c r="D240" s="3">
        <v>-0.46057399999999399</v>
      </c>
      <c r="E240" s="3">
        <v>-0.73125311883723798</v>
      </c>
      <c r="F240" s="3">
        <v>-0.73125311883723798</v>
      </c>
      <c r="G240" s="3">
        <v>62.523636000000003</v>
      </c>
      <c r="H240" s="3">
        <v>-25.804886505996599</v>
      </c>
      <c r="I240" s="3">
        <v>63.022587000000001</v>
      </c>
      <c r="J240" s="3">
        <v>63.176124999999999</v>
      </c>
      <c r="K240" s="3">
        <v>62.101433</v>
      </c>
      <c r="L240" s="3">
        <v>-25.804886505996599</v>
      </c>
    </row>
    <row r="241" spans="1:12" ht="15" customHeight="1" x14ac:dyDescent="0.25">
      <c r="A241" s="101">
        <v>42788</v>
      </c>
      <c r="B241" s="3">
        <v>62.254955000000002</v>
      </c>
      <c r="C241" s="99">
        <v>866522</v>
      </c>
      <c r="D241" s="3">
        <v>-0.268681</v>
      </c>
      <c r="E241" s="3">
        <v>-0.429727087528952</v>
      </c>
      <c r="F241" s="3">
        <v>-0.429727087528952</v>
      </c>
      <c r="G241" s="3">
        <v>62.254955000000002</v>
      </c>
      <c r="H241" s="3">
        <v>-26.123723006303202</v>
      </c>
      <c r="I241" s="3">
        <v>62.638775000000003</v>
      </c>
      <c r="J241" s="3">
        <v>63.137740000000001</v>
      </c>
      <c r="K241" s="3">
        <v>61.832769999999996</v>
      </c>
      <c r="L241" s="3">
        <v>-26.123723006303202</v>
      </c>
    </row>
    <row r="242" spans="1:12" ht="15" customHeight="1" x14ac:dyDescent="0.25">
      <c r="A242" s="101">
        <v>42789</v>
      </c>
      <c r="B242" s="3">
        <v>63.559944000000002</v>
      </c>
      <c r="C242" s="99">
        <v>711775</v>
      </c>
      <c r="D242" s="3">
        <v>1.30498899999999</v>
      </c>
      <c r="E242" s="3">
        <v>2.0962010172523602</v>
      </c>
      <c r="F242" s="3">
        <v>2.0962010172523602</v>
      </c>
      <c r="G242" s="3">
        <v>63.559944000000002</v>
      </c>
      <c r="H242" s="3">
        <v>-24.575127736453201</v>
      </c>
      <c r="I242" s="3">
        <v>62.562010000000001</v>
      </c>
      <c r="J242" s="3">
        <v>63.598312</v>
      </c>
      <c r="K242" s="3">
        <v>62.178207</v>
      </c>
      <c r="L242" s="3">
        <v>-24.575127736453201</v>
      </c>
    </row>
    <row r="243" spans="1:12" ht="15" customHeight="1" x14ac:dyDescent="0.25">
      <c r="A243" s="101">
        <v>42790</v>
      </c>
      <c r="B243" s="3">
        <v>62.562010000000001</v>
      </c>
      <c r="C243" s="99">
        <v>676326</v>
      </c>
      <c r="D243" s="3">
        <v>-0.99793399999999999</v>
      </c>
      <c r="E243" s="3">
        <v>-1.5700674626145099</v>
      </c>
      <c r="F243" s="3">
        <v>-1.5700674626145099</v>
      </c>
      <c r="G243" s="3">
        <v>62.562010000000001</v>
      </c>
      <c r="H243" s="3">
        <v>-25.759349114581699</v>
      </c>
      <c r="I243" s="3">
        <v>63.559944000000002</v>
      </c>
      <c r="J243" s="3">
        <v>63.905372999999997</v>
      </c>
      <c r="K243" s="3">
        <v>62.293340000000001</v>
      </c>
      <c r="L243" s="3">
        <v>-25.759349114581699</v>
      </c>
    </row>
    <row r="244" spans="1:12" ht="15" customHeight="1" x14ac:dyDescent="0.25">
      <c r="A244" s="101">
        <v>42793</v>
      </c>
      <c r="B244" s="3">
        <v>61.564082999999997</v>
      </c>
      <c r="C244" s="99">
        <v>756294</v>
      </c>
      <c r="D244" s="3">
        <v>-0.99792700000000401</v>
      </c>
      <c r="E244" s="3">
        <v>-1.5951006049837599</v>
      </c>
      <c r="F244" s="3">
        <v>-1.5951006049837599</v>
      </c>
      <c r="G244" s="3">
        <v>61.564082999999997</v>
      </c>
      <c r="H244" s="3">
        <v>-26.9435621859988</v>
      </c>
      <c r="I244" s="3">
        <v>62.638775000000003</v>
      </c>
      <c r="J244" s="3">
        <v>62.830689999999997</v>
      </c>
      <c r="K244" s="3">
        <v>61.1419</v>
      </c>
      <c r="L244" s="3">
        <v>-26.9435621859988</v>
      </c>
    </row>
    <row r="245" spans="1:12" ht="15" customHeight="1" x14ac:dyDescent="0.25">
      <c r="A245" s="101">
        <v>42794</v>
      </c>
      <c r="B245" s="3">
        <v>62.063046</v>
      </c>
      <c r="C245" s="99">
        <v>701970</v>
      </c>
      <c r="D245" s="3">
        <v>0.49896300000000299</v>
      </c>
      <c r="E245" s="3">
        <v>0.81047743373356895</v>
      </c>
      <c r="F245" s="3">
        <v>0.81047743373356895</v>
      </c>
      <c r="G245" s="3">
        <v>62.063046</v>
      </c>
      <c r="H245" s="3">
        <v>-26.351456243626799</v>
      </c>
      <c r="I245" s="3">
        <v>61.564082999999997</v>
      </c>
      <c r="J245" s="3">
        <v>62.101433</v>
      </c>
      <c r="K245" s="3">
        <v>61.065131999999998</v>
      </c>
      <c r="L245" s="3">
        <v>-26.351456243626799</v>
      </c>
    </row>
    <row r="246" spans="1:12" ht="15" customHeight="1" x14ac:dyDescent="0.25">
      <c r="A246" s="101">
        <v>42795</v>
      </c>
      <c r="B246" s="3">
        <v>61.640858000000001</v>
      </c>
      <c r="C246" s="99">
        <v>595219</v>
      </c>
      <c r="D246" s="3">
        <v>-0.42218799999999801</v>
      </c>
      <c r="E246" s="3">
        <v>-0.68025665385484901</v>
      </c>
      <c r="F246" s="3">
        <v>-0.68025665385484901</v>
      </c>
      <c r="G246" s="3">
        <v>61.640858000000001</v>
      </c>
      <c r="H246" s="3">
        <v>-26.8524553629967</v>
      </c>
      <c r="I246" s="3">
        <v>62.178207</v>
      </c>
      <c r="J246" s="3">
        <v>62.485252000000003</v>
      </c>
      <c r="K246" s="3">
        <v>61.333804999999998</v>
      </c>
      <c r="L246" s="3">
        <v>-26.8524553629967</v>
      </c>
    </row>
    <row r="247" spans="1:12" ht="15" customHeight="1" x14ac:dyDescent="0.25">
      <c r="A247" s="101">
        <v>42796</v>
      </c>
      <c r="B247" s="3">
        <v>61.794387999999998</v>
      </c>
      <c r="C247" s="99">
        <v>428590</v>
      </c>
      <c r="D247" s="3">
        <v>0.153529999999996</v>
      </c>
      <c r="E247" s="3">
        <v>0.24907180883173499</v>
      </c>
      <c r="F247" s="3">
        <v>0.24907180883173499</v>
      </c>
      <c r="G247" s="3">
        <v>61.794387999999998</v>
      </c>
      <c r="H247" s="3">
        <v>-26.6702654504533</v>
      </c>
      <c r="I247" s="3">
        <v>61.564082999999997</v>
      </c>
      <c r="J247" s="3">
        <v>62.024676999999997</v>
      </c>
      <c r="K247" s="3">
        <v>61.218662000000002</v>
      </c>
      <c r="L247" s="3">
        <v>-26.6702654504533</v>
      </c>
    </row>
    <row r="248" spans="1:12" ht="15" customHeight="1" x14ac:dyDescent="0.25">
      <c r="A248" s="101">
        <v>42797</v>
      </c>
      <c r="B248" s="3">
        <v>61.180275000000002</v>
      </c>
      <c r="C248" s="99">
        <v>534800</v>
      </c>
      <c r="D248" s="3">
        <v>-0.61411299999999602</v>
      </c>
      <c r="E248" s="3">
        <v>-0.99380060208703602</v>
      </c>
      <c r="F248" s="3">
        <v>-0.99380060208703602</v>
      </c>
      <c r="G248" s="3">
        <v>61.180275000000002</v>
      </c>
      <c r="H248" s="3">
        <v>-27.3990167939155</v>
      </c>
      <c r="I248" s="3">
        <v>61.794387999999998</v>
      </c>
      <c r="J248" s="3">
        <v>61.794387999999998</v>
      </c>
      <c r="K248" s="3">
        <v>60.949986000000003</v>
      </c>
      <c r="L248" s="3">
        <v>-27.3990167939155</v>
      </c>
    </row>
    <row r="249" spans="1:12" ht="15" customHeight="1" x14ac:dyDescent="0.25">
      <c r="A249" s="101">
        <v>42800</v>
      </c>
      <c r="B249" s="3">
        <v>61.02675</v>
      </c>
      <c r="C249" s="99">
        <v>954181</v>
      </c>
      <c r="D249" s="3">
        <v>-0.15352500000000099</v>
      </c>
      <c r="E249" s="3">
        <v>-0.25093872167132297</v>
      </c>
      <c r="F249" s="3">
        <v>-0.25093872167132297</v>
      </c>
      <c r="G249" s="3">
        <v>61.02675</v>
      </c>
      <c r="H249" s="3">
        <v>-27.581200773093698</v>
      </c>
      <c r="I249" s="3">
        <v>61.180275000000002</v>
      </c>
      <c r="J249" s="3">
        <v>61.640858000000001</v>
      </c>
      <c r="K249" s="3">
        <v>59.683390000000003</v>
      </c>
      <c r="L249" s="3">
        <v>-27.581200773093698</v>
      </c>
    </row>
    <row r="250" spans="1:12" ht="15" customHeight="1" x14ac:dyDescent="0.25">
      <c r="A250" s="101">
        <v>42801</v>
      </c>
      <c r="B250" s="3">
        <v>61.794387999999998</v>
      </c>
      <c r="C250" s="99">
        <v>571552</v>
      </c>
      <c r="D250" s="3">
        <v>0.76763799999999804</v>
      </c>
      <c r="E250" s="3">
        <v>1.25787134330437</v>
      </c>
      <c r="F250" s="3">
        <v>1.25787134330437</v>
      </c>
      <c r="G250" s="3">
        <v>61.794387999999998</v>
      </c>
      <c r="H250" s="3">
        <v>-26.6702654504533</v>
      </c>
      <c r="I250" s="3">
        <v>61.103507999999998</v>
      </c>
      <c r="J250" s="3">
        <v>61.947902999999997</v>
      </c>
      <c r="K250" s="3">
        <v>61.02675</v>
      </c>
      <c r="L250" s="3">
        <v>-26.6702654504533</v>
      </c>
    </row>
    <row r="251" spans="1:12" ht="15" customHeight="1" x14ac:dyDescent="0.25">
      <c r="A251" s="101">
        <v>42802</v>
      </c>
      <c r="B251" s="3">
        <v>60.911602000000002</v>
      </c>
      <c r="C251" s="99">
        <v>836135</v>
      </c>
      <c r="D251" s="3">
        <v>-0.88278599999999496</v>
      </c>
      <c r="E251" s="3">
        <v>-1.4285860392370699</v>
      </c>
      <c r="F251" s="3">
        <v>-1.4285860392370699</v>
      </c>
      <c r="G251" s="3">
        <v>60.911602000000002</v>
      </c>
      <c r="H251" s="3">
        <v>-27.717843800837802</v>
      </c>
      <c r="I251" s="3">
        <v>62.024676999999997</v>
      </c>
      <c r="J251" s="3">
        <v>62.024676999999997</v>
      </c>
      <c r="K251" s="3">
        <v>60.796463000000003</v>
      </c>
      <c r="L251" s="3">
        <v>-27.717843800837802</v>
      </c>
    </row>
    <row r="252" spans="1:12" ht="15" customHeight="1" x14ac:dyDescent="0.25">
      <c r="A252" s="101">
        <v>42803</v>
      </c>
      <c r="B252" s="3">
        <v>62.063046</v>
      </c>
      <c r="C252" s="99">
        <v>1023682</v>
      </c>
      <c r="D252" s="3">
        <v>1.1514439999999899</v>
      </c>
      <c r="E252" s="3">
        <v>1.8903525144519899</v>
      </c>
      <c r="F252" s="3">
        <v>1.8903525144519899</v>
      </c>
      <c r="G252" s="3">
        <v>62.063046</v>
      </c>
      <c r="H252" s="3">
        <v>-26.351456243626799</v>
      </c>
      <c r="I252" s="3">
        <v>60.642937000000003</v>
      </c>
      <c r="J252" s="3">
        <v>62.331721999999999</v>
      </c>
      <c r="K252" s="3">
        <v>60.028820000000003</v>
      </c>
      <c r="L252" s="3">
        <v>-26.351456243626799</v>
      </c>
    </row>
    <row r="253" spans="1:12" ht="15" customHeight="1" x14ac:dyDescent="0.25">
      <c r="A253" s="101">
        <v>42804</v>
      </c>
      <c r="B253" s="3">
        <v>62.139823999999997</v>
      </c>
      <c r="C253" s="99">
        <v>554161</v>
      </c>
      <c r="D253" s="3">
        <v>7.6777999999997307E-2</v>
      </c>
      <c r="E253" s="3">
        <v>0.12370968708175201</v>
      </c>
      <c r="F253" s="3">
        <v>0.12370968708175201</v>
      </c>
      <c r="G253" s="3">
        <v>62.139823999999997</v>
      </c>
      <c r="H253" s="3">
        <v>-26.260345860605501</v>
      </c>
      <c r="I253" s="3">
        <v>62.254955000000002</v>
      </c>
      <c r="J253" s="3">
        <v>62.408493</v>
      </c>
      <c r="K253" s="3">
        <v>61.564082999999997</v>
      </c>
      <c r="L253" s="3">
        <v>-26.260345860605501</v>
      </c>
    </row>
    <row r="254" spans="1:12" ht="15" customHeight="1" x14ac:dyDescent="0.25">
      <c r="A254" s="101">
        <v>42807</v>
      </c>
      <c r="B254" s="3">
        <v>62.293340000000001</v>
      </c>
      <c r="C254" s="99">
        <v>482494</v>
      </c>
      <c r="D254" s="3">
        <v>0.15351600000000301</v>
      </c>
      <c r="E254" s="3">
        <v>0.24704929965686501</v>
      </c>
      <c r="F254" s="3">
        <v>0.24704929965686501</v>
      </c>
      <c r="G254" s="3">
        <v>62.293340000000001</v>
      </c>
      <c r="H254" s="3">
        <v>-26.078172561484699</v>
      </c>
      <c r="I254" s="3">
        <v>62.024676999999997</v>
      </c>
      <c r="J254" s="3">
        <v>62.331721999999999</v>
      </c>
      <c r="K254" s="3">
        <v>61.794387999999998</v>
      </c>
      <c r="L254" s="3">
        <v>-26.078172561484699</v>
      </c>
    </row>
    <row r="255" spans="1:12" ht="15" customHeight="1" x14ac:dyDescent="0.25">
      <c r="A255" s="101">
        <v>42808</v>
      </c>
      <c r="B255" s="3">
        <v>60.949986000000003</v>
      </c>
      <c r="C255" s="99">
        <v>960004</v>
      </c>
      <c r="D255" s="3">
        <v>-1.3433539999999899</v>
      </c>
      <c r="E255" s="3">
        <v>-2.1564969866762498</v>
      </c>
      <c r="F255" s="3">
        <v>-2.1564969866762498</v>
      </c>
      <c r="G255" s="3">
        <v>60.949986000000003</v>
      </c>
      <c r="H255" s="3">
        <v>-27.672294542692399</v>
      </c>
      <c r="I255" s="3">
        <v>62.178207</v>
      </c>
      <c r="J255" s="3">
        <v>62.254955000000002</v>
      </c>
      <c r="K255" s="3">
        <v>60.642937000000003</v>
      </c>
      <c r="L255" s="3">
        <v>-27.672294542692399</v>
      </c>
    </row>
    <row r="256" spans="1:12" ht="15" customHeight="1" x14ac:dyDescent="0.25">
      <c r="A256" s="101">
        <v>42809</v>
      </c>
      <c r="B256" s="3">
        <v>60.335880000000003</v>
      </c>
      <c r="C256" s="99">
        <v>682079</v>
      </c>
      <c r="D256" s="3">
        <v>-0.61410599999999904</v>
      </c>
      <c r="E256" s="3">
        <v>-1.00755724537819</v>
      </c>
      <c r="F256" s="3">
        <v>-1.00755724537819</v>
      </c>
      <c r="G256" s="3">
        <v>60.335880000000003</v>
      </c>
      <c r="H256" s="3">
        <v>-28.401037579443301</v>
      </c>
      <c r="I256" s="3">
        <v>60.949986000000003</v>
      </c>
      <c r="J256" s="3">
        <v>61.1419</v>
      </c>
      <c r="K256" s="3">
        <v>60.297510000000003</v>
      </c>
      <c r="L256" s="3">
        <v>-28.401037579443301</v>
      </c>
    </row>
    <row r="257" spans="1:12" ht="15" customHeight="1" x14ac:dyDescent="0.25">
      <c r="A257" s="101">
        <v>42810</v>
      </c>
      <c r="B257" s="3">
        <v>59.875300000000003</v>
      </c>
      <c r="C257" s="99">
        <v>1012696</v>
      </c>
      <c r="D257" s="3">
        <v>-0.46057999999999999</v>
      </c>
      <c r="E257" s="3">
        <v>-0.76336004380809197</v>
      </c>
      <c r="F257" s="3">
        <v>-0.76336004380809197</v>
      </c>
      <c r="G257" s="3">
        <v>59.875300000000003</v>
      </c>
      <c r="H257" s="3">
        <v>-28.947595450343002</v>
      </c>
      <c r="I257" s="3">
        <v>60.335880000000003</v>
      </c>
      <c r="J257" s="3">
        <v>60.566173999999997</v>
      </c>
      <c r="K257" s="3">
        <v>59.683390000000003</v>
      </c>
      <c r="L257" s="3">
        <v>-28.947595450343002</v>
      </c>
    </row>
    <row r="258" spans="1:12" ht="15" customHeight="1" x14ac:dyDescent="0.25">
      <c r="A258" s="101">
        <v>42811</v>
      </c>
      <c r="B258" s="3">
        <v>59.491486000000002</v>
      </c>
      <c r="C258" s="99">
        <v>1063525</v>
      </c>
      <c r="D258" s="3">
        <v>-0.38381400000000099</v>
      </c>
      <c r="E258" s="3">
        <v>-0.64102225792606005</v>
      </c>
      <c r="F258" s="3">
        <v>-0.64102225792606005</v>
      </c>
      <c r="G258" s="3">
        <v>59.491486000000002</v>
      </c>
      <c r="H258" s="3">
        <v>-29.4030571782979</v>
      </c>
      <c r="I258" s="3">
        <v>59.913691999999998</v>
      </c>
      <c r="J258" s="3">
        <v>60.374263999999997</v>
      </c>
      <c r="K258" s="3">
        <v>59.146056999999999</v>
      </c>
      <c r="L258" s="3">
        <v>-29.4030571782979</v>
      </c>
    </row>
    <row r="259" spans="1:12" ht="15" customHeight="1" x14ac:dyDescent="0.25">
      <c r="A259" s="101">
        <v>42814</v>
      </c>
      <c r="B259" s="3">
        <v>59.645007999999997</v>
      </c>
      <c r="C259" s="99">
        <v>886716</v>
      </c>
      <c r="D259" s="3">
        <v>0.153521999999995</v>
      </c>
      <c r="E259" s="3">
        <v>0.258057094085684</v>
      </c>
      <c r="F259" s="3">
        <v>0.258057094085684</v>
      </c>
      <c r="G259" s="3">
        <v>59.645007999999997</v>
      </c>
      <c r="H259" s="3">
        <v>-29.2208767591389</v>
      </c>
      <c r="I259" s="3">
        <v>59.529873000000002</v>
      </c>
      <c r="J259" s="3">
        <v>60.143974</v>
      </c>
      <c r="K259" s="3">
        <v>59.261195999999998</v>
      </c>
      <c r="L259" s="3">
        <v>-29.2208767591389</v>
      </c>
    </row>
    <row r="260" spans="1:12" ht="15" customHeight="1" x14ac:dyDescent="0.25">
      <c r="A260" s="101">
        <v>42815</v>
      </c>
      <c r="B260" s="3">
        <v>57.380496999999998</v>
      </c>
      <c r="C260" s="99">
        <v>1887695</v>
      </c>
      <c r="D260" s="3">
        <v>-2.2645109999999899</v>
      </c>
      <c r="E260" s="3">
        <v>-3.7966479944138798</v>
      </c>
      <c r="F260" s="3">
        <v>-3.7966479944138798</v>
      </c>
      <c r="G260" s="3">
        <v>57.380496999999998</v>
      </c>
      <c r="H260" s="3">
        <v>-31.908110922126799</v>
      </c>
      <c r="I260" s="3">
        <v>59.875300000000003</v>
      </c>
      <c r="J260" s="3">
        <v>60.220730000000003</v>
      </c>
      <c r="K260" s="3">
        <v>57.111828000000003</v>
      </c>
      <c r="L260" s="3">
        <v>-31.908110922126799</v>
      </c>
    </row>
    <row r="261" spans="1:12" ht="15" customHeight="1" x14ac:dyDescent="0.25">
      <c r="A261" s="101">
        <v>42816</v>
      </c>
      <c r="B261" s="3">
        <v>56.881535</v>
      </c>
      <c r="C261" s="99">
        <v>1740144</v>
      </c>
      <c r="D261" s="3">
        <v>-0.49896199999999802</v>
      </c>
      <c r="E261" s="3">
        <v>-0.86956723292236304</v>
      </c>
      <c r="F261" s="3">
        <v>-0.86956723292236304</v>
      </c>
      <c r="G261" s="3">
        <v>56.881535</v>
      </c>
      <c r="H261" s="3">
        <v>-32.5002156778258</v>
      </c>
      <c r="I261" s="3">
        <v>57.035065000000003</v>
      </c>
      <c r="J261" s="3">
        <v>57.111828000000003</v>
      </c>
      <c r="K261" s="3">
        <v>56.113909999999997</v>
      </c>
      <c r="L261" s="3">
        <v>-32.5002156778258</v>
      </c>
    </row>
    <row r="262" spans="1:12" ht="15" customHeight="1" x14ac:dyDescent="0.25">
      <c r="A262" s="101">
        <v>42817</v>
      </c>
      <c r="B262" s="3">
        <v>58.071370000000002</v>
      </c>
      <c r="C262" s="99">
        <v>698032</v>
      </c>
      <c r="D262" s="3">
        <v>1.189835</v>
      </c>
      <c r="E262" s="3">
        <v>2.0917772349146402</v>
      </c>
      <c r="F262" s="3">
        <v>2.0917772349146402</v>
      </c>
      <c r="G262" s="3">
        <v>58.071370000000002</v>
      </c>
      <c r="H262" s="3">
        <v>-31.0882705557581</v>
      </c>
      <c r="I262" s="3">
        <v>56.881535</v>
      </c>
      <c r="J262" s="3">
        <v>58.109740000000002</v>
      </c>
      <c r="K262" s="3">
        <v>56.651249999999997</v>
      </c>
      <c r="L262" s="3">
        <v>-31.0882705557581</v>
      </c>
    </row>
    <row r="263" spans="1:12" ht="15" customHeight="1" x14ac:dyDescent="0.25">
      <c r="A263" s="101">
        <v>42818</v>
      </c>
      <c r="B263" s="3">
        <v>57.418877000000002</v>
      </c>
      <c r="C263" s="99">
        <v>889574</v>
      </c>
      <c r="D263" s="3">
        <v>-0.65249299999999899</v>
      </c>
      <c r="E263" s="3">
        <v>-1.12360531532147</v>
      </c>
      <c r="F263" s="3">
        <v>-1.12360531532147</v>
      </c>
      <c r="G263" s="3">
        <v>57.418877000000002</v>
      </c>
      <c r="H263" s="3">
        <v>-31.862566410673601</v>
      </c>
      <c r="I263" s="3">
        <v>58.148125</v>
      </c>
      <c r="J263" s="3">
        <v>58.340034000000003</v>
      </c>
      <c r="K263" s="3">
        <v>56.881535</v>
      </c>
      <c r="L263" s="3">
        <v>-31.862566410673601</v>
      </c>
    </row>
    <row r="264" spans="1:12" ht="15" customHeight="1" x14ac:dyDescent="0.25">
      <c r="A264" s="101">
        <v>42821</v>
      </c>
      <c r="B264" s="3">
        <v>57.303739999999998</v>
      </c>
      <c r="C264" s="99">
        <v>637970</v>
      </c>
      <c r="D264" s="3">
        <v>-0.115137000000004</v>
      </c>
      <c r="E264" s="3">
        <v>-0.200521163101119</v>
      </c>
      <c r="F264" s="3">
        <v>-0.200521163101119</v>
      </c>
      <c r="G264" s="3">
        <v>57.303739999999998</v>
      </c>
      <c r="H264" s="3">
        <v>-31.999196385014098</v>
      </c>
      <c r="I264" s="3">
        <v>57.418877000000002</v>
      </c>
      <c r="J264" s="3">
        <v>57.495643999999999</v>
      </c>
      <c r="K264" s="3">
        <v>56.574480000000001</v>
      </c>
      <c r="L264" s="3">
        <v>-31.999196385014098</v>
      </c>
    </row>
    <row r="265" spans="1:12" ht="15" customHeight="1" x14ac:dyDescent="0.25">
      <c r="A265" s="101">
        <v>42822</v>
      </c>
      <c r="B265" s="3">
        <v>56.958300000000001</v>
      </c>
      <c r="C265" s="99">
        <v>834000</v>
      </c>
      <c r="D265" s="3">
        <v>-0.34543999999999597</v>
      </c>
      <c r="E265" s="3">
        <v>-0.60282278259673405</v>
      </c>
      <c r="F265" s="3">
        <v>-0.60282278259673405</v>
      </c>
      <c r="G265" s="3">
        <v>56.958300000000001</v>
      </c>
      <c r="H265" s="3">
        <v>-32.409120721554103</v>
      </c>
      <c r="I265" s="3">
        <v>57.303739999999998</v>
      </c>
      <c r="J265" s="3">
        <v>57.457259999999998</v>
      </c>
      <c r="K265" s="3">
        <v>56.267429999999997</v>
      </c>
      <c r="L265" s="3">
        <v>-32.409120721554103</v>
      </c>
    </row>
    <row r="266" spans="1:12" ht="15" customHeight="1" x14ac:dyDescent="0.25">
      <c r="A266" s="101">
        <v>42823</v>
      </c>
      <c r="B266" s="3">
        <v>58.301654999999997</v>
      </c>
      <c r="C266" s="99">
        <v>1178735</v>
      </c>
      <c r="D266" s="3">
        <v>1.3433549999999901</v>
      </c>
      <c r="E266" s="3">
        <v>2.3584885784863499</v>
      </c>
      <c r="F266" s="3">
        <v>2.3584885784863499</v>
      </c>
      <c r="G266" s="3">
        <v>58.301654999999997</v>
      </c>
      <c r="H266" s="3">
        <v>-30.8149975536735</v>
      </c>
      <c r="I266" s="3">
        <v>57.035065000000003</v>
      </c>
      <c r="J266" s="3">
        <v>58.570335</v>
      </c>
      <c r="K266" s="3">
        <v>56.881535</v>
      </c>
      <c r="L266" s="3">
        <v>-30.8149975536735</v>
      </c>
    </row>
    <row r="267" spans="1:12" ht="15" customHeight="1" x14ac:dyDescent="0.25">
      <c r="A267" s="101">
        <v>42824</v>
      </c>
      <c r="B267" s="3">
        <v>59.414726000000002</v>
      </c>
      <c r="C267" s="99">
        <v>1011503</v>
      </c>
      <c r="D267" s="3">
        <v>1.1130709999999999</v>
      </c>
      <c r="E267" s="3">
        <v>1.90915849644406</v>
      </c>
      <c r="F267" s="3">
        <v>1.90915849644406</v>
      </c>
      <c r="G267" s="3">
        <v>59.414726000000002</v>
      </c>
      <c r="H267" s="3">
        <v>-29.494146201204401</v>
      </c>
      <c r="I267" s="3">
        <v>58.340034000000003</v>
      </c>
      <c r="J267" s="3">
        <v>59.606636000000002</v>
      </c>
      <c r="K267" s="3">
        <v>58.340034000000003</v>
      </c>
      <c r="L267" s="3">
        <v>-29.494146201204401</v>
      </c>
    </row>
    <row r="268" spans="1:12" ht="15" customHeight="1" x14ac:dyDescent="0.25">
      <c r="A268" s="101">
        <v>42825</v>
      </c>
      <c r="B268" s="3">
        <v>59.875300000000003</v>
      </c>
      <c r="C268" s="99">
        <v>1966536</v>
      </c>
      <c r="D268" s="3">
        <v>0.46057400000000098</v>
      </c>
      <c r="E268" s="3">
        <v>0.77518492637667002</v>
      </c>
      <c r="F268" s="3">
        <v>0.77518492637667002</v>
      </c>
      <c r="G268" s="3">
        <v>59.875300000000003</v>
      </c>
      <c r="H268" s="3">
        <v>-28.947595450343002</v>
      </c>
      <c r="I268" s="3">
        <v>59.529873000000002</v>
      </c>
      <c r="J268" s="3">
        <v>60.451027000000003</v>
      </c>
      <c r="K268" s="3">
        <v>56.919918000000003</v>
      </c>
      <c r="L268" s="3">
        <v>-28.947595450343002</v>
      </c>
    </row>
    <row r="269" spans="1:12" ht="15" customHeight="1" x14ac:dyDescent="0.25">
      <c r="A269" s="101">
        <v>42828</v>
      </c>
      <c r="B269" s="3">
        <v>59.299571999999998</v>
      </c>
      <c r="C269" s="99">
        <v>912286</v>
      </c>
      <c r="D269" s="3">
        <v>-0.57572800000000501</v>
      </c>
      <c r="E269" s="3">
        <v>-0.96154507785347598</v>
      </c>
      <c r="F269" s="3">
        <v>-0.96154507785347598</v>
      </c>
      <c r="G269" s="3">
        <v>59.299571999999998</v>
      </c>
      <c r="H269" s="3">
        <v>-29.630796348986699</v>
      </c>
      <c r="I269" s="3">
        <v>59.875300000000003</v>
      </c>
      <c r="J269" s="3">
        <v>60.566173999999997</v>
      </c>
      <c r="K269" s="3">
        <v>59.030906999999999</v>
      </c>
      <c r="L269" s="3">
        <v>-29.630796348986699</v>
      </c>
    </row>
    <row r="270" spans="1:12" ht="15" customHeight="1" x14ac:dyDescent="0.25">
      <c r="A270" s="101">
        <v>42829</v>
      </c>
      <c r="B270" s="3">
        <v>58.877377000000003</v>
      </c>
      <c r="C270" s="99">
        <v>530024</v>
      </c>
      <c r="D270" s="3">
        <v>-0.42219499999999499</v>
      </c>
      <c r="E270" s="3">
        <v>-0.71196972551503801</v>
      </c>
      <c r="F270" s="3">
        <v>-0.71196972551503801</v>
      </c>
      <c r="G270" s="3">
        <v>58.877377000000003</v>
      </c>
      <c r="H270" s="3">
        <v>-30.131803775068001</v>
      </c>
      <c r="I270" s="3">
        <v>59.030906999999999</v>
      </c>
      <c r="J270" s="3">
        <v>59.568249999999999</v>
      </c>
      <c r="K270" s="3">
        <v>58.608707000000003</v>
      </c>
      <c r="L270" s="3">
        <v>-30.131803775068001</v>
      </c>
    </row>
    <row r="271" spans="1:12" ht="15" customHeight="1" x14ac:dyDescent="0.25">
      <c r="A271" s="101">
        <v>42830</v>
      </c>
      <c r="B271" s="3">
        <v>58.954149999999998</v>
      </c>
      <c r="C271" s="99">
        <v>636025</v>
      </c>
      <c r="D271" s="3">
        <v>7.6772999999995706E-2</v>
      </c>
      <c r="E271" s="3">
        <v>0.13039473548557201</v>
      </c>
      <c r="F271" s="3">
        <v>0.13039473548557201</v>
      </c>
      <c r="G271" s="3">
        <v>58.954149999999998</v>
      </c>
      <c r="H271" s="3">
        <v>-30.0406993254119</v>
      </c>
      <c r="I271" s="3">
        <v>58.531948</v>
      </c>
      <c r="J271" s="3">
        <v>59.222819999999999</v>
      </c>
      <c r="K271" s="3">
        <v>58.071370000000002</v>
      </c>
      <c r="L271" s="3">
        <v>-30.0406993254119</v>
      </c>
    </row>
    <row r="272" spans="1:12" ht="15" customHeight="1" x14ac:dyDescent="0.25">
      <c r="A272" s="101">
        <v>42831</v>
      </c>
      <c r="B272" s="3">
        <v>58.877377000000003</v>
      </c>
      <c r="C272" s="99">
        <v>478871</v>
      </c>
      <c r="D272" s="3">
        <v>-7.6772999999995706E-2</v>
      </c>
      <c r="E272" s="3">
        <v>-0.13022492903382801</v>
      </c>
      <c r="F272" s="3">
        <v>-0.13022492903382801</v>
      </c>
      <c r="G272" s="3">
        <v>58.877377000000003</v>
      </c>
      <c r="H272" s="3">
        <v>-30.131803775068001</v>
      </c>
      <c r="I272" s="3">
        <v>58.877377000000003</v>
      </c>
      <c r="J272" s="3">
        <v>59.184437000000003</v>
      </c>
      <c r="K272" s="3">
        <v>58.032986000000001</v>
      </c>
      <c r="L272" s="3">
        <v>-30.131803775068001</v>
      </c>
    </row>
    <row r="273" spans="1:12" ht="15" customHeight="1" x14ac:dyDescent="0.25">
      <c r="A273" s="101">
        <v>42832</v>
      </c>
      <c r="B273" s="3">
        <v>59.721780000000003</v>
      </c>
      <c r="C273" s="99">
        <v>532514</v>
      </c>
      <c r="D273" s="3">
        <v>0.84440299999999902</v>
      </c>
      <c r="E273" s="3">
        <v>1.4341722458186299</v>
      </c>
      <c r="F273" s="3">
        <v>1.4341722458186299</v>
      </c>
      <c r="G273" s="3">
        <v>59.721780000000003</v>
      </c>
      <c r="H273" s="3">
        <v>-29.129773496155899</v>
      </c>
      <c r="I273" s="3">
        <v>58.877377000000003</v>
      </c>
      <c r="J273" s="3">
        <v>59.721780000000003</v>
      </c>
      <c r="K273" s="3">
        <v>58.723854000000003</v>
      </c>
      <c r="L273" s="3">
        <v>-29.129773496155899</v>
      </c>
    </row>
    <row r="274" spans="1:12" ht="15" customHeight="1" x14ac:dyDescent="0.25">
      <c r="A274" s="101">
        <v>42835</v>
      </c>
      <c r="B274" s="3">
        <v>59.491486000000002</v>
      </c>
      <c r="C274" s="99">
        <v>501187</v>
      </c>
      <c r="D274" s="3">
        <v>-0.230294</v>
      </c>
      <c r="E274" s="3">
        <v>-0.38561141345753103</v>
      </c>
      <c r="F274" s="3">
        <v>-0.38561141345753103</v>
      </c>
      <c r="G274" s="3">
        <v>59.491486000000002</v>
      </c>
      <c r="H274" s="3">
        <v>-29.4030571782979</v>
      </c>
      <c r="I274" s="3">
        <v>59.836919999999999</v>
      </c>
      <c r="J274" s="3">
        <v>59.990443999999997</v>
      </c>
      <c r="K274" s="3">
        <v>59.222819999999999</v>
      </c>
      <c r="L274" s="3">
        <v>-29.4030571782979</v>
      </c>
    </row>
    <row r="275" spans="1:12" ht="15" customHeight="1" x14ac:dyDescent="0.25">
      <c r="A275" s="101">
        <v>42836</v>
      </c>
      <c r="B275" s="3">
        <v>58.992527000000003</v>
      </c>
      <c r="C275" s="99">
        <v>540198</v>
      </c>
      <c r="D275" s="3">
        <v>-0.49895899999999899</v>
      </c>
      <c r="E275" s="3">
        <v>-0.83870656718845105</v>
      </c>
      <c r="F275" s="3">
        <v>-0.83870656718845105</v>
      </c>
      <c r="G275" s="3">
        <v>58.992527000000003</v>
      </c>
      <c r="H275" s="3">
        <v>-29.995158373977802</v>
      </c>
      <c r="I275" s="3">
        <v>59.568249999999999</v>
      </c>
      <c r="J275" s="3">
        <v>59.568249999999999</v>
      </c>
      <c r="K275" s="3">
        <v>58.685470000000002</v>
      </c>
      <c r="L275" s="3">
        <v>-29.995158373977802</v>
      </c>
    </row>
    <row r="276" spans="1:12" ht="15" customHeight="1" x14ac:dyDescent="0.25">
      <c r="A276" s="101">
        <v>42837</v>
      </c>
      <c r="B276" s="3">
        <v>59.337963000000002</v>
      </c>
      <c r="C276" s="99">
        <v>429403</v>
      </c>
      <c r="D276" s="3">
        <v>0.34543599999999902</v>
      </c>
      <c r="E276" s="3">
        <v>0.58555891325013898</v>
      </c>
      <c r="F276" s="3">
        <v>0.58555891325013898</v>
      </c>
      <c r="G276" s="3">
        <v>59.337963000000002</v>
      </c>
      <c r="H276" s="3">
        <v>-29.585238784129999</v>
      </c>
      <c r="I276" s="3">
        <v>58.992527000000003</v>
      </c>
      <c r="J276" s="3">
        <v>59.453099999999999</v>
      </c>
      <c r="K276" s="3">
        <v>58.800612999999998</v>
      </c>
      <c r="L276" s="3">
        <v>-29.585238784129999</v>
      </c>
    </row>
    <row r="277" spans="1:12" ht="15" customHeight="1" x14ac:dyDescent="0.25">
      <c r="A277" s="101">
        <v>42838</v>
      </c>
      <c r="B277" s="3">
        <v>59.568249999999999</v>
      </c>
      <c r="C277" s="99">
        <v>267190</v>
      </c>
      <c r="D277" s="3">
        <v>0.23028699999999699</v>
      </c>
      <c r="E277" s="3">
        <v>0.38809387507958698</v>
      </c>
      <c r="F277" s="3">
        <v>0.38809387507958698</v>
      </c>
      <c r="G277" s="3">
        <v>59.568249999999999</v>
      </c>
      <c r="H277" s="3">
        <v>-29.311963408699299</v>
      </c>
      <c r="I277" s="3">
        <v>59.414726000000002</v>
      </c>
      <c r="J277" s="3">
        <v>59.683390000000003</v>
      </c>
      <c r="K277" s="3">
        <v>58.992527000000003</v>
      </c>
      <c r="L277" s="3">
        <v>-29.311963408699299</v>
      </c>
    </row>
    <row r="278" spans="1:12" ht="15" customHeight="1" x14ac:dyDescent="0.25">
      <c r="A278" s="101">
        <v>42843</v>
      </c>
      <c r="B278" s="3">
        <v>59.606636000000002</v>
      </c>
      <c r="C278" s="99">
        <v>875408</v>
      </c>
      <c r="D278" s="3">
        <v>3.8386000000002599E-2</v>
      </c>
      <c r="E278" s="3">
        <v>6.4440368820650698E-2</v>
      </c>
      <c r="F278" s="3">
        <v>6.4440368820650698E-2</v>
      </c>
      <c r="G278" s="3">
        <v>59.606636000000002</v>
      </c>
      <c r="H278" s="3">
        <v>-29.2664117772078</v>
      </c>
      <c r="I278" s="3">
        <v>59.683390000000003</v>
      </c>
      <c r="J278" s="3">
        <v>60.143974</v>
      </c>
      <c r="K278" s="3">
        <v>59.146056999999999</v>
      </c>
      <c r="L278" s="3">
        <v>-29.2664117772078</v>
      </c>
    </row>
    <row r="279" spans="1:12" ht="15" customHeight="1" x14ac:dyDescent="0.25">
      <c r="A279" s="101">
        <v>42844</v>
      </c>
      <c r="B279" s="3">
        <v>60.911602000000002</v>
      </c>
      <c r="C279" s="99">
        <v>991729</v>
      </c>
      <c r="D279" s="3">
        <v>1.3049660000000001</v>
      </c>
      <c r="E279" s="3">
        <v>2.1892965071875499</v>
      </c>
      <c r="F279" s="3">
        <v>2.1892965071875499</v>
      </c>
      <c r="G279" s="3">
        <v>60.911602000000002</v>
      </c>
      <c r="H279" s="3">
        <v>-27.717843800837802</v>
      </c>
      <c r="I279" s="3">
        <v>59.529873000000002</v>
      </c>
      <c r="J279" s="3">
        <v>61.1419</v>
      </c>
      <c r="K279" s="3">
        <v>59.414726000000002</v>
      </c>
      <c r="L279" s="3">
        <v>-27.717843800837802</v>
      </c>
    </row>
    <row r="280" spans="1:12" ht="15" customHeight="1" x14ac:dyDescent="0.25">
      <c r="A280" s="101">
        <v>42845</v>
      </c>
      <c r="B280" s="3">
        <v>60.949986000000003</v>
      </c>
      <c r="C280" s="99">
        <v>530365</v>
      </c>
      <c r="D280" s="3">
        <v>3.8384000000000598E-2</v>
      </c>
      <c r="E280" s="3">
        <v>6.30159095142524E-2</v>
      </c>
      <c r="F280" s="3">
        <v>6.30159095142524E-2</v>
      </c>
      <c r="G280" s="3">
        <v>60.949986000000003</v>
      </c>
      <c r="H280" s="3">
        <v>-27.672294542692399</v>
      </c>
      <c r="I280" s="3">
        <v>60.834845999999999</v>
      </c>
      <c r="J280" s="3">
        <v>61.372172999999997</v>
      </c>
      <c r="K280" s="3">
        <v>60.719692000000002</v>
      </c>
      <c r="L280" s="3">
        <v>-27.672294542692399</v>
      </c>
    </row>
    <row r="281" spans="1:12" ht="15" customHeight="1" x14ac:dyDescent="0.25">
      <c r="A281" s="101">
        <v>42846</v>
      </c>
      <c r="B281" s="3">
        <v>59.913691999999998</v>
      </c>
      <c r="C281" s="99">
        <v>622499</v>
      </c>
      <c r="D281" s="3">
        <v>-1.036294</v>
      </c>
      <c r="E281" s="3">
        <v>-1.7002366497672501</v>
      </c>
      <c r="F281" s="3">
        <v>-1.7002366497672501</v>
      </c>
      <c r="G281" s="3">
        <v>59.913691999999998</v>
      </c>
      <c r="H281" s="3">
        <v>-28.902036698813198</v>
      </c>
      <c r="I281" s="3">
        <v>61.103507999999998</v>
      </c>
      <c r="J281" s="3">
        <v>61.410559999999997</v>
      </c>
      <c r="K281" s="3">
        <v>59.875300000000003</v>
      </c>
      <c r="L281" s="3">
        <v>-28.902036698813198</v>
      </c>
    </row>
    <row r="282" spans="1:12" ht="15" customHeight="1" x14ac:dyDescent="0.25">
      <c r="A282" s="101">
        <v>42849</v>
      </c>
      <c r="B282" s="3">
        <v>60.412635999999999</v>
      </c>
      <c r="C282" s="99">
        <v>617426</v>
      </c>
      <c r="D282" s="3">
        <v>0.498944000000001</v>
      </c>
      <c r="E282" s="3">
        <v>0.83277124701313099</v>
      </c>
      <c r="F282" s="3">
        <v>0.83277124701313099</v>
      </c>
      <c r="G282" s="3">
        <v>60.412635999999999</v>
      </c>
      <c r="H282" s="3">
        <v>-28.309953303229001</v>
      </c>
      <c r="I282" s="3">
        <v>60.75808</v>
      </c>
      <c r="J282" s="3">
        <v>61.218662000000002</v>
      </c>
      <c r="K282" s="3">
        <v>60.028820000000003</v>
      </c>
      <c r="L282" s="3">
        <v>-28.309953303229001</v>
      </c>
    </row>
    <row r="283" spans="1:12" ht="15" customHeight="1" x14ac:dyDescent="0.25">
      <c r="A283" s="101">
        <v>42850</v>
      </c>
      <c r="B283" s="3">
        <v>60.412635999999999</v>
      </c>
      <c r="C283" s="99">
        <v>610026</v>
      </c>
      <c r="D283" s="3"/>
      <c r="E283" s="3"/>
      <c r="F283" s="3"/>
      <c r="G283" s="3">
        <v>60.412635999999999</v>
      </c>
      <c r="H283" s="3">
        <v>-28.309953303229001</v>
      </c>
      <c r="I283" s="3">
        <v>60.259120000000003</v>
      </c>
      <c r="J283" s="3">
        <v>60.796463000000003</v>
      </c>
      <c r="K283" s="3">
        <v>60.028820000000003</v>
      </c>
      <c r="L283" s="3">
        <v>-28.309953303229001</v>
      </c>
    </row>
    <row r="284" spans="1:12" ht="15" customHeight="1" x14ac:dyDescent="0.25">
      <c r="A284" s="101">
        <v>42851</v>
      </c>
      <c r="B284" s="3">
        <v>61.372172999999997</v>
      </c>
      <c r="C284" s="99">
        <v>1654512</v>
      </c>
      <c r="D284" s="3">
        <v>0.95953699999999698</v>
      </c>
      <c r="E284" s="3">
        <v>1.58830513536936</v>
      </c>
      <c r="F284" s="3">
        <v>1.58830513536936</v>
      </c>
      <c r="G284" s="3">
        <v>61.372172999999997</v>
      </c>
      <c r="H284" s="3">
        <v>-27.171296609995501</v>
      </c>
      <c r="I284" s="3">
        <v>59.875300000000003</v>
      </c>
      <c r="J284" s="3">
        <v>61.372172999999997</v>
      </c>
      <c r="K284" s="3">
        <v>59.222819999999999</v>
      </c>
      <c r="L284" s="3">
        <v>-27.171296609995501</v>
      </c>
    </row>
    <row r="285" spans="1:12" ht="15" customHeight="1" x14ac:dyDescent="0.25">
      <c r="A285" s="101">
        <v>42852</v>
      </c>
      <c r="B285" s="3">
        <v>57.879460000000002</v>
      </c>
      <c r="C285" s="99">
        <v>4940925</v>
      </c>
      <c r="D285" s="3">
        <v>-3.49271299999999</v>
      </c>
      <c r="E285" s="3">
        <v>-5.6910368808352203</v>
      </c>
      <c r="F285" s="3">
        <v>-5.6910368808352203</v>
      </c>
      <c r="G285" s="3">
        <v>57.879460000000002</v>
      </c>
      <c r="H285" s="3">
        <v>-31.316004979754702</v>
      </c>
      <c r="I285" s="3">
        <v>62.178207</v>
      </c>
      <c r="J285" s="3">
        <v>63.252876000000001</v>
      </c>
      <c r="K285" s="3">
        <v>56.958300000000001</v>
      </c>
      <c r="L285" s="3">
        <v>-31.316004979754702</v>
      </c>
    </row>
    <row r="286" spans="1:12" ht="15" customHeight="1" x14ac:dyDescent="0.25">
      <c r="A286" s="101">
        <v>42853</v>
      </c>
      <c r="B286" s="3">
        <v>58.109740000000002</v>
      </c>
      <c r="C286" s="99">
        <v>1112117</v>
      </c>
      <c r="D286" s="3">
        <v>0.23028000000000001</v>
      </c>
      <c r="E286" s="3">
        <v>0.39786134839543402</v>
      </c>
      <c r="F286" s="3">
        <v>0.39786134839543402</v>
      </c>
      <c r="G286" s="3">
        <v>58.109740000000002</v>
      </c>
      <c r="H286" s="3">
        <v>-31.042737911035299</v>
      </c>
      <c r="I286" s="3">
        <v>58.263275</v>
      </c>
      <c r="J286" s="3">
        <v>58.493560000000002</v>
      </c>
      <c r="K286" s="3">
        <v>57.764310000000002</v>
      </c>
      <c r="L286" s="3">
        <v>-31.042737911035299</v>
      </c>
    </row>
    <row r="287" spans="1:12" ht="15" customHeight="1" x14ac:dyDescent="0.25">
      <c r="A287" s="101">
        <v>42857</v>
      </c>
      <c r="B287" s="3">
        <v>57.879460000000002</v>
      </c>
      <c r="C287" s="99">
        <v>1178466</v>
      </c>
      <c r="D287" s="3">
        <v>-0.23028000000000001</v>
      </c>
      <c r="E287" s="3">
        <v>-0.39628468480499202</v>
      </c>
      <c r="F287" s="3">
        <v>-0.39628468480499202</v>
      </c>
      <c r="G287" s="3">
        <v>57.879460000000002</v>
      </c>
      <c r="H287" s="3">
        <v>-31.316004979754702</v>
      </c>
      <c r="I287" s="3">
        <v>58.263275</v>
      </c>
      <c r="J287" s="3">
        <v>58.263275</v>
      </c>
      <c r="K287" s="3">
        <v>57.418877000000002</v>
      </c>
      <c r="L287" s="3">
        <v>-31.316004979754702</v>
      </c>
    </row>
    <row r="288" spans="1:12" ht="15" customHeight="1" x14ac:dyDescent="0.25">
      <c r="A288" s="101">
        <v>42858</v>
      </c>
      <c r="B288" s="3">
        <v>57.073444000000002</v>
      </c>
      <c r="C288" s="99">
        <v>982508</v>
      </c>
      <c r="D288" s="3">
        <v>-0.80601599999999896</v>
      </c>
      <c r="E288" s="3">
        <v>-1.3925769176146401</v>
      </c>
      <c r="F288" s="3">
        <v>-1.3925769176146401</v>
      </c>
      <c r="G288" s="3">
        <v>57.073444000000002</v>
      </c>
      <c r="H288" s="3">
        <v>-32.272482440502202</v>
      </c>
      <c r="I288" s="3">
        <v>57.802692</v>
      </c>
      <c r="J288" s="3">
        <v>57.879460000000002</v>
      </c>
      <c r="K288" s="3">
        <v>56.843155000000003</v>
      </c>
      <c r="L288" s="3">
        <v>-32.272482440502202</v>
      </c>
    </row>
    <row r="289" spans="1:12" ht="15" customHeight="1" x14ac:dyDescent="0.25">
      <c r="A289" s="101">
        <v>42859</v>
      </c>
      <c r="B289" s="3">
        <v>58.531948</v>
      </c>
      <c r="C289" s="99">
        <v>794933</v>
      </c>
      <c r="D289" s="3">
        <v>1.45850399999999</v>
      </c>
      <c r="E289" s="3">
        <v>2.5554862257830302</v>
      </c>
      <c r="F289" s="3">
        <v>2.5554862257830302</v>
      </c>
      <c r="G289" s="3">
        <v>58.531948</v>
      </c>
      <c r="H289" s="3">
        <v>-30.541715058204499</v>
      </c>
      <c r="I289" s="3">
        <v>57.073444000000002</v>
      </c>
      <c r="J289" s="3">
        <v>58.647089999999999</v>
      </c>
      <c r="K289" s="3">
        <v>56.843155000000003</v>
      </c>
      <c r="L289" s="3">
        <v>-30.541715058204499</v>
      </c>
    </row>
    <row r="290" spans="1:12" ht="15" customHeight="1" x14ac:dyDescent="0.25">
      <c r="A290" s="101">
        <v>42860</v>
      </c>
      <c r="B290" s="3">
        <v>58.109740000000002</v>
      </c>
      <c r="C290" s="99">
        <v>453922</v>
      </c>
      <c r="D290" s="3">
        <v>-0.42220799999999697</v>
      </c>
      <c r="E290" s="3">
        <v>-0.72132914489706401</v>
      </c>
      <c r="F290" s="3">
        <v>-0.72132914489706401</v>
      </c>
      <c r="G290" s="3">
        <v>58.109740000000002</v>
      </c>
      <c r="H290" s="3">
        <v>-31.042737911035299</v>
      </c>
      <c r="I290" s="3">
        <v>58.531948</v>
      </c>
      <c r="J290" s="3">
        <v>58.685470000000002</v>
      </c>
      <c r="K290" s="3">
        <v>58.109740000000002</v>
      </c>
      <c r="L290" s="3">
        <v>-31.042737911035299</v>
      </c>
    </row>
    <row r="291" spans="1:12" ht="15" customHeight="1" x14ac:dyDescent="0.25">
      <c r="A291" s="101">
        <v>42863</v>
      </c>
      <c r="B291" s="3">
        <v>58.224899999999998</v>
      </c>
      <c r="C291" s="99">
        <v>377694</v>
      </c>
      <c r="D291" s="3">
        <v>0.115159999999995</v>
      </c>
      <c r="E291" s="3">
        <v>0.198176760040569</v>
      </c>
      <c r="F291" s="3">
        <v>0.198176760040569</v>
      </c>
      <c r="G291" s="3">
        <v>58.224899999999998</v>
      </c>
      <c r="H291" s="3">
        <v>-30.9060806432147</v>
      </c>
      <c r="I291" s="3">
        <v>58.340034000000003</v>
      </c>
      <c r="J291" s="3">
        <v>58.570335</v>
      </c>
      <c r="K291" s="3">
        <v>57.764310000000002</v>
      </c>
      <c r="L291" s="3">
        <v>-30.9060806432147</v>
      </c>
    </row>
    <row r="292" spans="1:12" ht="15" customHeight="1" x14ac:dyDescent="0.25">
      <c r="A292" s="101">
        <v>42864</v>
      </c>
      <c r="B292" s="3">
        <v>58.838996999999999</v>
      </c>
      <c r="C292" s="99">
        <v>526480</v>
      </c>
      <c r="D292" s="3">
        <v>0.614097000000001</v>
      </c>
      <c r="E292" s="3">
        <v>1.05469824765693</v>
      </c>
      <c r="F292" s="3">
        <v>1.05469824765693</v>
      </c>
      <c r="G292" s="3">
        <v>58.838996999999999</v>
      </c>
      <c r="H292" s="3">
        <v>-30.177348286521202</v>
      </c>
      <c r="I292" s="3">
        <v>58.224899999999998</v>
      </c>
      <c r="J292" s="3">
        <v>59.030906999999999</v>
      </c>
      <c r="K292" s="3">
        <v>58.224899999999998</v>
      </c>
      <c r="L292" s="3">
        <v>-30.177348286521202</v>
      </c>
    </row>
    <row r="293" spans="1:12" ht="15" customHeight="1" x14ac:dyDescent="0.25">
      <c r="A293" s="101">
        <v>42865</v>
      </c>
      <c r="B293" s="3">
        <v>60.489409999999999</v>
      </c>
      <c r="C293" s="99">
        <v>1126168</v>
      </c>
      <c r="D293" s="3">
        <v>1.6504129999999999</v>
      </c>
      <c r="E293" s="3">
        <v>2.8049645373798602</v>
      </c>
      <c r="F293" s="3">
        <v>2.8049645373798602</v>
      </c>
      <c r="G293" s="3">
        <v>60.489409999999999</v>
      </c>
      <c r="H293" s="3">
        <v>-28.218847666899901</v>
      </c>
      <c r="I293" s="3">
        <v>58.915768</v>
      </c>
      <c r="J293" s="3">
        <v>60.566173999999997</v>
      </c>
      <c r="K293" s="3">
        <v>58.915768</v>
      </c>
      <c r="L293" s="3">
        <v>-28.218847666899901</v>
      </c>
    </row>
    <row r="294" spans="1:12" ht="15" customHeight="1" x14ac:dyDescent="0.25">
      <c r="A294" s="101">
        <v>42866</v>
      </c>
      <c r="B294" s="3">
        <v>59.146056999999999</v>
      </c>
      <c r="C294" s="99">
        <v>813355</v>
      </c>
      <c r="D294" s="3">
        <v>-1.343353</v>
      </c>
      <c r="E294" s="3">
        <v>-2.2208069147971501</v>
      </c>
      <c r="F294" s="3">
        <v>-2.2208069147971501</v>
      </c>
      <c r="G294" s="3">
        <v>59.146056999999999</v>
      </c>
      <c r="H294" s="3">
        <v>-29.812968461434401</v>
      </c>
      <c r="I294" s="3">
        <v>60.566173999999997</v>
      </c>
      <c r="J294" s="3">
        <v>60.796463000000003</v>
      </c>
      <c r="K294" s="3">
        <v>58.301654999999997</v>
      </c>
      <c r="L294" s="3">
        <v>-29.812968461434401</v>
      </c>
    </row>
    <row r="295" spans="1:12" ht="15" customHeight="1" x14ac:dyDescent="0.25">
      <c r="A295" s="101">
        <v>42867</v>
      </c>
      <c r="B295" s="3">
        <v>59.414726000000002</v>
      </c>
      <c r="C295" s="99">
        <v>505911</v>
      </c>
      <c r="D295" s="3">
        <v>0.26866900000000199</v>
      </c>
      <c r="E295" s="3">
        <v>0.45424667953775</v>
      </c>
      <c r="F295" s="3">
        <v>0.45424667953775</v>
      </c>
      <c r="G295" s="3">
        <v>59.414726000000002</v>
      </c>
      <c r="H295" s="3">
        <v>-29.494146201204401</v>
      </c>
      <c r="I295" s="3">
        <v>59.146056999999999</v>
      </c>
      <c r="J295" s="3">
        <v>59.645007999999997</v>
      </c>
      <c r="K295" s="3">
        <v>58.877377000000003</v>
      </c>
      <c r="L295" s="3">
        <v>-29.494146201204401</v>
      </c>
    </row>
    <row r="296" spans="1:12" ht="15" customHeight="1" x14ac:dyDescent="0.25">
      <c r="A296" s="101">
        <v>42870</v>
      </c>
      <c r="B296" s="3">
        <v>58.531948</v>
      </c>
      <c r="C296" s="99">
        <v>575955</v>
      </c>
      <c r="D296" s="3">
        <v>-0.88277800000000095</v>
      </c>
      <c r="E296" s="3">
        <v>-1.4857899033313799</v>
      </c>
      <c r="F296" s="3">
        <v>-1.4857899033313799</v>
      </c>
      <c r="G296" s="3">
        <v>58.531948</v>
      </c>
      <c r="H296" s="3">
        <v>-30.541715058204499</v>
      </c>
      <c r="I296" s="3">
        <v>59.184437000000003</v>
      </c>
      <c r="J296" s="3">
        <v>59.261195999999998</v>
      </c>
      <c r="K296" s="3">
        <v>58.263275</v>
      </c>
      <c r="L296" s="3">
        <v>-30.541715058204499</v>
      </c>
    </row>
    <row r="297" spans="1:12" ht="15" customHeight="1" x14ac:dyDescent="0.25">
      <c r="A297" s="101">
        <v>42871</v>
      </c>
      <c r="B297" s="3">
        <v>58.071370000000002</v>
      </c>
      <c r="C297" s="99">
        <v>1003482</v>
      </c>
      <c r="D297" s="3">
        <v>-0.46057799999999799</v>
      </c>
      <c r="E297" s="3">
        <v>-0.78688308818971597</v>
      </c>
      <c r="F297" s="3">
        <v>-0.78688308818971597</v>
      </c>
      <c r="G297" s="3">
        <v>58.071370000000002</v>
      </c>
      <c r="H297" s="3">
        <v>-31.0882705557581</v>
      </c>
      <c r="I297" s="3">
        <v>58.378425999999997</v>
      </c>
      <c r="J297" s="3">
        <v>58.570335</v>
      </c>
      <c r="K297" s="3">
        <v>57.342112999999998</v>
      </c>
      <c r="L297" s="3">
        <v>-31.0882705557581</v>
      </c>
    </row>
    <row r="298" spans="1:12" ht="15" customHeight="1" x14ac:dyDescent="0.25">
      <c r="A298" s="101">
        <v>42872</v>
      </c>
      <c r="B298" s="3">
        <v>58.531948</v>
      </c>
      <c r="C298" s="99">
        <v>1438976</v>
      </c>
      <c r="D298" s="3">
        <v>0.46057799999999799</v>
      </c>
      <c r="E298" s="3">
        <v>0.79312404718538898</v>
      </c>
      <c r="F298" s="3">
        <v>0.79312404718538898</v>
      </c>
      <c r="G298" s="3">
        <v>58.531948</v>
      </c>
      <c r="H298" s="3">
        <v>-30.541715058204499</v>
      </c>
      <c r="I298" s="3">
        <v>57.956223000000001</v>
      </c>
      <c r="J298" s="3">
        <v>58.877377000000003</v>
      </c>
      <c r="K298" s="3">
        <v>57.188586999999998</v>
      </c>
      <c r="L298" s="3">
        <v>-30.541715058204499</v>
      </c>
    </row>
    <row r="299" spans="1:12" ht="15" customHeight="1" x14ac:dyDescent="0.25">
      <c r="A299" s="101">
        <v>42873</v>
      </c>
      <c r="B299" s="3">
        <v>59.107666000000002</v>
      </c>
      <c r="C299" s="99">
        <v>1072916</v>
      </c>
      <c r="D299" s="3">
        <v>0.57571800000000195</v>
      </c>
      <c r="E299" s="3">
        <v>0.98359617212808703</v>
      </c>
      <c r="F299" s="3">
        <v>0.98359617212808703</v>
      </c>
      <c r="G299" s="3">
        <v>59.107666000000002</v>
      </c>
      <c r="H299" s="3">
        <v>-29.858526026291202</v>
      </c>
      <c r="I299" s="3">
        <v>58.608707000000003</v>
      </c>
      <c r="J299" s="3">
        <v>59.184437000000003</v>
      </c>
      <c r="K299" s="3">
        <v>57.725929999999998</v>
      </c>
      <c r="L299" s="3">
        <v>-29.858526026291202</v>
      </c>
    </row>
    <row r="300" spans="1:12" ht="15" customHeight="1" x14ac:dyDescent="0.25">
      <c r="A300" s="101">
        <v>42874</v>
      </c>
      <c r="B300" s="3">
        <v>61.67924</v>
      </c>
      <c r="C300" s="99">
        <v>1335372</v>
      </c>
      <c r="D300" s="3">
        <v>2.5715739999999898</v>
      </c>
      <c r="E300" s="3">
        <v>4.35066070786824</v>
      </c>
      <c r="F300" s="3">
        <v>4.35066070786824</v>
      </c>
      <c r="G300" s="3">
        <v>61.67924</v>
      </c>
      <c r="H300" s="3">
        <v>-26.8069084781974</v>
      </c>
      <c r="I300" s="3">
        <v>59.261195999999998</v>
      </c>
      <c r="J300" s="3">
        <v>62.063046</v>
      </c>
      <c r="K300" s="3">
        <v>59.030906999999999</v>
      </c>
      <c r="L300" s="3">
        <v>-26.8069084781974</v>
      </c>
    </row>
    <row r="301" spans="1:12" ht="15" customHeight="1" x14ac:dyDescent="0.25">
      <c r="A301" s="101">
        <v>42877</v>
      </c>
      <c r="B301" s="3">
        <v>61.410559999999997</v>
      </c>
      <c r="C301" s="99">
        <v>1420507</v>
      </c>
      <c r="D301" s="3">
        <v>-0.26868000000000303</v>
      </c>
      <c r="E301" s="3">
        <v>-0.43560848026014098</v>
      </c>
      <c r="F301" s="3">
        <v>-0.43560848026014098</v>
      </c>
      <c r="G301" s="3">
        <v>61.410559999999997</v>
      </c>
      <c r="H301" s="3">
        <v>-27.125743791830899</v>
      </c>
      <c r="I301" s="3">
        <v>61.871139999999997</v>
      </c>
      <c r="J301" s="3">
        <v>62.638775000000003</v>
      </c>
      <c r="K301" s="3">
        <v>61.218662000000002</v>
      </c>
      <c r="L301" s="3">
        <v>-27.125743791830899</v>
      </c>
    </row>
    <row r="302" spans="1:12" ht="15" customHeight="1" x14ac:dyDescent="0.25">
      <c r="A302" s="101">
        <v>42878</v>
      </c>
      <c r="B302" s="3">
        <v>61.909526999999997</v>
      </c>
      <c r="C302" s="99">
        <v>930859</v>
      </c>
      <c r="D302" s="3">
        <v>0.49896699999999999</v>
      </c>
      <c r="E302" s="3">
        <v>0.812510095983487</v>
      </c>
      <c r="F302" s="3">
        <v>0.812510095983487</v>
      </c>
      <c r="G302" s="3">
        <v>61.909526999999997</v>
      </c>
      <c r="H302" s="3">
        <v>-26.5336331027667</v>
      </c>
      <c r="I302" s="3">
        <v>61.333804999999998</v>
      </c>
      <c r="J302" s="3">
        <v>62.331721999999999</v>
      </c>
      <c r="K302" s="3">
        <v>61.333804999999998</v>
      </c>
      <c r="L302" s="3">
        <v>-26.5336331027667</v>
      </c>
    </row>
    <row r="303" spans="1:12" ht="15" customHeight="1" x14ac:dyDescent="0.25">
      <c r="A303" s="101">
        <v>42879</v>
      </c>
      <c r="B303" s="3">
        <v>64.568969999999993</v>
      </c>
      <c r="C303" s="99">
        <v>882141</v>
      </c>
      <c r="D303" s="3">
        <v>2.6594429999999898</v>
      </c>
      <c r="E303" s="3">
        <v>4.2956926484028797</v>
      </c>
      <c r="F303" s="3">
        <v>4.2956926484028797</v>
      </c>
      <c r="G303" s="3">
        <v>64.568969999999993</v>
      </c>
      <c r="H303" s="3">
        <v>-23.377743780913502</v>
      </c>
      <c r="I303" s="3">
        <v>62.407150000000001</v>
      </c>
      <c r="J303" s="3">
        <v>64.568969999999993</v>
      </c>
      <c r="K303" s="3">
        <v>61.999268000000001</v>
      </c>
      <c r="L303" s="3">
        <v>-23.377743780913502</v>
      </c>
    </row>
    <row r="304" spans="1:12" ht="15" customHeight="1" x14ac:dyDescent="0.25">
      <c r="A304" s="101">
        <v>42881</v>
      </c>
      <c r="B304" s="3">
        <v>66.037369999999996</v>
      </c>
      <c r="C304" s="99">
        <v>1097730</v>
      </c>
      <c r="D304" s="3">
        <v>1.4683999999999999</v>
      </c>
      <c r="E304" s="3">
        <v>2.2741573855057502</v>
      </c>
      <c r="F304" s="3">
        <v>2.2741573855057502</v>
      </c>
      <c r="G304" s="3">
        <v>66.037369999999996</v>
      </c>
      <c r="H304" s="3">
        <v>-21.635233082166</v>
      </c>
      <c r="I304" s="3">
        <v>64.201865999999995</v>
      </c>
      <c r="J304" s="3">
        <v>66.363686000000001</v>
      </c>
      <c r="K304" s="3">
        <v>64.161090000000002</v>
      </c>
      <c r="L304" s="3">
        <v>-21.635233082166</v>
      </c>
    </row>
    <row r="305" spans="1:12" ht="15" customHeight="1" x14ac:dyDescent="0.25">
      <c r="A305" s="101">
        <v>42884</v>
      </c>
      <c r="B305" s="3">
        <v>63.222940000000001</v>
      </c>
      <c r="C305" s="99">
        <v>780773</v>
      </c>
      <c r="D305" s="3">
        <v>-2.81442999999999</v>
      </c>
      <c r="E305" s="3">
        <v>-4.2618747536432604</v>
      </c>
      <c r="F305" s="3">
        <v>-4.2618747536432604</v>
      </c>
      <c r="G305" s="3">
        <v>63.222940000000001</v>
      </c>
      <c r="H305" s="3">
        <v>-24.9750412991886</v>
      </c>
      <c r="I305" s="3">
        <v>65.996579999999994</v>
      </c>
      <c r="J305" s="3">
        <v>66.037369999999996</v>
      </c>
      <c r="K305" s="3">
        <v>63.222940000000001</v>
      </c>
      <c r="L305" s="3">
        <v>-24.9750412991886</v>
      </c>
    </row>
    <row r="306" spans="1:12" ht="15" customHeight="1" x14ac:dyDescent="0.25">
      <c r="A306" s="101">
        <v>42885</v>
      </c>
      <c r="B306" s="3">
        <v>65.38476</v>
      </c>
      <c r="C306" s="99">
        <v>1255668</v>
      </c>
      <c r="D306" s="3">
        <v>2.1618199999999899</v>
      </c>
      <c r="E306" s="3">
        <v>3.4193601246636098</v>
      </c>
      <c r="F306" s="3">
        <v>3.4193601246636098</v>
      </c>
      <c r="G306" s="3">
        <v>65.38476</v>
      </c>
      <c r="H306" s="3">
        <v>-22.4096677778277</v>
      </c>
      <c r="I306" s="3">
        <v>63.263717999999997</v>
      </c>
      <c r="J306" s="3">
        <v>65.466324</v>
      </c>
      <c r="K306" s="3">
        <v>63.263717999999997</v>
      </c>
      <c r="L306" s="3">
        <v>-22.4096677778277</v>
      </c>
    </row>
    <row r="307" spans="1:12" ht="15" customHeight="1" x14ac:dyDescent="0.25">
      <c r="A307" s="101">
        <v>42886</v>
      </c>
      <c r="B307" s="3">
        <v>64.650540000000007</v>
      </c>
      <c r="C307" s="99">
        <v>1224295</v>
      </c>
      <c r="D307" s="3">
        <v>-0.73421999999999299</v>
      </c>
      <c r="E307" s="3">
        <v>-1.1229222222426001</v>
      </c>
      <c r="F307" s="3">
        <v>-1.1229222222426001</v>
      </c>
      <c r="G307" s="3">
        <v>64.650540000000007</v>
      </c>
      <c r="H307" s="3">
        <v>-23.280946860662301</v>
      </c>
      <c r="I307" s="3">
        <v>65.303179999999998</v>
      </c>
      <c r="J307" s="3">
        <v>66.282104000000004</v>
      </c>
      <c r="K307" s="3">
        <v>63.875557000000001</v>
      </c>
      <c r="L307" s="3">
        <v>-23.280946860662301</v>
      </c>
    </row>
    <row r="308" spans="1:12" ht="15" customHeight="1" x14ac:dyDescent="0.25">
      <c r="A308" s="101">
        <v>42887</v>
      </c>
      <c r="B308" s="3">
        <v>64.283450000000002</v>
      </c>
      <c r="C308" s="99">
        <v>843327</v>
      </c>
      <c r="D308" s="3">
        <v>-0.36709000000000402</v>
      </c>
      <c r="E308" s="3">
        <v>-0.56780654887028603</v>
      </c>
      <c r="F308" s="3">
        <v>-0.56780654887028603</v>
      </c>
      <c r="G308" s="3">
        <v>64.283450000000002</v>
      </c>
      <c r="H308" s="3">
        <v>-23.716562668618799</v>
      </c>
      <c r="I308" s="3">
        <v>64.691339999999997</v>
      </c>
      <c r="J308" s="3">
        <v>65.751850000000005</v>
      </c>
      <c r="K308" s="3">
        <v>64.201865999999995</v>
      </c>
      <c r="L308" s="3">
        <v>-23.716562668618799</v>
      </c>
    </row>
    <row r="309" spans="1:12" ht="15" customHeight="1" x14ac:dyDescent="0.25">
      <c r="A309" s="101">
        <v>42888</v>
      </c>
      <c r="B309" s="3">
        <v>64.365030000000004</v>
      </c>
      <c r="C309" s="99">
        <v>978020</v>
      </c>
      <c r="D309" s="3">
        <v>8.1580000000002401E-2</v>
      </c>
      <c r="E309" s="3">
        <v>0.12690669215793501</v>
      </c>
      <c r="F309" s="3">
        <v>0.12690669215793501</v>
      </c>
      <c r="G309" s="3">
        <v>64.365030000000004</v>
      </c>
      <c r="H309" s="3">
        <v>-23.619753881637099</v>
      </c>
      <c r="I309" s="3">
        <v>64.609759999999994</v>
      </c>
      <c r="J309" s="3">
        <v>65.058430000000001</v>
      </c>
      <c r="K309" s="3">
        <v>64.079505999999995</v>
      </c>
      <c r="L309" s="3">
        <v>-23.619753881637099</v>
      </c>
    </row>
    <row r="310" spans="1:12" ht="15" customHeight="1" x14ac:dyDescent="0.25">
      <c r="A310" s="101">
        <v>42891</v>
      </c>
      <c r="B310" s="3">
        <v>63.141359999999999</v>
      </c>
      <c r="C310" s="99">
        <v>464158</v>
      </c>
      <c r="D310" s="3">
        <v>-1.22367</v>
      </c>
      <c r="E310" s="3">
        <v>-1.90114103885293</v>
      </c>
      <c r="F310" s="3">
        <v>-1.90114103885293</v>
      </c>
      <c r="G310" s="3">
        <v>63.141359999999999</v>
      </c>
      <c r="H310" s="3">
        <v>-25.071850086170201</v>
      </c>
      <c r="I310" s="3">
        <v>64.365030000000004</v>
      </c>
      <c r="J310" s="3">
        <v>64.89528</v>
      </c>
      <c r="K310" s="3">
        <v>63.141359999999999</v>
      </c>
      <c r="L310" s="3">
        <v>-25.071850086170201</v>
      </c>
    </row>
    <row r="311" spans="1:12" ht="15" customHeight="1" x14ac:dyDescent="0.25">
      <c r="A311" s="101">
        <v>42893</v>
      </c>
      <c r="B311" s="3">
        <v>63.834769999999999</v>
      </c>
      <c r="C311" s="99">
        <v>875003</v>
      </c>
      <c r="D311" s="3">
        <v>0.69340999999999997</v>
      </c>
      <c r="E311" s="3">
        <v>1.0981866719373701</v>
      </c>
      <c r="F311" s="3">
        <v>1.0981866719373701</v>
      </c>
      <c r="G311" s="3">
        <v>63.834769999999999</v>
      </c>
      <c r="H311" s="3">
        <v>-24.248999130287299</v>
      </c>
      <c r="I311" s="3">
        <v>63.549250000000001</v>
      </c>
      <c r="J311" s="3">
        <v>64.201865999999995</v>
      </c>
      <c r="K311" s="3">
        <v>62.978194999999999</v>
      </c>
      <c r="L311" s="3">
        <v>-24.248999130287299</v>
      </c>
    </row>
    <row r="312" spans="1:12" ht="15" customHeight="1" x14ac:dyDescent="0.25">
      <c r="A312" s="101">
        <v>42894</v>
      </c>
      <c r="B312" s="3">
        <v>63.916339999999998</v>
      </c>
      <c r="C312" s="99">
        <v>718835</v>
      </c>
      <c r="D312" s="3">
        <v>8.1569999999999199E-2</v>
      </c>
      <c r="E312" s="3">
        <v>0.12778302483114001</v>
      </c>
      <c r="F312" s="3">
        <v>0.12778302483114001</v>
      </c>
      <c r="G312" s="3">
        <v>63.916339999999998</v>
      </c>
      <c r="H312" s="3">
        <v>-24.152202210036101</v>
      </c>
      <c r="I312" s="3">
        <v>63.630830000000003</v>
      </c>
      <c r="J312" s="3">
        <v>64.324234000000004</v>
      </c>
      <c r="K312" s="3">
        <v>63.304510000000001</v>
      </c>
      <c r="L312" s="3">
        <v>-24.152202210036101</v>
      </c>
    </row>
    <row r="313" spans="1:12" ht="15" customHeight="1" x14ac:dyDescent="0.25">
      <c r="A313" s="101">
        <v>42895</v>
      </c>
      <c r="B313" s="3">
        <v>63.059775999999999</v>
      </c>
      <c r="C313" s="99">
        <v>1215768</v>
      </c>
      <c r="D313" s="3">
        <v>-0.85656399999999799</v>
      </c>
      <c r="E313" s="3">
        <v>-1.3401330551780599</v>
      </c>
      <c r="F313" s="3">
        <v>-1.3401330551780599</v>
      </c>
      <c r="G313" s="3">
        <v>63.059775999999999</v>
      </c>
      <c r="H313" s="3">
        <v>-25.168663619844001</v>
      </c>
      <c r="I313" s="3">
        <v>63.712389999999999</v>
      </c>
      <c r="J313" s="3">
        <v>63.793976000000001</v>
      </c>
      <c r="K313" s="3">
        <v>62.651885999999998</v>
      </c>
      <c r="L313" s="3">
        <v>-25.168663619844001</v>
      </c>
    </row>
    <row r="314" spans="1:12" ht="15" customHeight="1" x14ac:dyDescent="0.25">
      <c r="A314" s="101">
        <v>42898</v>
      </c>
      <c r="B314" s="3">
        <v>62.692684</v>
      </c>
      <c r="C314" s="99">
        <v>737718</v>
      </c>
      <c r="D314" s="3">
        <v>-0.36709199999999897</v>
      </c>
      <c r="E314" s="3">
        <v>-0.58213337135862797</v>
      </c>
      <c r="F314" s="3">
        <v>-0.58213337135862797</v>
      </c>
      <c r="G314" s="3">
        <v>62.692684</v>
      </c>
      <c r="H314" s="3">
        <v>-25.604281801146499</v>
      </c>
      <c r="I314" s="3">
        <v>63.059775999999999</v>
      </c>
      <c r="J314" s="3">
        <v>63.304510000000001</v>
      </c>
      <c r="K314" s="3">
        <v>62.162419999999997</v>
      </c>
      <c r="L314" s="3">
        <v>-25.604281801146499</v>
      </c>
    </row>
    <row r="315" spans="1:12" ht="15" customHeight="1" x14ac:dyDescent="0.25">
      <c r="A315" s="101">
        <v>42899</v>
      </c>
      <c r="B315" s="3">
        <v>64.365030000000004</v>
      </c>
      <c r="C315" s="99">
        <v>1228289</v>
      </c>
      <c r="D315" s="3">
        <v>1.6723460000000001</v>
      </c>
      <c r="E315" s="3">
        <v>2.66752975514654</v>
      </c>
      <c r="F315" s="3">
        <v>2.66752975514654</v>
      </c>
      <c r="G315" s="3">
        <v>64.365030000000004</v>
      </c>
      <c r="H315" s="3">
        <v>-23.619753881637099</v>
      </c>
      <c r="I315" s="3">
        <v>62.978194999999999</v>
      </c>
      <c r="J315" s="3">
        <v>65.058430000000001</v>
      </c>
      <c r="K315" s="3">
        <v>62.6111</v>
      </c>
      <c r="L315" s="3">
        <v>-23.619753881637099</v>
      </c>
    </row>
    <row r="316" spans="1:12" ht="15" customHeight="1" x14ac:dyDescent="0.25">
      <c r="A316" s="101">
        <v>42900</v>
      </c>
      <c r="B316" s="3">
        <v>63.630830000000003</v>
      </c>
      <c r="C316" s="99">
        <v>836436</v>
      </c>
      <c r="D316" s="3">
        <v>-0.73420000000000096</v>
      </c>
      <c r="E316" s="3">
        <v>-1.1406815160343999</v>
      </c>
      <c r="F316" s="3">
        <v>-1.1406815160343999</v>
      </c>
      <c r="G316" s="3">
        <v>63.630830000000003</v>
      </c>
      <c r="H316" s="3">
        <v>-24.491009231010899</v>
      </c>
      <c r="I316" s="3">
        <v>64.283450000000002</v>
      </c>
      <c r="J316" s="3">
        <v>64.936065999999997</v>
      </c>
      <c r="K316" s="3">
        <v>63.345303000000001</v>
      </c>
      <c r="L316" s="3">
        <v>-24.491009231010899</v>
      </c>
    </row>
    <row r="317" spans="1:12" ht="15" customHeight="1" x14ac:dyDescent="0.25">
      <c r="A317" s="101">
        <v>42901</v>
      </c>
      <c r="B317" s="3">
        <v>61.672955000000002</v>
      </c>
      <c r="C317" s="99">
        <v>1098863</v>
      </c>
      <c r="D317" s="3">
        <v>-1.957875</v>
      </c>
      <c r="E317" s="3">
        <v>-3.0769282751773002</v>
      </c>
      <c r="F317" s="3">
        <v>-3.0769282751773002</v>
      </c>
      <c r="G317" s="3">
        <v>61.672955000000002</v>
      </c>
      <c r="H317" s="3">
        <v>-26.814366718282901</v>
      </c>
      <c r="I317" s="3">
        <v>63.630830000000003</v>
      </c>
      <c r="J317" s="3">
        <v>63.753193000000003</v>
      </c>
      <c r="K317" s="3">
        <v>61.591377000000001</v>
      </c>
      <c r="L317" s="3">
        <v>-26.814366718282901</v>
      </c>
    </row>
    <row r="318" spans="1:12" ht="15" customHeight="1" x14ac:dyDescent="0.25">
      <c r="A318" s="101">
        <v>42902</v>
      </c>
      <c r="B318" s="3">
        <v>61.999268000000001</v>
      </c>
      <c r="C318" s="99">
        <v>1056076</v>
      </c>
      <c r="D318" s="3">
        <v>0.32631299999999802</v>
      </c>
      <c r="E318" s="3">
        <v>0.52910226208553401</v>
      </c>
      <c r="F318" s="3">
        <v>0.52910226208553401</v>
      </c>
      <c r="G318" s="3">
        <v>61.999268000000001</v>
      </c>
      <c r="H318" s="3">
        <v>-26.427139877067699</v>
      </c>
      <c r="I318" s="3">
        <v>61.754528000000001</v>
      </c>
      <c r="J318" s="3">
        <v>62.488734999999998</v>
      </c>
      <c r="K318" s="3">
        <v>61.754528000000001</v>
      </c>
      <c r="L318" s="3">
        <v>-26.427139877067699</v>
      </c>
    </row>
    <row r="319" spans="1:12" ht="15" customHeight="1" x14ac:dyDescent="0.25">
      <c r="A319" s="101">
        <v>42905</v>
      </c>
      <c r="B319" s="3">
        <v>61.428215000000002</v>
      </c>
      <c r="C319" s="99">
        <v>772007</v>
      </c>
      <c r="D319" s="3">
        <v>-0.57105299999999903</v>
      </c>
      <c r="E319" s="3">
        <v>-0.92106410030518004</v>
      </c>
      <c r="F319" s="3">
        <v>-0.92106410030518004</v>
      </c>
      <c r="G319" s="3">
        <v>61.428215000000002</v>
      </c>
      <c r="H319" s="3">
        <v>-27.1047930792278</v>
      </c>
      <c r="I319" s="3">
        <v>61.999268000000001</v>
      </c>
      <c r="J319" s="3">
        <v>62.570304999999998</v>
      </c>
      <c r="K319" s="3">
        <v>61.346637999999999</v>
      </c>
      <c r="L319" s="3">
        <v>-27.1047930792278</v>
      </c>
    </row>
    <row r="320" spans="1:12" ht="15" customHeight="1" x14ac:dyDescent="0.25">
      <c r="A320" s="101">
        <v>42906</v>
      </c>
      <c r="B320" s="3">
        <v>61.91769</v>
      </c>
      <c r="C320" s="99">
        <v>923703</v>
      </c>
      <c r="D320" s="3">
        <v>0.489474999999998</v>
      </c>
      <c r="E320" s="3">
        <v>0.796824390876405</v>
      </c>
      <c r="F320" s="3">
        <v>0.796824390876405</v>
      </c>
      <c r="G320" s="3">
        <v>61.91769</v>
      </c>
      <c r="H320" s="3">
        <v>-26.5239462907033</v>
      </c>
      <c r="I320" s="3">
        <v>61.428215000000002</v>
      </c>
      <c r="J320" s="3">
        <v>62.366363999999997</v>
      </c>
      <c r="K320" s="3">
        <v>61.428215000000002</v>
      </c>
      <c r="L320" s="3">
        <v>-26.5239462907033</v>
      </c>
    </row>
    <row r="321" spans="1:12" ht="15" customHeight="1" x14ac:dyDescent="0.25">
      <c r="A321" s="101">
        <v>42907</v>
      </c>
      <c r="B321" s="3">
        <v>62.325572999999999</v>
      </c>
      <c r="C321" s="99">
        <v>627851</v>
      </c>
      <c r="D321" s="3">
        <v>0.407882999999998</v>
      </c>
      <c r="E321" s="3">
        <v>0.65875035066715804</v>
      </c>
      <c r="F321" s="3">
        <v>0.65875035066715804</v>
      </c>
      <c r="G321" s="3">
        <v>62.325572999999999</v>
      </c>
      <c r="H321" s="3">
        <v>-26.0399225292369</v>
      </c>
      <c r="I321" s="3">
        <v>61.999268000000001</v>
      </c>
      <c r="J321" s="3">
        <v>62.651885999999998</v>
      </c>
      <c r="K321" s="3">
        <v>61.346637999999999</v>
      </c>
      <c r="L321" s="3">
        <v>-26.0399225292369</v>
      </c>
    </row>
    <row r="322" spans="1:12" ht="15" customHeight="1" x14ac:dyDescent="0.25">
      <c r="A322" s="101">
        <v>42908</v>
      </c>
      <c r="B322" s="3">
        <v>62.162419999999997</v>
      </c>
      <c r="C322" s="99">
        <v>429569</v>
      </c>
      <c r="D322" s="3">
        <v>-0.16315300000000099</v>
      </c>
      <c r="E322" s="3">
        <v>-0.26177537108242799</v>
      </c>
      <c r="F322" s="3">
        <v>-0.26177537108242799</v>
      </c>
      <c r="G322" s="3">
        <v>62.162419999999997</v>
      </c>
      <c r="H322" s="3">
        <v>-26.233531796488901</v>
      </c>
      <c r="I322" s="3">
        <v>62.407150000000001</v>
      </c>
      <c r="J322" s="3">
        <v>62.774253999999999</v>
      </c>
      <c r="K322" s="3">
        <v>61.999268000000001</v>
      </c>
      <c r="L322" s="3">
        <v>-26.233531796488901</v>
      </c>
    </row>
    <row r="323" spans="1:12" ht="15" customHeight="1" x14ac:dyDescent="0.25">
      <c r="A323" s="101">
        <v>42912</v>
      </c>
      <c r="B323" s="3">
        <v>61.183480000000003</v>
      </c>
      <c r="C323" s="99">
        <v>998991</v>
      </c>
      <c r="D323" s="3">
        <v>-0.97893999999999404</v>
      </c>
      <c r="E323" s="3">
        <v>-1.57480998970116</v>
      </c>
      <c r="F323" s="3">
        <v>-1.57480998970116</v>
      </c>
      <c r="G323" s="3">
        <v>61.183480000000003</v>
      </c>
      <c r="H323" s="3">
        <v>-27.395213506807501</v>
      </c>
      <c r="I323" s="3">
        <v>62.162419999999997</v>
      </c>
      <c r="J323" s="3">
        <v>63.141359999999999</v>
      </c>
      <c r="K323" s="3">
        <v>60.897964000000002</v>
      </c>
      <c r="L323" s="3">
        <v>-27.395213506807501</v>
      </c>
    </row>
    <row r="324" spans="1:12" ht="15" customHeight="1" x14ac:dyDescent="0.25">
      <c r="A324" s="101">
        <v>42913</v>
      </c>
      <c r="B324" s="3">
        <v>60.000599999999999</v>
      </c>
      <c r="C324" s="99">
        <v>1042492.99999999</v>
      </c>
      <c r="D324" s="3">
        <v>-1.1828799999999999</v>
      </c>
      <c r="E324" s="3">
        <v>-1.93333233088409</v>
      </c>
      <c r="F324" s="3">
        <v>-1.93333233088409</v>
      </c>
      <c r="G324" s="3">
        <v>60.000599999999999</v>
      </c>
      <c r="H324" s="3">
        <v>-28.798905317849702</v>
      </c>
      <c r="I324" s="3">
        <v>61.183480000000003</v>
      </c>
      <c r="J324" s="3">
        <v>61.183480000000003</v>
      </c>
      <c r="K324" s="3">
        <v>59.878234999999997</v>
      </c>
      <c r="L324" s="3">
        <v>-28.798905317849702</v>
      </c>
    </row>
    <row r="325" spans="1:12" ht="15" customHeight="1" x14ac:dyDescent="0.25">
      <c r="A325" s="101">
        <v>42914</v>
      </c>
      <c r="B325" s="3">
        <v>59.959816000000004</v>
      </c>
      <c r="C325" s="99">
        <v>1153020</v>
      </c>
      <c r="D325" s="3">
        <v>-4.0784000000002103E-2</v>
      </c>
      <c r="E325" s="3">
        <v>-6.7972653606795899E-2</v>
      </c>
      <c r="F325" s="3">
        <v>-6.7972653606795899E-2</v>
      </c>
      <c r="G325" s="3">
        <v>59.959816000000004</v>
      </c>
      <c r="H325" s="3">
        <v>-28.847302591302299</v>
      </c>
      <c r="I325" s="3">
        <v>59.959816000000004</v>
      </c>
      <c r="J325" s="3">
        <v>60.40849</v>
      </c>
      <c r="K325" s="3">
        <v>59.429549999999999</v>
      </c>
      <c r="L325" s="3">
        <v>-28.847302591302299</v>
      </c>
    </row>
    <row r="326" spans="1:12" ht="15" customHeight="1" x14ac:dyDescent="0.25">
      <c r="A326" s="101">
        <v>42915</v>
      </c>
      <c r="B326" s="3">
        <v>59.959816000000004</v>
      </c>
      <c r="C326" s="99">
        <v>613618</v>
      </c>
      <c r="D326" s="3"/>
      <c r="E326" s="3"/>
      <c r="F326" s="3"/>
      <c r="G326" s="3">
        <v>59.959816000000004</v>
      </c>
      <c r="H326" s="3">
        <v>-28.847302591302299</v>
      </c>
      <c r="I326" s="3">
        <v>60.204548000000003</v>
      </c>
      <c r="J326" s="3">
        <v>60.979537999999998</v>
      </c>
      <c r="K326" s="3">
        <v>59.674294000000003</v>
      </c>
      <c r="L326" s="3">
        <v>-28.847302591302299</v>
      </c>
    </row>
    <row r="327" spans="1:12" ht="15" customHeight="1" x14ac:dyDescent="0.25">
      <c r="A327" s="101">
        <v>42916</v>
      </c>
      <c r="B327" s="3">
        <v>59.551920000000003</v>
      </c>
      <c r="C327" s="99">
        <v>545654</v>
      </c>
      <c r="D327" s="3">
        <v>-0.40789599999999299</v>
      </c>
      <c r="E327" s="3">
        <v>-0.68028227438188205</v>
      </c>
      <c r="F327" s="3">
        <v>-0.68028227438188205</v>
      </c>
      <c r="G327" s="3">
        <v>59.551920000000003</v>
      </c>
      <c r="H327" s="3">
        <v>-29.331341779518201</v>
      </c>
      <c r="I327" s="3">
        <v>59.878234999999997</v>
      </c>
      <c r="J327" s="3">
        <v>60.612445999999998</v>
      </c>
      <c r="K327" s="3">
        <v>59.551920000000003</v>
      </c>
      <c r="L327" s="3">
        <v>-29.331341779518201</v>
      </c>
    </row>
    <row r="328" spans="1:12" ht="15" customHeight="1" x14ac:dyDescent="0.25">
      <c r="A328" s="101">
        <v>42919</v>
      </c>
      <c r="B328" s="3">
        <v>58.328254999999999</v>
      </c>
      <c r="C328" s="99">
        <v>1119312</v>
      </c>
      <c r="D328" s="3">
        <v>-1.223665</v>
      </c>
      <c r="E328" s="3">
        <v>-2.0547868145980801</v>
      </c>
      <c r="F328" s="3">
        <v>-2.0547868145980801</v>
      </c>
      <c r="G328" s="3">
        <v>58.328254999999999</v>
      </c>
      <c r="H328" s="3">
        <v>-30.783432050686098</v>
      </c>
      <c r="I328" s="3">
        <v>58.695346999999998</v>
      </c>
      <c r="J328" s="3">
        <v>59.062460000000002</v>
      </c>
      <c r="K328" s="3">
        <v>56.615119999999997</v>
      </c>
      <c r="L328" s="3">
        <v>-30.783432050686098</v>
      </c>
    </row>
    <row r="329" spans="1:12" ht="15" customHeight="1" x14ac:dyDescent="0.25">
      <c r="A329" s="101">
        <v>42920</v>
      </c>
      <c r="B329" s="3">
        <v>58.287464</v>
      </c>
      <c r="C329" s="99">
        <v>498190</v>
      </c>
      <c r="D329" s="3">
        <v>-4.0790999999998599E-2</v>
      </c>
      <c r="E329" s="3">
        <v>-6.9933516783582395E-2</v>
      </c>
      <c r="F329" s="3">
        <v>-6.9933516783582395E-2</v>
      </c>
      <c r="G329" s="3">
        <v>58.287464</v>
      </c>
      <c r="H329" s="3">
        <v>-30.8318376308499</v>
      </c>
      <c r="I329" s="3">
        <v>58.328254999999999</v>
      </c>
      <c r="J329" s="3">
        <v>58.572989999999997</v>
      </c>
      <c r="K329" s="3">
        <v>57.879573999999998</v>
      </c>
      <c r="L329" s="3">
        <v>-30.8318376308499</v>
      </c>
    </row>
    <row r="330" spans="1:12" ht="15" customHeight="1" x14ac:dyDescent="0.25">
      <c r="A330" s="101">
        <v>42921</v>
      </c>
      <c r="B330" s="3">
        <v>57.675629999999998</v>
      </c>
      <c r="C330" s="99">
        <v>540577</v>
      </c>
      <c r="D330" s="3">
        <v>-0.61183400000000099</v>
      </c>
      <c r="E330" s="3">
        <v>-1.04968368498584</v>
      </c>
      <c r="F330" s="3">
        <v>-1.04968368498584</v>
      </c>
      <c r="G330" s="3">
        <v>57.675629999999998</v>
      </c>
      <c r="H330" s="3">
        <v>-31.5578845464434</v>
      </c>
      <c r="I330" s="3">
        <v>58.042732000000001</v>
      </c>
      <c r="J330" s="3">
        <v>58.246673999999999</v>
      </c>
      <c r="K330" s="3">
        <v>57.308529999999998</v>
      </c>
      <c r="L330" s="3">
        <v>-31.5578845464434</v>
      </c>
    </row>
    <row r="331" spans="1:12" ht="15" customHeight="1" x14ac:dyDescent="0.25">
      <c r="A331" s="101">
        <v>42922</v>
      </c>
      <c r="B331" s="3">
        <v>57.797992999999998</v>
      </c>
      <c r="C331" s="99">
        <v>518731</v>
      </c>
      <c r="D331" s="3">
        <v>0.122363</v>
      </c>
      <c r="E331" s="3">
        <v>0.212157197069196</v>
      </c>
      <c r="F331" s="3">
        <v>0.212157197069196</v>
      </c>
      <c r="G331" s="3">
        <v>57.797992999999998</v>
      </c>
      <c r="H331" s="3">
        <v>-31.412679672682302</v>
      </c>
      <c r="I331" s="3">
        <v>58.08352</v>
      </c>
      <c r="J331" s="3">
        <v>58.409832000000002</v>
      </c>
      <c r="K331" s="3">
        <v>57.430900000000001</v>
      </c>
      <c r="L331" s="3">
        <v>-31.412679672682302</v>
      </c>
    </row>
    <row r="332" spans="1:12" ht="15" customHeight="1" x14ac:dyDescent="0.25">
      <c r="A332" s="101">
        <v>42923</v>
      </c>
      <c r="B332" s="3">
        <v>57.879573999999998</v>
      </c>
      <c r="C332" s="99">
        <v>590555</v>
      </c>
      <c r="D332" s="3">
        <v>8.1580999999999904E-2</v>
      </c>
      <c r="E332" s="3">
        <v>0.141148499741161</v>
      </c>
      <c r="F332" s="3">
        <v>0.141148499741161</v>
      </c>
      <c r="G332" s="3">
        <v>57.879573999999998</v>
      </c>
      <c r="H332" s="3">
        <v>-31.315869699027601</v>
      </c>
      <c r="I332" s="3">
        <v>57.797992999999998</v>
      </c>
      <c r="J332" s="3">
        <v>58.042732000000001</v>
      </c>
      <c r="K332" s="3">
        <v>56.900640000000003</v>
      </c>
      <c r="L332" s="3">
        <v>-31.315869699027601</v>
      </c>
    </row>
    <row r="333" spans="1:12" ht="15" customHeight="1" x14ac:dyDescent="0.25">
      <c r="A333" s="101">
        <v>42926</v>
      </c>
      <c r="B333" s="3">
        <v>56.859848</v>
      </c>
      <c r="C333" s="99">
        <v>647537</v>
      </c>
      <c r="D333" s="3">
        <v>-1.0197259999999899</v>
      </c>
      <c r="E333" s="3">
        <v>-1.7618063325759701</v>
      </c>
      <c r="F333" s="3">
        <v>-1.7618063325759701</v>
      </c>
      <c r="G333" s="3">
        <v>56.859848</v>
      </c>
      <c r="H333" s="3">
        <v>-32.525951056144898</v>
      </c>
      <c r="I333" s="3">
        <v>57.757213999999998</v>
      </c>
      <c r="J333" s="3">
        <v>57.797992999999998</v>
      </c>
      <c r="K333" s="3">
        <v>56.696693000000003</v>
      </c>
      <c r="L333" s="3">
        <v>-32.525951056144898</v>
      </c>
    </row>
    <row r="334" spans="1:12" ht="15" customHeight="1" x14ac:dyDescent="0.25">
      <c r="A334" s="101">
        <v>42927</v>
      </c>
      <c r="B334" s="3">
        <v>56.859848</v>
      </c>
      <c r="D334" s="3"/>
      <c r="E334" s="3"/>
      <c r="F334" s="3"/>
      <c r="G334" s="3">
        <v>56.859848</v>
      </c>
      <c r="H334" s="3">
        <v>-32.525951056144898</v>
      </c>
      <c r="I334" s="3">
        <v>56.859848</v>
      </c>
      <c r="J334" s="3">
        <v>57.797992999999998</v>
      </c>
      <c r="K334" s="3">
        <v>56.696693000000003</v>
      </c>
      <c r="L334" s="3">
        <v>-32.525951056144898</v>
      </c>
    </row>
    <row r="335" spans="1:12" ht="15" customHeight="1" x14ac:dyDescent="0.25">
      <c r="A335" s="101">
        <v>42928</v>
      </c>
      <c r="B335" s="3">
        <v>56.982216000000001</v>
      </c>
      <c r="C335" s="99">
        <v>653307</v>
      </c>
      <c r="D335" s="3">
        <v>0.122368000000001</v>
      </c>
      <c r="E335" s="3">
        <v>0.215209861271525</v>
      </c>
      <c r="F335" s="3">
        <v>0.215209861271525</v>
      </c>
      <c r="G335" s="3">
        <v>56.982216000000001</v>
      </c>
      <c r="H335" s="3">
        <v>-32.380740249018501</v>
      </c>
      <c r="I335" s="3">
        <v>56.207225999999999</v>
      </c>
      <c r="J335" s="3">
        <v>57.757213999999998</v>
      </c>
      <c r="K335" s="3">
        <v>56.207225999999999</v>
      </c>
      <c r="L335" s="3">
        <v>-32.380740249018501</v>
      </c>
    </row>
    <row r="336" spans="1:12" ht="15" customHeight="1" x14ac:dyDescent="0.25">
      <c r="A336" s="101">
        <v>42929</v>
      </c>
      <c r="B336" s="3">
        <v>57.797992999999998</v>
      </c>
      <c r="C336" s="99">
        <v>495137</v>
      </c>
      <c r="D336" s="3">
        <v>0.81577699999999698</v>
      </c>
      <c r="E336" s="3">
        <v>1.4316343892276799</v>
      </c>
      <c r="F336" s="3">
        <v>1.4316343892276799</v>
      </c>
      <c r="G336" s="3">
        <v>57.797992999999998</v>
      </c>
      <c r="H336" s="3">
        <v>-31.412679672682302</v>
      </c>
      <c r="I336" s="3">
        <v>57.104584000000003</v>
      </c>
      <c r="J336" s="3">
        <v>58.042732000000001</v>
      </c>
      <c r="K336" s="3">
        <v>56.737484000000002</v>
      </c>
      <c r="L336" s="3">
        <v>-31.412679672682302</v>
      </c>
    </row>
    <row r="337" spans="1:12" ht="15" customHeight="1" x14ac:dyDescent="0.25">
      <c r="A337" s="101">
        <v>42930</v>
      </c>
      <c r="B337" s="3">
        <v>58.08352</v>
      </c>
      <c r="C337" s="99">
        <v>446447</v>
      </c>
      <c r="D337" s="3">
        <v>0.28552700000000097</v>
      </c>
      <c r="E337" s="3">
        <v>0.494008503028808</v>
      </c>
      <c r="F337" s="3">
        <v>0.494008503028808</v>
      </c>
      <c r="G337" s="3">
        <v>58.08352</v>
      </c>
      <c r="H337" s="3">
        <v>-31.0738524782657</v>
      </c>
      <c r="I337" s="3">
        <v>58.001944999999999</v>
      </c>
      <c r="J337" s="3">
        <v>58.409832000000002</v>
      </c>
      <c r="K337" s="3">
        <v>57.51247</v>
      </c>
      <c r="L337" s="3">
        <v>-31.0738524782657</v>
      </c>
    </row>
    <row r="338" spans="1:12" ht="15" customHeight="1" x14ac:dyDescent="0.25">
      <c r="A338" s="101">
        <v>42933</v>
      </c>
      <c r="B338" s="3">
        <v>58.65457</v>
      </c>
      <c r="C338" s="99">
        <v>463353</v>
      </c>
      <c r="D338" s="3">
        <v>0.57104999999999895</v>
      </c>
      <c r="E338" s="3">
        <v>0.98315322487341195</v>
      </c>
      <c r="F338" s="3">
        <v>0.98315322487341195</v>
      </c>
      <c r="G338" s="3">
        <v>58.65457</v>
      </c>
      <c r="H338" s="3">
        <v>-30.3962028361248</v>
      </c>
      <c r="I338" s="3">
        <v>58.165100000000002</v>
      </c>
      <c r="J338" s="3">
        <v>58.736145</v>
      </c>
      <c r="K338" s="3">
        <v>57.390106000000003</v>
      </c>
      <c r="L338" s="3">
        <v>-30.3962028361248</v>
      </c>
    </row>
    <row r="339" spans="1:12" ht="15" customHeight="1" x14ac:dyDescent="0.25">
      <c r="A339" s="101">
        <v>42934</v>
      </c>
      <c r="B339" s="3">
        <v>58.65457</v>
      </c>
      <c r="C339" s="99">
        <v>725383</v>
      </c>
      <c r="D339" s="3"/>
      <c r="E339" s="3"/>
      <c r="F339" s="3"/>
      <c r="G339" s="3">
        <v>58.65457</v>
      </c>
      <c r="H339" s="3">
        <v>-30.3962028361248</v>
      </c>
      <c r="I339" s="3">
        <v>58.65457</v>
      </c>
      <c r="J339" s="3">
        <v>58.65457</v>
      </c>
      <c r="K339" s="3">
        <v>57.716414999999998</v>
      </c>
      <c r="L339" s="3">
        <v>-30.3962028361248</v>
      </c>
    </row>
    <row r="340" spans="1:12" ht="15" customHeight="1" x14ac:dyDescent="0.25">
      <c r="A340" s="101">
        <v>42935</v>
      </c>
      <c r="B340" s="3">
        <v>63.549250000000001</v>
      </c>
      <c r="C340" s="99">
        <v>3745395</v>
      </c>
      <c r="D340" s="3">
        <v>4.8946800000000001</v>
      </c>
      <c r="E340" s="3">
        <v>8.3449252121360793</v>
      </c>
      <c r="F340" s="3">
        <v>8.3449252121360793</v>
      </c>
      <c r="G340" s="3">
        <v>63.549250000000001</v>
      </c>
      <c r="H340" s="3">
        <v>-24.5878180179925</v>
      </c>
      <c r="I340" s="3">
        <v>60.490074</v>
      </c>
      <c r="J340" s="3">
        <v>64.936065999999997</v>
      </c>
      <c r="K340" s="3">
        <v>60.490074</v>
      </c>
      <c r="L340" s="3">
        <v>-24.5878180179925</v>
      </c>
    </row>
    <row r="341" spans="1:12" ht="15" customHeight="1" x14ac:dyDescent="0.25">
      <c r="A341" s="101">
        <v>42936</v>
      </c>
      <c r="B341" s="3">
        <v>63.549250000000001</v>
      </c>
      <c r="C341" s="99">
        <v>1501201</v>
      </c>
      <c r="D341" s="3"/>
      <c r="E341" s="3"/>
      <c r="F341" s="3"/>
      <c r="G341" s="3">
        <v>63.549250000000001</v>
      </c>
      <c r="H341" s="3">
        <v>-24.5878180179925</v>
      </c>
      <c r="I341" s="3">
        <v>64.038709999999995</v>
      </c>
      <c r="J341" s="3">
        <v>64.609759999999994</v>
      </c>
      <c r="K341" s="3">
        <v>63.263717999999997</v>
      </c>
      <c r="L341" s="3">
        <v>-24.5878180179925</v>
      </c>
    </row>
    <row r="342" spans="1:12" ht="15" customHeight="1" x14ac:dyDescent="0.25">
      <c r="A342" s="101">
        <v>42937</v>
      </c>
      <c r="B342" s="3">
        <v>63.957134000000003</v>
      </c>
      <c r="C342" s="99">
        <v>1312796</v>
      </c>
      <c r="D342" s="3">
        <v>0.40788400000000202</v>
      </c>
      <c r="E342" s="3">
        <v>0.64183920345244305</v>
      </c>
      <c r="F342" s="3">
        <v>0.64183920345244305</v>
      </c>
      <c r="G342" s="3">
        <v>63.957134000000003</v>
      </c>
      <c r="H342" s="3">
        <v>-24.103793069853101</v>
      </c>
      <c r="I342" s="3">
        <v>63.467674000000002</v>
      </c>
      <c r="J342" s="3">
        <v>64.161090000000002</v>
      </c>
      <c r="K342" s="3">
        <v>62.692684</v>
      </c>
      <c r="L342" s="3">
        <v>-24.103793069853101</v>
      </c>
    </row>
    <row r="343" spans="1:12" ht="15" customHeight="1" x14ac:dyDescent="0.25">
      <c r="A343" s="101">
        <v>42940</v>
      </c>
      <c r="B343" s="3">
        <v>63.467674000000002</v>
      </c>
      <c r="C343" s="99">
        <v>920695</v>
      </c>
      <c r="D343" s="3">
        <v>-0.48946000000000101</v>
      </c>
      <c r="E343" s="3">
        <v>-0.76529382945771296</v>
      </c>
      <c r="F343" s="3">
        <v>-0.76529382945771296</v>
      </c>
      <c r="G343" s="3">
        <v>63.467674000000002</v>
      </c>
      <c r="H343" s="3">
        <v>-24.684622058281999</v>
      </c>
      <c r="I343" s="3">
        <v>63.957134000000003</v>
      </c>
      <c r="J343" s="3">
        <v>63.957134000000003</v>
      </c>
      <c r="K343" s="3">
        <v>63.018990000000002</v>
      </c>
      <c r="L343" s="3">
        <v>-24.684622058281999</v>
      </c>
    </row>
    <row r="344" spans="1:12" ht="15" customHeight="1" x14ac:dyDescent="0.25">
      <c r="A344" s="101">
        <v>42941</v>
      </c>
      <c r="B344" s="3">
        <v>63.100566999999998</v>
      </c>
      <c r="C344" s="99">
        <v>626403</v>
      </c>
      <c r="D344" s="3">
        <v>-0.36710700000000401</v>
      </c>
      <c r="E344" s="3">
        <v>-0.57841571443125706</v>
      </c>
      <c r="F344" s="3">
        <v>-0.57841571443125706</v>
      </c>
      <c r="G344" s="3">
        <v>63.100566999999998</v>
      </c>
      <c r="H344" s="3">
        <v>-25.120258039680198</v>
      </c>
      <c r="I344" s="3">
        <v>63.467674000000002</v>
      </c>
      <c r="J344" s="3">
        <v>63.916339999999998</v>
      </c>
      <c r="K344" s="3">
        <v>62.570304999999998</v>
      </c>
      <c r="L344" s="3">
        <v>-25.120258039680198</v>
      </c>
    </row>
    <row r="345" spans="1:12" ht="15" customHeight="1" x14ac:dyDescent="0.25">
      <c r="A345" s="101">
        <v>42942</v>
      </c>
      <c r="B345" s="3">
        <v>63.630830000000003</v>
      </c>
      <c r="C345" s="99">
        <v>353512</v>
      </c>
      <c r="D345" s="3">
        <v>0.53026300000000504</v>
      </c>
      <c r="E345" s="3">
        <v>0.84034585616323798</v>
      </c>
      <c r="F345" s="3">
        <v>0.84034585616323798</v>
      </c>
      <c r="G345" s="3">
        <v>63.630830000000003</v>
      </c>
      <c r="H345" s="3">
        <v>-24.491009231010899</v>
      </c>
      <c r="I345" s="3">
        <v>63.018990000000002</v>
      </c>
      <c r="J345" s="3">
        <v>63.753193000000003</v>
      </c>
      <c r="K345" s="3">
        <v>62.937404999999998</v>
      </c>
      <c r="L345" s="3">
        <v>-24.491009231010899</v>
      </c>
    </row>
    <row r="346" spans="1:12" ht="15" customHeight="1" x14ac:dyDescent="0.25">
      <c r="A346" s="101">
        <v>42943</v>
      </c>
      <c r="B346" s="3">
        <v>63.467674000000002</v>
      </c>
      <c r="C346" s="99">
        <v>333329</v>
      </c>
      <c r="D346" s="3">
        <v>-0.163156</v>
      </c>
      <c r="E346" s="3">
        <v>-0.25641029670679899</v>
      </c>
      <c r="F346" s="3">
        <v>-0.25641029670679899</v>
      </c>
      <c r="G346" s="3">
        <v>63.467674000000002</v>
      </c>
      <c r="H346" s="3">
        <v>-24.684622058281999</v>
      </c>
      <c r="I346" s="3">
        <v>63.712389999999999</v>
      </c>
      <c r="J346" s="3">
        <v>64.038709999999995</v>
      </c>
      <c r="K346" s="3">
        <v>63.263717999999997</v>
      </c>
      <c r="L346" s="3">
        <v>-24.684622058281999</v>
      </c>
    </row>
    <row r="347" spans="1:12" ht="15" customHeight="1" x14ac:dyDescent="0.25">
      <c r="A347" s="101">
        <v>42944</v>
      </c>
      <c r="B347" s="3">
        <v>63.304510000000001</v>
      </c>
      <c r="C347" s="99">
        <v>371792</v>
      </c>
      <c r="D347" s="3">
        <v>-0.163164000000001</v>
      </c>
      <c r="E347" s="3">
        <v>-0.25708205408631002</v>
      </c>
      <c r="F347" s="3">
        <v>-0.25708205408631002</v>
      </c>
      <c r="G347" s="3">
        <v>63.304510000000001</v>
      </c>
      <c r="H347" s="3">
        <v>-24.878244378937399</v>
      </c>
      <c r="I347" s="3">
        <v>63.426879999999997</v>
      </c>
      <c r="J347" s="3">
        <v>63.426879999999997</v>
      </c>
      <c r="K347" s="3">
        <v>62.488734999999998</v>
      </c>
      <c r="L347" s="3">
        <v>-24.878244378937399</v>
      </c>
    </row>
    <row r="348" spans="1:12" ht="15" customHeight="1" x14ac:dyDescent="0.25">
      <c r="A348" s="101">
        <v>42947</v>
      </c>
      <c r="B348" s="3">
        <v>63.345303000000001</v>
      </c>
      <c r="C348" s="99">
        <v>384772</v>
      </c>
      <c r="D348" s="3">
        <v>4.0793000000000697E-2</v>
      </c>
      <c r="E348" s="3">
        <v>6.4439326676724001E-2</v>
      </c>
      <c r="F348" s="3">
        <v>6.4439326676724001E-2</v>
      </c>
      <c r="G348" s="3">
        <v>63.345303000000001</v>
      </c>
      <c r="H348" s="3">
        <v>-24.829836425427501</v>
      </c>
      <c r="I348" s="3">
        <v>63.304510000000001</v>
      </c>
      <c r="J348" s="3">
        <v>63.549250000000001</v>
      </c>
      <c r="K348" s="3">
        <v>62.978194999999999</v>
      </c>
      <c r="L348" s="3">
        <v>-24.829836425427501</v>
      </c>
    </row>
    <row r="349" spans="1:12" ht="15" customHeight="1" x14ac:dyDescent="0.25">
      <c r="A349" s="101">
        <v>42948</v>
      </c>
      <c r="B349" s="3">
        <v>63.182136999999997</v>
      </c>
      <c r="C349" s="99">
        <v>376607</v>
      </c>
      <c r="D349" s="3">
        <v>-0.163166000000003</v>
      </c>
      <c r="E349" s="3">
        <v>-0.25758184470283602</v>
      </c>
      <c r="F349" s="3">
        <v>-0.25758184470283602</v>
      </c>
      <c r="G349" s="3">
        <v>63.182136999999997</v>
      </c>
      <c r="H349" s="3">
        <v>-25.023461119429001</v>
      </c>
      <c r="I349" s="3">
        <v>63.467674000000002</v>
      </c>
      <c r="J349" s="3">
        <v>63.590026999999999</v>
      </c>
      <c r="K349" s="3">
        <v>62.937404999999998</v>
      </c>
      <c r="L349" s="3">
        <v>-25.023461119429001</v>
      </c>
    </row>
    <row r="350" spans="1:12" ht="15" customHeight="1" x14ac:dyDescent="0.25">
      <c r="A350" s="101">
        <v>42949</v>
      </c>
      <c r="B350" s="3">
        <v>63.793976000000001</v>
      </c>
      <c r="C350" s="99">
        <v>346950</v>
      </c>
      <c r="D350" s="3">
        <v>0.61183900000000302</v>
      </c>
      <c r="E350" s="3">
        <v>0.96837338692738995</v>
      </c>
      <c r="F350" s="3">
        <v>0.96837338692738995</v>
      </c>
      <c r="G350" s="3">
        <v>63.793976000000001</v>
      </c>
      <c r="H350" s="3">
        <v>-24.297408270470299</v>
      </c>
      <c r="I350" s="3">
        <v>63.100566999999998</v>
      </c>
      <c r="J350" s="3">
        <v>63.957134000000003</v>
      </c>
      <c r="K350" s="3">
        <v>63.100566999999998</v>
      </c>
      <c r="L350" s="3">
        <v>-24.297408270470299</v>
      </c>
    </row>
    <row r="351" spans="1:12" ht="15" customHeight="1" x14ac:dyDescent="0.25">
      <c r="A351" s="101">
        <v>42950</v>
      </c>
      <c r="B351" s="3">
        <v>63.263717999999997</v>
      </c>
      <c r="C351" s="99">
        <v>341956</v>
      </c>
      <c r="D351" s="3">
        <v>-0.530258000000003</v>
      </c>
      <c r="E351" s="3">
        <v>-0.83120387417144803</v>
      </c>
      <c r="F351" s="3">
        <v>-0.83120387417144803</v>
      </c>
      <c r="G351" s="3">
        <v>63.263717999999997</v>
      </c>
      <c r="H351" s="3">
        <v>-24.926651145774301</v>
      </c>
      <c r="I351" s="3">
        <v>63.712389999999999</v>
      </c>
      <c r="J351" s="3">
        <v>64.528175000000005</v>
      </c>
      <c r="K351" s="3">
        <v>63.018990000000002</v>
      </c>
      <c r="L351" s="3">
        <v>-24.926651145774301</v>
      </c>
    </row>
    <row r="352" spans="1:12" ht="15" customHeight="1" x14ac:dyDescent="0.25">
      <c r="A352" s="101">
        <v>42951</v>
      </c>
      <c r="B352" s="3">
        <v>63.671616</v>
      </c>
      <c r="C352" s="99">
        <v>427668</v>
      </c>
      <c r="D352" s="3">
        <v>0.40789800000000298</v>
      </c>
      <c r="E352" s="3">
        <v>0.64475818509435101</v>
      </c>
      <c r="F352" s="3">
        <v>0.64475818509435101</v>
      </c>
      <c r="G352" s="3">
        <v>63.671616</v>
      </c>
      <c r="H352" s="3">
        <v>-24.442609584212299</v>
      </c>
      <c r="I352" s="3">
        <v>63.263717999999997</v>
      </c>
      <c r="J352" s="3">
        <v>63.834769999999999</v>
      </c>
      <c r="K352" s="3">
        <v>62.570304999999998</v>
      </c>
      <c r="L352" s="3">
        <v>-24.442609584212299</v>
      </c>
    </row>
    <row r="353" spans="1:12" ht="15" customHeight="1" x14ac:dyDescent="0.25">
      <c r="A353" s="101">
        <v>42954</v>
      </c>
      <c r="B353" s="3">
        <v>64.936065999999997</v>
      </c>
      <c r="C353" s="99">
        <v>921782</v>
      </c>
      <c r="D353" s="3">
        <v>1.2644499999999901</v>
      </c>
      <c r="E353" s="3">
        <v>1.9858927406522799</v>
      </c>
      <c r="F353" s="3">
        <v>1.9858927406522799</v>
      </c>
      <c r="G353" s="3">
        <v>64.936065999999997</v>
      </c>
      <c r="H353" s="3">
        <v>-22.942120852918801</v>
      </c>
      <c r="I353" s="3">
        <v>64.609759999999994</v>
      </c>
      <c r="J353" s="3">
        <v>65.670265000000001</v>
      </c>
      <c r="K353" s="3">
        <v>64.609759999999994</v>
      </c>
      <c r="L353" s="3">
        <v>-22.942120852918801</v>
      </c>
    </row>
    <row r="354" spans="1:12" ht="15" customHeight="1" x14ac:dyDescent="0.25">
      <c r="A354" s="101">
        <v>42955</v>
      </c>
      <c r="B354" s="3">
        <v>64.446600000000004</v>
      </c>
      <c r="C354" s="99">
        <v>606571</v>
      </c>
      <c r="D354" s="3">
        <v>-0.48946599999999302</v>
      </c>
      <c r="E354" s="3">
        <v>-0.75376601964152101</v>
      </c>
      <c r="F354" s="3">
        <v>-0.75376601964152101</v>
      </c>
      <c r="G354" s="3">
        <v>64.446600000000004</v>
      </c>
      <c r="H354" s="3">
        <v>-23.522956961386001</v>
      </c>
      <c r="I354" s="3">
        <v>65.140010000000004</v>
      </c>
      <c r="J354" s="3">
        <v>65.262375000000006</v>
      </c>
      <c r="K354" s="3">
        <v>64.405810000000002</v>
      </c>
      <c r="L354" s="3">
        <v>-23.522956961386001</v>
      </c>
    </row>
    <row r="355" spans="1:12" ht="15" customHeight="1" x14ac:dyDescent="0.25">
      <c r="A355" s="101">
        <v>42956</v>
      </c>
      <c r="B355" s="3">
        <v>63.916339999999998</v>
      </c>
      <c r="C355" s="99">
        <v>553693</v>
      </c>
      <c r="D355" s="3">
        <v>-0.53026000000000495</v>
      </c>
      <c r="E355" s="3">
        <v>-0.82278972048177501</v>
      </c>
      <c r="F355" s="3">
        <v>-0.82278972048177501</v>
      </c>
      <c r="G355" s="3">
        <v>63.916339999999998</v>
      </c>
      <c r="H355" s="3">
        <v>-24.152202210036101</v>
      </c>
      <c r="I355" s="3">
        <v>64.446600000000004</v>
      </c>
      <c r="J355" s="3">
        <v>64.691339999999997</v>
      </c>
      <c r="K355" s="3">
        <v>63.345303000000001</v>
      </c>
      <c r="L355" s="3">
        <v>-24.152202210036101</v>
      </c>
    </row>
    <row r="356" spans="1:12" ht="15" customHeight="1" x14ac:dyDescent="0.25">
      <c r="A356" s="101">
        <v>42957</v>
      </c>
      <c r="B356" s="3">
        <v>62.488734999999998</v>
      </c>
      <c r="C356" s="99">
        <v>759557</v>
      </c>
      <c r="D356" s="3">
        <v>-1.42760499999999</v>
      </c>
      <c r="E356" s="3">
        <v>-2.23355248438819</v>
      </c>
      <c r="F356" s="3">
        <v>-2.23355248438819</v>
      </c>
      <c r="G356" s="3">
        <v>62.488734999999998</v>
      </c>
      <c r="H356" s="3">
        <v>-25.846302581927599</v>
      </c>
      <c r="I356" s="3">
        <v>63.997925000000002</v>
      </c>
      <c r="J356" s="3">
        <v>64.242660000000001</v>
      </c>
      <c r="K356" s="3">
        <v>62.488734999999998</v>
      </c>
      <c r="L356" s="3">
        <v>-25.846302581927599</v>
      </c>
    </row>
    <row r="357" spans="1:12" ht="15" customHeight="1" x14ac:dyDescent="0.25">
      <c r="A357" s="101">
        <v>42958</v>
      </c>
      <c r="B357" s="3">
        <v>60.571648000000003</v>
      </c>
      <c r="C357" s="99">
        <v>1094141</v>
      </c>
      <c r="D357" s="3">
        <v>-1.91708699999999</v>
      </c>
      <c r="E357" s="3">
        <v>-3.0678921568823401</v>
      </c>
      <c r="F357" s="3">
        <v>-3.0678921568823401</v>
      </c>
      <c r="G357" s="3">
        <v>60.571648000000003</v>
      </c>
      <c r="H357" s="3">
        <v>-28.121258049054902</v>
      </c>
      <c r="I357" s="3">
        <v>61.672955000000002</v>
      </c>
      <c r="J357" s="3">
        <v>61.91769</v>
      </c>
      <c r="K357" s="3">
        <v>60.571648000000003</v>
      </c>
      <c r="L357" s="3">
        <v>-28.121258049054902</v>
      </c>
    </row>
    <row r="358" spans="1:12" ht="15" customHeight="1" x14ac:dyDescent="0.25">
      <c r="A358" s="101">
        <v>42961</v>
      </c>
      <c r="B358" s="3">
        <v>61.672955000000002</v>
      </c>
      <c r="C358" s="99">
        <v>475810</v>
      </c>
      <c r="D358" s="3">
        <v>1.10130699999999</v>
      </c>
      <c r="E358" s="3">
        <v>1.8181889322212299</v>
      </c>
      <c r="F358" s="3">
        <v>1.8181889322212299</v>
      </c>
      <c r="G358" s="3">
        <v>61.672955000000002</v>
      </c>
      <c r="H358" s="3">
        <v>-26.814366718282901</v>
      </c>
      <c r="I358" s="3">
        <v>60.938744</v>
      </c>
      <c r="J358" s="3">
        <v>61.876896000000002</v>
      </c>
      <c r="K358" s="3">
        <v>60.938744</v>
      </c>
      <c r="L358" s="3">
        <v>-26.814366718282901</v>
      </c>
    </row>
    <row r="359" spans="1:12" ht="15" customHeight="1" x14ac:dyDescent="0.25">
      <c r="A359" s="101">
        <v>42962</v>
      </c>
      <c r="B359" s="3">
        <v>61.713740000000001</v>
      </c>
      <c r="C359" s="99">
        <v>412109</v>
      </c>
      <c r="D359" s="3">
        <v>4.0784999999999599E-2</v>
      </c>
      <c r="E359" s="3">
        <v>6.6131094253552E-2</v>
      </c>
      <c r="F359" s="3">
        <v>6.6131094253552E-2</v>
      </c>
      <c r="G359" s="3">
        <v>61.713740000000001</v>
      </c>
      <c r="H359" s="3">
        <v>-26.765968258157301</v>
      </c>
      <c r="I359" s="3">
        <v>61.876896000000002</v>
      </c>
      <c r="J359" s="3">
        <v>62.243996000000003</v>
      </c>
      <c r="K359" s="3">
        <v>61.509791999999997</v>
      </c>
      <c r="L359" s="3">
        <v>-26.765968258157301</v>
      </c>
    </row>
    <row r="360" spans="1:12" ht="15" customHeight="1" x14ac:dyDescent="0.25">
      <c r="A360" s="101">
        <v>42963</v>
      </c>
      <c r="B360" s="3">
        <v>61.999268000000001</v>
      </c>
      <c r="C360" s="99">
        <v>399656</v>
      </c>
      <c r="D360" s="3">
        <v>0.285527999999999</v>
      </c>
      <c r="E360" s="3">
        <v>0.46266520227100599</v>
      </c>
      <c r="F360" s="3">
        <v>0.46266520227100599</v>
      </c>
      <c r="G360" s="3">
        <v>61.999268000000001</v>
      </c>
      <c r="H360" s="3">
        <v>-26.427139877067699</v>
      </c>
      <c r="I360" s="3">
        <v>61.91769</v>
      </c>
      <c r="J360" s="3">
        <v>62.284785999999997</v>
      </c>
      <c r="K360" s="3">
        <v>61.387436000000001</v>
      </c>
      <c r="L360" s="3">
        <v>-26.427139877067699</v>
      </c>
    </row>
    <row r="361" spans="1:12" ht="15" customHeight="1" x14ac:dyDescent="0.25">
      <c r="A361" s="101">
        <v>42964</v>
      </c>
      <c r="B361" s="3">
        <v>61.795319999999997</v>
      </c>
      <c r="C361" s="99">
        <v>449432</v>
      </c>
      <c r="D361" s="3">
        <v>-0.20394800000000399</v>
      </c>
      <c r="E361" s="3">
        <v>-0.32895227085585299</v>
      </c>
      <c r="F361" s="3">
        <v>-0.32895227085585299</v>
      </c>
      <c r="G361" s="3">
        <v>61.795319999999997</v>
      </c>
      <c r="H361" s="3">
        <v>-26.6691594711757</v>
      </c>
      <c r="I361" s="3">
        <v>61.999268000000001</v>
      </c>
      <c r="J361" s="3">
        <v>62.040053999999998</v>
      </c>
      <c r="K361" s="3">
        <v>61.265064000000002</v>
      </c>
      <c r="L361" s="3">
        <v>-26.6691594711757</v>
      </c>
    </row>
    <row r="362" spans="1:12" ht="15" customHeight="1" x14ac:dyDescent="0.25">
      <c r="A362" s="101">
        <v>42965</v>
      </c>
      <c r="B362" s="3">
        <v>61.428215000000002</v>
      </c>
      <c r="C362" s="99">
        <v>391247</v>
      </c>
      <c r="D362" s="3">
        <v>-0.36710499999999502</v>
      </c>
      <c r="E362" s="3">
        <v>-0.59406602312277401</v>
      </c>
      <c r="F362" s="3">
        <v>-0.59406602312277401</v>
      </c>
      <c r="G362" s="3">
        <v>61.428215000000002</v>
      </c>
      <c r="H362" s="3">
        <v>-27.1047930792278</v>
      </c>
      <c r="I362" s="3">
        <v>61.183480000000003</v>
      </c>
      <c r="J362" s="3">
        <v>61.713740000000001</v>
      </c>
      <c r="K362" s="3">
        <v>60.775590000000001</v>
      </c>
      <c r="L362" s="3">
        <v>-27.1047930792278</v>
      </c>
    </row>
    <row r="363" spans="1:12" ht="15" customHeight="1" x14ac:dyDescent="0.25">
      <c r="A363" s="101">
        <v>42968</v>
      </c>
      <c r="B363" s="3">
        <v>60.490074</v>
      </c>
      <c r="C363" s="99">
        <v>523158</v>
      </c>
      <c r="D363" s="3">
        <v>-0.938141000000001</v>
      </c>
      <c r="E363" s="3">
        <v>-1.52721514046925</v>
      </c>
      <c r="F363" s="3">
        <v>-1.52721514046925</v>
      </c>
      <c r="G363" s="3">
        <v>60.490074</v>
      </c>
      <c r="H363" s="3">
        <v>-28.218059715998201</v>
      </c>
      <c r="I363" s="3">
        <v>61.183480000000003</v>
      </c>
      <c r="J363" s="3">
        <v>61.591377000000001</v>
      </c>
      <c r="K363" s="3">
        <v>60.082175999999997</v>
      </c>
      <c r="L363" s="3">
        <v>-28.218059715998201</v>
      </c>
    </row>
    <row r="364" spans="1:12" ht="15" customHeight="1" x14ac:dyDescent="0.25">
      <c r="A364" s="101">
        <v>42969</v>
      </c>
      <c r="B364" s="3">
        <v>60.897964000000002</v>
      </c>
      <c r="C364" s="99">
        <v>459434</v>
      </c>
      <c r="D364" s="3">
        <v>0.40789000000000097</v>
      </c>
      <c r="E364" s="3">
        <v>0.67430897836231396</v>
      </c>
      <c r="F364" s="3">
        <v>0.67430897836231396</v>
      </c>
      <c r="G364" s="3">
        <v>60.897964000000002</v>
      </c>
      <c r="H364" s="3">
        <v>-27.7340276478206</v>
      </c>
      <c r="I364" s="3">
        <v>60.612445999999998</v>
      </c>
      <c r="J364" s="3">
        <v>61.142696000000001</v>
      </c>
      <c r="K364" s="3">
        <v>60.530856999999997</v>
      </c>
      <c r="L364" s="3">
        <v>-27.7340276478206</v>
      </c>
    </row>
    <row r="365" spans="1:12" ht="15" customHeight="1" x14ac:dyDescent="0.25">
      <c r="A365" s="101">
        <v>42970</v>
      </c>
      <c r="B365" s="3">
        <v>60.857165999999999</v>
      </c>
      <c r="C365" s="99">
        <v>285218</v>
      </c>
      <c r="D365" s="3">
        <v>-4.0798000000002298E-2</v>
      </c>
      <c r="E365" s="3">
        <v>-6.6994029554090506E-2</v>
      </c>
      <c r="F365" s="3">
        <v>-6.6994029554090506E-2</v>
      </c>
      <c r="G365" s="3">
        <v>60.857165999999999</v>
      </c>
      <c r="H365" s="3">
        <v>-27.7824415346957</v>
      </c>
      <c r="I365" s="3">
        <v>60.816386999999999</v>
      </c>
      <c r="J365" s="3">
        <v>61.265064000000002</v>
      </c>
      <c r="K365" s="3">
        <v>60.694015999999998</v>
      </c>
      <c r="L365" s="3">
        <v>-27.7824415346957</v>
      </c>
    </row>
    <row r="366" spans="1:12" ht="15" customHeight="1" x14ac:dyDescent="0.25">
      <c r="A366" s="101">
        <v>42971</v>
      </c>
      <c r="B366" s="3">
        <v>60.694015999999998</v>
      </c>
      <c r="C366" s="99">
        <v>283897</v>
      </c>
      <c r="D366" s="3">
        <v>-0.16315000000000099</v>
      </c>
      <c r="E366" s="3">
        <v>-0.26808675251160902</v>
      </c>
      <c r="F366" s="3">
        <v>-0.26808675251160902</v>
      </c>
      <c r="G366" s="3">
        <v>60.694015999999998</v>
      </c>
      <c r="H366" s="3">
        <v>-27.976047241928502</v>
      </c>
      <c r="I366" s="3">
        <v>60.490074</v>
      </c>
      <c r="J366" s="3">
        <v>61.061120000000003</v>
      </c>
      <c r="K366" s="3">
        <v>60.490074</v>
      </c>
      <c r="L366" s="3">
        <v>-27.976047241928502</v>
      </c>
    </row>
    <row r="367" spans="1:12" ht="15" customHeight="1" x14ac:dyDescent="0.25">
      <c r="A367" s="101">
        <v>42972</v>
      </c>
      <c r="B367" s="3">
        <v>60.000599999999999</v>
      </c>
      <c r="C367" s="99">
        <v>428691</v>
      </c>
      <c r="D367" s="3">
        <v>-0.69341599999999903</v>
      </c>
      <c r="E367" s="3">
        <v>-1.14247836228204</v>
      </c>
      <c r="F367" s="3">
        <v>-1.14247836228204</v>
      </c>
      <c r="G367" s="3">
        <v>60.000599999999999</v>
      </c>
      <c r="H367" s="3">
        <v>-28.798905317849702</v>
      </c>
      <c r="I367" s="3">
        <v>60.775590000000001</v>
      </c>
      <c r="J367" s="3">
        <v>61.020325</v>
      </c>
      <c r="K367" s="3">
        <v>60.000599999999999</v>
      </c>
      <c r="L367" s="3">
        <v>-28.798905317849702</v>
      </c>
    </row>
    <row r="368" spans="1:12" ht="15" customHeight="1" x14ac:dyDescent="0.25">
      <c r="A368" s="101">
        <v>42975</v>
      </c>
      <c r="B368" s="3">
        <v>59.959816000000004</v>
      </c>
      <c r="C368" s="99">
        <v>208980</v>
      </c>
      <c r="D368" s="3">
        <v>-4.0784000000002103E-2</v>
      </c>
      <c r="E368" s="3">
        <v>-6.7972653606795899E-2</v>
      </c>
      <c r="F368" s="3">
        <v>-6.7972653606795899E-2</v>
      </c>
      <c r="G368" s="3">
        <v>59.959816000000004</v>
      </c>
      <c r="H368" s="3">
        <v>-28.847302591302299</v>
      </c>
      <c r="I368" s="3">
        <v>59.959816000000004</v>
      </c>
      <c r="J368" s="3">
        <v>60.816386999999999</v>
      </c>
      <c r="K368" s="3">
        <v>59.919024999999998</v>
      </c>
      <c r="L368" s="3">
        <v>-28.847302591302299</v>
      </c>
    </row>
    <row r="369" spans="1:12" ht="15" customHeight="1" x14ac:dyDescent="0.25">
      <c r="A369" s="101">
        <v>42976</v>
      </c>
      <c r="B369" s="3">
        <v>60.286133</v>
      </c>
      <c r="C369" s="99">
        <v>537116</v>
      </c>
      <c r="D369" s="3">
        <v>0.32631700000000302</v>
      </c>
      <c r="E369" s="3">
        <v>0.54422615306224298</v>
      </c>
      <c r="F369" s="3">
        <v>0.54422615306224298</v>
      </c>
      <c r="G369" s="3">
        <v>60.286133</v>
      </c>
      <c r="H369" s="3">
        <v>-28.460071003394901</v>
      </c>
      <c r="I369" s="3">
        <v>59.715076000000003</v>
      </c>
      <c r="J369" s="3">
        <v>60.571648000000003</v>
      </c>
      <c r="K369" s="3">
        <v>59.225610000000003</v>
      </c>
      <c r="L369" s="3">
        <v>-28.460071003394901</v>
      </c>
    </row>
    <row r="370" spans="1:12" ht="15" customHeight="1" x14ac:dyDescent="0.25">
      <c r="A370" s="101">
        <v>42977</v>
      </c>
      <c r="B370" s="3">
        <v>59.796658000000001</v>
      </c>
      <c r="C370" s="99">
        <v>471438</v>
      </c>
      <c r="D370" s="3">
        <v>-0.489474999999998</v>
      </c>
      <c r="E370" s="3">
        <v>-0.81191971626376402</v>
      </c>
      <c r="F370" s="3">
        <v>-0.81191971626376402</v>
      </c>
      <c r="G370" s="3">
        <v>59.796658000000001</v>
      </c>
      <c r="H370" s="3">
        <v>-29.040917791919401</v>
      </c>
      <c r="I370" s="3">
        <v>60.530856999999997</v>
      </c>
      <c r="J370" s="3">
        <v>60.775590000000001</v>
      </c>
      <c r="K370" s="3">
        <v>59.429549999999999</v>
      </c>
      <c r="L370" s="3">
        <v>-29.040917791919401</v>
      </c>
    </row>
    <row r="371" spans="1:12" ht="15" customHeight="1" x14ac:dyDescent="0.25">
      <c r="A371" s="101">
        <v>42978</v>
      </c>
      <c r="B371" s="3">
        <v>60.530856999999997</v>
      </c>
      <c r="C371" s="99">
        <v>334297</v>
      </c>
      <c r="D371" s="3">
        <v>0.73419899999999605</v>
      </c>
      <c r="E371" s="3">
        <v>1.22782614372862</v>
      </c>
      <c r="F371" s="3">
        <v>1.22782614372862</v>
      </c>
      <c r="G371" s="3">
        <v>60.530856999999997</v>
      </c>
      <c r="H371" s="3">
        <v>-28.1696636292187</v>
      </c>
      <c r="I371" s="3">
        <v>59.959816000000004</v>
      </c>
      <c r="J371" s="3">
        <v>60.734802000000002</v>
      </c>
      <c r="K371" s="3">
        <v>59.837449999999997</v>
      </c>
      <c r="L371" s="3">
        <v>-28.1696636292187</v>
      </c>
    </row>
    <row r="372" spans="1:12" ht="15" customHeight="1" x14ac:dyDescent="0.25">
      <c r="A372" s="101">
        <v>42979</v>
      </c>
      <c r="B372" s="3">
        <v>60.938744</v>
      </c>
      <c r="C372" s="99">
        <v>312154</v>
      </c>
      <c r="D372" s="3">
        <v>0.407887000000002</v>
      </c>
      <c r="E372" s="3">
        <v>0.67384970280530698</v>
      </c>
      <c r="F372" s="3">
        <v>0.67384970280530698</v>
      </c>
      <c r="G372" s="3">
        <v>60.938744</v>
      </c>
      <c r="H372" s="3">
        <v>-27.685635121060201</v>
      </c>
      <c r="I372" s="3">
        <v>60.938744</v>
      </c>
      <c r="J372" s="3">
        <v>61.265064000000002</v>
      </c>
      <c r="K372" s="3">
        <v>60.612445999999998</v>
      </c>
      <c r="L372" s="3">
        <v>-27.685635121060201</v>
      </c>
    </row>
    <row r="373" spans="1:12" ht="15" customHeight="1" x14ac:dyDescent="0.25">
      <c r="A373" s="101">
        <v>42982</v>
      </c>
      <c r="B373" s="3">
        <v>59.021659999999997</v>
      </c>
      <c r="C373" s="99">
        <v>2701163</v>
      </c>
      <c r="D373" s="3">
        <v>-1.917084</v>
      </c>
      <c r="E373" s="3">
        <v>-3.14591977806435</v>
      </c>
      <c r="F373" s="3">
        <v>-3.14591977806435</v>
      </c>
      <c r="G373" s="3">
        <v>59.021659999999997</v>
      </c>
      <c r="H373" s="3">
        <v>-29.960587028168401</v>
      </c>
      <c r="I373" s="3">
        <v>60.653224999999999</v>
      </c>
      <c r="J373" s="3">
        <v>60.694015999999998</v>
      </c>
      <c r="K373" s="3">
        <v>57.675629999999998</v>
      </c>
      <c r="L373" s="3">
        <v>-29.960587028168401</v>
      </c>
    </row>
    <row r="374" spans="1:12" ht="15" customHeight="1" x14ac:dyDescent="0.25">
      <c r="A374" s="101">
        <v>42983</v>
      </c>
      <c r="B374" s="3">
        <v>58.001944999999999</v>
      </c>
      <c r="C374" s="99">
        <v>721696</v>
      </c>
      <c r="D374" s="3">
        <v>-1.0197149999999899</v>
      </c>
      <c r="E374" s="3">
        <v>-1.7276962389739601</v>
      </c>
      <c r="F374" s="3">
        <v>-1.7276962389739601</v>
      </c>
      <c r="G374" s="3">
        <v>58.001944999999999</v>
      </c>
      <c r="H374" s="3">
        <v>-31.170655331882099</v>
      </c>
      <c r="I374" s="3">
        <v>59.021659999999997</v>
      </c>
      <c r="J374" s="3">
        <v>59.429549999999999</v>
      </c>
      <c r="K374" s="3">
        <v>57.96116</v>
      </c>
      <c r="L374" s="3">
        <v>-31.170655331882099</v>
      </c>
    </row>
    <row r="375" spans="1:12" ht="15" customHeight="1" x14ac:dyDescent="0.25">
      <c r="A375" s="101">
        <v>42984</v>
      </c>
      <c r="B375" s="3">
        <v>57.675629999999998</v>
      </c>
      <c r="C375" s="99">
        <v>663288</v>
      </c>
      <c r="D375" s="3">
        <v>-0.32631500000000102</v>
      </c>
      <c r="E375" s="3">
        <v>-0.56259320269346202</v>
      </c>
      <c r="F375" s="3">
        <v>-0.56259320269346202</v>
      </c>
      <c r="G375" s="3">
        <v>57.675629999999998</v>
      </c>
      <c r="H375" s="3">
        <v>-31.5578845464434</v>
      </c>
      <c r="I375" s="3">
        <v>57.757213999999998</v>
      </c>
      <c r="J375" s="3">
        <v>58.001944999999999</v>
      </c>
      <c r="K375" s="3">
        <v>57.023006000000002</v>
      </c>
      <c r="L375" s="3">
        <v>-31.5578845464434</v>
      </c>
    </row>
    <row r="376" spans="1:12" ht="15" customHeight="1" x14ac:dyDescent="0.25">
      <c r="A376" s="101">
        <v>42985</v>
      </c>
      <c r="B376" s="3">
        <v>58.899296</v>
      </c>
      <c r="C376" s="99">
        <v>544686</v>
      </c>
      <c r="D376" s="3">
        <v>1.2236659999999999</v>
      </c>
      <c r="E376" s="3">
        <v>2.1216343887357598</v>
      </c>
      <c r="F376" s="3">
        <v>2.1216343887357598</v>
      </c>
      <c r="G376" s="3">
        <v>58.899296</v>
      </c>
      <c r="H376" s="3">
        <v>-30.1057930886025</v>
      </c>
      <c r="I376" s="3">
        <v>57.920360000000002</v>
      </c>
      <c r="J376" s="3">
        <v>59.144039999999997</v>
      </c>
      <c r="K376" s="3">
        <v>57.920360000000002</v>
      </c>
      <c r="L376" s="3">
        <v>-30.1057930886025</v>
      </c>
    </row>
    <row r="377" spans="1:12" ht="15" customHeight="1" x14ac:dyDescent="0.25">
      <c r="A377" s="101">
        <v>42986</v>
      </c>
      <c r="B377" s="3">
        <v>59.103237</v>
      </c>
      <c r="C377" s="99">
        <v>431794</v>
      </c>
      <c r="D377" s="3">
        <v>0.20394100000000001</v>
      </c>
      <c r="E377" s="3">
        <v>0.34625371413607903</v>
      </c>
      <c r="F377" s="3">
        <v>0.34625371413607903</v>
      </c>
      <c r="G377" s="3">
        <v>59.103237</v>
      </c>
      <c r="H377" s="3">
        <v>-29.863781801205899</v>
      </c>
      <c r="I377" s="3">
        <v>58.899296</v>
      </c>
      <c r="J377" s="3">
        <v>59.225610000000003</v>
      </c>
      <c r="K377" s="3">
        <v>58.491405</v>
      </c>
      <c r="L377" s="3">
        <v>-29.863781801205899</v>
      </c>
    </row>
    <row r="378" spans="1:12" ht="15" customHeight="1" x14ac:dyDescent="0.25">
      <c r="A378" s="101">
        <v>42989</v>
      </c>
      <c r="B378" s="3">
        <v>60.000599999999999</v>
      </c>
      <c r="C378" s="99">
        <v>502117</v>
      </c>
      <c r="D378" s="3">
        <v>0.89736299999999802</v>
      </c>
      <c r="E378" s="3">
        <v>1.5182975511138099</v>
      </c>
      <c r="F378" s="3">
        <v>1.5182975511138099</v>
      </c>
      <c r="G378" s="3">
        <v>60.000599999999999</v>
      </c>
      <c r="H378" s="3">
        <v>-28.798905317849702</v>
      </c>
      <c r="I378" s="3">
        <v>59.225610000000003</v>
      </c>
      <c r="J378" s="3">
        <v>60.326909999999998</v>
      </c>
      <c r="K378" s="3">
        <v>59.225610000000003</v>
      </c>
      <c r="L378" s="3">
        <v>-28.798905317849702</v>
      </c>
    </row>
    <row r="379" spans="1:12" ht="15" customHeight="1" x14ac:dyDescent="0.25">
      <c r="A379" s="101">
        <v>42990</v>
      </c>
      <c r="B379" s="3">
        <v>60.04139</v>
      </c>
      <c r="C379" s="99">
        <v>346914</v>
      </c>
      <c r="D379" s="3">
        <v>4.07900000000012E-2</v>
      </c>
      <c r="E379" s="3">
        <v>6.7982653506803895E-2</v>
      </c>
      <c r="F379" s="3">
        <v>6.7982653506803895E-2</v>
      </c>
      <c r="G379" s="3">
        <v>60.04139</v>
      </c>
      <c r="H379" s="3">
        <v>-28.750500924358899</v>
      </c>
      <c r="I379" s="3">
        <v>59.959816000000004</v>
      </c>
      <c r="J379" s="3">
        <v>60.326909999999998</v>
      </c>
      <c r="K379" s="3">
        <v>59.592716000000003</v>
      </c>
      <c r="L379" s="3">
        <v>-28.750500924358899</v>
      </c>
    </row>
    <row r="380" spans="1:12" ht="15" customHeight="1" x14ac:dyDescent="0.25">
      <c r="A380" s="101">
        <v>42991</v>
      </c>
      <c r="B380" s="3">
        <v>59.225610000000003</v>
      </c>
      <c r="C380" s="99">
        <v>528424</v>
      </c>
      <c r="D380" s="3">
        <v>-0.81577999999999595</v>
      </c>
      <c r="E380" s="3">
        <v>-1.35869605950161</v>
      </c>
      <c r="F380" s="3">
        <v>-1.35869605950161</v>
      </c>
      <c r="G380" s="3">
        <v>59.225610000000003</v>
      </c>
      <c r="H380" s="3">
        <v>-29.718565060714301</v>
      </c>
      <c r="I380" s="3">
        <v>60.04139</v>
      </c>
      <c r="J380" s="3">
        <v>60.286133</v>
      </c>
      <c r="K380" s="3">
        <v>59.062460000000002</v>
      </c>
      <c r="L380" s="3">
        <v>-29.718565060714301</v>
      </c>
    </row>
    <row r="381" spans="1:12" ht="15" customHeight="1" x14ac:dyDescent="0.25">
      <c r="A381" s="101">
        <v>42992</v>
      </c>
      <c r="B381" s="3">
        <v>59.633499999999998</v>
      </c>
      <c r="C381" s="99">
        <v>347603</v>
      </c>
      <c r="D381" s="3">
        <v>0.40788999999999398</v>
      </c>
      <c r="E381" s="3">
        <v>0.68870544347283602</v>
      </c>
      <c r="F381" s="3">
        <v>0.68870544347283602</v>
      </c>
      <c r="G381" s="3">
        <v>59.633499999999998</v>
      </c>
      <c r="H381" s="3">
        <v>-29.2345329925366</v>
      </c>
      <c r="I381" s="3">
        <v>59.225610000000003</v>
      </c>
      <c r="J381" s="3">
        <v>59.755870000000002</v>
      </c>
      <c r="K381" s="3">
        <v>58.858513000000002</v>
      </c>
      <c r="L381" s="3">
        <v>-29.2345329925366</v>
      </c>
    </row>
    <row r="382" spans="1:12" ht="15" customHeight="1" x14ac:dyDescent="0.25">
      <c r="A382" s="101">
        <v>42993</v>
      </c>
      <c r="B382" s="3">
        <v>58.817720000000001</v>
      </c>
      <c r="C382" s="99">
        <v>945293</v>
      </c>
      <c r="D382" s="3">
        <v>-0.81577999999999595</v>
      </c>
      <c r="E382" s="3">
        <v>-1.36798946900651</v>
      </c>
      <c r="F382" s="3">
        <v>-1.36798946900651</v>
      </c>
      <c r="G382" s="3">
        <v>58.817720000000001</v>
      </c>
      <c r="H382" s="3">
        <v>-30.202597128891998</v>
      </c>
      <c r="I382" s="3">
        <v>59.592716000000003</v>
      </c>
      <c r="J382" s="3">
        <v>60.000599999999999</v>
      </c>
      <c r="K382" s="3">
        <v>58.613773000000002</v>
      </c>
      <c r="L382" s="3">
        <v>-30.202597128891998</v>
      </c>
    </row>
    <row r="383" spans="1:12" ht="15" customHeight="1" x14ac:dyDescent="0.25">
      <c r="A383" s="101">
        <v>42996</v>
      </c>
      <c r="B383" s="3">
        <v>59.184826000000001</v>
      </c>
      <c r="C383" s="99">
        <v>554243</v>
      </c>
      <c r="D383" s="3">
        <v>0.36710599999999899</v>
      </c>
      <c r="E383" s="3">
        <v>0.624141840248149</v>
      </c>
      <c r="F383" s="3">
        <v>0.624141840248149</v>
      </c>
      <c r="G383" s="3">
        <v>59.184826000000001</v>
      </c>
      <c r="H383" s="3">
        <v>-29.766962334166799</v>
      </c>
      <c r="I383" s="3">
        <v>58.940089999999998</v>
      </c>
      <c r="J383" s="3">
        <v>59.755870000000002</v>
      </c>
      <c r="K383" s="3">
        <v>58.532200000000003</v>
      </c>
      <c r="L383" s="3">
        <v>-29.766962334166799</v>
      </c>
    </row>
    <row r="384" spans="1:12" ht="15" customHeight="1" x14ac:dyDescent="0.25">
      <c r="A384" s="101">
        <v>42997</v>
      </c>
      <c r="B384" s="3">
        <v>58.736145</v>
      </c>
      <c r="C384" s="99">
        <v>457195</v>
      </c>
      <c r="D384" s="3">
        <v>-0.448681</v>
      </c>
      <c r="E384" s="3">
        <v>-0.75810140930380099</v>
      </c>
      <c r="F384" s="3">
        <v>-0.75810140930380099</v>
      </c>
      <c r="G384" s="3">
        <v>58.736145</v>
      </c>
      <c r="H384" s="3">
        <v>-30.299399982508401</v>
      </c>
      <c r="I384" s="3">
        <v>59.184826000000001</v>
      </c>
      <c r="J384" s="3">
        <v>59.184826000000001</v>
      </c>
      <c r="K384" s="3">
        <v>58.572989999999997</v>
      </c>
      <c r="L384" s="3">
        <v>-30.299399982508401</v>
      </c>
    </row>
    <row r="385" spans="1:12" ht="15" customHeight="1" x14ac:dyDescent="0.25">
      <c r="A385" s="101">
        <v>42998</v>
      </c>
      <c r="B385" s="3">
        <v>58.65457</v>
      </c>
      <c r="C385" s="99">
        <v>533745</v>
      </c>
      <c r="D385" s="3">
        <v>-8.15750000000008E-2</v>
      </c>
      <c r="E385" s="3">
        <v>-0.13888381677075101</v>
      </c>
      <c r="F385" s="3">
        <v>-0.13888381677075101</v>
      </c>
      <c r="G385" s="3">
        <v>58.65457</v>
      </c>
      <c r="H385" s="3">
        <v>-30.3962028361248</v>
      </c>
      <c r="I385" s="3">
        <v>58.736145</v>
      </c>
      <c r="J385" s="3">
        <v>59.184826000000001</v>
      </c>
      <c r="K385" s="3">
        <v>58.450623</v>
      </c>
      <c r="L385" s="3">
        <v>-30.3962028361248</v>
      </c>
    </row>
    <row r="386" spans="1:12" ht="15" customHeight="1" x14ac:dyDescent="0.25">
      <c r="A386" s="101">
        <v>42999</v>
      </c>
      <c r="B386" s="3">
        <v>58.042732000000001</v>
      </c>
      <c r="C386" s="99">
        <v>773472</v>
      </c>
      <c r="D386" s="3">
        <v>-0.61183799999999799</v>
      </c>
      <c r="E386" s="3">
        <v>-1.04312076620798</v>
      </c>
      <c r="F386" s="3">
        <v>-1.04312076620798</v>
      </c>
      <c r="G386" s="3">
        <v>58.042732000000001</v>
      </c>
      <c r="H386" s="3">
        <v>-31.122254498410499</v>
      </c>
      <c r="I386" s="3">
        <v>58.613773000000002</v>
      </c>
      <c r="J386" s="3">
        <v>58.899296</v>
      </c>
      <c r="K386" s="3">
        <v>57.879573999999998</v>
      </c>
      <c r="L386" s="3">
        <v>-31.122254498410499</v>
      </c>
    </row>
    <row r="387" spans="1:12" ht="15" customHeight="1" x14ac:dyDescent="0.25">
      <c r="A387" s="101">
        <v>43000</v>
      </c>
      <c r="B387" s="3">
        <v>60.571648000000003</v>
      </c>
      <c r="C387" s="99">
        <v>1627712</v>
      </c>
      <c r="D387" s="3">
        <v>2.5289160000000002</v>
      </c>
      <c r="E387" s="3">
        <v>4.3569899500940101</v>
      </c>
      <c r="F387" s="3">
        <v>4.3569899500940101</v>
      </c>
      <c r="G387" s="3">
        <v>60.571648000000003</v>
      </c>
      <c r="H387" s="3">
        <v>-28.121258049054902</v>
      </c>
      <c r="I387" s="3">
        <v>58.08352</v>
      </c>
      <c r="J387" s="3">
        <v>61.387436000000001</v>
      </c>
      <c r="K387" s="3">
        <v>57.920360000000002</v>
      </c>
      <c r="L387" s="3">
        <v>-28.121258049054902</v>
      </c>
    </row>
    <row r="388" spans="1:12" ht="15" customHeight="1" x14ac:dyDescent="0.25">
      <c r="A388" s="101">
        <v>43003</v>
      </c>
      <c r="B388" s="3">
        <v>60.612445999999998</v>
      </c>
      <c r="C388" s="99">
        <v>738656</v>
      </c>
      <c r="D388" s="3">
        <v>4.0797999999995199E-2</v>
      </c>
      <c r="E388" s="3">
        <v>6.7354944676423195E-2</v>
      </c>
      <c r="F388" s="3">
        <v>6.7354944676423195E-2</v>
      </c>
      <c r="G388" s="3">
        <v>60.612445999999998</v>
      </c>
      <c r="H388" s="3">
        <v>-28.072844162179699</v>
      </c>
      <c r="I388" s="3">
        <v>60.897964000000002</v>
      </c>
      <c r="J388" s="3">
        <v>61.101902000000003</v>
      </c>
      <c r="K388" s="3">
        <v>60.122967000000003</v>
      </c>
      <c r="L388" s="3">
        <v>-28.072844162179699</v>
      </c>
    </row>
    <row r="389" spans="1:12" ht="15" customHeight="1" x14ac:dyDescent="0.25">
      <c r="A389" s="101">
        <v>43004</v>
      </c>
      <c r="B389" s="3">
        <v>60.367705999999998</v>
      </c>
      <c r="C389" s="99">
        <v>585801</v>
      </c>
      <c r="D389" s="3">
        <v>-0.24474000000000001</v>
      </c>
      <c r="E389" s="3">
        <v>-0.40377845830541398</v>
      </c>
      <c r="F389" s="3">
        <v>-0.40377845830541398</v>
      </c>
      <c r="G389" s="3">
        <v>60.367705999999998</v>
      </c>
      <c r="H389" s="3">
        <v>-28.363270523124601</v>
      </c>
      <c r="I389" s="3">
        <v>60.571648000000003</v>
      </c>
      <c r="J389" s="3">
        <v>60.571648000000003</v>
      </c>
      <c r="K389" s="3">
        <v>59.796658000000001</v>
      </c>
      <c r="L389" s="3">
        <v>-28.363270523124601</v>
      </c>
    </row>
    <row r="390" spans="1:12" ht="15" customHeight="1" x14ac:dyDescent="0.25">
      <c r="A390" s="101">
        <v>43005</v>
      </c>
      <c r="B390" s="3">
        <v>59.755870000000002</v>
      </c>
      <c r="C390" s="99">
        <v>419109</v>
      </c>
      <c r="D390" s="3">
        <v>-0.61183599999999605</v>
      </c>
      <c r="E390" s="3">
        <v>-1.01351540507436</v>
      </c>
      <c r="F390" s="3">
        <v>-1.01351540507436</v>
      </c>
      <c r="G390" s="3">
        <v>59.755870000000002</v>
      </c>
      <c r="H390" s="3">
        <v>-29.0893198120642</v>
      </c>
      <c r="I390" s="3">
        <v>60.449280000000002</v>
      </c>
      <c r="J390" s="3">
        <v>60.612445999999998</v>
      </c>
      <c r="K390" s="3">
        <v>59.715076000000003</v>
      </c>
      <c r="L390" s="3">
        <v>-29.0893198120642</v>
      </c>
    </row>
    <row r="391" spans="1:12" ht="15" customHeight="1" x14ac:dyDescent="0.25">
      <c r="A391" s="101">
        <v>43006</v>
      </c>
      <c r="B391" s="3">
        <v>59.755870000000002</v>
      </c>
      <c r="C391" s="99">
        <v>404148</v>
      </c>
      <c r="D391" s="3"/>
      <c r="E391" s="3"/>
      <c r="F391" s="3"/>
      <c r="G391" s="3">
        <v>59.755870000000002</v>
      </c>
      <c r="H391" s="3">
        <v>-29.0893198120642</v>
      </c>
      <c r="I391" s="3">
        <v>59.755870000000002</v>
      </c>
      <c r="J391" s="3">
        <v>59.959816000000004</v>
      </c>
      <c r="K391" s="3">
        <v>59.225610000000003</v>
      </c>
      <c r="L391" s="3">
        <v>-29.0893198120642</v>
      </c>
    </row>
    <row r="392" spans="1:12" ht="15" customHeight="1" x14ac:dyDescent="0.25">
      <c r="A392" s="101">
        <v>43007</v>
      </c>
      <c r="B392" s="3">
        <v>60.571648000000003</v>
      </c>
      <c r="C392" s="99">
        <v>652914</v>
      </c>
      <c r="D392" s="3">
        <v>0.815778000000001</v>
      </c>
      <c r="E392" s="3">
        <v>1.36518470905033</v>
      </c>
      <c r="F392" s="3">
        <v>1.36518470905033</v>
      </c>
      <c r="G392" s="3">
        <v>60.571648000000003</v>
      </c>
      <c r="H392" s="3">
        <v>-28.121258049054902</v>
      </c>
      <c r="I392" s="3">
        <v>59.796658000000001</v>
      </c>
      <c r="J392" s="3">
        <v>60.897964000000002</v>
      </c>
      <c r="K392" s="3">
        <v>59.511135000000003</v>
      </c>
      <c r="L392" s="3">
        <v>-28.121258049054902</v>
      </c>
    </row>
    <row r="393" spans="1:12" ht="15" customHeight="1" x14ac:dyDescent="0.25">
      <c r="A393" s="101">
        <v>43010</v>
      </c>
      <c r="B393" s="3">
        <v>60.449280000000002</v>
      </c>
      <c r="C393" s="99">
        <v>485159</v>
      </c>
      <c r="D393" s="3">
        <v>-0.122368000000001</v>
      </c>
      <c r="E393" s="3">
        <v>-0.20202190965648001</v>
      </c>
      <c r="F393" s="3">
        <v>-0.20202190965648001</v>
      </c>
      <c r="G393" s="3">
        <v>60.449280000000002</v>
      </c>
      <c r="H393" s="3">
        <v>-28.266468856181199</v>
      </c>
      <c r="I393" s="3">
        <v>60.694015999999998</v>
      </c>
      <c r="J393" s="3">
        <v>61.346637999999999</v>
      </c>
      <c r="K393" s="3">
        <v>60.122967000000003</v>
      </c>
      <c r="L393" s="3">
        <v>-28.266468856181199</v>
      </c>
    </row>
    <row r="394" spans="1:12" ht="15" customHeight="1" x14ac:dyDescent="0.25">
      <c r="A394" s="101">
        <v>43011</v>
      </c>
      <c r="B394" s="3">
        <v>61.836105000000003</v>
      </c>
      <c r="C394" s="99">
        <v>929264</v>
      </c>
      <c r="D394" s="3">
        <v>1.386825</v>
      </c>
      <c r="E394" s="3">
        <v>2.2941960599034399</v>
      </c>
      <c r="F394" s="3">
        <v>2.2941960599034399</v>
      </c>
      <c r="G394" s="3">
        <v>61.836105000000003</v>
      </c>
      <c r="H394" s="3">
        <v>-26.620761011050099</v>
      </c>
      <c r="I394" s="3">
        <v>60.653224999999999</v>
      </c>
      <c r="J394" s="3">
        <v>61.999268000000001</v>
      </c>
      <c r="K394" s="3">
        <v>60.40849</v>
      </c>
      <c r="L394" s="3">
        <v>-26.620761011050099</v>
      </c>
    </row>
    <row r="395" spans="1:12" ht="15" customHeight="1" x14ac:dyDescent="0.25">
      <c r="A395" s="101">
        <v>43012</v>
      </c>
      <c r="B395" s="3">
        <v>59.715076000000003</v>
      </c>
      <c r="C395" s="99">
        <v>2271735</v>
      </c>
      <c r="D395" s="3">
        <v>-2.1210290000000001</v>
      </c>
      <c r="E395" s="3">
        <v>-3.4300818267903499</v>
      </c>
      <c r="F395" s="3">
        <v>-3.4300818267903499</v>
      </c>
      <c r="G395" s="3">
        <v>59.715076000000003</v>
      </c>
      <c r="H395" s="3">
        <v>-29.137728952247201</v>
      </c>
      <c r="I395" s="3">
        <v>60.490074</v>
      </c>
      <c r="J395" s="3">
        <v>60.612445999999998</v>
      </c>
      <c r="K395" s="3">
        <v>58.817720000000001</v>
      </c>
      <c r="L395" s="3">
        <v>-29.137728952247201</v>
      </c>
    </row>
    <row r="396" spans="1:12" ht="15" customHeight="1" x14ac:dyDescent="0.25">
      <c r="A396" s="101">
        <v>43013</v>
      </c>
      <c r="B396" s="3">
        <v>59.062460000000002</v>
      </c>
      <c r="C396" s="99">
        <v>1547981</v>
      </c>
      <c r="D396" s="3">
        <v>-0.65261600000000097</v>
      </c>
      <c r="E396" s="3">
        <v>-1.0928831439484401</v>
      </c>
      <c r="F396" s="3">
        <v>-1.0928831439484401</v>
      </c>
      <c r="G396" s="3">
        <v>59.062460000000002</v>
      </c>
      <c r="H396" s="3">
        <v>-29.912170767947099</v>
      </c>
      <c r="I396" s="3">
        <v>59.633499999999998</v>
      </c>
      <c r="J396" s="3">
        <v>59.633499999999998</v>
      </c>
      <c r="K396" s="3">
        <v>58.491405</v>
      </c>
      <c r="L396" s="3">
        <v>-29.912170767947099</v>
      </c>
    </row>
    <row r="397" spans="1:12" ht="15" customHeight="1" x14ac:dyDescent="0.25">
      <c r="A397" s="101">
        <v>43014</v>
      </c>
      <c r="B397" s="3">
        <v>59.307186000000002</v>
      </c>
      <c r="C397" s="99">
        <v>978590</v>
      </c>
      <c r="D397" s="3">
        <v>0.244726</v>
      </c>
      <c r="E397" s="3">
        <v>0.41435118008967797</v>
      </c>
      <c r="F397" s="3">
        <v>0.41435118008967797</v>
      </c>
      <c r="G397" s="3">
        <v>59.307186000000002</v>
      </c>
      <c r="H397" s="3">
        <v>-29.621761020424898</v>
      </c>
      <c r="I397" s="3">
        <v>58.980890000000002</v>
      </c>
      <c r="J397" s="3">
        <v>59.511135000000003</v>
      </c>
      <c r="K397" s="3">
        <v>58.450623</v>
      </c>
      <c r="L397" s="3">
        <v>-29.621761020424898</v>
      </c>
    </row>
    <row r="398" spans="1:12" ht="15" customHeight="1" x14ac:dyDescent="0.25">
      <c r="A398" s="101">
        <v>43017</v>
      </c>
      <c r="B398" s="3">
        <v>58.491405</v>
      </c>
      <c r="C398" s="99">
        <v>1074364</v>
      </c>
      <c r="D398" s="3">
        <v>-0.81578100000000098</v>
      </c>
      <c r="E398" s="3">
        <v>-1.3755179684296599</v>
      </c>
      <c r="F398" s="3">
        <v>-1.3755179684296599</v>
      </c>
      <c r="G398" s="3">
        <v>58.491405</v>
      </c>
      <c r="H398" s="3">
        <v>-30.5898263434533</v>
      </c>
      <c r="I398" s="3">
        <v>58.532200000000003</v>
      </c>
      <c r="J398" s="3">
        <v>58.65457</v>
      </c>
      <c r="K398" s="3">
        <v>57.838790000000003</v>
      </c>
      <c r="L398" s="3">
        <v>-30.5898263434533</v>
      </c>
    </row>
    <row r="399" spans="1:12" ht="15" customHeight="1" x14ac:dyDescent="0.25">
      <c r="A399" s="101">
        <v>43018</v>
      </c>
      <c r="B399" s="3">
        <v>59.511135000000003</v>
      </c>
      <c r="C399" s="99">
        <v>959096</v>
      </c>
      <c r="D399" s="3">
        <v>1.01973</v>
      </c>
      <c r="E399" s="3">
        <v>1.7433843485209399</v>
      </c>
      <c r="F399" s="3">
        <v>1.7433843485209399</v>
      </c>
      <c r="G399" s="3">
        <v>59.511135000000003</v>
      </c>
      <c r="H399" s="3">
        <v>-29.379740239643802</v>
      </c>
      <c r="I399" s="3">
        <v>58.491405</v>
      </c>
      <c r="J399" s="3">
        <v>59.715076000000003</v>
      </c>
      <c r="K399" s="3">
        <v>58.409832000000002</v>
      </c>
      <c r="L399" s="3">
        <v>-29.379740239643802</v>
      </c>
    </row>
    <row r="400" spans="1:12" ht="15" customHeight="1" x14ac:dyDescent="0.25">
      <c r="A400" s="101">
        <v>43019</v>
      </c>
      <c r="B400" s="3">
        <v>59.307186000000002</v>
      </c>
      <c r="C400" s="99">
        <v>483641</v>
      </c>
      <c r="D400" s="3">
        <v>-0.20394900000000099</v>
      </c>
      <c r="E400" s="3">
        <v>-0.34270729334938599</v>
      </c>
      <c r="F400" s="3">
        <v>-0.34270729334938599</v>
      </c>
      <c r="G400" s="3">
        <v>59.307186000000002</v>
      </c>
      <c r="H400" s="3">
        <v>-29.621761020424898</v>
      </c>
      <c r="I400" s="3">
        <v>59.429549999999999</v>
      </c>
      <c r="J400" s="3">
        <v>59.429549999999999</v>
      </c>
      <c r="K400" s="3">
        <v>58.980890000000002</v>
      </c>
      <c r="L400" s="3">
        <v>-29.621761020424898</v>
      </c>
    </row>
    <row r="401" spans="1:12" ht="15" customHeight="1" x14ac:dyDescent="0.25">
      <c r="A401" s="101">
        <v>43020</v>
      </c>
      <c r="B401" s="3">
        <v>59.878234999999997</v>
      </c>
      <c r="C401" s="99">
        <v>603058</v>
      </c>
      <c r="D401" s="3">
        <v>0.57104899999999503</v>
      </c>
      <c r="E401" s="3">
        <v>0.96286645601426601</v>
      </c>
      <c r="F401" s="3">
        <v>0.96286645601426601</v>
      </c>
      <c r="G401" s="3">
        <v>59.878234999999997</v>
      </c>
      <c r="H401" s="3">
        <v>-28.944112564956999</v>
      </c>
      <c r="I401" s="3">
        <v>59.307186000000002</v>
      </c>
      <c r="J401" s="3">
        <v>59.959816000000004</v>
      </c>
      <c r="K401" s="3">
        <v>59.062460000000002</v>
      </c>
      <c r="L401" s="3">
        <v>-28.944112564956999</v>
      </c>
    </row>
    <row r="402" spans="1:12" ht="15" customHeight="1" x14ac:dyDescent="0.25">
      <c r="A402" s="101">
        <v>43021</v>
      </c>
      <c r="B402" s="3">
        <v>60.530856999999997</v>
      </c>
      <c r="C402" s="99">
        <v>738649</v>
      </c>
      <c r="D402" s="3">
        <v>0.65262200000000004</v>
      </c>
      <c r="E402" s="3">
        <v>1.08991522545713</v>
      </c>
      <c r="F402" s="3">
        <v>1.08991522545713</v>
      </c>
      <c r="G402" s="3">
        <v>60.530856999999997</v>
      </c>
      <c r="H402" s="3">
        <v>-28.1696636292187</v>
      </c>
      <c r="I402" s="3">
        <v>59.878234999999997</v>
      </c>
      <c r="J402" s="3">
        <v>60.734802000000002</v>
      </c>
      <c r="K402" s="3">
        <v>59.388767000000001</v>
      </c>
      <c r="L402" s="3">
        <v>-28.1696636292187</v>
      </c>
    </row>
    <row r="403" spans="1:12" ht="15" customHeight="1" x14ac:dyDescent="0.25">
      <c r="A403" s="101">
        <v>43024</v>
      </c>
      <c r="B403" s="3">
        <v>60.204548000000003</v>
      </c>
      <c r="C403" s="99">
        <v>462260</v>
      </c>
      <c r="D403" s="3">
        <v>-0.32630899999999402</v>
      </c>
      <c r="E403" s="3">
        <v>-0.53907877101425605</v>
      </c>
      <c r="F403" s="3">
        <v>-0.53907877101425605</v>
      </c>
      <c r="G403" s="3">
        <v>60.204548000000003</v>
      </c>
      <c r="H403" s="3">
        <v>-28.5568857237418</v>
      </c>
      <c r="I403" s="3">
        <v>60.40849</v>
      </c>
      <c r="J403" s="3">
        <v>60.938744</v>
      </c>
      <c r="K403" s="3">
        <v>59.878234999999997</v>
      </c>
      <c r="L403" s="3">
        <v>-28.5568857237418</v>
      </c>
    </row>
    <row r="404" spans="1:12" ht="15" customHeight="1" x14ac:dyDescent="0.25">
      <c r="A404" s="101">
        <v>43025</v>
      </c>
      <c r="B404" s="3">
        <v>60.082175999999997</v>
      </c>
      <c r="C404" s="99">
        <v>587936</v>
      </c>
      <c r="D404" s="3">
        <v>-0.122372000000005</v>
      </c>
      <c r="E404" s="3">
        <v>-0.20326039155713599</v>
      </c>
      <c r="F404" s="3">
        <v>-0.20326039155713599</v>
      </c>
      <c r="G404" s="3">
        <v>60.082175999999997</v>
      </c>
      <c r="H404" s="3">
        <v>-28.702101277560299</v>
      </c>
      <c r="I404" s="3">
        <v>60.163756999999997</v>
      </c>
      <c r="J404" s="3">
        <v>60.449280000000002</v>
      </c>
      <c r="K404" s="3">
        <v>59.592716000000003</v>
      </c>
      <c r="L404" s="3">
        <v>-28.702101277560299</v>
      </c>
    </row>
    <row r="405" spans="1:12" ht="15" customHeight="1" x14ac:dyDescent="0.25">
      <c r="A405" s="101">
        <v>43026</v>
      </c>
      <c r="B405" s="3">
        <v>60.286133</v>
      </c>
      <c r="C405" s="99">
        <v>515669</v>
      </c>
      <c r="D405" s="3">
        <v>0.203957000000002</v>
      </c>
      <c r="E405" s="3">
        <v>0.33946340425487997</v>
      </c>
      <c r="F405" s="3">
        <v>0.33946340425487997</v>
      </c>
      <c r="G405" s="3">
        <v>60.286133</v>
      </c>
      <c r="H405" s="3">
        <v>-28.460071003394901</v>
      </c>
      <c r="I405" s="3">
        <v>60.000599999999999</v>
      </c>
      <c r="J405" s="3">
        <v>60.694015999999998</v>
      </c>
      <c r="K405" s="3">
        <v>59.551920000000003</v>
      </c>
      <c r="L405" s="3">
        <v>-28.460071003394901</v>
      </c>
    </row>
    <row r="406" spans="1:12" ht="15" customHeight="1" x14ac:dyDescent="0.25">
      <c r="A406" s="101">
        <v>43027</v>
      </c>
      <c r="B406" s="3">
        <v>60.326909999999998</v>
      </c>
      <c r="C406" s="99">
        <v>749368</v>
      </c>
      <c r="D406" s="3">
        <v>4.0776999999998502E-2</v>
      </c>
      <c r="E406" s="3">
        <v>6.7639103672489903E-2</v>
      </c>
      <c r="F406" s="3">
        <v>6.7639103672489903E-2</v>
      </c>
      <c r="G406" s="3">
        <v>60.326909999999998</v>
      </c>
      <c r="H406" s="3">
        <v>-28.411682036653701</v>
      </c>
      <c r="I406" s="3">
        <v>60.245334999999997</v>
      </c>
      <c r="J406" s="3">
        <v>60.326909999999998</v>
      </c>
      <c r="K406" s="3">
        <v>59.551920000000003</v>
      </c>
      <c r="L406" s="3">
        <v>-28.411682036653701</v>
      </c>
    </row>
    <row r="407" spans="1:12" ht="15" customHeight="1" x14ac:dyDescent="0.25">
      <c r="A407" s="101">
        <v>43028</v>
      </c>
      <c r="B407" s="3">
        <v>55.513817000000003</v>
      </c>
      <c r="C407" s="99">
        <v>6100100</v>
      </c>
      <c r="D407" s="3">
        <v>-4.8130929999999896</v>
      </c>
      <c r="E407" s="3">
        <v>-7.9783516178766503</v>
      </c>
      <c r="F407" s="3">
        <v>-7.9783516178766503</v>
      </c>
      <c r="G407" s="3">
        <v>55.513817000000003</v>
      </c>
      <c r="H407" s="3">
        <v>-34.123249761093</v>
      </c>
      <c r="I407" s="3">
        <v>57.104584000000003</v>
      </c>
      <c r="J407" s="3">
        <v>57.920360000000002</v>
      </c>
      <c r="K407" s="3">
        <v>54.942771999999998</v>
      </c>
      <c r="L407" s="3">
        <v>-34.123249761093</v>
      </c>
    </row>
    <row r="408" spans="1:12" ht="15" customHeight="1" x14ac:dyDescent="0.25">
      <c r="A408" s="101">
        <v>43031</v>
      </c>
      <c r="B408" s="3">
        <v>52.740160000000003</v>
      </c>
      <c r="C408" s="99">
        <v>4571741</v>
      </c>
      <c r="D408" s="3">
        <v>-2.773657</v>
      </c>
      <c r="E408" s="3">
        <v>-4.9963363174973097</v>
      </c>
      <c r="F408" s="3">
        <v>-4.9963363174973097</v>
      </c>
      <c r="G408" s="3">
        <v>52.740160000000003</v>
      </c>
      <c r="H408" s="3">
        <v>-37.414673758066499</v>
      </c>
      <c r="I408" s="3">
        <v>55.065131999999998</v>
      </c>
      <c r="J408" s="3">
        <v>55.065131999999998</v>
      </c>
      <c r="K408" s="3">
        <v>52.454639999999998</v>
      </c>
      <c r="L408" s="3">
        <v>-37.414673758066499</v>
      </c>
    </row>
    <row r="409" spans="1:12" ht="15" customHeight="1" x14ac:dyDescent="0.25">
      <c r="A409" s="101">
        <v>43032</v>
      </c>
      <c r="B409" s="3">
        <v>51.394126999999997</v>
      </c>
      <c r="C409" s="99">
        <v>4073611</v>
      </c>
      <c r="D409" s="3">
        <v>-1.346033</v>
      </c>
      <c r="E409" s="3">
        <v>-2.5521974146456898</v>
      </c>
      <c r="F409" s="3">
        <v>-2.5521974146456898</v>
      </c>
      <c r="G409" s="3">
        <v>51.394126999999997</v>
      </c>
      <c r="H409" s="3">
        <v>-39.0119748363607</v>
      </c>
      <c r="I409" s="3">
        <v>52.577002999999998</v>
      </c>
      <c r="J409" s="3">
        <v>52.780951999999999</v>
      </c>
      <c r="K409" s="3">
        <v>50.823079999999997</v>
      </c>
      <c r="L409" s="3">
        <v>-39.0119748363607</v>
      </c>
    </row>
    <row r="410" spans="1:12" ht="15" customHeight="1" x14ac:dyDescent="0.25">
      <c r="A410" s="101">
        <v>43033</v>
      </c>
      <c r="B410" s="3">
        <v>52.454639999999998</v>
      </c>
      <c r="C410" s="99">
        <v>2320498</v>
      </c>
      <c r="D410" s="3">
        <v>1.060513</v>
      </c>
      <c r="E410" s="3">
        <v>2.0634906396989701</v>
      </c>
      <c r="F410" s="3">
        <v>2.0634906396989701</v>
      </c>
      <c r="G410" s="3">
        <v>52.454639999999998</v>
      </c>
      <c r="H410" s="3">
        <v>-37.7534926457718</v>
      </c>
      <c r="I410" s="3">
        <v>51.394126999999997</v>
      </c>
      <c r="J410" s="3">
        <v>53.555942999999999</v>
      </c>
      <c r="K410" s="3">
        <v>50.986232999999999</v>
      </c>
      <c r="L410" s="3">
        <v>-37.7534926457718</v>
      </c>
    </row>
    <row r="411" spans="1:12" ht="15" customHeight="1" x14ac:dyDescent="0.25">
      <c r="A411" s="101">
        <v>43034</v>
      </c>
      <c r="B411" s="3">
        <v>52.413849999999996</v>
      </c>
      <c r="C411" s="99">
        <v>1375689</v>
      </c>
      <c r="D411" s="3">
        <v>-4.07900000000012E-2</v>
      </c>
      <c r="E411" s="3">
        <v>-7.7762424830296606E-2</v>
      </c>
      <c r="F411" s="3">
        <v>-7.7762424830296606E-2</v>
      </c>
      <c r="G411" s="3">
        <v>52.413849999999996</v>
      </c>
      <c r="H411" s="3">
        <v>-37.801897039262599</v>
      </c>
      <c r="I411" s="3">
        <v>52.617798000000001</v>
      </c>
      <c r="J411" s="3">
        <v>53.025689999999997</v>
      </c>
      <c r="K411" s="3">
        <v>51.679650000000002</v>
      </c>
      <c r="L411" s="3">
        <v>-37.801897039262599</v>
      </c>
    </row>
    <row r="412" spans="1:12" ht="15" customHeight="1" x14ac:dyDescent="0.25">
      <c r="A412" s="101">
        <v>43035</v>
      </c>
      <c r="B412" s="3">
        <v>54.453299999999999</v>
      </c>
      <c r="C412" s="99">
        <v>2109933</v>
      </c>
      <c r="D412" s="3">
        <v>2.03945</v>
      </c>
      <c r="E412" s="3">
        <v>3.8910516972136202</v>
      </c>
      <c r="F412" s="3">
        <v>3.8910516972136202</v>
      </c>
      <c r="G412" s="3">
        <v>54.453299999999999</v>
      </c>
      <c r="H412" s="3">
        <v>-35.381736698374098</v>
      </c>
      <c r="I412" s="3">
        <v>52.536217000000001</v>
      </c>
      <c r="J412" s="3">
        <v>54.49409</v>
      </c>
      <c r="K412" s="3">
        <v>52.454639999999998</v>
      </c>
      <c r="L412" s="3">
        <v>-35.381736698374098</v>
      </c>
    </row>
    <row r="413" spans="1:12" ht="15" customHeight="1" x14ac:dyDescent="0.25">
      <c r="A413" s="101">
        <v>43038</v>
      </c>
      <c r="B413" s="3">
        <v>53.882249999999999</v>
      </c>
      <c r="C413" s="99">
        <v>1316373</v>
      </c>
      <c r="D413" s="3">
        <v>-0.57104999999999895</v>
      </c>
      <c r="E413" s="3">
        <v>-1.0486967731983201</v>
      </c>
      <c r="F413" s="3">
        <v>-1.0486967731983201</v>
      </c>
      <c r="G413" s="3">
        <v>53.882249999999999</v>
      </c>
      <c r="H413" s="3">
        <v>-36.059386340515097</v>
      </c>
      <c r="I413" s="3">
        <v>54.575670000000002</v>
      </c>
      <c r="J413" s="3">
        <v>54.820399999999999</v>
      </c>
      <c r="K413" s="3">
        <v>53.474364999999999</v>
      </c>
      <c r="L413" s="3">
        <v>-36.059386340515097</v>
      </c>
    </row>
    <row r="414" spans="1:12" ht="15" customHeight="1" x14ac:dyDescent="0.25">
      <c r="A414" s="101">
        <v>43039</v>
      </c>
      <c r="B414" s="3">
        <v>53.596733</v>
      </c>
      <c r="C414" s="99">
        <v>1051385</v>
      </c>
      <c r="D414" s="3">
        <v>-0.28551699999999802</v>
      </c>
      <c r="E414" s="3">
        <v>-0.52989064116661899</v>
      </c>
      <c r="F414" s="3">
        <v>-0.52989064116661899</v>
      </c>
      <c r="G414" s="3">
        <v>53.596733</v>
      </c>
      <c r="H414" s="3">
        <v>-36.398201668201203</v>
      </c>
      <c r="I414" s="3">
        <v>53.923042000000002</v>
      </c>
      <c r="J414" s="3">
        <v>54.126987</v>
      </c>
      <c r="K414" s="3">
        <v>53.351996999999997</v>
      </c>
      <c r="L414" s="3">
        <v>-36.398201668201203</v>
      </c>
    </row>
    <row r="415" spans="1:12" ht="15" customHeight="1" x14ac:dyDescent="0.25">
      <c r="A415" s="101">
        <v>43040</v>
      </c>
      <c r="B415" s="3">
        <v>53.22963</v>
      </c>
      <c r="C415" s="99">
        <v>992760</v>
      </c>
      <c r="D415" s="3">
        <v>-0.36710300000000001</v>
      </c>
      <c r="E415" s="3">
        <v>-0.68493540455161195</v>
      </c>
      <c r="F415" s="3">
        <v>-0.68493540455161195</v>
      </c>
      <c r="G415" s="3">
        <v>53.22963</v>
      </c>
      <c r="H415" s="3">
        <v>-36.833832902907197</v>
      </c>
      <c r="I415" s="3">
        <v>53.637523999999999</v>
      </c>
      <c r="J415" s="3">
        <v>53.678310000000003</v>
      </c>
      <c r="K415" s="3">
        <v>52.903315999999997</v>
      </c>
      <c r="L415" s="3">
        <v>-36.833832902907197</v>
      </c>
    </row>
    <row r="416" spans="1:12" ht="15" customHeight="1" x14ac:dyDescent="0.25">
      <c r="A416" s="101">
        <v>43041</v>
      </c>
      <c r="B416" s="3">
        <v>53.351996999999997</v>
      </c>
      <c r="C416" s="99">
        <v>873537</v>
      </c>
      <c r="D416" s="3">
        <v>0.12236699999999701</v>
      </c>
      <c r="E416" s="3">
        <v>0.22988512225239299</v>
      </c>
      <c r="F416" s="3">
        <v>0.22988512225239299</v>
      </c>
      <c r="G416" s="3">
        <v>53.351996999999997</v>
      </c>
      <c r="H416" s="3">
        <v>-36.688623282453896</v>
      </c>
      <c r="I416" s="3">
        <v>53.188839999999999</v>
      </c>
      <c r="J416" s="3">
        <v>53.759887999999997</v>
      </c>
      <c r="K416" s="3">
        <v>52.617798000000001</v>
      </c>
      <c r="L416" s="3">
        <v>-36.688623282453896</v>
      </c>
    </row>
    <row r="417" spans="1:12" ht="15" customHeight="1" x14ac:dyDescent="0.25">
      <c r="A417" s="101">
        <v>43042</v>
      </c>
      <c r="B417" s="3">
        <v>52.862533999999997</v>
      </c>
      <c r="C417" s="99">
        <v>489807</v>
      </c>
      <c r="D417" s="3">
        <v>-0.48946299999999998</v>
      </c>
      <c r="E417" s="3">
        <v>-0.91742207887738303</v>
      </c>
      <c r="F417" s="3">
        <v>-0.91742207887738303</v>
      </c>
      <c r="G417" s="3">
        <v>52.862533999999997</v>
      </c>
      <c r="H417" s="3">
        <v>-37.269455830901897</v>
      </c>
      <c r="I417" s="3">
        <v>53.392783999999999</v>
      </c>
      <c r="J417" s="3">
        <v>53.596733</v>
      </c>
      <c r="K417" s="3">
        <v>52.699370000000002</v>
      </c>
      <c r="L417" s="3">
        <v>-37.269455830901897</v>
      </c>
    </row>
    <row r="418" spans="1:12" ht="15" customHeight="1" x14ac:dyDescent="0.25">
      <c r="A418" s="101">
        <v>43045</v>
      </c>
      <c r="B418" s="3">
        <v>53.311207000000003</v>
      </c>
      <c r="C418" s="99">
        <v>748091</v>
      </c>
      <c r="D418" s="3">
        <v>0.44867300000000598</v>
      </c>
      <c r="E418" s="3">
        <v>0.84875424246595399</v>
      </c>
      <c r="F418" s="3">
        <v>0.84875424246595399</v>
      </c>
      <c r="G418" s="3">
        <v>53.311207000000003</v>
      </c>
      <c r="H418" s="3">
        <v>-36.737027675944702</v>
      </c>
      <c r="I418" s="3">
        <v>52.862533999999997</v>
      </c>
      <c r="J418" s="3">
        <v>53.351996999999997</v>
      </c>
      <c r="K418" s="3">
        <v>52.250698</v>
      </c>
      <c r="L418" s="3">
        <v>-36.737027675944702</v>
      </c>
    </row>
    <row r="419" spans="1:12" ht="15" customHeight="1" x14ac:dyDescent="0.25">
      <c r="A419" s="101">
        <v>43046</v>
      </c>
      <c r="B419" s="3">
        <v>52.903315999999997</v>
      </c>
      <c r="C419" s="99">
        <v>530881</v>
      </c>
      <c r="D419" s="3">
        <v>-0.407891000000006</v>
      </c>
      <c r="E419" s="3">
        <v>-0.76511304649321499</v>
      </c>
      <c r="F419" s="3">
        <v>-0.76511304649321499</v>
      </c>
      <c r="G419" s="3">
        <v>52.903315999999997</v>
      </c>
      <c r="H419" s="3">
        <v>-37.221060930795403</v>
      </c>
      <c r="I419" s="3">
        <v>53.433579999999999</v>
      </c>
      <c r="J419" s="3">
        <v>53.433579999999999</v>
      </c>
      <c r="K419" s="3">
        <v>52.658589999999997</v>
      </c>
      <c r="L419" s="3">
        <v>-37.221060930795403</v>
      </c>
    </row>
    <row r="420" spans="1:12" ht="15" customHeight="1" x14ac:dyDescent="0.25">
      <c r="A420" s="101">
        <v>43047</v>
      </c>
      <c r="B420" s="3">
        <v>51.965170000000001</v>
      </c>
      <c r="C420" s="99">
        <v>1328341</v>
      </c>
      <c r="D420" s="3">
        <v>-0.93814599999999604</v>
      </c>
      <c r="E420" s="3">
        <v>-1.77332173280025</v>
      </c>
      <c r="F420" s="3">
        <v>-1.77332173280025</v>
      </c>
      <c r="G420" s="3">
        <v>51.965170000000001</v>
      </c>
      <c r="H420" s="3">
        <v>-38.334333500931102</v>
      </c>
      <c r="I420" s="3">
        <v>53.025689999999997</v>
      </c>
      <c r="J420" s="3">
        <v>53.025689999999997</v>
      </c>
      <c r="K420" s="3">
        <v>51.312550000000002</v>
      </c>
      <c r="L420" s="3">
        <v>-38.334333500931102</v>
      </c>
    </row>
    <row r="421" spans="1:12" ht="15" customHeight="1" x14ac:dyDescent="0.25">
      <c r="A421" s="101">
        <v>43048</v>
      </c>
      <c r="B421" s="3">
        <v>50.415188000000001</v>
      </c>
      <c r="C421" s="99">
        <v>1668123</v>
      </c>
      <c r="D421" s="3">
        <v>-1.549982</v>
      </c>
      <c r="E421" s="3">
        <v>-2.9827324725388098</v>
      </c>
      <c r="F421" s="3">
        <v>-2.9827324725388098</v>
      </c>
      <c r="G421" s="3">
        <v>50.415188000000001</v>
      </c>
      <c r="H421" s="3">
        <v>-40.1736553600063</v>
      </c>
      <c r="I421" s="3">
        <v>51.842804000000001</v>
      </c>
      <c r="J421" s="3">
        <v>51.842804000000001</v>
      </c>
      <c r="K421" s="3">
        <v>50.211243000000003</v>
      </c>
      <c r="L421" s="3">
        <v>-40.1736553600063</v>
      </c>
    </row>
    <row r="422" spans="1:12" ht="15" customHeight="1" x14ac:dyDescent="0.25">
      <c r="A422" s="101">
        <v>43049</v>
      </c>
      <c r="B422" s="3">
        <v>49.762569999999997</v>
      </c>
      <c r="C422" s="99">
        <v>1536482</v>
      </c>
      <c r="D422" s="3">
        <v>-0.65261800000000303</v>
      </c>
      <c r="E422" s="3">
        <v>-1.2944868915295999</v>
      </c>
      <c r="F422" s="3">
        <v>-1.2944868915295999</v>
      </c>
      <c r="G422" s="3">
        <v>49.762569999999997</v>
      </c>
      <c r="H422" s="3">
        <v>-40.948099549052301</v>
      </c>
      <c r="I422" s="3">
        <v>50.415188000000001</v>
      </c>
      <c r="J422" s="3">
        <v>50.863869999999999</v>
      </c>
      <c r="K422" s="3">
        <v>49.599409999999999</v>
      </c>
      <c r="L422" s="3">
        <v>-40.948099549052301</v>
      </c>
    </row>
    <row r="423" spans="1:12" ht="15" customHeight="1" x14ac:dyDescent="0.25">
      <c r="A423" s="101">
        <v>43052</v>
      </c>
      <c r="B423" s="3">
        <v>49.558619999999998</v>
      </c>
      <c r="C423" s="99">
        <v>1183752</v>
      </c>
      <c r="D423" s="3">
        <v>-0.20394999999999799</v>
      </c>
      <c r="E423" s="3">
        <v>-0.40984619564463598</v>
      </c>
      <c r="F423" s="3">
        <v>-0.40984619564463598</v>
      </c>
      <c r="G423" s="3">
        <v>49.558619999999998</v>
      </c>
      <c r="H423" s="3">
        <v>-41.190121516506402</v>
      </c>
      <c r="I423" s="3">
        <v>49.925724000000002</v>
      </c>
      <c r="J423" s="3">
        <v>50.57835</v>
      </c>
      <c r="K423" s="3">
        <v>49.150734</v>
      </c>
      <c r="L423" s="3">
        <v>-41.190121516506402</v>
      </c>
    </row>
    <row r="424" spans="1:12" ht="15" customHeight="1" x14ac:dyDescent="0.25">
      <c r="A424" s="101">
        <v>43053</v>
      </c>
      <c r="B424" s="3">
        <v>48.987575999999997</v>
      </c>
      <c r="C424" s="99">
        <v>964114</v>
      </c>
      <c r="D424" s="3">
        <v>-0.571044</v>
      </c>
      <c r="E424" s="3">
        <v>-1.1522596876184099</v>
      </c>
      <c r="F424" s="3">
        <v>-1.1522596876184099</v>
      </c>
      <c r="G424" s="3">
        <v>48.987575999999997</v>
      </c>
      <c r="H424" s="3">
        <v>-41.867764038609103</v>
      </c>
      <c r="I424" s="3">
        <v>49.558619999999998</v>
      </c>
      <c r="J424" s="3">
        <v>49.721780000000003</v>
      </c>
      <c r="K424" s="3">
        <v>48.783630000000002</v>
      </c>
      <c r="L424" s="3">
        <v>-41.867764038609103</v>
      </c>
    </row>
    <row r="425" spans="1:12" ht="15" customHeight="1" x14ac:dyDescent="0.25">
      <c r="A425" s="101">
        <v>43054</v>
      </c>
      <c r="B425" s="3">
        <v>48.620475999999996</v>
      </c>
      <c r="C425" s="99">
        <v>890476</v>
      </c>
      <c r="D425" s="3">
        <v>-0.36709999999999998</v>
      </c>
      <c r="E425" s="3">
        <v>-0.74937367793009801</v>
      </c>
      <c r="F425" s="3">
        <v>-0.74937367793009801</v>
      </c>
      <c r="G425" s="3">
        <v>48.620475999999996</v>
      </c>
      <c r="H425" s="3">
        <v>-42.303391713296001</v>
      </c>
      <c r="I425" s="3">
        <v>48.94679</v>
      </c>
      <c r="J425" s="3">
        <v>49.069153</v>
      </c>
      <c r="K425" s="3">
        <v>48.131010000000003</v>
      </c>
      <c r="L425" s="3">
        <v>-42.303391713296001</v>
      </c>
    </row>
    <row r="426" spans="1:12" ht="15" customHeight="1" x14ac:dyDescent="0.25">
      <c r="A426" s="101">
        <v>43055</v>
      </c>
      <c r="B426" s="3">
        <v>50.088880000000003</v>
      </c>
      <c r="C426" s="99">
        <v>937279</v>
      </c>
      <c r="D426" s="3">
        <v>1.468404</v>
      </c>
      <c r="E426" s="3">
        <v>3.0201349735860399</v>
      </c>
      <c r="F426" s="3">
        <v>3.0201349735860399</v>
      </c>
      <c r="G426" s="3">
        <v>50.088880000000003</v>
      </c>
      <c r="H426" s="3">
        <v>-40.560876267856301</v>
      </c>
      <c r="I426" s="3">
        <v>48.620475999999996</v>
      </c>
      <c r="J426" s="3">
        <v>50.33361</v>
      </c>
      <c r="K426" s="3">
        <v>48.579684999999998</v>
      </c>
      <c r="L426" s="3">
        <v>-40.560876267856301</v>
      </c>
    </row>
    <row r="427" spans="1:12" ht="15" customHeight="1" x14ac:dyDescent="0.25">
      <c r="A427" s="101">
        <v>43056</v>
      </c>
      <c r="B427" s="3">
        <v>49.069153</v>
      </c>
      <c r="C427" s="99">
        <v>828182</v>
      </c>
      <c r="D427" s="3">
        <v>-1.0197270000000001</v>
      </c>
      <c r="E427" s="3">
        <v>-2.03583509952708</v>
      </c>
      <c r="F427" s="3">
        <v>-2.03583509952708</v>
      </c>
      <c r="G427" s="3">
        <v>49.069153</v>
      </c>
      <c r="H427" s="3">
        <v>-41.770958811646601</v>
      </c>
      <c r="I427" s="3">
        <v>50.088880000000003</v>
      </c>
      <c r="J427" s="3">
        <v>50.088880000000003</v>
      </c>
      <c r="K427" s="3">
        <v>48.865208000000003</v>
      </c>
      <c r="L427" s="3">
        <v>-41.770958811646601</v>
      </c>
    </row>
    <row r="428" spans="1:12" ht="15" customHeight="1" x14ac:dyDescent="0.25">
      <c r="A428" s="101">
        <v>43059</v>
      </c>
      <c r="B428" s="3">
        <v>49.191519999999997</v>
      </c>
      <c r="C428" s="99">
        <v>546529</v>
      </c>
      <c r="D428" s="3">
        <v>0.12236699999999701</v>
      </c>
      <c r="E428" s="3">
        <v>0.24937662975352801</v>
      </c>
      <c r="F428" s="3">
        <v>0.24937662975352801</v>
      </c>
      <c r="G428" s="3">
        <v>49.191519999999997</v>
      </c>
      <c r="H428" s="3">
        <v>-41.6257491911933</v>
      </c>
      <c r="I428" s="3">
        <v>49.028362000000001</v>
      </c>
      <c r="J428" s="3">
        <v>49.395465999999999</v>
      </c>
      <c r="K428" s="3">
        <v>48.783630000000002</v>
      </c>
      <c r="L428" s="3">
        <v>-41.6257491911933</v>
      </c>
    </row>
    <row r="429" spans="1:12" ht="15" customHeight="1" x14ac:dyDescent="0.25">
      <c r="A429" s="101">
        <v>43060</v>
      </c>
      <c r="B429" s="3">
        <v>49.028362000000001</v>
      </c>
      <c r="C429" s="99">
        <v>756793</v>
      </c>
      <c r="D429" s="3">
        <v>-0.163157999999995</v>
      </c>
      <c r="E429" s="3">
        <v>-0.331679118677352</v>
      </c>
      <c r="F429" s="3">
        <v>-0.331679118677352</v>
      </c>
      <c r="G429" s="3">
        <v>49.028362000000001</v>
      </c>
      <c r="H429" s="3">
        <v>-41.819364391810403</v>
      </c>
      <c r="I429" s="3">
        <v>49.150734</v>
      </c>
      <c r="J429" s="3">
        <v>49.762569999999997</v>
      </c>
      <c r="K429" s="3">
        <v>48.661265999999998</v>
      </c>
      <c r="L429" s="3">
        <v>-41.819364391810403</v>
      </c>
    </row>
    <row r="430" spans="1:12" ht="15" customHeight="1" x14ac:dyDescent="0.25">
      <c r="A430" s="101">
        <v>43061</v>
      </c>
      <c r="B430" s="3">
        <v>48.987575999999997</v>
      </c>
      <c r="C430" s="99">
        <v>663156</v>
      </c>
      <c r="D430" s="3">
        <v>-4.0786000000004201E-2</v>
      </c>
      <c r="E430" s="3">
        <v>-8.3188583783411194E-2</v>
      </c>
      <c r="F430" s="3">
        <v>-8.3188583783411194E-2</v>
      </c>
      <c r="G430" s="3">
        <v>48.987575999999997</v>
      </c>
      <c r="H430" s="3">
        <v>-41.867764038609103</v>
      </c>
      <c r="I430" s="3">
        <v>48.94679</v>
      </c>
      <c r="J430" s="3">
        <v>49.313890000000001</v>
      </c>
      <c r="K430" s="3">
        <v>48.416527000000002</v>
      </c>
      <c r="L430" s="3">
        <v>-41.867764038609103</v>
      </c>
    </row>
    <row r="431" spans="1:12" ht="15" customHeight="1" x14ac:dyDescent="0.25">
      <c r="A431" s="101">
        <v>43062</v>
      </c>
      <c r="B431" s="3">
        <v>48.987575999999997</v>
      </c>
      <c r="C431" s="99">
        <v>546312</v>
      </c>
      <c r="D431" s="3"/>
      <c r="E431" s="3"/>
      <c r="F431" s="3"/>
      <c r="G431" s="3">
        <v>48.987575999999997</v>
      </c>
      <c r="H431" s="3">
        <v>-41.867764038609103</v>
      </c>
      <c r="I431" s="3">
        <v>49.028362000000001</v>
      </c>
      <c r="J431" s="3">
        <v>49.191519999999997</v>
      </c>
      <c r="K431" s="3">
        <v>48.661265999999998</v>
      </c>
      <c r="L431" s="3">
        <v>-41.867764038609103</v>
      </c>
    </row>
    <row r="432" spans="1:12" ht="15" customHeight="1" x14ac:dyDescent="0.25">
      <c r="A432" s="101">
        <v>43063</v>
      </c>
      <c r="B432" s="3">
        <v>48.783630000000002</v>
      </c>
      <c r="C432" s="99">
        <v>644895</v>
      </c>
      <c r="D432" s="3">
        <v>-0.20394599999999399</v>
      </c>
      <c r="E432" s="3">
        <v>-0.41632188536945203</v>
      </c>
      <c r="F432" s="3">
        <v>-0.41632188536945203</v>
      </c>
      <c r="G432" s="3">
        <v>48.783630000000002</v>
      </c>
      <c r="H432" s="3">
        <v>-42.109781259370997</v>
      </c>
      <c r="I432" s="3">
        <v>48.94679</v>
      </c>
      <c r="J432" s="3">
        <v>49.232306999999999</v>
      </c>
      <c r="K432" s="3">
        <v>48.579684999999998</v>
      </c>
      <c r="L432" s="3">
        <v>-42.109781259370997</v>
      </c>
    </row>
    <row r="433" spans="1:12" ht="15" customHeight="1" x14ac:dyDescent="0.25">
      <c r="A433" s="101">
        <v>43066</v>
      </c>
      <c r="B433" s="3">
        <v>48.742840000000001</v>
      </c>
      <c r="C433" s="99">
        <v>1202210</v>
      </c>
      <c r="D433" s="3">
        <v>-4.07900000000012E-2</v>
      </c>
      <c r="E433" s="3">
        <v>-8.3614113996854894E-2</v>
      </c>
      <c r="F433" s="3">
        <v>-8.3614113996854894E-2</v>
      </c>
      <c r="G433" s="3">
        <v>48.742840000000001</v>
      </c>
      <c r="H433" s="3">
        <v>-42.158185652861803</v>
      </c>
      <c r="I433" s="3">
        <v>48.783630000000002</v>
      </c>
      <c r="J433" s="3">
        <v>49.558619999999998</v>
      </c>
      <c r="K433" s="3">
        <v>48.457324999999997</v>
      </c>
      <c r="L433" s="3">
        <v>-42.158185652861803</v>
      </c>
    </row>
    <row r="434" spans="1:12" ht="15" customHeight="1" x14ac:dyDescent="0.25">
      <c r="A434" s="101">
        <v>43067</v>
      </c>
      <c r="B434" s="3">
        <v>48.824416999999997</v>
      </c>
      <c r="C434" s="99">
        <v>901954</v>
      </c>
      <c r="D434" s="3">
        <v>8.1576999999995695E-2</v>
      </c>
      <c r="E434" s="3">
        <v>0.16736201665721301</v>
      </c>
      <c r="F434" s="3">
        <v>0.16736201665721301</v>
      </c>
      <c r="G434" s="3">
        <v>48.824416999999997</v>
      </c>
      <c r="H434" s="3">
        <v>-42.061380425899301</v>
      </c>
      <c r="I434" s="3">
        <v>48.742840000000001</v>
      </c>
      <c r="J434" s="3">
        <v>49.313890000000001</v>
      </c>
      <c r="K434" s="3">
        <v>48.70205</v>
      </c>
      <c r="L434" s="3">
        <v>-42.061380425899301</v>
      </c>
    </row>
    <row r="435" spans="1:12" ht="15" customHeight="1" x14ac:dyDescent="0.25">
      <c r="A435" s="101">
        <v>43068</v>
      </c>
      <c r="B435" s="3">
        <v>48.824416999999997</v>
      </c>
      <c r="C435" s="99">
        <v>1123529</v>
      </c>
      <c r="D435" s="3"/>
      <c r="E435" s="3"/>
      <c r="F435" s="3"/>
      <c r="G435" s="3">
        <v>48.824416999999997</v>
      </c>
      <c r="H435" s="3">
        <v>-42.061380425899301</v>
      </c>
      <c r="I435" s="3">
        <v>48.94679</v>
      </c>
      <c r="J435" s="3">
        <v>49.925724000000002</v>
      </c>
      <c r="K435" s="3">
        <v>48.70205</v>
      </c>
      <c r="L435" s="3">
        <v>-42.061380425899301</v>
      </c>
    </row>
    <row r="436" spans="1:12" ht="15" customHeight="1" x14ac:dyDescent="0.25">
      <c r="A436" s="101">
        <v>43069</v>
      </c>
      <c r="B436" s="3">
        <v>48.090218</v>
      </c>
      <c r="C436" s="99">
        <v>1240975</v>
      </c>
      <c r="D436" s="3">
        <v>-0.73419899999999605</v>
      </c>
      <c r="E436" s="3">
        <v>-1.5037537468189199</v>
      </c>
      <c r="F436" s="3">
        <v>-1.5037537468189199</v>
      </c>
      <c r="G436" s="3">
        <v>48.090218</v>
      </c>
      <c r="H436" s="3">
        <v>-42.932634588600003</v>
      </c>
      <c r="I436" s="3">
        <v>48.865208000000003</v>
      </c>
      <c r="J436" s="3">
        <v>49.069153</v>
      </c>
      <c r="K436" s="3">
        <v>47.845489999999998</v>
      </c>
      <c r="L436" s="3">
        <v>-42.932634588600003</v>
      </c>
    </row>
    <row r="437" spans="1:12" ht="15" customHeight="1" x14ac:dyDescent="0.25">
      <c r="A437" s="101">
        <v>43070</v>
      </c>
      <c r="B437" s="3">
        <v>47.886276000000002</v>
      </c>
      <c r="C437" s="99">
        <v>702897</v>
      </c>
      <c r="D437" s="3">
        <v>-0.20394199999999699</v>
      </c>
      <c r="E437" s="3">
        <v>-0.42408208671459402</v>
      </c>
      <c r="F437" s="3">
        <v>-0.42408208671459402</v>
      </c>
      <c r="G437" s="3">
        <v>47.886276000000002</v>
      </c>
      <c r="H437" s="3">
        <v>-43.174647062669699</v>
      </c>
      <c r="I437" s="3">
        <v>48.171795000000003</v>
      </c>
      <c r="J437" s="3">
        <v>48.457324999999997</v>
      </c>
      <c r="K437" s="3">
        <v>47.804695000000002</v>
      </c>
      <c r="L437" s="3">
        <v>-43.174647062669699</v>
      </c>
    </row>
    <row r="438" spans="1:12" ht="15" customHeight="1" x14ac:dyDescent="0.25">
      <c r="A438" s="101">
        <v>43073</v>
      </c>
      <c r="B438" s="3">
        <v>48.37574</v>
      </c>
      <c r="C438" s="99">
        <v>857900</v>
      </c>
      <c r="D438" s="3">
        <v>0.48946399999999801</v>
      </c>
      <c r="E438" s="3">
        <v>1.02213836799502</v>
      </c>
      <c r="F438" s="3">
        <v>1.02213836799502</v>
      </c>
      <c r="G438" s="3">
        <v>48.37574</v>
      </c>
      <c r="H438" s="3">
        <v>-42.593813327548702</v>
      </c>
      <c r="I438" s="3">
        <v>47.886276000000002</v>
      </c>
      <c r="J438" s="3">
        <v>48.538899999999998</v>
      </c>
      <c r="K438" s="3">
        <v>47.600746000000001</v>
      </c>
      <c r="L438" s="3">
        <v>-42.593813327548702</v>
      </c>
    </row>
    <row r="439" spans="1:12" ht="15" customHeight="1" x14ac:dyDescent="0.25">
      <c r="A439" s="101">
        <v>43074</v>
      </c>
      <c r="B439" s="3">
        <v>47.68233</v>
      </c>
      <c r="C439" s="99">
        <v>1581766</v>
      </c>
      <c r="D439" s="3">
        <v>-0.69340999999999997</v>
      </c>
      <c r="E439" s="3">
        <v>-1.43338375805723</v>
      </c>
      <c r="F439" s="3">
        <v>-1.43338375805723</v>
      </c>
      <c r="G439" s="3">
        <v>47.68233</v>
      </c>
      <c r="H439" s="3">
        <v>-43.416664283431601</v>
      </c>
      <c r="I439" s="3">
        <v>48.294162999999998</v>
      </c>
      <c r="J439" s="3">
        <v>48.37574</v>
      </c>
      <c r="K439" s="3">
        <v>47.437595000000002</v>
      </c>
      <c r="L439" s="3">
        <v>-43.416664283431601</v>
      </c>
    </row>
    <row r="440" spans="1:12" ht="15" customHeight="1" x14ac:dyDescent="0.25">
      <c r="A440" s="101">
        <v>43075</v>
      </c>
      <c r="B440" s="3">
        <v>47.356014000000002</v>
      </c>
      <c r="C440" s="99">
        <v>668592</v>
      </c>
      <c r="D440" s="3">
        <v>-0.326315999999998</v>
      </c>
      <c r="E440" s="3">
        <v>-0.68435414125106397</v>
      </c>
      <c r="F440" s="3">
        <v>-0.68435414125106397</v>
      </c>
      <c r="G440" s="3">
        <v>47.356014000000002</v>
      </c>
      <c r="H440" s="3">
        <v>-43.803894684665899</v>
      </c>
      <c r="I440" s="3">
        <v>47.559959999999997</v>
      </c>
      <c r="J440" s="3">
        <v>47.723117999999999</v>
      </c>
      <c r="K440" s="3">
        <v>47.070495999999999</v>
      </c>
      <c r="L440" s="3">
        <v>-43.803894684665899</v>
      </c>
    </row>
    <row r="441" spans="1:12" ht="15" customHeight="1" x14ac:dyDescent="0.25">
      <c r="A441" s="101">
        <v>43076</v>
      </c>
      <c r="B441" s="3">
        <v>48.334952999999999</v>
      </c>
      <c r="C441" s="99">
        <v>1764167</v>
      </c>
      <c r="D441" s="3">
        <v>0.97893899999999601</v>
      </c>
      <c r="E441" s="3">
        <v>2.0671904523045201</v>
      </c>
      <c r="F441" s="3">
        <v>2.0671904523045201</v>
      </c>
      <c r="G441" s="3">
        <v>48.334952999999999</v>
      </c>
      <c r="H441" s="3">
        <v>-42.642214161020298</v>
      </c>
      <c r="I441" s="3">
        <v>47.478386</v>
      </c>
      <c r="J441" s="3">
        <v>48.865208000000003</v>
      </c>
      <c r="K441" s="3">
        <v>47.437595000000002</v>
      </c>
      <c r="L441" s="3">
        <v>-42.642214161020298</v>
      </c>
    </row>
    <row r="442" spans="1:12" ht="15" customHeight="1" x14ac:dyDescent="0.25">
      <c r="A442" s="101">
        <v>43077</v>
      </c>
      <c r="B442" s="3">
        <v>48.294162999999998</v>
      </c>
      <c r="C442" s="99">
        <v>1003745</v>
      </c>
      <c r="D442" s="3">
        <v>-4.07900000000012E-2</v>
      </c>
      <c r="E442" s="3">
        <v>-8.4390275501044998E-2</v>
      </c>
      <c r="F442" s="3">
        <v>-8.4390275501044998E-2</v>
      </c>
      <c r="G442" s="3">
        <v>48.294162999999998</v>
      </c>
      <c r="H442" s="3">
        <v>-42.690618554511197</v>
      </c>
      <c r="I442" s="3">
        <v>48.538899999999998</v>
      </c>
      <c r="J442" s="3">
        <v>48.905994</v>
      </c>
      <c r="K442" s="3">
        <v>48.049430000000001</v>
      </c>
      <c r="L442" s="3">
        <v>-42.690618554511197</v>
      </c>
    </row>
    <row r="443" spans="1:12" ht="15" customHeight="1" x14ac:dyDescent="0.25">
      <c r="A443" s="101">
        <v>43080</v>
      </c>
      <c r="B443" s="3">
        <v>48.294162999999998</v>
      </c>
      <c r="C443" s="99">
        <v>644502</v>
      </c>
      <c r="D443" s="3"/>
      <c r="E443" s="3"/>
      <c r="F443" s="3"/>
      <c r="G443" s="3">
        <v>48.294162999999998</v>
      </c>
      <c r="H443" s="3">
        <v>-42.690618554511197</v>
      </c>
      <c r="I443" s="3">
        <v>48.131010000000003</v>
      </c>
      <c r="J443" s="3">
        <v>48.620475999999996</v>
      </c>
      <c r="K443" s="3">
        <v>47.967849999999999</v>
      </c>
      <c r="L443" s="3">
        <v>-42.690618554511197</v>
      </c>
    </row>
    <row r="444" spans="1:12" ht="15" customHeight="1" x14ac:dyDescent="0.25">
      <c r="A444" s="101">
        <v>43081</v>
      </c>
      <c r="B444" s="3">
        <v>48.294162999999998</v>
      </c>
      <c r="C444" s="99">
        <v>555229</v>
      </c>
      <c r="D444" s="3"/>
      <c r="E444" s="3"/>
      <c r="F444" s="3"/>
      <c r="G444" s="3">
        <v>48.294162999999998</v>
      </c>
      <c r="H444" s="3">
        <v>-42.690618554511197</v>
      </c>
      <c r="I444" s="3">
        <v>48.334952999999999</v>
      </c>
      <c r="J444" s="3">
        <v>48.865208000000003</v>
      </c>
      <c r="K444" s="3">
        <v>48.049430000000001</v>
      </c>
      <c r="L444" s="3">
        <v>-42.690618554511197</v>
      </c>
    </row>
    <row r="445" spans="1:12" ht="15" customHeight="1" x14ac:dyDescent="0.25">
      <c r="A445" s="101">
        <v>43082</v>
      </c>
      <c r="B445" s="3">
        <v>48.008636000000003</v>
      </c>
      <c r="C445" s="99">
        <v>725070</v>
      </c>
      <c r="D445" s="3">
        <v>-0.28552699999999398</v>
      </c>
      <c r="E445" s="3">
        <v>-0.591224657936395</v>
      </c>
      <c r="F445" s="3">
        <v>-0.591224657936395</v>
      </c>
      <c r="G445" s="3">
        <v>48.008636000000003</v>
      </c>
      <c r="H445" s="3">
        <v>-43.029445748927699</v>
      </c>
      <c r="I445" s="3">
        <v>48.294162999999998</v>
      </c>
      <c r="J445" s="3">
        <v>48.457324999999997</v>
      </c>
      <c r="K445" s="3">
        <v>47.763905000000001</v>
      </c>
      <c r="L445" s="3">
        <v>-43.029445748927699</v>
      </c>
    </row>
    <row r="446" spans="1:12" ht="15" customHeight="1" x14ac:dyDescent="0.25">
      <c r="A446" s="101">
        <v>43083</v>
      </c>
      <c r="B446" s="3">
        <v>48.865208000000003</v>
      </c>
      <c r="C446" s="99">
        <v>967124</v>
      </c>
      <c r="D446" s="3">
        <v>0.856571999999999</v>
      </c>
      <c r="E446" s="3">
        <v>1.7842039919651</v>
      </c>
      <c r="F446" s="3">
        <v>1.7842039919651</v>
      </c>
      <c r="G446" s="3">
        <v>48.865208000000003</v>
      </c>
      <c r="H446" s="3">
        <v>-42.0129748457354</v>
      </c>
      <c r="I446" s="3">
        <v>48.090218</v>
      </c>
      <c r="J446" s="3">
        <v>48.865208000000003</v>
      </c>
      <c r="K446" s="3">
        <v>47.804695000000002</v>
      </c>
      <c r="L446" s="3">
        <v>-42.0129748457354</v>
      </c>
    </row>
    <row r="447" spans="1:12" ht="15" customHeight="1" x14ac:dyDescent="0.25">
      <c r="A447" s="101">
        <v>43084</v>
      </c>
      <c r="B447" s="3">
        <v>48.905994</v>
      </c>
      <c r="C447" s="99">
        <v>1174589</v>
      </c>
      <c r="D447" s="3">
        <v>4.0785999999997102E-2</v>
      </c>
      <c r="E447" s="3">
        <v>8.3466338667781401E-2</v>
      </c>
      <c r="F447" s="3">
        <v>8.3466338667781401E-2</v>
      </c>
      <c r="G447" s="3">
        <v>48.905994</v>
      </c>
      <c r="H447" s="3">
        <v>-41.964575198936799</v>
      </c>
      <c r="I447" s="3">
        <v>48.620475999999996</v>
      </c>
      <c r="J447" s="3">
        <v>49.517829999999996</v>
      </c>
      <c r="K447" s="3">
        <v>48.212580000000003</v>
      </c>
      <c r="L447" s="3">
        <v>-41.964575198936799</v>
      </c>
    </row>
    <row r="448" spans="1:12" ht="15" customHeight="1" x14ac:dyDescent="0.25">
      <c r="A448" s="101">
        <v>43087</v>
      </c>
      <c r="B448" s="3">
        <v>50.170456000000001</v>
      </c>
      <c r="C448" s="99">
        <v>1179833</v>
      </c>
      <c r="D448" s="3">
        <v>1.264462</v>
      </c>
      <c r="E448" s="3">
        <v>2.5854949395364502</v>
      </c>
      <c r="F448" s="3">
        <v>2.5854949395364502</v>
      </c>
      <c r="G448" s="3">
        <v>50.170456000000001</v>
      </c>
      <c r="H448" s="3">
        <v>-40.464072227566803</v>
      </c>
      <c r="I448" s="3">
        <v>48.94679</v>
      </c>
      <c r="J448" s="3">
        <v>50.374405000000003</v>
      </c>
      <c r="K448" s="3">
        <v>48.94679</v>
      </c>
      <c r="L448" s="3">
        <v>-40.464072227566803</v>
      </c>
    </row>
    <row r="449" spans="1:12" ht="15" customHeight="1" x14ac:dyDescent="0.25">
      <c r="A449" s="101">
        <v>43088</v>
      </c>
      <c r="B449" s="3">
        <v>50.211243000000003</v>
      </c>
      <c r="C449" s="99">
        <v>1375327</v>
      </c>
      <c r="D449" s="3">
        <v>4.07870000000016E-2</v>
      </c>
      <c r="E449" s="3">
        <v>8.1296849285172806E-2</v>
      </c>
      <c r="F449" s="3">
        <v>8.1296849285172806E-2</v>
      </c>
      <c r="G449" s="3">
        <v>50.211243000000003</v>
      </c>
      <c r="H449" s="3">
        <v>-40.415671394095099</v>
      </c>
      <c r="I449" s="3">
        <v>50.252032999999997</v>
      </c>
      <c r="J449" s="3">
        <v>51.394126999999997</v>
      </c>
      <c r="K449" s="3">
        <v>49.844143000000003</v>
      </c>
      <c r="L449" s="3">
        <v>-40.415671394095099</v>
      </c>
    </row>
    <row r="450" spans="1:12" ht="15" customHeight="1" x14ac:dyDescent="0.25">
      <c r="A450" s="101">
        <v>43089</v>
      </c>
      <c r="B450" s="3">
        <v>49.721780000000003</v>
      </c>
      <c r="C450" s="99">
        <v>832009</v>
      </c>
      <c r="D450" s="3">
        <v>-0.48946299999999998</v>
      </c>
      <c r="E450" s="3">
        <v>-0.97480757447092603</v>
      </c>
      <c r="F450" s="3">
        <v>-0.97480757447092603</v>
      </c>
      <c r="G450" s="3">
        <v>49.721780000000003</v>
      </c>
      <c r="H450" s="3">
        <v>-40.9965039425431</v>
      </c>
      <c r="I450" s="3">
        <v>50.088880000000003</v>
      </c>
      <c r="J450" s="3">
        <v>50.741504999999997</v>
      </c>
      <c r="K450" s="3">
        <v>49.599409999999999</v>
      </c>
      <c r="L450" s="3">
        <v>-40.9965039425431</v>
      </c>
    </row>
    <row r="451" spans="1:12" ht="15" customHeight="1" x14ac:dyDescent="0.25">
      <c r="A451" s="101">
        <v>43090</v>
      </c>
      <c r="B451" s="3">
        <v>50.415188000000001</v>
      </c>
      <c r="C451" s="99">
        <v>661734</v>
      </c>
      <c r="D451" s="3">
        <v>0.69340799999999803</v>
      </c>
      <c r="E451" s="3">
        <v>1.3945759785751699</v>
      </c>
      <c r="F451" s="3">
        <v>1.3945759785751699</v>
      </c>
      <c r="G451" s="3">
        <v>50.415188000000001</v>
      </c>
      <c r="H451" s="3">
        <v>-40.1736553600063</v>
      </c>
      <c r="I451" s="3">
        <v>49.558619999999998</v>
      </c>
      <c r="J451" s="3">
        <v>50.496769999999998</v>
      </c>
      <c r="K451" s="3">
        <v>49.232306999999999</v>
      </c>
      <c r="L451" s="3">
        <v>-40.1736553600063</v>
      </c>
    </row>
    <row r="452" spans="1:12" ht="15" customHeight="1" x14ac:dyDescent="0.25">
      <c r="A452" s="101">
        <v>43091</v>
      </c>
      <c r="B452" s="3">
        <v>50.048090000000002</v>
      </c>
      <c r="C452" s="99">
        <v>867214</v>
      </c>
      <c r="D452" s="3">
        <v>-0.36709799999999798</v>
      </c>
      <c r="E452" s="3">
        <v>-0.72814962030885999</v>
      </c>
      <c r="F452" s="3">
        <v>-0.72814962030885999</v>
      </c>
      <c r="G452" s="3">
        <v>50.048090000000002</v>
      </c>
      <c r="H452" s="3">
        <v>-40.6092806613471</v>
      </c>
      <c r="I452" s="3">
        <v>50.33361</v>
      </c>
      <c r="J452" s="3">
        <v>50.415188000000001</v>
      </c>
      <c r="K452" s="3">
        <v>49.517829999999996</v>
      </c>
      <c r="L452" s="3">
        <v>-40.6092806613471</v>
      </c>
    </row>
    <row r="453" spans="1:12" ht="15" customHeight="1" x14ac:dyDescent="0.25">
      <c r="A453" s="101">
        <v>43096</v>
      </c>
      <c r="B453" s="3">
        <v>49.884937000000001</v>
      </c>
      <c r="C453" s="99">
        <v>913969</v>
      </c>
      <c r="D453" s="3">
        <v>-0.16315300000000099</v>
      </c>
      <c r="E453" s="3">
        <v>-0.32599246045154001</v>
      </c>
      <c r="F453" s="3">
        <v>-0.32599246045154001</v>
      </c>
      <c r="G453" s="3">
        <v>49.884937000000001</v>
      </c>
      <c r="H453" s="3">
        <v>-40.802889928599001</v>
      </c>
      <c r="I453" s="3">
        <v>50.048090000000002</v>
      </c>
      <c r="J453" s="3">
        <v>50.170456000000001</v>
      </c>
      <c r="K453" s="3">
        <v>48.905994</v>
      </c>
      <c r="L453" s="3">
        <v>-40.802889928599001</v>
      </c>
    </row>
    <row r="454" spans="1:12" ht="15" customHeight="1" x14ac:dyDescent="0.25">
      <c r="A454" s="101">
        <v>43097</v>
      </c>
      <c r="B454" s="3">
        <v>49.762569999999997</v>
      </c>
      <c r="C454" s="99">
        <v>696237</v>
      </c>
      <c r="D454" s="3">
        <v>-0.122367000000004</v>
      </c>
      <c r="E454" s="3">
        <v>-0.24529849561603001</v>
      </c>
      <c r="F454" s="3">
        <v>-0.24529849561603001</v>
      </c>
      <c r="G454" s="3">
        <v>49.762569999999997</v>
      </c>
      <c r="H454" s="3">
        <v>-40.948099549052301</v>
      </c>
      <c r="I454" s="3">
        <v>49.803356000000001</v>
      </c>
      <c r="J454" s="3">
        <v>50.57835</v>
      </c>
      <c r="K454" s="3">
        <v>49.395465999999999</v>
      </c>
      <c r="L454" s="3">
        <v>-40.948099549052301</v>
      </c>
    </row>
    <row r="455" spans="1:12" ht="15" customHeight="1" x14ac:dyDescent="0.25">
      <c r="A455" s="101">
        <v>43098</v>
      </c>
      <c r="B455" s="3">
        <v>49.354680000000002</v>
      </c>
      <c r="C455" s="99">
        <v>494143</v>
      </c>
      <c r="D455" s="3">
        <v>-0.40788999999999398</v>
      </c>
      <c r="E455" s="3">
        <v>-0.81967229586412604</v>
      </c>
      <c r="F455" s="3">
        <v>-0.81967229586412604</v>
      </c>
      <c r="G455" s="3">
        <v>49.354680000000002</v>
      </c>
      <c r="H455" s="3">
        <v>-41.432131617229999</v>
      </c>
      <c r="I455" s="3">
        <v>49.803356000000001</v>
      </c>
      <c r="J455" s="3">
        <v>50.129665000000003</v>
      </c>
      <c r="K455" s="3">
        <v>49.109943000000001</v>
      </c>
      <c r="L455" s="3">
        <v>-41.432131617229999</v>
      </c>
    </row>
    <row r="456" spans="1:12" ht="15" customHeight="1" x14ac:dyDescent="0.25">
      <c r="A456" s="101">
        <v>43102</v>
      </c>
      <c r="B456" s="3">
        <v>50.382553000000001</v>
      </c>
      <c r="C456" s="99">
        <v>731247</v>
      </c>
      <c r="D456" s="3">
        <v>1.02787299999999</v>
      </c>
      <c r="E456" s="3">
        <v>2.0826251938012601</v>
      </c>
      <c r="F456" s="3">
        <v>2.0826251938012601</v>
      </c>
      <c r="G456" s="3">
        <v>50.382553000000001</v>
      </c>
      <c r="H456" s="3">
        <v>-40.212382434818103</v>
      </c>
      <c r="I456" s="3">
        <v>49.354680000000002</v>
      </c>
      <c r="J456" s="3">
        <v>50.953606000000001</v>
      </c>
      <c r="K456" s="3">
        <v>49.240467000000002</v>
      </c>
      <c r="L456" s="3">
        <v>-40.212382434818103</v>
      </c>
    </row>
    <row r="457" spans="1:12" ht="15" customHeight="1" x14ac:dyDescent="0.25">
      <c r="A457" s="101">
        <v>43103</v>
      </c>
      <c r="B457" s="3">
        <v>50.823079999999997</v>
      </c>
      <c r="C457" s="99">
        <v>934687</v>
      </c>
      <c r="D457" s="3">
        <v>0.44052699999999501</v>
      </c>
      <c r="E457" s="3">
        <v>0.87436418714230602</v>
      </c>
      <c r="F457" s="3">
        <v>0.87436418714230602</v>
      </c>
      <c r="G457" s="3">
        <v>50.823079999999997</v>
      </c>
      <c r="H457" s="3">
        <v>-39.689620918482497</v>
      </c>
      <c r="I457" s="3">
        <v>50.545715000000001</v>
      </c>
      <c r="J457" s="3">
        <v>51.198338</v>
      </c>
      <c r="K457" s="3">
        <v>50.447823</v>
      </c>
      <c r="L457" s="3">
        <v>-39.689620918482497</v>
      </c>
    </row>
    <row r="458" spans="1:12" ht="15" customHeight="1" x14ac:dyDescent="0.25">
      <c r="A458" s="101">
        <v>43104</v>
      </c>
      <c r="B458" s="3">
        <v>51.932540000000003</v>
      </c>
      <c r="C458" s="99">
        <v>1575224</v>
      </c>
      <c r="D458" s="3">
        <v>1.1094599999999999</v>
      </c>
      <c r="E458" s="3">
        <v>2.18298458102108</v>
      </c>
      <c r="F458" s="3">
        <v>2.18298458102108</v>
      </c>
      <c r="G458" s="3">
        <v>51.932540000000003</v>
      </c>
      <c r="H458" s="3">
        <v>-38.373054642377603</v>
      </c>
      <c r="I458" s="3">
        <v>51.002552000000001</v>
      </c>
      <c r="J458" s="3">
        <v>52.40569</v>
      </c>
      <c r="K458" s="3">
        <v>50.920969999999997</v>
      </c>
      <c r="L458" s="3">
        <v>-38.373054642377603</v>
      </c>
    </row>
    <row r="459" spans="1:12" ht="15" customHeight="1" x14ac:dyDescent="0.25">
      <c r="A459" s="101">
        <v>43105</v>
      </c>
      <c r="B459" s="3">
        <v>53.759887999999997</v>
      </c>
      <c r="C459" s="99">
        <v>1668430</v>
      </c>
      <c r="D459" s="3">
        <v>1.82734799999999</v>
      </c>
      <c r="E459" s="3">
        <v>3.5186956000996501</v>
      </c>
      <c r="F459" s="3">
        <v>3.5186956000996501</v>
      </c>
      <c r="G459" s="3">
        <v>53.759887999999997</v>
      </c>
      <c r="H459" s="3">
        <v>-36.204590027603203</v>
      </c>
      <c r="I459" s="3">
        <v>52.356746999999999</v>
      </c>
      <c r="J459" s="3">
        <v>53.841464999999999</v>
      </c>
      <c r="K459" s="3">
        <v>52.356746999999999</v>
      </c>
      <c r="L459" s="3">
        <v>-36.204590027603203</v>
      </c>
    </row>
    <row r="460" spans="1:12" ht="15" customHeight="1" x14ac:dyDescent="0.25">
      <c r="A460" s="101">
        <v>43108</v>
      </c>
      <c r="B460" s="3">
        <v>52.585163000000001</v>
      </c>
      <c r="C460" s="99">
        <v>2196142</v>
      </c>
      <c r="D460" s="3">
        <v>-1.17472499999999</v>
      </c>
      <c r="E460" s="3">
        <v>-2.1851329005744802</v>
      </c>
      <c r="F460" s="3">
        <v>-2.1851329005744802</v>
      </c>
      <c r="G460" s="3">
        <v>52.585163000000001</v>
      </c>
      <c r="H460" s="3">
        <v>-37.598604519966401</v>
      </c>
      <c r="I460" s="3">
        <v>53.923042000000002</v>
      </c>
      <c r="J460" s="3">
        <v>54.167777999999998</v>
      </c>
      <c r="K460" s="3">
        <v>52.063065000000002</v>
      </c>
      <c r="L460" s="3">
        <v>-37.598604519966401</v>
      </c>
    </row>
    <row r="461" spans="1:12" ht="15" customHeight="1" x14ac:dyDescent="0.25">
      <c r="A461" s="101">
        <v>43109</v>
      </c>
      <c r="B461" s="3">
        <v>53.857776999999999</v>
      </c>
      <c r="C461" s="99">
        <v>1140241</v>
      </c>
      <c r="D461" s="3">
        <v>1.2726139999999899</v>
      </c>
      <c r="E461" s="3">
        <v>2.4201008942389102</v>
      </c>
      <c r="F461" s="3">
        <v>2.4201008942389102</v>
      </c>
      <c r="G461" s="3">
        <v>53.857776999999999</v>
      </c>
      <c r="H461" s="3">
        <v>-36.088427789936503</v>
      </c>
      <c r="I461" s="3">
        <v>52.993053000000003</v>
      </c>
      <c r="J461" s="3">
        <v>54.069884999999999</v>
      </c>
      <c r="K461" s="3">
        <v>52.340434999999999</v>
      </c>
      <c r="L461" s="3">
        <v>-36.088427789936503</v>
      </c>
    </row>
    <row r="462" spans="1:12" ht="15" customHeight="1" x14ac:dyDescent="0.25">
      <c r="A462" s="101">
        <v>43110</v>
      </c>
      <c r="B462" s="3">
        <v>53.841464999999999</v>
      </c>
      <c r="C462" s="99">
        <v>1299291</v>
      </c>
      <c r="D462" s="3">
        <v>-1.6311999999999199E-2</v>
      </c>
      <c r="E462" s="3">
        <v>-3.02871765390566E-2</v>
      </c>
      <c r="F462" s="3">
        <v>-3.02871765390566E-2</v>
      </c>
      <c r="G462" s="3">
        <v>53.841464999999999</v>
      </c>
      <c r="H462" s="3">
        <v>-36.107784800640701</v>
      </c>
      <c r="I462" s="3">
        <v>53.923042000000002</v>
      </c>
      <c r="J462" s="3">
        <v>54.510406000000003</v>
      </c>
      <c r="K462" s="3">
        <v>53.156210000000002</v>
      </c>
      <c r="L462" s="3">
        <v>-36.107784800640701</v>
      </c>
    </row>
    <row r="463" spans="1:12" ht="15" customHeight="1" x14ac:dyDescent="0.25">
      <c r="A463" s="101">
        <v>43111</v>
      </c>
      <c r="B463" s="3">
        <v>53.678310000000003</v>
      </c>
      <c r="C463" s="99">
        <v>1238904</v>
      </c>
      <c r="D463" s="3">
        <v>-0.163154999999996</v>
      </c>
      <c r="E463" s="3">
        <v>-0.30302853014864101</v>
      </c>
      <c r="F463" s="3">
        <v>-0.30302853014864101</v>
      </c>
      <c r="G463" s="3">
        <v>53.678310000000003</v>
      </c>
      <c r="H463" s="3">
        <v>-36.301396441238701</v>
      </c>
      <c r="I463" s="3">
        <v>53.270420000000001</v>
      </c>
      <c r="J463" s="3">
        <v>53.743569999999998</v>
      </c>
      <c r="K463" s="3">
        <v>52.487267000000003</v>
      </c>
      <c r="L463" s="3">
        <v>-36.301396441238701</v>
      </c>
    </row>
    <row r="464" spans="1:12" ht="15" customHeight="1" x14ac:dyDescent="0.25">
      <c r="A464" s="101">
        <v>43112</v>
      </c>
      <c r="B464" s="3">
        <v>53.710934000000002</v>
      </c>
      <c r="C464" s="99">
        <v>1276239</v>
      </c>
      <c r="D464" s="3">
        <v>3.2623999999998397E-2</v>
      </c>
      <c r="E464" s="3">
        <v>6.07768761721416E-2</v>
      </c>
      <c r="F464" s="3">
        <v>6.07768761721416E-2</v>
      </c>
      <c r="G464" s="3">
        <v>53.710934000000002</v>
      </c>
      <c r="H464" s="3">
        <v>-36.262682419830398</v>
      </c>
      <c r="I464" s="3">
        <v>53.596733</v>
      </c>
      <c r="J464" s="3">
        <v>54.820399999999999</v>
      </c>
      <c r="K464" s="3">
        <v>53.303046999999999</v>
      </c>
      <c r="L464" s="3">
        <v>-36.262682419830398</v>
      </c>
    </row>
    <row r="465" spans="1:12" ht="15" customHeight="1" x14ac:dyDescent="0.25">
      <c r="A465" s="101">
        <v>43115</v>
      </c>
      <c r="B465" s="3">
        <v>54.363563999999997</v>
      </c>
      <c r="C465" s="99">
        <v>856457</v>
      </c>
      <c r="D465" s="3">
        <v>0.65262999999999405</v>
      </c>
      <c r="E465" s="3">
        <v>1.21507847917892</v>
      </c>
      <c r="F465" s="3">
        <v>1.21507847917892</v>
      </c>
      <c r="G465" s="3">
        <v>54.363563999999997</v>
      </c>
      <c r="H465" s="3">
        <v>-35.488223990707802</v>
      </c>
      <c r="I465" s="3">
        <v>53.841464999999999</v>
      </c>
      <c r="J465" s="3">
        <v>55.375129999999999</v>
      </c>
      <c r="K465" s="3">
        <v>53.596733</v>
      </c>
      <c r="L465" s="3">
        <v>-35.488223990707802</v>
      </c>
    </row>
    <row r="466" spans="1:12" ht="15" customHeight="1" x14ac:dyDescent="0.25">
      <c r="A466" s="101">
        <v>43116</v>
      </c>
      <c r="B466" s="3">
        <v>53.743569999999998</v>
      </c>
      <c r="C466" s="99">
        <v>498876</v>
      </c>
      <c r="D466" s="3">
        <v>-0.61999399999999805</v>
      </c>
      <c r="E466" s="3">
        <v>-1.1404587087042199</v>
      </c>
      <c r="F466" s="3">
        <v>-1.1404587087042199</v>
      </c>
      <c r="G466" s="3">
        <v>53.743569999999998</v>
      </c>
      <c r="H466" s="3">
        <v>-36.223954158345599</v>
      </c>
      <c r="I466" s="3">
        <v>53.841464999999999</v>
      </c>
      <c r="J466" s="3">
        <v>54.363563999999997</v>
      </c>
      <c r="K466" s="3">
        <v>53.645679999999999</v>
      </c>
      <c r="L466" s="3">
        <v>-36.223954158345599</v>
      </c>
    </row>
    <row r="467" spans="1:12" ht="15" customHeight="1" x14ac:dyDescent="0.25">
      <c r="A467" s="101">
        <v>43117</v>
      </c>
      <c r="B467" s="3">
        <v>52.324112</v>
      </c>
      <c r="C467" s="99">
        <v>745052</v>
      </c>
      <c r="D467" s="3">
        <v>-1.4194579999999899</v>
      </c>
      <c r="E467" s="3">
        <v>-2.6411680504290902</v>
      </c>
      <c r="F467" s="3">
        <v>-2.6411680504290902</v>
      </c>
      <c r="G467" s="3">
        <v>52.324112</v>
      </c>
      <c r="H467" s="3">
        <v>-37.908386704942401</v>
      </c>
      <c r="I467" s="3">
        <v>53.613050000000001</v>
      </c>
      <c r="J467" s="3">
        <v>53.645679999999999</v>
      </c>
      <c r="K467" s="3">
        <v>52.291490000000003</v>
      </c>
      <c r="L467" s="3">
        <v>-37.908386704942401</v>
      </c>
    </row>
    <row r="468" spans="1:12" ht="15" customHeight="1" x14ac:dyDescent="0.25">
      <c r="A468" s="101">
        <v>43118</v>
      </c>
      <c r="B468" s="3">
        <v>52.209907999999999</v>
      </c>
      <c r="C468" s="99">
        <v>546421</v>
      </c>
      <c r="D468" s="3">
        <v>-0.114204</v>
      </c>
      <c r="E468" s="3">
        <v>-0.21826266253691601</v>
      </c>
      <c r="F468" s="3">
        <v>-0.21826266253691601</v>
      </c>
      <c r="G468" s="3">
        <v>52.209907999999999</v>
      </c>
      <c r="H468" s="3">
        <v>-38.043909513332302</v>
      </c>
      <c r="I468" s="3">
        <v>52.470954999999996</v>
      </c>
      <c r="J468" s="3">
        <v>52.944110000000002</v>
      </c>
      <c r="K468" s="3">
        <v>51.997802999999998</v>
      </c>
      <c r="L468" s="3">
        <v>-38.043909513332302</v>
      </c>
    </row>
    <row r="469" spans="1:12" ht="15" customHeight="1" x14ac:dyDescent="0.25">
      <c r="A469" s="101">
        <v>43119</v>
      </c>
      <c r="B469" s="3">
        <v>53.107259999999997</v>
      </c>
      <c r="C469" s="99">
        <v>690540</v>
      </c>
      <c r="D469" s="3">
        <v>0.89735199999999704</v>
      </c>
      <c r="E469" s="3">
        <v>1.71873890296836</v>
      </c>
      <c r="F469" s="3">
        <v>1.71873890296836</v>
      </c>
      <c r="G469" s="3">
        <v>53.107259999999997</v>
      </c>
      <c r="H469" s="3">
        <v>-36.9790460833796</v>
      </c>
      <c r="I469" s="3">
        <v>52.226219999999998</v>
      </c>
      <c r="J469" s="3">
        <v>53.547787</v>
      </c>
      <c r="K469" s="3">
        <v>52.095694999999999</v>
      </c>
      <c r="L469" s="3">
        <v>-36.9790460833796</v>
      </c>
    </row>
    <row r="470" spans="1:12" ht="15" customHeight="1" x14ac:dyDescent="0.25">
      <c r="A470" s="101">
        <v>43122</v>
      </c>
      <c r="B470" s="3">
        <v>53.727260000000001</v>
      </c>
      <c r="C470" s="99">
        <v>890659</v>
      </c>
      <c r="D470" s="3">
        <v>0.62000000000000399</v>
      </c>
      <c r="E470" s="3">
        <v>1.1674486689767101</v>
      </c>
      <c r="F470" s="3">
        <v>1.1674486689767101</v>
      </c>
      <c r="G470" s="3">
        <v>53.727260000000001</v>
      </c>
      <c r="H470" s="3">
        <v>-36.243308795703598</v>
      </c>
      <c r="I470" s="3">
        <v>53.107259999999997</v>
      </c>
      <c r="J470" s="3">
        <v>53.939365000000002</v>
      </c>
      <c r="K470" s="3">
        <v>52.699370000000002</v>
      </c>
      <c r="L470" s="3">
        <v>-36.243308795703598</v>
      </c>
    </row>
    <row r="471" spans="1:12" ht="15" customHeight="1" x14ac:dyDescent="0.25">
      <c r="A471" s="101">
        <v>43123</v>
      </c>
      <c r="B471" s="3">
        <v>53.694626</v>
      </c>
      <c r="C471" s="99">
        <v>508265</v>
      </c>
      <c r="D471" s="3">
        <v>-3.2634000000001599E-2</v>
      </c>
      <c r="E471" s="3">
        <v>-6.0740115911361803E-2</v>
      </c>
      <c r="F471" s="3">
        <v>-6.0740115911361803E-2</v>
      </c>
      <c r="G471" s="3">
        <v>53.694626</v>
      </c>
      <c r="H471" s="3">
        <v>-36.282034683842397</v>
      </c>
      <c r="I471" s="3">
        <v>53.80883</v>
      </c>
      <c r="J471" s="3">
        <v>53.923042000000002</v>
      </c>
      <c r="K471" s="3">
        <v>53.172522999999998</v>
      </c>
      <c r="L471" s="3">
        <v>-36.282034683842397</v>
      </c>
    </row>
    <row r="472" spans="1:12" ht="15" customHeight="1" x14ac:dyDescent="0.25">
      <c r="A472" s="101">
        <v>43124</v>
      </c>
      <c r="B472" s="3">
        <v>54.330933000000002</v>
      </c>
      <c r="C472" s="99">
        <v>819855</v>
      </c>
      <c r="D472" s="3">
        <v>0.63630700000000195</v>
      </c>
      <c r="E472" s="3">
        <v>1.1850478295537501</v>
      </c>
      <c r="F472" s="3">
        <v>1.1850478295537501</v>
      </c>
      <c r="G472" s="3">
        <v>54.330933000000002</v>
      </c>
      <c r="H472" s="3">
        <v>-35.526946318827399</v>
      </c>
      <c r="I472" s="3">
        <v>53.678310000000003</v>
      </c>
      <c r="J472" s="3">
        <v>54.608302999999999</v>
      </c>
      <c r="K472" s="3">
        <v>53.188839999999999</v>
      </c>
      <c r="L472" s="3">
        <v>-35.526946318827399</v>
      </c>
    </row>
    <row r="473" spans="1:12" ht="15" customHeight="1" x14ac:dyDescent="0.25">
      <c r="A473" s="101">
        <v>43125</v>
      </c>
      <c r="B473" s="3">
        <v>54.72251</v>
      </c>
      <c r="C473" s="99">
        <v>1037594</v>
      </c>
      <c r="D473" s="3">
        <v>0.39157699999999801</v>
      </c>
      <c r="E473" s="3">
        <v>0.72072570518897305</v>
      </c>
      <c r="F473" s="3">
        <v>0.72072570518897305</v>
      </c>
      <c r="G473" s="3">
        <v>54.72251</v>
      </c>
      <c r="H473" s="3">
        <v>-35.062272448026903</v>
      </c>
      <c r="I473" s="3">
        <v>54.330933000000002</v>
      </c>
      <c r="J473" s="3">
        <v>55.048824000000003</v>
      </c>
      <c r="K473" s="3">
        <v>53.939365000000002</v>
      </c>
      <c r="L473" s="3">
        <v>-35.062272448026903</v>
      </c>
    </row>
    <row r="474" spans="1:12" ht="15" customHeight="1" x14ac:dyDescent="0.25">
      <c r="A474" s="101">
        <v>43126</v>
      </c>
      <c r="B474" s="3">
        <v>53.058320000000002</v>
      </c>
      <c r="C474" s="99">
        <v>1615098</v>
      </c>
      <c r="D474" s="3">
        <v>-1.6641899999999901</v>
      </c>
      <c r="E474" s="3">
        <v>-3.0411433978448699</v>
      </c>
      <c r="F474" s="3">
        <v>-3.0411433978448699</v>
      </c>
      <c r="G474" s="3">
        <v>53.058320000000002</v>
      </c>
      <c r="H474" s="3">
        <v>-37.0371218621843</v>
      </c>
      <c r="I474" s="3">
        <v>54.086199999999998</v>
      </c>
      <c r="J474" s="3">
        <v>54.47777</v>
      </c>
      <c r="K474" s="3">
        <v>52.226219999999998</v>
      </c>
      <c r="L474" s="3">
        <v>-37.0371218621843</v>
      </c>
    </row>
    <row r="475" spans="1:12" ht="15" customHeight="1" x14ac:dyDescent="0.25">
      <c r="A475" s="101">
        <v>43129</v>
      </c>
      <c r="B475" s="3">
        <v>53.139893000000001</v>
      </c>
      <c r="C475" s="99">
        <v>1496730</v>
      </c>
      <c r="D475" s="3">
        <v>8.1572999999998702E-2</v>
      </c>
      <c r="E475" s="3">
        <v>0.15374214637779901</v>
      </c>
      <c r="F475" s="3">
        <v>0.15374214637779901</v>
      </c>
      <c r="G475" s="3">
        <v>53.139893000000001</v>
      </c>
      <c r="H475" s="3">
        <v>-36.940321381913897</v>
      </c>
      <c r="I475" s="3">
        <v>52.683059999999998</v>
      </c>
      <c r="J475" s="3">
        <v>53.988303999999999</v>
      </c>
      <c r="K475" s="3">
        <v>51.410442000000003</v>
      </c>
      <c r="L475" s="3">
        <v>-36.940321381913897</v>
      </c>
    </row>
    <row r="476" spans="1:12" ht="15" customHeight="1" x14ac:dyDescent="0.25">
      <c r="A476" s="101">
        <v>43130</v>
      </c>
      <c r="B476" s="3">
        <v>52.291490000000003</v>
      </c>
      <c r="C476" s="99">
        <v>608710</v>
      </c>
      <c r="D476" s="3">
        <v>-0.84840299999999702</v>
      </c>
      <c r="E476" s="3">
        <v>-1.5965463084391101</v>
      </c>
      <c r="F476" s="3">
        <v>-1.5965463084391101</v>
      </c>
      <c r="G476" s="3">
        <v>52.291490000000003</v>
      </c>
      <c r="H476" s="3">
        <v>-37.947098353004598</v>
      </c>
      <c r="I476" s="3">
        <v>52.911476</v>
      </c>
      <c r="J476" s="3">
        <v>52.911476</v>
      </c>
      <c r="K476" s="3">
        <v>52.112015</v>
      </c>
      <c r="L476" s="3">
        <v>-37.947098353004598</v>
      </c>
    </row>
    <row r="477" spans="1:12" ht="15" customHeight="1" x14ac:dyDescent="0.25">
      <c r="A477" s="101">
        <v>43131</v>
      </c>
      <c r="B477" s="3">
        <v>52.160957000000003</v>
      </c>
      <c r="C477" s="99">
        <v>541281</v>
      </c>
      <c r="D477" s="3">
        <v>-0.13053299999999901</v>
      </c>
      <c r="E477" s="3">
        <v>-0.249625703914724</v>
      </c>
      <c r="F477" s="3">
        <v>-0.249625703914724</v>
      </c>
      <c r="G477" s="3">
        <v>52.160957000000003</v>
      </c>
      <c r="H477" s="3">
        <v>-38.101998345540402</v>
      </c>
      <c r="I477" s="3">
        <v>52.258853999999999</v>
      </c>
      <c r="J477" s="3">
        <v>52.601486000000001</v>
      </c>
      <c r="K477" s="3">
        <v>51.965170000000001</v>
      </c>
      <c r="L477" s="3">
        <v>-38.101998345540402</v>
      </c>
    </row>
    <row r="478" spans="1:12" ht="15" customHeight="1" x14ac:dyDescent="0.25">
      <c r="A478" s="101">
        <v>43132</v>
      </c>
      <c r="B478" s="3">
        <v>52.683059999999998</v>
      </c>
      <c r="C478" s="99">
        <v>698040</v>
      </c>
      <c r="D478" s="3">
        <v>0.52210299999999399</v>
      </c>
      <c r="E478" s="3">
        <v>1.0009459757419601</v>
      </c>
      <c r="F478" s="3">
        <v>1.0009459757419601</v>
      </c>
      <c r="G478" s="3">
        <v>52.683059999999998</v>
      </c>
      <c r="H478" s="3">
        <v>-37.482432788915403</v>
      </c>
      <c r="I478" s="3">
        <v>52.275170000000003</v>
      </c>
      <c r="J478" s="3">
        <v>53.041995999999997</v>
      </c>
      <c r="K478" s="3">
        <v>52.275170000000003</v>
      </c>
      <c r="L478" s="3">
        <v>-37.482432788915403</v>
      </c>
    </row>
    <row r="479" spans="1:12" ht="15" customHeight="1" x14ac:dyDescent="0.25">
      <c r="A479" s="101">
        <v>43133</v>
      </c>
      <c r="B479" s="3">
        <v>52.846209999999999</v>
      </c>
      <c r="C479" s="99">
        <v>663610</v>
      </c>
      <c r="D479" s="3">
        <v>0.16315000000000099</v>
      </c>
      <c r="E479" s="3">
        <v>0.30968208756287902</v>
      </c>
      <c r="F479" s="3">
        <v>0.30968208756287902</v>
      </c>
      <c r="G479" s="3">
        <v>52.846209999999999</v>
      </c>
      <c r="H479" s="3">
        <v>-37.288827081682598</v>
      </c>
      <c r="I479" s="3">
        <v>52.552531999999999</v>
      </c>
      <c r="J479" s="3">
        <v>53.254105000000003</v>
      </c>
      <c r="K479" s="3">
        <v>52.144640000000003</v>
      </c>
      <c r="L479" s="3">
        <v>-37.288827081682598</v>
      </c>
    </row>
    <row r="480" spans="1:12" ht="15" customHeight="1" x14ac:dyDescent="0.25">
      <c r="A480" s="101">
        <v>43136</v>
      </c>
      <c r="B480" s="3">
        <v>51.557277999999997</v>
      </c>
      <c r="C480" s="99">
        <v>892921</v>
      </c>
      <c r="D480" s="3">
        <v>-1.288932</v>
      </c>
      <c r="E480" s="3">
        <v>-2.4390244825504102</v>
      </c>
      <c r="F480" s="3">
        <v>-2.4390244825504102</v>
      </c>
      <c r="G480" s="3">
        <v>51.557277999999997</v>
      </c>
      <c r="H480" s="3">
        <v>-38.818367942454898</v>
      </c>
      <c r="I480" s="3">
        <v>52.438324000000001</v>
      </c>
      <c r="J480" s="3">
        <v>52.601486000000001</v>
      </c>
      <c r="K480" s="3">
        <v>51.100445000000001</v>
      </c>
      <c r="L480" s="3">
        <v>-38.818367942454898</v>
      </c>
    </row>
    <row r="481" spans="1:12" ht="15" customHeight="1" x14ac:dyDescent="0.25">
      <c r="A481" s="101">
        <v>43137</v>
      </c>
      <c r="B481" s="3">
        <v>50.415188000000001</v>
      </c>
      <c r="C481" s="99">
        <v>1092442</v>
      </c>
      <c r="D481" s="3">
        <v>-1.1420899999999901</v>
      </c>
      <c r="E481" s="3">
        <v>-2.2151867676179302</v>
      </c>
      <c r="F481" s="3">
        <v>-2.2151867676179302</v>
      </c>
      <c r="G481" s="3">
        <v>50.415188000000001</v>
      </c>
      <c r="H481" s="3">
        <v>-40.1736553600063</v>
      </c>
      <c r="I481" s="3">
        <v>49.028362000000001</v>
      </c>
      <c r="J481" s="3">
        <v>50.986232999999999</v>
      </c>
      <c r="K481" s="3">
        <v>48.979416000000001</v>
      </c>
      <c r="L481" s="3">
        <v>-40.1736553600063</v>
      </c>
    </row>
    <row r="482" spans="1:12" ht="15" customHeight="1" x14ac:dyDescent="0.25">
      <c r="A482" s="101">
        <v>43138</v>
      </c>
      <c r="B482" s="3">
        <v>52.063065000000002</v>
      </c>
      <c r="C482" s="99">
        <v>1163226</v>
      </c>
      <c r="D482" s="3">
        <v>1.647877</v>
      </c>
      <c r="E482" s="3">
        <v>3.2686122285213002</v>
      </c>
      <c r="F482" s="3">
        <v>3.2686122285213002</v>
      </c>
      <c r="G482" s="3">
        <v>52.063065000000002</v>
      </c>
      <c r="H482" s="3">
        <v>-38.218164143226197</v>
      </c>
      <c r="I482" s="3">
        <v>50.920969999999997</v>
      </c>
      <c r="J482" s="3">
        <v>52.487267000000003</v>
      </c>
      <c r="K482" s="3">
        <v>50.920969999999997</v>
      </c>
      <c r="L482" s="3">
        <v>-38.218164143226197</v>
      </c>
    </row>
    <row r="483" spans="1:12" ht="15" customHeight="1" x14ac:dyDescent="0.25">
      <c r="A483" s="101">
        <v>43139</v>
      </c>
      <c r="B483" s="3">
        <v>53.727260000000001</v>
      </c>
      <c r="C483" s="99">
        <v>3382993</v>
      </c>
      <c r="D483" s="3">
        <v>1.6641949999999901</v>
      </c>
      <c r="E483" s="3">
        <v>3.1964983237156601</v>
      </c>
      <c r="F483" s="3">
        <v>3.1964983237156601</v>
      </c>
      <c r="G483" s="3">
        <v>53.727260000000001</v>
      </c>
      <c r="H483" s="3">
        <v>-36.243308795703598</v>
      </c>
      <c r="I483" s="3">
        <v>53.270420000000001</v>
      </c>
      <c r="J483" s="3">
        <v>56.22354</v>
      </c>
      <c r="K483" s="3">
        <v>53.025689999999997</v>
      </c>
      <c r="L483" s="3">
        <v>-36.243308795703598</v>
      </c>
    </row>
    <row r="484" spans="1:12" ht="15" customHeight="1" x14ac:dyDescent="0.25">
      <c r="A484" s="101">
        <v>43140</v>
      </c>
      <c r="B484" s="3">
        <v>54.836716000000003</v>
      </c>
      <c r="C484" s="99">
        <v>1361238</v>
      </c>
      <c r="D484" s="3">
        <v>1.109456</v>
      </c>
      <c r="E484" s="3">
        <v>2.0649778157307801</v>
      </c>
      <c r="F484" s="3">
        <v>2.0649778157307801</v>
      </c>
      <c r="G484" s="3">
        <v>54.836716000000003</v>
      </c>
      <c r="H484" s="3">
        <v>-34.926747266290903</v>
      </c>
      <c r="I484" s="3">
        <v>53.025689999999997</v>
      </c>
      <c r="J484" s="3">
        <v>55.065131999999998</v>
      </c>
      <c r="K484" s="3">
        <v>52.927790000000002</v>
      </c>
      <c r="L484" s="3">
        <v>-34.926747266290903</v>
      </c>
    </row>
    <row r="485" spans="1:12" ht="15" customHeight="1" x14ac:dyDescent="0.25">
      <c r="A485" s="101">
        <v>43143</v>
      </c>
      <c r="B485" s="3">
        <v>55.897224000000001</v>
      </c>
      <c r="C485" s="99">
        <v>2101923</v>
      </c>
      <c r="D485" s="3">
        <v>1.06050799999999</v>
      </c>
      <c r="E485" s="3">
        <v>1.93393783829067</v>
      </c>
      <c r="F485" s="3">
        <v>1.93393783829067</v>
      </c>
      <c r="G485" s="3">
        <v>55.897224000000001</v>
      </c>
      <c r="H485" s="3">
        <v>-33.668271009067197</v>
      </c>
      <c r="I485" s="3">
        <v>55.391440000000003</v>
      </c>
      <c r="J485" s="3">
        <v>57.023006000000002</v>
      </c>
      <c r="K485" s="3">
        <v>55.391440000000003</v>
      </c>
      <c r="L485" s="3">
        <v>-33.668271009067197</v>
      </c>
    </row>
    <row r="486" spans="1:12" ht="15" customHeight="1" x14ac:dyDescent="0.25">
      <c r="A486" s="101">
        <v>43144</v>
      </c>
      <c r="B486" s="3">
        <v>54.820399999999999</v>
      </c>
      <c r="C486" s="99">
        <v>1333132</v>
      </c>
      <c r="D486" s="3">
        <v>-1.076824</v>
      </c>
      <c r="E486" s="3">
        <v>-1.9264355596621401</v>
      </c>
      <c r="F486" s="3">
        <v>-1.9264355596621401</v>
      </c>
      <c r="G486" s="3">
        <v>54.820399999999999</v>
      </c>
      <c r="H486" s="3">
        <v>-34.946109023687299</v>
      </c>
      <c r="I486" s="3">
        <v>56.125652000000002</v>
      </c>
      <c r="J486" s="3">
        <v>56.696693000000003</v>
      </c>
      <c r="K486" s="3">
        <v>54.330933000000002</v>
      </c>
      <c r="L486" s="3">
        <v>-34.946109023687299</v>
      </c>
    </row>
    <row r="487" spans="1:12" ht="15" customHeight="1" x14ac:dyDescent="0.25">
      <c r="A487" s="101">
        <v>43145</v>
      </c>
      <c r="B487" s="3">
        <v>54.689877000000003</v>
      </c>
      <c r="C487" s="99">
        <v>838029</v>
      </c>
      <c r="D487" s="3">
        <v>-0.130522999999996</v>
      </c>
      <c r="E487" s="3">
        <v>-0.23809202413699301</v>
      </c>
      <c r="F487" s="3">
        <v>-0.23809202413699301</v>
      </c>
      <c r="G487" s="3">
        <v>54.689877000000003</v>
      </c>
      <c r="H487" s="3">
        <v>-35.100997149492599</v>
      </c>
      <c r="I487" s="3">
        <v>55.048824000000003</v>
      </c>
      <c r="J487" s="3">
        <v>56.011448000000001</v>
      </c>
      <c r="K487" s="3">
        <v>54.167777999999998</v>
      </c>
      <c r="L487" s="3">
        <v>-35.100997149492599</v>
      </c>
    </row>
    <row r="488" spans="1:12" ht="15" customHeight="1" x14ac:dyDescent="0.25">
      <c r="A488" s="101">
        <v>43146</v>
      </c>
      <c r="B488" s="3">
        <v>53.286740000000002</v>
      </c>
      <c r="C488" s="99">
        <v>1059698</v>
      </c>
      <c r="D488" s="3">
        <v>-1.4031370000000001</v>
      </c>
      <c r="E488" s="3">
        <v>-2.5656247133267498</v>
      </c>
      <c r="F488" s="3">
        <v>-2.5656247133267498</v>
      </c>
      <c r="G488" s="3">
        <v>53.286740000000002</v>
      </c>
      <c r="H488" s="3">
        <v>-36.766062005327903</v>
      </c>
      <c r="I488" s="3">
        <v>54.787773000000001</v>
      </c>
      <c r="J488" s="3">
        <v>55.032499999999999</v>
      </c>
      <c r="K488" s="3">
        <v>53.139893000000001</v>
      </c>
      <c r="L488" s="3">
        <v>-36.766062005327903</v>
      </c>
    </row>
    <row r="489" spans="1:12" ht="15" customHeight="1" x14ac:dyDescent="0.25">
      <c r="A489" s="101">
        <v>43147</v>
      </c>
      <c r="B489" s="3">
        <v>54.265667000000001</v>
      </c>
      <c r="C489" s="99">
        <v>644859</v>
      </c>
      <c r="D489" s="3">
        <v>0.97892699999999799</v>
      </c>
      <c r="E489" s="3">
        <v>1.83709305542054</v>
      </c>
      <c r="F489" s="3">
        <v>1.83709305542054</v>
      </c>
      <c r="G489" s="3">
        <v>54.265667000000001</v>
      </c>
      <c r="H489" s="3">
        <v>-35.604395721758799</v>
      </c>
      <c r="I489" s="3">
        <v>53.482517000000001</v>
      </c>
      <c r="J489" s="3">
        <v>54.640934000000001</v>
      </c>
      <c r="K489" s="3">
        <v>53.433579999999999</v>
      </c>
      <c r="L489" s="3">
        <v>-35.604395721758799</v>
      </c>
    </row>
    <row r="490" spans="1:12" ht="15" customHeight="1" x14ac:dyDescent="0.25">
      <c r="A490" s="101">
        <v>43150</v>
      </c>
      <c r="B490" s="3">
        <v>54.020940000000003</v>
      </c>
      <c r="C490" s="99">
        <v>577336</v>
      </c>
      <c r="D490" s="3">
        <v>-0.244726999999997</v>
      </c>
      <c r="E490" s="3">
        <v>-0.45097943788288097</v>
      </c>
      <c r="F490" s="3">
        <v>-0.45097943788288097</v>
      </c>
      <c r="G490" s="3">
        <v>54.020940000000003</v>
      </c>
      <c r="H490" s="3">
        <v>-35.894806655954099</v>
      </c>
      <c r="I490" s="3">
        <v>54.233044</v>
      </c>
      <c r="J490" s="3">
        <v>54.918289999999999</v>
      </c>
      <c r="K490" s="3">
        <v>53.923042000000002</v>
      </c>
      <c r="L490" s="3">
        <v>-35.894806655954099</v>
      </c>
    </row>
    <row r="491" spans="1:12" ht="15" customHeight="1" x14ac:dyDescent="0.25">
      <c r="A491" s="101">
        <v>43151</v>
      </c>
      <c r="B491" s="3">
        <v>54.347248</v>
      </c>
      <c r="C491" s="99">
        <v>662413</v>
      </c>
      <c r="D491" s="3">
        <v>0.32630799999999699</v>
      </c>
      <c r="E491" s="3">
        <v>0.604039840846892</v>
      </c>
      <c r="F491" s="3">
        <v>0.604039840846892</v>
      </c>
      <c r="G491" s="3">
        <v>54.347248</v>
      </c>
      <c r="H491" s="3">
        <v>-35.507585748104198</v>
      </c>
      <c r="I491" s="3">
        <v>54.004620000000003</v>
      </c>
      <c r="J491" s="3">
        <v>54.657240000000002</v>
      </c>
      <c r="K491" s="3">
        <v>53.678310000000003</v>
      </c>
      <c r="L491" s="3">
        <v>-35.507585748104198</v>
      </c>
    </row>
    <row r="492" spans="1:12" ht="15" customHeight="1" x14ac:dyDescent="0.25">
      <c r="A492" s="101">
        <v>43152</v>
      </c>
      <c r="B492" s="3">
        <v>55.195663000000003</v>
      </c>
      <c r="C492" s="99">
        <v>1007343</v>
      </c>
      <c r="D492" s="3">
        <v>0.84841500000000203</v>
      </c>
      <c r="E492" s="3">
        <v>1.5611002051106599</v>
      </c>
      <c r="F492" s="3">
        <v>1.5611002051106599</v>
      </c>
      <c r="G492" s="3">
        <v>55.195663000000003</v>
      </c>
      <c r="H492" s="3">
        <v>-34.500794536937001</v>
      </c>
      <c r="I492" s="3">
        <v>54.347248</v>
      </c>
      <c r="J492" s="3">
        <v>55.473025999999997</v>
      </c>
      <c r="K492" s="3">
        <v>54.216720000000002</v>
      </c>
      <c r="L492" s="3">
        <v>-34.500794536937001</v>
      </c>
    </row>
    <row r="493" spans="1:12" ht="15" customHeight="1" x14ac:dyDescent="0.25">
      <c r="A493" s="101">
        <v>43153</v>
      </c>
      <c r="B493" s="3">
        <v>55.424075999999999</v>
      </c>
      <c r="C493" s="99">
        <v>775542</v>
      </c>
      <c r="D493" s="3">
        <v>0.22841299999999601</v>
      </c>
      <c r="E493" s="3">
        <v>0.41382418035271701</v>
      </c>
      <c r="F493" s="3">
        <v>0.41382418035271701</v>
      </c>
      <c r="G493" s="3">
        <v>55.424075999999999</v>
      </c>
      <c r="H493" s="3">
        <v>-34.229742986791898</v>
      </c>
      <c r="I493" s="3">
        <v>55.163029999999999</v>
      </c>
      <c r="J493" s="3">
        <v>56.076700000000002</v>
      </c>
      <c r="K493" s="3">
        <v>54.787773000000001</v>
      </c>
      <c r="L493" s="3">
        <v>-34.229742986791898</v>
      </c>
    </row>
    <row r="494" spans="1:12" ht="15" customHeight="1" x14ac:dyDescent="0.25">
      <c r="A494" s="101">
        <v>43154</v>
      </c>
      <c r="B494" s="3">
        <v>55.375129999999999</v>
      </c>
      <c r="C494" s="99">
        <v>658634</v>
      </c>
      <c r="D494" s="3">
        <v>-4.8946000000000801E-2</v>
      </c>
      <c r="E494" s="3">
        <v>-8.8311801535489995E-2</v>
      </c>
      <c r="F494" s="3">
        <v>-8.8311801535489995E-2</v>
      </c>
      <c r="G494" s="3">
        <v>55.375129999999999</v>
      </c>
      <c r="H494" s="3">
        <v>-34.287825885634803</v>
      </c>
      <c r="I494" s="3">
        <v>55.554603999999998</v>
      </c>
      <c r="J494" s="3">
        <v>56.370376999999998</v>
      </c>
      <c r="K494" s="3">
        <v>55.375129999999999</v>
      </c>
      <c r="L494" s="3">
        <v>-34.287825885634803</v>
      </c>
    </row>
    <row r="495" spans="1:12" ht="15" customHeight="1" x14ac:dyDescent="0.25">
      <c r="A495" s="101">
        <v>43157</v>
      </c>
      <c r="B495" s="3">
        <v>55.081449999999997</v>
      </c>
      <c r="C495" s="99">
        <v>426892</v>
      </c>
      <c r="D495" s="3">
        <v>-0.293680000000001</v>
      </c>
      <c r="E495" s="3">
        <v>-0.53034638473986595</v>
      </c>
      <c r="F495" s="3">
        <v>-0.53034638473986595</v>
      </c>
      <c r="G495" s="3">
        <v>55.081449999999997</v>
      </c>
      <c r="H495" s="3">
        <v>-34.636328025384302</v>
      </c>
      <c r="I495" s="3">
        <v>55.619869999999999</v>
      </c>
      <c r="J495" s="3">
        <v>55.913547999999999</v>
      </c>
      <c r="K495" s="3">
        <v>54.804085000000001</v>
      </c>
      <c r="L495" s="3">
        <v>-34.636328025384302</v>
      </c>
    </row>
    <row r="496" spans="1:12" ht="15" customHeight="1" x14ac:dyDescent="0.25">
      <c r="A496" s="101">
        <v>43158</v>
      </c>
      <c r="B496" s="3">
        <v>55.195663000000003</v>
      </c>
      <c r="C496" s="99">
        <v>624126</v>
      </c>
      <c r="D496" s="3">
        <v>0.114213000000006</v>
      </c>
      <c r="E496" s="3">
        <v>0.20735292916218501</v>
      </c>
      <c r="F496" s="3">
        <v>0.20735292916218501</v>
      </c>
      <c r="G496" s="3">
        <v>55.195663000000003</v>
      </c>
      <c r="H496" s="3">
        <v>-34.500794536937001</v>
      </c>
      <c r="I496" s="3">
        <v>55.081449999999997</v>
      </c>
      <c r="J496" s="3">
        <v>55.783016000000003</v>
      </c>
      <c r="K496" s="3">
        <v>55.081449999999997</v>
      </c>
      <c r="L496" s="3">
        <v>-34.500794536937001</v>
      </c>
    </row>
    <row r="497" spans="1:12" ht="15" customHeight="1" x14ac:dyDescent="0.25">
      <c r="A497" s="101">
        <v>43159</v>
      </c>
      <c r="B497" s="3">
        <v>55.913547999999999</v>
      </c>
      <c r="C497" s="99">
        <v>1890393</v>
      </c>
      <c r="D497" s="3">
        <v>0.717884999999995</v>
      </c>
      <c r="E497" s="3">
        <v>1.3006184924348101</v>
      </c>
      <c r="F497" s="3">
        <v>1.3006184924348101</v>
      </c>
      <c r="G497" s="3">
        <v>55.913547999999999</v>
      </c>
      <c r="H497" s="3">
        <v>-33.648899758286497</v>
      </c>
      <c r="I497" s="3">
        <v>55.114082000000003</v>
      </c>
      <c r="J497" s="3">
        <v>57.055636999999997</v>
      </c>
      <c r="K497" s="3">
        <v>54.820399999999999</v>
      </c>
      <c r="L497" s="3">
        <v>-33.648899758286497</v>
      </c>
    </row>
    <row r="498" spans="1:12" ht="15" customHeight="1" x14ac:dyDescent="0.25">
      <c r="A498" s="101">
        <v>43160</v>
      </c>
      <c r="B498" s="3">
        <v>55.913547999999999</v>
      </c>
      <c r="C498" s="99">
        <v>752291</v>
      </c>
      <c r="D498" s="3"/>
      <c r="E498" s="3"/>
      <c r="F498" s="3"/>
      <c r="G498" s="3">
        <v>55.913547999999999</v>
      </c>
      <c r="H498" s="3">
        <v>-33.648899758286497</v>
      </c>
      <c r="I498" s="3">
        <v>55.946182</v>
      </c>
      <c r="J498" s="3">
        <v>56.582484999999998</v>
      </c>
      <c r="K498" s="3">
        <v>55.489337999999996</v>
      </c>
      <c r="L498" s="3">
        <v>-33.648899758286497</v>
      </c>
    </row>
    <row r="499" spans="1:12" ht="15" customHeight="1" x14ac:dyDescent="0.25">
      <c r="A499" s="101">
        <v>43161</v>
      </c>
      <c r="B499" s="3">
        <v>55.587240000000001</v>
      </c>
      <c r="C499" s="99">
        <v>809567</v>
      </c>
      <c r="D499" s="3">
        <v>-0.32630799999999699</v>
      </c>
      <c r="E499" s="3">
        <v>-0.58359380091564905</v>
      </c>
      <c r="F499" s="3">
        <v>-0.58359380091564905</v>
      </c>
      <c r="G499" s="3">
        <v>55.587240000000001</v>
      </c>
      <c r="H499" s="3">
        <v>-34.036120666136497</v>
      </c>
      <c r="I499" s="3">
        <v>55.619869999999999</v>
      </c>
      <c r="J499" s="3">
        <v>55.99512</v>
      </c>
      <c r="K499" s="3">
        <v>55.114082000000003</v>
      </c>
      <c r="L499" s="3">
        <v>-34.036120666136497</v>
      </c>
    </row>
    <row r="500" spans="1:12" ht="15" customHeight="1" x14ac:dyDescent="0.25">
      <c r="A500" s="101">
        <v>43164</v>
      </c>
      <c r="B500" s="3">
        <v>55.946182</v>
      </c>
      <c r="C500" s="99">
        <v>702103</v>
      </c>
      <c r="D500" s="3">
        <v>0.35894199999999898</v>
      </c>
      <c r="E500" s="3">
        <v>0.64572732878984596</v>
      </c>
      <c r="F500" s="3">
        <v>0.64572732878984596</v>
      </c>
      <c r="G500" s="3">
        <v>55.946182</v>
      </c>
      <c r="H500" s="3">
        <v>-33.610173870147797</v>
      </c>
      <c r="I500" s="3">
        <v>55.603549999999998</v>
      </c>
      <c r="J500" s="3">
        <v>56.33775</v>
      </c>
      <c r="K500" s="3">
        <v>55.603549999999998</v>
      </c>
      <c r="L500" s="3">
        <v>-33.610173870147797</v>
      </c>
    </row>
    <row r="501" spans="1:12" ht="15" customHeight="1" x14ac:dyDescent="0.25">
      <c r="A501" s="101">
        <v>43165</v>
      </c>
      <c r="B501" s="3">
        <v>56.027755999999997</v>
      </c>
      <c r="C501" s="99">
        <v>629362</v>
      </c>
      <c r="D501" s="3">
        <v>8.1573999999996205E-2</v>
      </c>
      <c r="E501" s="3">
        <v>0.145807983822732</v>
      </c>
      <c r="F501" s="3">
        <v>0.145807983822732</v>
      </c>
      <c r="G501" s="3">
        <v>56.027755999999997</v>
      </c>
      <c r="H501" s="3">
        <v>-33.513372203204398</v>
      </c>
      <c r="I501" s="3">
        <v>56.044063999999999</v>
      </c>
      <c r="J501" s="3">
        <v>56.713009999999997</v>
      </c>
      <c r="K501" s="3">
        <v>55.717762</v>
      </c>
      <c r="L501" s="3">
        <v>-33.513372203204398</v>
      </c>
    </row>
    <row r="502" spans="1:12" ht="15" customHeight="1" x14ac:dyDescent="0.25">
      <c r="A502" s="101">
        <v>43166</v>
      </c>
      <c r="B502" s="3">
        <v>55.99512</v>
      </c>
      <c r="C502" s="99">
        <v>493397</v>
      </c>
      <c r="D502" s="3">
        <v>-3.2635999999996501E-2</v>
      </c>
      <c r="E502" s="3">
        <v>-5.8249700380641402E-2</v>
      </c>
      <c r="F502" s="3">
        <v>-5.8249700380641402E-2</v>
      </c>
      <c r="G502" s="3">
        <v>55.99512</v>
      </c>
      <c r="H502" s="3">
        <v>-33.552100464689197</v>
      </c>
      <c r="I502" s="3">
        <v>56.044063999999999</v>
      </c>
      <c r="J502" s="3">
        <v>56.500908000000003</v>
      </c>
      <c r="K502" s="3">
        <v>55.456710000000001</v>
      </c>
      <c r="L502" s="3">
        <v>-33.552100464689197</v>
      </c>
    </row>
    <row r="503" spans="1:12" ht="15" customHeight="1" x14ac:dyDescent="0.25">
      <c r="A503" s="101">
        <v>43167</v>
      </c>
      <c r="B503" s="3">
        <v>57.071953000000001</v>
      </c>
      <c r="C503" s="99">
        <v>990888</v>
      </c>
      <c r="D503" s="3">
        <v>1.0768329999999999</v>
      </c>
      <c r="E503" s="3">
        <v>1.9230836544327401</v>
      </c>
      <c r="F503" s="3">
        <v>1.9230836544327401</v>
      </c>
      <c r="G503" s="3">
        <v>57.071953000000001</v>
      </c>
      <c r="H503" s="3">
        <v>-32.274251770011801</v>
      </c>
      <c r="I503" s="3">
        <v>55.962490000000003</v>
      </c>
      <c r="J503" s="3">
        <v>57.430900000000001</v>
      </c>
      <c r="K503" s="3">
        <v>55.962490000000003</v>
      </c>
      <c r="L503" s="3">
        <v>-32.274251770011801</v>
      </c>
    </row>
    <row r="504" spans="1:12" ht="15" customHeight="1" x14ac:dyDescent="0.25">
      <c r="A504" s="101">
        <v>43168</v>
      </c>
      <c r="B504" s="3">
        <v>56.288803000000001</v>
      </c>
      <c r="C504" s="99">
        <v>1024828</v>
      </c>
      <c r="D504" s="3">
        <v>-0.78314999999999901</v>
      </c>
      <c r="E504" s="3">
        <v>-1.37221517546455</v>
      </c>
      <c r="F504" s="3">
        <v>-1.37221517546455</v>
      </c>
      <c r="G504" s="3">
        <v>56.288803000000001</v>
      </c>
      <c r="H504" s="3">
        <v>-33.203594764920602</v>
      </c>
      <c r="I504" s="3">
        <v>57.055636999999997</v>
      </c>
      <c r="J504" s="3">
        <v>57.300373</v>
      </c>
      <c r="K504" s="3">
        <v>56.23986</v>
      </c>
      <c r="L504" s="3">
        <v>-33.203594764920602</v>
      </c>
    </row>
    <row r="505" spans="1:12" ht="15" customHeight="1" x14ac:dyDescent="0.25">
      <c r="A505" s="101">
        <v>43171</v>
      </c>
      <c r="B505" s="3">
        <v>56.549849999999999</v>
      </c>
      <c r="C505" s="99">
        <v>451025</v>
      </c>
      <c r="D505" s="3">
        <v>0.26104699999999698</v>
      </c>
      <c r="E505" s="3">
        <v>0.46376363697056</v>
      </c>
      <c r="F505" s="3">
        <v>0.46376363697056</v>
      </c>
      <c r="G505" s="3">
        <v>56.549849999999999</v>
      </c>
      <c r="H505" s="3">
        <v>-32.8938173266368</v>
      </c>
      <c r="I505" s="3">
        <v>55.799340000000001</v>
      </c>
      <c r="J505" s="3">
        <v>56.696693000000003</v>
      </c>
      <c r="K505" s="3">
        <v>55.799340000000001</v>
      </c>
      <c r="L505" s="3">
        <v>-32.8938173266368</v>
      </c>
    </row>
    <row r="506" spans="1:12" ht="15" customHeight="1" x14ac:dyDescent="0.25">
      <c r="A506" s="101">
        <v>43172</v>
      </c>
      <c r="B506" s="3">
        <v>56.207225999999999</v>
      </c>
      <c r="C506" s="99">
        <v>411019</v>
      </c>
      <c r="D506" s="3">
        <v>-0.34262399999999998</v>
      </c>
      <c r="E506" s="3">
        <v>-0.60587959119254797</v>
      </c>
      <c r="F506" s="3">
        <v>-0.60587959119254797</v>
      </c>
      <c r="G506" s="3">
        <v>56.207225999999999</v>
      </c>
      <c r="H506" s="3">
        <v>-33.300399991883097</v>
      </c>
      <c r="I506" s="3">
        <v>56.615119999999997</v>
      </c>
      <c r="J506" s="3">
        <v>56.696693000000003</v>
      </c>
      <c r="K506" s="3">
        <v>55.913547999999999</v>
      </c>
      <c r="L506" s="3">
        <v>-33.300399991883097</v>
      </c>
    </row>
    <row r="507" spans="1:12" ht="15" customHeight="1" x14ac:dyDescent="0.25">
      <c r="A507" s="101">
        <v>43173</v>
      </c>
      <c r="B507" s="3">
        <v>56.207225999999999</v>
      </c>
      <c r="C507" s="99">
        <v>533336</v>
      </c>
      <c r="D507" s="3"/>
      <c r="E507" s="3"/>
      <c r="F507" s="3"/>
      <c r="G507" s="3">
        <v>56.207225999999999</v>
      </c>
      <c r="H507" s="3">
        <v>-33.300399991883097</v>
      </c>
      <c r="I507" s="3">
        <v>56.207225999999999</v>
      </c>
      <c r="J507" s="3">
        <v>56.990380000000002</v>
      </c>
      <c r="K507" s="3">
        <v>56.060386999999999</v>
      </c>
      <c r="L507" s="3">
        <v>-33.300399991883097</v>
      </c>
    </row>
    <row r="508" spans="1:12" ht="15" customHeight="1" x14ac:dyDescent="0.25">
      <c r="A508" s="101">
        <v>43174</v>
      </c>
      <c r="B508" s="3">
        <v>55.587240000000001</v>
      </c>
      <c r="C508" s="99">
        <v>545834</v>
      </c>
      <c r="D508" s="3">
        <v>-0.61998599999999704</v>
      </c>
      <c r="E508" s="3">
        <v>-1.10303611140674</v>
      </c>
      <c r="F508" s="3">
        <v>-1.10303611140674</v>
      </c>
      <c r="G508" s="3">
        <v>55.587240000000001</v>
      </c>
      <c r="H508" s="3">
        <v>-34.036120666136497</v>
      </c>
      <c r="I508" s="3">
        <v>56.22354</v>
      </c>
      <c r="J508" s="3">
        <v>56.435642000000001</v>
      </c>
      <c r="K508" s="3">
        <v>55.326186999999997</v>
      </c>
      <c r="L508" s="3">
        <v>-34.036120666136497</v>
      </c>
    </row>
    <row r="509" spans="1:12" ht="15" customHeight="1" x14ac:dyDescent="0.25">
      <c r="A509" s="101">
        <v>43175</v>
      </c>
      <c r="B509" s="3">
        <v>54.706189999999999</v>
      </c>
      <c r="C509" s="99">
        <v>652879</v>
      </c>
      <c r="D509" s="3">
        <v>-0.881050000000001</v>
      </c>
      <c r="E509" s="3">
        <v>-1.58498605075553</v>
      </c>
      <c r="F509" s="3">
        <v>-1.58498605075553</v>
      </c>
      <c r="G509" s="3">
        <v>54.706189999999999</v>
      </c>
      <c r="H509" s="3">
        <v>-35.081638952115398</v>
      </c>
      <c r="I509" s="3">
        <v>55.668810000000001</v>
      </c>
      <c r="J509" s="3">
        <v>55.668810000000001</v>
      </c>
      <c r="K509" s="3">
        <v>54.330933000000002</v>
      </c>
      <c r="L509" s="3">
        <v>-35.081638952115398</v>
      </c>
    </row>
    <row r="510" spans="1:12" ht="15" customHeight="1" x14ac:dyDescent="0.25">
      <c r="A510" s="101">
        <v>43178</v>
      </c>
      <c r="B510" s="3">
        <v>54.200412999999998</v>
      </c>
      <c r="C510" s="99">
        <v>1343668</v>
      </c>
      <c r="D510" s="3">
        <v>-0.50577700000000103</v>
      </c>
      <c r="E510" s="3">
        <v>-0.92453340289280195</v>
      </c>
      <c r="F510" s="3">
        <v>-0.92453340289280195</v>
      </c>
      <c r="G510" s="3">
        <v>54.200412999999998</v>
      </c>
      <c r="H510" s="3">
        <v>-35.681830884613703</v>
      </c>
      <c r="I510" s="3">
        <v>54.265667000000001</v>
      </c>
      <c r="J510" s="3">
        <v>55.065131999999998</v>
      </c>
      <c r="K510" s="3">
        <v>53.564106000000002</v>
      </c>
      <c r="L510" s="3">
        <v>-35.681830884613703</v>
      </c>
    </row>
    <row r="511" spans="1:12" ht="15" customHeight="1" x14ac:dyDescent="0.25">
      <c r="A511" s="101">
        <v>43179</v>
      </c>
      <c r="B511" s="3">
        <v>53.107259999999997</v>
      </c>
      <c r="C511" s="99">
        <v>1105711</v>
      </c>
      <c r="D511" s="3">
        <v>-1.093153</v>
      </c>
      <c r="E511" s="3">
        <v>-2.0168720854580902</v>
      </c>
      <c r="F511" s="3">
        <v>-2.0168720854580902</v>
      </c>
      <c r="G511" s="3">
        <v>53.107259999999997</v>
      </c>
      <c r="H511" s="3">
        <v>-36.9790460833796</v>
      </c>
      <c r="I511" s="3">
        <v>54.167777999999998</v>
      </c>
      <c r="J511" s="3">
        <v>54.200412999999998</v>
      </c>
      <c r="K511" s="3">
        <v>52.634106000000003</v>
      </c>
      <c r="L511" s="3">
        <v>-36.9790460833796</v>
      </c>
    </row>
    <row r="512" spans="1:12" ht="15" customHeight="1" x14ac:dyDescent="0.25">
      <c r="A512" s="101">
        <v>43180</v>
      </c>
      <c r="B512" s="3">
        <v>53.172522999999998</v>
      </c>
      <c r="C512" s="99">
        <v>584915</v>
      </c>
      <c r="D512" s="3">
        <v>6.5263000000001598E-2</v>
      </c>
      <c r="E512" s="3">
        <v>0.122889036263584</v>
      </c>
      <c r="F512" s="3">
        <v>0.122889036263584</v>
      </c>
      <c r="G512" s="3">
        <v>53.172522999999998</v>
      </c>
      <c r="H512" s="3">
        <v>-36.901600240467403</v>
      </c>
      <c r="I512" s="3">
        <v>53.041995999999997</v>
      </c>
      <c r="J512" s="3">
        <v>53.939365000000002</v>
      </c>
      <c r="K512" s="3">
        <v>52.829903000000002</v>
      </c>
      <c r="L512" s="3">
        <v>-36.901600240467403</v>
      </c>
    </row>
    <row r="513" spans="1:12" ht="15" customHeight="1" x14ac:dyDescent="0.25">
      <c r="A513" s="101">
        <v>43181</v>
      </c>
      <c r="B513" s="3">
        <v>53.009372999999997</v>
      </c>
      <c r="C513" s="99">
        <v>590859</v>
      </c>
      <c r="D513" s="3">
        <v>-0.16315000000000099</v>
      </c>
      <c r="E513" s="3">
        <v>-0.30683140613809701</v>
      </c>
      <c r="F513" s="3">
        <v>-0.30683140613809701</v>
      </c>
      <c r="G513" s="3">
        <v>53.009372999999997</v>
      </c>
      <c r="H513" s="3">
        <v>-37.095205947700201</v>
      </c>
      <c r="I513" s="3">
        <v>53.041995999999997</v>
      </c>
      <c r="J513" s="3">
        <v>53.433579999999999</v>
      </c>
      <c r="K513" s="3">
        <v>52.715690000000002</v>
      </c>
      <c r="L513" s="3">
        <v>-37.095205947700201</v>
      </c>
    </row>
    <row r="514" spans="1:12" ht="15" customHeight="1" x14ac:dyDescent="0.25">
      <c r="A514" s="101">
        <v>43182</v>
      </c>
      <c r="B514" s="3">
        <v>52.927790000000002</v>
      </c>
      <c r="C514" s="99">
        <v>818571</v>
      </c>
      <c r="D514" s="3">
        <v>-8.1582999999994799E-2</v>
      </c>
      <c r="E514" s="3">
        <v>-0.15390297108398501</v>
      </c>
      <c r="F514" s="3">
        <v>-0.15390297108398501</v>
      </c>
      <c r="G514" s="3">
        <v>52.927790000000002</v>
      </c>
      <c r="H514" s="3">
        <v>-37.192018294700901</v>
      </c>
      <c r="I514" s="3">
        <v>52.568849999999998</v>
      </c>
      <c r="J514" s="3">
        <v>52.944110000000002</v>
      </c>
      <c r="K514" s="3">
        <v>51.671489999999999</v>
      </c>
      <c r="L514" s="3">
        <v>-37.192018294700901</v>
      </c>
    </row>
    <row r="515" spans="1:12" ht="15" customHeight="1" x14ac:dyDescent="0.25">
      <c r="A515" s="101">
        <v>43185</v>
      </c>
      <c r="B515" s="3">
        <v>51.165706999999998</v>
      </c>
      <c r="C515" s="99">
        <v>981279</v>
      </c>
      <c r="D515" s="3">
        <v>-1.7620830000000001</v>
      </c>
      <c r="E515" s="3">
        <v>-3.3292208119779798</v>
      </c>
      <c r="F515" s="3">
        <v>-3.3292208119779798</v>
      </c>
      <c r="G515" s="3">
        <v>51.165706999999998</v>
      </c>
      <c r="H515" s="3">
        <v>-39.283034693217097</v>
      </c>
      <c r="I515" s="3">
        <v>52.895159999999997</v>
      </c>
      <c r="J515" s="3">
        <v>53.286740000000002</v>
      </c>
      <c r="K515" s="3">
        <v>50.920969999999997</v>
      </c>
      <c r="L515" s="3">
        <v>-39.283034693217097</v>
      </c>
    </row>
    <row r="516" spans="1:12" ht="15" customHeight="1" x14ac:dyDescent="0.25">
      <c r="A516" s="101">
        <v>43186</v>
      </c>
      <c r="B516" s="3">
        <v>51.850963999999998</v>
      </c>
      <c r="C516" s="99">
        <v>981986</v>
      </c>
      <c r="D516" s="3">
        <v>0.68525700000000001</v>
      </c>
      <c r="E516" s="3">
        <v>1.3392896144286599</v>
      </c>
      <c r="F516" s="3">
        <v>1.3392896144286599</v>
      </c>
      <c r="G516" s="3">
        <v>51.850963999999998</v>
      </c>
      <c r="H516" s="3">
        <v>-38.469858682667102</v>
      </c>
      <c r="I516" s="3">
        <v>51.361491999999998</v>
      </c>
      <c r="J516" s="3">
        <v>52.617798000000001</v>
      </c>
      <c r="K516" s="3">
        <v>51.328856999999999</v>
      </c>
      <c r="L516" s="3">
        <v>-38.469858682667102</v>
      </c>
    </row>
    <row r="517" spans="1:12" ht="15" customHeight="1" x14ac:dyDescent="0.25">
      <c r="A517" s="101">
        <v>43187</v>
      </c>
      <c r="B517" s="3">
        <v>51.573599999999999</v>
      </c>
      <c r="C517" s="99">
        <v>760668</v>
      </c>
      <c r="D517" s="3">
        <v>-0.277363999999998</v>
      </c>
      <c r="E517" s="3">
        <v>-0.53492544516626706</v>
      </c>
      <c r="F517" s="3">
        <v>-0.53492544516626706</v>
      </c>
      <c r="G517" s="3">
        <v>51.573599999999999</v>
      </c>
      <c r="H517" s="3">
        <v>-38.798999065020297</v>
      </c>
      <c r="I517" s="3">
        <v>51.622543</v>
      </c>
      <c r="J517" s="3">
        <v>51.622543</v>
      </c>
      <c r="K517" s="3">
        <v>50.398876000000001</v>
      </c>
      <c r="L517" s="3">
        <v>-38.798999065020297</v>
      </c>
    </row>
    <row r="518" spans="1:12" ht="15" customHeight="1" x14ac:dyDescent="0.25">
      <c r="A518" s="101">
        <v>43188</v>
      </c>
      <c r="B518" s="3">
        <v>51.492016</v>
      </c>
      <c r="C518" s="99">
        <v>291278</v>
      </c>
      <c r="D518" s="3">
        <v>-8.1583999999999393E-2</v>
      </c>
      <c r="E518" s="3">
        <v>-0.15818946127476</v>
      </c>
      <c r="F518" s="3">
        <v>-0.15818946127476</v>
      </c>
      <c r="G518" s="3">
        <v>51.492016</v>
      </c>
      <c r="H518" s="3">
        <v>-38.8958125986941</v>
      </c>
      <c r="I518" s="3">
        <v>51.410442000000003</v>
      </c>
      <c r="J518" s="3">
        <v>51.720440000000004</v>
      </c>
      <c r="K518" s="3">
        <v>51.100445000000001</v>
      </c>
      <c r="L518" s="3">
        <v>-38.8958125986941</v>
      </c>
    </row>
    <row r="519" spans="1:12" ht="15" customHeight="1" x14ac:dyDescent="0.25">
      <c r="A519" s="101">
        <v>43193</v>
      </c>
      <c r="B519" s="3">
        <v>50.627296000000001</v>
      </c>
      <c r="C519" s="99">
        <v>831216</v>
      </c>
      <c r="D519" s="3">
        <v>-0.86471999999999805</v>
      </c>
      <c r="E519" s="3">
        <v>-1.67932830596494</v>
      </c>
      <c r="F519" s="3">
        <v>-1.67932830596494</v>
      </c>
      <c r="G519" s="3">
        <v>50.627296000000001</v>
      </c>
      <c r="H519" s="3">
        <v>-39.921952513854102</v>
      </c>
      <c r="I519" s="3">
        <v>51.394126999999997</v>
      </c>
      <c r="J519" s="3">
        <v>51.394126999999997</v>
      </c>
      <c r="K519" s="3">
        <v>50.33361</v>
      </c>
      <c r="L519" s="3">
        <v>-39.921952513854102</v>
      </c>
    </row>
    <row r="520" spans="1:12" ht="15" customHeight="1" x14ac:dyDescent="0.25">
      <c r="A520" s="101">
        <v>43194</v>
      </c>
      <c r="B520" s="3">
        <v>49.778880000000001</v>
      </c>
      <c r="C520" s="99">
        <v>624823</v>
      </c>
      <c r="D520" s="3">
        <v>-0.84841599999999995</v>
      </c>
      <c r="E520" s="3">
        <v>-1.67580745374985</v>
      </c>
      <c r="F520" s="3">
        <v>-1.67580745374985</v>
      </c>
      <c r="G520" s="3">
        <v>49.778880000000001</v>
      </c>
      <c r="H520" s="3">
        <v>-40.928744911694302</v>
      </c>
      <c r="I520" s="3">
        <v>50.382553000000001</v>
      </c>
      <c r="J520" s="3">
        <v>50.57835</v>
      </c>
      <c r="K520" s="3">
        <v>48.995735000000003</v>
      </c>
      <c r="L520" s="3">
        <v>-40.928744911694302</v>
      </c>
    </row>
    <row r="521" spans="1:12" ht="15" customHeight="1" x14ac:dyDescent="0.25">
      <c r="A521" s="101">
        <v>43195</v>
      </c>
      <c r="B521" s="3">
        <v>51.084130000000002</v>
      </c>
      <c r="C521" s="99">
        <v>629160</v>
      </c>
      <c r="D521" s="3">
        <v>1.30525</v>
      </c>
      <c r="E521" s="3">
        <v>2.6220959571609401</v>
      </c>
      <c r="F521" s="3">
        <v>2.6220959571609401</v>
      </c>
      <c r="G521" s="3">
        <v>51.084130000000002</v>
      </c>
      <c r="H521" s="3">
        <v>-39.379839920179599</v>
      </c>
      <c r="I521" s="3">
        <v>50.186770000000003</v>
      </c>
      <c r="J521" s="3">
        <v>51.084130000000002</v>
      </c>
      <c r="K521" s="3">
        <v>49.746250000000003</v>
      </c>
      <c r="L521" s="3">
        <v>-39.379839920179599</v>
      </c>
    </row>
    <row r="522" spans="1:12" ht="15" customHeight="1" x14ac:dyDescent="0.25">
      <c r="A522" s="101">
        <v>43196</v>
      </c>
      <c r="B522" s="3">
        <v>51.198338</v>
      </c>
      <c r="C522" s="99">
        <v>578865</v>
      </c>
      <c r="D522" s="3">
        <v>0.11420799999999701</v>
      </c>
      <c r="E522" s="3">
        <v>0.223568454625722</v>
      </c>
      <c r="F522" s="3">
        <v>0.223568454625722</v>
      </c>
      <c r="G522" s="3">
        <v>51.198338</v>
      </c>
      <c r="H522" s="3">
        <v>-39.2443123650975</v>
      </c>
      <c r="I522" s="3">
        <v>50.90466</v>
      </c>
      <c r="J522" s="3">
        <v>51.394126999999997</v>
      </c>
      <c r="K522" s="3">
        <v>50.545715000000001</v>
      </c>
      <c r="L522" s="3">
        <v>-39.2443123650975</v>
      </c>
    </row>
    <row r="523" spans="1:12" ht="15" customHeight="1" x14ac:dyDescent="0.25">
      <c r="A523" s="101">
        <v>43199</v>
      </c>
      <c r="B523" s="3">
        <v>52.226219999999998</v>
      </c>
      <c r="C523" s="99">
        <v>1041866</v>
      </c>
      <c r="D523" s="3">
        <v>1.02788199999999</v>
      </c>
      <c r="E523" s="3">
        <v>2.0076472013603199</v>
      </c>
      <c r="F523" s="3">
        <v>2.0076472013603199</v>
      </c>
      <c r="G523" s="3">
        <v>52.226219999999998</v>
      </c>
      <c r="H523" s="3">
        <v>-38.024552502628097</v>
      </c>
      <c r="I523" s="3">
        <v>52.209907999999999</v>
      </c>
      <c r="J523" s="3">
        <v>53.498837000000002</v>
      </c>
      <c r="K523" s="3">
        <v>51.589911999999998</v>
      </c>
      <c r="L523" s="3">
        <v>-38.024552502628097</v>
      </c>
    </row>
    <row r="524" spans="1:12" ht="15" customHeight="1" x14ac:dyDescent="0.25">
      <c r="A524" s="101">
        <v>43200</v>
      </c>
      <c r="B524" s="3">
        <v>52.617798000000001</v>
      </c>
      <c r="C524" s="99">
        <v>780610</v>
      </c>
      <c r="D524" s="3">
        <v>0.39157800000000198</v>
      </c>
      <c r="E524" s="3">
        <v>0.74977281526407102</v>
      </c>
      <c r="F524" s="3">
        <v>0.74977281526407102</v>
      </c>
      <c r="G524" s="3">
        <v>52.617798000000001</v>
      </c>
      <c r="H524" s="3">
        <v>-37.559877445154598</v>
      </c>
      <c r="I524" s="3">
        <v>52.160957000000003</v>
      </c>
      <c r="J524" s="3">
        <v>52.699370000000002</v>
      </c>
      <c r="K524" s="3">
        <v>51.704124</v>
      </c>
      <c r="L524" s="3">
        <v>-37.559877445154598</v>
      </c>
    </row>
    <row r="525" spans="1:12" ht="15" customHeight="1" x14ac:dyDescent="0.25">
      <c r="A525" s="101">
        <v>43201</v>
      </c>
      <c r="B525" s="3">
        <v>52.5199</v>
      </c>
      <c r="C525" s="99">
        <v>1069987</v>
      </c>
      <c r="D525" s="3">
        <v>-9.7898000000000707E-2</v>
      </c>
      <c r="E525" s="3">
        <v>-0.186054916247158</v>
      </c>
      <c r="F525" s="3">
        <v>-0.186054916247158</v>
      </c>
      <c r="G525" s="3">
        <v>52.5199</v>
      </c>
      <c r="H525" s="3">
        <v>-37.676050362878598</v>
      </c>
      <c r="I525" s="3">
        <v>52.601486000000001</v>
      </c>
      <c r="J525" s="3">
        <v>52.944110000000002</v>
      </c>
      <c r="K525" s="3">
        <v>51.802013000000002</v>
      </c>
      <c r="L525" s="3">
        <v>-37.676050362878598</v>
      </c>
    </row>
    <row r="526" spans="1:12" ht="15" customHeight="1" x14ac:dyDescent="0.25">
      <c r="A526" s="101">
        <v>43202</v>
      </c>
      <c r="B526" s="3">
        <v>53.645679999999999</v>
      </c>
      <c r="C526" s="99">
        <v>559142</v>
      </c>
      <c r="D526" s="3">
        <v>1.12577999999999</v>
      </c>
      <c r="E526" s="3">
        <v>2.1435303570646398</v>
      </c>
      <c r="F526" s="3">
        <v>2.1435303570646398</v>
      </c>
      <c r="G526" s="3">
        <v>53.645679999999999</v>
      </c>
      <c r="H526" s="3">
        <v>-36.340117582685302</v>
      </c>
      <c r="I526" s="3">
        <v>52.5199</v>
      </c>
      <c r="J526" s="3">
        <v>53.792520000000003</v>
      </c>
      <c r="K526" s="3">
        <v>52.177273</v>
      </c>
      <c r="L526" s="3">
        <v>-36.340117582685302</v>
      </c>
    </row>
    <row r="527" spans="1:12" ht="15" customHeight="1" x14ac:dyDescent="0.25">
      <c r="A527" s="101">
        <v>43203</v>
      </c>
      <c r="B527" s="3">
        <v>53.939365000000002</v>
      </c>
      <c r="C527" s="99">
        <v>816368</v>
      </c>
      <c r="D527" s="3">
        <v>0.29368500000000303</v>
      </c>
      <c r="E527" s="3">
        <v>0.54745321524491897</v>
      </c>
      <c r="F527" s="3">
        <v>0.54745321524491897</v>
      </c>
      <c r="G527" s="3">
        <v>53.939365000000002</v>
      </c>
      <c r="H527" s="3">
        <v>-35.991609509570502</v>
      </c>
      <c r="I527" s="3">
        <v>53.645679999999999</v>
      </c>
      <c r="J527" s="3">
        <v>54.543039999999998</v>
      </c>
      <c r="K527" s="3">
        <v>53.221469999999997</v>
      </c>
      <c r="L527" s="3">
        <v>-35.991609509570502</v>
      </c>
    </row>
    <row r="528" spans="1:12" ht="15" customHeight="1" x14ac:dyDescent="0.25">
      <c r="A528" s="101">
        <v>43206</v>
      </c>
      <c r="B528" s="3">
        <v>54.184089999999998</v>
      </c>
      <c r="C528" s="99">
        <v>462810</v>
      </c>
      <c r="D528" s="3">
        <v>0.244724999999995</v>
      </c>
      <c r="E528" s="3">
        <v>0.45370389510517301</v>
      </c>
      <c r="F528" s="3">
        <v>0.45370389510517301</v>
      </c>
      <c r="G528" s="3">
        <v>54.184089999999998</v>
      </c>
      <c r="H528" s="3">
        <v>-35.701200948721301</v>
      </c>
      <c r="I528" s="3">
        <v>53.874099999999999</v>
      </c>
      <c r="J528" s="3">
        <v>54.47777</v>
      </c>
      <c r="K528" s="3">
        <v>53.841464999999999</v>
      </c>
      <c r="L528" s="3">
        <v>-35.701200948721301</v>
      </c>
    </row>
    <row r="529" spans="1:12" ht="15" customHeight="1" x14ac:dyDescent="0.25">
      <c r="A529" s="101">
        <v>43207</v>
      </c>
      <c r="B529" s="3">
        <v>54.999873999999998</v>
      </c>
      <c r="C529" s="99">
        <v>557317</v>
      </c>
      <c r="D529" s="3">
        <v>0.81578399999999995</v>
      </c>
      <c r="E529" s="3">
        <v>1.5055784825398</v>
      </c>
      <c r="F529" s="3">
        <v>1.5055784825398</v>
      </c>
      <c r="G529" s="3">
        <v>54.999873999999998</v>
      </c>
      <c r="H529" s="3">
        <v>-34.7331320656738</v>
      </c>
      <c r="I529" s="3">
        <v>54.216720000000002</v>
      </c>
      <c r="J529" s="3">
        <v>55.081449999999997</v>
      </c>
      <c r="K529" s="3">
        <v>54.15146</v>
      </c>
      <c r="L529" s="3">
        <v>-34.7331320656738</v>
      </c>
    </row>
    <row r="530" spans="1:12" ht="15" customHeight="1" x14ac:dyDescent="0.25">
      <c r="A530" s="101">
        <v>43208</v>
      </c>
      <c r="B530" s="3">
        <v>55.260919999999999</v>
      </c>
      <c r="C530" s="99">
        <v>230476</v>
      </c>
      <c r="D530" s="3">
        <v>0.261046</v>
      </c>
      <c r="E530" s="3">
        <v>0.47463017824367298</v>
      </c>
      <c r="F530" s="3">
        <v>0.47463017824367298</v>
      </c>
      <c r="G530" s="3">
        <v>55.260919999999999</v>
      </c>
      <c r="H530" s="3">
        <v>-34.423355814063001</v>
      </c>
      <c r="I530" s="3">
        <v>54.901985000000003</v>
      </c>
      <c r="J530" s="3">
        <v>55.554603999999998</v>
      </c>
      <c r="K530" s="3">
        <v>54.901985000000003</v>
      </c>
      <c r="L530" s="3">
        <v>-34.423355814063001</v>
      </c>
    </row>
    <row r="531" spans="1:12" ht="15" customHeight="1" x14ac:dyDescent="0.25">
      <c r="A531" s="101">
        <v>43209</v>
      </c>
      <c r="B531" s="3">
        <v>55.065131999999998</v>
      </c>
      <c r="C531" s="99">
        <v>536453</v>
      </c>
      <c r="D531" s="3">
        <v>-0.19578799999999999</v>
      </c>
      <c r="E531" s="3">
        <v>-0.35429739497641</v>
      </c>
      <c r="F531" s="3">
        <v>-0.35429739497641</v>
      </c>
      <c r="G531" s="3">
        <v>55.065131999999998</v>
      </c>
      <c r="H531" s="3">
        <v>-34.655692156126698</v>
      </c>
      <c r="I531" s="3">
        <v>55.260919999999999</v>
      </c>
      <c r="J531" s="3">
        <v>55.815649999999998</v>
      </c>
      <c r="K531" s="3">
        <v>54.771453999999999</v>
      </c>
      <c r="L531" s="3">
        <v>-34.655692156126698</v>
      </c>
    </row>
    <row r="532" spans="1:12" ht="15" customHeight="1" x14ac:dyDescent="0.25">
      <c r="A532" s="101">
        <v>43210</v>
      </c>
      <c r="B532" s="3">
        <v>54.983555000000003</v>
      </c>
      <c r="C532" s="99">
        <v>607575</v>
      </c>
      <c r="D532" s="3">
        <v>-8.1576999999995695E-2</v>
      </c>
      <c r="E532" s="3">
        <v>-0.14814638054439999</v>
      </c>
      <c r="F532" s="3">
        <v>-0.14814638054439999</v>
      </c>
      <c r="G532" s="3">
        <v>54.983555000000003</v>
      </c>
      <c r="H532" s="3">
        <v>-34.752497383089199</v>
      </c>
      <c r="I532" s="3">
        <v>55.048824000000003</v>
      </c>
      <c r="J532" s="3">
        <v>55.424075999999999</v>
      </c>
      <c r="K532" s="3">
        <v>54.706189999999999</v>
      </c>
      <c r="L532" s="3">
        <v>-34.752497383089199</v>
      </c>
    </row>
    <row r="533" spans="1:12" ht="15" customHeight="1" x14ac:dyDescent="0.25">
      <c r="A533" s="101">
        <v>43213</v>
      </c>
      <c r="B533" s="3">
        <v>56.158279999999998</v>
      </c>
      <c r="C533" s="99">
        <v>1480250</v>
      </c>
      <c r="D533" s="3">
        <v>1.17472499999999</v>
      </c>
      <c r="E533" s="3">
        <v>2.1365024505963501</v>
      </c>
      <c r="F533" s="3">
        <v>2.1365024505963501</v>
      </c>
      <c r="G533" s="3">
        <v>56.158279999999998</v>
      </c>
      <c r="H533" s="3">
        <v>-33.358482890726002</v>
      </c>
      <c r="I533" s="3">
        <v>54.836716000000003</v>
      </c>
      <c r="J533" s="3">
        <v>56.696693000000003</v>
      </c>
      <c r="K533" s="3">
        <v>54.820399999999999</v>
      </c>
      <c r="L533" s="3">
        <v>-33.358482890726002</v>
      </c>
    </row>
    <row r="534" spans="1:12" ht="15" customHeight="1" x14ac:dyDescent="0.25">
      <c r="A534" s="101">
        <v>43214</v>
      </c>
      <c r="B534" s="3">
        <v>51.622543</v>
      </c>
      <c r="C534" s="99">
        <v>4207098</v>
      </c>
      <c r="D534" s="3">
        <v>-4.5357369999999904</v>
      </c>
      <c r="E534" s="3">
        <v>-8.0767021354642505</v>
      </c>
      <c r="F534" s="3">
        <v>-8.0767021354642505</v>
      </c>
      <c r="G534" s="3">
        <v>51.622543</v>
      </c>
      <c r="H534" s="3">
        <v>-38.740919726196502</v>
      </c>
      <c r="I534" s="3">
        <v>56.141964000000002</v>
      </c>
      <c r="J534" s="3">
        <v>56.256171999999999</v>
      </c>
      <c r="K534" s="3">
        <v>50.659923999999997</v>
      </c>
      <c r="L534" s="3">
        <v>-38.740919726196502</v>
      </c>
    </row>
    <row r="535" spans="1:12" ht="15" customHeight="1" x14ac:dyDescent="0.25">
      <c r="A535" s="101">
        <v>43215</v>
      </c>
      <c r="B535" s="3">
        <v>50.480452999999997</v>
      </c>
      <c r="C535" s="99">
        <v>4155345</v>
      </c>
      <c r="D535" s="3">
        <v>-1.14209</v>
      </c>
      <c r="E535" s="3">
        <v>-2.2123861662529798</v>
      </c>
      <c r="F535" s="3">
        <v>-2.2123861662529798</v>
      </c>
      <c r="G535" s="3">
        <v>50.480452999999997</v>
      </c>
      <c r="H535" s="3">
        <v>-40.096207143748003</v>
      </c>
      <c r="I535" s="3">
        <v>51.753070000000001</v>
      </c>
      <c r="J535" s="3">
        <v>52.112015</v>
      </c>
      <c r="K535" s="3">
        <v>49.207832000000003</v>
      </c>
      <c r="L535" s="3">
        <v>-40.096207143748003</v>
      </c>
    </row>
    <row r="536" spans="1:12" ht="15" customHeight="1" x14ac:dyDescent="0.25">
      <c r="A536" s="101">
        <v>43216</v>
      </c>
      <c r="B536" s="3">
        <v>49.990982000000002</v>
      </c>
      <c r="C536" s="99">
        <v>1457840</v>
      </c>
      <c r="D536" s="3">
        <v>-0.48947099999999399</v>
      </c>
      <c r="E536" s="3">
        <v>-0.96962481695637104</v>
      </c>
      <c r="F536" s="3">
        <v>-0.96962481695637104</v>
      </c>
      <c r="G536" s="3">
        <v>49.990982000000002</v>
      </c>
      <c r="H536" s="3">
        <v>-40.677049185580302</v>
      </c>
      <c r="I536" s="3">
        <v>50.57835</v>
      </c>
      <c r="J536" s="3">
        <v>51.051499999999997</v>
      </c>
      <c r="K536" s="3">
        <v>49.566775999999997</v>
      </c>
      <c r="L536" s="3">
        <v>-40.677049185580302</v>
      </c>
    </row>
    <row r="537" spans="1:12" ht="15" customHeight="1" x14ac:dyDescent="0.25">
      <c r="A537" s="101">
        <v>43217</v>
      </c>
      <c r="B537" s="3">
        <v>49.615726000000002</v>
      </c>
      <c r="C537" s="99">
        <v>1076294</v>
      </c>
      <c r="D537" s="3">
        <v>-0.37525599999999998</v>
      </c>
      <c r="E537" s="3">
        <v>-0.75064738676268095</v>
      </c>
      <c r="F537" s="3">
        <v>-0.75064738676268095</v>
      </c>
      <c r="G537" s="3">
        <v>49.615726000000002</v>
      </c>
      <c r="H537" s="3">
        <v>-41.122355365619299</v>
      </c>
      <c r="I537" s="3">
        <v>50.007300000000001</v>
      </c>
      <c r="J537" s="3">
        <v>50.007300000000001</v>
      </c>
      <c r="K537" s="3">
        <v>49.387306000000002</v>
      </c>
      <c r="L537" s="3">
        <v>-41.122355365619299</v>
      </c>
    </row>
    <row r="538" spans="1:12" ht="15" customHeight="1" x14ac:dyDescent="0.25">
      <c r="A538" s="101">
        <v>43220</v>
      </c>
      <c r="B538" s="3">
        <v>50.969917000000002</v>
      </c>
      <c r="C538" s="99">
        <v>669199</v>
      </c>
      <c r="D538" s="3">
        <v>1.3541909999999999</v>
      </c>
      <c r="E538" s="3">
        <v>2.7293584296236899</v>
      </c>
      <c r="F538" s="3">
        <v>2.7293584296236899</v>
      </c>
      <c r="G538" s="3">
        <v>50.969917000000002</v>
      </c>
      <c r="H538" s="3">
        <v>-39.5153734086269</v>
      </c>
      <c r="I538" s="3">
        <v>49.778880000000001</v>
      </c>
      <c r="J538" s="3">
        <v>50.969917000000002</v>
      </c>
      <c r="K538" s="3">
        <v>49.778880000000001</v>
      </c>
      <c r="L538" s="3">
        <v>-39.5153734086269</v>
      </c>
    </row>
    <row r="539" spans="1:12" ht="15" customHeight="1" x14ac:dyDescent="0.25">
      <c r="A539" s="101">
        <v>43222</v>
      </c>
      <c r="B539" s="3">
        <v>51.084130000000002</v>
      </c>
      <c r="C539" s="99">
        <v>1371899</v>
      </c>
      <c r="D539" s="3">
        <v>0.114212999999999</v>
      </c>
      <c r="E539" s="3">
        <v>0.22407923481608799</v>
      </c>
      <c r="F539" s="3">
        <v>0.22407923481608799</v>
      </c>
      <c r="G539" s="3">
        <v>51.084130000000002</v>
      </c>
      <c r="H539" s="3">
        <v>-39.379839920179599</v>
      </c>
      <c r="I539" s="3">
        <v>51.149389999999997</v>
      </c>
      <c r="J539" s="3">
        <v>51.687809999999999</v>
      </c>
      <c r="K539" s="3">
        <v>50.823079999999997</v>
      </c>
      <c r="L539" s="3">
        <v>-39.379839920179599</v>
      </c>
    </row>
    <row r="540" spans="1:12" ht="15" customHeight="1" x14ac:dyDescent="0.25">
      <c r="A540" s="101">
        <v>43223</v>
      </c>
      <c r="B540" s="3">
        <v>50.774135999999999</v>
      </c>
      <c r="C540" s="99">
        <v>977723</v>
      </c>
      <c r="D540" s="3">
        <v>-0.30999400000000299</v>
      </c>
      <c r="E540" s="3">
        <v>-0.60683034045995099</v>
      </c>
      <c r="F540" s="3">
        <v>-0.60683034045995099</v>
      </c>
      <c r="G540" s="3">
        <v>50.774135999999999</v>
      </c>
      <c r="H540" s="3">
        <v>-39.747701443979302</v>
      </c>
      <c r="I540" s="3">
        <v>51.084130000000002</v>
      </c>
      <c r="J540" s="3">
        <v>51.263603000000003</v>
      </c>
      <c r="K540" s="3">
        <v>50.480452999999997</v>
      </c>
      <c r="L540" s="3">
        <v>-39.747701443979302</v>
      </c>
    </row>
    <row r="541" spans="1:12" ht="15" customHeight="1" x14ac:dyDescent="0.25">
      <c r="A541" s="101">
        <v>43224</v>
      </c>
      <c r="B541" s="3">
        <v>50.186770000000003</v>
      </c>
      <c r="C541" s="99">
        <v>855115</v>
      </c>
      <c r="D541" s="3">
        <v>-0.58736599999999495</v>
      </c>
      <c r="E541" s="3">
        <v>-1.1568212603361601</v>
      </c>
      <c r="F541" s="3">
        <v>-1.1568212603361601</v>
      </c>
      <c r="G541" s="3">
        <v>50.186770000000003</v>
      </c>
      <c r="H541" s="3">
        <v>-40.444712843516598</v>
      </c>
      <c r="I541" s="3">
        <v>50.806762999999997</v>
      </c>
      <c r="J541" s="3">
        <v>50.888343999999996</v>
      </c>
      <c r="K541" s="3">
        <v>49.795200000000001</v>
      </c>
      <c r="L541" s="3">
        <v>-40.444712843516598</v>
      </c>
    </row>
    <row r="542" spans="1:12" ht="15" customHeight="1" x14ac:dyDescent="0.25">
      <c r="A542" s="101">
        <v>43227</v>
      </c>
      <c r="B542" s="3">
        <v>50.235720000000001</v>
      </c>
      <c r="C542" s="99">
        <v>502465</v>
      </c>
      <c r="D542" s="3">
        <v>4.8949999999997801E-2</v>
      </c>
      <c r="E542" s="3">
        <v>9.7535665275927302E-2</v>
      </c>
      <c r="F542" s="3">
        <v>9.7535665275927302E-2</v>
      </c>
      <c r="G542" s="3">
        <v>50.235720000000001</v>
      </c>
      <c r="H542" s="3">
        <v>-40.386625197981502</v>
      </c>
      <c r="I542" s="3">
        <v>50.186770000000003</v>
      </c>
      <c r="J542" s="3">
        <v>50.398876000000001</v>
      </c>
      <c r="K542" s="3">
        <v>49.762569999999997</v>
      </c>
      <c r="L542" s="3">
        <v>-40.386625197981502</v>
      </c>
    </row>
    <row r="543" spans="1:12" ht="15" customHeight="1" x14ac:dyDescent="0.25">
      <c r="A543" s="101">
        <v>43228</v>
      </c>
      <c r="B543" s="3">
        <v>50.741504999999997</v>
      </c>
      <c r="C543" s="99">
        <v>664951</v>
      </c>
      <c r="D543" s="3">
        <v>0.50578499999999504</v>
      </c>
      <c r="E543" s="3">
        <v>1.0068234316139999</v>
      </c>
      <c r="F543" s="3">
        <v>1.0068234316139999</v>
      </c>
      <c r="G543" s="3">
        <v>50.741504999999997</v>
      </c>
      <c r="H543" s="3">
        <v>-39.7864237720989</v>
      </c>
      <c r="I543" s="3">
        <v>50.154136999999999</v>
      </c>
      <c r="J543" s="3">
        <v>50.741504999999997</v>
      </c>
      <c r="K543" s="3">
        <v>50.039932</v>
      </c>
      <c r="L543" s="3">
        <v>-39.7864237720989</v>
      </c>
    </row>
    <row r="544" spans="1:12" ht="15" customHeight="1" x14ac:dyDescent="0.25">
      <c r="A544" s="101">
        <v>43229</v>
      </c>
      <c r="B544" s="3">
        <v>50.366244999999999</v>
      </c>
      <c r="C544" s="99">
        <v>304753</v>
      </c>
      <c r="D544" s="3">
        <v>-0.37525999999999698</v>
      </c>
      <c r="E544" s="3">
        <v>-0.73955236447952299</v>
      </c>
      <c r="F544" s="3">
        <v>-0.73955236447952299</v>
      </c>
      <c r="G544" s="3">
        <v>50.366244999999999</v>
      </c>
      <c r="H544" s="3">
        <v>-40.231734698830003</v>
      </c>
      <c r="I544" s="3">
        <v>50.725185000000003</v>
      </c>
      <c r="J544" s="3">
        <v>50.725185000000003</v>
      </c>
      <c r="K544" s="3">
        <v>50.039932</v>
      </c>
      <c r="L544" s="3">
        <v>-40.231734698830003</v>
      </c>
    </row>
    <row r="545" spans="1:12" ht="15" customHeight="1" x14ac:dyDescent="0.25">
      <c r="A545" s="101">
        <v>43231</v>
      </c>
      <c r="B545" s="3">
        <v>50.594659999999998</v>
      </c>
      <c r="C545" s="99">
        <v>837752</v>
      </c>
      <c r="D545" s="3">
        <v>0.22841499999999801</v>
      </c>
      <c r="E545" s="3">
        <v>0.45350809852908702</v>
      </c>
      <c r="F545" s="3">
        <v>0.45350809852908702</v>
      </c>
      <c r="G545" s="3">
        <v>50.594659999999998</v>
      </c>
      <c r="H545" s="3">
        <v>-39.960680775338901</v>
      </c>
      <c r="I545" s="3">
        <v>50.415188000000001</v>
      </c>
      <c r="J545" s="3">
        <v>50.725185000000003</v>
      </c>
      <c r="K545" s="3">
        <v>50.170456000000001</v>
      </c>
      <c r="L545" s="3">
        <v>-39.960680775338901</v>
      </c>
    </row>
    <row r="546" spans="1:12" ht="15" customHeight="1" x14ac:dyDescent="0.25">
      <c r="A546" s="101">
        <v>43234</v>
      </c>
      <c r="B546" s="3">
        <v>51.149389999999997</v>
      </c>
      <c r="C546" s="99">
        <v>1399927</v>
      </c>
      <c r="D546" s="3">
        <v>0.55472999999999895</v>
      </c>
      <c r="E546" s="3">
        <v>1.09642005697834</v>
      </c>
      <c r="F546" s="3">
        <v>1.09642005697834</v>
      </c>
      <c r="G546" s="3">
        <v>51.149389999999997</v>
      </c>
      <c r="H546" s="3">
        <v>-39.302397637286496</v>
      </c>
      <c r="I546" s="3">
        <v>50.643610000000002</v>
      </c>
      <c r="J546" s="3">
        <v>51.443077000000002</v>
      </c>
      <c r="K546" s="3">
        <v>49.697299999999998</v>
      </c>
      <c r="L546" s="3">
        <v>-39.302397637286496</v>
      </c>
    </row>
    <row r="547" spans="1:12" ht="15" customHeight="1" x14ac:dyDescent="0.25">
      <c r="A547" s="101">
        <v>43235</v>
      </c>
      <c r="B547" s="3">
        <v>50.447823</v>
      </c>
      <c r="C547" s="99">
        <v>1014059</v>
      </c>
      <c r="D547" s="3">
        <v>-0.70156699999999705</v>
      </c>
      <c r="E547" s="3">
        <v>-1.3716038451289401</v>
      </c>
      <c r="F547" s="3">
        <v>-1.3716038451289401</v>
      </c>
      <c r="G547" s="3">
        <v>50.447823</v>
      </c>
      <c r="H547" s="3">
        <v>-40.134928285194498</v>
      </c>
      <c r="I547" s="3">
        <v>51.133076000000003</v>
      </c>
      <c r="J547" s="3">
        <v>51.981487000000001</v>
      </c>
      <c r="K547" s="3">
        <v>50.007300000000001</v>
      </c>
      <c r="L547" s="3">
        <v>-40.134928285194498</v>
      </c>
    </row>
    <row r="548" spans="1:12" ht="15" customHeight="1" x14ac:dyDescent="0.25">
      <c r="A548" s="101">
        <v>43236</v>
      </c>
      <c r="B548" s="3">
        <v>50.513080000000002</v>
      </c>
      <c r="C548" s="99">
        <v>909039</v>
      </c>
      <c r="D548" s="3">
        <v>6.5257000000002494E-2</v>
      </c>
      <c r="E548" s="3">
        <v>0.129355433236444</v>
      </c>
      <c r="F548" s="3">
        <v>0.129355433236444</v>
      </c>
      <c r="G548" s="3">
        <v>50.513080000000002</v>
      </c>
      <c r="H548" s="3">
        <v>-40.057489562320498</v>
      </c>
      <c r="I548" s="3">
        <v>50.480452999999997</v>
      </c>
      <c r="J548" s="3">
        <v>50.708874000000002</v>
      </c>
      <c r="K548" s="3">
        <v>49.974666999999997</v>
      </c>
      <c r="L548" s="3">
        <v>-40.057489562320498</v>
      </c>
    </row>
    <row r="549" spans="1:12" ht="15" customHeight="1" x14ac:dyDescent="0.25">
      <c r="A549" s="101">
        <v>43237</v>
      </c>
      <c r="B549" s="3">
        <v>50.431507000000003</v>
      </c>
      <c r="C549" s="99">
        <v>1302919</v>
      </c>
      <c r="D549" s="3">
        <v>-8.1572999999998702E-2</v>
      </c>
      <c r="E549" s="3">
        <v>-0.16148886585415301</v>
      </c>
      <c r="F549" s="3">
        <v>-0.16148886585415301</v>
      </c>
      <c r="G549" s="3">
        <v>50.431507000000003</v>
      </c>
      <c r="H549" s="3">
        <v>-40.154290042590802</v>
      </c>
      <c r="I549" s="3">
        <v>50.513080000000002</v>
      </c>
      <c r="J549" s="3">
        <v>50.757820000000002</v>
      </c>
      <c r="K549" s="3">
        <v>50.007300000000001</v>
      </c>
      <c r="L549" s="3">
        <v>-40.154290042590802</v>
      </c>
    </row>
    <row r="550" spans="1:12" ht="15" customHeight="1" x14ac:dyDescent="0.25">
      <c r="A550" s="101">
        <v>43238</v>
      </c>
      <c r="B550" s="3">
        <v>50.790447</v>
      </c>
      <c r="C550" s="99">
        <v>957212</v>
      </c>
      <c r="D550" s="3">
        <v>0.35893999999999598</v>
      </c>
      <c r="E550" s="3">
        <v>0.71173760482707804</v>
      </c>
      <c r="F550" s="3">
        <v>0.71173760482707804</v>
      </c>
      <c r="G550" s="3">
        <v>50.790447</v>
      </c>
      <c r="H550" s="3">
        <v>-39.7283456199482</v>
      </c>
      <c r="I550" s="3">
        <v>50.464137999999998</v>
      </c>
      <c r="J550" s="3">
        <v>51.655177999999999</v>
      </c>
      <c r="K550" s="3">
        <v>50.186770000000003</v>
      </c>
      <c r="L550" s="3">
        <v>-39.7283456199482</v>
      </c>
    </row>
    <row r="551" spans="1:12" ht="15" customHeight="1" x14ac:dyDescent="0.25">
      <c r="A551" s="101">
        <v>43241</v>
      </c>
      <c r="B551" s="3">
        <v>51.230969999999999</v>
      </c>
      <c r="C551" s="99">
        <v>1089326</v>
      </c>
      <c r="D551" s="3">
        <v>0.440522999999998</v>
      </c>
      <c r="E551" s="3">
        <v>0.86733436309391898</v>
      </c>
      <c r="F551" s="3">
        <v>0.86733436309391898</v>
      </c>
      <c r="G551" s="3">
        <v>51.230969999999999</v>
      </c>
      <c r="H551" s="3">
        <v>-39.2055888503048</v>
      </c>
      <c r="I551" s="3">
        <v>50.823079999999997</v>
      </c>
      <c r="J551" s="3">
        <v>51.704124</v>
      </c>
      <c r="K551" s="3">
        <v>50.268352999999998</v>
      </c>
      <c r="L551" s="3">
        <v>-39.2055888503048</v>
      </c>
    </row>
    <row r="552" spans="1:12" ht="15" customHeight="1" x14ac:dyDescent="0.25">
      <c r="A552" s="101">
        <v>43242</v>
      </c>
      <c r="B552" s="3">
        <v>52.170830000000002</v>
      </c>
      <c r="C552" s="99">
        <v>746674</v>
      </c>
      <c r="D552" s="3">
        <v>0.93986000000000303</v>
      </c>
      <c r="E552" s="3">
        <v>1.8345543720917199</v>
      </c>
      <c r="F552" s="3">
        <v>1.8345543720917199</v>
      </c>
      <c r="G552" s="3">
        <v>52.170830000000002</v>
      </c>
      <c r="H552" s="3">
        <v>-38.090282322570701</v>
      </c>
      <c r="I552" s="3">
        <v>51.658175999999997</v>
      </c>
      <c r="J552" s="3">
        <v>52.29045</v>
      </c>
      <c r="K552" s="3">
        <v>51.34205</v>
      </c>
      <c r="L552" s="3">
        <v>-38.090282322570701</v>
      </c>
    </row>
    <row r="553" spans="1:12" ht="15" customHeight="1" x14ac:dyDescent="0.25">
      <c r="A553" s="101">
        <v>43243</v>
      </c>
      <c r="B553" s="3">
        <v>51.735076999999997</v>
      </c>
      <c r="C553" s="99">
        <v>879299</v>
      </c>
      <c r="D553" s="3">
        <v>-0.435753000000005</v>
      </c>
      <c r="E553" s="3">
        <v>-0.83524260587766097</v>
      </c>
      <c r="F553" s="3">
        <v>-0.83524260587766097</v>
      </c>
      <c r="G553" s="3">
        <v>51.735076999999997</v>
      </c>
      <c r="H553" s="3">
        <v>-38.607378661791103</v>
      </c>
      <c r="I553" s="3">
        <v>52.119563999999997</v>
      </c>
      <c r="J553" s="3">
        <v>52.674942000000001</v>
      </c>
      <c r="K553" s="3">
        <v>51.521473</v>
      </c>
      <c r="L553" s="3">
        <v>-38.607378661791103</v>
      </c>
    </row>
    <row r="554" spans="1:12" ht="15" customHeight="1" x14ac:dyDescent="0.25">
      <c r="A554" s="101">
        <v>43244</v>
      </c>
      <c r="B554" s="3">
        <v>51.649635000000004</v>
      </c>
      <c r="C554" s="99">
        <v>664938</v>
      </c>
      <c r="D554" s="3">
        <v>-8.5441999999993301E-2</v>
      </c>
      <c r="E554" s="3">
        <v>-0.16515293869185901</v>
      </c>
      <c r="F554" s="3">
        <v>-0.16515293869185901</v>
      </c>
      <c r="G554" s="3">
        <v>51.649635000000004</v>
      </c>
      <c r="H554" s="3">
        <v>-38.708770380071101</v>
      </c>
      <c r="I554" s="3">
        <v>51.74362</v>
      </c>
      <c r="J554" s="3">
        <v>52.803100000000001</v>
      </c>
      <c r="K554" s="3">
        <v>51.547103999999997</v>
      </c>
      <c r="L554" s="3">
        <v>-38.708770380071101</v>
      </c>
    </row>
    <row r="555" spans="1:12" ht="15" customHeight="1" x14ac:dyDescent="0.25">
      <c r="A555" s="101">
        <v>43245</v>
      </c>
      <c r="B555" s="3">
        <v>52.085389999999997</v>
      </c>
      <c r="C555" s="99">
        <v>757078</v>
      </c>
      <c r="D555" s="3">
        <v>0.43575499999999301</v>
      </c>
      <c r="E555" s="3">
        <v>0.84367488753791497</v>
      </c>
      <c r="F555" s="3">
        <v>0.84367488753791497</v>
      </c>
      <c r="G555" s="3">
        <v>52.085389999999997</v>
      </c>
      <c r="H555" s="3">
        <v>-38.1916716675046</v>
      </c>
      <c r="I555" s="3">
        <v>51.589829999999999</v>
      </c>
      <c r="J555" s="3">
        <v>52.170830000000002</v>
      </c>
      <c r="K555" s="3">
        <v>51.350589999999997</v>
      </c>
      <c r="L555" s="3">
        <v>-38.1916716675046</v>
      </c>
    </row>
    <row r="556" spans="1:12" ht="15" customHeight="1" x14ac:dyDescent="0.25">
      <c r="A556" s="101">
        <v>43248</v>
      </c>
      <c r="B556" s="3">
        <v>51.042999999999999</v>
      </c>
      <c r="C556" s="99">
        <v>412692</v>
      </c>
      <c r="D556" s="3">
        <v>-1.0423899999999899</v>
      </c>
      <c r="E556" s="3">
        <v>-2.0013097722797002</v>
      </c>
      <c r="F556" s="3">
        <v>-2.0013097722797002</v>
      </c>
      <c r="G556" s="3">
        <v>51.042999999999999</v>
      </c>
      <c r="H556" s="3">
        <v>-39.4286477825056</v>
      </c>
      <c r="I556" s="3">
        <v>52.085389999999997</v>
      </c>
      <c r="J556" s="3">
        <v>52.333170000000003</v>
      </c>
      <c r="K556" s="3">
        <v>51.025910000000003</v>
      </c>
      <c r="L556" s="3">
        <v>-39.4286477825056</v>
      </c>
    </row>
    <row r="557" spans="1:12" ht="15" customHeight="1" x14ac:dyDescent="0.25">
      <c r="A557" s="101">
        <v>43249</v>
      </c>
      <c r="B557" s="3">
        <v>49.137639999999998</v>
      </c>
      <c r="C557" s="99">
        <v>1500415</v>
      </c>
      <c r="D557" s="3">
        <v>-1.9053599999999999</v>
      </c>
      <c r="E557" s="3">
        <v>-3.7328526928276098</v>
      </c>
      <c r="F557" s="3">
        <v>-3.7328526928276098</v>
      </c>
      <c r="G557" s="3">
        <v>49.137639999999998</v>
      </c>
      <c r="H557" s="3">
        <v>-41.689687134838401</v>
      </c>
      <c r="I557" s="3">
        <v>51.094265</v>
      </c>
      <c r="J557" s="3">
        <v>51.179707000000001</v>
      </c>
      <c r="K557" s="3">
        <v>48.539549999999998</v>
      </c>
      <c r="L557" s="3">
        <v>-41.689687134838401</v>
      </c>
    </row>
    <row r="558" spans="1:12" ht="15" customHeight="1" x14ac:dyDescent="0.25">
      <c r="A558" s="101">
        <v>43250</v>
      </c>
      <c r="B558" s="3">
        <v>49.744280000000003</v>
      </c>
      <c r="C558" s="99">
        <v>876140</v>
      </c>
      <c r="D558" s="3">
        <v>0.60664000000000495</v>
      </c>
      <c r="E558" s="3">
        <v>1.23457292617228</v>
      </c>
      <c r="F558" s="3">
        <v>1.23457292617228</v>
      </c>
      <c r="G558" s="3">
        <v>49.744280000000003</v>
      </c>
      <c r="H558" s="3">
        <v>-40.9698037990388</v>
      </c>
      <c r="I558" s="3">
        <v>48.753155</v>
      </c>
      <c r="J558" s="3">
        <v>49.957886000000002</v>
      </c>
      <c r="K558" s="3">
        <v>48.753155</v>
      </c>
      <c r="L558" s="3">
        <v>-40.9698037990388</v>
      </c>
    </row>
    <row r="559" spans="1:12" ht="15" customHeight="1" x14ac:dyDescent="0.25">
      <c r="A559" s="101">
        <v>43251</v>
      </c>
      <c r="B559" s="3">
        <v>49.923713999999997</v>
      </c>
      <c r="C559" s="99">
        <v>1095365</v>
      </c>
      <c r="D559" s="3">
        <v>0.17943399999999299</v>
      </c>
      <c r="E559" s="3">
        <v>0.36071282969618501</v>
      </c>
      <c r="F559" s="3">
        <v>0.36071282969618501</v>
      </c>
      <c r="G559" s="3">
        <v>49.923713999999997</v>
      </c>
      <c r="H559" s="3">
        <v>-40.756874307947101</v>
      </c>
      <c r="I559" s="3">
        <v>49.752827000000003</v>
      </c>
      <c r="J559" s="3">
        <v>50.128765000000001</v>
      </c>
      <c r="K559" s="3">
        <v>49.240172999999999</v>
      </c>
      <c r="L559" s="3">
        <v>-40.756874307947101</v>
      </c>
    </row>
    <row r="560" spans="1:12" ht="15" customHeight="1" x14ac:dyDescent="0.25">
      <c r="A560" s="101">
        <v>43252</v>
      </c>
      <c r="B560" s="3">
        <v>49.863900000000001</v>
      </c>
      <c r="C560" s="99">
        <v>889800</v>
      </c>
      <c r="D560" s="3">
        <v>-5.9813999999995801E-2</v>
      </c>
      <c r="E560" s="3">
        <v>-0.119810797730302</v>
      </c>
      <c r="F560" s="3">
        <v>-0.119810797730302</v>
      </c>
      <c r="G560" s="3">
        <v>49.863900000000001</v>
      </c>
      <c r="H560" s="3">
        <v>-40.827853969439097</v>
      </c>
      <c r="I560" s="3">
        <v>49.923713999999997</v>
      </c>
      <c r="J560" s="3">
        <v>50.376553000000001</v>
      </c>
      <c r="K560" s="3">
        <v>49.590485000000001</v>
      </c>
      <c r="L560" s="3">
        <v>-40.827853969439097</v>
      </c>
    </row>
    <row r="561" spans="1:12" ht="15" customHeight="1" x14ac:dyDescent="0.25">
      <c r="A561" s="101">
        <v>43255</v>
      </c>
      <c r="B561" s="3">
        <v>50.632877000000001</v>
      </c>
      <c r="C561" s="99">
        <v>533815</v>
      </c>
      <c r="D561" s="3">
        <v>0.76897699999999902</v>
      </c>
      <c r="E561" s="3">
        <v>1.5421517370281801</v>
      </c>
      <c r="F561" s="3">
        <v>1.5421517370281801</v>
      </c>
      <c r="G561" s="3">
        <v>50.632877000000001</v>
      </c>
      <c r="H561" s="3">
        <v>-39.9153296915919</v>
      </c>
      <c r="I561" s="3">
        <v>49.778458000000001</v>
      </c>
      <c r="J561" s="3">
        <v>51.068634000000003</v>
      </c>
      <c r="K561" s="3">
        <v>49.556310000000003</v>
      </c>
      <c r="L561" s="3">
        <v>-39.9153296915919</v>
      </c>
    </row>
    <row r="562" spans="1:12" ht="15" customHeight="1" x14ac:dyDescent="0.25">
      <c r="A562" s="101">
        <v>43256</v>
      </c>
      <c r="B562" s="3">
        <v>49.761369999999999</v>
      </c>
      <c r="C562" s="99">
        <v>540135</v>
      </c>
      <c r="D562" s="3">
        <v>-0.87150700000000103</v>
      </c>
      <c r="E562" s="3">
        <v>-1.72122749414377</v>
      </c>
      <c r="F562" s="3">
        <v>-1.72122749414377</v>
      </c>
      <c r="G562" s="3">
        <v>49.761369999999999</v>
      </c>
      <c r="H562" s="3">
        <v>-40.949523556705898</v>
      </c>
      <c r="I562" s="3">
        <v>50.641426000000003</v>
      </c>
      <c r="J562" s="3">
        <v>50.761040000000001</v>
      </c>
      <c r="K562" s="3">
        <v>49.701557000000001</v>
      </c>
      <c r="L562" s="3">
        <v>-40.949523556705898</v>
      </c>
    </row>
    <row r="563" spans="1:12" ht="15" customHeight="1" x14ac:dyDescent="0.25">
      <c r="A563" s="101">
        <v>43258</v>
      </c>
      <c r="B563" s="3">
        <v>48.787334000000001</v>
      </c>
      <c r="C563" s="99">
        <v>850397</v>
      </c>
      <c r="D563" s="3">
        <v>-0.97403599999999801</v>
      </c>
      <c r="E563" s="3">
        <v>-1.95741395383607</v>
      </c>
      <c r="F563" s="3">
        <v>-1.95741395383607</v>
      </c>
      <c r="G563" s="3">
        <v>48.787334000000001</v>
      </c>
      <c r="H563" s="3">
        <v>-42.105385822413602</v>
      </c>
      <c r="I563" s="3">
        <v>49.983516999999999</v>
      </c>
      <c r="J563" s="3">
        <v>50.598697999999999</v>
      </c>
      <c r="K563" s="3">
        <v>48.701884999999997</v>
      </c>
      <c r="L563" s="3">
        <v>-42.105385822413602</v>
      </c>
    </row>
    <row r="564" spans="1:12" ht="15" customHeight="1" x14ac:dyDescent="0.25">
      <c r="A564" s="101">
        <v>43259</v>
      </c>
      <c r="B564" s="3">
        <v>47.967089999999999</v>
      </c>
      <c r="C564" s="99">
        <v>1470235</v>
      </c>
      <c r="D564" s="3">
        <v>-0.82024400000000197</v>
      </c>
      <c r="E564" s="3">
        <v>-1.6812642396077699</v>
      </c>
      <c r="F564" s="3">
        <v>-1.6812642396077699</v>
      </c>
      <c r="G564" s="3">
        <v>47.967089999999999</v>
      </c>
      <c r="H564" s="3">
        <v>-43.078747267240303</v>
      </c>
      <c r="I564" s="3">
        <v>48.633533</v>
      </c>
      <c r="J564" s="3">
        <v>48.633533</v>
      </c>
      <c r="K564" s="3">
        <v>47.104126000000001</v>
      </c>
      <c r="L564" s="3">
        <v>-43.078747267240303</v>
      </c>
    </row>
    <row r="565" spans="1:12" ht="15" customHeight="1" x14ac:dyDescent="0.25">
      <c r="A565" s="101">
        <v>43262</v>
      </c>
      <c r="B565" s="3">
        <v>46.736730000000001</v>
      </c>
      <c r="C565" s="99">
        <v>1356534</v>
      </c>
      <c r="D565" s="3">
        <v>-1.2303599999999899</v>
      </c>
      <c r="E565" s="3">
        <v>-2.5650086340447</v>
      </c>
      <c r="F565" s="3">
        <v>-2.5650086340447</v>
      </c>
      <c r="G565" s="3">
        <v>46.736730000000001</v>
      </c>
      <c r="H565" s="3">
        <v>-44.538782314442003</v>
      </c>
      <c r="I565" s="3">
        <v>47.984180000000002</v>
      </c>
      <c r="J565" s="3">
        <v>48.308860000000003</v>
      </c>
      <c r="K565" s="3">
        <v>46.352238</v>
      </c>
      <c r="L565" s="3">
        <v>-44.538782314442003</v>
      </c>
    </row>
    <row r="566" spans="1:12" ht="15" customHeight="1" x14ac:dyDescent="0.25">
      <c r="A566" s="101">
        <v>43263</v>
      </c>
      <c r="B566" s="3">
        <v>46.232616</v>
      </c>
      <c r="C566" s="99">
        <v>1249344</v>
      </c>
      <c r="D566" s="3">
        <v>-0.50411400000000095</v>
      </c>
      <c r="E566" s="3">
        <v>-1.07862488453942</v>
      </c>
      <c r="F566" s="3">
        <v>-1.07862488453942</v>
      </c>
      <c r="G566" s="3">
        <v>46.232616</v>
      </c>
      <c r="H566" s="3">
        <v>-45.137000809667001</v>
      </c>
      <c r="I566" s="3">
        <v>46.753815000000003</v>
      </c>
      <c r="J566" s="3">
        <v>47.334820000000001</v>
      </c>
      <c r="K566" s="3">
        <v>46.138629999999999</v>
      </c>
      <c r="L566" s="3">
        <v>-45.137000809667001</v>
      </c>
    </row>
    <row r="567" spans="1:12" ht="15" customHeight="1" x14ac:dyDescent="0.25">
      <c r="A567" s="101">
        <v>43264</v>
      </c>
      <c r="B567" s="3">
        <v>46.651282999999999</v>
      </c>
      <c r="C567" s="99">
        <v>771194</v>
      </c>
      <c r="D567" s="3">
        <v>0.41866699999999901</v>
      </c>
      <c r="E567" s="3">
        <v>0.90556632140392701</v>
      </c>
      <c r="F567" s="3">
        <v>0.90556632140392701</v>
      </c>
      <c r="G567" s="3">
        <v>46.651282999999999</v>
      </c>
      <c r="H567" s="3">
        <v>-44.640179966087203</v>
      </c>
      <c r="I567" s="3">
        <v>46.266795999999999</v>
      </c>
      <c r="J567" s="3">
        <v>46.847799999999999</v>
      </c>
      <c r="K567" s="3">
        <v>46.078823</v>
      </c>
      <c r="L567" s="3">
        <v>-44.640179966087203</v>
      </c>
    </row>
    <row r="568" spans="1:12" ht="15" customHeight="1" x14ac:dyDescent="0.25">
      <c r="A568" s="101">
        <v>43265</v>
      </c>
      <c r="B568" s="3">
        <v>46.941783999999998</v>
      </c>
      <c r="C568" s="99">
        <v>883824</v>
      </c>
      <c r="D568" s="3">
        <v>0.29050099999999901</v>
      </c>
      <c r="E568" s="3">
        <v>0.62270741835759302</v>
      </c>
      <c r="F568" s="3">
        <v>0.62270741835759302</v>
      </c>
      <c r="G568" s="3">
        <v>46.941783999999998</v>
      </c>
      <c r="H568" s="3">
        <v>-44.295450259946598</v>
      </c>
      <c r="I568" s="3">
        <v>46.394959999999998</v>
      </c>
      <c r="J568" s="3">
        <v>47.403170000000003</v>
      </c>
      <c r="K568" s="3">
        <v>46.394959999999998</v>
      </c>
      <c r="L568" s="3">
        <v>-44.295450259946598</v>
      </c>
    </row>
    <row r="569" spans="1:12" ht="15" customHeight="1" x14ac:dyDescent="0.25">
      <c r="A569" s="101">
        <v>43266</v>
      </c>
      <c r="B569" s="3">
        <v>46.113002999999999</v>
      </c>
      <c r="C569" s="99">
        <v>774762</v>
      </c>
      <c r="D569" s="3">
        <v>-0.82878099999999899</v>
      </c>
      <c r="E569" s="3">
        <v>-1.76555070851163</v>
      </c>
      <c r="F569" s="3">
        <v>-1.76555070851163</v>
      </c>
      <c r="G569" s="3">
        <v>46.113002999999999</v>
      </c>
      <c r="H569" s="3">
        <v>-45.278942332555303</v>
      </c>
      <c r="I569" s="3">
        <v>47.17248</v>
      </c>
      <c r="J569" s="3">
        <v>47.283549999999998</v>
      </c>
      <c r="K569" s="3">
        <v>45.967747000000003</v>
      </c>
      <c r="L569" s="3">
        <v>-45.278942332555303</v>
      </c>
    </row>
    <row r="570" spans="1:12" ht="15" customHeight="1" x14ac:dyDescent="0.25">
      <c r="A570" s="101">
        <v>43269</v>
      </c>
      <c r="B570" s="3">
        <v>46.309517</v>
      </c>
      <c r="C570" s="99">
        <v>595496</v>
      </c>
      <c r="D570" s="3">
        <v>0.19651399999999999</v>
      </c>
      <c r="E570" s="3">
        <v>0.42615745498075702</v>
      </c>
      <c r="F570" s="3">
        <v>0.42615745498075702</v>
      </c>
      <c r="G570" s="3">
        <v>46.309517</v>
      </c>
      <c r="H570" s="3">
        <v>-45.045744465861198</v>
      </c>
      <c r="I570" s="3">
        <v>46.087367999999998</v>
      </c>
      <c r="J570" s="3">
        <v>46.600020000000001</v>
      </c>
      <c r="K570" s="3">
        <v>45.831043000000001</v>
      </c>
      <c r="L570" s="3">
        <v>-45.045744465861198</v>
      </c>
    </row>
    <row r="571" spans="1:12" ht="15" customHeight="1" x14ac:dyDescent="0.25">
      <c r="A571" s="101">
        <v>43270</v>
      </c>
      <c r="B571" s="3">
        <v>45.711421999999999</v>
      </c>
      <c r="C571" s="99">
        <v>689351</v>
      </c>
      <c r="D571" s="3">
        <v>-0.59809500000000004</v>
      </c>
      <c r="E571" s="3">
        <v>-1.2915163852820899</v>
      </c>
      <c r="F571" s="3">
        <v>-1.2915163852820899</v>
      </c>
      <c r="G571" s="3">
        <v>45.711421999999999</v>
      </c>
      <c r="H571" s="3">
        <v>-45.755487680494397</v>
      </c>
      <c r="I571" s="3">
        <v>45.942120000000003</v>
      </c>
      <c r="J571" s="3">
        <v>46.241160000000001</v>
      </c>
      <c r="K571" s="3">
        <v>45.634524999999996</v>
      </c>
      <c r="L571" s="3">
        <v>-45.755487680494397</v>
      </c>
    </row>
    <row r="572" spans="1:12" ht="15" customHeight="1" x14ac:dyDescent="0.25">
      <c r="A572" s="101">
        <v>43271</v>
      </c>
      <c r="B572" s="3">
        <v>45.660159999999998</v>
      </c>
      <c r="C572" s="99">
        <v>558479</v>
      </c>
      <c r="D572" s="3">
        <v>-5.1262000000001202E-2</v>
      </c>
      <c r="E572" s="3">
        <v>-0.112142650036139</v>
      </c>
      <c r="F572" s="3">
        <v>-0.112142650036139</v>
      </c>
      <c r="G572" s="3">
        <v>45.660159999999998</v>
      </c>
      <c r="H572" s="3">
        <v>-45.816318914108699</v>
      </c>
      <c r="I572" s="3">
        <v>45.933570000000003</v>
      </c>
      <c r="J572" s="3">
        <v>45.976295</v>
      </c>
      <c r="K572" s="3">
        <v>45.497818000000002</v>
      </c>
      <c r="L572" s="3">
        <v>-45.816318914108699</v>
      </c>
    </row>
    <row r="573" spans="1:12" ht="15" customHeight="1" x14ac:dyDescent="0.25">
      <c r="A573" s="101">
        <v>43272</v>
      </c>
      <c r="B573" s="3">
        <v>45.438006999999999</v>
      </c>
      <c r="C573" s="99">
        <v>1302549</v>
      </c>
      <c r="D573" s="3">
        <v>-0.22215299999999799</v>
      </c>
      <c r="E573" s="3">
        <v>-0.48653574582304598</v>
      </c>
      <c r="F573" s="3">
        <v>-0.48653574582304598</v>
      </c>
      <c r="G573" s="3">
        <v>45.438006999999999</v>
      </c>
      <c r="H573" s="3">
        <v>-46.079941890994299</v>
      </c>
      <c r="I573" s="3">
        <v>45.677245999999997</v>
      </c>
      <c r="J573" s="3">
        <v>46.514575999999998</v>
      </c>
      <c r="K573" s="3">
        <v>45.438006999999999</v>
      </c>
      <c r="L573" s="3">
        <v>-46.079941890994299</v>
      </c>
    </row>
    <row r="574" spans="1:12" ht="15" customHeight="1" x14ac:dyDescent="0.25">
      <c r="A574" s="101">
        <v>43276</v>
      </c>
      <c r="B574" s="3">
        <v>45.813949999999998</v>
      </c>
      <c r="C574" s="99">
        <v>942206</v>
      </c>
      <c r="D574" s="3">
        <v>0.37594299999999897</v>
      </c>
      <c r="E574" s="3">
        <v>0.82737563731614105</v>
      </c>
      <c r="F574" s="3">
        <v>0.82737563731614105</v>
      </c>
      <c r="G574" s="3">
        <v>45.813949999999998</v>
      </c>
      <c r="H574" s="3">
        <v>-45.633820466573702</v>
      </c>
      <c r="I574" s="3">
        <v>45.438006999999999</v>
      </c>
      <c r="J574" s="3">
        <v>46.668370000000003</v>
      </c>
      <c r="K574" s="3">
        <v>45.438006999999999</v>
      </c>
      <c r="L574" s="3">
        <v>-45.633820466573702</v>
      </c>
    </row>
    <row r="575" spans="1:12" ht="15" customHeight="1" x14ac:dyDescent="0.25">
      <c r="A575" s="101">
        <v>43277</v>
      </c>
      <c r="B575" s="3">
        <v>45.745600000000003</v>
      </c>
      <c r="C575" s="99">
        <v>989932</v>
      </c>
      <c r="D575" s="3">
        <v>-6.8349999999995206E-2</v>
      </c>
      <c r="E575" s="3">
        <v>-0.149190366689611</v>
      </c>
      <c r="F575" s="3">
        <v>-0.149190366689611</v>
      </c>
      <c r="G575" s="3">
        <v>45.745600000000003</v>
      </c>
      <c r="H575" s="3">
        <v>-45.7149295691747</v>
      </c>
      <c r="I575" s="3">
        <v>45.848132999999997</v>
      </c>
      <c r="J575" s="3">
        <v>46.078823</v>
      </c>
      <c r="K575" s="3">
        <v>45.113326999999998</v>
      </c>
      <c r="L575" s="3">
        <v>-45.7149295691747</v>
      </c>
    </row>
    <row r="576" spans="1:12" ht="15" customHeight="1" x14ac:dyDescent="0.25">
      <c r="A576" s="101">
        <v>43278</v>
      </c>
      <c r="B576" s="3">
        <v>45.72851</v>
      </c>
      <c r="C576" s="99">
        <v>367810</v>
      </c>
      <c r="D576" s="3">
        <v>-1.7090000000003099E-2</v>
      </c>
      <c r="E576" s="3">
        <v>-3.7358784232810402E-2</v>
      </c>
      <c r="F576" s="3">
        <v>-3.7358784232810402E-2</v>
      </c>
      <c r="G576" s="3">
        <v>45.72851</v>
      </c>
      <c r="H576" s="3">
        <v>-45.735209811507602</v>
      </c>
      <c r="I576" s="3">
        <v>45.745600000000003</v>
      </c>
      <c r="J576" s="3">
        <v>46.078823</v>
      </c>
      <c r="K576" s="3">
        <v>45.438006999999999</v>
      </c>
      <c r="L576" s="3">
        <v>-45.735209811507602</v>
      </c>
    </row>
    <row r="577" spans="1:12" ht="15" customHeight="1" x14ac:dyDescent="0.25">
      <c r="A577" s="101">
        <v>43279</v>
      </c>
      <c r="B577" s="3">
        <v>45.164593000000004</v>
      </c>
      <c r="C577" s="99">
        <v>516126</v>
      </c>
      <c r="D577" s="3">
        <v>-0.563916999999996</v>
      </c>
      <c r="E577" s="3">
        <v>-1.23318472436559</v>
      </c>
      <c r="F577" s="3">
        <v>-1.23318472436559</v>
      </c>
      <c r="G577" s="3">
        <v>45.164593000000004</v>
      </c>
      <c r="H577" s="3">
        <v>-46.404394914821196</v>
      </c>
      <c r="I577" s="3">
        <v>45.643065999999997</v>
      </c>
      <c r="J577" s="3">
        <v>46.454770000000003</v>
      </c>
      <c r="K577" s="3">
        <v>44.916812999999998</v>
      </c>
      <c r="L577" s="3">
        <v>-46.404394914821196</v>
      </c>
    </row>
    <row r="578" spans="1:12" ht="15" customHeight="1" x14ac:dyDescent="0.25">
      <c r="A578" s="101">
        <v>43280</v>
      </c>
      <c r="B578" s="3">
        <v>46.463313999999997</v>
      </c>
      <c r="C578" s="99">
        <v>558507</v>
      </c>
      <c r="D578" s="3">
        <v>1.29872099999999</v>
      </c>
      <c r="E578" s="3">
        <v>2.8755290676481802</v>
      </c>
      <c r="F578" s="3">
        <v>2.8755290676481802</v>
      </c>
      <c r="G578" s="3">
        <v>46.463313999999997</v>
      </c>
      <c r="H578" s="3">
        <v>-44.8632377116149</v>
      </c>
      <c r="I578" s="3">
        <v>45.395290000000003</v>
      </c>
      <c r="J578" s="3">
        <v>46.540210000000002</v>
      </c>
      <c r="K578" s="3">
        <v>45.164593000000004</v>
      </c>
      <c r="L578" s="3">
        <v>-44.8632377116149</v>
      </c>
    </row>
    <row r="579" spans="1:12" ht="15" customHeight="1" x14ac:dyDescent="0.25">
      <c r="A579" s="101">
        <v>43283</v>
      </c>
      <c r="B579" s="3">
        <v>46.480404</v>
      </c>
      <c r="C579" s="99">
        <v>443543</v>
      </c>
      <c r="D579" s="3">
        <v>1.7090000000003099E-2</v>
      </c>
      <c r="E579" s="3">
        <v>3.67817069613307E-2</v>
      </c>
      <c r="F579" s="3">
        <v>3.67817069613307E-2</v>
      </c>
      <c r="G579" s="3">
        <v>46.480404</v>
      </c>
      <c r="H579" s="3">
        <v>-44.842957469281998</v>
      </c>
      <c r="I579" s="3">
        <v>46.429133999999998</v>
      </c>
      <c r="J579" s="3">
        <v>46.514575999999998</v>
      </c>
      <c r="K579" s="3">
        <v>45.668700000000001</v>
      </c>
      <c r="L579" s="3">
        <v>-44.842957469281998</v>
      </c>
    </row>
    <row r="580" spans="1:12" ht="15" customHeight="1" x14ac:dyDescent="0.25">
      <c r="A580" s="101">
        <v>43284</v>
      </c>
      <c r="B580" s="3">
        <v>45.241492999999998</v>
      </c>
      <c r="C580" s="99">
        <v>619419</v>
      </c>
      <c r="D580" s="3">
        <v>-1.2389110000000001</v>
      </c>
      <c r="E580" s="3">
        <v>-2.6654480025603799</v>
      </c>
      <c r="F580" s="3">
        <v>-2.6654480025603799</v>
      </c>
      <c r="G580" s="3">
        <v>45.241492999999998</v>
      </c>
      <c r="H580" s="3">
        <v>-46.313139757688397</v>
      </c>
      <c r="I580" s="3">
        <v>46.651282999999999</v>
      </c>
      <c r="J580" s="3">
        <v>46.651282999999999</v>
      </c>
      <c r="K580" s="3">
        <v>45.138966000000003</v>
      </c>
      <c r="L580" s="3">
        <v>-46.313139757688397</v>
      </c>
    </row>
    <row r="581" spans="1:12" ht="15" customHeight="1" x14ac:dyDescent="0.25">
      <c r="A581" s="101">
        <v>43285</v>
      </c>
      <c r="B581" s="3">
        <v>45.044975000000001</v>
      </c>
      <c r="C581" s="99">
        <v>582918</v>
      </c>
      <c r="D581" s="3">
        <v>-0.196517999999997</v>
      </c>
      <c r="E581" s="3">
        <v>-0.43437558526195902</v>
      </c>
      <c r="F581" s="3">
        <v>-0.43437558526195902</v>
      </c>
      <c r="G581" s="3">
        <v>45.044975000000001</v>
      </c>
      <c r="H581" s="3">
        <v>-46.546342371074701</v>
      </c>
      <c r="I581" s="3">
        <v>45.241492999999998</v>
      </c>
      <c r="J581" s="3">
        <v>45.369655999999999</v>
      </c>
      <c r="K581" s="3">
        <v>44.600679999999997</v>
      </c>
      <c r="L581" s="3">
        <v>-46.546342371074701</v>
      </c>
    </row>
    <row r="582" spans="1:12" ht="15" customHeight="1" x14ac:dyDescent="0.25">
      <c r="A582" s="101">
        <v>43286</v>
      </c>
      <c r="B582" s="3">
        <v>44.147835000000001</v>
      </c>
      <c r="C582" s="99">
        <v>688534</v>
      </c>
      <c r="D582" s="3">
        <v>-0.89714000000000005</v>
      </c>
      <c r="E582" s="3">
        <v>-1.9916538970218001</v>
      </c>
      <c r="F582" s="3">
        <v>-1.9916538970218001</v>
      </c>
      <c r="G582" s="3">
        <v>44.147835000000001</v>
      </c>
      <c r="H582" s="3">
        <v>-47.610954226341903</v>
      </c>
      <c r="I582" s="3">
        <v>45.284210000000002</v>
      </c>
      <c r="J582" s="3">
        <v>45.506363</v>
      </c>
      <c r="K582" s="3">
        <v>44.096572999999999</v>
      </c>
      <c r="L582" s="3">
        <v>-47.610954226341903</v>
      </c>
    </row>
    <row r="583" spans="1:12" ht="15" customHeight="1" x14ac:dyDescent="0.25">
      <c r="A583" s="101">
        <v>43287</v>
      </c>
      <c r="B583" s="3">
        <v>44.933903000000001</v>
      </c>
      <c r="C583" s="99">
        <v>1037813</v>
      </c>
      <c r="D583" s="3">
        <v>0.78606799999999999</v>
      </c>
      <c r="E583" s="3">
        <v>1.78053578391783</v>
      </c>
      <c r="F583" s="3">
        <v>1.78053578391783</v>
      </c>
      <c r="G583" s="3">
        <v>44.933903000000001</v>
      </c>
      <c r="H583" s="3">
        <v>-46.6781485194889</v>
      </c>
      <c r="I583" s="3">
        <v>44.481059999999999</v>
      </c>
      <c r="J583" s="3">
        <v>45.557630000000003</v>
      </c>
      <c r="K583" s="3">
        <v>44.173470000000002</v>
      </c>
      <c r="L583" s="3">
        <v>-46.6781485194889</v>
      </c>
    </row>
    <row r="584" spans="1:12" ht="15" customHeight="1" x14ac:dyDescent="0.25">
      <c r="A584" s="101">
        <v>43290</v>
      </c>
      <c r="B584" s="3">
        <v>45.967747000000003</v>
      </c>
      <c r="C584" s="99">
        <v>638242</v>
      </c>
      <c r="D584" s="3">
        <v>1.033844</v>
      </c>
      <c r="E584" s="3">
        <v>2.3008105928389901</v>
      </c>
      <c r="F584" s="3">
        <v>2.3008105928389901</v>
      </c>
      <c r="G584" s="3">
        <v>45.967747000000003</v>
      </c>
      <c r="H584" s="3">
        <v>-45.451313712327398</v>
      </c>
      <c r="I584" s="3">
        <v>44.857002000000001</v>
      </c>
      <c r="J584" s="3">
        <v>45.967747000000003</v>
      </c>
      <c r="K584" s="3">
        <v>44.669029999999999</v>
      </c>
      <c r="L584" s="3">
        <v>-45.451313712327398</v>
      </c>
    </row>
    <row r="585" spans="1:12" ht="15" customHeight="1" x14ac:dyDescent="0.25">
      <c r="A585" s="101">
        <v>43291</v>
      </c>
      <c r="B585" s="3">
        <v>47.232284999999997</v>
      </c>
      <c r="C585" s="99">
        <v>696581</v>
      </c>
      <c r="D585" s="3">
        <v>1.2645379999999899</v>
      </c>
      <c r="E585" s="3">
        <v>2.7509244688455001</v>
      </c>
      <c r="F585" s="3">
        <v>2.7509244688455001</v>
      </c>
      <c r="G585" s="3">
        <v>47.232284999999997</v>
      </c>
      <c r="H585" s="3">
        <v>-43.950720553806001</v>
      </c>
      <c r="I585" s="3">
        <v>46.138629999999999</v>
      </c>
      <c r="J585" s="3">
        <v>47.257922999999998</v>
      </c>
      <c r="K585" s="3">
        <v>46.087367999999998</v>
      </c>
      <c r="L585" s="3">
        <v>-43.950720553806001</v>
      </c>
    </row>
    <row r="586" spans="1:12" ht="15" customHeight="1" x14ac:dyDescent="0.25">
      <c r="A586" s="101">
        <v>43292</v>
      </c>
      <c r="B586" s="3">
        <v>47.275013000000001</v>
      </c>
      <c r="C586" s="99">
        <v>555693</v>
      </c>
      <c r="D586" s="3">
        <v>4.2728000000003798E-2</v>
      </c>
      <c r="E586" s="3">
        <v>9.0463546279839699E-2</v>
      </c>
      <c r="F586" s="3">
        <v>9.0463546279839699E-2</v>
      </c>
      <c r="G586" s="3">
        <v>47.275013000000001</v>
      </c>
      <c r="H586" s="3">
        <v>-43.9000163879547</v>
      </c>
      <c r="I586" s="3">
        <v>46.993049999999997</v>
      </c>
      <c r="J586" s="3">
        <v>47.377536999999997</v>
      </c>
      <c r="K586" s="3">
        <v>46.189900000000002</v>
      </c>
      <c r="L586" s="3">
        <v>-43.9000163879547</v>
      </c>
    </row>
    <row r="587" spans="1:12" ht="15" customHeight="1" x14ac:dyDescent="0.25">
      <c r="A587" s="101">
        <v>43293</v>
      </c>
      <c r="B587" s="3">
        <v>49.983516999999999</v>
      </c>
      <c r="C587" s="99">
        <v>1903029</v>
      </c>
      <c r="D587" s="3">
        <v>2.7085039999999898</v>
      </c>
      <c r="E587" s="3">
        <v>5.7292506720198997</v>
      </c>
      <c r="F587" s="3">
        <v>5.7292506720198997</v>
      </c>
      <c r="G587" s="3">
        <v>49.983516999999999</v>
      </c>
      <c r="H587" s="3">
        <v>-40.685907699858497</v>
      </c>
      <c r="I587" s="3">
        <v>47.847470000000001</v>
      </c>
      <c r="J587" s="3">
        <v>50.248390000000001</v>
      </c>
      <c r="K587" s="3">
        <v>47.411720000000003</v>
      </c>
      <c r="L587" s="3">
        <v>-40.685907699858497</v>
      </c>
    </row>
    <row r="588" spans="1:12" ht="15" customHeight="1" x14ac:dyDescent="0.25">
      <c r="A588" s="101">
        <v>43294</v>
      </c>
      <c r="B588" s="3">
        <v>50.154404</v>
      </c>
      <c r="C588" s="99">
        <v>1883438</v>
      </c>
      <c r="D588" s="3">
        <v>0.17088700000000001</v>
      </c>
      <c r="E588" s="3">
        <v>0.34188670637162999</v>
      </c>
      <c r="F588" s="3">
        <v>0.34188670637162999</v>
      </c>
      <c r="G588" s="3">
        <v>50.154404</v>
      </c>
      <c r="H588" s="3">
        <v>-40.483120703279397</v>
      </c>
      <c r="I588" s="3">
        <v>50.248390000000001</v>
      </c>
      <c r="J588" s="3">
        <v>50.598697999999999</v>
      </c>
      <c r="K588" s="3">
        <v>49.214542000000002</v>
      </c>
      <c r="L588" s="3">
        <v>-40.483120703279397</v>
      </c>
    </row>
    <row r="589" spans="1:12" ht="15" customHeight="1" x14ac:dyDescent="0.25">
      <c r="A589" s="101">
        <v>43297</v>
      </c>
      <c r="B589" s="3">
        <v>50.453449999999997</v>
      </c>
      <c r="C589" s="99">
        <v>857363</v>
      </c>
      <c r="D589" s="3">
        <v>0.29904599999999698</v>
      </c>
      <c r="E589" s="3">
        <v>0.59625073004554396</v>
      </c>
      <c r="F589" s="3">
        <v>0.59625073004554396</v>
      </c>
      <c r="G589" s="3">
        <v>50.453449999999997</v>
      </c>
      <c r="H589" s="3">
        <v>-40.128250875972299</v>
      </c>
      <c r="I589" s="3">
        <v>50.197124000000002</v>
      </c>
      <c r="J589" s="3">
        <v>51.00882</v>
      </c>
      <c r="K589" s="3">
        <v>48.582270000000001</v>
      </c>
      <c r="L589" s="3">
        <v>-40.128250875972299</v>
      </c>
    </row>
    <row r="590" spans="1:12" ht="15" customHeight="1" x14ac:dyDescent="0.25">
      <c r="A590" s="101">
        <v>43298</v>
      </c>
      <c r="B590" s="3">
        <v>51.179707000000001</v>
      </c>
      <c r="C590" s="99">
        <v>808956</v>
      </c>
      <c r="D590" s="3">
        <v>0.72625700000000304</v>
      </c>
      <c r="E590" s="3">
        <v>1.43945954141888</v>
      </c>
      <c r="F590" s="3">
        <v>1.43945954141888</v>
      </c>
      <c r="G590" s="3">
        <v>51.179707000000001</v>
      </c>
      <c r="H590" s="3">
        <v>-39.266421270592097</v>
      </c>
      <c r="I590" s="3">
        <v>50.453449999999997</v>
      </c>
      <c r="J590" s="3">
        <v>51.222427000000003</v>
      </c>
      <c r="K590" s="3">
        <v>50.103138000000001</v>
      </c>
      <c r="L590" s="3">
        <v>-39.266421270592097</v>
      </c>
    </row>
    <row r="591" spans="1:12" ht="15" customHeight="1" x14ac:dyDescent="0.25">
      <c r="A591" s="101">
        <v>43299</v>
      </c>
      <c r="B591" s="3">
        <v>52.700569999999999</v>
      </c>
      <c r="C591" s="99">
        <v>1489203</v>
      </c>
      <c r="D591" s="3">
        <v>1.5208629999999901</v>
      </c>
      <c r="E591" s="3">
        <v>2.97161333885713</v>
      </c>
      <c r="F591" s="3">
        <v>2.97161333885713</v>
      </c>
      <c r="G591" s="3">
        <v>52.700569999999999</v>
      </c>
      <c r="H591" s="3">
        <v>-37.4616541439038</v>
      </c>
      <c r="I591" s="3">
        <v>51.265149999999998</v>
      </c>
      <c r="J591" s="3">
        <v>53.247399999999999</v>
      </c>
      <c r="K591" s="3">
        <v>50.923378</v>
      </c>
      <c r="L591" s="3">
        <v>-37.4616541439038</v>
      </c>
    </row>
    <row r="592" spans="1:12" ht="15" customHeight="1" x14ac:dyDescent="0.25">
      <c r="A592" s="101">
        <v>43300</v>
      </c>
      <c r="B592" s="3">
        <v>62.065005999999997</v>
      </c>
      <c r="C592" s="99">
        <v>6458798</v>
      </c>
      <c r="D592" s="3">
        <v>9.3644359999999907</v>
      </c>
      <c r="E592" s="3">
        <v>17.769136083347799</v>
      </c>
      <c r="F592" s="3">
        <v>17.769136083347799</v>
      </c>
      <c r="G592" s="3">
        <v>62.065005999999997</v>
      </c>
      <c r="H592" s="3">
        <v>-26.349130364459299</v>
      </c>
      <c r="I592" s="3">
        <v>59.638461999999997</v>
      </c>
      <c r="J592" s="3">
        <v>62.799804999999999</v>
      </c>
      <c r="K592" s="3">
        <v>58.074869999999997</v>
      </c>
      <c r="L592" s="3">
        <v>-26.349130364459299</v>
      </c>
    </row>
    <row r="593" spans="1:12" ht="15" customHeight="1" x14ac:dyDescent="0.25">
      <c r="A593" s="101">
        <v>43301</v>
      </c>
      <c r="B593" s="3">
        <v>66.217476000000005</v>
      </c>
      <c r="C593" s="99">
        <v>3931590</v>
      </c>
      <c r="D593" s="3">
        <v>4.1524700000000001</v>
      </c>
      <c r="E593" s="3">
        <v>6.6905173585256801</v>
      </c>
      <c r="F593" s="3">
        <v>6.6905173585256801</v>
      </c>
      <c r="G593" s="3">
        <v>66.217476000000005</v>
      </c>
      <c r="H593" s="3">
        <v>-21.4215061467883</v>
      </c>
      <c r="I593" s="3">
        <v>62.030822999999998</v>
      </c>
      <c r="J593" s="3">
        <v>67.020645000000002</v>
      </c>
      <c r="K593" s="3">
        <v>61.501089999999998</v>
      </c>
      <c r="L593" s="3">
        <v>-21.4215061467883</v>
      </c>
    </row>
    <row r="594" spans="1:12" ht="15" customHeight="1" x14ac:dyDescent="0.25">
      <c r="A594" s="101">
        <v>43304</v>
      </c>
      <c r="B594" s="3">
        <v>67.413666000000006</v>
      </c>
      <c r="C594" s="99">
        <v>3304163</v>
      </c>
      <c r="D594" s="3">
        <v>1.1961900000000001</v>
      </c>
      <c r="E594" s="3">
        <v>1.8064566520173699</v>
      </c>
      <c r="F594" s="3">
        <v>1.8064566520173699</v>
      </c>
      <c r="G594" s="3">
        <v>67.413666000000006</v>
      </c>
      <c r="H594" s="3">
        <v>-20.0020197175219</v>
      </c>
      <c r="I594" s="3">
        <v>66.132040000000003</v>
      </c>
      <c r="J594" s="3">
        <v>67.789619999999999</v>
      </c>
      <c r="K594" s="3">
        <v>64.218149999999994</v>
      </c>
      <c r="L594" s="3">
        <v>-20.0020197175219</v>
      </c>
    </row>
    <row r="595" spans="1:12" ht="15" customHeight="1" x14ac:dyDescent="0.25">
      <c r="A595" s="101">
        <v>43305</v>
      </c>
      <c r="B595" s="3">
        <v>69.233580000000003</v>
      </c>
      <c r="C595" s="99">
        <v>2244616</v>
      </c>
      <c r="D595" s="3">
        <v>1.81991399999999</v>
      </c>
      <c r="E595" s="3">
        <v>2.6996217651180601</v>
      </c>
      <c r="F595" s="3">
        <v>2.6996217651180601</v>
      </c>
      <c r="G595" s="3">
        <v>69.233580000000003</v>
      </c>
      <c r="H595" s="3">
        <v>-17.842376830161299</v>
      </c>
      <c r="I595" s="3">
        <v>67.379490000000004</v>
      </c>
      <c r="J595" s="3">
        <v>69.891490000000005</v>
      </c>
      <c r="K595" s="3">
        <v>66.046599999999998</v>
      </c>
      <c r="L595" s="3">
        <v>-17.842376830161299</v>
      </c>
    </row>
    <row r="596" spans="1:12" ht="15" customHeight="1" x14ac:dyDescent="0.25">
      <c r="A596" s="101">
        <v>43306</v>
      </c>
      <c r="B596" s="3">
        <v>66.396910000000005</v>
      </c>
      <c r="C596" s="99">
        <v>2201131</v>
      </c>
      <c r="D596" s="3">
        <v>-2.83666999999999</v>
      </c>
      <c r="E596" s="3">
        <v>-4.0972458740397304</v>
      </c>
      <c r="F596" s="3">
        <v>-4.0972458740397304</v>
      </c>
      <c r="G596" s="3">
        <v>66.396910000000005</v>
      </c>
      <c r="H596" s="3">
        <v>-21.2085766556966</v>
      </c>
      <c r="I596" s="3">
        <v>69.207954000000001</v>
      </c>
      <c r="J596" s="3">
        <v>69.797499999999999</v>
      </c>
      <c r="K596" s="3">
        <v>65.046930000000003</v>
      </c>
      <c r="L596" s="3">
        <v>-21.2085766556966</v>
      </c>
    </row>
    <row r="597" spans="1:12" ht="15" customHeight="1" x14ac:dyDescent="0.25">
      <c r="A597" s="101">
        <v>43307</v>
      </c>
      <c r="B597" s="3">
        <v>67.379490000000004</v>
      </c>
      <c r="C597" s="99">
        <v>1517301</v>
      </c>
      <c r="D597" s="3">
        <v>0.98257999999999801</v>
      </c>
      <c r="E597" s="3">
        <v>1.47985802351344</v>
      </c>
      <c r="F597" s="3">
        <v>1.47985802351344</v>
      </c>
      <c r="G597" s="3">
        <v>67.379490000000004</v>
      </c>
      <c r="H597" s="3">
        <v>-20.042575455495498</v>
      </c>
      <c r="I597" s="3">
        <v>66.396910000000005</v>
      </c>
      <c r="J597" s="3">
        <v>68.857635000000002</v>
      </c>
      <c r="K597" s="3">
        <v>66.388360000000006</v>
      </c>
      <c r="L597" s="3">
        <v>-20.042575455495498</v>
      </c>
    </row>
    <row r="598" spans="1:12" ht="15" customHeight="1" x14ac:dyDescent="0.25">
      <c r="A598" s="101">
        <v>43308</v>
      </c>
      <c r="B598" s="3">
        <v>66.644689999999997</v>
      </c>
      <c r="C598" s="99">
        <v>1417798</v>
      </c>
      <c r="D598" s="3">
        <v>-0.734800000000007</v>
      </c>
      <c r="E598" s="3">
        <v>-1.09053956923688</v>
      </c>
      <c r="F598" s="3">
        <v>-1.09053956923688</v>
      </c>
      <c r="G598" s="3">
        <v>66.644689999999997</v>
      </c>
      <c r="H598" s="3">
        <v>-20.914542808696002</v>
      </c>
      <c r="I598" s="3">
        <v>67.39658</v>
      </c>
      <c r="J598" s="3">
        <v>67.499115000000003</v>
      </c>
      <c r="K598" s="3">
        <v>66.132040000000003</v>
      </c>
      <c r="L598" s="3">
        <v>-20.914542808696002</v>
      </c>
    </row>
    <row r="599" spans="1:12" ht="15" customHeight="1" x14ac:dyDescent="0.25">
      <c r="A599" s="101">
        <v>43311</v>
      </c>
      <c r="B599" s="3">
        <v>67.661450000000002</v>
      </c>
      <c r="C599" s="99">
        <v>1208088</v>
      </c>
      <c r="D599" s="3">
        <v>1.0167600000000001</v>
      </c>
      <c r="E599" s="3">
        <v>1.52564292819128</v>
      </c>
      <c r="F599" s="3">
        <v>1.52564292819128</v>
      </c>
      <c r="G599" s="3">
        <v>67.661450000000002</v>
      </c>
      <c r="H599" s="3">
        <v>-19.7079811238292</v>
      </c>
      <c r="I599" s="3">
        <v>66.30292</v>
      </c>
      <c r="J599" s="3">
        <v>68.174099999999996</v>
      </c>
      <c r="K599" s="3">
        <v>66.294380000000004</v>
      </c>
      <c r="L599" s="3">
        <v>-19.7079811238292</v>
      </c>
    </row>
    <row r="600" spans="1:12" ht="15" customHeight="1" x14ac:dyDescent="0.25">
      <c r="A600" s="101">
        <v>43312</v>
      </c>
      <c r="B600" s="3">
        <v>67.046270000000007</v>
      </c>
      <c r="C600" s="99">
        <v>786534</v>
      </c>
      <c r="D600" s="3">
        <v>-0.61517999999999495</v>
      </c>
      <c r="E600" s="3">
        <v>-0.90920309866252502</v>
      </c>
      <c r="F600" s="3">
        <v>-0.90920309866252502</v>
      </c>
      <c r="G600" s="3">
        <v>67.046270000000007</v>
      </c>
      <c r="H600" s="3">
        <v>-20.43799864743</v>
      </c>
      <c r="I600" s="3">
        <v>67.499115000000003</v>
      </c>
      <c r="J600" s="3">
        <v>67.661450000000002</v>
      </c>
      <c r="K600" s="3">
        <v>66.439639999999997</v>
      </c>
      <c r="L600" s="3">
        <v>-20.43799864743</v>
      </c>
    </row>
    <row r="601" spans="1:12" ht="15" customHeight="1" x14ac:dyDescent="0.25">
      <c r="A601" s="101">
        <v>43313</v>
      </c>
      <c r="B601" s="3">
        <v>65.909890000000004</v>
      </c>
      <c r="C601" s="99">
        <v>1343466</v>
      </c>
      <c r="D601" s="3">
        <v>-1.1363799999999999</v>
      </c>
      <c r="E601" s="3">
        <v>-1.6949190462049499</v>
      </c>
      <c r="F601" s="3">
        <v>-1.6949190462049499</v>
      </c>
      <c r="G601" s="3">
        <v>65.909890000000004</v>
      </c>
      <c r="H601" s="3">
        <v>-21.786510161896601</v>
      </c>
      <c r="I601" s="3">
        <v>66.610510000000005</v>
      </c>
      <c r="J601" s="3">
        <v>67.618729999999999</v>
      </c>
      <c r="K601" s="3">
        <v>65.730469999999997</v>
      </c>
      <c r="L601" s="3">
        <v>-21.786510161896601</v>
      </c>
    </row>
    <row r="602" spans="1:12" ht="15" customHeight="1" x14ac:dyDescent="0.25">
      <c r="A602" s="101">
        <v>43314</v>
      </c>
      <c r="B602" s="3">
        <v>66.84975</v>
      </c>
      <c r="C602" s="99">
        <v>1196332</v>
      </c>
      <c r="D602" s="3">
        <v>0.93985999999999503</v>
      </c>
      <c r="E602" s="3">
        <v>1.4259771940144199</v>
      </c>
      <c r="F602" s="3">
        <v>1.4259771940144199</v>
      </c>
      <c r="G602" s="3">
        <v>66.84975</v>
      </c>
      <c r="H602" s="3">
        <v>-20.671203634162399</v>
      </c>
      <c r="I602" s="3">
        <v>65.884259999999998</v>
      </c>
      <c r="J602" s="3">
        <v>67.037719999999993</v>
      </c>
      <c r="K602" s="3">
        <v>64.653890000000004</v>
      </c>
      <c r="L602" s="3">
        <v>-20.671203634162399</v>
      </c>
    </row>
    <row r="603" spans="1:12" ht="15" customHeight="1" x14ac:dyDescent="0.25">
      <c r="A603" s="101">
        <v>43315</v>
      </c>
      <c r="B603" s="3">
        <v>66.644689999999997</v>
      </c>
      <c r="C603" s="99">
        <v>907843</v>
      </c>
      <c r="D603" s="3">
        <v>-0.20506000000000299</v>
      </c>
      <c r="E603" s="3">
        <v>-0.30674759441883198</v>
      </c>
      <c r="F603" s="3">
        <v>-0.30674759441883198</v>
      </c>
      <c r="G603" s="3">
        <v>66.644689999999997</v>
      </c>
      <c r="H603" s="3">
        <v>-20.914542808696002</v>
      </c>
      <c r="I603" s="3">
        <v>67.037719999999993</v>
      </c>
      <c r="J603" s="3">
        <v>67.430756000000002</v>
      </c>
      <c r="K603" s="3">
        <v>66.431079999999994</v>
      </c>
      <c r="L603" s="3">
        <v>-20.914542808696002</v>
      </c>
    </row>
    <row r="604" spans="1:12" ht="15" customHeight="1" x14ac:dyDescent="0.25">
      <c r="A604" s="101">
        <v>43318</v>
      </c>
      <c r="B604" s="3">
        <v>66.448170000000005</v>
      </c>
      <c r="C604" s="99">
        <v>591551</v>
      </c>
      <c r="D604" s="3">
        <v>-0.19651999999999201</v>
      </c>
      <c r="E604" s="3">
        <v>-0.29487720627103797</v>
      </c>
      <c r="F604" s="3">
        <v>-0.29487720627103797</v>
      </c>
      <c r="G604" s="3">
        <v>66.448170000000005</v>
      </c>
      <c r="H604" s="3">
        <v>-21.147747795428401</v>
      </c>
      <c r="I604" s="3">
        <v>67.080449999999999</v>
      </c>
      <c r="J604" s="3">
        <v>67.080449999999999</v>
      </c>
      <c r="K604" s="3">
        <v>65.944069999999996</v>
      </c>
      <c r="L604" s="3">
        <v>-21.147747795428401</v>
      </c>
    </row>
    <row r="605" spans="1:12" ht="15" customHeight="1" x14ac:dyDescent="0.25">
      <c r="A605" s="101">
        <v>43319</v>
      </c>
      <c r="B605" s="3">
        <v>65.670659999999998</v>
      </c>
      <c r="C605" s="99">
        <v>949966</v>
      </c>
      <c r="D605" s="3">
        <v>-0.77751000000000603</v>
      </c>
      <c r="E605" s="3">
        <v>-1.1700999440616699</v>
      </c>
      <c r="F605" s="3">
        <v>-1.1700999440616699</v>
      </c>
      <c r="G605" s="3">
        <v>65.670659999999998</v>
      </c>
      <c r="H605" s="3">
        <v>-22.0703979543655</v>
      </c>
      <c r="I605" s="3">
        <v>65.92698</v>
      </c>
      <c r="J605" s="3">
        <v>66.439639999999997</v>
      </c>
      <c r="K605" s="3">
        <v>65.038390000000007</v>
      </c>
      <c r="L605" s="3">
        <v>-22.0703979543655</v>
      </c>
    </row>
    <row r="606" spans="1:12" ht="15" customHeight="1" x14ac:dyDescent="0.25">
      <c r="A606" s="101">
        <v>43320</v>
      </c>
      <c r="B606" s="3">
        <v>66.337104999999994</v>
      </c>
      <c r="C606" s="99">
        <v>1032786</v>
      </c>
      <c r="D606" s="3">
        <v>0.66644499999999596</v>
      </c>
      <c r="E606" s="3">
        <v>1.01482914896848</v>
      </c>
      <c r="F606" s="3">
        <v>1.01482914896848</v>
      </c>
      <c r="G606" s="3">
        <v>66.337104999999994</v>
      </c>
      <c r="H606" s="3">
        <v>-21.2795456371312</v>
      </c>
      <c r="I606" s="3">
        <v>65.670659999999998</v>
      </c>
      <c r="J606" s="3">
        <v>67.482024999999993</v>
      </c>
      <c r="K606" s="3">
        <v>65.363060000000004</v>
      </c>
      <c r="L606" s="3">
        <v>-21.2795456371312</v>
      </c>
    </row>
    <row r="607" spans="1:12" ht="15" customHeight="1" x14ac:dyDescent="0.25">
      <c r="A607" s="101">
        <v>43321</v>
      </c>
      <c r="B607" s="3">
        <v>67.157340000000005</v>
      </c>
      <c r="C607" s="99">
        <v>655708</v>
      </c>
      <c r="D607" s="3">
        <v>0.82023500000001004</v>
      </c>
      <c r="E607" s="3">
        <v>1.2364648713567099</v>
      </c>
      <c r="F607" s="3">
        <v>1.2364648713567099</v>
      </c>
      <c r="G607" s="3">
        <v>67.157340000000005</v>
      </c>
      <c r="H607" s="3">
        <v>-20.306194872361999</v>
      </c>
      <c r="I607" s="3">
        <v>66.388360000000006</v>
      </c>
      <c r="J607" s="3">
        <v>67.687089999999998</v>
      </c>
      <c r="K607" s="3">
        <v>66.046599999999998</v>
      </c>
      <c r="L607" s="3">
        <v>-20.306194872361999</v>
      </c>
    </row>
    <row r="608" spans="1:12" ht="15" customHeight="1" x14ac:dyDescent="0.25">
      <c r="A608" s="101">
        <v>43322</v>
      </c>
      <c r="B608" s="3">
        <v>66.14913</v>
      </c>
      <c r="C608" s="99">
        <v>1118727</v>
      </c>
      <c r="D608" s="3">
        <v>-1.0082100000000001</v>
      </c>
      <c r="E608" s="3">
        <v>-1.50126553553193</v>
      </c>
      <c r="F608" s="3">
        <v>-1.50126553553193</v>
      </c>
      <c r="G608" s="3">
        <v>66.14913</v>
      </c>
      <c r="H608" s="3">
        <v>-21.502610502697198</v>
      </c>
      <c r="I608" s="3">
        <v>66.30292</v>
      </c>
      <c r="J608" s="3">
        <v>66.84975</v>
      </c>
      <c r="K608" s="3">
        <v>64.696619999999996</v>
      </c>
      <c r="L608" s="3">
        <v>-21.502610502697198</v>
      </c>
    </row>
    <row r="609" spans="1:12" ht="15" customHeight="1" x14ac:dyDescent="0.25">
      <c r="A609" s="101">
        <v>43325</v>
      </c>
      <c r="B609" s="3">
        <v>64.662445000000005</v>
      </c>
      <c r="C609" s="99">
        <v>752455</v>
      </c>
      <c r="D609" s="3">
        <v>-1.48668499999999</v>
      </c>
      <c r="E609" s="3">
        <v>-2.2474747589272801</v>
      </c>
      <c r="F609" s="3">
        <v>-2.2474747589272801</v>
      </c>
      <c r="G609" s="3">
        <v>64.662445000000005</v>
      </c>
      <c r="H609" s="3">
        <v>-23.266819518065901</v>
      </c>
      <c r="I609" s="3">
        <v>66.012420000000006</v>
      </c>
      <c r="J609" s="3">
        <v>66.012420000000006</v>
      </c>
      <c r="K609" s="3">
        <v>64.457380000000001</v>
      </c>
      <c r="L609" s="3">
        <v>-23.266819518065901</v>
      </c>
    </row>
    <row r="610" spans="1:12" ht="15" customHeight="1" x14ac:dyDescent="0.25">
      <c r="A610" s="101">
        <v>43326</v>
      </c>
      <c r="B610" s="3">
        <v>65.089650000000006</v>
      </c>
      <c r="C610" s="99">
        <v>1096296</v>
      </c>
      <c r="D610" s="3">
        <v>0.427205</v>
      </c>
      <c r="E610" s="3">
        <v>0.66066941947524604</v>
      </c>
      <c r="F610" s="3">
        <v>0.66066941947524604</v>
      </c>
      <c r="G610" s="3">
        <v>65.089650000000006</v>
      </c>
      <c r="H610" s="3">
        <v>-22.759866860031</v>
      </c>
      <c r="I610" s="3">
        <v>64.594086000000004</v>
      </c>
      <c r="J610" s="3">
        <v>66.439639999999997</v>
      </c>
      <c r="K610" s="3">
        <v>64.559910000000002</v>
      </c>
      <c r="L610" s="3">
        <v>-22.759866860031</v>
      </c>
    </row>
    <row r="611" spans="1:12" ht="15" customHeight="1" x14ac:dyDescent="0.25">
      <c r="A611" s="101">
        <v>43327</v>
      </c>
      <c r="B611" s="3">
        <v>63.389355000000002</v>
      </c>
      <c r="C611" s="99">
        <v>1020883</v>
      </c>
      <c r="D611" s="3">
        <v>-1.7002949999999999</v>
      </c>
      <c r="E611" s="3">
        <v>-2.6122355858419901</v>
      </c>
      <c r="F611" s="3">
        <v>-2.6122355858419901</v>
      </c>
      <c r="G611" s="3">
        <v>63.389355000000002</v>
      </c>
      <c r="H611" s="3">
        <v>-24.777561104465001</v>
      </c>
      <c r="I611" s="3">
        <v>65.38015</v>
      </c>
      <c r="J611" s="3">
        <v>65.533935999999997</v>
      </c>
      <c r="K611" s="3">
        <v>62.927962999999998</v>
      </c>
      <c r="L611" s="3">
        <v>-24.777561104465001</v>
      </c>
    </row>
    <row r="612" spans="1:12" ht="15" customHeight="1" x14ac:dyDescent="0.25">
      <c r="A612" s="101">
        <v>43328</v>
      </c>
      <c r="B612" s="3">
        <v>64.910219999999995</v>
      </c>
      <c r="C612" s="99">
        <v>893505</v>
      </c>
      <c r="D612" s="3">
        <v>1.5208649999999899</v>
      </c>
      <c r="E612" s="3">
        <v>2.39924353229339</v>
      </c>
      <c r="F612" s="3">
        <v>2.39924353229339</v>
      </c>
      <c r="G612" s="3">
        <v>64.910219999999995</v>
      </c>
      <c r="H612" s="3">
        <v>-22.972791604430601</v>
      </c>
      <c r="I612" s="3">
        <v>63.286822999999998</v>
      </c>
      <c r="J612" s="3">
        <v>65.662099999999995</v>
      </c>
      <c r="K612" s="3">
        <v>63.286822999999998</v>
      </c>
      <c r="L612" s="3">
        <v>-22.972791604430601</v>
      </c>
    </row>
    <row r="613" spans="1:12" ht="15" customHeight="1" x14ac:dyDescent="0.25">
      <c r="A613" s="101">
        <v>43329</v>
      </c>
      <c r="B613" s="3">
        <v>64.730800000000002</v>
      </c>
      <c r="C613" s="99">
        <v>976243</v>
      </c>
      <c r="D613" s="3">
        <v>-0.179419999999993</v>
      </c>
      <c r="E613" s="3">
        <v>-0.276412558761918</v>
      </c>
      <c r="F613" s="3">
        <v>-0.276412558761918</v>
      </c>
      <c r="G613" s="3">
        <v>64.730800000000002</v>
      </c>
      <c r="H613" s="3">
        <v>-23.185704482099599</v>
      </c>
      <c r="I613" s="3">
        <v>64.935860000000005</v>
      </c>
      <c r="J613" s="3">
        <v>64.935860000000005</v>
      </c>
      <c r="K613" s="3">
        <v>63.483345</v>
      </c>
      <c r="L613" s="3">
        <v>-23.185704482099599</v>
      </c>
    </row>
    <row r="614" spans="1:12" ht="15" customHeight="1" x14ac:dyDescent="0.25">
      <c r="A614" s="101">
        <v>43332</v>
      </c>
      <c r="B614" s="3">
        <v>64.491553999999994</v>
      </c>
      <c r="C614" s="99">
        <v>585049</v>
      </c>
      <c r="D614" s="3">
        <v>-0.23924600000000801</v>
      </c>
      <c r="E614" s="3">
        <v>-0.36960148800880799</v>
      </c>
      <c r="F614" s="3">
        <v>-0.36960148800880799</v>
      </c>
      <c r="G614" s="3">
        <v>64.491553999999994</v>
      </c>
      <c r="H614" s="3">
        <v>-23.469611261337299</v>
      </c>
      <c r="I614" s="3">
        <v>64.483019999999996</v>
      </c>
      <c r="J614" s="3">
        <v>65.132369999999995</v>
      </c>
      <c r="K614" s="3">
        <v>63.987450000000003</v>
      </c>
      <c r="L614" s="3">
        <v>-23.469611261337299</v>
      </c>
    </row>
    <row r="615" spans="1:12" ht="15" customHeight="1" x14ac:dyDescent="0.25">
      <c r="A615" s="101">
        <v>43333</v>
      </c>
      <c r="B615" s="3">
        <v>62.8767</v>
      </c>
      <c r="C615" s="99">
        <v>691080</v>
      </c>
      <c r="D615" s="3">
        <v>-1.61485399999999</v>
      </c>
      <c r="E615" s="3">
        <v>-2.5039774975805198</v>
      </c>
      <c r="F615" s="3">
        <v>-2.5039774975805198</v>
      </c>
      <c r="G615" s="3">
        <v>62.8767</v>
      </c>
      <c r="H615" s="3">
        <v>-25.385914974164301</v>
      </c>
      <c r="I615" s="3">
        <v>64.354849999999999</v>
      </c>
      <c r="J615" s="3">
        <v>64.679519999999997</v>
      </c>
      <c r="K615" s="3">
        <v>62.560569999999998</v>
      </c>
      <c r="L615" s="3">
        <v>-25.385914974164301</v>
      </c>
    </row>
    <row r="616" spans="1:12" ht="15" customHeight="1" x14ac:dyDescent="0.25">
      <c r="A616" s="101">
        <v>43334</v>
      </c>
      <c r="B616" s="3">
        <v>63.654223999999999</v>
      </c>
      <c r="C616" s="99">
        <v>683170</v>
      </c>
      <c r="D616" s="3">
        <v>0.77752399999999899</v>
      </c>
      <c r="E616" s="3">
        <v>1.2365852533609401</v>
      </c>
      <c r="F616" s="3">
        <v>1.2365852533609401</v>
      </c>
      <c r="G616" s="3">
        <v>63.654223999999999</v>
      </c>
      <c r="H616" s="3">
        <v>-24.4632482018046</v>
      </c>
      <c r="I616" s="3">
        <v>62.799804999999999</v>
      </c>
      <c r="J616" s="3">
        <v>64.218149999999994</v>
      </c>
      <c r="K616" s="3">
        <v>62.748547000000002</v>
      </c>
      <c r="L616" s="3">
        <v>-24.4632482018046</v>
      </c>
    </row>
    <row r="617" spans="1:12" ht="15" customHeight="1" x14ac:dyDescent="0.25">
      <c r="A617" s="101">
        <v>43335</v>
      </c>
      <c r="B617" s="3">
        <v>63.654223999999999</v>
      </c>
      <c r="C617" s="99">
        <v>612914</v>
      </c>
      <c r="D617" s="3"/>
      <c r="E617" s="3"/>
      <c r="F617" s="3"/>
      <c r="G617" s="3">
        <v>63.654223999999999</v>
      </c>
      <c r="H617" s="3">
        <v>-24.4632482018046</v>
      </c>
      <c r="I617" s="3">
        <v>63.739662000000003</v>
      </c>
      <c r="J617" s="3">
        <v>64.346305999999998</v>
      </c>
      <c r="K617" s="3">
        <v>63.611503999999996</v>
      </c>
      <c r="L617" s="3">
        <v>-24.4632482018046</v>
      </c>
    </row>
    <row r="618" spans="1:12" ht="15" customHeight="1" x14ac:dyDescent="0.25">
      <c r="A618" s="101">
        <v>43336</v>
      </c>
      <c r="B618" s="3">
        <v>61.911205000000002</v>
      </c>
      <c r="C618" s="99">
        <v>2126334</v>
      </c>
      <c r="D618" s="3">
        <v>-1.7430189999999901</v>
      </c>
      <c r="E618" s="3">
        <v>-2.7382613288946702</v>
      </c>
      <c r="F618" s="3">
        <v>-2.7382613288946702</v>
      </c>
      <c r="G618" s="3">
        <v>61.911205000000002</v>
      </c>
      <c r="H618" s="3">
        <v>-26.531641865397798</v>
      </c>
      <c r="I618" s="3">
        <v>63.227015999999999</v>
      </c>
      <c r="J618" s="3">
        <v>63.227015999999999</v>
      </c>
      <c r="K618" s="3">
        <v>59.638461999999997</v>
      </c>
      <c r="L618" s="3">
        <v>-26.531641865397798</v>
      </c>
    </row>
    <row r="619" spans="1:12" ht="15" customHeight="1" x14ac:dyDescent="0.25">
      <c r="A619" s="101">
        <v>43339</v>
      </c>
      <c r="B619" s="3">
        <v>62.671641999999999</v>
      </c>
      <c r="C619" s="99">
        <v>702569</v>
      </c>
      <c r="D619" s="3">
        <v>0.76043699999999603</v>
      </c>
      <c r="E619" s="3">
        <v>1.2282703914420601</v>
      </c>
      <c r="F619" s="3">
        <v>1.2282703914420601</v>
      </c>
      <c r="G619" s="3">
        <v>62.671641999999999</v>
      </c>
      <c r="H619" s="3">
        <v>-25.629251775351801</v>
      </c>
      <c r="I619" s="3">
        <v>61.834319999999998</v>
      </c>
      <c r="J619" s="3">
        <v>63.397896000000003</v>
      </c>
      <c r="K619" s="3">
        <v>61.142229999999998</v>
      </c>
      <c r="L619" s="3">
        <v>-25.629251775351801</v>
      </c>
    </row>
    <row r="620" spans="1:12" ht="15" customHeight="1" x14ac:dyDescent="0.25">
      <c r="A620" s="101">
        <v>43340</v>
      </c>
      <c r="B620" s="3">
        <v>63.227015999999999</v>
      </c>
      <c r="C620" s="99">
        <v>1022562</v>
      </c>
      <c r="D620" s="3">
        <v>0.55537400000000003</v>
      </c>
      <c r="E620" s="3">
        <v>0.88616475055816002</v>
      </c>
      <c r="F620" s="3">
        <v>0.88616475055816002</v>
      </c>
      <c r="G620" s="3">
        <v>63.227015999999999</v>
      </c>
      <c r="H620" s="3">
        <v>-24.9702044198586</v>
      </c>
      <c r="I620" s="3">
        <v>62.748547000000002</v>
      </c>
      <c r="J620" s="3">
        <v>64.747889999999998</v>
      </c>
      <c r="K620" s="3">
        <v>62.671641999999999</v>
      </c>
      <c r="L620" s="3">
        <v>-24.9702044198586</v>
      </c>
    </row>
    <row r="621" spans="1:12" ht="15" customHeight="1" x14ac:dyDescent="0.25">
      <c r="A621" s="101">
        <v>43341</v>
      </c>
      <c r="B621" s="3">
        <v>61.142229999999998</v>
      </c>
      <c r="C621" s="99">
        <v>1048526</v>
      </c>
      <c r="D621" s="3">
        <v>-2.0847859999999998</v>
      </c>
      <c r="E621" s="3">
        <v>-3.2973025328286898</v>
      </c>
      <c r="F621" s="3">
        <v>-3.2973025328286898</v>
      </c>
      <c r="G621" s="3">
        <v>61.142229999999998</v>
      </c>
      <c r="H621" s="3">
        <v>-27.4441637698988</v>
      </c>
      <c r="I621" s="3">
        <v>63.141579999999998</v>
      </c>
      <c r="J621" s="3">
        <v>63.141579999999998</v>
      </c>
      <c r="K621" s="3">
        <v>60.433070000000001</v>
      </c>
      <c r="L621" s="3">
        <v>-27.4441637698988</v>
      </c>
    </row>
    <row r="622" spans="1:12" ht="15" customHeight="1" x14ac:dyDescent="0.25">
      <c r="A622" s="101">
        <v>43342</v>
      </c>
      <c r="B622" s="3">
        <v>60.569769999999998</v>
      </c>
      <c r="C622" s="99">
        <v>681232</v>
      </c>
      <c r="D622" s="3">
        <v>-0.57245999999999897</v>
      </c>
      <c r="E622" s="3">
        <v>-0.93627595853143997</v>
      </c>
      <c r="F622" s="3">
        <v>-0.93627595853143997</v>
      </c>
      <c r="G622" s="3">
        <v>60.569769999999998</v>
      </c>
      <c r="H622" s="3">
        <v>-28.123486621032701</v>
      </c>
      <c r="I622" s="3">
        <v>61.090964999999997</v>
      </c>
      <c r="J622" s="3">
        <v>61.227684000000004</v>
      </c>
      <c r="K622" s="3">
        <v>59.997314000000003</v>
      </c>
      <c r="L622" s="3">
        <v>-28.123486621032701</v>
      </c>
    </row>
    <row r="623" spans="1:12" ht="15" customHeight="1" x14ac:dyDescent="0.25">
      <c r="A623" s="101">
        <v>43343</v>
      </c>
      <c r="B623" s="3">
        <v>60.091293</v>
      </c>
      <c r="C623" s="99">
        <v>513937</v>
      </c>
      <c r="D623" s="3">
        <v>-0.47847699999999799</v>
      </c>
      <c r="E623" s="3">
        <v>-0.78996007414259195</v>
      </c>
      <c r="F623" s="3">
        <v>-0.78996007414259195</v>
      </c>
      <c r="G623" s="3">
        <v>60.091293</v>
      </c>
      <c r="H623" s="3">
        <v>-28.6912823794123</v>
      </c>
      <c r="I623" s="3">
        <v>60.48433</v>
      </c>
      <c r="J623" s="3">
        <v>61.031154999999998</v>
      </c>
      <c r="K623" s="3">
        <v>60.091293</v>
      </c>
      <c r="L623" s="3">
        <v>-28.6912823794123</v>
      </c>
    </row>
    <row r="624" spans="1:12" ht="15" customHeight="1" x14ac:dyDescent="0.25">
      <c r="A624" s="101">
        <v>43346</v>
      </c>
      <c r="B624" s="3">
        <v>60.766289999999998</v>
      </c>
      <c r="C624" s="99">
        <v>910878</v>
      </c>
      <c r="D624" s="3">
        <v>0.67499699999999696</v>
      </c>
      <c r="E624" s="3">
        <v>1.1232858643930299</v>
      </c>
      <c r="F624" s="3">
        <v>1.1232858643930299</v>
      </c>
      <c r="G624" s="3">
        <v>60.766289999999998</v>
      </c>
      <c r="H624" s="3">
        <v>-27.890281634300301</v>
      </c>
      <c r="I624" s="3">
        <v>60.091293</v>
      </c>
      <c r="J624" s="3">
        <v>61.236217000000003</v>
      </c>
      <c r="K624" s="3">
        <v>60.057119999999998</v>
      </c>
      <c r="L624" s="3">
        <v>-27.890281634300301</v>
      </c>
    </row>
    <row r="625" spans="1:12" ht="15" customHeight="1" x14ac:dyDescent="0.25">
      <c r="A625" s="101">
        <v>43347</v>
      </c>
      <c r="B625" s="3">
        <v>59.621369999999999</v>
      </c>
      <c r="C625" s="99">
        <v>951442</v>
      </c>
      <c r="D625" s="3">
        <v>-1.1449199999999899</v>
      </c>
      <c r="E625" s="3">
        <v>-1.8841367475289299</v>
      </c>
      <c r="F625" s="3">
        <v>-1.8841367475289299</v>
      </c>
      <c r="G625" s="3">
        <v>59.621369999999999</v>
      </c>
      <c r="H625" s="3">
        <v>-29.248927336568102</v>
      </c>
      <c r="I625" s="3">
        <v>60.663756999999997</v>
      </c>
      <c r="J625" s="3">
        <v>60.663756999999997</v>
      </c>
      <c r="K625" s="3">
        <v>59.21125</v>
      </c>
      <c r="L625" s="3">
        <v>-29.248927336568102</v>
      </c>
    </row>
    <row r="626" spans="1:12" ht="15" customHeight="1" x14ac:dyDescent="0.25">
      <c r="A626" s="101">
        <v>43348</v>
      </c>
      <c r="B626" s="3">
        <v>59.664090000000002</v>
      </c>
      <c r="C626" s="99">
        <v>1074065</v>
      </c>
      <c r="D626" s="3">
        <v>4.27200000000027E-2</v>
      </c>
      <c r="E626" s="3">
        <v>7.1652160961743705E-2</v>
      </c>
      <c r="F626" s="3">
        <v>7.1652160961743705E-2</v>
      </c>
      <c r="G626" s="3">
        <v>59.664090000000002</v>
      </c>
      <c r="H626" s="3">
        <v>-29.198232664101099</v>
      </c>
      <c r="I626" s="3">
        <v>59.065989999999999</v>
      </c>
      <c r="J626" s="3">
        <v>60.826099999999997</v>
      </c>
      <c r="K626" s="3">
        <v>58.946376999999998</v>
      </c>
      <c r="L626" s="3">
        <v>-29.198232664101099</v>
      </c>
    </row>
    <row r="627" spans="1:12" ht="15" customHeight="1" x14ac:dyDescent="0.25">
      <c r="A627" s="101">
        <v>43349</v>
      </c>
      <c r="B627" s="3">
        <v>57.100830000000002</v>
      </c>
      <c r="C627" s="99">
        <v>2196112</v>
      </c>
      <c r="D627" s="3">
        <v>-2.5632599999999899</v>
      </c>
      <c r="E627" s="3">
        <v>-4.2961520070112504</v>
      </c>
      <c r="F627" s="3">
        <v>-4.2961520070112504</v>
      </c>
      <c r="G627" s="3">
        <v>57.100830000000002</v>
      </c>
      <c r="H627" s="3">
        <v>-32.239984212501803</v>
      </c>
      <c r="I627" s="3">
        <v>59.629910000000002</v>
      </c>
      <c r="J627" s="3">
        <v>59.629910000000002</v>
      </c>
      <c r="K627" s="3">
        <v>56.195144999999997</v>
      </c>
      <c r="L627" s="3">
        <v>-32.239984212501803</v>
      </c>
    </row>
    <row r="628" spans="1:12" ht="15" customHeight="1" x14ac:dyDescent="0.25">
      <c r="A628" s="101">
        <v>43350</v>
      </c>
      <c r="B628" s="3">
        <v>57.314433999999999</v>
      </c>
      <c r="C628" s="99">
        <v>1281121</v>
      </c>
      <c r="D628" s="3">
        <v>0.21360399999999599</v>
      </c>
      <c r="E628" s="3">
        <v>0.37408212805312102</v>
      </c>
      <c r="F628" s="3">
        <v>0.37408212805312102</v>
      </c>
      <c r="G628" s="3">
        <v>57.314433999999999</v>
      </c>
      <c r="H628" s="3">
        <v>-31.986506103474799</v>
      </c>
      <c r="I628" s="3">
        <v>56.921405999999998</v>
      </c>
      <c r="J628" s="3">
        <v>58.066322</v>
      </c>
      <c r="K628" s="3">
        <v>56.818869999999997</v>
      </c>
      <c r="L628" s="3">
        <v>-31.986506103474799</v>
      </c>
    </row>
    <row r="629" spans="1:12" ht="15" customHeight="1" x14ac:dyDescent="0.25">
      <c r="A629" s="101">
        <v>43353</v>
      </c>
      <c r="B629" s="3">
        <v>55.622684</v>
      </c>
      <c r="C629" s="99">
        <v>1911335</v>
      </c>
      <c r="D629" s="3">
        <v>-1.6917499999999901</v>
      </c>
      <c r="E629" s="3">
        <v>-2.9516997411158199</v>
      </c>
      <c r="F629" s="3">
        <v>-2.9516997411158199</v>
      </c>
      <c r="G629" s="3">
        <v>55.622684</v>
      </c>
      <c r="H629" s="3">
        <v>-33.994060226742299</v>
      </c>
      <c r="I629" s="3">
        <v>56.947037000000002</v>
      </c>
      <c r="J629" s="3">
        <v>56.981212999999997</v>
      </c>
      <c r="K629" s="3">
        <v>54.170174000000003</v>
      </c>
      <c r="L629" s="3">
        <v>-33.994060226742299</v>
      </c>
    </row>
    <row r="630" spans="1:12" ht="15" customHeight="1" x14ac:dyDescent="0.25">
      <c r="A630" s="101">
        <v>43354</v>
      </c>
      <c r="B630" s="3">
        <v>55.981537000000003</v>
      </c>
      <c r="C630" s="99">
        <v>708773</v>
      </c>
      <c r="D630" s="3">
        <v>0.35885300000000298</v>
      </c>
      <c r="E630" s="3">
        <v>0.645155850444045</v>
      </c>
      <c r="F630" s="3">
        <v>0.645155850444045</v>
      </c>
      <c r="G630" s="3">
        <v>55.981537000000003</v>
      </c>
      <c r="H630" s="3">
        <v>-33.568219044654597</v>
      </c>
      <c r="I630" s="3">
        <v>55.36636</v>
      </c>
      <c r="J630" s="3">
        <v>56.331851999999998</v>
      </c>
      <c r="K630" s="3">
        <v>54.896430000000002</v>
      </c>
      <c r="L630" s="3">
        <v>-33.568219044654597</v>
      </c>
    </row>
    <row r="631" spans="1:12" ht="15" customHeight="1" x14ac:dyDescent="0.25">
      <c r="A631" s="101">
        <v>43355</v>
      </c>
      <c r="B631" s="3">
        <v>55.229652000000002</v>
      </c>
      <c r="C631" s="99">
        <v>1097413</v>
      </c>
      <c r="D631" s="3">
        <v>-0.75188500000000102</v>
      </c>
      <c r="E631" s="3">
        <v>-1.3430945992068799</v>
      </c>
      <c r="F631" s="3">
        <v>-1.3430945992068799</v>
      </c>
      <c r="G631" s="3">
        <v>55.229652000000002</v>
      </c>
      <c r="H631" s="3">
        <v>-34.460460706822801</v>
      </c>
      <c r="I631" s="3">
        <v>55.468887000000002</v>
      </c>
      <c r="J631" s="3">
        <v>55.793570000000003</v>
      </c>
      <c r="K631" s="3">
        <v>53.862583000000001</v>
      </c>
      <c r="L631" s="3">
        <v>-34.460460706822801</v>
      </c>
    </row>
    <row r="632" spans="1:12" ht="15" customHeight="1" x14ac:dyDescent="0.25">
      <c r="A632" s="101">
        <v>43356</v>
      </c>
      <c r="B632" s="3">
        <v>55.981537000000003</v>
      </c>
      <c r="C632" s="99">
        <v>995780</v>
      </c>
      <c r="D632" s="3">
        <v>0.75188500000000102</v>
      </c>
      <c r="E632" s="3">
        <v>1.36137920984908</v>
      </c>
      <c r="F632" s="3">
        <v>1.36137920984908</v>
      </c>
      <c r="G632" s="3">
        <v>55.981537000000003</v>
      </c>
      <c r="H632" s="3">
        <v>-33.568219044654597</v>
      </c>
      <c r="I632" s="3">
        <v>55.229652000000002</v>
      </c>
      <c r="J632" s="3">
        <v>56.904311999999997</v>
      </c>
      <c r="K632" s="3">
        <v>54.930602999999998</v>
      </c>
      <c r="L632" s="3">
        <v>-33.568219044654597</v>
      </c>
    </row>
    <row r="633" spans="1:12" ht="15" customHeight="1" x14ac:dyDescent="0.25">
      <c r="A633" s="101">
        <v>43357</v>
      </c>
      <c r="B633" s="3">
        <v>56.374577000000002</v>
      </c>
      <c r="C633" s="99">
        <v>1971570</v>
      </c>
      <c r="D633" s="3">
        <v>0.393039999999999</v>
      </c>
      <c r="E633" s="3">
        <v>0.70208861896734398</v>
      </c>
      <c r="F633" s="3">
        <v>0.70208861896734398</v>
      </c>
      <c r="G633" s="3">
        <v>56.374577000000002</v>
      </c>
      <c r="H633" s="3">
        <v>-33.101809071189798</v>
      </c>
      <c r="I633" s="3">
        <v>55.434714999999997</v>
      </c>
      <c r="J633" s="3">
        <v>57.784362999999999</v>
      </c>
      <c r="K633" s="3">
        <v>55.024593000000003</v>
      </c>
      <c r="L633" s="3">
        <v>-33.101809071189798</v>
      </c>
    </row>
    <row r="634" spans="1:12" ht="15" customHeight="1" x14ac:dyDescent="0.25">
      <c r="A634" s="101">
        <v>43360</v>
      </c>
      <c r="B634" s="3">
        <v>56.015712999999998</v>
      </c>
      <c r="C634" s="99">
        <v>678918</v>
      </c>
      <c r="D634" s="3">
        <v>-0.35886400000000401</v>
      </c>
      <c r="E634" s="3">
        <v>-0.63657063005546599</v>
      </c>
      <c r="F634" s="3">
        <v>-0.63657063005546599</v>
      </c>
      <c r="G634" s="3">
        <v>56.015712999999998</v>
      </c>
      <c r="H634" s="3">
        <v>-33.527663306680999</v>
      </c>
      <c r="I634" s="3">
        <v>56.306220000000003</v>
      </c>
      <c r="J634" s="3">
        <v>56.690703999999997</v>
      </c>
      <c r="K634" s="3">
        <v>55.485976999999998</v>
      </c>
      <c r="L634" s="3">
        <v>-33.527663306680999</v>
      </c>
    </row>
    <row r="635" spans="1:12" ht="15" customHeight="1" x14ac:dyDescent="0.25">
      <c r="A635" s="101">
        <v>43361</v>
      </c>
      <c r="B635" s="3">
        <v>56.118248000000001</v>
      </c>
      <c r="C635" s="99">
        <v>862764</v>
      </c>
      <c r="D635" s="3">
        <v>0.102535000000003</v>
      </c>
      <c r="E635" s="3">
        <v>0.183046853299906</v>
      </c>
      <c r="F635" s="3">
        <v>0.183046853299906</v>
      </c>
      <c r="G635" s="3">
        <v>56.118248000000001</v>
      </c>
      <c r="H635" s="3">
        <v>-33.405987786049003</v>
      </c>
      <c r="I635" s="3">
        <v>56.015712999999998</v>
      </c>
      <c r="J635" s="3">
        <v>56.844504999999998</v>
      </c>
      <c r="K635" s="3">
        <v>55.417625000000001</v>
      </c>
      <c r="L635" s="3">
        <v>-33.405987786049003</v>
      </c>
    </row>
    <row r="636" spans="1:12" ht="15" customHeight="1" x14ac:dyDescent="0.25">
      <c r="A636" s="101">
        <v>43362</v>
      </c>
      <c r="B636" s="3">
        <v>56.374577000000002</v>
      </c>
      <c r="C636" s="99">
        <v>644031</v>
      </c>
      <c r="D636" s="3">
        <v>0.25632899999999997</v>
      </c>
      <c r="E636" s="3">
        <v>0.45676586339615799</v>
      </c>
      <c r="F636" s="3">
        <v>0.45676586339615799</v>
      </c>
      <c r="G636" s="3">
        <v>56.374577000000002</v>
      </c>
      <c r="H636" s="3">
        <v>-33.101809071189798</v>
      </c>
      <c r="I636" s="3">
        <v>56.118248000000001</v>
      </c>
      <c r="J636" s="3">
        <v>57.545127999999998</v>
      </c>
      <c r="K636" s="3">
        <v>56.075522999999997</v>
      </c>
      <c r="L636" s="3">
        <v>-33.101809071189798</v>
      </c>
    </row>
    <row r="637" spans="1:12" ht="15" customHeight="1" x14ac:dyDescent="0.25">
      <c r="A637" s="101">
        <v>43363</v>
      </c>
      <c r="B637" s="3">
        <v>55.622684</v>
      </c>
      <c r="C637" s="99">
        <v>697175</v>
      </c>
      <c r="D637" s="3">
        <v>-0.75189300000000203</v>
      </c>
      <c r="E637" s="3">
        <v>-1.33374481905204</v>
      </c>
      <c r="F637" s="3">
        <v>-1.33374481905204</v>
      </c>
      <c r="G637" s="3">
        <v>55.622684</v>
      </c>
      <c r="H637" s="3">
        <v>-33.994060226742299</v>
      </c>
      <c r="I637" s="3">
        <v>56.374577000000002</v>
      </c>
      <c r="J637" s="3">
        <v>56.767605000000003</v>
      </c>
      <c r="K637" s="3">
        <v>55.315094000000002</v>
      </c>
      <c r="L637" s="3">
        <v>-33.994060226742299</v>
      </c>
    </row>
    <row r="638" spans="1:12" ht="15" customHeight="1" x14ac:dyDescent="0.25">
      <c r="A638" s="101">
        <v>43364</v>
      </c>
      <c r="B638" s="3">
        <v>55.896095000000003</v>
      </c>
      <c r="C638" s="99">
        <v>712845</v>
      </c>
      <c r="D638" s="3">
        <v>0.27341100000000201</v>
      </c>
      <c r="E638" s="3">
        <v>0.49154585923973898</v>
      </c>
      <c r="F638" s="3">
        <v>0.49154585923973898</v>
      </c>
      <c r="G638" s="3">
        <v>55.896095000000003</v>
      </c>
      <c r="H638" s="3">
        <v>-33.669610762934603</v>
      </c>
      <c r="I638" s="3">
        <v>55.972996000000002</v>
      </c>
      <c r="J638" s="3">
        <v>56.391663000000001</v>
      </c>
      <c r="K638" s="3">
        <v>55.503067000000001</v>
      </c>
      <c r="L638" s="3">
        <v>-33.669610762934603</v>
      </c>
    </row>
    <row r="639" spans="1:12" ht="15" customHeight="1" x14ac:dyDescent="0.25">
      <c r="A639" s="101">
        <v>43367</v>
      </c>
      <c r="B639" s="3">
        <v>57.673290000000001</v>
      </c>
      <c r="C639" s="99">
        <v>1243034</v>
      </c>
      <c r="D639" s="3">
        <v>1.7771949999999901</v>
      </c>
      <c r="E639" s="3">
        <v>3.1794618210807002</v>
      </c>
      <c r="F639" s="3">
        <v>3.1794618210807002</v>
      </c>
      <c r="G639" s="3">
        <v>57.673290000000001</v>
      </c>
      <c r="H639" s="3">
        <v>-31.560661361367899</v>
      </c>
      <c r="I639" s="3">
        <v>55.656860000000002</v>
      </c>
      <c r="J639" s="3">
        <v>57.997970000000002</v>
      </c>
      <c r="K639" s="3">
        <v>55.656860000000002</v>
      </c>
      <c r="L639" s="3">
        <v>-31.560661361367899</v>
      </c>
    </row>
    <row r="640" spans="1:12" ht="15" customHeight="1" x14ac:dyDescent="0.25">
      <c r="A640" s="101">
        <v>43368</v>
      </c>
      <c r="B640" s="3">
        <v>57.92962</v>
      </c>
      <c r="C640" s="99">
        <v>1566675</v>
      </c>
      <c r="D640" s="3">
        <v>0.256329999999998</v>
      </c>
      <c r="E640" s="3">
        <v>0.44445184243866398</v>
      </c>
      <c r="F640" s="3">
        <v>0.44445184243866398</v>
      </c>
      <c r="G640" s="3">
        <v>57.92962</v>
      </c>
      <c r="H640" s="3">
        <v>-31.256481459835602</v>
      </c>
      <c r="I640" s="3">
        <v>57.656204000000002</v>
      </c>
      <c r="J640" s="3">
        <v>57.92962</v>
      </c>
      <c r="K640" s="3">
        <v>56.724884000000003</v>
      </c>
      <c r="L640" s="3">
        <v>-31.256481459835602</v>
      </c>
    </row>
    <row r="641" spans="1:12" ht="15" customHeight="1" x14ac:dyDescent="0.25">
      <c r="A641" s="101">
        <v>43369</v>
      </c>
      <c r="B641" s="3">
        <v>56.810326000000003</v>
      </c>
      <c r="C641" s="99">
        <v>1149960</v>
      </c>
      <c r="D641" s="3">
        <v>-1.11929399999999</v>
      </c>
      <c r="E641" s="3">
        <v>-1.93216181980824</v>
      </c>
      <c r="F641" s="3">
        <v>-1.93216181980824</v>
      </c>
      <c r="G641" s="3">
        <v>56.810326000000003</v>
      </c>
      <c r="H641" s="3">
        <v>-32.584717478661503</v>
      </c>
      <c r="I641" s="3">
        <v>55.537239999999997</v>
      </c>
      <c r="J641" s="3">
        <v>56.964120000000001</v>
      </c>
      <c r="K641" s="3">
        <v>55.460346000000001</v>
      </c>
      <c r="L641" s="3">
        <v>-32.584717478661503</v>
      </c>
    </row>
    <row r="642" spans="1:12" ht="15" customHeight="1" x14ac:dyDescent="0.25">
      <c r="A642" s="101">
        <v>43370</v>
      </c>
      <c r="B642" s="3">
        <v>57.126460000000002</v>
      </c>
      <c r="C642" s="99">
        <v>576922</v>
      </c>
      <c r="D642" s="3">
        <v>0.31613399999999803</v>
      </c>
      <c r="E642" s="3">
        <v>0.55647277926198502</v>
      </c>
      <c r="F642" s="3">
        <v>0.55647277926198502</v>
      </c>
      <c r="G642" s="3">
        <v>57.126460000000002</v>
      </c>
      <c r="H642" s="3">
        <v>-32.209569782367701</v>
      </c>
      <c r="I642" s="3">
        <v>56.391663000000001</v>
      </c>
      <c r="J642" s="3">
        <v>57.502409999999998</v>
      </c>
      <c r="K642" s="3">
        <v>55.981537000000003</v>
      </c>
      <c r="L642" s="3">
        <v>-32.209569782367701</v>
      </c>
    </row>
    <row r="643" spans="1:12" ht="15" customHeight="1" x14ac:dyDescent="0.25">
      <c r="A643" s="101">
        <v>43371</v>
      </c>
      <c r="B643" s="3">
        <v>58.510627999999997</v>
      </c>
      <c r="C643" s="99">
        <v>1016223</v>
      </c>
      <c r="D643" s="3">
        <v>1.3841679999999901</v>
      </c>
      <c r="E643" s="3">
        <v>2.4229892767729502</v>
      </c>
      <c r="F643" s="3">
        <v>2.4229892767729502</v>
      </c>
      <c r="G643" s="3">
        <v>58.510627999999997</v>
      </c>
      <c r="H643" s="3">
        <v>-30.567014927516201</v>
      </c>
      <c r="I643" s="3">
        <v>56.554004999999997</v>
      </c>
      <c r="J643" s="3">
        <v>58.707138</v>
      </c>
      <c r="K643" s="3">
        <v>56.272044999999999</v>
      </c>
      <c r="L643" s="3">
        <v>-30.567014927516201</v>
      </c>
    </row>
    <row r="644" spans="1:12" ht="15" customHeight="1" x14ac:dyDescent="0.25">
      <c r="A644" s="101">
        <v>43374</v>
      </c>
      <c r="B644" s="3">
        <v>60.228000000000002</v>
      </c>
      <c r="C644" s="99">
        <v>1174590</v>
      </c>
      <c r="D644" s="3">
        <v>1.7173719999999999</v>
      </c>
      <c r="E644" s="3">
        <v>2.9351453893128698</v>
      </c>
      <c r="F644" s="3">
        <v>2.9351453893128698</v>
      </c>
      <c r="G644" s="3">
        <v>60.228000000000002</v>
      </c>
      <c r="H644" s="3">
        <v>-28.529055867498901</v>
      </c>
      <c r="I644" s="3">
        <v>58.510627999999997</v>
      </c>
      <c r="J644" s="3">
        <v>60.817554000000001</v>
      </c>
      <c r="K644" s="3">
        <v>58.314109999999999</v>
      </c>
      <c r="L644" s="3">
        <v>-28.529055867498901</v>
      </c>
    </row>
    <row r="645" spans="1:12" ht="15" customHeight="1" x14ac:dyDescent="0.25">
      <c r="A645" s="101">
        <v>43375</v>
      </c>
      <c r="B645" s="3">
        <v>59.997314000000003</v>
      </c>
      <c r="C645" s="99">
        <v>855086</v>
      </c>
      <c r="D645" s="3">
        <v>-0.230685999999998</v>
      </c>
      <c r="E645" s="3">
        <v>-0.38302118615926001</v>
      </c>
      <c r="F645" s="3">
        <v>-0.38302118615926001</v>
      </c>
      <c r="G645" s="3">
        <v>59.997314000000003</v>
      </c>
      <c r="H645" s="3">
        <v>-28.802804725474399</v>
      </c>
      <c r="I645" s="3">
        <v>60.236545999999997</v>
      </c>
      <c r="J645" s="3">
        <v>60.433070000000001</v>
      </c>
      <c r="K645" s="3">
        <v>59.279600000000002</v>
      </c>
      <c r="L645" s="3">
        <v>-28.802804725474399</v>
      </c>
    </row>
    <row r="646" spans="1:12" ht="15" customHeight="1" x14ac:dyDescent="0.25">
      <c r="A646" s="101">
        <v>43376</v>
      </c>
      <c r="B646" s="3">
        <v>59.826427000000002</v>
      </c>
      <c r="C646" s="99">
        <v>982396</v>
      </c>
      <c r="D646" s="3">
        <v>-0.17088700000000001</v>
      </c>
      <c r="E646" s="3">
        <v>-0.284824417306417</v>
      </c>
      <c r="F646" s="3">
        <v>-0.284824417306417</v>
      </c>
      <c r="G646" s="3">
        <v>59.826427000000002</v>
      </c>
      <c r="H646" s="3">
        <v>-29.005591722053602</v>
      </c>
      <c r="I646" s="3">
        <v>58.698593000000002</v>
      </c>
      <c r="J646" s="3">
        <v>60.313442000000002</v>
      </c>
      <c r="K646" s="3">
        <v>58.177399999999999</v>
      </c>
      <c r="L646" s="3">
        <v>-29.005591722053602</v>
      </c>
    </row>
    <row r="647" spans="1:12" ht="15" customHeight="1" x14ac:dyDescent="0.25">
      <c r="A647" s="101">
        <v>43377</v>
      </c>
      <c r="B647" s="3">
        <v>59.219783999999997</v>
      </c>
      <c r="C647" s="99">
        <v>520350</v>
      </c>
      <c r="D647" s="3">
        <v>-0.60664300000000504</v>
      </c>
      <c r="E647" s="3">
        <v>-1.0140050650191801</v>
      </c>
      <c r="F647" s="3">
        <v>-1.0140050650191801</v>
      </c>
      <c r="G647" s="3">
        <v>59.219783999999997</v>
      </c>
      <c r="H647" s="3">
        <v>-29.725478617872401</v>
      </c>
      <c r="I647" s="3">
        <v>59.330863999999998</v>
      </c>
      <c r="J647" s="3">
        <v>59.877693000000001</v>
      </c>
      <c r="K647" s="3">
        <v>58.954914000000002</v>
      </c>
      <c r="L647" s="3">
        <v>-29.725478617872401</v>
      </c>
    </row>
    <row r="648" spans="1:12" ht="15" customHeight="1" x14ac:dyDescent="0.25">
      <c r="A648" s="101">
        <v>43378</v>
      </c>
      <c r="B648" s="3">
        <v>59.279600000000002</v>
      </c>
      <c r="C648" s="99">
        <v>340576</v>
      </c>
      <c r="D648" s="3">
        <v>5.98160000000049E-2</v>
      </c>
      <c r="E648" s="3">
        <v>0.101006785164914</v>
      </c>
      <c r="F648" s="3">
        <v>0.101006785164914</v>
      </c>
      <c r="G648" s="3">
        <v>59.279600000000002</v>
      </c>
      <c r="H648" s="3">
        <v>-29.654496583034199</v>
      </c>
      <c r="I648" s="3">
        <v>59.219783999999997</v>
      </c>
      <c r="J648" s="3">
        <v>59.288139999999999</v>
      </c>
      <c r="K648" s="3">
        <v>58.502074999999998</v>
      </c>
      <c r="L648" s="3">
        <v>-29.654496583034199</v>
      </c>
    </row>
    <row r="649" spans="1:12" ht="15" customHeight="1" x14ac:dyDescent="0.25">
      <c r="A649" s="101">
        <v>43381</v>
      </c>
      <c r="B649" s="3">
        <v>59.117260000000002</v>
      </c>
      <c r="C649" s="99">
        <v>546161</v>
      </c>
      <c r="D649" s="3">
        <v>-0.16234000000000001</v>
      </c>
      <c r="E649" s="3">
        <v>-0.27385474935728199</v>
      </c>
      <c r="F649" s="3">
        <v>-0.27385474935728199</v>
      </c>
      <c r="G649" s="3">
        <v>59.117260000000002</v>
      </c>
      <c r="H649" s="3">
        <v>-29.847141085100901</v>
      </c>
      <c r="I649" s="3">
        <v>59.21125</v>
      </c>
      <c r="J649" s="3">
        <v>59.21125</v>
      </c>
      <c r="K649" s="3">
        <v>58.476444000000001</v>
      </c>
      <c r="L649" s="3">
        <v>-29.847141085100901</v>
      </c>
    </row>
    <row r="650" spans="1:12" ht="15" customHeight="1" x14ac:dyDescent="0.25">
      <c r="A650" s="101">
        <v>43382</v>
      </c>
      <c r="B650" s="3">
        <v>58.416640000000001</v>
      </c>
      <c r="C650" s="99">
        <v>596647</v>
      </c>
      <c r="D650" s="3">
        <v>-0.70062000000000002</v>
      </c>
      <c r="E650" s="3">
        <v>-1.1851361176076201</v>
      </c>
      <c r="F650" s="3">
        <v>-1.1851361176076201</v>
      </c>
      <c r="G650" s="3">
        <v>58.416640000000001</v>
      </c>
      <c r="H650" s="3">
        <v>-30.6785479536357</v>
      </c>
      <c r="I650" s="3">
        <v>58.963467000000001</v>
      </c>
      <c r="J650" s="3">
        <v>59.100166000000002</v>
      </c>
      <c r="K650" s="3">
        <v>58.100499999999997</v>
      </c>
      <c r="L650" s="3">
        <v>-30.6785479536357</v>
      </c>
    </row>
    <row r="651" spans="1:12" ht="15" customHeight="1" x14ac:dyDescent="0.25">
      <c r="A651" s="101">
        <v>43383</v>
      </c>
      <c r="B651" s="3">
        <v>57.194817</v>
      </c>
      <c r="C651" s="99">
        <v>645747</v>
      </c>
      <c r="D651" s="3">
        <v>-1.2218230000000001</v>
      </c>
      <c r="E651" s="3">
        <v>-2.0915667179762401</v>
      </c>
      <c r="F651" s="3">
        <v>-2.0915667179762401</v>
      </c>
      <c r="G651" s="3">
        <v>57.194817</v>
      </c>
      <c r="H651" s="3">
        <v>-32.128452373055303</v>
      </c>
      <c r="I651" s="3">
        <v>58.442270000000001</v>
      </c>
      <c r="J651" s="3">
        <v>58.442270000000001</v>
      </c>
      <c r="K651" s="3">
        <v>56.545456000000001</v>
      </c>
      <c r="L651" s="3">
        <v>-32.128452373055303</v>
      </c>
    </row>
    <row r="652" spans="1:12" ht="15" customHeight="1" x14ac:dyDescent="0.25">
      <c r="A652" s="101">
        <v>43384</v>
      </c>
      <c r="B652" s="3">
        <v>55.930275000000002</v>
      </c>
      <c r="C652" s="99">
        <v>909584</v>
      </c>
      <c r="D652" s="3">
        <v>-1.2645419999999901</v>
      </c>
      <c r="E652" s="3">
        <v>-2.21093809951345</v>
      </c>
      <c r="F652" s="3">
        <v>-2.21093809951345</v>
      </c>
      <c r="G652" s="3">
        <v>55.930275000000002</v>
      </c>
      <c r="H652" s="3">
        <v>-33.629050278268899</v>
      </c>
      <c r="I652" s="3">
        <v>55.204017999999998</v>
      </c>
      <c r="J652" s="3">
        <v>56.46002</v>
      </c>
      <c r="K652" s="3">
        <v>54.264156</v>
      </c>
      <c r="L652" s="3">
        <v>-33.629050278268899</v>
      </c>
    </row>
    <row r="653" spans="1:12" ht="15" customHeight="1" x14ac:dyDescent="0.25">
      <c r="A653" s="101">
        <v>43385</v>
      </c>
      <c r="B653" s="3">
        <v>54.862250000000003</v>
      </c>
      <c r="C653" s="99">
        <v>600064</v>
      </c>
      <c r="D653" s="3">
        <v>-1.06802499999999</v>
      </c>
      <c r="E653" s="3">
        <v>-1.9095650790202501</v>
      </c>
      <c r="F653" s="3">
        <v>-1.9095650790202501</v>
      </c>
      <c r="G653" s="3">
        <v>54.862250000000003</v>
      </c>
      <c r="H653" s="3">
        <v>-34.896446756769102</v>
      </c>
      <c r="I653" s="3">
        <v>55.930275000000002</v>
      </c>
      <c r="J653" s="3">
        <v>56.699252999999999</v>
      </c>
      <c r="K653" s="3">
        <v>54.742629999999998</v>
      </c>
      <c r="L653" s="3">
        <v>-34.896446756769102</v>
      </c>
    </row>
    <row r="654" spans="1:12" ht="15" customHeight="1" x14ac:dyDescent="0.25">
      <c r="A654" s="101">
        <v>43388</v>
      </c>
      <c r="B654" s="3">
        <v>56.690703999999997</v>
      </c>
      <c r="C654" s="99">
        <v>806903</v>
      </c>
      <c r="D654" s="3">
        <v>1.82845399999999</v>
      </c>
      <c r="E654" s="3">
        <v>3.33280898978804</v>
      </c>
      <c r="F654" s="3">
        <v>3.33280898978804</v>
      </c>
      <c r="G654" s="3">
        <v>56.690703999999997</v>
      </c>
      <c r="H654" s="3">
        <v>-32.726669681607298</v>
      </c>
      <c r="I654" s="3">
        <v>54.879345000000001</v>
      </c>
      <c r="J654" s="3">
        <v>59.194153</v>
      </c>
      <c r="K654" s="3">
        <v>54.879345000000001</v>
      </c>
      <c r="L654" s="3">
        <v>-32.726669681607298</v>
      </c>
    </row>
    <row r="655" spans="1:12" ht="15" customHeight="1" x14ac:dyDescent="0.25">
      <c r="A655" s="101">
        <v>43389</v>
      </c>
      <c r="B655" s="3">
        <v>58.100499999999997</v>
      </c>
      <c r="C655" s="99">
        <v>575491</v>
      </c>
      <c r="D655" s="3">
        <v>1.409796</v>
      </c>
      <c r="E655" s="3">
        <v>2.4868204141546602</v>
      </c>
      <c r="F655" s="3">
        <v>2.4868204141546602</v>
      </c>
      <c r="G655" s="3">
        <v>58.100499999999997</v>
      </c>
      <c r="H655" s="3">
        <v>-31.053702769967799</v>
      </c>
      <c r="I655" s="3">
        <v>56.391663000000001</v>
      </c>
      <c r="J655" s="3">
        <v>58.262844000000001</v>
      </c>
      <c r="K655" s="3">
        <v>56.263496000000004</v>
      </c>
      <c r="L655" s="3">
        <v>-31.053702769967799</v>
      </c>
    </row>
    <row r="656" spans="1:12" ht="15" customHeight="1" x14ac:dyDescent="0.25">
      <c r="A656" s="101">
        <v>43390</v>
      </c>
      <c r="B656" s="3">
        <v>57.015391999999999</v>
      </c>
      <c r="C656" s="99">
        <v>389706</v>
      </c>
      <c r="D656" s="3">
        <v>-1.08510799999999</v>
      </c>
      <c r="E656" s="3">
        <v>-1.8676396932900601</v>
      </c>
      <c r="F656" s="3">
        <v>-1.8676396932900601</v>
      </c>
      <c r="G656" s="3">
        <v>57.015391999999999</v>
      </c>
      <c r="H656" s="3">
        <v>-32.341371184089603</v>
      </c>
      <c r="I656" s="3">
        <v>58.100499999999997</v>
      </c>
      <c r="J656" s="3">
        <v>58.484990000000003</v>
      </c>
      <c r="K656" s="3">
        <v>56.613815000000002</v>
      </c>
      <c r="L656" s="3">
        <v>-32.341371184089603</v>
      </c>
    </row>
    <row r="657" spans="1:12" ht="15" customHeight="1" x14ac:dyDescent="0.25">
      <c r="A657" s="101">
        <v>43391</v>
      </c>
      <c r="B657" s="3">
        <v>57.374250000000004</v>
      </c>
      <c r="C657" s="99">
        <v>282141</v>
      </c>
      <c r="D657" s="3">
        <v>0.35885800000000501</v>
      </c>
      <c r="E657" s="3">
        <v>0.62940547703329497</v>
      </c>
      <c r="F657" s="3">
        <v>0.62940547703329497</v>
      </c>
      <c r="G657" s="3">
        <v>57.374250000000004</v>
      </c>
      <c r="H657" s="3">
        <v>-31.9155240686366</v>
      </c>
      <c r="I657" s="3">
        <v>56.989753999999998</v>
      </c>
      <c r="J657" s="3">
        <v>57.767277</v>
      </c>
      <c r="K657" s="3">
        <v>56.989753999999998</v>
      </c>
      <c r="L657" s="3">
        <v>-31.9155240686366</v>
      </c>
    </row>
    <row r="658" spans="1:12" ht="15" customHeight="1" x14ac:dyDescent="0.25">
      <c r="A658" s="101">
        <v>43392</v>
      </c>
      <c r="B658" s="3">
        <v>58.237209999999997</v>
      </c>
      <c r="C658" s="99">
        <v>473768</v>
      </c>
      <c r="D658" s="3">
        <v>0.86295999999999395</v>
      </c>
      <c r="E658" s="3">
        <v>1.50408937807464</v>
      </c>
      <c r="F658" s="3">
        <v>1.50408937807464</v>
      </c>
      <c r="G658" s="3">
        <v>58.237209999999997</v>
      </c>
      <c r="H658" s="3">
        <v>-30.891472698035201</v>
      </c>
      <c r="I658" s="3">
        <v>57.374250000000004</v>
      </c>
      <c r="J658" s="3">
        <v>58.459353999999998</v>
      </c>
      <c r="K658" s="3">
        <v>56.246409999999997</v>
      </c>
      <c r="L658" s="3">
        <v>-30.891472698035201</v>
      </c>
    </row>
    <row r="659" spans="1:12" ht="15" customHeight="1" x14ac:dyDescent="0.25">
      <c r="A659" s="101">
        <v>43395</v>
      </c>
      <c r="B659" s="3">
        <v>58.322650000000003</v>
      </c>
      <c r="C659" s="99">
        <v>566822</v>
      </c>
      <c r="D659" s="3">
        <v>8.5440000000005498E-2</v>
      </c>
      <c r="E659" s="3">
        <v>0.14671032489366101</v>
      </c>
      <c r="F659" s="3">
        <v>0.14671032489366101</v>
      </c>
      <c r="G659" s="3">
        <v>58.322650000000003</v>
      </c>
      <c r="H659" s="3">
        <v>-30.790083353101299</v>
      </c>
      <c r="I659" s="3">
        <v>58.262844000000001</v>
      </c>
      <c r="J659" s="3">
        <v>59.732439999999997</v>
      </c>
      <c r="K659" s="3">
        <v>58.134678000000001</v>
      </c>
      <c r="L659" s="3">
        <v>-30.790083353101299</v>
      </c>
    </row>
    <row r="660" spans="1:12" ht="15" customHeight="1" x14ac:dyDescent="0.25">
      <c r="A660" s="101">
        <v>43396</v>
      </c>
      <c r="B660" s="3">
        <v>56.776145999999997</v>
      </c>
      <c r="C660" s="99">
        <v>745549</v>
      </c>
      <c r="D660" s="3">
        <v>-1.5465040000000001</v>
      </c>
      <c r="E660" s="3">
        <v>-2.65163534235842</v>
      </c>
      <c r="F660" s="3">
        <v>-2.65163534235842</v>
      </c>
      <c r="G660" s="3">
        <v>56.776145999999997</v>
      </c>
      <c r="H660" s="3">
        <v>-32.625277963327299</v>
      </c>
      <c r="I660" s="3">
        <v>57.357154999999999</v>
      </c>
      <c r="J660" s="3">
        <v>57.698920000000001</v>
      </c>
      <c r="K660" s="3">
        <v>56.220782999999997</v>
      </c>
      <c r="L660" s="3">
        <v>-32.625277963327299</v>
      </c>
    </row>
    <row r="661" spans="1:12" ht="15" customHeight="1" x14ac:dyDescent="0.25">
      <c r="A661" s="101">
        <v>43397</v>
      </c>
      <c r="B661" s="3">
        <v>56.818869999999997</v>
      </c>
      <c r="C661" s="99">
        <v>2986030</v>
      </c>
      <c r="D661" s="3">
        <v>4.27239999999997E-2</v>
      </c>
      <c r="E661" s="3">
        <v>7.5249912172625694E-2</v>
      </c>
      <c r="F661" s="3">
        <v>7.5249912172625694E-2</v>
      </c>
      <c r="G661" s="3">
        <v>56.818869999999997</v>
      </c>
      <c r="H661" s="3">
        <v>-32.574578544168098</v>
      </c>
      <c r="I661" s="3">
        <v>60.83464</v>
      </c>
      <c r="J661" s="3">
        <v>60.83464</v>
      </c>
      <c r="K661" s="3">
        <v>55.964455000000001</v>
      </c>
      <c r="L661" s="3">
        <v>-32.574578544168098</v>
      </c>
    </row>
    <row r="662" spans="1:12" ht="15" customHeight="1" x14ac:dyDescent="0.25">
      <c r="A662" s="101">
        <v>43398</v>
      </c>
      <c r="B662" s="3">
        <v>62.46658</v>
      </c>
      <c r="C662" s="99">
        <v>2076768</v>
      </c>
      <c r="D662" s="3">
        <v>5.64771</v>
      </c>
      <c r="E662" s="3">
        <v>9.9398492085464003</v>
      </c>
      <c r="F662" s="3">
        <v>9.9398492085464003</v>
      </c>
      <c r="G662" s="3">
        <v>62.46658</v>
      </c>
      <c r="H662" s="3">
        <v>-25.872593323231499</v>
      </c>
      <c r="I662" s="3">
        <v>56.024259999999998</v>
      </c>
      <c r="J662" s="3">
        <v>62.885241999999998</v>
      </c>
      <c r="K662" s="3">
        <v>56.024259999999998</v>
      </c>
      <c r="L662" s="3">
        <v>-25.872593323231499</v>
      </c>
    </row>
    <row r="663" spans="1:12" ht="15" customHeight="1" x14ac:dyDescent="0.25">
      <c r="A663" s="101">
        <v>43399</v>
      </c>
      <c r="B663" s="3">
        <v>64.081435999999997</v>
      </c>
      <c r="C663" s="99">
        <v>1261001</v>
      </c>
      <c r="D663" s="3">
        <v>1.6148559999999901</v>
      </c>
      <c r="E663" s="3">
        <v>2.5851519324412999</v>
      </c>
      <c r="F663" s="3">
        <v>2.5851519324412999</v>
      </c>
      <c r="G663" s="3">
        <v>64.081435999999997</v>
      </c>
      <c r="H663" s="3">
        <v>-23.956287237058401</v>
      </c>
      <c r="I663" s="3">
        <v>62.475135999999999</v>
      </c>
      <c r="J663" s="3">
        <v>64.688069999999996</v>
      </c>
      <c r="K663" s="3">
        <v>61.1935</v>
      </c>
      <c r="L663" s="3">
        <v>-23.956287237058401</v>
      </c>
    </row>
    <row r="664" spans="1:12" ht="15" customHeight="1" x14ac:dyDescent="0.25">
      <c r="A664" s="101">
        <v>43402</v>
      </c>
      <c r="B664" s="3">
        <v>65.106735</v>
      </c>
      <c r="C664" s="99">
        <v>928358</v>
      </c>
      <c r="D664" s="3">
        <v>1.025299</v>
      </c>
      <c r="E664" s="3">
        <v>1.5999937953949701</v>
      </c>
      <c r="F664" s="3">
        <v>1.5999937953949701</v>
      </c>
      <c r="G664" s="3">
        <v>65.106735</v>
      </c>
      <c r="H664" s="3">
        <v>-22.739592551063399</v>
      </c>
      <c r="I664" s="3">
        <v>64.081435999999997</v>
      </c>
      <c r="J664" s="3">
        <v>65.93553</v>
      </c>
      <c r="K664" s="3">
        <v>63.500430000000001</v>
      </c>
      <c r="L664" s="3">
        <v>-22.739592551063399</v>
      </c>
    </row>
    <row r="665" spans="1:12" ht="15" customHeight="1" x14ac:dyDescent="0.25">
      <c r="A665" s="101">
        <v>43403</v>
      </c>
      <c r="B665" s="3">
        <v>65.790276000000006</v>
      </c>
      <c r="C665" s="99">
        <v>980254</v>
      </c>
      <c r="D665" s="3">
        <v>0.68354100000000495</v>
      </c>
      <c r="E665" s="3">
        <v>1.04987755875025</v>
      </c>
      <c r="F665" s="3">
        <v>1.04987755875025</v>
      </c>
      <c r="G665" s="3">
        <v>65.790276000000006</v>
      </c>
      <c r="H665" s="3">
        <v>-21.928452871457999</v>
      </c>
      <c r="I665" s="3">
        <v>65.106735</v>
      </c>
      <c r="J665" s="3">
        <v>66.217476000000005</v>
      </c>
      <c r="K665" s="3">
        <v>64.107069999999993</v>
      </c>
      <c r="L665" s="3">
        <v>-21.928452871457999</v>
      </c>
    </row>
    <row r="666" spans="1:12" ht="15" customHeight="1" x14ac:dyDescent="0.25">
      <c r="A666" s="101">
        <v>43404</v>
      </c>
      <c r="B666" s="3">
        <v>67.926320000000004</v>
      </c>
      <c r="C666" s="99">
        <v>1600851</v>
      </c>
      <c r="D666" s="3">
        <v>2.1360439999999898</v>
      </c>
      <c r="E666" s="3">
        <v>3.2467472852674999</v>
      </c>
      <c r="F666" s="3">
        <v>3.2467472852674999</v>
      </c>
      <c r="G666" s="3">
        <v>67.926320000000004</v>
      </c>
      <c r="H666" s="3">
        <v>-19.393667034495699</v>
      </c>
      <c r="I666" s="3">
        <v>66.431079999999994</v>
      </c>
      <c r="J666" s="3">
        <v>68.626945000000006</v>
      </c>
      <c r="K666" s="3">
        <v>66.14913</v>
      </c>
      <c r="L666" s="3">
        <v>-19.393667034495699</v>
      </c>
    </row>
    <row r="667" spans="1:12" ht="15" customHeight="1" x14ac:dyDescent="0.25">
      <c r="A667" s="101">
        <v>43405</v>
      </c>
      <c r="B667" s="3">
        <v>68.251000000000005</v>
      </c>
      <c r="C667" s="99">
        <v>1117521</v>
      </c>
      <c r="D667" s="3">
        <v>0.32468000000000002</v>
      </c>
      <c r="E667" s="3">
        <v>0.47798850283660099</v>
      </c>
      <c r="F667" s="3">
        <v>0.47798850283660099</v>
      </c>
      <c r="G667" s="3">
        <v>68.251000000000005</v>
      </c>
      <c r="H667" s="3">
        <v>-19.008378030362401</v>
      </c>
      <c r="I667" s="3">
        <v>67.926320000000004</v>
      </c>
      <c r="J667" s="3">
        <v>69.524085999999997</v>
      </c>
      <c r="K667" s="3">
        <v>67.627269999999996</v>
      </c>
      <c r="L667" s="3">
        <v>-19.008378030362401</v>
      </c>
    </row>
    <row r="668" spans="1:12" ht="15" customHeight="1" x14ac:dyDescent="0.25">
      <c r="A668" s="101">
        <v>43406</v>
      </c>
      <c r="B668" s="3">
        <v>69.07978</v>
      </c>
      <c r="C668" s="99">
        <v>565148</v>
      </c>
      <c r="D668" s="3">
        <v>0.82877999999999397</v>
      </c>
      <c r="E668" s="3">
        <v>1.2143118782142299</v>
      </c>
      <c r="F668" s="3">
        <v>1.2143118782142299</v>
      </c>
      <c r="G668" s="3">
        <v>69.07978</v>
      </c>
      <c r="H668" s="3">
        <v>-18.0248871444267</v>
      </c>
      <c r="I668" s="3">
        <v>68.362076000000002</v>
      </c>
      <c r="J668" s="3">
        <v>69.541175999999993</v>
      </c>
      <c r="K668" s="3">
        <v>68.10575</v>
      </c>
      <c r="L668" s="3">
        <v>-18.0248871444267</v>
      </c>
    </row>
    <row r="669" spans="1:12" ht="15" customHeight="1" x14ac:dyDescent="0.25">
      <c r="A669" s="101">
        <v>43409</v>
      </c>
      <c r="B669" s="3">
        <v>68.353530000000006</v>
      </c>
      <c r="C669" s="99">
        <v>855187</v>
      </c>
      <c r="D669" s="3">
        <v>-0.72624999999999296</v>
      </c>
      <c r="E669" s="3">
        <v>-1.05132066141495</v>
      </c>
      <c r="F669" s="3">
        <v>-1.05132066141495</v>
      </c>
      <c r="G669" s="3">
        <v>68.353530000000006</v>
      </c>
      <c r="H669" s="3">
        <v>-18.8867084430956</v>
      </c>
      <c r="I669" s="3">
        <v>69.088329999999999</v>
      </c>
      <c r="J669" s="3">
        <v>70.463949999999997</v>
      </c>
      <c r="K669" s="3">
        <v>68.268090000000001</v>
      </c>
      <c r="L669" s="3">
        <v>-18.8867084430956</v>
      </c>
    </row>
    <row r="670" spans="1:12" ht="15" customHeight="1" x14ac:dyDescent="0.25">
      <c r="A670" s="101">
        <v>43410</v>
      </c>
      <c r="B670" s="3">
        <v>66.644689999999997</v>
      </c>
      <c r="C670" s="99">
        <v>501890</v>
      </c>
      <c r="D670" s="3">
        <v>-1.7088399999999999</v>
      </c>
      <c r="E670" s="3">
        <v>-2.5000025602189102</v>
      </c>
      <c r="F670" s="3">
        <v>-2.5000025602189102</v>
      </c>
      <c r="G670" s="3">
        <v>66.644689999999997</v>
      </c>
      <c r="H670" s="3">
        <v>-20.914542808696002</v>
      </c>
      <c r="I670" s="3">
        <v>68.353530000000006</v>
      </c>
      <c r="J670" s="3">
        <v>69.045609999999996</v>
      </c>
      <c r="K670" s="3">
        <v>66.516525000000001</v>
      </c>
      <c r="L670" s="3">
        <v>-20.914542808696002</v>
      </c>
    </row>
    <row r="671" spans="1:12" ht="15" customHeight="1" x14ac:dyDescent="0.25">
      <c r="A671" s="101">
        <v>43411</v>
      </c>
      <c r="B671" s="3">
        <v>65.277625999999998</v>
      </c>
      <c r="C671" s="99">
        <v>743489</v>
      </c>
      <c r="D671" s="3">
        <v>-1.3670639999999901</v>
      </c>
      <c r="E671" s="3">
        <v>-2.0512722018813401</v>
      </c>
      <c r="F671" s="3">
        <v>-2.0512722018813401</v>
      </c>
      <c r="G671" s="3">
        <v>65.277625999999998</v>
      </c>
      <c r="H671" s="3">
        <v>-22.536800807792002</v>
      </c>
      <c r="I671" s="3">
        <v>66.448170000000005</v>
      </c>
      <c r="J671" s="3">
        <v>66.448170000000005</v>
      </c>
      <c r="K671" s="3">
        <v>64.337760000000003</v>
      </c>
      <c r="L671" s="3">
        <v>-22.536800807792002</v>
      </c>
    </row>
    <row r="672" spans="1:12" ht="15" customHeight="1" x14ac:dyDescent="0.25">
      <c r="A672" s="101">
        <v>43412</v>
      </c>
      <c r="B672" s="3">
        <v>65.243440000000007</v>
      </c>
      <c r="C672" s="99">
        <v>417785</v>
      </c>
      <c r="D672" s="3">
        <v>-3.4185999999991099E-2</v>
      </c>
      <c r="E672" s="3">
        <v>-5.23701643193819E-2</v>
      </c>
      <c r="F672" s="3">
        <v>-5.23701643193819E-2</v>
      </c>
      <c r="G672" s="3">
        <v>65.243440000000007</v>
      </c>
      <c r="H672" s="3">
        <v>-22.577368412496</v>
      </c>
      <c r="I672" s="3">
        <v>65.405784999999995</v>
      </c>
      <c r="J672" s="3">
        <v>66.781400000000005</v>
      </c>
      <c r="K672" s="3">
        <v>64.970023999999995</v>
      </c>
      <c r="L672" s="3">
        <v>-22.577368412496</v>
      </c>
    </row>
    <row r="673" spans="1:12" ht="15" customHeight="1" x14ac:dyDescent="0.25">
      <c r="A673" s="101">
        <v>43413</v>
      </c>
      <c r="B673" s="3">
        <v>65.004199999999997</v>
      </c>
      <c r="C673" s="99">
        <v>444184</v>
      </c>
      <c r="D673" s="3">
        <v>-0.239240000000009</v>
      </c>
      <c r="E673" s="3">
        <v>-0.36668820650782502</v>
      </c>
      <c r="F673" s="3">
        <v>-0.36668820650782502</v>
      </c>
      <c r="G673" s="3">
        <v>65.004199999999997</v>
      </c>
      <c r="H673" s="3">
        <v>-22.861268071695399</v>
      </c>
      <c r="I673" s="3">
        <v>65.243440000000007</v>
      </c>
      <c r="J673" s="3">
        <v>66.456720000000004</v>
      </c>
      <c r="K673" s="3">
        <v>64.508644000000004</v>
      </c>
      <c r="L673" s="3">
        <v>-22.861268071695399</v>
      </c>
    </row>
    <row r="674" spans="1:12" ht="15" customHeight="1" x14ac:dyDescent="0.25">
      <c r="A674" s="101">
        <v>43416</v>
      </c>
      <c r="B674" s="3">
        <v>63.637140000000002</v>
      </c>
      <c r="C674" s="99">
        <v>515967.99999999901</v>
      </c>
      <c r="D674" s="3">
        <v>-1.3670599999999899</v>
      </c>
      <c r="E674" s="3">
        <v>-2.1030333424609302</v>
      </c>
      <c r="F674" s="3">
        <v>-2.1030333424609302</v>
      </c>
      <c r="G674" s="3">
        <v>63.637140000000002</v>
      </c>
      <c r="H674" s="3">
        <v>-24.4835213240992</v>
      </c>
      <c r="I674" s="3">
        <v>64.833320000000001</v>
      </c>
      <c r="J674" s="3">
        <v>65.004199999999997</v>
      </c>
      <c r="K674" s="3">
        <v>63.397896000000003</v>
      </c>
      <c r="L674" s="3">
        <v>-24.4835213240992</v>
      </c>
    </row>
    <row r="675" spans="1:12" ht="15" customHeight="1" x14ac:dyDescent="0.25">
      <c r="A675" s="101">
        <v>43417</v>
      </c>
      <c r="B675" s="3">
        <v>62.970683999999999</v>
      </c>
      <c r="C675" s="99">
        <v>504011</v>
      </c>
      <c r="D675" s="3">
        <v>-0.66645600000000305</v>
      </c>
      <c r="E675" s="3">
        <v>-1.04727522324228</v>
      </c>
      <c r="F675" s="3">
        <v>-1.04727522324228</v>
      </c>
      <c r="G675" s="3">
        <v>62.970683999999999</v>
      </c>
      <c r="H675" s="3">
        <v>-25.274386694737</v>
      </c>
      <c r="I675" s="3">
        <v>63.637140000000002</v>
      </c>
      <c r="J675" s="3">
        <v>64.1327</v>
      </c>
      <c r="K675" s="3">
        <v>62.731450000000002</v>
      </c>
      <c r="L675" s="3">
        <v>-25.274386694737</v>
      </c>
    </row>
    <row r="676" spans="1:12" ht="15" customHeight="1" x14ac:dyDescent="0.25">
      <c r="A676" s="101">
        <v>43418</v>
      </c>
      <c r="B676" s="3">
        <v>62.065005999999997</v>
      </c>
      <c r="C676" s="99">
        <v>434648</v>
      </c>
      <c r="D676" s="3">
        <v>-0.90567800000000098</v>
      </c>
      <c r="E676" s="3">
        <v>-1.43825339423024</v>
      </c>
      <c r="F676" s="3">
        <v>-1.43825339423024</v>
      </c>
      <c r="G676" s="3">
        <v>62.065005999999997</v>
      </c>
      <c r="H676" s="3">
        <v>-26.349130364459299</v>
      </c>
      <c r="I676" s="3">
        <v>62.381144999999997</v>
      </c>
      <c r="J676" s="3">
        <v>62.825429999999997</v>
      </c>
      <c r="K676" s="3">
        <v>61.714694999999999</v>
      </c>
      <c r="L676" s="3">
        <v>-26.349130364459299</v>
      </c>
    </row>
    <row r="677" spans="1:12" ht="15" customHeight="1" x14ac:dyDescent="0.25">
      <c r="A677" s="101">
        <v>43419</v>
      </c>
      <c r="B677" s="3">
        <v>61.005527000000001</v>
      </c>
      <c r="C677" s="99">
        <v>426858</v>
      </c>
      <c r="D677" s="3">
        <v>-1.0594789999999901</v>
      </c>
      <c r="E677" s="3">
        <v>-1.70704728522864</v>
      </c>
      <c r="F677" s="3">
        <v>-1.70704728522864</v>
      </c>
      <c r="G677" s="3">
        <v>61.005527000000001</v>
      </c>
      <c r="H677" s="3">
        <v>-27.606385535120101</v>
      </c>
      <c r="I677" s="3">
        <v>61.808678</v>
      </c>
      <c r="J677" s="3">
        <v>62.201709999999999</v>
      </c>
      <c r="K677" s="3">
        <v>60.509968000000001</v>
      </c>
      <c r="L677" s="3">
        <v>-27.606385535120101</v>
      </c>
    </row>
    <row r="678" spans="1:12" ht="15" customHeight="1" x14ac:dyDescent="0.25">
      <c r="A678" s="101">
        <v>43420</v>
      </c>
      <c r="B678" s="3">
        <v>61.458370000000002</v>
      </c>
      <c r="C678" s="99">
        <v>474341</v>
      </c>
      <c r="D678" s="3">
        <v>0.45284300000000099</v>
      </c>
      <c r="E678" s="3">
        <v>0.74229831667547097</v>
      </c>
      <c r="F678" s="3">
        <v>0.74229831667547097</v>
      </c>
      <c r="G678" s="3">
        <v>61.458370000000002</v>
      </c>
      <c r="H678" s="3">
        <v>-27.069008953566701</v>
      </c>
      <c r="I678" s="3">
        <v>60.800469999999997</v>
      </c>
      <c r="J678" s="3">
        <v>61.902659999999997</v>
      </c>
      <c r="K678" s="3">
        <v>60.800469999999997</v>
      </c>
      <c r="L678" s="3">
        <v>-27.069008953566701</v>
      </c>
    </row>
    <row r="679" spans="1:12" ht="15" customHeight="1" x14ac:dyDescent="0.25">
      <c r="A679" s="101">
        <v>43423</v>
      </c>
      <c r="B679" s="3">
        <v>60.83464</v>
      </c>
      <c r="C679" s="99">
        <v>465300</v>
      </c>
      <c r="D679" s="3">
        <v>-0.62373000000000101</v>
      </c>
      <c r="E679" s="3">
        <v>-1.0148821063754201</v>
      </c>
      <c r="F679" s="3">
        <v>-1.0148821063754201</v>
      </c>
      <c r="G679" s="3">
        <v>60.83464</v>
      </c>
      <c r="H679" s="3">
        <v>-27.8091725316993</v>
      </c>
      <c r="I679" s="3">
        <v>61.073875000000001</v>
      </c>
      <c r="J679" s="3">
        <v>62.047919999999998</v>
      </c>
      <c r="K679" s="3">
        <v>60.603954000000002</v>
      </c>
      <c r="L679" s="3">
        <v>-27.8091725316993</v>
      </c>
    </row>
    <row r="680" spans="1:12" ht="15" customHeight="1" x14ac:dyDescent="0.25">
      <c r="A680" s="101">
        <v>43424</v>
      </c>
      <c r="B680" s="3">
        <v>60.723568</v>
      </c>
      <c r="C680" s="99">
        <v>691419</v>
      </c>
      <c r="D680" s="3">
        <v>-0.111072</v>
      </c>
      <c r="E680" s="3">
        <v>-0.182580187866654</v>
      </c>
      <c r="F680" s="3">
        <v>-0.182580187866654</v>
      </c>
      <c r="G680" s="3">
        <v>60.723568</v>
      </c>
      <c r="H680" s="3">
        <v>-27.9409786801134</v>
      </c>
      <c r="I680" s="3">
        <v>60.407429999999998</v>
      </c>
      <c r="J680" s="3">
        <v>61.022613999999997</v>
      </c>
      <c r="K680" s="3">
        <v>59.723896000000003</v>
      </c>
      <c r="L680" s="3">
        <v>-27.9409786801134</v>
      </c>
    </row>
    <row r="681" spans="1:12" ht="15" customHeight="1" x14ac:dyDescent="0.25">
      <c r="A681" s="101">
        <v>43425</v>
      </c>
      <c r="B681" s="3">
        <v>60.450150000000001</v>
      </c>
      <c r="C681" s="99">
        <v>564680</v>
      </c>
      <c r="D681" s="3">
        <v>-0.273417999999999</v>
      </c>
      <c r="E681" s="3">
        <v>-0.45026669052121698</v>
      </c>
      <c r="F681" s="3">
        <v>-0.45026669052121698</v>
      </c>
      <c r="G681" s="3">
        <v>60.450150000000001</v>
      </c>
      <c r="H681" s="3">
        <v>-28.2654364506324</v>
      </c>
      <c r="I681" s="3">
        <v>60.467236</v>
      </c>
      <c r="J681" s="3">
        <v>61.031154999999998</v>
      </c>
      <c r="K681" s="3">
        <v>59.476115999999998</v>
      </c>
      <c r="L681" s="3">
        <v>-28.2654364506324</v>
      </c>
    </row>
    <row r="682" spans="1:12" ht="15" customHeight="1" x14ac:dyDescent="0.25">
      <c r="A682" s="101">
        <v>43426</v>
      </c>
      <c r="B682" s="3">
        <v>59.963135000000001</v>
      </c>
      <c r="C682" s="99">
        <v>364835</v>
      </c>
      <c r="D682" s="3">
        <v>-0.48701499999999898</v>
      </c>
      <c r="E682" s="3">
        <v>-0.80564729781481503</v>
      </c>
      <c r="F682" s="3">
        <v>-0.80564729781481503</v>
      </c>
      <c r="G682" s="3">
        <v>59.963135000000001</v>
      </c>
      <c r="H682" s="3">
        <v>-28.8433640234671</v>
      </c>
      <c r="I682" s="3">
        <v>60.040028</v>
      </c>
      <c r="J682" s="3">
        <v>61.296024000000003</v>
      </c>
      <c r="K682" s="3">
        <v>59.809339999999999</v>
      </c>
      <c r="L682" s="3">
        <v>-28.8433640234671</v>
      </c>
    </row>
    <row r="683" spans="1:12" ht="15" customHeight="1" x14ac:dyDescent="0.25">
      <c r="A683" s="101">
        <v>43427</v>
      </c>
      <c r="B683" s="3">
        <v>60.569769999999998</v>
      </c>
      <c r="C683" s="99">
        <v>222426</v>
      </c>
      <c r="D683" s="3">
        <v>0.60663499999999704</v>
      </c>
      <c r="E683" s="3">
        <v>1.01167992634141</v>
      </c>
      <c r="F683" s="3">
        <v>1.01167992634141</v>
      </c>
      <c r="G683" s="3">
        <v>60.569769999999998</v>
      </c>
      <c r="H683" s="3">
        <v>-28.123486621032701</v>
      </c>
      <c r="I683" s="3">
        <v>59.826427000000002</v>
      </c>
      <c r="J683" s="3">
        <v>60.826099999999997</v>
      </c>
      <c r="K683" s="3">
        <v>59.800792999999999</v>
      </c>
      <c r="L683" s="3">
        <v>-28.123486621032701</v>
      </c>
    </row>
    <row r="684" spans="1:12" ht="15" customHeight="1" x14ac:dyDescent="0.25">
      <c r="A684" s="101">
        <v>43430</v>
      </c>
      <c r="B684" s="3">
        <v>60.040028</v>
      </c>
      <c r="C684" s="99">
        <v>433833</v>
      </c>
      <c r="D684" s="3">
        <v>-0.52974199999999805</v>
      </c>
      <c r="E684" s="3">
        <v>-0.87459800491235196</v>
      </c>
      <c r="F684" s="3">
        <v>-0.87459800491235196</v>
      </c>
      <c r="G684" s="3">
        <v>60.040028</v>
      </c>
      <c r="H684" s="3">
        <v>-28.752117173045701</v>
      </c>
      <c r="I684" s="3">
        <v>60.621037000000001</v>
      </c>
      <c r="J684" s="3">
        <v>60.988433999999998</v>
      </c>
      <c r="K684" s="3">
        <v>59.493201999999997</v>
      </c>
      <c r="L684" s="3">
        <v>-28.752117173045701</v>
      </c>
    </row>
    <row r="685" spans="1:12" ht="15" customHeight="1" x14ac:dyDescent="0.25">
      <c r="A685" s="101">
        <v>43431</v>
      </c>
      <c r="B685" s="3">
        <v>62.235886000000001</v>
      </c>
      <c r="C685" s="99">
        <v>816167</v>
      </c>
      <c r="D685" s="3">
        <v>2.1958579999999999</v>
      </c>
      <c r="E685" s="3">
        <v>3.6573234109750801</v>
      </c>
      <c r="F685" s="3">
        <v>3.6573234109750801</v>
      </c>
      <c r="G685" s="3">
        <v>62.235886000000001</v>
      </c>
      <c r="H685" s="3">
        <v>-26.146351674591401</v>
      </c>
      <c r="I685" s="3">
        <v>60.134014000000001</v>
      </c>
      <c r="J685" s="3">
        <v>62.492207000000001</v>
      </c>
      <c r="K685" s="3">
        <v>59.980224999999997</v>
      </c>
      <c r="L685" s="3">
        <v>-26.146351674591401</v>
      </c>
    </row>
    <row r="686" spans="1:12" ht="15" customHeight="1" x14ac:dyDescent="0.25">
      <c r="A686" s="101">
        <v>43432</v>
      </c>
      <c r="B686" s="3">
        <v>61.945390000000003</v>
      </c>
      <c r="C686" s="99">
        <v>882676</v>
      </c>
      <c r="D686" s="3">
        <v>-0.29049599999999698</v>
      </c>
      <c r="E686" s="3">
        <v>-0.46676607126633302</v>
      </c>
      <c r="F686" s="3">
        <v>-0.46676607126633302</v>
      </c>
      <c r="G686" s="3">
        <v>61.945390000000003</v>
      </c>
      <c r="H686" s="3">
        <v>-26.4910754473668</v>
      </c>
      <c r="I686" s="3">
        <v>62.235886000000001</v>
      </c>
      <c r="J686" s="3">
        <v>64.021619999999999</v>
      </c>
      <c r="K686" s="3">
        <v>61.150779999999997</v>
      </c>
      <c r="L686" s="3">
        <v>-26.4910754473668</v>
      </c>
    </row>
    <row r="687" spans="1:12" ht="15" customHeight="1" x14ac:dyDescent="0.25">
      <c r="A687" s="101">
        <v>43433</v>
      </c>
      <c r="B687" s="3">
        <v>61.689059999999998</v>
      </c>
      <c r="C687" s="99">
        <v>682602</v>
      </c>
      <c r="D687" s="3">
        <v>-0.256330000000005</v>
      </c>
      <c r="E687" s="3">
        <v>-0.413799961546779</v>
      </c>
      <c r="F687" s="3">
        <v>-0.413799961546779</v>
      </c>
      <c r="G687" s="3">
        <v>61.689059999999998</v>
      </c>
      <c r="H687" s="3">
        <v>-26.795255348899001</v>
      </c>
      <c r="I687" s="3">
        <v>61.945390000000003</v>
      </c>
      <c r="J687" s="3">
        <v>62.193171999999997</v>
      </c>
      <c r="K687" s="3">
        <v>60.826099999999997</v>
      </c>
      <c r="L687" s="3">
        <v>-26.795255348899001</v>
      </c>
    </row>
    <row r="688" spans="1:12" ht="15" customHeight="1" x14ac:dyDescent="0.25">
      <c r="A688" s="101">
        <v>43434</v>
      </c>
      <c r="B688" s="3">
        <v>62.791260000000001</v>
      </c>
      <c r="C688" s="99">
        <v>716913</v>
      </c>
      <c r="D688" s="3">
        <v>1.1022000000000001</v>
      </c>
      <c r="E688" s="3">
        <v>1.78670253688417</v>
      </c>
      <c r="F688" s="3">
        <v>1.78670253688417</v>
      </c>
      <c r="G688" s="3">
        <v>62.791260000000001</v>
      </c>
      <c r="H688" s="3">
        <v>-25.4873043190982</v>
      </c>
      <c r="I688" s="3">
        <v>61.415649999999999</v>
      </c>
      <c r="J688" s="3">
        <v>63.098849999999999</v>
      </c>
      <c r="K688" s="3">
        <v>60.757744000000002</v>
      </c>
      <c r="L688" s="3">
        <v>-25.4873043190982</v>
      </c>
    </row>
    <row r="689" spans="1:12" ht="15" customHeight="1" x14ac:dyDescent="0.25">
      <c r="A689" s="101">
        <v>43437</v>
      </c>
      <c r="B689" s="3">
        <v>62.013736999999999</v>
      </c>
      <c r="C689" s="99">
        <v>806799</v>
      </c>
      <c r="D689" s="3">
        <v>-0.77752300000000196</v>
      </c>
      <c r="E689" s="3">
        <v>-1.2382662810078999</v>
      </c>
      <c r="F689" s="3">
        <v>-1.2382662810078999</v>
      </c>
      <c r="G689" s="3">
        <v>62.013736999999999</v>
      </c>
      <c r="H689" s="3">
        <v>-26.409969904784901</v>
      </c>
      <c r="I689" s="3">
        <v>63.039042999999999</v>
      </c>
      <c r="J689" s="3">
        <v>63.491880000000002</v>
      </c>
      <c r="K689" s="3">
        <v>61.039709999999999</v>
      </c>
      <c r="L689" s="3">
        <v>-26.409969904784901</v>
      </c>
    </row>
    <row r="690" spans="1:12" ht="15" customHeight="1" x14ac:dyDescent="0.25">
      <c r="A690" s="101">
        <v>43438</v>
      </c>
      <c r="B690" s="3">
        <v>63.953270000000003</v>
      </c>
      <c r="C690" s="99">
        <v>596928</v>
      </c>
      <c r="D690" s="3">
        <v>1.939533</v>
      </c>
      <c r="E690" s="3">
        <v>3.1275860701637899</v>
      </c>
      <c r="F690" s="3">
        <v>3.1275860701637899</v>
      </c>
      <c r="G690" s="3">
        <v>63.953270000000003</v>
      </c>
      <c r="H690" s="3">
        <v>-24.108378374497601</v>
      </c>
      <c r="I690" s="3">
        <v>62.047919999999998</v>
      </c>
      <c r="J690" s="3">
        <v>64.730800000000002</v>
      </c>
      <c r="K690" s="3">
        <v>61.979565000000001</v>
      </c>
      <c r="L690" s="3">
        <v>-24.108378374497601</v>
      </c>
    </row>
    <row r="691" spans="1:12" ht="15" customHeight="1" x14ac:dyDescent="0.25">
      <c r="A691" s="101">
        <v>43439</v>
      </c>
      <c r="B691" s="3">
        <v>62.346961999999998</v>
      </c>
      <c r="C691" s="99">
        <v>529121</v>
      </c>
      <c r="D691" s="3">
        <v>-1.6063080000000001</v>
      </c>
      <c r="E691" s="3">
        <v>-2.5116901762802701</v>
      </c>
      <c r="F691" s="3">
        <v>-2.5116901762802701</v>
      </c>
      <c r="G691" s="3">
        <v>62.346961999999998</v>
      </c>
      <c r="H691" s="3">
        <v>-26.014540779485099</v>
      </c>
      <c r="I691" s="3">
        <v>63.483345</v>
      </c>
      <c r="J691" s="3">
        <v>63.620040000000003</v>
      </c>
      <c r="K691" s="3">
        <v>62.270065000000002</v>
      </c>
      <c r="L691" s="3">
        <v>-26.014540779485099</v>
      </c>
    </row>
    <row r="692" spans="1:12" ht="15" customHeight="1" x14ac:dyDescent="0.25">
      <c r="A692" s="101">
        <v>43440</v>
      </c>
      <c r="B692" s="3">
        <v>59.125796999999999</v>
      </c>
      <c r="C692" s="99">
        <v>1421014</v>
      </c>
      <c r="D692" s="3">
        <v>-3.2211649999999898</v>
      </c>
      <c r="E692" s="3">
        <v>-5.1665147693964499</v>
      </c>
      <c r="F692" s="3">
        <v>-5.1665147693964499</v>
      </c>
      <c r="G692" s="3">
        <v>59.125796999999999</v>
      </c>
      <c r="H692" s="3">
        <v>-29.837010457318801</v>
      </c>
      <c r="I692" s="3">
        <v>62.355510000000002</v>
      </c>
      <c r="J692" s="3">
        <v>63.04759</v>
      </c>
      <c r="K692" s="3">
        <v>59.125796999999999</v>
      </c>
      <c r="L692" s="3">
        <v>-29.837010457318801</v>
      </c>
    </row>
    <row r="693" spans="1:12" ht="15" customHeight="1" x14ac:dyDescent="0.25">
      <c r="A693" s="101">
        <v>43441</v>
      </c>
      <c r="B693" s="3">
        <v>61.159320000000001</v>
      </c>
      <c r="C693" s="99">
        <v>395688</v>
      </c>
      <c r="D693" s="3">
        <v>2.0335230000000002</v>
      </c>
      <c r="E693" s="3">
        <v>3.4393160061757899</v>
      </c>
      <c r="F693" s="3">
        <v>3.4393160061757899</v>
      </c>
      <c r="G693" s="3">
        <v>61.159320000000001</v>
      </c>
      <c r="H693" s="3">
        <v>-27.423883527565899</v>
      </c>
      <c r="I693" s="3">
        <v>59.356502999999996</v>
      </c>
      <c r="J693" s="3">
        <v>61.287489999999998</v>
      </c>
      <c r="K693" s="3">
        <v>59.356502999999996</v>
      </c>
      <c r="L693" s="3">
        <v>-27.423883527565899</v>
      </c>
    </row>
    <row r="694" spans="1:12" ht="15" customHeight="1" x14ac:dyDescent="0.25">
      <c r="A694" s="101">
        <v>43444</v>
      </c>
      <c r="B694" s="3">
        <v>62.11627</v>
      </c>
      <c r="C694" s="99">
        <v>532209</v>
      </c>
      <c r="D694" s="3">
        <v>0.95694999999999897</v>
      </c>
      <c r="E694" s="3">
        <v>1.5646838454057299</v>
      </c>
      <c r="F694" s="3">
        <v>1.5646838454057299</v>
      </c>
      <c r="G694" s="3">
        <v>62.11627</v>
      </c>
      <c r="H694" s="3">
        <v>-26.288296757498902</v>
      </c>
      <c r="I694" s="3">
        <v>61.090964999999997</v>
      </c>
      <c r="J694" s="3">
        <v>62.6631</v>
      </c>
      <c r="K694" s="3">
        <v>60.321987</v>
      </c>
      <c r="L694" s="3">
        <v>-26.288296757498902</v>
      </c>
    </row>
    <row r="695" spans="1:12" ht="15" customHeight="1" x14ac:dyDescent="0.25">
      <c r="A695" s="101">
        <v>43445</v>
      </c>
      <c r="B695" s="3">
        <v>63.346634000000002</v>
      </c>
      <c r="C695" s="99">
        <v>592310</v>
      </c>
      <c r="D695" s="3">
        <v>1.230364</v>
      </c>
      <c r="E695" s="3">
        <v>1.98074353144515</v>
      </c>
      <c r="F695" s="3">
        <v>1.98074353144515</v>
      </c>
      <c r="G695" s="3">
        <v>63.346634000000002</v>
      </c>
      <c r="H695" s="3">
        <v>-24.828256963605</v>
      </c>
      <c r="I695" s="3">
        <v>62.11627</v>
      </c>
      <c r="J695" s="3">
        <v>64.696619999999996</v>
      </c>
      <c r="K695" s="3">
        <v>62.11627</v>
      </c>
      <c r="L695" s="3">
        <v>-24.828256963605</v>
      </c>
    </row>
    <row r="696" spans="1:12" ht="15" customHeight="1" x14ac:dyDescent="0.25">
      <c r="A696" s="101">
        <v>43446</v>
      </c>
      <c r="B696" s="3">
        <v>63.996000000000002</v>
      </c>
      <c r="C696" s="99">
        <v>387679</v>
      </c>
      <c r="D696" s="3">
        <v>0.649366</v>
      </c>
      <c r="E696" s="3">
        <v>1.025099455166</v>
      </c>
      <c r="F696" s="3">
        <v>1.025099455166</v>
      </c>
      <c r="G696" s="3">
        <v>63.996000000000002</v>
      </c>
      <c r="H696" s="3">
        <v>-24.057671835300201</v>
      </c>
      <c r="I696" s="3">
        <v>63.568783000000003</v>
      </c>
      <c r="J696" s="3">
        <v>64.431749999999994</v>
      </c>
      <c r="K696" s="3">
        <v>62.962147000000002</v>
      </c>
      <c r="L696" s="3">
        <v>-24.057671835300201</v>
      </c>
    </row>
    <row r="697" spans="1:12" ht="15" customHeight="1" x14ac:dyDescent="0.25">
      <c r="A697" s="101">
        <v>43447</v>
      </c>
      <c r="B697" s="3">
        <v>63.312457999999999</v>
      </c>
      <c r="C697" s="99">
        <v>655825</v>
      </c>
      <c r="D697" s="3">
        <v>-0.68354200000000198</v>
      </c>
      <c r="E697" s="3">
        <v>-1.0681011313207001</v>
      </c>
      <c r="F697" s="3">
        <v>-1.0681011313207001</v>
      </c>
      <c r="G697" s="3">
        <v>63.312457999999999</v>
      </c>
      <c r="H697" s="3">
        <v>-24.868812701578602</v>
      </c>
      <c r="I697" s="3">
        <v>63.996000000000002</v>
      </c>
      <c r="J697" s="3">
        <v>65.516859999999994</v>
      </c>
      <c r="K697" s="3">
        <v>63.167206</v>
      </c>
      <c r="L697" s="3">
        <v>-24.868812701578602</v>
      </c>
    </row>
    <row r="698" spans="1:12" ht="15" customHeight="1" x14ac:dyDescent="0.25">
      <c r="A698" s="101">
        <v>43448</v>
      </c>
      <c r="B698" s="3">
        <v>64.756423999999996</v>
      </c>
      <c r="C698" s="99">
        <v>632535</v>
      </c>
      <c r="D698" s="3">
        <v>1.4439659999999901</v>
      </c>
      <c r="E698" s="3">
        <v>2.2806980578766902</v>
      </c>
      <c r="F698" s="3">
        <v>2.2806980578766902</v>
      </c>
      <c r="G698" s="3">
        <v>64.756423999999996</v>
      </c>
      <c r="H698" s="3">
        <v>-23.155297172003799</v>
      </c>
      <c r="I698" s="3">
        <v>63.312457999999999</v>
      </c>
      <c r="J698" s="3">
        <v>65.260530000000003</v>
      </c>
      <c r="K698" s="3">
        <v>62.987780000000001</v>
      </c>
      <c r="L698" s="3">
        <v>-23.155297172003799</v>
      </c>
    </row>
    <row r="699" spans="1:12" ht="15" customHeight="1" x14ac:dyDescent="0.25">
      <c r="A699" s="101">
        <v>43451</v>
      </c>
      <c r="B699" s="3">
        <v>63.04759</v>
      </c>
      <c r="C699" s="99">
        <v>666875</v>
      </c>
      <c r="D699" s="3">
        <v>-1.70883399999999</v>
      </c>
      <c r="E699" s="3">
        <v>-2.6388640608073</v>
      </c>
      <c r="F699" s="3">
        <v>-2.6388640608073</v>
      </c>
      <c r="G699" s="3">
        <v>63.04759</v>
      </c>
      <c r="H699" s="3">
        <v>-25.183124417565999</v>
      </c>
      <c r="I699" s="3">
        <v>64.730800000000002</v>
      </c>
      <c r="J699" s="3">
        <v>64.730800000000002</v>
      </c>
      <c r="K699" s="3">
        <v>62.46658</v>
      </c>
      <c r="L699" s="3">
        <v>-25.183124417565999</v>
      </c>
    </row>
    <row r="700" spans="1:12" ht="15" customHeight="1" x14ac:dyDescent="0.25">
      <c r="A700" s="101">
        <v>43452</v>
      </c>
      <c r="B700" s="3">
        <v>63.440624</v>
      </c>
      <c r="C700" s="99">
        <v>660315</v>
      </c>
      <c r="D700" s="3">
        <v>0.39303399999999999</v>
      </c>
      <c r="E700" s="3">
        <v>0.62339258328509795</v>
      </c>
      <c r="F700" s="3">
        <v>0.62339258328509795</v>
      </c>
      <c r="G700" s="3">
        <v>63.440624</v>
      </c>
      <c r="H700" s="3">
        <v>-24.716721564139501</v>
      </c>
      <c r="I700" s="3">
        <v>62.851067</v>
      </c>
      <c r="J700" s="3">
        <v>64.397575000000003</v>
      </c>
      <c r="K700" s="3">
        <v>62.381144999999997</v>
      </c>
      <c r="L700" s="3">
        <v>-24.716721564139501</v>
      </c>
    </row>
    <row r="701" spans="1:12" ht="15" customHeight="1" x14ac:dyDescent="0.25">
      <c r="A701" s="101">
        <v>43453</v>
      </c>
      <c r="B701" s="3">
        <v>63.936188000000001</v>
      </c>
      <c r="C701" s="99">
        <v>553979</v>
      </c>
      <c r="D701" s="3">
        <v>0.495564000000001</v>
      </c>
      <c r="E701" s="3">
        <v>0.78114616274897997</v>
      </c>
      <c r="F701" s="3">
        <v>0.78114616274897997</v>
      </c>
      <c r="G701" s="3">
        <v>63.936188000000001</v>
      </c>
      <c r="H701" s="3">
        <v>-24.128649123446099</v>
      </c>
      <c r="I701" s="3">
        <v>62.936520000000002</v>
      </c>
      <c r="J701" s="3">
        <v>64.764970000000005</v>
      </c>
      <c r="K701" s="3">
        <v>62.936520000000002</v>
      </c>
      <c r="L701" s="3">
        <v>-24.128649123446099</v>
      </c>
    </row>
    <row r="702" spans="1:12" ht="15" customHeight="1" x14ac:dyDescent="0.25">
      <c r="A702" s="101">
        <v>43454</v>
      </c>
      <c r="B702" s="3">
        <v>62.11627</v>
      </c>
      <c r="C702" s="99">
        <v>561507</v>
      </c>
      <c r="D702" s="3">
        <v>-1.8199179999999999</v>
      </c>
      <c r="E702" s="3">
        <v>-2.8464599734973199</v>
      </c>
      <c r="F702" s="3">
        <v>-2.8464599734973199</v>
      </c>
      <c r="G702" s="3">
        <v>62.11627</v>
      </c>
      <c r="H702" s="3">
        <v>-26.288296757498902</v>
      </c>
      <c r="I702" s="3">
        <v>63.662773000000001</v>
      </c>
      <c r="J702" s="3">
        <v>63.662773000000001</v>
      </c>
      <c r="K702" s="3">
        <v>61.928303</v>
      </c>
      <c r="L702" s="3">
        <v>-26.288296757498902</v>
      </c>
    </row>
    <row r="703" spans="1:12" ht="15" customHeight="1" x14ac:dyDescent="0.25">
      <c r="A703" s="101">
        <v>43455</v>
      </c>
      <c r="B703" s="3">
        <v>62.047919999999998</v>
      </c>
      <c r="C703" s="99">
        <v>552979</v>
      </c>
      <c r="D703" s="3">
        <v>-6.8350000000002298E-2</v>
      </c>
      <c r="E703" s="3">
        <v>-0.110035583269896</v>
      </c>
      <c r="F703" s="3">
        <v>-0.110035583269896</v>
      </c>
      <c r="G703" s="3">
        <v>62.047919999999998</v>
      </c>
      <c r="H703" s="3">
        <v>-26.369405860099999</v>
      </c>
      <c r="I703" s="3">
        <v>62.056457999999999</v>
      </c>
      <c r="J703" s="3">
        <v>62.731450000000002</v>
      </c>
      <c r="K703" s="3">
        <v>61.304572999999998</v>
      </c>
      <c r="L703" s="3">
        <v>-26.369405860099999</v>
      </c>
    </row>
    <row r="704" spans="1:12" ht="15" customHeight="1" x14ac:dyDescent="0.25">
      <c r="A704" s="101">
        <v>43461</v>
      </c>
      <c r="B704" s="3">
        <v>61.988109999999999</v>
      </c>
      <c r="C704" s="99">
        <v>336477</v>
      </c>
      <c r="D704" s="3">
        <v>-5.9809999999998802E-2</v>
      </c>
      <c r="E704" s="3">
        <v>-9.6393239289893601E-2</v>
      </c>
      <c r="F704" s="3">
        <v>-9.6393239289893601E-2</v>
      </c>
      <c r="G704" s="3">
        <v>61.988109999999999</v>
      </c>
      <c r="H704" s="3">
        <v>-26.440380774899801</v>
      </c>
      <c r="I704" s="3">
        <v>61.296024000000003</v>
      </c>
      <c r="J704" s="3">
        <v>62.210259999999998</v>
      </c>
      <c r="K704" s="3">
        <v>61.090964999999997</v>
      </c>
      <c r="L704" s="3">
        <v>-26.440380774899801</v>
      </c>
    </row>
    <row r="705" spans="1:12" ht="15" customHeight="1" x14ac:dyDescent="0.25">
      <c r="A705" s="101">
        <v>43462</v>
      </c>
      <c r="B705" s="3">
        <v>62.372596999999999</v>
      </c>
      <c r="C705" s="99">
        <v>483328</v>
      </c>
      <c r="D705" s="3">
        <v>0.38448700000000002</v>
      </c>
      <c r="E705" s="3">
        <v>0.62025927230238098</v>
      </c>
      <c r="F705" s="3">
        <v>0.62025927230238098</v>
      </c>
      <c r="G705" s="3">
        <v>62.372596999999999</v>
      </c>
      <c r="H705" s="3">
        <v>-25.984120415985799</v>
      </c>
      <c r="I705" s="3">
        <v>61.979565000000001</v>
      </c>
      <c r="J705" s="3">
        <v>62.688735999999999</v>
      </c>
      <c r="K705" s="3">
        <v>61.390014999999998</v>
      </c>
      <c r="L705" s="3">
        <v>-25.984120415985799</v>
      </c>
    </row>
    <row r="706" spans="1:12" ht="15" customHeight="1" x14ac:dyDescent="0.25">
      <c r="A706" s="101">
        <v>43467</v>
      </c>
      <c r="B706" s="3">
        <v>64.149789999999996</v>
      </c>
      <c r="C706" s="99">
        <v>398144</v>
      </c>
      <c r="D706" s="3">
        <v>1.77719299999999</v>
      </c>
      <c r="E706" s="3">
        <v>2.8493169845084299</v>
      </c>
      <c r="F706" s="3">
        <v>2.8493169845084299</v>
      </c>
      <c r="G706" s="3">
        <v>64.149789999999996</v>
      </c>
      <c r="H706" s="3">
        <v>-23.875173387765201</v>
      </c>
      <c r="I706" s="3">
        <v>62.372596999999999</v>
      </c>
      <c r="J706" s="3">
        <v>64.312126000000006</v>
      </c>
      <c r="K706" s="3">
        <v>61.176406999999998</v>
      </c>
      <c r="L706" s="3">
        <v>-23.875173387765201</v>
      </c>
    </row>
    <row r="707" spans="1:12" ht="15" customHeight="1" x14ac:dyDescent="0.25">
      <c r="A707" s="101">
        <v>43468</v>
      </c>
      <c r="B707" s="3">
        <v>64.918769999999995</v>
      </c>
      <c r="C707" s="99">
        <v>660882</v>
      </c>
      <c r="D707" s="3">
        <v>0.768979999999999</v>
      </c>
      <c r="E707" s="3">
        <v>1.1987256700294699</v>
      </c>
      <c r="F707" s="3">
        <v>1.1987256700294699</v>
      </c>
      <c r="G707" s="3">
        <v>64.918769999999995</v>
      </c>
      <c r="H707" s="3">
        <v>-22.962645549898902</v>
      </c>
      <c r="I707" s="3">
        <v>63.295372</v>
      </c>
      <c r="J707" s="3">
        <v>65.439959999999999</v>
      </c>
      <c r="K707" s="3">
        <v>63.295372</v>
      </c>
      <c r="L707" s="3">
        <v>-22.962645549898902</v>
      </c>
    </row>
    <row r="708" spans="1:12" ht="15" customHeight="1" x14ac:dyDescent="0.25">
      <c r="A708" s="101">
        <v>43469</v>
      </c>
      <c r="B708" s="3">
        <v>65.687740000000005</v>
      </c>
      <c r="C708" s="99">
        <v>539319</v>
      </c>
      <c r="D708" s="3">
        <v>0.76897000000001003</v>
      </c>
      <c r="E708" s="3">
        <v>1.1845110435703099</v>
      </c>
      <c r="F708" s="3">
        <v>1.1845110435703099</v>
      </c>
      <c r="G708" s="3">
        <v>65.687740000000005</v>
      </c>
      <c r="H708" s="3">
        <v>-22.050129578763102</v>
      </c>
      <c r="I708" s="3">
        <v>65.166550000000001</v>
      </c>
      <c r="J708" s="3">
        <v>66.285835000000006</v>
      </c>
      <c r="K708" s="3">
        <v>64.739329999999995</v>
      </c>
      <c r="L708" s="3">
        <v>-22.050129578763102</v>
      </c>
    </row>
    <row r="709" spans="1:12" ht="15" customHeight="1" x14ac:dyDescent="0.25">
      <c r="A709" s="101">
        <v>43472</v>
      </c>
      <c r="B709" s="3">
        <v>69.865844999999993</v>
      </c>
      <c r="C709" s="99">
        <v>1767279</v>
      </c>
      <c r="D709" s="3">
        <v>4.17810499999998</v>
      </c>
      <c r="E709" s="3">
        <v>6.3605552573432904</v>
      </c>
      <c r="F709" s="3">
        <v>6.3605552573432904</v>
      </c>
      <c r="G709" s="3">
        <v>69.865844999999993</v>
      </c>
      <c r="H709" s="3">
        <v>-17.092084997592799</v>
      </c>
      <c r="I709" s="3">
        <v>65.790276000000006</v>
      </c>
      <c r="J709" s="3">
        <v>70.233249999999998</v>
      </c>
      <c r="K709" s="3">
        <v>65.790276000000006</v>
      </c>
      <c r="L709" s="3">
        <v>-17.092084997592799</v>
      </c>
    </row>
    <row r="710" spans="1:12" ht="15" customHeight="1" x14ac:dyDescent="0.25">
      <c r="A710" s="101">
        <v>43473</v>
      </c>
      <c r="B710" s="3">
        <v>71.352540000000005</v>
      </c>
      <c r="C710" s="99">
        <v>947323</v>
      </c>
      <c r="D710" s="3">
        <v>1.4866950000000101</v>
      </c>
      <c r="E710" s="3">
        <v>2.1279281743461498</v>
      </c>
      <c r="F710" s="3">
        <v>2.1279281743461498</v>
      </c>
      <c r="G710" s="3">
        <v>71.352540000000005</v>
      </c>
      <c r="H710" s="3">
        <v>-15.3278641154936</v>
      </c>
      <c r="I710" s="3">
        <v>69.865844999999993</v>
      </c>
      <c r="J710" s="3">
        <v>71.540509999999998</v>
      </c>
      <c r="K710" s="3">
        <v>69.635154999999997</v>
      </c>
      <c r="L710" s="3">
        <v>-15.3278641154936</v>
      </c>
    </row>
    <row r="711" spans="1:12" ht="15" customHeight="1" x14ac:dyDescent="0.25">
      <c r="A711" s="101">
        <v>43474</v>
      </c>
      <c r="B711" s="3">
        <v>72.027534000000003</v>
      </c>
      <c r="C711" s="99">
        <v>1003103</v>
      </c>
      <c r="D711" s="3">
        <v>0.67499399999999798</v>
      </c>
      <c r="E711" s="3">
        <v>0.94599855870582905</v>
      </c>
      <c r="F711" s="3">
        <v>0.94599855870582905</v>
      </c>
      <c r="G711" s="3">
        <v>72.027534000000003</v>
      </c>
      <c r="H711" s="3">
        <v>-14.526866930400701</v>
      </c>
      <c r="I711" s="3">
        <v>71.745575000000002</v>
      </c>
      <c r="J711" s="3">
        <v>72.027534000000003</v>
      </c>
      <c r="K711" s="3">
        <v>70.583564999999993</v>
      </c>
      <c r="L711" s="3">
        <v>-14.526866930400701</v>
      </c>
    </row>
    <row r="712" spans="1:12" ht="15" customHeight="1" x14ac:dyDescent="0.25">
      <c r="A712" s="101">
        <v>43475</v>
      </c>
      <c r="B712" s="3">
        <v>72.67689</v>
      </c>
      <c r="C712" s="99">
        <v>1280621</v>
      </c>
      <c r="D712" s="3">
        <v>0.64935599999999705</v>
      </c>
      <c r="E712" s="3">
        <v>0.90153856995853698</v>
      </c>
      <c r="F712" s="3">
        <v>0.90153856995853698</v>
      </c>
      <c r="G712" s="3">
        <v>72.67689</v>
      </c>
      <c r="H712" s="3">
        <v>-13.7562936688263</v>
      </c>
      <c r="I712" s="3">
        <v>72.027534000000003</v>
      </c>
      <c r="J712" s="3">
        <v>73.60821</v>
      </c>
      <c r="K712" s="3">
        <v>72.027534000000003</v>
      </c>
      <c r="L712" s="3">
        <v>-13.7562936688263</v>
      </c>
    </row>
    <row r="713" spans="1:12" ht="15" customHeight="1" x14ac:dyDescent="0.25">
      <c r="A713" s="101">
        <v>43476</v>
      </c>
      <c r="B713" s="3">
        <v>72.181330000000003</v>
      </c>
      <c r="C713" s="99">
        <v>857289</v>
      </c>
      <c r="D713" s="3">
        <v>-0.495559999999997</v>
      </c>
      <c r="E713" s="3">
        <v>-0.68186737214539495</v>
      </c>
      <c r="F713" s="3">
        <v>-0.68186737214539495</v>
      </c>
      <c r="G713" s="3">
        <v>72.181330000000003</v>
      </c>
      <c r="H713" s="3">
        <v>-14.344361362827501</v>
      </c>
      <c r="I713" s="3">
        <v>71.361080000000001</v>
      </c>
      <c r="J713" s="3">
        <v>73.05283</v>
      </c>
      <c r="K713" s="3">
        <v>70.344329999999999</v>
      </c>
      <c r="L713" s="3">
        <v>-14.344361362827501</v>
      </c>
    </row>
    <row r="714" spans="1:12" ht="15" customHeight="1" x14ac:dyDescent="0.25">
      <c r="A714" s="101">
        <v>43479</v>
      </c>
      <c r="B714" s="3">
        <v>71.993354999999994</v>
      </c>
      <c r="C714" s="99">
        <v>861708</v>
      </c>
      <c r="D714" s="3">
        <v>-0.187975000000008</v>
      </c>
      <c r="E714" s="3">
        <v>-0.26042052702549501</v>
      </c>
      <c r="F714" s="3">
        <v>-0.26042052702549501</v>
      </c>
      <c r="G714" s="3">
        <v>71.993354999999994</v>
      </c>
      <c r="H714" s="3">
        <v>-14.567426228393501</v>
      </c>
      <c r="I714" s="3">
        <v>71.899376000000004</v>
      </c>
      <c r="J714" s="3">
        <v>73.05283</v>
      </c>
      <c r="K714" s="3">
        <v>71.395259999999993</v>
      </c>
      <c r="L714" s="3">
        <v>-14.567426228393501</v>
      </c>
    </row>
    <row r="715" spans="1:12" ht="15" customHeight="1" x14ac:dyDescent="0.25">
      <c r="A715" s="101">
        <v>43480</v>
      </c>
      <c r="B715" s="3">
        <v>72.873400000000004</v>
      </c>
      <c r="C715" s="99">
        <v>1076456</v>
      </c>
      <c r="D715" s="3">
        <v>0.88004500000000896</v>
      </c>
      <c r="E715" s="3">
        <v>1.2223975393284601</v>
      </c>
      <c r="F715" s="3">
        <v>1.2223975393284601</v>
      </c>
      <c r="G715" s="3">
        <v>72.873400000000004</v>
      </c>
      <c r="H715" s="3">
        <v>-13.5231005488244</v>
      </c>
      <c r="I715" s="3">
        <v>71.771209999999996</v>
      </c>
      <c r="J715" s="3">
        <v>73.240809999999996</v>
      </c>
      <c r="K715" s="3">
        <v>71.472160000000002</v>
      </c>
      <c r="L715" s="3">
        <v>-13.5231005488244</v>
      </c>
    </row>
    <row r="716" spans="1:12" ht="15" customHeight="1" x14ac:dyDescent="0.25">
      <c r="A716" s="101">
        <v>43481</v>
      </c>
      <c r="B716" s="3">
        <v>74.197749999999999</v>
      </c>
      <c r="C716" s="99">
        <v>930305</v>
      </c>
      <c r="D716" s="3">
        <v>1.3243499999999899</v>
      </c>
      <c r="E716" s="3">
        <v>1.8173297801392401</v>
      </c>
      <c r="F716" s="3">
        <v>1.8173297801392401</v>
      </c>
      <c r="G716" s="3">
        <v>74.197749999999999</v>
      </c>
      <c r="H716" s="3">
        <v>-11.951530102157101</v>
      </c>
      <c r="I716" s="3">
        <v>73.26643</v>
      </c>
      <c r="J716" s="3">
        <v>74.932550000000006</v>
      </c>
      <c r="K716" s="3">
        <v>72.34366</v>
      </c>
      <c r="L716" s="3">
        <v>-11.951530102157101</v>
      </c>
    </row>
    <row r="717" spans="1:12" ht="15" customHeight="1" x14ac:dyDescent="0.25">
      <c r="A717" s="101">
        <v>43482</v>
      </c>
      <c r="B717" s="3">
        <v>75.257230000000007</v>
      </c>
      <c r="C717" s="99">
        <v>705714</v>
      </c>
      <c r="D717" s="3">
        <v>1.05948</v>
      </c>
      <c r="E717" s="3">
        <v>1.42791391922263</v>
      </c>
      <c r="F717" s="3">
        <v>1.42791391922263</v>
      </c>
      <c r="G717" s="3">
        <v>75.257230000000007</v>
      </c>
      <c r="H717" s="3">
        <v>-10.694273744823199</v>
      </c>
      <c r="I717" s="3">
        <v>74.078130000000002</v>
      </c>
      <c r="J717" s="3">
        <v>75.505030000000005</v>
      </c>
      <c r="K717" s="3">
        <v>73.05283</v>
      </c>
      <c r="L717" s="3">
        <v>-10.694273744823199</v>
      </c>
    </row>
    <row r="718" spans="1:12" ht="15" customHeight="1" x14ac:dyDescent="0.25">
      <c r="A718" s="101">
        <v>43483</v>
      </c>
      <c r="B718" s="3">
        <v>75.231605999999999</v>
      </c>
      <c r="C718" s="99">
        <v>1216481</v>
      </c>
      <c r="D718" s="3">
        <v>-2.5624000000007599E-2</v>
      </c>
      <c r="E718" s="3">
        <v>-3.4048555866339397E-2</v>
      </c>
      <c r="F718" s="3">
        <v>-3.4048555866339397E-2</v>
      </c>
      <c r="G718" s="3">
        <v>75.231605999999999</v>
      </c>
      <c r="H718" s="3">
        <v>-10.724681054919101</v>
      </c>
      <c r="I718" s="3">
        <v>75.188890000000001</v>
      </c>
      <c r="J718" s="3">
        <v>75.684449999999998</v>
      </c>
      <c r="K718" s="3">
        <v>73.873069999999998</v>
      </c>
      <c r="L718" s="3">
        <v>-10.724681054919101</v>
      </c>
    </row>
    <row r="719" spans="1:12" ht="15" customHeight="1" x14ac:dyDescent="0.25">
      <c r="A719" s="101">
        <v>43486</v>
      </c>
      <c r="B719" s="3">
        <v>74.770219999999995</v>
      </c>
      <c r="C719" s="99">
        <v>601559</v>
      </c>
      <c r="D719" s="3">
        <v>-0.46138600000000402</v>
      </c>
      <c r="E719" s="3">
        <v>-0.61328745261666195</v>
      </c>
      <c r="F719" s="3">
        <v>-0.61328745261666195</v>
      </c>
      <c r="G719" s="3">
        <v>74.770219999999995</v>
      </c>
      <c r="H719" s="3">
        <v>-11.272195384292701</v>
      </c>
      <c r="I719" s="3">
        <v>75.188890000000001</v>
      </c>
      <c r="J719" s="3">
        <v>75.923689999999993</v>
      </c>
      <c r="K719" s="3">
        <v>74.129409999999993</v>
      </c>
      <c r="L719" s="3">
        <v>-11.272195384292701</v>
      </c>
    </row>
    <row r="720" spans="1:12" ht="15" customHeight="1" x14ac:dyDescent="0.25">
      <c r="A720" s="101">
        <v>43487</v>
      </c>
      <c r="B720" s="3">
        <v>72.446200000000005</v>
      </c>
      <c r="C720" s="99">
        <v>579135</v>
      </c>
      <c r="D720" s="3">
        <v>-2.3240199999999902</v>
      </c>
      <c r="E720" s="3">
        <v>-3.1082160785403401</v>
      </c>
      <c r="F720" s="3">
        <v>-3.1082160785403401</v>
      </c>
      <c r="G720" s="3">
        <v>72.446200000000005</v>
      </c>
      <c r="H720" s="3">
        <v>-14.030047273494</v>
      </c>
      <c r="I720" s="3">
        <v>74.761669999999995</v>
      </c>
      <c r="J720" s="3">
        <v>75.035089999999997</v>
      </c>
      <c r="K720" s="3">
        <v>72.249679999999998</v>
      </c>
      <c r="L720" s="3">
        <v>-14.030047273494</v>
      </c>
    </row>
    <row r="721" spans="1:12" ht="15" customHeight="1" x14ac:dyDescent="0.25">
      <c r="A721" s="101">
        <v>43488</v>
      </c>
      <c r="B721" s="3">
        <v>71.907910000000001</v>
      </c>
      <c r="C721" s="99">
        <v>490303</v>
      </c>
      <c r="D721" s="3">
        <v>-0.53829000000000304</v>
      </c>
      <c r="E721" s="3">
        <v>-0.74302033785070798</v>
      </c>
      <c r="F721" s="3">
        <v>-0.74302033785070798</v>
      </c>
      <c r="G721" s="3">
        <v>71.907910000000001</v>
      </c>
      <c r="H721" s="3">
        <v>-14.6688215066926</v>
      </c>
      <c r="I721" s="3">
        <v>72.181330000000003</v>
      </c>
      <c r="J721" s="3">
        <v>73.05283</v>
      </c>
      <c r="K721" s="3">
        <v>71.002229999999997</v>
      </c>
      <c r="L721" s="3">
        <v>-14.6688215066926</v>
      </c>
    </row>
    <row r="722" spans="1:12" ht="15" customHeight="1" x14ac:dyDescent="0.25">
      <c r="A722" s="101">
        <v>43489</v>
      </c>
      <c r="B722" s="3">
        <v>72.779420000000002</v>
      </c>
      <c r="C722" s="99">
        <v>457645</v>
      </c>
      <c r="D722" s="3">
        <v>0.87151000000000001</v>
      </c>
      <c r="E722" s="3">
        <v>1.21198071255304</v>
      </c>
      <c r="F722" s="3">
        <v>1.21198071255304</v>
      </c>
      <c r="G722" s="3">
        <v>72.779420000000002</v>
      </c>
      <c r="H722" s="3">
        <v>-13.634624081559499</v>
      </c>
      <c r="I722" s="3">
        <v>71.907910000000001</v>
      </c>
      <c r="J722" s="3">
        <v>73.121184999999997</v>
      </c>
      <c r="K722" s="3">
        <v>71.668679999999995</v>
      </c>
      <c r="L722" s="3">
        <v>-13.634624081559499</v>
      </c>
    </row>
    <row r="723" spans="1:12" ht="15" customHeight="1" x14ac:dyDescent="0.25">
      <c r="A723" s="101">
        <v>43490</v>
      </c>
      <c r="B723" s="3">
        <v>72.591446000000005</v>
      </c>
      <c r="C723" s="99">
        <v>458037</v>
      </c>
      <c r="D723" s="3">
        <v>-0.18797399999999601</v>
      </c>
      <c r="E723" s="3">
        <v>-0.25827905745882102</v>
      </c>
      <c r="F723" s="3">
        <v>-0.25827905745882102</v>
      </c>
      <c r="G723" s="3">
        <v>72.591446000000005</v>
      </c>
      <c r="H723" s="3">
        <v>-13.8576877604524</v>
      </c>
      <c r="I723" s="3">
        <v>72.924670000000006</v>
      </c>
      <c r="J723" s="3">
        <v>74.009780000000006</v>
      </c>
      <c r="K723" s="3">
        <v>72.172780000000003</v>
      </c>
      <c r="L723" s="3">
        <v>-13.8576877604524</v>
      </c>
    </row>
    <row r="724" spans="1:12" ht="15" customHeight="1" x14ac:dyDescent="0.25">
      <c r="A724" s="101">
        <v>43493</v>
      </c>
      <c r="B724" s="3">
        <v>73.531300000000002</v>
      </c>
      <c r="C724" s="99">
        <v>476761</v>
      </c>
      <c r="D724" s="3">
        <v>0.93985399999999597</v>
      </c>
      <c r="E724" s="3">
        <v>1.2947172866621199</v>
      </c>
      <c r="F724" s="3">
        <v>1.2947172866621199</v>
      </c>
      <c r="G724" s="3">
        <v>73.531300000000002</v>
      </c>
      <c r="H724" s="3">
        <v>-12.7423883527565</v>
      </c>
      <c r="I724" s="3">
        <v>72.591446000000005</v>
      </c>
      <c r="J724" s="3">
        <v>73.94144</v>
      </c>
      <c r="K724" s="3">
        <v>72.155685000000005</v>
      </c>
      <c r="L724" s="3">
        <v>-12.7423883527565</v>
      </c>
    </row>
    <row r="725" spans="1:12" ht="15" customHeight="1" x14ac:dyDescent="0.25">
      <c r="A725" s="101">
        <v>43494</v>
      </c>
      <c r="B725" s="3">
        <v>72.711070000000007</v>
      </c>
      <c r="C725" s="99">
        <v>392192</v>
      </c>
      <c r="D725" s="3">
        <v>-0.82022999999999502</v>
      </c>
      <c r="E725" s="3">
        <v>-1.1154841543669001</v>
      </c>
      <c r="F725" s="3">
        <v>-1.1154841543669001</v>
      </c>
      <c r="G725" s="3">
        <v>72.711070000000007</v>
      </c>
      <c r="H725" s="3">
        <v>-13.7157331841606</v>
      </c>
      <c r="I725" s="3">
        <v>73.232259999999997</v>
      </c>
      <c r="J725" s="3">
        <v>73.864530000000002</v>
      </c>
      <c r="K725" s="3">
        <v>72.634169999999997</v>
      </c>
      <c r="L725" s="3">
        <v>-13.7157331841606</v>
      </c>
    </row>
    <row r="726" spans="1:12" ht="15" customHeight="1" x14ac:dyDescent="0.25">
      <c r="A726" s="101">
        <v>43495</v>
      </c>
      <c r="B726" s="3">
        <v>73.326250000000002</v>
      </c>
      <c r="C726" s="99">
        <v>328400</v>
      </c>
      <c r="D726" s="3">
        <v>0.61517999999999495</v>
      </c>
      <c r="E726" s="3">
        <v>0.84606099181321304</v>
      </c>
      <c r="F726" s="3">
        <v>0.84606099181321304</v>
      </c>
      <c r="G726" s="3">
        <v>73.326250000000002</v>
      </c>
      <c r="H726" s="3">
        <v>-12.9857156605597</v>
      </c>
      <c r="I726" s="3">
        <v>72.796509999999998</v>
      </c>
      <c r="J726" s="3">
        <v>73.949973999999997</v>
      </c>
      <c r="K726" s="3">
        <v>72.642709999999994</v>
      </c>
      <c r="L726" s="3">
        <v>-12.9857156605597</v>
      </c>
    </row>
    <row r="727" spans="1:12" ht="15" customHeight="1" x14ac:dyDescent="0.25">
      <c r="A727" s="101">
        <v>43496</v>
      </c>
      <c r="B727" s="3">
        <v>71.198746</v>
      </c>
      <c r="C727" s="99">
        <v>597593</v>
      </c>
      <c r="D727" s="3">
        <v>-2.1275040000000001</v>
      </c>
      <c r="E727" s="3">
        <v>-2.90142206917713</v>
      </c>
      <c r="F727" s="3">
        <v>-2.90142206917713</v>
      </c>
      <c r="G727" s="3">
        <v>71.198746</v>
      </c>
      <c r="H727" s="3">
        <v>-15.510367309720801</v>
      </c>
      <c r="I727" s="3">
        <v>73.249350000000007</v>
      </c>
      <c r="J727" s="3">
        <v>74.095230000000001</v>
      </c>
      <c r="K727" s="3">
        <v>70.805710000000005</v>
      </c>
      <c r="L727" s="3">
        <v>-15.510367309720801</v>
      </c>
    </row>
    <row r="728" spans="1:12" ht="15" customHeight="1" x14ac:dyDescent="0.25">
      <c r="A728" s="101">
        <v>43497</v>
      </c>
      <c r="B728" s="3">
        <v>72.070250000000001</v>
      </c>
      <c r="C728" s="99">
        <v>724212</v>
      </c>
      <c r="D728" s="3">
        <v>0.87150400000000094</v>
      </c>
      <c r="E728" s="3">
        <v>1.2240440302136699</v>
      </c>
      <c r="F728" s="3">
        <v>1.2240440302136699</v>
      </c>
      <c r="G728" s="3">
        <v>72.070250000000001</v>
      </c>
      <c r="H728" s="3">
        <v>-14.476177004626001</v>
      </c>
      <c r="I728" s="3">
        <v>71.497794999999996</v>
      </c>
      <c r="J728" s="3">
        <v>73.744900000000001</v>
      </c>
      <c r="K728" s="3">
        <v>71.437979999999996</v>
      </c>
      <c r="L728" s="3">
        <v>-14.476177004626001</v>
      </c>
    </row>
    <row r="729" spans="1:12" ht="15" customHeight="1" x14ac:dyDescent="0.25">
      <c r="A729" s="101">
        <v>43500</v>
      </c>
      <c r="B729" s="3">
        <v>75.077809999999999</v>
      </c>
      <c r="C729" s="99">
        <v>611515</v>
      </c>
      <c r="D729" s="3">
        <v>3.00755999999999</v>
      </c>
      <c r="E729" s="3">
        <v>4.1730950010579999</v>
      </c>
      <c r="F729" s="3">
        <v>4.1730950010579999</v>
      </c>
      <c r="G729" s="3">
        <v>75.077809999999999</v>
      </c>
      <c r="H729" s="3">
        <v>-10.907186622492301</v>
      </c>
      <c r="I729" s="3">
        <v>72.070250000000001</v>
      </c>
      <c r="J729" s="3">
        <v>75.368309999999994</v>
      </c>
      <c r="K729" s="3">
        <v>72.070250000000001</v>
      </c>
      <c r="L729" s="3">
        <v>-10.907186622492301</v>
      </c>
    </row>
    <row r="730" spans="1:12" ht="15" customHeight="1" x14ac:dyDescent="0.25">
      <c r="A730" s="101">
        <v>43501</v>
      </c>
      <c r="B730" s="3">
        <v>75.385400000000004</v>
      </c>
      <c r="C730" s="99">
        <v>459263</v>
      </c>
      <c r="D730" s="3">
        <v>0.30759000000000403</v>
      </c>
      <c r="E730" s="3">
        <v>0.409694955140538</v>
      </c>
      <c r="F730" s="3">
        <v>0.409694955140538</v>
      </c>
      <c r="G730" s="3">
        <v>75.385400000000004</v>
      </c>
      <c r="H730" s="3">
        <v>-10.542177860691901</v>
      </c>
      <c r="I730" s="3">
        <v>75.077809999999999</v>
      </c>
      <c r="J730" s="3">
        <v>75.436660000000003</v>
      </c>
      <c r="K730" s="3">
        <v>74.283199999999994</v>
      </c>
      <c r="L730" s="3">
        <v>-10.542177860691901</v>
      </c>
    </row>
    <row r="731" spans="1:12" ht="15" customHeight="1" x14ac:dyDescent="0.25">
      <c r="A731" s="101">
        <v>43502</v>
      </c>
      <c r="B731" s="3">
        <v>70.489580000000004</v>
      </c>
      <c r="C731" s="99">
        <v>2094235</v>
      </c>
      <c r="D731" s="3">
        <v>-4.8958199999999996</v>
      </c>
      <c r="E731" s="3">
        <v>-6.4943875073953201</v>
      </c>
      <c r="F731" s="3">
        <v>-6.4943875073953201</v>
      </c>
      <c r="G731" s="3">
        <v>70.489580000000004</v>
      </c>
      <c r="H731" s="3">
        <v>-16.351915486094999</v>
      </c>
      <c r="I731" s="3">
        <v>74.283199999999994</v>
      </c>
      <c r="J731" s="3">
        <v>74.283199999999994</v>
      </c>
      <c r="K731" s="3">
        <v>69.635154999999997</v>
      </c>
      <c r="L731" s="3">
        <v>-16.351915486094999</v>
      </c>
    </row>
    <row r="732" spans="1:12" ht="15" customHeight="1" x14ac:dyDescent="0.25">
      <c r="A732" s="101">
        <v>43503</v>
      </c>
      <c r="B732" s="3">
        <v>70.865523999999994</v>
      </c>
      <c r="C732" s="99">
        <v>841085</v>
      </c>
      <c r="D732" s="3">
        <v>0.37594399999998901</v>
      </c>
      <c r="E732" s="3">
        <v>0.53333272804290099</v>
      </c>
      <c r="F732" s="3">
        <v>0.53333272804290099</v>
      </c>
      <c r="G732" s="3">
        <v>70.865523999999994</v>
      </c>
      <c r="H732" s="3">
        <v>-15.905792875001399</v>
      </c>
      <c r="I732" s="3">
        <v>70.062370000000001</v>
      </c>
      <c r="J732" s="3">
        <v>72.967389999999995</v>
      </c>
      <c r="K732" s="3">
        <v>69.78895</v>
      </c>
      <c r="L732" s="3">
        <v>-15.905792875001399</v>
      </c>
    </row>
    <row r="733" spans="1:12" ht="15" customHeight="1" x14ac:dyDescent="0.25">
      <c r="A733" s="101">
        <v>43504</v>
      </c>
      <c r="B733" s="3">
        <v>70.301599999999993</v>
      </c>
      <c r="C733" s="99">
        <v>529992</v>
      </c>
      <c r="D733" s="3">
        <v>-0.56392399999999998</v>
      </c>
      <c r="E733" s="3">
        <v>-0.79576635882915303</v>
      </c>
      <c r="F733" s="3">
        <v>-0.79576635882915303</v>
      </c>
      <c r="G733" s="3">
        <v>70.301599999999993</v>
      </c>
      <c r="H733" s="3">
        <v>-16.574986285026199</v>
      </c>
      <c r="I733" s="3">
        <v>70.557929999999999</v>
      </c>
      <c r="J733" s="3">
        <v>71.694310000000002</v>
      </c>
      <c r="K733" s="3">
        <v>70.147810000000007</v>
      </c>
      <c r="L733" s="3">
        <v>-16.574986285026199</v>
      </c>
    </row>
    <row r="734" spans="1:12" ht="15" customHeight="1" x14ac:dyDescent="0.25">
      <c r="A734" s="101">
        <v>43507</v>
      </c>
      <c r="B734" s="3">
        <v>67.815253999999996</v>
      </c>
      <c r="C734" s="99">
        <v>1128521</v>
      </c>
      <c r="D734" s="3">
        <v>-2.48634599999999</v>
      </c>
      <c r="E734" s="3">
        <v>-3.53668479807002</v>
      </c>
      <c r="F734" s="3">
        <v>-3.53668479807002</v>
      </c>
      <c r="G734" s="3">
        <v>67.815253999999996</v>
      </c>
      <c r="H734" s="3">
        <v>-19.525466062871601</v>
      </c>
      <c r="I734" s="3">
        <v>70.301599999999993</v>
      </c>
      <c r="J734" s="3">
        <v>70.908230000000003</v>
      </c>
      <c r="K734" s="3">
        <v>67.217150000000004</v>
      </c>
      <c r="L734" s="3">
        <v>-19.525466062871601</v>
      </c>
    </row>
    <row r="735" spans="1:12" ht="15" customHeight="1" x14ac:dyDescent="0.25">
      <c r="A735" s="101">
        <v>43508</v>
      </c>
      <c r="B735" s="3">
        <v>66.678870000000003</v>
      </c>
      <c r="C735" s="99">
        <v>1320952</v>
      </c>
      <c r="D735" s="3">
        <v>-1.1363839999999901</v>
      </c>
      <c r="E735" s="3">
        <v>-1.67570558682857</v>
      </c>
      <c r="F735" s="3">
        <v>-1.67570558682857</v>
      </c>
      <c r="G735" s="3">
        <v>66.678870000000003</v>
      </c>
      <c r="H735" s="3">
        <v>-20.873982324030301</v>
      </c>
      <c r="I735" s="3">
        <v>67.755439999999993</v>
      </c>
      <c r="J735" s="3">
        <v>67.934870000000004</v>
      </c>
      <c r="K735" s="3">
        <v>65.106735</v>
      </c>
      <c r="L735" s="3">
        <v>-20.873982324030301</v>
      </c>
    </row>
    <row r="736" spans="1:12" ht="15" customHeight="1" x14ac:dyDescent="0.25">
      <c r="A736" s="101">
        <v>43509</v>
      </c>
      <c r="B736" s="3">
        <v>68.780739999999994</v>
      </c>
      <c r="C736" s="99">
        <v>1238077</v>
      </c>
      <c r="D736" s="3">
        <v>2.1018699999999901</v>
      </c>
      <c r="E736" s="3">
        <v>3.15222798466738</v>
      </c>
      <c r="F736" s="3">
        <v>3.15222798466738</v>
      </c>
      <c r="G736" s="3">
        <v>68.780739999999994</v>
      </c>
      <c r="H736" s="3">
        <v>-18.3797498516955</v>
      </c>
      <c r="I736" s="3">
        <v>66.678870000000003</v>
      </c>
      <c r="J736" s="3">
        <v>69.472819999999999</v>
      </c>
      <c r="K736" s="3">
        <v>66.678870000000003</v>
      </c>
      <c r="L736" s="3">
        <v>-18.3797498516955</v>
      </c>
    </row>
    <row r="737" spans="1:12" ht="15" customHeight="1" x14ac:dyDescent="0.25">
      <c r="A737" s="101">
        <v>43510</v>
      </c>
      <c r="B737" s="3">
        <v>66.678870000000003</v>
      </c>
      <c r="C737" s="99">
        <v>2858181</v>
      </c>
      <c r="D737" s="3">
        <v>-2.1018699999999901</v>
      </c>
      <c r="E737" s="3">
        <v>-3.0558990787246398</v>
      </c>
      <c r="F737" s="3">
        <v>-3.0558990787246398</v>
      </c>
      <c r="G737" s="3">
        <v>66.678870000000003</v>
      </c>
      <c r="H737" s="3">
        <v>-20.873982324030301</v>
      </c>
      <c r="I737" s="3">
        <v>73.078460000000007</v>
      </c>
      <c r="J737" s="3">
        <v>73.078460000000007</v>
      </c>
      <c r="K737" s="3">
        <v>63.654223999999999</v>
      </c>
      <c r="L737" s="3">
        <v>-20.873982324030301</v>
      </c>
    </row>
    <row r="738" spans="1:12" ht="15" customHeight="1" x14ac:dyDescent="0.25">
      <c r="A738" s="101">
        <v>43511</v>
      </c>
      <c r="B738" s="3">
        <v>64.124160000000003</v>
      </c>
      <c r="C738" s="99">
        <v>2070632.99999999</v>
      </c>
      <c r="D738" s="3">
        <v>-2.55471</v>
      </c>
      <c r="E738" s="3">
        <v>-3.8313636688804098</v>
      </c>
      <c r="F738" s="3">
        <v>-3.8313636688804098</v>
      </c>
      <c r="G738" s="3">
        <v>64.124160000000003</v>
      </c>
      <c r="H738" s="3">
        <v>-23.905587817899299</v>
      </c>
      <c r="I738" s="3">
        <v>66.815574999999995</v>
      </c>
      <c r="J738" s="3">
        <v>67.071899999999999</v>
      </c>
      <c r="K738" s="3">
        <v>63.073214999999998</v>
      </c>
      <c r="L738" s="3">
        <v>-23.905587817899299</v>
      </c>
    </row>
    <row r="739" spans="1:12" ht="15" customHeight="1" x14ac:dyDescent="0.25">
      <c r="A739" s="101">
        <v>43514</v>
      </c>
      <c r="B739" s="3">
        <v>64.935860000000005</v>
      </c>
      <c r="C739" s="99">
        <v>1586891</v>
      </c>
      <c r="D739" s="3">
        <v>0.81170000000000098</v>
      </c>
      <c r="E739" s="3">
        <v>1.2658255484360299</v>
      </c>
      <c r="F739" s="3">
        <v>1.2658255484360299</v>
      </c>
      <c r="G739" s="3">
        <v>64.935860000000005</v>
      </c>
      <c r="H739" s="3">
        <v>-22.942365307566</v>
      </c>
      <c r="I739" s="3">
        <v>63.227015999999999</v>
      </c>
      <c r="J739" s="3">
        <v>65.670659999999998</v>
      </c>
      <c r="K739" s="3">
        <v>61.791587999999997</v>
      </c>
      <c r="L739" s="3">
        <v>-22.942365307566</v>
      </c>
    </row>
    <row r="740" spans="1:12" ht="15" customHeight="1" x14ac:dyDescent="0.25">
      <c r="A740" s="101">
        <v>43515</v>
      </c>
      <c r="B740" s="3">
        <v>61.774500000000003</v>
      </c>
      <c r="C740" s="99">
        <v>2333665</v>
      </c>
      <c r="D740" s="3">
        <v>-3.1613600000000002</v>
      </c>
      <c r="E740" s="3">
        <v>-4.8684347908844199</v>
      </c>
      <c r="F740" s="3">
        <v>-4.8684347908844199</v>
      </c>
      <c r="G740" s="3">
        <v>61.774500000000003</v>
      </c>
      <c r="H740" s="3">
        <v>-26.693866003965098</v>
      </c>
      <c r="I740" s="3">
        <v>64.841865999999996</v>
      </c>
      <c r="J740" s="3">
        <v>65.457053999999999</v>
      </c>
      <c r="K740" s="3">
        <v>60.441609999999997</v>
      </c>
      <c r="L740" s="3">
        <v>-26.693866003965098</v>
      </c>
    </row>
    <row r="741" spans="1:12" ht="15" customHeight="1" x14ac:dyDescent="0.25">
      <c r="A741" s="101">
        <v>43516</v>
      </c>
      <c r="B741" s="3">
        <v>62.415317999999999</v>
      </c>
      <c r="C741" s="99">
        <v>1094438</v>
      </c>
      <c r="D741" s="3">
        <v>0.640817999999995</v>
      </c>
      <c r="E741" s="3">
        <v>1.0373503630138601</v>
      </c>
      <c r="F741" s="3">
        <v>1.0373503630138601</v>
      </c>
      <c r="G741" s="3">
        <v>62.415317999999999</v>
      </c>
      <c r="H741" s="3">
        <v>-25.9334245568458</v>
      </c>
      <c r="I741" s="3">
        <v>61.757415999999999</v>
      </c>
      <c r="J741" s="3">
        <v>62.6631</v>
      </c>
      <c r="K741" s="3">
        <v>60.450150000000001</v>
      </c>
      <c r="L741" s="3">
        <v>-25.9334245568458</v>
      </c>
    </row>
    <row r="742" spans="1:12" ht="15" customHeight="1" x14ac:dyDescent="0.25">
      <c r="A742" s="101">
        <v>43517</v>
      </c>
      <c r="B742" s="3">
        <v>62.868155999999999</v>
      </c>
      <c r="C742" s="99">
        <v>925590</v>
      </c>
      <c r="D742" s="3">
        <v>0.45283799999999902</v>
      </c>
      <c r="E742" s="3">
        <v>0.72552382093127299</v>
      </c>
      <c r="F742" s="3">
        <v>0.72552382093127299</v>
      </c>
      <c r="G742" s="3">
        <v>62.868155999999999</v>
      </c>
      <c r="H742" s="3">
        <v>-25.396053908657699</v>
      </c>
      <c r="I742" s="3">
        <v>62.372596999999999</v>
      </c>
      <c r="J742" s="3">
        <v>62.996326000000003</v>
      </c>
      <c r="K742" s="3">
        <v>61.518180000000001</v>
      </c>
      <c r="L742" s="3">
        <v>-25.396053908657699</v>
      </c>
    </row>
    <row r="743" spans="1:12" ht="15" customHeight="1" x14ac:dyDescent="0.25">
      <c r="A743" s="101">
        <v>43518</v>
      </c>
      <c r="B743" s="3">
        <v>64.081435999999997</v>
      </c>
      <c r="C743" s="99">
        <v>887018</v>
      </c>
      <c r="D743" s="3">
        <v>1.2132799999999899</v>
      </c>
      <c r="E743" s="3">
        <v>1.9298800492891699</v>
      </c>
      <c r="F743" s="3">
        <v>1.9298800492891699</v>
      </c>
      <c r="G743" s="3">
        <v>64.081435999999997</v>
      </c>
      <c r="H743" s="3">
        <v>-23.956287237058401</v>
      </c>
      <c r="I743" s="3">
        <v>62.739998</v>
      </c>
      <c r="J743" s="3">
        <v>64.166880000000006</v>
      </c>
      <c r="K743" s="3">
        <v>62.731450000000002</v>
      </c>
      <c r="L743" s="3">
        <v>-23.956287237058401</v>
      </c>
    </row>
    <row r="744" spans="1:12" ht="15" customHeight="1" x14ac:dyDescent="0.25">
      <c r="A744" s="101">
        <v>43521</v>
      </c>
      <c r="B744" s="3">
        <v>63.244095000000002</v>
      </c>
      <c r="C744" s="99">
        <v>716004</v>
      </c>
      <c r="D744" s="3">
        <v>-0.83734099999999501</v>
      </c>
      <c r="E744" s="3">
        <v>-1.3066826405076</v>
      </c>
      <c r="F744" s="3">
        <v>-1.3066826405076</v>
      </c>
      <c r="G744" s="3">
        <v>63.244095000000002</v>
      </c>
      <c r="H744" s="3">
        <v>-24.949937230929301</v>
      </c>
      <c r="I744" s="3">
        <v>64.124160000000003</v>
      </c>
      <c r="J744" s="3">
        <v>66.012420000000006</v>
      </c>
      <c r="K744" s="3">
        <v>62.868155999999999</v>
      </c>
      <c r="L744" s="3">
        <v>-24.949937230929301</v>
      </c>
    </row>
    <row r="745" spans="1:12" ht="15" customHeight="1" x14ac:dyDescent="0.25">
      <c r="A745" s="101">
        <v>43522</v>
      </c>
      <c r="B745" s="3">
        <v>65.183629999999994</v>
      </c>
      <c r="C745" s="99">
        <v>713822</v>
      </c>
      <c r="D745" s="3">
        <v>1.93953499999999</v>
      </c>
      <c r="E745" s="3">
        <v>3.0667448083492901</v>
      </c>
      <c r="F745" s="3">
        <v>3.0667448083492901</v>
      </c>
      <c r="G745" s="3">
        <v>65.183629999999994</v>
      </c>
      <c r="H745" s="3">
        <v>-22.648343327295901</v>
      </c>
      <c r="I745" s="3">
        <v>63.269745</v>
      </c>
      <c r="J745" s="3">
        <v>65.363060000000004</v>
      </c>
      <c r="K745" s="3">
        <v>63.269745</v>
      </c>
      <c r="L745" s="3">
        <v>-22.648343327295901</v>
      </c>
    </row>
    <row r="746" spans="1:12" ht="15" customHeight="1" x14ac:dyDescent="0.25">
      <c r="A746" s="101">
        <v>43523</v>
      </c>
      <c r="B746" s="3">
        <v>64.354849999999999</v>
      </c>
      <c r="C746" s="99">
        <v>347198</v>
      </c>
      <c r="D746" s="3">
        <v>-0.82877999999999397</v>
      </c>
      <c r="E746" s="3">
        <v>-1.27145419793281</v>
      </c>
      <c r="F746" s="3">
        <v>-1.27145419793281</v>
      </c>
      <c r="G746" s="3">
        <v>64.354849999999999</v>
      </c>
      <c r="H746" s="3">
        <v>-23.631834213231599</v>
      </c>
      <c r="I746" s="3">
        <v>65.149460000000005</v>
      </c>
      <c r="J746" s="3">
        <v>65.149460000000005</v>
      </c>
      <c r="K746" s="3">
        <v>63.876379999999997</v>
      </c>
      <c r="L746" s="3">
        <v>-23.631834213231599</v>
      </c>
    </row>
    <row r="747" spans="1:12" ht="15" customHeight="1" x14ac:dyDescent="0.25">
      <c r="A747" s="101">
        <v>43524</v>
      </c>
      <c r="B747" s="3">
        <v>63.389355000000002</v>
      </c>
      <c r="C747" s="99">
        <v>469313</v>
      </c>
      <c r="D747" s="3">
        <v>-0.96549499999999699</v>
      </c>
      <c r="E747" s="3">
        <v>-1.50026765659464</v>
      </c>
      <c r="F747" s="3">
        <v>-1.50026765659464</v>
      </c>
      <c r="G747" s="3">
        <v>63.389355000000002</v>
      </c>
      <c r="H747" s="3">
        <v>-24.777561104465001</v>
      </c>
      <c r="I747" s="3">
        <v>64.081435999999997</v>
      </c>
      <c r="J747" s="3">
        <v>64.508644000000004</v>
      </c>
      <c r="K747" s="3">
        <v>62.594746000000001</v>
      </c>
      <c r="L747" s="3">
        <v>-24.777561104465001</v>
      </c>
    </row>
    <row r="748" spans="1:12" ht="15" customHeight="1" x14ac:dyDescent="0.25">
      <c r="A748" s="101">
        <v>43525</v>
      </c>
      <c r="B748" s="3">
        <v>63.056130000000003</v>
      </c>
      <c r="C748" s="99">
        <v>674045</v>
      </c>
      <c r="D748" s="3">
        <v>-0.333224999999998</v>
      </c>
      <c r="E748" s="3">
        <v>-0.52567974543991003</v>
      </c>
      <c r="F748" s="3">
        <v>-0.52567974543991003</v>
      </c>
      <c r="G748" s="3">
        <v>63.056130000000003</v>
      </c>
      <c r="H748" s="3">
        <v>-25.1729902297648</v>
      </c>
      <c r="I748" s="3">
        <v>63.227015999999999</v>
      </c>
      <c r="J748" s="3">
        <v>63.551684999999999</v>
      </c>
      <c r="K748" s="3">
        <v>62.030822999999998</v>
      </c>
      <c r="L748" s="3">
        <v>-25.1729902297648</v>
      </c>
    </row>
    <row r="749" spans="1:12" ht="15" customHeight="1" x14ac:dyDescent="0.25">
      <c r="A749" s="101">
        <v>43528</v>
      </c>
      <c r="B749" s="3">
        <v>63.184296000000003</v>
      </c>
      <c r="C749" s="99">
        <v>512371.99999999901</v>
      </c>
      <c r="D749" s="3">
        <v>0.128166</v>
      </c>
      <c r="E749" s="3">
        <v>0.203257002927381</v>
      </c>
      <c r="F749" s="3">
        <v>0.203257002927381</v>
      </c>
      <c r="G749" s="3">
        <v>63.184296000000003</v>
      </c>
      <c r="H749" s="3">
        <v>-25.0208990923256</v>
      </c>
      <c r="I749" s="3">
        <v>63.01341</v>
      </c>
      <c r="J749" s="3">
        <v>63.577328000000001</v>
      </c>
      <c r="K749" s="3">
        <v>62.594746000000001</v>
      </c>
      <c r="L749" s="3">
        <v>-25.0208990923256</v>
      </c>
    </row>
    <row r="750" spans="1:12" ht="15" customHeight="1" x14ac:dyDescent="0.25">
      <c r="A750" s="101">
        <v>43529</v>
      </c>
      <c r="B750" s="3">
        <v>64.277953999999994</v>
      </c>
      <c r="C750" s="99">
        <v>802631</v>
      </c>
      <c r="D750" s="3">
        <v>1.09365799999999</v>
      </c>
      <c r="E750" s="3">
        <v>1.73090161517348</v>
      </c>
      <c r="F750" s="3">
        <v>1.73090161517348</v>
      </c>
      <c r="G750" s="3">
        <v>64.277953999999994</v>
      </c>
      <c r="H750" s="3">
        <v>-23.723084623672101</v>
      </c>
      <c r="I750" s="3">
        <v>63.141579999999998</v>
      </c>
      <c r="J750" s="3">
        <v>64.662445000000005</v>
      </c>
      <c r="K750" s="3">
        <v>62.680183</v>
      </c>
      <c r="L750" s="3">
        <v>-23.723084623672101</v>
      </c>
    </row>
    <row r="751" spans="1:12" ht="15" customHeight="1" x14ac:dyDescent="0.25">
      <c r="A751" s="101">
        <v>43530</v>
      </c>
      <c r="B751" s="3">
        <v>66.003876000000005</v>
      </c>
      <c r="C751" s="99">
        <v>1352777</v>
      </c>
      <c r="D751" s="3">
        <v>1.7259220000000099</v>
      </c>
      <c r="E751" s="3">
        <v>2.6850916878903899</v>
      </c>
      <c r="F751" s="3">
        <v>2.6850916878903899</v>
      </c>
      <c r="G751" s="3">
        <v>66.003876000000005</v>
      </c>
      <c r="H751" s="3">
        <v>-21.674979509123101</v>
      </c>
      <c r="I751" s="3">
        <v>64.525729999999996</v>
      </c>
      <c r="J751" s="3">
        <v>67.413666000000006</v>
      </c>
      <c r="K751" s="3">
        <v>64.337760000000003</v>
      </c>
      <c r="L751" s="3">
        <v>-21.674979509123101</v>
      </c>
    </row>
    <row r="752" spans="1:12" ht="15" customHeight="1" x14ac:dyDescent="0.25">
      <c r="A752" s="101">
        <v>43531</v>
      </c>
      <c r="B752" s="3">
        <v>64.337760000000003</v>
      </c>
      <c r="C752" s="99">
        <v>782781</v>
      </c>
      <c r="D752" s="3">
        <v>-1.6661159999999999</v>
      </c>
      <c r="E752" s="3">
        <v>-2.5242699383290801</v>
      </c>
      <c r="F752" s="3">
        <v>-2.5242699383290801</v>
      </c>
      <c r="G752" s="3">
        <v>64.337760000000003</v>
      </c>
      <c r="H752" s="3">
        <v>-23.652114455564401</v>
      </c>
      <c r="I752" s="3">
        <v>66.003876000000005</v>
      </c>
      <c r="J752" s="3">
        <v>66.046599999999998</v>
      </c>
      <c r="K752" s="3">
        <v>63.944719999999997</v>
      </c>
      <c r="L752" s="3">
        <v>-23.652114455564401</v>
      </c>
    </row>
    <row r="753" spans="1:12" ht="15" customHeight="1" x14ac:dyDescent="0.25">
      <c r="A753" s="101">
        <v>43532</v>
      </c>
      <c r="B753" s="3">
        <v>62.757075999999998</v>
      </c>
      <c r="C753" s="99">
        <v>519143</v>
      </c>
      <c r="D753" s="3">
        <v>-1.580684</v>
      </c>
      <c r="E753" s="3">
        <v>-2.4568527098239001</v>
      </c>
      <c r="F753" s="3">
        <v>-2.4568527098239001</v>
      </c>
      <c r="G753" s="3">
        <v>62.757075999999998</v>
      </c>
      <c r="H753" s="3">
        <v>-25.527869550456199</v>
      </c>
      <c r="I753" s="3">
        <v>63.893467000000001</v>
      </c>
      <c r="J753" s="3">
        <v>64.081435999999997</v>
      </c>
      <c r="K753" s="3">
        <v>62.458041999999999</v>
      </c>
      <c r="L753" s="3">
        <v>-25.527869550456199</v>
      </c>
    </row>
    <row r="754" spans="1:12" ht="15" customHeight="1" x14ac:dyDescent="0.25">
      <c r="A754" s="101">
        <v>43535</v>
      </c>
      <c r="B754" s="3">
        <v>62.714362999999999</v>
      </c>
      <c r="C754" s="99">
        <v>546544</v>
      </c>
      <c r="D754" s="3">
        <v>-4.2712999999999099E-2</v>
      </c>
      <c r="E754" s="3">
        <v>-6.8060851018614199E-2</v>
      </c>
      <c r="F754" s="3">
        <v>-6.8060851018614199E-2</v>
      </c>
      <c r="G754" s="3">
        <v>62.714362999999999</v>
      </c>
      <c r="H754" s="3">
        <v>-25.578555916211801</v>
      </c>
      <c r="I754" s="3">
        <v>62.970683999999999</v>
      </c>
      <c r="J754" s="3">
        <v>63.227015999999999</v>
      </c>
      <c r="K754" s="3">
        <v>61.637790000000003</v>
      </c>
      <c r="L754" s="3">
        <v>-25.578555916211801</v>
      </c>
    </row>
    <row r="755" spans="1:12" ht="15" customHeight="1" x14ac:dyDescent="0.25">
      <c r="A755" s="101">
        <v>43536</v>
      </c>
      <c r="B755" s="3">
        <v>62.321326999999997</v>
      </c>
      <c r="C755" s="99">
        <v>422240</v>
      </c>
      <c r="D755" s="3">
        <v>-0.39303600000000199</v>
      </c>
      <c r="E755" s="3">
        <v>-0.62670811150549099</v>
      </c>
      <c r="F755" s="3">
        <v>-0.62670811150549099</v>
      </c>
      <c r="G755" s="3">
        <v>62.321326999999997</v>
      </c>
      <c r="H755" s="3">
        <v>-26.044961142984398</v>
      </c>
      <c r="I755" s="3">
        <v>62.714362999999999</v>
      </c>
      <c r="J755" s="3">
        <v>63.534607000000001</v>
      </c>
      <c r="K755" s="3">
        <v>62.022284999999997</v>
      </c>
      <c r="L755" s="3">
        <v>-26.044961142984398</v>
      </c>
    </row>
    <row r="756" spans="1:12" ht="15" customHeight="1" x14ac:dyDescent="0.25">
      <c r="A756" s="101">
        <v>43537</v>
      </c>
      <c r="B756" s="3">
        <v>62.133353999999997</v>
      </c>
      <c r="C756" s="99">
        <v>445038</v>
      </c>
      <c r="D756" s="3">
        <v>-0.187972999999999</v>
      </c>
      <c r="E756" s="3">
        <v>-0.30161905891381502</v>
      </c>
      <c r="F756" s="3">
        <v>-0.30161905891381502</v>
      </c>
      <c r="G756" s="3">
        <v>62.133353999999997</v>
      </c>
      <c r="H756" s="3">
        <v>-26.268023635204301</v>
      </c>
      <c r="I756" s="3">
        <v>62.372596999999999</v>
      </c>
      <c r="J756" s="3">
        <v>63.021954000000001</v>
      </c>
      <c r="K756" s="3">
        <v>61.808678</v>
      </c>
      <c r="L756" s="3">
        <v>-26.268023635204301</v>
      </c>
    </row>
    <row r="757" spans="1:12" ht="15" customHeight="1" x14ac:dyDescent="0.25">
      <c r="A757" s="101">
        <v>43538</v>
      </c>
      <c r="B757" s="3">
        <v>62.372596999999999</v>
      </c>
      <c r="C757" s="99">
        <v>376692</v>
      </c>
      <c r="D757" s="3">
        <v>0.23924300000000101</v>
      </c>
      <c r="E757" s="3">
        <v>0.385047618707345</v>
      </c>
      <c r="F757" s="3">
        <v>0.385047618707345</v>
      </c>
      <c r="G757" s="3">
        <v>62.372596999999999</v>
      </c>
      <c r="H757" s="3">
        <v>-25.984120415985799</v>
      </c>
      <c r="I757" s="3">
        <v>62.133353999999997</v>
      </c>
      <c r="J757" s="3">
        <v>63.355179999999997</v>
      </c>
      <c r="K757" s="3">
        <v>61.817222999999998</v>
      </c>
      <c r="L757" s="3">
        <v>-25.984120415985799</v>
      </c>
    </row>
    <row r="758" spans="1:12" ht="15" customHeight="1" x14ac:dyDescent="0.25">
      <c r="A758" s="101">
        <v>43539</v>
      </c>
      <c r="B758" s="3">
        <v>62.671641999999999</v>
      </c>
      <c r="C758" s="99">
        <v>640666</v>
      </c>
      <c r="D758" s="3">
        <v>0.29904499999999901</v>
      </c>
      <c r="E758" s="3">
        <v>0.47944933253300998</v>
      </c>
      <c r="F758" s="3">
        <v>0.47944933253300998</v>
      </c>
      <c r="G758" s="3">
        <v>62.671641999999999</v>
      </c>
      <c r="H758" s="3">
        <v>-25.629251775351801</v>
      </c>
      <c r="I758" s="3">
        <v>62.415317999999999</v>
      </c>
      <c r="J758" s="3">
        <v>62.868155999999999</v>
      </c>
      <c r="K758" s="3">
        <v>62.047919999999998</v>
      </c>
      <c r="L758" s="3">
        <v>-25.629251775351801</v>
      </c>
    </row>
    <row r="759" spans="1:12" ht="15" customHeight="1" x14ac:dyDescent="0.25">
      <c r="A759" s="101">
        <v>43542</v>
      </c>
      <c r="B759" s="3">
        <v>62.945053000000001</v>
      </c>
      <c r="C759" s="99">
        <v>450991</v>
      </c>
      <c r="D759" s="3">
        <v>0.27341100000000201</v>
      </c>
      <c r="E759" s="3">
        <v>0.436259512715508</v>
      </c>
      <c r="F759" s="3">
        <v>0.436259512715508</v>
      </c>
      <c r="G759" s="3">
        <v>62.945053000000001</v>
      </c>
      <c r="H759" s="3">
        <v>-25.304802311544101</v>
      </c>
      <c r="I759" s="3">
        <v>62.569110000000002</v>
      </c>
      <c r="J759" s="3">
        <v>63.064673999999997</v>
      </c>
      <c r="K759" s="3">
        <v>62.005195999999998</v>
      </c>
      <c r="L759" s="3">
        <v>-25.304802311544101</v>
      </c>
    </row>
    <row r="760" spans="1:12" ht="15" customHeight="1" x14ac:dyDescent="0.25">
      <c r="A760" s="101">
        <v>43543</v>
      </c>
      <c r="B760" s="3">
        <v>64.337760000000003</v>
      </c>
      <c r="C760" s="99">
        <v>462135</v>
      </c>
      <c r="D760" s="3">
        <v>1.3927069999999999</v>
      </c>
      <c r="E760" s="3">
        <v>2.2125757841525702</v>
      </c>
      <c r="F760" s="3">
        <v>2.2125757841525702</v>
      </c>
      <c r="G760" s="3">
        <v>64.337760000000003</v>
      </c>
      <c r="H760" s="3">
        <v>-23.652114455564401</v>
      </c>
      <c r="I760" s="3">
        <v>62.799804999999999</v>
      </c>
      <c r="J760" s="3">
        <v>64.483019999999996</v>
      </c>
      <c r="K760" s="3">
        <v>62.799804999999999</v>
      </c>
      <c r="L760" s="3">
        <v>-23.652114455564401</v>
      </c>
    </row>
    <row r="761" spans="1:12" ht="15" customHeight="1" x14ac:dyDescent="0.25">
      <c r="A761" s="101">
        <v>43544</v>
      </c>
      <c r="B761" s="3">
        <v>62.346961999999998</v>
      </c>
      <c r="C761" s="99">
        <v>655279</v>
      </c>
      <c r="D761" s="3">
        <v>-1.9907980000000001</v>
      </c>
      <c r="E761" s="3">
        <v>-3.0942917502878502</v>
      </c>
      <c r="F761" s="3">
        <v>-3.0942917502878502</v>
      </c>
      <c r="G761" s="3">
        <v>62.346961999999998</v>
      </c>
      <c r="H761" s="3">
        <v>-26.014540779485099</v>
      </c>
      <c r="I761" s="3">
        <v>64.081435999999997</v>
      </c>
      <c r="J761" s="3">
        <v>64.081435999999997</v>
      </c>
      <c r="K761" s="3">
        <v>62.167538</v>
      </c>
      <c r="L761" s="3">
        <v>-26.014540779485099</v>
      </c>
    </row>
    <row r="762" spans="1:12" ht="15" customHeight="1" x14ac:dyDescent="0.25">
      <c r="A762" s="101">
        <v>43545</v>
      </c>
      <c r="B762" s="3">
        <v>62.09919</v>
      </c>
      <c r="C762" s="99">
        <v>627536</v>
      </c>
      <c r="D762" s="3">
        <v>-0.24777199999999699</v>
      </c>
      <c r="E762" s="3">
        <v>-0.39740829713562598</v>
      </c>
      <c r="F762" s="3">
        <v>-0.39740829713562598</v>
      </c>
      <c r="G762" s="3">
        <v>62.09919</v>
      </c>
      <c r="H762" s="3">
        <v>-26.3085651331014</v>
      </c>
      <c r="I762" s="3">
        <v>62.235886000000001</v>
      </c>
      <c r="J762" s="3">
        <v>62.791260000000001</v>
      </c>
      <c r="K762" s="3">
        <v>61.244762000000001</v>
      </c>
      <c r="L762" s="3">
        <v>-26.3085651331014</v>
      </c>
    </row>
    <row r="763" spans="1:12" ht="15" customHeight="1" x14ac:dyDescent="0.25">
      <c r="A763" s="101">
        <v>43546</v>
      </c>
      <c r="B763" s="3">
        <v>61.364379999999997</v>
      </c>
      <c r="C763" s="99">
        <v>463190</v>
      </c>
      <c r="D763" s="3">
        <v>-0.73481000000000296</v>
      </c>
      <c r="E763" s="3">
        <v>-1.18328435523877</v>
      </c>
      <c r="F763" s="3">
        <v>-1.18328435523877</v>
      </c>
      <c r="G763" s="3">
        <v>61.364379999999997</v>
      </c>
      <c r="H763" s="3">
        <v>-27.1805443530323</v>
      </c>
      <c r="I763" s="3">
        <v>62.09919</v>
      </c>
      <c r="J763" s="3">
        <v>62.415317999999999</v>
      </c>
      <c r="K763" s="3">
        <v>61.176406999999998</v>
      </c>
      <c r="L763" s="3">
        <v>-27.1805443530323</v>
      </c>
    </row>
    <row r="764" spans="1:12" ht="15" customHeight="1" x14ac:dyDescent="0.25">
      <c r="A764" s="101">
        <v>43549</v>
      </c>
      <c r="B764" s="3">
        <v>61.552352999999997</v>
      </c>
      <c r="C764" s="99">
        <v>324913</v>
      </c>
      <c r="D764" s="3">
        <v>0.187972999999999</v>
      </c>
      <c r="E764" s="3">
        <v>0.30632265819356902</v>
      </c>
      <c r="F764" s="3">
        <v>0.30632265819356902</v>
      </c>
      <c r="G764" s="3">
        <v>61.552352999999997</v>
      </c>
      <c r="H764" s="3">
        <v>-26.9574818608125</v>
      </c>
      <c r="I764" s="3">
        <v>61.347293999999998</v>
      </c>
      <c r="J764" s="3">
        <v>61.757415999999999</v>
      </c>
      <c r="K764" s="3">
        <v>60.245100000000001</v>
      </c>
      <c r="L764" s="3">
        <v>-26.9574818608125</v>
      </c>
    </row>
    <row r="765" spans="1:12" ht="15" customHeight="1" x14ac:dyDescent="0.25">
      <c r="A765" s="101">
        <v>43550</v>
      </c>
      <c r="B765" s="3">
        <v>61.381466000000003</v>
      </c>
      <c r="C765" s="99">
        <v>425671</v>
      </c>
      <c r="D765" s="3">
        <v>-0.17088699999999299</v>
      </c>
      <c r="E765" s="3">
        <v>-0.27762870413742202</v>
      </c>
      <c r="F765" s="3">
        <v>-0.27762870413742202</v>
      </c>
      <c r="G765" s="3">
        <v>61.381466000000003</v>
      </c>
      <c r="H765" s="3">
        <v>-27.1602688573916</v>
      </c>
      <c r="I765" s="3">
        <v>61.552352999999997</v>
      </c>
      <c r="J765" s="3">
        <v>61.552352999999997</v>
      </c>
      <c r="K765" s="3">
        <v>60.749200000000002</v>
      </c>
      <c r="L765" s="3">
        <v>-27.1602688573916</v>
      </c>
    </row>
    <row r="766" spans="1:12" ht="15" customHeight="1" x14ac:dyDescent="0.25">
      <c r="A766" s="101">
        <v>43551</v>
      </c>
      <c r="B766" s="3">
        <v>60.621037000000001</v>
      </c>
      <c r="C766" s="99">
        <v>607566</v>
      </c>
      <c r="D766" s="3">
        <v>-0.76042900000000202</v>
      </c>
      <c r="E766" s="3">
        <v>-1.2388576708154799</v>
      </c>
      <c r="F766" s="3">
        <v>-1.2388576708154799</v>
      </c>
      <c r="G766" s="3">
        <v>60.621037000000001</v>
      </c>
      <c r="H766" s="3">
        <v>-28.062649454053201</v>
      </c>
      <c r="I766" s="3">
        <v>61.090964999999997</v>
      </c>
      <c r="J766" s="3">
        <v>61.936839999999997</v>
      </c>
      <c r="K766" s="3">
        <v>59.971679999999999</v>
      </c>
      <c r="L766" s="3">
        <v>-28.062649454053201</v>
      </c>
    </row>
    <row r="767" spans="1:12" ht="15" customHeight="1" x14ac:dyDescent="0.25">
      <c r="A767" s="101">
        <v>43552</v>
      </c>
      <c r="B767" s="3">
        <v>61.261845000000001</v>
      </c>
      <c r="C767" s="99">
        <v>334375</v>
      </c>
      <c r="D767" s="3">
        <v>0.64080799999999905</v>
      </c>
      <c r="E767" s="3">
        <v>1.0570719864128899</v>
      </c>
      <c r="F767" s="3">
        <v>1.0570719864128899</v>
      </c>
      <c r="G767" s="3">
        <v>61.261845000000001</v>
      </c>
      <c r="H767" s="3">
        <v>-27.302219873664399</v>
      </c>
      <c r="I767" s="3">
        <v>60.783374999999999</v>
      </c>
      <c r="J767" s="3">
        <v>61.492545999999997</v>
      </c>
      <c r="K767" s="3">
        <v>60.082751999999999</v>
      </c>
      <c r="L767" s="3">
        <v>-27.302219873664399</v>
      </c>
    </row>
    <row r="768" spans="1:12" ht="15" customHeight="1" x14ac:dyDescent="0.25">
      <c r="A768" s="101">
        <v>43553</v>
      </c>
      <c r="B768" s="3">
        <v>60.262183999999998</v>
      </c>
      <c r="C768" s="99">
        <v>1104833</v>
      </c>
      <c r="D768" s="3">
        <v>-0.99966100000000302</v>
      </c>
      <c r="E768" s="3">
        <v>-1.6317840247873701</v>
      </c>
      <c r="F768" s="3">
        <v>-1.6317840247873701</v>
      </c>
      <c r="G768" s="3">
        <v>60.262183999999998</v>
      </c>
      <c r="H768" s="3">
        <v>-28.488490636141002</v>
      </c>
      <c r="I768" s="3">
        <v>61.543807999999999</v>
      </c>
      <c r="J768" s="3">
        <v>61.543807999999999</v>
      </c>
      <c r="K768" s="3">
        <v>59.826427000000002</v>
      </c>
      <c r="L768" s="3">
        <v>-28.488490636141002</v>
      </c>
    </row>
    <row r="769" spans="1:12" ht="15" customHeight="1" x14ac:dyDescent="0.25">
      <c r="A769" s="101">
        <v>43556</v>
      </c>
      <c r="B769" s="3">
        <v>61.518180000000001</v>
      </c>
      <c r="C769" s="99">
        <v>749848</v>
      </c>
      <c r="D769" s="3">
        <v>1.2559959999999999</v>
      </c>
      <c r="E769" s="3">
        <v>2.0842191846216398</v>
      </c>
      <c r="F769" s="3">
        <v>2.0842191846216398</v>
      </c>
      <c r="G769" s="3">
        <v>61.518180000000001</v>
      </c>
      <c r="H769" s="3">
        <v>-26.9980340387669</v>
      </c>
      <c r="I769" s="3">
        <v>60.27073</v>
      </c>
      <c r="J769" s="3">
        <v>62.065005999999997</v>
      </c>
      <c r="K769" s="3">
        <v>60.27073</v>
      </c>
      <c r="L769" s="3">
        <v>-26.9980340387669</v>
      </c>
    </row>
    <row r="770" spans="1:12" ht="15" customHeight="1" x14ac:dyDescent="0.25">
      <c r="A770" s="101">
        <v>43557</v>
      </c>
      <c r="B770" s="3">
        <v>60.458702000000002</v>
      </c>
      <c r="C770" s="99">
        <v>806593</v>
      </c>
      <c r="D770" s="3">
        <v>-1.0594779999999899</v>
      </c>
      <c r="E770" s="3">
        <v>-1.7222193504424199</v>
      </c>
      <c r="F770" s="3">
        <v>-1.7222193504424199</v>
      </c>
      <c r="G770" s="3">
        <v>60.458702000000002</v>
      </c>
      <c r="H770" s="3">
        <v>-28.255288022754598</v>
      </c>
      <c r="I770" s="3">
        <v>61.535260000000001</v>
      </c>
      <c r="J770" s="3">
        <v>62.714362999999999</v>
      </c>
      <c r="K770" s="3">
        <v>60.031489999999998</v>
      </c>
      <c r="L770" s="3">
        <v>-28.255288022754598</v>
      </c>
    </row>
    <row r="771" spans="1:12" ht="15" customHeight="1" x14ac:dyDescent="0.25">
      <c r="A771" s="101">
        <v>43558</v>
      </c>
      <c r="B771" s="3">
        <v>61.501089999999998</v>
      </c>
      <c r="C771" s="99">
        <v>738045</v>
      </c>
      <c r="D771" s="3">
        <v>1.0423879999999901</v>
      </c>
      <c r="E771" s="3">
        <v>1.7241322845468801</v>
      </c>
      <c r="F771" s="3">
        <v>1.7241322845468801</v>
      </c>
      <c r="G771" s="3">
        <v>61.501089999999998</v>
      </c>
      <c r="H771" s="3">
        <v>-27.018314281099801</v>
      </c>
      <c r="I771" s="3">
        <v>60.458702000000002</v>
      </c>
      <c r="J771" s="3">
        <v>61.706153999999998</v>
      </c>
      <c r="K771" s="3">
        <v>60.048572999999998</v>
      </c>
      <c r="L771" s="3">
        <v>-27.018314281099801</v>
      </c>
    </row>
    <row r="772" spans="1:12" ht="15" customHeight="1" x14ac:dyDescent="0.25">
      <c r="A772" s="101">
        <v>43559</v>
      </c>
      <c r="B772" s="3">
        <v>62.287163</v>
      </c>
      <c r="C772" s="99">
        <v>475677</v>
      </c>
      <c r="D772" s="3">
        <v>0.78607300000000102</v>
      </c>
      <c r="E772" s="3">
        <v>1.2781448263762401</v>
      </c>
      <c r="F772" s="3">
        <v>1.2781448263762401</v>
      </c>
      <c r="G772" s="3">
        <v>62.287163</v>
      </c>
      <c r="H772" s="3">
        <v>-26.085502640881501</v>
      </c>
      <c r="I772" s="3">
        <v>61.261845000000001</v>
      </c>
      <c r="J772" s="3">
        <v>62.355510000000002</v>
      </c>
      <c r="K772" s="3">
        <v>61.227684000000004</v>
      </c>
      <c r="L772" s="3">
        <v>-26.085502640881501</v>
      </c>
    </row>
    <row r="773" spans="1:12" ht="15" customHeight="1" x14ac:dyDescent="0.25">
      <c r="A773" s="101">
        <v>43560</v>
      </c>
      <c r="B773" s="3">
        <v>62.714362999999999</v>
      </c>
      <c r="C773" s="99">
        <v>425666</v>
      </c>
      <c r="D773" s="3">
        <v>0.42719999999999902</v>
      </c>
      <c r="E773" s="3">
        <v>0.68585560719791605</v>
      </c>
      <c r="F773" s="3">
        <v>0.68585560719791605</v>
      </c>
      <c r="G773" s="3">
        <v>62.714362999999999</v>
      </c>
      <c r="H773" s="3">
        <v>-25.578555916211801</v>
      </c>
      <c r="I773" s="3">
        <v>62.287163</v>
      </c>
      <c r="J773" s="3">
        <v>62.885241999999998</v>
      </c>
      <c r="K773" s="3">
        <v>61.671970000000002</v>
      </c>
      <c r="L773" s="3">
        <v>-25.578555916211801</v>
      </c>
    </row>
    <row r="774" spans="1:12" ht="15" customHeight="1" x14ac:dyDescent="0.25">
      <c r="A774" s="101">
        <v>43563</v>
      </c>
      <c r="B774" s="3">
        <v>62.577652</v>
      </c>
      <c r="C774" s="99">
        <v>604073</v>
      </c>
      <c r="D774" s="3">
        <v>-0.136710999999998</v>
      </c>
      <c r="E774" s="3">
        <v>-0.21798993637230901</v>
      </c>
      <c r="F774" s="3">
        <v>-0.21798993637230901</v>
      </c>
      <c r="G774" s="3">
        <v>62.577652</v>
      </c>
      <c r="H774" s="3">
        <v>-25.740787174817399</v>
      </c>
      <c r="I774" s="3">
        <v>62.680183</v>
      </c>
      <c r="J774" s="3">
        <v>62.680183</v>
      </c>
      <c r="K774" s="3">
        <v>61.757415999999999</v>
      </c>
      <c r="L774" s="3">
        <v>-25.740787174817399</v>
      </c>
    </row>
    <row r="775" spans="1:12" ht="15" customHeight="1" x14ac:dyDescent="0.25">
      <c r="A775" s="101">
        <v>43564</v>
      </c>
      <c r="B775" s="3">
        <v>61.569443</v>
      </c>
      <c r="C775" s="99">
        <v>441988</v>
      </c>
      <c r="D775" s="3">
        <v>-1.0082089999999999</v>
      </c>
      <c r="E775" s="3">
        <v>-1.6111326772055901</v>
      </c>
      <c r="F775" s="3">
        <v>-1.6111326772055901</v>
      </c>
      <c r="G775" s="3">
        <v>61.569443</v>
      </c>
      <c r="H775" s="3">
        <v>-26.937201618479602</v>
      </c>
      <c r="I775" s="3">
        <v>62.235886000000001</v>
      </c>
      <c r="J775" s="3">
        <v>62.423859999999998</v>
      </c>
      <c r="K775" s="3">
        <v>61.090964999999997</v>
      </c>
      <c r="L775" s="3">
        <v>-26.937201618479602</v>
      </c>
    </row>
    <row r="776" spans="1:12" ht="15" customHeight="1" x14ac:dyDescent="0.25">
      <c r="A776" s="101">
        <v>43565</v>
      </c>
      <c r="B776" s="3">
        <v>61.689059999999998</v>
      </c>
      <c r="C776" s="99">
        <v>760121</v>
      </c>
      <c r="D776" s="3">
        <v>0.119616999999998</v>
      </c>
      <c r="E776" s="3">
        <v>0.19427981506994199</v>
      </c>
      <c r="F776" s="3">
        <v>0.19427981506994199</v>
      </c>
      <c r="G776" s="3">
        <v>61.689059999999998</v>
      </c>
      <c r="H776" s="3">
        <v>-26.795255348899001</v>
      </c>
      <c r="I776" s="3">
        <v>61.552352999999997</v>
      </c>
      <c r="J776" s="3">
        <v>61.945390000000003</v>
      </c>
      <c r="K776" s="3">
        <v>60.851730000000003</v>
      </c>
      <c r="L776" s="3">
        <v>-26.795255348899001</v>
      </c>
    </row>
    <row r="777" spans="1:12" ht="15" customHeight="1" x14ac:dyDescent="0.25">
      <c r="A777" s="101">
        <v>43566</v>
      </c>
      <c r="B777" s="3">
        <v>62.252980000000001</v>
      </c>
      <c r="C777" s="99">
        <v>843878</v>
      </c>
      <c r="D777" s="3">
        <v>0.56392000000000297</v>
      </c>
      <c r="E777" s="3">
        <v>0.91413291108666195</v>
      </c>
      <c r="F777" s="3">
        <v>0.91413291108666195</v>
      </c>
      <c r="G777" s="3">
        <v>62.252980000000001</v>
      </c>
      <c r="H777" s="3">
        <v>-26.1260666855664</v>
      </c>
      <c r="I777" s="3">
        <v>61.706153999999998</v>
      </c>
      <c r="J777" s="3">
        <v>63.466250000000002</v>
      </c>
      <c r="K777" s="3">
        <v>61.261845000000001</v>
      </c>
      <c r="L777" s="3">
        <v>-26.1260666855664</v>
      </c>
    </row>
    <row r="778" spans="1:12" ht="15" customHeight="1" x14ac:dyDescent="0.25">
      <c r="A778" s="101">
        <v>43567</v>
      </c>
      <c r="B778" s="3">
        <v>64.098510000000005</v>
      </c>
      <c r="C778" s="99">
        <v>502068</v>
      </c>
      <c r="D778" s="3">
        <v>1.8455299999999999</v>
      </c>
      <c r="E778" s="3">
        <v>2.9645649091818602</v>
      </c>
      <c r="F778" s="3">
        <v>2.9645649091818602</v>
      </c>
      <c r="G778" s="3">
        <v>64.098510000000005</v>
      </c>
      <c r="H778" s="3">
        <v>-23.9360259814943</v>
      </c>
      <c r="I778" s="3">
        <v>62.6631</v>
      </c>
      <c r="J778" s="3">
        <v>64.457380000000001</v>
      </c>
      <c r="K778" s="3">
        <v>62.6631</v>
      </c>
      <c r="L778" s="3">
        <v>-23.9360259814943</v>
      </c>
    </row>
    <row r="779" spans="1:12" ht="15" customHeight="1" x14ac:dyDescent="0.25">
      <c r="A779" s="101">
        <v>43570</v>
      </c>
      <c r="B779" s="3">
        <v>61.518180000000001</v>
      </c>
      <c r="C779" s="99">
        <v>739224</v>
      </c>
      <c r="D779" s="3">
        <v>-2.58033</v>
      </c>
      <c r="E779" s="3">
        <v>-4.0255693931107004</v>
      </c>
      <c r="F779" s="3">
        <v>-4.0255693931107004</v>
      </c>
      <c r="G779" s="3">
        <v>61.518180000000001</v>
      </c>
      <c r="H779" s="3">
        <v>-26.9980340387669</v>
      </c>
      <c r="I779" s="3">
        <v>63.021954000000001</v>
      </c>
      <c r="J779" s="3">
        <v>63.568783000000003</v>
      </c>
      <c r="K779" s="3">
        <v>60.629579999999997</v>
      </c>
      <c r="L779" s="3">
        <v>-26.9980340387669</v>
      </c>
    </row>
    <row r="780" spans="1:12" ht="15" customHeight="1" x14ac:dyDescent="0.25">
      <c r="A780" s="101">
        <v>43571</v>
      </c>
      <c r="B780" s="3">
        <v>61.740326000000003</v>
      </c>
      <c r="C780" s="99">
        <v>411081</v>
      </c>
      <c r="D780" s="3">
        <v>0.22214600000000201</v>
      </c>
      <c r="E780" s="3">
        <v>0.36110626159617798</v>
      </c>
      <c r="F780" s="3">
        <v>0.36110626159617798</v>
      </c>
      <c r="G780" s="3">
        <v>61.740326000000003</v>
      </c>
      <c r="H780" s="3">
        <v>-26.734419368592601</v>
      </c>
      <c r="I780" s="3">
        <v>61.518180000000001</v>
      </c>
      <c r="J780" s="3">
        <v>61.996650000000002</v>
      </c>
      <c r="K780" s="3">
        <v>61.005527000000001</v>
      </c>
      <c r="L780" s="3">
        <v>-26.734419368592601</v>
      </c>
    </row>
    <row r="781" spans="1:12" ht="15" customHeight="1" x14ac:dyDescent="0.25">
      <c r="A781" s="101">
        <v>43572</v>
      </c>
      <c r="B781" s="3">
        <v>62.338417</v>
      </c>
      <c r="C781" s="99">
        <v>594528</v>
      </c>
      <c r="D781" s="3">
        <v>0.59809099999999604</v>
      </c>
      <c r="E781" s="3">
        <v>0.96872018460025799</v>
      </c>
      <c r="F781" s="3">
        <v>0.96872018460025799</v>
      </c>
      <c r="G781" s="3">
        <v>62.338417</v>
      </c>
      <c r="H781" s="3">
        <v>-26.0246809006516</v>
      </c>
      <c r="I781" s="3">
        <v>61.740326000000003</v>
      </c>
      <c r="J781" s="3">
        <v>62.577652</v>
      </c>
      <c r="K781" s="3">
        <v>61.586536000000002</v>
      </c>
      <c r="L781" s="3">
        <v>-26.0246809006516</v>
      </c>
    </row>
    <row r="782" spans="1:12" ht="15" customHeight="1" x14ac:dyDescent="0.25">
      <c r="A782" s="101">
        <v>43573</v>
      </c>
      <c r="B782" s="3">
        <v>62.6631</v>
      </c>
      <c r="C782" s="99">
        <v>476482</v>
      </c>
      <c r="D782" s="3">
        <v>0.324683</v>
      </c>
      <c r="E782" s="3">
        <v>0.52083934053057601</v>
      </c>
      <c r="F782" s="3">
        <v>0.52083934053057601</v>
      </c>
      <c r="G782" s="3">
        <v>62.6631</v>
      </c>
      <c r="H782" s="3">
        <v>-25.639388336499099</v>
      </c>
      <c r="I782" s="3">
        <v>62.270065000000002</v>
      </c>
      <c r="J782" s="3">
        <v>63.124485</v>
      </c>
      <c r="K782" s="3">
        <v>61.518180000000001</v>
      </c>
      <c r="L782" s="3">
        <v>-25.639388336499099</v>
      </c>
    </row>
    <row r="783" spans="1:12" ht="15" customHeight="1" x14ac:dyDescent="0.25">
      <c r="A783" s="101">
        <v>43578</v>
      </c>
      <c r="B783" s="3">
        <v>61.483997000000002</v>
      </c>
      <c r="C783" s="99">
        <v>660102</v>
      </c>
      <c r="D783" s="3">
        <v>-1.17910299999999</v>
      </c>
      <c r="E783" s="3">
        <v>-1.8816544345874899</v>
      </c>
      <c r="F783" s="3">
        <v>-1.8816544345874899</v>
      </c>
      <c r="G783" s="3">
        <v>61.483997000000002</v>
      </c>
      <c r="H783" s="3">
        <v>-27.038598083451799</v>
      </c>
      <c r="I783" s="3">
        <v>62.458041999999999</v>
      </c>
      <c r="J783" s="3">
        <v>62.577652</v>
      </c>
      <c r="K783" s="3">
        <v>60.954253999999999</v>
      </c>
      <c r="L783" s="3">
        <v>-27.038598083451799</v>
      </c>
    </row>
    <row r="784" spans="1:12" ht="15" customHeight="1" x14ac:dyDescent="0.25">
      <c r="A784" s="101">
        <v>43579</v>
      </c>
      <c r="B784" s="3">
        <v>59.023273000000003</v>
      </c>
      <c r="C784" s="99">
        <v>1234628</v>
      </c>
      <c r="D784" s="3">
        <v>-2.4607239999999901</v>
      </c>
      <c r="E784" s="3">
        <v>-4.0022186586210298</v>
      </c>
      <c r="F784" s="3">
        <v>-4.0022186586210298</v>
      </c>
      <c r="G784" s="3">
        <v>59.023273000000003</v>
      </c>
      <c r="H784" s="3">
        <v>-29.9586729245474</v>
      </c>
      <c r="I784" s="3">
        <v>60.646675000000002</v>
      </c>
      <c r="J784" s="3">
        <v>60.851730000000003</v>
      </c>
      <c r="K784" s="3">
        <v>58.032145999999997</v>
      </c>
      <c r="L784" s="3">
        <v>-29.9586729245474</v>
      </c>
    </row>
    <row r="785" spans="1:12" ht="15" customHeight="1" x14ac:dyDescent="0.25">
      <c r="A785" s="101">
        <v>43580</v>
      </c>
      <c r="B785" s="3">
        <v>61.261845000000001</v>
      </c>
      <c r="C785" s="99">
        <v>609742</v>
      </c>
      <c r="D785" s="3">
        <v>2.2385719999999898</v>
      </c>
      <c r="E785" s="3">
        <v>3.79269377352218</v>
      </c>
      <c r="F785" s="3">
        <v>3.79269377352218</v>
      </c>
      <c r="G785" s="3">
        <v>61.261845000000001</v>
      </c>
      <c r="H785" s="3">
        <v>-27.302219873664399</v>
      </c>
      <c r="I785" s="3">
        <v>58.527709999999999</v>
      </c>
      <c r="J785" s="3">
        <v>61.842849999999999</v>
      </c>
      <c r="K785" s="3">
        <v>58.408090000000001</v>
      </c>
      <c r="L785" s="3">
        <v>-27.302219873664399</v>
      </c>
    </row>
    <row r="786" spans="1:12" ht="15" customHeight="1" x14ac:dyDescent="0.25">
      <c r="A786" s="101">
        <v>43581</v>
      </c>
      <c r="B786" s="3">
        <v>61.996650000000002</v>
      </c>
      <c r="C786" s="99">
        <v>448471</v>
      </c>
      <c r="D786" s="3">
        <v>0.73480500000000104</v>
      </c>
      <c r="E786" s="3">
        <v>1.1994496737733</v>
      </c>
      <c r="F786" s="3">
        <v>1.1994496737733</v>
      </c>
      <c r="G786" s="3">
        <v>61.996650000000002</v>
      </c>
      <c r="H786" s="3">
        <v>-26.430246587098601</v>
      </c>
      <c r="I786" s="3">
        <v>61.090964999999997</v>
      </c>
      <c r="J786" s="3">
        <v>62.30424</v>
      </c>
      <c r="K786" s="3">
        <v>61.039709999999999</v>
      </c>
      <c r="L786" s="3">
        <v>-26.430246587098601</v>
      </c>
    </row>
    <row r="787" spans="1:12" ht="15" customHeight="1" x14ac:dyDescent="0.25">
      <c r="A787" s="101">
        <v>43584</v>
      </c>
      <c r="B787" s="3">
        <v>62.714362999999999</v>
      </c>
      <c r="C787" s="99">
        <v>327554</v>
      </c>
      <c r="D787" s="3">
        <v>0.71771299999999605</v>
      </c>
      <c r="E787" s="3">
        <v>1.1576641641120899</v>
      </c>
      <c r="F787" s="3">
        <v>1.1576641641120899</v>
      </c>
      <c r="G787" s="3">
        <v>62.714362999999999</v>
      </c>
      <c r="H787" s="3">
        <v>-25.578555916211801</v>
      </c>
      <c r="I787" s="3">
        <v>61.518180000000001</v>
      </c>
      <c r="J787" s="3">
        <v>62.782719999999998</v>
      </c>
      <c r="K787" s="3">
        <v>61.330207999999999</v>
      </c>
      <c r="L787" s="3">
        <v>-25.578555916211801</v>
      </c>
    </row>
    <row r="788" spans="1:12" ht="15" customHeight="1" x14ac:dyDescent="0.25">
      <c r="A788" s="101">
        <v>43585</v>
      </c>
      <c r="B788" s="3">
        <v>61.586536000000002</v>
      </c>
      <c r="C788" s="99">
        <v>247086</v>
      </c>
      <c r="D788" s="3">
        <v>-1.1278269999999899</v>
      </c>
      <c r="E788" s="3">
        <v>-1.7983551869928001</v>
      </c>
      <c r="F788" s="3">
        <v>-1.7983551869928001</v>
      </c>
      <c r="G788" s="3">
        <v>61.586536000000002</v>
      </c>
      <c r="H788" s="3">
        <v>-26.916917816127601</v>
      </c>
      <c r="I788" s="3">
        <v>62.287163</v>
      </c>
      <c r="J788" s="3">
        <v>62.440952000000003</v>
      </c>
      <c r="K788" s="3">
        <v>61.364379999999997</v>
      </c>
      <c r="L788" s="3">
        <v>-26.916917816127601</v>
      </c>
    </row>
    <row r="789" spans="1:12" ht="15" customHeight="1" x14ac:dyDescent="0.25">
      <c r="A789" s="101">
        <v>43587</v>
      </c>
      <c r="B789" s="3">
        <v>61.535260000000001</v>
      </c>
      <c r="C789" s="99">
        <v>731830</v>
      </c>
      <c r="D789" s="3">
        <v>-5.1276000000001397E-2</v>
      </c>
      <c r="E789" s="3">
        <v>-8.3258457660295701E-2</v>
      </c>
      <c r="F789" s="3">
        <v>-8.3258457660295701E-2</v>
      </c>
      <c r="G789" s="3">
        <v>61.535260000000001</v>
      </c>
      <c r="H789" s="3">
        <v>-26.977765663164501</v>
      </c>
      <c r="I789" s="3">
        <v>61.090964999999997</v>
      </c>
      <c r="J789" s="3">
        <v>61.979565000000001</v>
      </c>
      <c r="K789" s="3">
        <v>60.988433999999998</v>
      </c>
      <c r="L789" s="3">
        <v>-26.977765663164501</v>
      </c>
    </row>
    <row r="790" spans="1:12" ht="15" customHeight="1" x14ac:dyDescent="0.25">
      <c r="A790" s="101">
        <v>43588</v>
      </c>
      <c r="B790" s="3">
        <v>62.6631</v>
      </c>
      <c r="C790" s="99">
        <v>348547</v>
      </c>
      <c r="D790" s="3">
        <v>1.12783999999999</v>
      </c>
      <c r="E790" s="3">
        <v>1.8328353532592401</v>
      </c>
      <c r="F790" s="3">
        <v>1.8328353532592401</v>
      </c>
      <c r="G790" s="3">
        <v>62.6631</v>
      </c>
      <c r="H790" s="3">
        <v>-25.639388336499099</v>
      </c>
      <c r="I790" s="3">
        <v>61.945390000000003</v>
      </c>
      <c r="J790" s="3">
        <v>63.158659999999998</v>
      </c>
      <c r="K790" s="3">
        <v>61.586536000000002</v>
      </c>
      <c r="L790" s="3">
        <v>-25.639388336499099</v>
      </c>
    </row>
    <row r="791" spans="1:12" ht="15" customHeight="1" x14ac:dyDescent="0.25">
      <c r="A791" s="101">
        <v>43591</v>
      </c>
      <c r="B791" s="3">
        <v>64.816230000000004</v>
      </c>
      <c r="C791" s="99">
        <v>757210</v>
      </c>
      <c r="D791" s="3">
        <v>2.15313</v>
      </c>
      <c r="E791" s="3">
        <v>3.4360413066062798</v>
      </c>
      <c r="F791" s="3">
        <v>3.4360413066062798</v>
      </c>
      <c r="G791" s="3">
        <v>64.816230000000004</v>
      </c>
      <c r="H791" s="3">
        <v>-23.084327003896199</v>
      </c>
      <c r="I791" s="3">
        <v>61.689059999999998</v>
      </c>
      <c r="J791" s="3">
        <v>65.175089999999997</v>
      </c>
      <c r="K791" s="3">
        <v>60.800469999999997</v>
      </c>
      <c r="L791" s="3">
        <v>-23.084327003896199</v>
      </c>
    </row>
    <row r="792" spans="1:12" ht="15" customHeight="1" x14ac:dyDescent="0.25">
      <c r="A792" s="101">
        <v>43592</v>
      </c>
      <c r="B792" s="3">
        <v>56.340397000000003</v>
      </c>
      <c r="C792" s="99">
        <v>5015280</v>
      </c>
      <c r="D792" s="3">
        <v>-8.4758329999999997</v>
      </c>
      <c r="E792" s="3">
        <v>-13.0767139650053</v>
      </c>
      <c r="F792" s="3">
        <v>-13.0767139650053</v>
      </c>
      <c r="G792" s="3">
        <v>56.340397000000003</v>
      </c>
      <c r="H792" s="3">
        <v>-33.142369555855502</v>
      </c>
      <c r="I792" s="3">
        <v>64.679519999999997</v>
      </c>
      <c r="J792" s="3">
        <v>64.679519999999997</v>
      </c>
      <c r="K792" s="3">
        <v>56.220782999999997</v>
      </c>
      <c r="L792" s="3">
        <v>-33.142369555855502</v>
      </c>
    </row>
    <row r="793" spans="1:12" ht="15" customHeight="1" x14ac:dyDescent="0.25">
      <c r="A793" s="101">
        <v>43593</v>
      </c>
      <c r="B793" s="3">
        <v>55.930275000000002</v>
      </c>
      <c r="C793" s="99">
        <v>1444679</v>
      </c>
      <c r="D793" s="3">
        <v>-0.41012200000000099</v>
      </c>
      <c r="E793" s="3">
        <v>-0.72793594265940698</v>
      </c>
      <c r="F793" s="3">
        <v>-0.72793594265940698</v>
      </c>
      <c r="G793" s="3">
        <v>55.930275000000002</v>
      </c>
      <c r="H793" s="3">
        <v>-33.629050278268899</v>
      </c>
      <c r="I793" s="3">
        <v>56.272044999999999</v>
      </c>
      <c r="J793" s="3">
        <v>56.955578000000003</v>
      </c>
      <c r="K793" s="3">
        <v>54.973323999999998</v>
      </c>
      <c r="L793" s="3">
        <v>-33.629050278268899</v>
      </c>
    </row>
    <row r="794" spans="1:12" ht="15" customHeight="1" x14ac:dyDescent="0.25">
      <c r="A794" s="101">
        <v>43594</v>
      </c>
      <c r="B794" s="3">
        <v>54.255614999999999</v>
      </c>
      <c r="C794" s="99">
        <v>1262366</v>
      </c>
      <c r="D794" s="3">
        <v>-1.67466</v>
      </c>
      <c r="E794" s="3">
        <v>-2.9941923224943898</v>
      </c>
      <c r="F794" s="3">
        <v>-2.9941923224943898</v>
      </c>
      <c r="G794" s="3">
        <v>54.255614999999999</v>
      </c>
      <c r="H794" s="3">
        <v>-35.616324159203501</v>
      </c>
      <c r="I794" s="3">
        <v>55.468887000000002</v>
      </c>
      <c r="J794" s="3">
        <v>55.588504999999998</v>
      </c>
      <c r="K794" s="3">
        <v>52.973984000000002</v>
      </c>
      <c r="L794" s="3">
        <v>-35.616324159203501</v>
      </c>
    </row>
    <row r="795" spans="1:12" ht="15" customHeight="1" x14ac:dyDescent="0.25">
      <c r="A795" s="101">
        <v>43595</v>
      </c>
      <c r="B795" s="3">
        <v>54.614469999999997</v>
      </c>
      <c r="C795" s="99">
        <v>691024</v>
      </c>
      <c r="D795" s="3">
        <v>0.35885499999999798</v>
      </c>
      <c r="E795" s="3">
        <v>0.66141541294850703</v>
      </c>
      <c r="F795" s="3">
        <v>0.66141541294850703</v>
      </c>
      <c r="G795" s="3">
        <v>54.614469999999997</v>
      </c>
      <c r="H795" s="3">
        <v>-35.1904806037697</v>
      </c>
      <c r="I795" s="3">
        <v>55.024593000000003</v>
      </c>
      <c r="J795" s="3">
        <v>55.742302000000002</v>
      </c>
      <c r="K795" s="3">
        <v>54.204346000000001</v>
      </c>
      <c r="L795" s="3">
        <v>-35.1904806037697</v>
      </c>
    </row>
    <row r="796" spans="1:12" ht="15" customHeight="1" x14ac:dyDescent="0.25">
      <c r="A796" s="101">
        <v>43598</v>
      </c>
      <c r="B796" s="3">
        <v>54.084732000000002</v>
      </c>
      <c r="C796" s="99">
        <v>1002261</v>
      </c>
      <c r="D796" s="3">
        <v>-0.52973799999999405</v>
      </c>
      <c r="E796" s="3">
        <v>-0.96995906030030699</v>
      </c>
      <c r="F796" s="3">
        <v>-0.96995906030030699</v>
      </c>
      <c r="G796" s="3">
        <v>54.084732000000002</v>
      </c>
      <c r="H796" s="3">
        <v>-35.819106409090502</v>
      </c>
      <c r="I796" s="3">
        <v>54.272705000000002</v>
      </c>
      <c r="J796" s="3">
        <v>54.922060000000002</v>
      </c>
      <c r="K796" s="3">
        <v>53.742966000000003</v>
      </c>
      <c r="L796" s="3">
        <v>-35.819106409090502</v>
      </c>
    </row>
    <row r="797" spans="1:12" ht="15" customHeight="1" x14ac:dyDescent="0.25">
      <c r="A797" s="101">
        <v>43599</v>
      </c>
      <c r="B797" s="3">
        <v>55.022404000000002</v>
      </c>
      <c r="C797" s="99">
        <v>557446</v>
      </c>
      <c r="D797" s="3">
        <v>0.93767199999999895</v>
      </c>
      <c r="E797" s="3">
        <v>1.7337092471864299</v>
      </c>
      <c r="F797" s="3">
        <v>1.7337092471864299</v>
      </c>
      <c r="G797" s="3">
        <v>55.022404000000002</v>
      </c>
      <c r="H797" s="3">
        <v>-34.706396321978097</v>
      </c>
      <c r="I797" s="3">
        <v>55.796214999999997</v>
      </c>
      <c r="J797" s="3">
        <v>56.260497999999998</v>
      </c>
      <c r="K797" s="3">
        <v>53.729689999999998</v>
      </c>
      <c r="L797" s="3">
        <v>-34.706396321978097</v>
      </c>
    </row>
    <row r="798" spans="1:12" ht="15" customHeight="1" x14ac:dyDescent="0.25">
      <c r="A798" s="101">
        <v>43600</v>
      </c>
      <c r="B798" s="3">
        <v>54.876742999999998</v>
      </c>
      <c r="C798" s="99">
        <v>887952</v>
      </c>
      <c r="D798" s="3">
        <v>-0.14566100000000401</v>
      </c>
      <c r="E798" s="3">
        <v>-0.26473034511542698</v>
      </c>
      <c r="F798" s="3">
        <v>-0.26473034511542698</v>
      </c>
      <c r="G798" s="3">
        <v>54.876742999999998</v>
      </c>
      <c r="H798" s="3">
        <v>-34.879248304333203</v>
      </c>
      <c r="I798" s="3">
        <v>54.166663999999997</v>
      </c>
      <c r="J798" s="3">
        <v>56.524506000000002</v>
      </c>
      <c r="K798" s="3">
        <v>54.166663999999997</v>
      </c>
      <c r="L798" s="3">
        <v>-34.879248304333203</v>
      </c>
    </row>
    <row r="799" spans="1:12" ht="15" customHeight="1" x14ac:dyDescent="0.25">
      <c r="A799" s="101">
        <v>43601</v>
      </c>
      <c r="B799" s="3">
        <v>55.149856999999997</v>
      </c>
      <c r="C799" s="99">
        <v>662231</v>
      </c>
      <c r="D799" s="3">
        <v>0.27311399999999902</v>
      </c>
      <c r="E799" s="3">
        <v>0.49768624205703799</v>
      </c>
      <c r="F799" s="3">
        <v>0.49768624205703799</v>
      </c>
      <c r="G799" s="3">
        <v>55.149856999999997</v>
      </c>
      <c r="H799" s="3">
        <v>-34.5551512824197</v>
      </c>
      <c r="I799" s="3">
        <v>55.077025999999996</v>
      </c>
      <c r="J799" s="3">
        <v>55.495792000000002</v>
      </c>
      <c r="K799" s="3">
        <v>54.002795999999996</v>
      </c>
      <c r="L799" s="3">
        <v>-34.5551512824197</v>
      </c>
    </row>
    <row r="800" spans="1:12" ht="15" customHeight="1" x14ac:dyDescent="0.25">
      <c r="A800" s="101">
        <v>43602</v>
      </c>
      <c r="B800" s="3">
        <v>54.166663999999997</v>
      </c>
      <c r="C800" s="99">
        <v>708295</v>
      </c>
      <c r="D800" s="3">
        <v>-0.98319299999999998</v>
      </c>
      <c r="E800" s="3">
        <v>-1.7827661819685201</v>
      </c>
      <c r="F800" s="3">
        <v>-1.7827661819685201</v>
      </c>
      <c r="G800" s="3">
        <v>54.166663999999997</v>
      </c>
      <c r="H800" s="3">
        <v>-35.721879913197199</v>
      </c>
      <c r="I800" s="3">
        <v>54.485289999999999</v>
      </c>
      <c r="J800" s="3">
        <v>55.067923999999998</v>
      </c>
      <c r="K800" s="3">
        <v>52.883049999999997</v>
      </c>
      <c r="L800" s="3">
        <v>-35.721879913197199</v>
      </c>
    </row>
    <row r="801" spans="1:12" ht="15" customHeight="1" x14ac:dyDescent="0.25">
      <c r="A801" s="101">
        <v>43605</v>
      </c>
      <c r="B801" s="3">
        <v>53.711480000000002</v>
      </c>
      <c r="C801" s="99">
        <v>358671</v>
      </c>
      <c r="D801" s="3">
        <v>-0.45518399999999498</v>
      </c>
      <c r="E801" s="3">
        <v>-0.84033973367825199</v>
      </c>
      <c r="F801" s="3">
        <v>-0.84033973367825199</v>
      </c>
      <c r="G801" s="3">
        <v>53.711480000000002</v>
      </c>
      <c r="H801" s="3">
        <v>-36.262034496348001</v>
      </c>
      <c r="I801" s="3">
        <v>53.984591999999999</v>
      </c>
      <c r="J801" s="3">
        <v>54.166663999999997</v>
      </c>
      <c r="K801" s="3">
        <v>53.074223000000003</v>
      </c>
      <c r="L801" s="3">
        <v>-36.262034496348001</v>
      </c>
    </row>
    <row r="802" spans="1:12" ht="15" customHeight="1" x14ac:dyDescent="0.25">
      <c r="A802" s="101">
        <v>43606</v>
      </c>
      <c r="B802" s="3">
        <v>55.441173999999997</v>
      </c>
      <c r="C802" s="99">
        <v>615705</v>
      </c>
      <c r="D802" s="3">
        <v>1.7296939999999901</v>
      </c>
      <c r="E802" s="3">
        <v>3.22034321154434</v>
      </c>
      <c r="F802" s="3">
        <v>3.22034321154434</v>
      </c>
      <c r="G802" s="3">
        <v>55.441173999999997</v>
      </c>
      <c r="H802" s="3">
        <v>-34.209453251074699</v>
      </c>
      <c r="I802" s="3">
        <v>53.802517000000002</v>
      </c>
      <c r="J802" s="3">
        <v>55.623240000000003</v>
      </c>
      <c r="K802" s="3">
        <v>53.711480000000002</v>
      </c>
      <c r="L802" s="3">
        <v>-34.209453251074699</v>
      </c>
    </row>
    <row r="803" spans="1:12" ht="15" customHeight="1" x14ac:dyDescent="0.25">
      <c r="A803" s="101">
        <v>43607</v>
      </c>
      <c r="B803" s="3">
        <v>55.623240000000003</v>
      </c>
      <c r="C803" s="99">
        <v>296303</v>
      </c>
      <c r="D803" s="3">
        <v>0.182066000000006</v>
      </c>
      <c r="E803" s="3">
        <v>0.32839492179586</v>
      </c>
      <c r="F803" s="3">
        <v>0.32839492179586</v>
      </c>
      <c r="G803" s="3">
        <v>55.623240000000003</v>
      </c>
      <c r="H803" s="3">
        <v>-33.993400436529498</v>
      </c>
      <c r="I803" s="3">
        <v>54.803919999999998</v>
      </c>
      <c r="J803" s="3">
        <v>55.714283000000002</v>
      </c>
      <c r="K803" s="3">
        <v>54.530810000000002</v>
      </c>
      <c r="L803" s="3">
        <v>-33.993400436529498</v>
      </c>
    </row>
    <row r="804" spans="1:12" ht="15" customHeight="1" x14ac:dyDescent="0.25">
      <c r="A804" s="101">
        <v>43608</v>
      </c>
      <c r="B804" s="3">
        <v>55.077025999999996</v>
      </c>
      <c r="C804" s="99">
        <v>334917</v>
      </c>
      <c r="D804" s="3">
        <v>-0.54621400000000597</v>
      </c>
      <c r="E804" s="3">
        <v>-0.98198882337671101</v>
      </c>
      <c r="F804" s="3">
        <v>-0.98198882337671101</v>
      </c>
      <c r="G804" s="3">
        <v>55.077025999999996</v>
      </c>
      <c r="H804" s="3">
        <v>-34.641577866933801</v>
      </c>
      <c r="I804" s="3">
        <v>55.532209999999999</v>
      </c>
      <c r="J804" s="3">
        <v>55.532209999999999</v>
      </c>
      <c r="K804" s="3">
        <v>54.439770000000003</v>
      </c>
      <c r="L804" s="3">
        <v>-34.641577866933801</v>
      </c>
    </row>
    <row r="805" spans="1:12" ht="15" customHeight="1" x14ac:dyDescent="0.25">
      <c r="A805" s="101">
        <v>43609</v>
      </c>
      <c r="B805" s="3">
        <v>55.259099999999997</v>
      </c>
      <c r="C805" s="99">
        <v>304141</v>
      </c>
      <c r="D805" s="3">
        <v>0.18207400000000001</v>
      </c>
      <c r="E805" s="3">
        <v>0.33058066715512202</v>
      </c>
      <c r="F805" s="3">
        <v>0.33058066715512202</v>
      </c>
      <c r="G805" s="3">
        <v>55.259099999999997</v>
      </c>
      <c r="H805" s="3">
        <v>-34.425515559004197</v>
      </c>
      <c r="I805" s="3">
        <v>55.077025999999996</v>
      </c>
      <c r="J805" s="3">
        <v>56.35154</v>
      </c>
      <c r="K805" s="3">
        <v>55.077025999999996</v>
      </c>
      <c r="L805" s="3">
        <v>-34.425515559004197</v>
      </c>
    </row>
    <row r="806" spans="1:12" ht="15" customHeight="1" x14ac:dyDescent="0.25">
      <c r="A806" s="101">
        <v>43612</v>
      </c>
      <c r="B806" s="3">
        <v>54.803919999999998</v>
      </c>
      <c r="C806" s="99">
        <v>221378</v>
      </c>
      <c r="D806" s="3">
        <v>-0.45517999999999798</v>
      </c>
      <c r="E806" s="3">
        <v>-0.823719532167555</v>
      </c>
      <c r="F806" s="3">
        <v>-0.823719532167555</v>
      </c>
      <c r="G806" s="3">
        <v>54.803919999999998</v>
      </c>
      <c r="H806" s="3">
        <v>-34.965665395462899</v>
      </c>
      <c r="I806" s="3">
        <v>55.259099999999997</v>
      </c>
      <c r="J806" s="3">
        <v>55.805317000000002</v>
      </c>
      <c r="K806" s="3">
        <v>54.530810000000002</v>
      </c>
      <c r="L806" s="3">
        <v>-34.965665395462899</v>
      </c>
    </row>
    <row r="807" spans="1:12" ht="15" customHeight="1" x14ac:dyDescent="0.25">
      <c r="A807" s="101">
        <v>43613</v>
      </c>
      <c r="B807" s="3">
        <v>55.805317000000002</v>
      </c>
      <c r="C807" s="99">
        <v>537344</v>
      </c>
      <c r="D807" s="3">
        <v>1.0013970000000001</v>
      </c>
      <c r="E807" s="3">
        <v>1.82723608092267</v>
      </c>
      <c r="F807" s="3">
        <v>1.82723608092267</v>
      </c>
      <c r="G807" s="3">
        <v>55.805317000000002</v>
      </c>
      <c r="H807" s="3">
        <v>-33.777334568580798</v>
      </c>
      <c r="I807" s="3">
        <v>55.077025999999996</v>
      </c>
      <c r="J807" s="3">
        <v>57.170864000000002</v>
      </c>
      <c r="K807" s="3">
        <v>55.077025999999996</v>
      </c>
      <c r="L807" s="3">
        <v>-33.777334568580798</v>
      </c>
    </row>
    <row r="808" spans="1:12" ht="15" customHeight="1" x14ac:dyDescent="0.25">
      <c r="A808" s="101">
        <v>43614</v>
      </c>
      <c r="B808" s="3">
        <v>55.805317000000002</v>
      </c>
      <c r="C808" s="99">
        <v>261774</v>
      </c>
      <c r="D808" s="3"/>
      <c r="E808" s="3"/>
      <c r="F808" s="3"/>
      <c r="G808" s="3">
        <v>55.805317000000002</v>
      </c>
      <c r="H808" s="3">
        <v>-33.777334568580798</v>
      </c>
      <c r="I808" s="3">
        <v>55.259099999999997</v>
      </c>
      <c r="J808" s="3">
        <v>56.169468000000002</v>
      </c>
      <c r="K808" s="3">
        <v>54.530810000000002</v>
      </c>
      <c r="L808" s="3">
        <v>-33.777334568580798</v>
      </c>
    </row>
    <row r="809" spans="1:12" ht="15" customHeight="1" x14ac:dyDescent="0.25">
      <c r="A809" s="101">
        <v>43616</v>
      </c>
      <c r="B809" s="3">
        <v>54.621845</v>
      </c>
      <c r="C809" s="99">
        <v>707620</v>
      </c>
      <c r="D809" s="3">
        <v>-1.1834720000000001</v>
      </c>
      <c r="E809" s="3">
        <v>-2.1207154866623199</v>
      </c>
      <c r="F809" s="3">
        <v>-2.1207154866623199</v>
      </c>
      <c r="G809" s="3">
        <v>54.621845</v>
      </c>
      <c r="H809" s="3">
        <v>-35.1817288900655</v>
      </c>
      <c r="I809" s="3">
        <v>55.168064000000001</v>
      </c>
      <c r="J809" s="3">
        <v>55.441173999999997</v>
      </c>
      <c r="K809" s="3">
        <v>53.893554999999999</v>
      </c>
      <c r="L809" s="3">
        <v>-35.1817288900655</v>
      </c>
    </row>
    <row r="810" spans="1:12" ht="15" customHeight="1" x14ac:dyDescent="0.25">
      <c r="A810" s="101">
        <v>43619</v>
      </c>
      <c r="B810" s="3">
        <v>53.893554999999999</v>
      </c>
      <c r="C810" s="99">
        <v>452932</v>
      </c>
      <c r="D810" s="3">
        <v>-0.72829000000000099</v>
      </c>
      <c r="E810" s="3">
        <v>-1.33333101435881</v>
      </c>
      <c r="F810" s="3">
        <v>-1.33333101435881</v>
      </c>
      <c r="G810" s="3">
        <v>53.893554999999999</v>
      </c>
      <c r="H810" s="3">
        <v>-36.0459710017454</v>
      </c>
      <c r="I810" s="3">
        <v>54.621845</v>
      </c>
      <c r="J810" s="3">
        <v>54.712879999999998</v>
      </c>
      <c r="K810" s="3">
        <v>53.711480000000002</v>
      </c>
      <c r="L810" s="3">
        <v>-36.0459710017454</v>
      </c>
    </row>
    <row r="811" spans="1:12" ht="15" customHeight="1" x14ac:dyDescent="0.25">
      <c r="A811" s="101">
        <v>43620</v>
      </c>
      <c r="B811" s="3">
        <v>55.623240000000003</v>
      </c>
      <c r="C811" s="99">
        <v>934730</v>
      </c>
      <c r="D811" s="3">
        <v>1.7296849999999999</v>
      </c>
      <c r="E811" s="3">
        <v>3.2094468438758699</v>
      </c>
      <c r="F811" s="3">
        <v>3.2094468438758699</v>
      </c>
      <c r="G811" s="3">
        <v>55.623240000000003</v>
      </c>
      <c r="H811" s="3">
        <v>-33.993400436529498</v>
      </c>
      <c r="I811" s="3">
        <v>54.075626</v>
      </c>
      <c r="J811" s="3">
        <v>56.169468000000002</v>
      </c>
      <c r="K811" s="3">
        <v>53.256298000000001</v>
      </c>
      <c r="L811" s="3">
        <v>-33.993400436529498</v>
      </c>
    </row>
    <row r="812" spans="1:12" ht="15" customHeight="1" x14ac:dyDescent="0.25">
      <c r="A812" s="101">
        <v>43621</v>
      </c>
      <c r="B812" s="3">
        <v>55.532209999999999</v>
      </c>
      <c r="C812" s="99">
        <v>747891</v>
      </c>
      <c r="D812" s="3">
        <v>-9.1030000000003497E-2</v>
      </c>
      <c r="E812" s="3">
        <v>-0.16365461630786199</v>
      </c>
      <c r="F812" s="3">
        <v>-0.16365461630786199</v>
      </c>
      <c r="G812" s="3">
        <v>55.532209999999999</v>
      </c>
      <c r="H812" s="3">
        <v>-34.101423283782999</v>
      </c>
      <c r="I812" s="3">
        <v>55.623240000000003</v>
      </c>
      <c r="J812" s="3">
        <v>57.261899999999997</v>
      </c>
      <c r="K812" s="3">
        <v>55.168064000000001</v>
      </c>
      <c r="L812" s="3">
        <v>-34.101423283782999</v>
      </c>
    </row>
    <row r="813" spans="1:12" ht="15" customHeight="1" x14ac:dyDescent="0.25">
      <c r="A813" s="101">
        <v>43623</v>
      </c>
      <c r="B813" s="3">
        <v>54.803919999999998</v>
      </c>
      <c r="C813" s="99">
        <v>1180224</v>
      </c>
      <c r="D813" s="3">
        <v>-0.72829000000000099</v>
      </c>
      <c r="E813" s="3">
        <v>-1.3114731072291199</v>
      </c>
      <c r="F813" s="3">
        <v>-1.3114731072291199</v>
      </c>
      <c r="G813" s="3">
        <v>54.803919999999998</v>
      </c>
      <c r="H813" s="3">
        <v>-34.965665395462899</v>
      </c>
      <c r="I813" s="3">
        <v>56.260497999999998</v>
      </c>
      <c r="J813" s="3">
        <v>56.897754999999997</v>
      </c>
      <c r="K813" s="3">
        <v>54.257697999999998</v>
      </c>
      <c r="L813" s="3">
        <v>-34.965665395462899</v>
      </c>
    </row>
    <row r="814" spans="1:12" ht="15" customHeight="1" x14ac:dyDescent="0.25">
      <c r="A814" s="101">
        <v>43626</v>
      </c>
      <c r="B814" s="3">
        <v>55.259099999999997</v>
      </c>
      <c r="C814" s="99">
        <v>447245</v>
      </c>
      <c r="D814" s="3">
        <v>0.45517999999999798</v>
      </c>
      <c r="E814" s="3">
        <v>0.830561025561671</v>
      </c>
      <c r="F814" s="3">
        <v>0.830561025561671</v>
      </c>
      <c r="G814" s="3">
        <v>55.259099999999997</v>
      </c>
      <c r="H814" s="3">
        <v>-34.425515559004197</v>
      </c>
      <c r="I814" s="3">
        <v>54.803919999999998</v>
      </c>
      <c r="J814" s="3">
        <v>55.532209999999999</v>
      </c>
      <c r="K814" s="3">
        <v>54.621845</v>
      </c>
      <c r="L814" s="3">
        <v>-34.425515559004197</v>
      </c>
    </row>
    <row r="815" spans="1:12" ht="15" customHeight="1" x14ac:dyDescent="0.25">
      <c r="A815" s="101">
        <v>43627</v>
      </c>
      <c r="B815" s="3">
        <v>54.894955000000003</v>
      </c>
      <c r="C815" s="99">
        <v>281937</v>
      </c>
      <c r="D815" s="3">
        <v>-0.364144999999993</v>
      </c>
      <c r="E815" s="3">
        <v>-0.65897743539071696</v>
      </c>
      <c r="F815" s="3">
        <v>-0.65897743539071696</v>
      </c>
      <c r="G815" s="3">
        <v>54.894955000000003</v>
      </c>
      <c r="H815" s="3">
        <v>-34.857636614844203</v>
      </c>
      <c r="I815" s="3">
        <v>55.441173999999997</v>
      </c>
      <c r="J815" s="3">
        <v>55.714283000000002</v>
      </c>
      <c r="K815" s="3">
        <v>54.803919999999998</v>
      </c>
      <c r="L815" s="3">
        <v>-34.857636614844203</v>
      </c>
    </row>
    <row r="816" spans="1:12" ht="15" customHeight="1" x14ac:dyDescent="0.25">
      <c r="A816" s="101">
        <v>43628</v>
      </c>
      <c r="B816" s="3">
        <v>54.075626</v>
      </c>
      <c r="C816" s="99">
        <v>456412</v>
      </c>
      <c r="D816" s="3">
        <v>-0.81932900000000297</v>
      </c>
      <c r="E816" s="3">
        <v>-1.4925397060622401</v>
      </c>
      <c r="F816" s="3">
        <v>-1.4925397060622401</v>
      </c>
      <c r="G816" s="3">
        <v>54.075626</v>
      </c>
      <c r="H816" s="3">
        <v>-35.829912253834998</v>
      </c>
      <c r="I816" s="3">
        <v>54.803919999999998</v>
      </c>
      <c r="J816" s="3">
        <v>55.168064000000001</v>
      </c>
      <c r="K816" s="3">
        <v>53.984591999999999</v>
      </c>
      <c r="L816" s="3">
        <v>-35.829912253834998</v>
      </c>
    </row>
    <row r="817" spans="1:12" ht="15" customHeight="1" x14ac:dyDescent="0.25">
      <c r="A817" s="101">
        <v>43629</v>
      </c>
      <c r="B817" s="3">
        <v>54.348736000000002</v>
      </c>
      <c r="C817" s="99">
        <v>457853</v>
      </c>
      <c r="D817" s="3">
        <v>0.27311000000000202</v>
      </c>
      <c r="E817" s="3">
        <v>0.50505194336538595</v>
      </c>
      <c r="F817" s="3">
        <v>0.50505194336538595</v>
      </c>
      <c r="G817" s="3">
        <v>54.348736000000002</v>
      </c>
      <c r="H817" s="3">
        <v>-35.505819978613701</v>
      </c>
      <c r="I817" s="3">
        <v>54.075626</v>
      </c>
      <c r="J817" s="3">
        <v>54.803919999999998</v>
      </c>
      <c r="K817" s="3">
        <v>53.711480000000002</v>
      </c>
      <c r="L817" s="3">
        <v>-35.505819978613701</v>
      </c>
    </row>
    <row r="818" spans="1:12" ht="15" customHeight="1" x14ac:dyDescent="0.25">
      <c r="A818" s="101">
        <v>43630</v>
      </c>
      <c r="B818" s="3">
        <v>54.530810000000002</v>
      </c>
      <c r="C818" s="99">
        <v>583297</v>
      </c>
      <c r="D818" s="3">
        <v>0.18207400000000001</v>
      </c>
      <c r="E818" s="3">
        <v>0.33501055111935202</v>
      </c>
      <c r="F818" s="3">
        <v>0.33501055111935202</v>
      </c>
      <c r="G818" s="3">
        <v>54.530810000000002</v>
      </c>
      <c r="H818" s="3">
        <v>-35.289757670684203</v>
      </c>
      <c r="I818" s="3">
        <v>54.621845</v>
      </c>
      <c r="J818" s="3">
        <v>55.987392</v>
      </c>
      <c r="K818" s="3">
        <v>54.257697999999998</v>
      </c>
      <c r="L818" s="3">
        <v>-35.289757670684203</v>
      </c>
    </row>
    <row r="819" spans="1:12" ht="15" customHeight="1" x14ac:dyDescent="0.25">
      <c r="A819" s="101">
        <v>43633</v>
      </c>
      <c r="B819" s="3">
        <v>53.984591999999999</v>
      </c>
      <c r="C819" s="99">
        <v>624031</v>
      </c>
      <c r="D819" s="3">
        <v>-0.54621800000000298</v>
      </c>
      <c r="E819" s="3">
        <v>-1.00166859799075</v>
      </c>
      <c r="F819" s="3">
        <v>-1.00166859799075</v>
      </c>
      <c r="G819" s="3">
        <v>53.984591999999999</v>
      </c>
      <c r="H819" s="3">
        <v>-35.937939847780697</v>
      </c>
      <c r="I819" s="3">
        <v>54.803919999999998</v>
      </c>
      <c r="J819" s="3">
        <v>55.168064000000001</v>
      </c>
      <c r="K819" s="3">
        <v>53.984591999999999</v>
      </c>
      <c r="L819" s="3">
        <v>-35.937939847780697</v>
      </c>
    </row>
    <row r="820" spans="1:12" ht="15" customHeight="1" x14ac:dyDescent="0.25">
      <c r="A820" s="101">
        <v>43634</v>
      </c>
      <c r="B820" s="3">
        <v>53.893554999999999</v>
      </c>
      <c r="C820" s="99">
        <v>681934</v>
      </c>
      <c r="D820" s="3">
        <v>-9.1037000000000007E-2</v>
      </c>
      <c r="E820" s="3">
        <v>-0.16863515426772599</v>
      </c>
      <c r="F820" s="3">
        <v>-0.16863515426772599</v>
      </c>
      <c r="G820" s="3">
        <v>53.893554999999999</v>
      </c>
      <c r="H820" s="3">
        <v>-36.0459710017454</v>
      </c>
      <c r="I820" s="3">
        <v>54.075626</v>
      </c>
      <c r="J820" s="3">
        <v>54.530810000000002</v>
      </c>
      <c r="K820" s="3">
        <v>52.983192000000003</v>
      </c>
      <c r="L820" s="3">
        <v>-36.0459710017454</v>
      </c>
    </row>
    <row r="821" spans="1:12" ht="15" customHeight="1" x14ac:dyDescent="0.25">
      <c r="A821" s="101">
        <v>43635</v>
      </c>
      <c r="B821" s="3">
        <v>53.620449999999998</v>
      </c>
      <c r="C821" s="99">
        <v>389693</v>
      </c>
      <c r="D821" s="3">
        <v>-0.27310500000000099</v>
      </c>
      <c r="E821" s="3">
        <v>-0.50674890531900996</v>
      </c>
      <c r="F821" s="3">
        <v>-0.50674890531900996</v>
      </c>
      <c r="G821" s="3">
        <v>53.620449999999998</v>
      </c>
      <c r="H821" s="3">
        <v>-36.370057343601502</v>
      </c>
      <c r="I821" s="3">
        <v>53.893554999999999</v>
      </c>
      <c r="J821" s="3">
        <v>54.166663999999997</v>
      </c>
      <c r="K821" s="3">
        <v>52.983192000000003</v>
      </c>
      <c r="L821" s="3">
        <v>-36.370057343601502</v>
      </c>
    </row>
    <row r="822" spans="1:12" ht="15" customHeight="1" x14ac:dyDescent="0.25">
      <c r="A822" s="101">
        <v>43636</v>
      </c>
      <c r="B822" s="3">
        <v>52.254899999999999</v>
      </c>
      <c r="C822" s="99">
        <v>1199793</v>
      </c>
      <c r="D822" s="3">
        <v>-1.36554999999999</v>
      </c>
      <c r="E822" s="3">
        <v>-2.5466962698000399</v>
      </c>
      <c r="F822" s="3">
        <v>-2.5466962698000399</v>
      </c>
      <c r="G822" s="3">
        <v>52.254899999999999</v>
      </c>
      <c r="H822" s="3">
        <v>-37.9905187197079</v>
      </c>
      <c r="I822" s="3">
        <v>53.165264000000001</v>
      </c>
      <c r="J822" s="3">
        <v>54.257697999999998</v>
      </c>
      <c r="K822" s="3">
        <v>51.890749999999997</v>
      </c>
      <c r="L822" s="3">
        <v>-37.9905187197079</v>
      </c>
    </row>
    <row r="823" spans="1:12" ht="15" customHeight="1" x14ac:dyDescent="0.25">
      <c r="A823" s="101">
        <v>43640</v>
      </c>
      <c r="B823" s="3">
        <v>51.071426000000002</v>
      </c>
      <c r="C823" s="99">
        <v>843184</v>
      </c>
      <c r="D823" s="3">
        <v>-1.1834739999999899</v>
      </c>
      <c r="E823" s="3">
        <v>-2.2648096159403202</v>
      </c>
      <c r="F823" s="3">
        <v>-2.2648096159403202</v>
      </c>
      <c r="G823" s="3">
        <v>51.071426000000002</v>
      </c>
      <c r="H823" s="3">
        <v>-39.394915414538701</v>
      </c>
      <c r="I823" s="3">
        <v>52.254899999999999</v>
      </c>
      <c r="J823" s="3">
        <v>52.619045</v>
      </c>
      <c r="K823" s="3">
        <v>51.071426000000002</v>
      </c>
      <c r="L823" s="3">
        <v>-39.394915414538701</v>
      </c>
    </row>
    <row r="824" spans="1:12" ht="15" customHeight="1" x14ac:dyDescent="0.25">
      <c r="A824" s="101">
        <v>43641</v>
      </c>
      <c r="B824" s="3">
        <v>51.253498</v>
      </c>
      <c r="C824" s="99">
        <v>649065</v>
      </c>
      <c r="D824" s="3">
        <v>0.18207199999999801</v>
      </c>
      <c r="E824" s="3">
        <v>0.356504633334497</v>
      </c>
      <c r="F824" s="3">
        <v>0.356504633334497</v>
      </c>
      <c r="G824" s="3">
        <v>51.253498</v>
      </c>
      <c r="H824" s="3">
        <v>-39.178855479955203</v>
      </c>
      <c r="I824" s="3">
        <v>51.071426000000002</v>
      </c>
      <c r="J824" s="3">
        <v>52.072825999999999</v>
      </c>
      <c r="K824" s="3">
        <v>50.070025999999999</v>
      </c>
      <c r="L824" s="3">
        <v>-39.178855479955203</v>
      </c>
    </row>
    <row r="825" spans="1:12" ht="15" customHeight="1" x14ac:dyDescent="0.25">
      <c r="A825" s="101">
        <v>43642</v>
      </c>
      <c r="B825" s="3">
        <v>51.617645000000003</v>
      </c>
      <c r="C825" s="99">
        <v>339953</v>
      </c>
      <c r="D825" s="3">
        <v>0.364147000000002</v>
      </c>
      <c r="E825" s="3">
        <v>0.71048223869520899</v>
      </c>
      <c r="F825" s="3">
        <v>0.71048223869520899</v>
      </c>
      <c r="G825" s="3">
        <v>51.617645000000003</v>
      </c>
      <c r="H825" s="3">
        <v>-38.746732050769097</v>
      </c>
      <c r="I825" s="3">
        <v>50.98039</v>
      </c>
      <c r="J825" s="3">
        <v>52.254899999999999</v>
      </c>
      <c r="K825" s="3">
        <v>50.88935</v>
      </c>
      <c r="L825" s="3">
        <v>-38.746732050769097</v>
      </c>
    </row>
    <row r="826" spans="1:12" ht="15" customHeight="1" x14ac:dyDescent="0.25">
      <c r="A826" s="101">
        <v>43643</v>
      </c>
      <c r="B826" s="3">
        <v>50.98039</v>
      </c>
      <c r="C826" s="99">
        <v>1823786</v>
      </c>
      <c r="D826" s="3">
        <v>-0.63725500000000301</v>
      </c>
      <c r="E826" s="3">
        <v>-1.2345681404101301</v>
      </c>
      <c r="F826" s="3">
        <v>-1.2345681404101301</v>
      </c>
      <c r="G826" s="3">
        <v>50.98039</v>
      </c>
      <c r="H826" s="3">
        <v>-39.502945381830401</v>
      </c>
      <c r="I826" s="3">
        <v>51.435574000000003</v>
      </c>
      <c r="J826" s="3">
        <v>51.799720000000001</v>
      </c>
      <c r="K826" s="3">
        <v>49.341732</v>
      </c>
      <c r="L826" s="3">
        <v>-39.502945381830401</v>
      </c>
    </row>
    <row r="827" spans="1:12" ht="15" customHeight="1" x14ac:dyDescent="0.25">
      <c r="A827" s="101">
        <v>43644</v>
      </c>
      <c r="B827" s="3">
        <v>51.708680000000001</v>
      </c>
      <c r="C827" s="99">
        <v>764859</v>
      </c>
      <c r="D827" s="3">
        <v>0.72829000000000099</v>
      </c>
      <c r="E827" s="3">
        <v>1.4285689065933</v>
      </c>
      <c r="F827" s="3">
        <v>1.4285689065933</v>
      </c>
      <c r="G827" s="3">
        <v>51.708680000000001</v>
      </c>
      <c r="H827" s="3">
        <v>-38.638703270150501</v>
      </c>
      <c r="I827" s="3">
        <v>51.162464</v>
      </c>
      <c r="J827" s="3">
        <v>52.983192000000003</v>
      </c>
      <c r="K827" s="3">
        <v>51.162464</v>
      </c>
      <c r="L827" s="3">
        <v>-38.638703270150501</v>
      </c>
    </row>
    <row r="828" spans="1:12" ht="15" customHeight="1" x14ac:dyDescent="0.25">
      <c r="A828" s="101">
        <v>43647</v>
      </c>
      <c r="B828" s="3">
        <v>53.347335999999999</v>
      </c>
      <c r="C828" s="99">
        <v>769628</v>
      </c>
      <c r="D828" s="3">
        <v>1.6386559999999899</v>
      </c>
      <c r="E828" s="3">
        <v>3.1690153374636498</v>
      </c>
      <c r="F828" s="3">
        <v>3.1690153374636498</v>
      </c>
      <c r="G828" s="3">
        <v>53.347335999999999</v>
      </c>
      <c r="H828" s="3">
        <v>-36.694154365514997</v>
      </c>
      <c r="I828" s="3">
        <v>51.890749999999997</v>
      </c>
      <c r="J828" s="3">
        <v>53.529407999999997</v>
      </c>
      <c r="K828" s="3">
        <v>51.890749999999997</v>
      </c>
      <c r="L828" s="3">
        <v>-36.694154365514997</v>
      </c>
    </row>
    <row r="829" spans="1:12" ht="15" customHeight="1" x14ac:dyDescent="0.25">
      <c r="A829" s="101">
        <v>43648</v>
      </c>
      <c r="B829" s="3">
        <v>52.528008</v>
      </c>
      <c r="C829" s="99">
        <v>514652</v>
      </c>
      <c r="D829" s="3">
        <v>-0.81932799999999795</v>
      </c>
      <c r="E829" s="3">
        <v>-1.53583676605707</v>
      </c>
      <c r="F829" s="3">
        <v>-1.53583676605707</v>
      </c>
      <c r="G829" s="3">
        <v>52.528008</v>
      </c>
      <c r="H829" s="3">
        <v>-37.666428817832703</v>
      </c>
      <c r="I829" s="3">
        <v>52.983192000000003</v>
      </c>
      <c r="J829" s="3">
        <v>53.347335999999999</v>
      </c>
      <c r="K829" s="3">
        <v>51.799720000000001</v>
      </c>
      <c r="L829" s="3">
        <v>-37.666428817832703</v>
      </c>
    </row>
    <row r="830" spans="1:12" ht="15" customHeight="1" x14ac:dyDescent="0.25">
      <c r="A830" s="101">
        <v>43649</v>
      </c>
      <c r="B830" s="3">
        <v>53.438374000000003</v>
      </c>
      <c r="C830" s="99">
        <v>785439</v>
      </c>
      <c r="D830" s="3">
        <v>0.91036600000000301</v>
      </c>
      <c r="E830" s="3">
        <v>1.73310588895738</v>
      </c>
      <c r="F830" s="3">
        <v>1.73310588895738</v>
      </c>
      <c r="G830" s="3">
        <v>53.438374000000003</v>
      </c>
      <c r="H830" s="3">
        <v>-36.586122024877099</v>
      </c>
      <c r="I830" s="3">
        <v>52.801116999999998</v>
      </c>
      <c r="J830" s="3">
        <v>53.893554999999999</v>
      </c>
      <c r="K830" s="3">
        <v>52.072825999999999</v>
      </c>
      <c r="L830" s="3">
        <v>-36.586122024877099</v>
      </c>
    </row>
    <row r="831" spans="1:12" ht="15" customHeight="1" x14ac:dyDescent="0.25">
      <c r="A831" s="101">
        <v>43650</v>
      </c>
      <c r="B831" s="3">
        <v>52.710082999999997</v>
      </c>
      <c r="C831" s="99">
        <v>549814</v>
      </c>
      <c r="D831" s="3">
        <v>-0.72829100000000502</v>
      </c>
      <c r="E831" s="3">
        <v>-1.36286145233387</v>
      </c>
      <c r="F831" s="3">
        <v>-1.36286145233387</v>
      </c>
      <c r="G831" s="3">
        <v>52.710082999999997</v>
      </c>
      <c r="H831" s="3">
        <v>-37.450365323230102</v>
      </c>
      <c r="I831" s="3">
        <v>53.711480000000002</v>
      </c>
      <c r="J831" s="3">
        <v>53.893554999999999</v>
      </c>
      <c r="K831" s="3">
        <v>52.436973999999999</v>
      </c>
      <c r="L831" s="3">
        <v>-37.450365323230102</v>
      </c>
    </row>
    <row r="832" spans="1:12" ht="15" customHeight="1" x14ac:dyDescent="0.25">
      <c r="A832" s="101">
        <v>43651</v>
      </c>
      <c r="B832" s="3">
        <v>52.436973999999999</v>
      </c>
      <c r="C832" s="99">
        <v>470372</v>
      </c>
      <c r="D832" s="3">
        <v>-0.27310899999999799</v>
      </c>
      <c r="E832" s="3">
        <v>-0.51813426285061104</v>
      </c>
      <c r="F832" s="3">
        <v>-0.51813426285061104</v>
      </c>
      <c r="G832" s="3">
        <v>52.436973999999999</v>
      </c>
      <c r="H832" s="3">
        <v>-37.774456411778303</v>
      </c>
      <c r="I832" s="3">
        <v>52.619045</v>
      </c>
      <c r="J832" s="3">
        <v>53.074223000000003</v>
      </c>
      <c r="K832" s="3">
        <v>51.890749999999997</v>
      </c>
      <c r="L832" s="3">
        <v>-37.774456411778303</v>
      </c>
    </row>
    <row r="833" spans="1:12" ht="15" customHeight="1" x14ac:dyDescent="0.25">
      <c r="A833" s="101">
        <v>43654</v>
      </c>
      <c r="B833" s="3">
        <v>52.528008</v>
      </c>
      <c r="C833" s="99">
        <v>458298</v>
      </c>
      <c r="D833" s="3">
        <v>9.1034000000000503E-2</v>
      </c>
      <c r="E833" s="3">
        <v>0.17360650902549199</v>
      </c>
      <c r="F833" s="3">
        <v>0.17360650902549199</v>
      </c>
      <c r="G833" s="3">
        <v>52.528008</v>
      </c>
      <c r="H833" s="3">
        <v>-37.666428817832703</v>
      </c>
      <c r="I833" s="3">
        <v>52.436973999999999</v>
      </c>
      <c r="J833" s="3">
        <v>53.529407999999997</v>
      </c>
      <c r="K833" s="3">
        <v>52.345936000000002</v>
      </c>
      <c r="L833" s="3">
        <v>-37.666428817832703</v>
      </c>
    </row>
    <row r="834" spans="1:12" ht="15" customHeight="1" x14ac:dyDescent="0.25">
      <c r="A834" s="101">
        <v>43655</v>
      </c>
      <c r="B834" s="3">
        <v>52.528008</v>
      </c>
      <c r="C834" s="99">
        <v>649664</v>
      </c>
      <c r="D834" s="3"/>
      <c r="E834" s="3"/>
      <c r="F834" s="3"/>
      <c r="G834" s="3">
        <v>52.528008</v>
      </c>
      <c r="H834" s="3">
        <v>-37.666428817832703</v>
      </c>
      <c r="I834" s="3">
        <v>52.619045</v>
      </c>
      <c r="J834" s="3">
        <v>52.801116999999998</v>
      </c>
      <c r="K834" s="3">
        <v>51.617645000000003</v>
      </c>
      <c r="L834" s="3">
        <v>-37.666428817832703</v>
      </c>
    </row>
    <row r="835" spans="1:12" ht="15" customHeight="1" x14ac:dyDescent="0.25">
      <c r="A835" s="101">
        <v>43656</v>
      </c>
      <c r="B835" s="3">
        <v>53.165264000000001</v>
      </c>
      <c r="C835" s="99">
        <v>517351</v>
      </c>
      <c r="D835" s="3">
        <v>0.63725600000000004</v>
      </c>
      <c r="E835" s="3">
        <v>1.2131737415209001</v>
      </c>
      <c r="F835" s="3">
        <v>1.2131737415209001</v>
      </c>
      <c r="G835" s="3">
        <v>53.165264000000001</v>
      </c>
      <c r="H835" s="3">
        <v>-36.910214300098403</v>
      </c>
      <c r="I835" s="3">
        <v>52.528008</v>
      </c>
      <c r="J835" s="3">
        <v>53.711480000000002</v>
      </c>
      <c r="K835" s="3">
        <v>52.345936000000002</v>
      </c>
      <c r="L835" s="3">
        <v>-36.910214300098403</v>
      </c>
    </row>
    <row r="836" spans="1:12" ht="15" customHeight="1" x14ac:dyDescent="0.25">
      <c r="A836" s="101">
        <v>43657</v>
      </c>
      <c r="B836" s="3">
        <v>52.619045</v>
      </c>
      <c r="C836" s="99">
        <v>498927</v>
      </c>
      <c r="D836" s="3">
        <v>-0.54621900000000001</v>
      </c>
      <c r="E836" s="3">
        <v>-1.0273982651529701</v>
      </c>
      <c r="F836" s="3">
        <v>-1.0273982651529701</v>
      </c>
      <c r="G836" s="3">
        <v>52.619045</v>
      </c>
      <c r="H836" s="3">
        <v>-37.5583976638679</v>
      </c>
      <c r="I836" s="3">
        <v>53.165264000000001</v>
      </c>
      <c r="J836" s="3">
        <v>53.529407999999997</v>
      </c>
      <c r="K836" s="3">
        <v>51.981789999999997</v>
      </c>
      <c r="L836" s="3">
        <v>-37.5583976638679</v>
      </c>
    </row>
    <row r="837" spans="1:12" ht="15" customHeight="1" x14ac:dyDescent="0.25">
      <c r="A837" s="101">
        <v>43658</v>
      </c>
      <c r="B837" s="3">
        <v>48.704479999999997</v>
      </c>
      <c r="C837" s="99">
        <v>1931717</v>
      </c>
      <c r="D837" s="3">
        <v>-3.9145650000000001</v>
      </c>
      <c r="E837" s="3">
        <v>-7.4394451666692198</v>
      </c>
      <c r="F837" s="3">
        <v>-7.4394451666692198</v>
      </c>
      <c r="G837" s="3">
        <v>48.704479999999997</v>
      </c>
      <c r="H837" s="3">
        <v>-42.203706430854098</v>
      </c>
      <c r="I837" s="3">
        <v>52.345936000000002</v>
      </c>
      <c r="J837" s="3">
        <v>52.619045</v>
      </c>
      <c r="K837" s="3">
        <v>48.522404000000002</v>
      </c>
      <c r="L837" s="3">
        <v>-42.203706430854098</v>
      </c>
    </row>
    <row r="838" spans="1:12" ht="15" customHeight="1" x14ac:dyDescent="0.25">
      <c r="A838" s="101">
        <v>43661</v>
      </c>
      <c r="B838" s="3">
        <v>51.344535999999998</v>
      </c>
      <c r="C838" s="99">
        <v>1581660</v>
      </c>
      <c r="D838" s="3">
        <v>2.640056</v>
      </c>
      <c r="E838" s="3">
        <v>5.4205609011737703</v>
      </c>
      <c r="F838" s="3">
        <v>5.4205609011737703</v>
      </c>
      <c r="G838" s="3">
        <v>51.344535999999998</v>
      </c>
      <c r="H838" s="3">
        <v>-39.070823139317397</v>
      </c>
      <c r="I838" s="3">
        <v>48.886555000000001</v>
      </c>
      <c r="J838" s="3">
        <v>51.617645000000003</v>
      </c>
      <c r="K838" s="3">
        <v>48.704479999999997</v>
      </c>
      <c r="L838" s="3">
        <v>-39.070823139317397</v>
      </c>
    </row>
    <row r="839" spans="1:12" ht="15" customHeight="1" x14ac:dyDescent="0.25">
      <c r="A839" s="101">
        <v>43662</v>
      </c>
      <c r="B839" s="3">
        <v>51.526603999999999</v>
      </c>
      <c r="C839" s="99">
        <v>620468</v>
      </c>
      <c r="D839" s="3">
        <v>0.18206800000000101</v>
      </c>
      <c r="E839" s="3">
        <v>0.35460053626739002</v>
      </c>
      <c r="F839" s="3">
        <v>0.35460053626739002</v>
      </c>
      <c r="G839" s="3">
        <v>51.526603999999999</v>
      </c>
      <c r="H839" s="3">
        <v>-38.854767951426098</v>
      </c>
      <c r="I839" s="3">
        <v>51.253498</v>
      </c>
      <c r="J839" s="3">
        <v>51.981789999999997</v>
      </c>
      <c r="K839" s="3">
        <v>50.616239999999998</v>
      </c>
      <c r="L839" s="3">
        <v>-38.854767951426098</v>
      </c>
    </row>
    <row r="840" spans="1:12" ht="15" customHeight="1" x14ac:dyDescent="0.25">
      <c r="A840" s="101">
        <v>43663</v>
      </c>
      <c r="B840" s="3">
        <v>51.617645000000003</v>
      </c>
      <c r="C840" s="99">
        <v>846388</v>
      </c>
      <c r="D840" s="3">
        <v>9.1041000000004105E-2</v>
      </c>
      <c r="E840" s="3">
        <v>0.176687367170558</v>
      </c>
      <c r="F840" s="3">
        <v>0.176687367170558</v>
      </c>
      <c r="G840" s="3">
        <v>51.617645000000003</v>
      </c>
      <c r="H840" s="3">
        <v>-38.746732050769097</v>
      </c>
      <c r="I840" s="3">
        <v>51.526603999999999</v>
      </c>
      <c r="J840" s="3">
        <v>51.617645000000003</v>
      </c>
      <c r="K840" s="3">
        <v>50.252097999999997</v>
      </c>
      <c r="L840" s="3">
        <v>-38.746732050769097</v>
      </c>
    </row>
    <row r="841" spans="1:12" ht="15" customHeight="1" x14ac:dyDescent="0.25">
      <c r="A841" s="101">
        <v>43664</v>
      </c>
      <c r="B841" s="3">
        <v>51.799720000000001</v>
      </c>
      <c r="C841" s="99">
        <v>656360</v>
      </c>
      <c r="D841" s="3">
        <v>0.18207499999999699</v>
      </c>
      <c r="E841" s="3">
        <v>0.35273790580720998</v>
      </c>
      <c r="F841" s="3">
        <v>0.35273790580720998</v>
      </c>
      <c r="G841" s="3">
        <v>51.799720000000001</v>
      </c>
      <c r="H841" s="3">
        <v>-38.530668556166603</v>
      </c>
      <c r="I841" s="3">
        <v>50.98039</v>
      </c>
      <c r="J841" s="3">
        <v>52.16386</v>
      </c>
      <c r="K841" s="3">
        <v>50.434173999999999</v>
      </c>
      <c r="L841" s="3">
        <v>-38.530668556166603</v>
      </c>
    </row>
    <row r="842" spans="1:12" ht="15" customHeight="1" x14ac:dyDescent="0.25">
      <c r="A842" s="101">
        <v>43665</v>
      </c>
      <c r="B842" s="3">
        <v>52.528008</v>
      </c>
      <c r="C842" s="99">
        <v>3277464</v>
      </c>
      <c r="D842" s="3">
        <v>0.72828799999999905</v>
      </c>
      <c r="E842" s="3">
        <v>1.4059689897937699</v>
      </c>
      <c r="F842" s="3">
        <v>1.4059689897937699</v>
      </c>
      <c r="G842" s="3">
        <v>52.528008</v>
      </c>
      <c r="H842" s="3">
        <v>-37.666428817832703</v>
      </c>
      <c r="I842" s="3">
        <v>49.432769999999998</v>
      </c>
      <c r="J842" s="3">
        <v>53.165264000000001</v>
      </c>
      <c r="K842" s="3">
        <v>46.701680000000003</v>
      </c>
      <c r="L842" s="3">
        <v>-37.666428817832703</v>
      </c>
    </row>
    <row r="843" spans="1:12" ht="15" customHeight="1" x14ac:dyDescent="0.25">
      <c r="A843" s="101">
        <v>43668</v>
      </c>
      <c r="B843" s="3">
        <v>49.341732</v>
      </c>
      <c r="C843" s="99">
        <v>1937823</v>
      </c>
      <c r="D843" s="3">
        <v>-3.1862759999999901</v>
      </c>
      <c r="E843" s="3">
        <v>-6.0658610926193797</v>
      </c>
      <c r="F843" s="3">
        <v>-6.0658610926193797</v>
      </c>
      <c r="G843" s="3">
        <v>49.341732</v>
      </c>
      <c r="H843" s="3">
        <v>-41.447496659812003</v>
      </c>
      <c r="I843" s="3">
        <v>51.435574000000003</v>
      </c>
      <c r="J843" s="3">
        <v>51.708680000000001</v>
      </c>
      <c r="K843" s="3">
        <v>48.795513</v>
      </c>
      <c r="L843" s="3">
        <v>-41.447496659812003</v>
      </c>
    </row>
    <row r="844" spans="1:12" ht="15" customHeight="1" x14ac:dyDescent="0.25">
      <c r="A844" s="101">
        <v>43669</v>
      </c>
      <c r="B844" s="3">
        <v>51.253498</v>
      </c>
      <c r="C844" s="99">
        <v>1086723</v>
      </c>
      <c r="D844" s="3">
        <v>1.9117660000000001</v>
      </c>
      <c r="E844" s="3">
        <v>3.8745417367999901</v>
      </c>
      <c r="F844" s="3">
        <v>3.8745417367999901</v>
      </c>
      <c r="G844" s="3">
        <v>51.253498</v>
      </c>
      <c r="H844" s="3">
        <v>-39.178855479955203</v>
      </c>
      <c r="I844" s="3">
        <v>49.341732</v>
      </c>
      <c r="J844" s="3">
        <v>51.526603999999999</v>
      </c>
      <c r="K844" s="3">
        <v>48.795513</v>
      </c>
      <c r="L844" s="3">
        <v>-39.178855479955203</v>
      </c>
    </row>
    <row r="845" spans="1:12" ht="15" customHeight="1" x14ac:dyDescent="0.25">
      <c r="A845" s="101">
        <v>43670</v>
      </c>
      <c r="B845" s="3">
        <v>49.068626000000002</v>
      </c>
      <c r="C845" s="99">
        <v>944124</v>
      </c>
      <c r="D845" s="3">
        <v>-2.1848719999999902</v>
      </c>
      <c r="E845" s="3">
        <v>-4.2628739213077598</v>
      </c>
      <c r="F845" s="3">
        <v>-4.2628739213077598</v>
      </c>
      <c r="G845" s="3">
        <v>49.068626000000002</v>
      </c>
      <c r="H845" s="3">
        <v>-41.771584188341102</v>
      </c>
      <c r="I845" s="3">
        <v>50.707279999999997</v>
      </c>
      <c r="J845" s="3">
        <v>51.617645000000003</v>
      </c>
      <c r="K845" s="3">
        <v>48.886555000000001</v>
      </c>
      <c r="L845" s="3">
        <v>-41.771584188341102</v>
      </c>
    </row>
    <row r="846" spans="1:12" ht="15" customHeight="1" x14ac:dyDescent="0.25">
      <c r="A846" s="101">
        <v>43671</v>
      </c>
      <c r="B846" s="3">
        <v>47.885150000000003</v>
      </c>
      <c r="C846" s="99">
        <v>1013629</v>
      </c>
      <c r="D846" s="3">
        <v>-1.18347599999999</v>
      </c>
      <c r="E846" s="3">
        <v>-2.41187923215946</v>
      </c>
      <c r="F846" s="3">
        <v>-2.41187923215946</v>
      </c>
      <c r="G846" s="3">
        <v>47.885150000000003</v>
      </c>
      <c r="H846" s="3">
        <v>-43.175983256518002</v>
      </c>
      <c r="I846" s="3">
        <v>49.068626000000002</v>
      </c>
      <c r="J846" s="3">
        <v>49.250698</v>
      </c>
      <c r="K846" s="3">
        <v>47.247900000000001</v>
      </c>
      <c r="L846" s="3">
        <v>-43.175983256518002</v>
      </c>
    </row>
    <row r="847" spans="1:12" ht="15" customHeight="1" x14ac:dyDescent="0.25">
      <c r="A847" s="101">
        <v>43672</v>
      </c>
      <c r="B847" s="3">
        <v>49.523808000000002</v>
      </c>
      <c r="C847" s="99">
        <v>566694</v>
      </c>
      <c r="D847" s="3">
        <v>1.63865799999999</v>
      </c>
      <c r="E847" s="3">
        <v>3.4220588219938599</v>
      </c>
      <c r="F847" s="3">
        <v>3.4220588219938599</v>
      </c>
      <c r="G847" s="3">
        <v>49.523808000000002</v>
      </c>
      <c r="H847" s="3">
        <v>-41.231431978536399</v>
      </c>
      <c r="I847" s="3">
        <v>47.61204</v>
      </c>
      <c r="J847" s="3">
        <v>49.614840000000001</v>
      </c>
      <c r="K847" s="3">
        <v>47.61204</v>
      </c>
      <c r="L847" s="3">
        <v>-41.231431978536399</v>
      </c>
    </row>
    <row r="848" spans="1:12" ht="15" customHeight="1" x14ac:dyDescent="0.25">
      <c r="A848" s="101">
        <v>43675</v>
      </c>
      <c r="B848" s="3">
        <v>48.522404000000002</v>
      </c>
      <c r="C848" s="99">
        <v>357602</v>
      </c>
      <c r="D848" s="3">
        <v>-1.001404</v>
      </c>
      <c r="E848" s="3">
        <v>-2.0220658314481801</v>
      </c>
      <c r="F848" s="3">
        <v>-2.0220658314481801</v>
      </c>
      <c r="G848" s="3">
        <v>48.522404000000002</v>
      </c>
      <c r="H848" s="3">
        <v>-42.419771112129801</v>
      </c>
      <c r="I848" s="3">
        <v>49.614840000000001</v>
      </c>
      <c r="J848" s="3">
        <v>49.978990000000003</v>
      </c>
      <c r="K848" s="3">
        <v>48.340331999999997</v>
      </c>
      <c r="L848" s="3">
        <v>-42.419771112129801</v>
      </c>
    </row>
    <row r="849" spans="1:12" ht="15" customHeight="1" x14ac:dyDescent="0.25">
      <c r="A849" s="101">
        <v>43676</v>
      </c>
      <c r="B849" s="3">
        <v>47.703082999999999</v>
      </c>
      <c r="C849" s="99">
        <v>655254</v>
      </c>
      <c r="D849" s="3">
        <v>-0.81932100000000196</v>
      </c>
      <c r="E849" s="3">
        <v>-1.6885416476891699</v>
      </c>
      <c r="F849" s="3">
        <v>-1.6885416476891699</v>
      </c>
      <c r="G849" s="3">
        <v>47.703082999999999</v>
      </c>
      <c r="H849" s="3">
        <v>-43.392037257736199</v>
      </c>
      <c r="I849" s="3">
        <v>48.522404000000002</v>
      </c>
      <c r="J849" s="3">
        <v>48.795513</v>
      </c>
      <c r="K849" s="3">
        <v>47.429966</v>
      </c>
      <c r="L849" s="3">
        <v>-43.392037257736199</v>
      </c>
    </row>
    <row r="850" spans="1:12" ht="15" customHeight="1" x14ac:dyDescent="0.25">
      <c r="A850" s="101">
        <v>43677</v>
      </c>
      <c r="B850" s="3">
        <v>46.701680000000003</v>
      </c>
      <c r="C850" s="99">
        <v>847524</v>
      </c>
      <c r="D850" s="3">
        <v>-1.0014029999999901</v>
      </c>
      <c r="E850" s="3">
        <v>-2.0992416779435299</v>
      </c>
      <c r="F850" s="3">
        <v>-2.0992416779435299</v>
      </c>
      <c r="G850" s="3">
        <v>46.701680000000003</v>
      </c>
      <c r="H850" s="3">
        <v>-44.580375204656598</v>
      </c>
      <c r="I850" s="3">
        <v>47.976190000000003</v>
      </c>
      <c r="J850" s="3">
        <v>48.431370000000001</v>
      </c>
      <c r="K850" s="3">
        <v>46.610639999999997</v>
      </c>
      <c r="L850" s="3">
        <v>-44.580375204656598</v>
      </c>
    </row>
    <row r="851" spans="1:12" ht="15" customHeight="1" x14ac:dyDescent="0.25">
      <c r="A851" s="101">
        <v>43678</v>
      </c>
      <c r="B851" s="3">
        <v>46.064422999999998</v>
      </c>
      <c r="C851" s="99">
        <v>835988</v>
      </c>
      <c r="D851" s="3">
        <v>-0.63725700000000496</v>
      </c>
      <c r="E851" s="3">
        <v>-1.3645269292239699</v>
      </c>
      <c r="F851" s="3">
        <v>-1.3645269292239699</v>
      </c>
      <c r="G851" s="3">
        <v>46.064422999999998</v>
      </c>
      <c r="H851" s="3">
        <v>-45.336590909063901</v>
      </c>
      <c r="I851" s="3">
        <v>46.701680000000003</v>
      </c>
      <c r="J851" s="3">
        <v>47.429966</v>
      </c>
      <c r="K851" s="3">
        <v>45.791313000000002</v>
      </c>
      <c r="L851" s="3">
        <v>-45.336590909063901</v>
      </c>
    </row>
    <row r="852" spans="1:12" ht="15" customHeight="1" x14ac:dyDescent="0.25">
      <c r="A852" s="101">
        <v>43679</v>
      </c>
      <c r="B852" s="3">
        <v>45.290615000000003</v>
      </c>
      <c r="C852" s="99">
        <v>720524</v>
      </c>
      <c r="D852" s="3">
        <v>-0.77380799999999506</v>
      </c>
      <c r="E852" s="3">
        <v>-1.6798386902621001</v>
      </c>
      <c r="F852" s="3">
        <v>-1.6798386902621001</v>
      </c>
      <c r="G852" s="3">
        <v>45.290615000000003</v>
      </c>
      <c r="H852" s="3">
        <v>-46.2548480043897</v>
      </c>
      <c r="I852" s="3">
        <v>45.700279999999999</v>
      </c>
      <c r="J852" s="3">
        <v>46.246493999999998</v>
      </c>
      <c r="K852" s="3">
        <v>45.017505999999997</v>
      </c>
      <c r="L852" s="3">
        <v>-46.2548480043897</v>
      </c>
    </row>
    <row r="853" spans="1:12" ht="15" customHeight="1" x14ac:dyDescent="0.25">
      <c r="A853" s="101">
        <v>43682</v>
      </c>
      <c r="B853" s="3">
        <v>44.289214999999999</v>
      </c>
      <c r="C853" s="99">
        <v>674569</v>
      </c>
      <c r="D853" s="3">
        <v>-1.0014000000000001</v>
      </c>
      <c r="E853" s="3">
        <v>-2.21105410028105</v>
      </c>
      <c r="F853" s="3">
        <v>-2.21105410028105</v>
      </c>
      <c r="G853" s="3">
        <v>44.289214999999999</v>
      </c>
      <c r="H853" s="3">
        <v>-47.443182391290897</v>
      </c>
      <c r="I853" s="3">
        <v>45.609237999999998</v>
      </c>
      <c r="J853" s="3">
        <v>45.791313000000002</v>
      </c>
      <c r="K853" s="3">
        <v>43.879550000000002</v>
      </c>
      <c r="L853" s="3">
        <v>-47.443182391290897</v>
      </c>
    </row>
    <row r="854" spans="1:12" ht="15" customHeight="1" x14ac:dyDescent="0.25">
      <c r="A854" s="101">
        <v>43683</v>
      </c>
      <c r="B854" s="3">
        <v>43.970585</v>
      </c>
      <c r="C854" s="99">
        <v>1033585</v>
      </c>
      <c r="D854" s="3">
        <v>-0.31862999999999803</v>
      </c>
      <c r="E854" s="3">
        <v>-0.71943022697511505</v>
      </c>
      <c r="F854" s="3">
        <v>-0.71943022697511505</v>
      </c>
      <c r="G854" s="3">
        <v>43.970585</v>
      </c>
      <c r="H854" s="3">
        <v>-47.821292023504199</v>
      </c>
      <c r="I854" s="3">
        <v>44.289214999999999</v>
      </c>
      <c r="J854" s="3">
        <v>44.516807999999997</v>
      </c>
      <c r="K854" s="3">
        <v>43.788513000000002</v>
      </c>
      <c r="L854" s="3">
        <v>-47.821292023504199</v>
      </c>
    </row>
    <row r="855" spans="1:12" ht="15" customHeight="1" x14ac:dyDescent="0.25">
      <c r="A855" s="101">
        <v>43684</v>
      </c>
      <c r="B855" s="3">
        <v>44.152659999999997</v>
      </c>
      <c r="C855" s="99">
        <v>514099</v>
      </c>
      <c r="D855" s="3">
        <v>0.18207499999999699</v>
      </c>
      <c r="E855" s="3">
        <v>0.41408364250781199</v>
      </c>
      <c r="F855" s="3">
        <v>0.41408364250781199</v>
      </c>
      <c r="G855" s="3">
        <v>44.152659999999997</v>
      </c>
      <c r="H855" s="3">
        <v>-47.605228528901598</v>
      </c>
      <c r="I855" s="3">
        <v>44.152659999999997</v>
      </c>
      <c r="J855" s="3">
        <v>44.562325000000001</v>
      </c>
      <c r="K855" s="3">
        <v>43.515403999999997</v>
      </c>
      <c r="L855" s="3">
        <v>-47.605228528901598</v>
      </c>
    </row>
    <row r="856" spans="1:12" ht="15" customHeight="1" x14ac:dyDescent="0.25">
      <c r="A856" s="101">
        <v>43685</v>
      </c>
      <c r="B856" s="3">
        <v>43.742995999999998</v>
      </c>
      <c r="C856" s="99">
        <v>578305</v>
      </c>
      <c r="D856" s="3">
        <v>-0.40966399999999897</v>
      </c>
      <c r="E856" s="3">
        <v>-0.92783537843472697</v>
      </c>
      <c r="F856" s="3">
        <v>-0.92783537843472697</v>
      </c>
      <c r="G856" s="3">
        <v>43.742995999999998</v>
      </c>
      <c r="H856" s="3">
        <v>-48.091365755060401</v>
      </c>
      <c r="I856" s="3">
        <v>44.562325000000001</v>
      </c>
      <c r="J856" s="3">
        <v>44.835430000000002</v>
      </c>
      <c r="K856" s="3">
        <v>43.424365999999999</v>
      </c>
      <c r="L856" s="3">
        <v>-48.091365755060401</v>
      </c>
    </row>
    <row r="857" spans="1:12" ht="15" customHeight="1" x14ac:dyDescent="0.25">
      <c r="A857" s="101">
        <v>43686</v>
      </c>
      <c r="B857" s="3">
        <v>42.787112999999998</v>
      </c>
      <c r="C857" s="99">
        <v>523327</v>
      </c>
      <c r="D857" s="3">
        <v>-0.95588300000000004</v>
      </c>
      <c r="E857" s="3">
        <v>-2.1852252644057502</v>
      </c>
      <c r="F857" s="3">
        <v>-2.1852252644057502</v>
      </c>
      <c r="G857" s="3">
        <v>42.787112999999998</v>
      </c>
      <c r="H857" s="3">
        <v>-49.225686344988802</v>
      </c>
      <c r="I857" s="3">
        <v>43.879550000000002</v>
      </c>
      <c r="J857" s="3">
        <v>44.107140000000001</v>
      </c>
      <c r="K857" s="3">
        <v>42.650554999999997</v>
      </c>
      <c r="L857" s="3">
        <v>-49.225686344988802</v>
      </c>
    </row>
    <row r="858" spans="1:12" ht="15" customHeight="1" x14ac:dyDescent="0.25">
      <c r="A858" s="101">
        <v>43689</v>
      </c>
      <c r="B858" s="3">
        <v>42.969189999999998</v>
      </c>
      <c r="C858" s="99">
        <v>510015</v>
      </c>
      <c r="D858" s="3">
        <v>0.18207699999999899</v>
      </c>
      <c r="E858" s="3">
        <v>0.42554168120667502</v>
      </c>
      <c r="F858" s="3">
        <v>0.42554168120667502</v>
      </c>
      <c r="G858" s="3">
        <v>42.969189999999998</v>
      </c>
      <c r="H858" s="3">
        <v>-49.009620477040102</v>
      </c>
      <c r="I858" s="3">
        <v>42.787112999999998</v>
      </c>
      <c r="J858" s="3">
        <v>43.651960000000003</v>
      </c>
      <c r="K858" s="3">
        <v>42.514004</v>
      </c>
      <c r="L858" s="3">
        <v>-49.009620477040102</v>
      </c>
    </row>
    <row r="859" spans="1:12" ht="15" customHeight="1" x14ac:dyDescent="0.25">
      <c r="A859" s="101">
        <v>43690</v>
      </c>
      <c r="B859" s="3">
        <v>44.107140000000001</v>
      </c>
      <c r="C859" s="99">
        <v>604036</v>
      </c>
      <c r="D859" s="3">
        <v>1.13795</v>
      </c>
      <c r="E859" s="3">
        <v>2.6482928814808901</v>
      </c>
      <c r="F859" s="3">
        <v>2.6482928814808901</v>
      </c>
      <c r="G859" s="3">
        <v>44.107140000000001</v>
      </c>
      <c r="H859" s="3">
        <v>-47.659245885893498</v>
      </c>
      <c r="I859" s="3">
        <v>42.878146999999998</v>
      </c>
      <c r="J859" s="3">
        <v>44.698875000000001</v>
      </c>
      <c r="K859" s="3">
        <v>42.696075</v>
      </c>
      <c r="L859" s="3">
        <v>-47.659245885893498</v>
      </c>
    </row>
    <row r="860" spans="1:12" ht="15" customHeight="1" x14ac:dyDescent="0.25">
      <c r="A860" s="101">
        <v>43691</v>
      </c>
      <c r="B860" s="3">
        <v>42.923667999999999</v>
      </c>
      <c r="C860" s="99">
        <v>548676</v>
      </c>
      <c r="D860" s="3">
        <v>-1.1834720000000001</v>
      </c>
      <c r="E860" s="3">
        <v>-2.6831755584243302</v>
      </c>
      <c r="F860" s="3">
        <v>-2.6831755584243302</v>
      </c>
      <c r="G860" s="3">
        <v>42.923667999999999</v>
      </c>
      <c r="H860" s="3">
        <v>-49.063640207378199</v>
      </c>
      <c r="I860" s="3">
        <v>44.198174000000002</v>
      </c>
      <c r="J860" s="3">
        <v>44.744396000000002</v>
      </c>
      <c r="K860" s="3">
        <v>42.923667999999999</v>
      </c>
      <c r="L860" s="3">
        <v>-49.063640207378199</v>
      </c>
    </row>
    <row r="861" spans="1:12" ht="15" customHeight="1" x14ac:dyDescent="0.25">
      <c r="A861" s="101">
        <v>43692</v>
      </c>
      <c r="B861" s="3">
        <v>42.149856999999997</v>
      </c>
      <c r="C861" s="99">
        <v>631370</v>
      </c>
      <c r="D861" s="3">
        <v>-0.77381100000000202</v>
      </c>
      <c r="E861" s="3">
        <v>-1.8027606587582401</v>
      </c>
      <c r="F861" s="3">
        <v>-1.8027606587582401</v>
      </c>
      <c r="G861" s="3">
        <v>42.149856999999997</v>
      </c>
      <c r="H861" s="3">
        <v>-49.981900862723101</v>
      </c>
      <c r="I861" s="3">
        <v>43.014699999999998</v>
      </c>
      <c r="J861" s="3">
        <v>43.333329999999997</v>
      </c>
      <c r="K861" s="3">
        <v>41.876747000000002</v>
      </c>
      <c r="L861" s="3">
        <v>-49.981900862723101</v>
      </c>
    </row>
    <row r="862" spans="1:12" ht="15" customHeight="1" x14ac:dyDescent="0.25">
      <c r="A862" s="101">
        <v>43693</v>
      </c>
      <c r="B862" s="3">
        <v>43.697474999999997</v>
      </c>
      <c r="C862" s="99">
        <v>372007</v>
      </c>
      <c r="D862" s="3">
        <v>1.5476179999999999</v>
      </c>
      <c r="E862" s="3">
        <v>3.6717040344881702</v>
      </c>
      <c r="F862" s="3">
        <v>3.6717040344881702</v>
      </c>
      <c r="G862" s="3">
        <v>43.697474999999997</v>
      </c>
      <c r="H862" s="3">
        <v>-48.145384298725403</v>
      </c>
      <c r="I862" s="3">
        <v>42.149856999999997</v>
      </c>
      <c r="J862" s="3">
        <v>43.788513000000002</v>
      </c>
      <c r="K862" s="3">
        <v>42.149856999999997</v>
      </c>
      <c r="L862" s="3">
        <v>-48.145384298725403</v>
      </c>
    </row>
    <row r="863" spans="1:12" ht="15" customHeight="1" x14ac:dyDescent="0.25">
      <c r="A863" s="101">
        <v>43696</v>
      </c>
      <c r="B863" s="3">
        <v>43.105739999999997</v>
      </c>
      <c r="C863" s="99">
        <v>647279</v>
      </c>
      <c r="D863" s="3">
        <v>-0.59173499999999901</v>
      </c>
      <c r="E863" s="3">
        <v>-1.3541629121590999</v>
      </c>
      <c r="F863" s="3">
        <v>-1.3541629121590999</v>
      </c>
      <c r="G863" s="3">
        <v>43.105739999999997</v>
      </c>
      <c r="H863" s="3">
        <v>-48.847580272794701</v>
      </c>
      <c r="I863" s="3">
        <v>43.697474999999997</v>
      </c>
      <c r="J863" s="3">
        <v>44.562325000000001</v>
      </c>
      <c r="K863" s="3">
        <v>42.605040000000002</v>
      </c>
      <c r="L863" s="3">
        <v>-48.847580272794701</v>
      </c>
    </row>
    <row r="864" spans="1:12" ht="15" customHeight="1" x14ac:dyDescent="0.25">
      <c r="A864" s="101">
        <v>43697</v>
      </c>
      <c r="B864" s="3">
        <v>42.286409999999997</v>
      </c>
      <c r="C864" s="99">
        <v>606686</v>
      </c>
      <c r="D864" s="3">
        <v>-0.81933</v>
      </c>
      <c r="E864" s="3">
        <v>-1.9007445412142301</v>
      </c>
      <c r="F864" s="3">
        <v>-1.9007445412142301</v>
      </c>
      <c r="G864" s="3">
        <v>42.286409999999997</v>
      </c>
      <c r="H864" s="3">
        <v>-49.819857098458598</v>
      </c>
      <c r="I864" s="3">
        <v>43.014699999999998</v>
      </c>
      <c r="J864" s="3">
        <v>43.424365999999999</v>
      </c>
      <c r="K864" s="3">
        <v>42.195377000000001</v>
      </c>
      <c r="L864" s="3">
        <v>-49.819857098458598</v>
      </c>
    </row>
    <row r="865" spans="1:12" ht="15" customHeight="1" x14ac:dyDescent="0.25">
      <c r="A865" s="101">
        <v>43698</v>
      </c>
      <c r="B865" s="3">
        <v>42.605040000000002</v>
      </c>
      <c r="C865" s="99">
        <v>379058</v>
      </c>
      <c r="D865" s="3">
        <v>0.31863000000000502</v>
      </c>
      <c r="E865" s="3">
        <v>0.75350449470645797</v>
      </c>
      <c r="F865" s="3">
        <v>0.75350449470645797</v>
      </c>
      <c r="G865" s="3">
        <v>42.605040000000002</v>
      </c>
      <c r="H865" s="3">
        <v>-49.441747466245303</v>
      </c>
      <c r="I865" s="3">
        <v>42.331932000000002</v>
      </c>
      <c r="J865" s="3">
        <v>43.333329999999997</v>
      </c>
      <c r="K865" s="3">
        <v>42.331932000000002</v>
      </c>
      <c r="L865" s="3">
        <v>-49.441747466245303</v>
      </c>
    </row>
    <row r="866" spans="1:12" ht="15" customHeight="1" x14ac:dyDescent="0.25">
      <c r="A866" s="101">
        <v>43699</v>
      </c>
      <c r="B866" s="3">
        <v>42.377450000000003</v>
      </c>
      <c r="C866" s="99">
        <v>421903</v>
      </c>
      <c r="D866" s="3">
        <v>-0.22758999999999899</v>
      </c>
      <c r="E866" s="3">
        <v>-0.53418562686480198</v>
      </c>
      <c r="F866" s="3">
        <v>-0.53418562686480198</v>
      </c>
      <c r="G866" s="3">
        <v>42.377450000000003</v>
      </c>
      <c r="H866" s="3">
        <v>-49.711822384474701</v>
      </c>
      <c r="I866" s="3">
        <v>42.650554999999997</v>
      </c>
      <c r="J866" s="3">
        <v>43.014699999999998</v>
      </c>
      <c r="K866" s="3">
        <v>42.058819999999997</v>
      </c>
      <c r="L866" s="3">
        <v>-49.711822384474701</v>
      </c>
    </row>
    <row r="867" spans="1:12" ht="15" customHeight="1" x14ac:dyDescent="0.25">
      <c r="A867" s="101">
        <v>43700</v>
      </c>
      <c r="B867" s="3">
        <v>42.468487000000003</v>
      </c>
      <c r="C867" s="99">
        <v>416927</v>
      </c>
      <c r="D867" s="3">
        <v>9.1037000000000007E-2</v>
      </c>
      <c r="E867" s="3">
        <v>0.214824157659321</v>
      </c>
      <c r="F867" s="3">
        <v>0.214824157659321</v>
      </c>
      <c r="G867" s="3">
        <v>42.468487000000003</v>
      </c>
      <c r="H867" s="3">
        <v>-49.603791230509898</v>
      </c>
      <c r="I867" s="3">
        <v>42.468487000000003</v>
      </c>
      <c r="J867" s="3">
        <v>43.742995999999998</v>
      </c>
      <c r="K867" s="3">
        <v>42.468487000000003</v>
      </c>
      <c r="L867" s="3">
        <v>-49.603791230509898</v>
      </c>
    </row>
    <row r="868" spans="1:12" ht="15" customHeight="1" x14ac:dyDescent="0.25">
      <c r="A868" s="101">
        <v>43703</v>
      </c>
      <c r="B868" s="3">
        <v>42.286409999999997</v>
      </c>
      <c r="C868" s="99">
        <v>248463</v>
      </c>
      <c r="D868" s="3">
        <v>-0.18207700000000601</v>
      </c>
      <c r="E868" s="3">
        <v>-0.42873436955738198</v>
      </c>
      <c r="F868" s="3">
        <v>-0.42873436955738198</v>
      </c>
      <c r="G868" s="3">
        <v>42.286409999999997</v>
      </c>
      <c r="H868" s="3">
        <v>-49.819857098458598</v>
      </c>
      <c r="I868" s="3">
        <v>42.058819999999997</v>
      </c>
      <c r="J868" s="3">
        <v>42.832630000000002</v>
      </c>
      <c r="K868" s="3">
        <v>41.831229999999998</v>
      </c>
      <c r="L868" s="3">
        <v>-49.819857098458598</v>
      </c>
    </row>
    <row r="869" spans="1:12" ht="15" customHeight="1" x14ac:dyDescent="0.25">
      <c r="A869" s="101">
        <v>43704</v>
      </c>
      <c r="B869" s="3">
        <v>42.650554999999997</v>
      </c>
      <c r="C869" s="99">
        <v>311004</v>
      </c>
      <c r="D869" s="3">
        <v>0.364145</v>
      </c>
      <c r="E869" s="3">
        <v>0.86113954814324101</v>
      </c>
      <c r="F869" s="3">
        <v>0.86113954814324101</v>
      </c>
      <c r="G869" s="3">
        <v>42.650554999999997</v>
      </c>
      <c r="H869" s="3">
        <v>-49.387736042618599</v>
      </c>
      <c r="I869" s="3">
        <v>42.286409999999997</v>
      </c>
      <c r="J869" s="3">
        <v>43.151260000000001</v>
      </c>
      <c r="K869" s="3">
        <v>41.922263999999998</v>
      </c>
      <c r="L869" s="3">
        <v>-49.387736042618599</v>
      </c>
    </row>
    <row r="870" spans="1:12" ht="15" customHeight="1" x14ac:dyDescent="0.25">
      <c r="A870" s="101">
        <v>43705</v>
      </c>
      <c r="B870" s="3">
        <v>42.149856999999997</v>
      </c>
      <c r="C870" s="99">
        <v>259019</v>
      </c>
      <c r="D870" s="3">
        <v>-0.50069799999999898</v>
      </c>
      <c r="E870" s="3">
        <v>-1.1739542427994201</v>
      </c>
      <c r="F870" s="3">
        <v>-1.1739542427994201</v>
      </c>
      <c r="G870" s="3">
        <v>42.149856999999997</v>
      </c>
      <c r="H870" s="3">
        <v>-49.981900862723101</v>
      </c>
      <c r="I870" s="3">
        <v>42.605040000000002</v>
      </c>
      <c r="J870" s="3">
        <v>42.605040000000002</v>
      </c>
      <c r="K870" s="3">
        <v>41.967784999999999</v>
      </c>
      <c r="L870" s="3">
        <v>-49.981900862723101</v>
      </c>
    </row>
    <row r="871" spans="1:12" ht="15" customHeight="1" x14ac:dyDescent="0.25">
      <c r="A871" s="101">
        <v>43706</v>
      </c>
      <c r="B871" s="3">
        <v>42.923667999999999</v>
      </c>
      <c r="C871" s="99">
        <v>334482</v>
      </c>
      <c r="D871" s="3">
        <v>0.77381100000000202</v>
      </c>
      <c r="E871" s="3">
        <v>1.8358567622186599</v>
      </c>
      <c r="F871" s="3">
        <v>1.8358567622186599</v>
      </c>
      <c r="G871" s="3">
        <v>42.923667999999999</v>
      </c>
      <c r="H871" s="3">
        <v>-49.063640207378199</v>
      </c>
      <c r="I871" s="3">
        <v>42.149856999999997</v>
      </c>
      <c r="J871" s="3">
        <v>43.105739999999997</v>
      </c>
      <c r="K871" s="3">
        <v>42.149856999999997</v>
      </c>
      <c r="L871" s="3">
        <v>-49.063640207378199</v>
      </c>
    </row>
    <row r="872" spans="1:12" ht="15" customHeight="1" x14ac:dyDescent="0.25">
      <c r="A872" s="101">
        <v>43707</v>
      </c>
      <c r="B872" s="3">
        <v>43.242294000000001</v>
      </c>
      <c r="C872" s="99">
        <v>711659</v>
      </c>
      <c r="D872" s="3">
        <v>0.31862600000000102</v>
      </c>
      <c r="E872" s="3">
        <v>0.74230841595364006</v>
      </c>
      <c r="F872" s="3">
        <v>0.74230841595364006</v>
      </c>
      <c r="G872" s="3">
        <v>43.242294000000001</v>
      </c>
      <c r="H872" s="3">
        <v>-48.685535321857103</v>
      </c>
      <c r="I872" s="3">
        <v>42.787112999999998</v>
      </c>
      <c r="J872" s="3">
        <v>44.198174000000002</v>
      </c>
      <c r="K872" s="3">
        <v>42.787112999999998</v>
      </c>
      <c r="L872" s="3">
        <v>-48.685535321857103</v>
      </c>
    </row>
    <row r="873" spans="1:12" ht="15" customHeight="1" x14ac:dyDescent="0.25">
      <c r="A873" s="101">
        <v>43710</v>
      </c>
      <c r="B873" s="3">
        <v>43.697474999999997</v>
      </c>
      <c r="C873" s="99">
        <v>321431</v>
      </c>
      <c r="D873" s="3">
        <v>0.45518099999999601</v>
      </c>
      <c r="E873" s="3">
        <v>1.0526291690260401</v>
      </c>
      <c r="F873" s="3">
        <v>1.0526291690260401</v>
      </c>
      <c r="G873" s="3">
        <v>43.697474999999997</v>
      </c>
      <c r="H873" s="3">
        <v>-48.145384298725403</v>
      </c>
      <c r="I873" s="3">
        <v>43.242294000000001</v>
      </c>
      <c r="J873" s="3">
        <v>44.061622999999997</v>
      </c>
      <c r="K873" s="3">
        <v>43.151260000000001</v>
      </c>
      <c r="L873" s="3">
        <v>-48.145384298725403</v>
      </c>
    </row>
    <row r="874" spans="1:12" ht="15" customHeight="1" x14ac:dyDescent="0.25">
      <c r="A874" s="101">
        <v>43711</v>
      </c>
      <c r="B874" s="3">
        <v>43.742995999999998</v>
      </c>
      <c r="C874" s="99">
        <v>410267</v>
      </c>
      <c r="D874" s="3">
        <v>4.5521000000000797E-2</v>
      </c>
      <c r="E874" s="3">
        <v>0.10417306720811299</v>
      </c>
      <c r="F874" s="3">
        <v>0.10417306720811299</v>
      </c>
      <c r="G874" s="3">
        <v>43.742995999999998</v>
      </c>
      <c r="H874" s="3">
        <v>-48.091365755060401</v>
      </c>
      <c r="I874" s="3">
        <v>44.380253000000003</v>
      </c>
      <c r="J874" s="3">
        <v>44.380253000000003</v>
      </c>
      <c r="K874" s="3">
        <v>43.424365999999999</v>
      </c>
      <c r="L874" s="3">
        <v>-48.091365755060401</v>
      </c>
    </row>
    <row r="875" spans="1:12" ht="15" customHeight="1" x14ac:dyDescent="0.25">
      <c r="A875" s="101">
        <v>43712</v>
      </c>
      <c r="B875" s="3">
        <v>43.606439999999999</v>
      </c>
      <c r="C875" s="99">
        <v>470146</v>
      </c>
      <c r="D875" s="3">
        <v>-0.13655599999999801</v>
      </c>
      <c r="E875" s="3">
        <v>-0.31217797701830102</v>
      </c>
      <c r="F875" s="3">
        <v>-0.31217797701830102</v>
      </c>
      <c r="G875" s="3">
        <v>43.606439999999999</v>
      </c>
      <c r="H875" s="3">
        <v>-48.253413079344099</v>
      </c>
      <c r="I875" s="3">
        <v>43.697474999999997</v>
      </c>
      <c r="J875" s="3">
        <v>44.698875000000001</v>
      </c>
      <c r="K875" s="3">
        <v>43.515403999999997</v>
      </c>
      <c r="L875" s="3">
        <v>-48.253413079344099</v>
      </c>
    </row>
    <row r="876" spans="1:12" ht="15" customHeight="1" x14ac:dyDescent="0.25">
      <c r="A876" s="101">
        <v>43713</v>
      </c>
      <c r="B876" s="3">
        <v>45.017505999999997</v>
      </c>
      <c r="C876" s="99">
        <v>361832</v>
      </c>
      <c r="D876" s="3">
        <v>1.4110659999999899</v>
      </c>
      <c r="E876" s="3">
        <v>3.23591194328176</v>
      </c>
      <c r="F876" s="3">
        <v>3.23591194328176</v>
      </c>
      <c r="G876" s="3">
        <v>45.017505999999997</v>
      </c>
      <c r="H876" s="3">
        <v>-46.578939092937901</v>
      </c>
      <c r="I876" s="3">
        <v>44.926468</v>
      </c>
      <c r="J876" s="3">
        <v>45.245094000000002</v>
      </c>
      <c r="K876" s="3">
        <v>44.152659999999997</v>
      </c>
      <c r="L876" s="3">
        <v>-46.578939092937901</v>
      </c>
    </row>
    <row r="877" spans="1:12" ht="15" customHeight="1" x14ac:dyDescent="0.25">
      <c r="A877" s="101">
        <v>43714</v>
      </c>
      <c r="B877" s="3">
        <v>44.198174000000002</v>
      </c>
      <c r="C877" s="99">
        <v>327119</v>
      </c>
      <c r="D877" s="3">
        <v>-0.81933199999999495</v>
      </c>
      <c r="E877" s="3">
        <v>-1.82002974576156</v>
      </c>
      <c r="F877" s="3">
        <v>-1.82002974576156</v>
      </c>
      <c r="G877" s="3">
        <v>44.198174000000002</v>
      </c>
      <c r="H877" s="3">
        <v>-47.551218291947897</v>
      </c>
      <c r="I877" s="3">
        <v>45.017505999999997</v>
      </c>
      <c r="J877" s="3">
        <v>45.154060000000001</v>
      </c>
      <c r="K877" s="3">
        <v>43.925068000000003</v>
      </c>
      <c r="L877" s="3">
        <v>-47.551218291947897</v>
      </c>
    </row>
    <row r="878" spans="1:12" ht="15" customHeight="1" x14ac:dyDescent="0.25">
      <c r="A878" s="101">
        <v>43717</v>
      </c>
      <c r="B878" s="3">
        <v>45.973385</v>
      </c>
      <c r="C878" s="99">
        <v>491502</v>
      </c>
      <c r="D878" s="3">
        <v>1.7752109999999901</v>
      </c>
      <c r="E878" s="3">
        <v>4.0164804093490298</v>
      </c>
      <c r="F878" s="3">
        <v>4.0164804093490298</v>
      </c>
      <c r="G878" s="3">
        <v>45.973385</v>
      </c>
      <c r="H878" s="3">
        <v>-45.444623249701699</v>
      </c>
      <c r="I878" s="3">
        <v>44.243693999999998</v>
      </c>
      <c r="J878" s="3">
        <v>46.155459999999998</v>
      </c>
      <c r="K878" s="3">
        <v>44.243693999999998</v>
      </c>
      <c r="L878" s="3">
        <v>-45.444623249701699</v>
      </c>
    </row>
    <row r="879" spans="1:12" ht="15" customHeight="1" x14ac:dyDescent="0.25">
      <c r="A879" s="101">
        <v>43718</v>
      </c>
      <c r="B879" s="3">
        <v>49.159660000000002</v>
      </c>
      <c r="C879" s="99">
        <v>943467</v>
      </c>
      <c r="D879" s="3">
        <v>3.1862750000000002</v>
      </c>
      <c r="E879" s="3">
        <v>6.9306947922150997</v>
      </c>
      <c r="F879" s="3">
        <v>6.9306947922150997</v>
      </c>
      <c r="G879" s="3">
        <v>49.159660000000002</v>
      </c>
      <c r="H879" s="3">
        <v>-41.663556594395502</v>
      </c>
      <c r="I879" s="3">
        <v>46.064422999999998</v>
      </c>
      <c r="J879" s="3">
        <v>49.159660000000002</v>
      </c>
      <c r="K879" s="3">
        <v>45.427169999999997</v>
      </c>
      <c r="L879" s="3">
        <v>-41.663556594395502</v>
      </c>
    </row>
    <row r="880" spans="1:12" ht="15" customHeight="1" x14ac:dyDescent="0.25">
      <c r="A880" s="101">
        <v>43719</v>
      </c>
      <c r="B880" s="3">
        <v>46.701680000000003</v>
      </c>
      <c r="C880" s="99">
        <v>913357</v>
      </c>
      <c r="D880" s="3">
        <v>-2.4579799999999898</v>
      </c>
      <c r="E880" s="3">
        <v>-4.9999938974354103</v>
      </c>
      <c r="F880" s="3">
        <v>-4.9999938974354103</v>
      </c>
      <c r="G880" s="3">
        <v>46.701680000000003</v>
      </c>
      <c r="H880" s="3">
        <v>-44.580375204656598</v>
      </c>
      <c r="I880" s="3">
        <v>49.523808000000002</v>
      </c>
      <c r="J880" s="3">
        <v>50.252097999999997</v>
      </c>
      <c r="K880" s="3">
        <v>46.519604000000001</v>
      </c>
      <c r="L880" s="3">
        <v>-44.580375204656598</v>
      </c>
    </row>
    <row r="881" spans="1:12" ht="15" customHeight="1" x14ac:dyDescent="0.25">
      <c r="A881" s="101">
        <v>43720</v>
      </c>
      <c r="B881" s="3">
        <v>47.338932</v>
      </c>
      <c r="C881" s="99">
        <v>545610</v>
      </c>
      <c r="D881" s="3">
        <v>0.63725199999999604</v>
      </c>
      <c r="E881" s="3">
        <v>1.36451622297097</v>
      </c>
      <c r="F881" s="3">
        <v>1.36451622297097</v>
      </c>
      <c r="G881" s="3">
        <v>47.338932</v>
      </c>
      <c r="H881" s="3">
        <v>-43.824165433614397</v>
      </c>
      <c r="I881" s="3">
        <v>47.429966</v>
      </c>
      <c r="J881" s="3">
        <v>48.067222999999998</v>
      </c>
      <c r="K881" s="3">
        <v>46.701680000000003</v>
      </c>
      <c r="L881" s="3">
        <v>-43.824165433614397</v>
      </c>
    </row>
    <row r="882" spans="1:12" ht="15" customHeight="1" x14ac:dyDescent="0.25">
      <c r="A882" s="101">
        <v>43721</v>
      </c>
      <c r="B882" s="3">
        <v>48.431370000000001</v>
      </c>
      <c r="C882" s="99">
        <v>276360</v>
      </c>
      <c r="D882" s="3">
        <v>1.092438</v>
      </c>
      <c r="E882" s="3">
        <v>2.3076946476105502</v>
      </c>
      <c r="F882" s="3">
        <v>2.3076946476105502</v>
      </c>
      <c r="G882" s="3">
        <v>48.431370000000001</v>
      </c>
      <c r="H882" s="3">
        <v>-42.527798706075401</v>
      </c>
      <c r="I882" s="3">
        <v>47.338932</v>
      </c>
      <c r="J882" s="3">
        <v>48.704479999999997</v>
      </c>
      <c r="K882" s="3">
        <v>47.338932</v>
      </c>
      <c r="L882" s="3">
        <v>-42.527798706075401</v>
      </c>
    </row>
    <row r="883" spans="1:12" ht="15" customHeight="1" x14ac:dyDescent="0.25">
      <c r="A883" s="101">
        <v>43724</v>
      </c>
      <c r="B883" s="3">
        <v>47.429966</v>
      </c>
      <c r="C883" s="99">
        <v>324751</v>
      </c>
      <c r="D883" s="3">
        <v>-1.001404</v>
      </c>
      <c r="E883" s="3">
        <v>-2.0676763841287098</v>
      </c>
      <c r="F883" s="3">
        <v>-2.0676763841287098</v>
      </c>
      <c r="G883" s="3">
        <v>47.429966</v>
      </c>
      <c r="H883" s="3">
        <v>-43.716137839668797</v>
      </c>
      <c r="I883" s="3">
        <v>48.340331999999997</v>
      </c>
      <c r="J883" s="3">
        <v>48.340331999999997</v>
      </c>
      <c r="K883" s="3">
        <v>46.519604000000001</v>
      </c>
      <c r="L883" s="3">
        <v>-43.716137839668797</v>
      </c>
    </row>
    <row r="884" spans="1:12" ht="15" customHeight="1" x14ac:dyDescent="0.25">
      <c r="A884" s="101">
        <v>43725</v>
      </c>
      <c r="B884" s="3">
        <v>47.521008000000002</v>
      </c>
      <c r="C884" s="99">
        <v>285203</v>
      </c>
      <c r="D884" s="3">
        <v>9.1042000000001594E-2</v>
      </c>
      <c r="E884" s="3">
        <v>0.19195038006141099</v>
      </c>
      <c r="F884" s="3">
        <v>0.19195038006141099</v>
      </c>
      <c r="G884" s="3">
        <v>47.521008000000002</v>
      </c>
      <c r="H884" s="3">
        <v>-43.6081007523388</v>
      </c>
      <c r="I884" s="3">
        <v>47.156857000000002</v>
      </c>
      <c r="J884" s="3">
        <v>47.885150000000003</v>
      </c>
      <c r="K884" s="3">
        <v>46.883749999999999</v>
      </c>
      <c r="L884" s="3">
        <v>-43.6081007523388</v>
      </c>
    </row>
    <row r="885" spans="1:12" ht="15" customHeight="1" x14ac:dyDescent="0.25">
      <c r="A885" s="101">
        <v>43726</v>
      </c>
      <c r="B885" s="3">
        <v>47.703082999999999</v>
      </c>
      <c r="C885" s="99">
        <v>213625</v>
      </c>
      <c r="D885" s="3">
        <v>0.18207499999999699</v>
      </c>
      <c r="E885" s="3">
        <v>0.38314633393297098</v>
      </c>
      <c r="F885" s="3">
        <v>0.38314633393297098</v>
      </c>
      <c r="G885" s="3">
        <v>47.703082999999999</v>
      </c>
      <c r="H885" s="3">
        <v>-43.392037257736199</v>
      </c>
      <c r="I885" s="3">
        <v>47.521008000000002</v>
      </c>
      <c r="J885" s="3">
        <v>48.522404000000002</v>
      </c>
      <c r="K885" s="3">
        <v>47.429966</v>
      </c>
      <c r="L885" s="3">
        <v>-43.392037257736199</v>
      </c>
    </row>
    <row r="886" spans="1:12" ht="15" customHeight="1" x14ac:dyDescent="0.25">
      <c r="A886" s="101">
        <v>43727</v>
      </c>
      <c r="B886" s="3">
        <v>46.701680000000003</v>
      </c>
      <c r="C886" s="99">
        <v>202475</v>
      </c>
      <c r="D886" s="3">
        <v>-1.0014029999999901</v>
      </c>
      <c r="E886" s="3">
        <v>-2.0992416779435299</v>
      </c>
      <c r="F886" s="3">
        <v>-2.0992416779435299</v>
      </c>
      <c r="G886" s="3">
        <v>46.701680000000003</v>
      </c>
      <c r="H886" s="3">
        <v>-44.580375204656598</v>
      </c>
      <c r="I886" s="3">
        <v>46.883749999999999</v>
      </c>
      <c r="J886" s="3">
        <v>47.703082999999999</v>
      </c>
      <c r="K886" s="3">
        <v>46.519604000000001</v>
      </c>
      <c r="L886" s="3">
        <v>-44.580375204656598</v>
      </c>
    </row>
    <row r="887" spans="1:12" ht="15" customHeight="1" x14ac:dyDescent="0.25">
      <c r="A887" s="101">
        <v>43728</v>
      </c>
      <c r="B887" s="3">
        <v>45.973385</v>
      </c>
      <c r="C887" s="99">
        <v>440359</v>
      </c>
      <c r="D887" s="3">
        <v>-0.72829500000000202</v>
      </c>
      <c r="E887" s="3">
        <v>-1.5594621007210001</v>
      </c>
      <c r="F887" s="3">
        <v>-1.5594621007210001</v>
      </c>
      <c r="G887" s="3">
        <v>45.973385</v>
      </c>
      <c r="H887" s="3">
        <v>-45.444623249701699</v>
      </c>
      <c r="I887" s="3">
        <v>46.519604000000001</v>
      </c>
      <c r="J887" s="3">
        <v>47.156857000000002</v>
      </c>
      <c r="K887" s="3">
        <v>45.518203999999997</v>
      </c>
      <c r="L887" s="3">
        <v>-45.444623249701699</v>
      </c>
    </row>
    <row r="888" spans="1:12" ht="15" customHeight="1" x14ac:dyDescent="0.25">
      <c r="A888" s="101">
        <v>43731</v>
      </c>
      <c r="B888" s="3">
        <v>44.698875000000001</v>
      </c>
      <c r="C888" s="99">
        <v>288154</v>
      </c>
      <c r="D888" s="3">
        <v>-1.27450999999999</v>
      </c>
      <c r="E888" s="3">
        <v>-2.7722779168860399</v>
      </c>
      <c r="F888" s="3">
        <v>-2.7722779168860399</v>
      </c>
      <c r="G888" s="3">
        <v>44.698875000000001</v>
      </c>
      <c r="H888" s="3">
        <v>-46.9570499118242</v>
      </c>
      <c r="I888" s="3">
        <v>45.791313000000002</v>
      </c>
      <c r="J888" s="3">
        <v>45.973385</v>
      </c>
      <c r="K888" s="3">
        <v>44.289214999999999</v>
      </c>
      <c r="L888" s="3">
        <v>-46.9570499118242</v>
      </c>
    </row>
    <row r="889" spans="1:12" ht="15" customHeight="1" x14ac:dyDescent="0.25">
      <c r="A889" s="101">
        <v>43732</v>
      </c>
      <c r="B889" s="3">
        <v>45.154060000000001</v>
      </c>
      <c r="C889" s="99">
        <v>271905</v>
      </c>
      <c r="D889" s="3">
        <v>0.45518500000000001</v>
      </c>
      <c r="E889" s="3">
        <v>1.0183365912453</v>
      </c>
      <c r="F889" s="3">
        <v>1.0183365912453</v>
      </c>
      <c r="G889" s="3">
        <v>45.154060000000001</v>
      </c>
      <c r="H889" s="3">
        <v>-46.416894142000302</v>
      </c>
      <c r="I889" s="3">
        <v>44.607838000000001</v>
      </c>
      <c r="J889" s="3">
        <v>45.791313000000002</v>
      </c>
      <c r="K889" s="3">
        <v>44.516807999999997</v>
      </c>
      <c r="L889" s="3">
        <v>-46.416894142000302</v>
      </c>
    </row>
    <row r="890" spans="1:12" ht="15" customHeight="1" x14ac:dyDescent="0.25">
      <c r="A890" s="101">
        <v>43733</v>
      </c>
      <c r="B890" s="3">
        <v>44.835430000000002</v>
      </c>
      <c r="C890" s="99">
        <v>467804</v>
      </c>
      <c r="D890" s="3">
        <v>-0.31862999999999803</v>
      </c>
      <c r="E890" s="3">
        <v>-0.70565083184103095</v>
      </c>
      <c r="F890" s="3">
        <v>-0.70565083184103095</v>
      </c>
      <c r="G890" s="3">
        <v>44.835430000000002</v>
      </c>
      <c r="H890" s="3">
        <v>-46.795003774213598</v>
      </c>
      <c r="I890" s="3">
        <v>45.108539999999998</v>
      </c>
      <c r="J890" s="3">
        <v>45.427169999999997</v>
      </c>
      <c r="K890" s="3">
        <v>44.380253000000003</v>
      </c>
      <c r="L890" s="3">
        <v>-46.795003774213598</v>
      </c>
    </row>
    <row r="891" spans="1:12" ht="15" customHeight="1" x14ac:dyDescent="0.25">
      <c r="A891" s="101">
        <v>43734</v>
      </c>
      <c r="B891" s="3">
        <v>43.651960000000003</v>
      </c>
      <c r="C891" s="99">
        <v>284596</v>
      </c>
      <c r="D891" s="3">
        <v>-1.18346999999999</v>
      </c>
      <c r="E891" s="3">
        <v>-2.6395865947978998</v>
      </c>
      <c r="F891" s="3">
        <v>-2.6395865947978998</v>
      </c>
      <c r="G891" s="3">
        <v>43.651960000000003</v>
      </c>
      <c r="H891" s="3">
        <v>-48.1993957223522</v>
      </c>
      <c r="I891" s="3">
        <v>44.835430000000002</v>
      </c>
      <c r="J891" s="3">
        <v>45.063023000000001</v>
      </c>
      <c r="K891" s="3">
        <v>43.515403999999997</v>
      </c>
      <c r="L891" s="3">
        <v>-48.1993957223522</v>
      </c>
    </row>
    <row r="892" spans="1:12" ht="15" customHeight="1" x14ac:dyDescent="0.25">
      <c r="A892" s="101">
        <v>43735</v>
      </c>
      <c r="B892" s="3">
        <v>43.742995999999998</v>
      </c>
      <c r="C892" s="99">
        <v>307822</v>
      </c>
      <c r="D892" s="3">
        <v>9.1035999999995398E-2</v>
      </c>
      <c r="E892" s="3">
        <v>0.20854962755394399</v>
      </c>
      <c r="F892" s="3">
        <v>0.20854962755394399</v>
      </c>
      <c r="G892" s="3">
        <v>43.742995999999998</v>
      </c>
      <c r="H892" s="3">
        <v>-48.091365755060401</v>
      </c>
      <c r="I892" s="3">
        <v>43.560920000000003</v>
      </c>
      <c r="J892" s="3">
        <v>44.380253000000003</v>
      </c>
      <c r="K892" s="3">
        <v>43.28781</v>
      </c>
      <c r="L892" s="3">
        <v>-48.091365755060401</v>
      </c>
    </row>
    <row r="893" spans="1:12" ht="15" customHeight="1" x14ac:dyDescent="0.25">
      <c r="A893" s="101">
        <v>43738</v>
      </c>
      <c r="B893" s="3">
        <v>43.378852999999999</v>
      </c>
      <c r="C893" s="99">
        <v>217867</v>
      </c>
      <c r="D893" s="3">
        <v>-0.364142999999998</v>
      </c>
      <c r="E893" s="3">
        <v>-0.83246012687379001</v>
      </c>
      <c r="F893" s="3">
        <v>-0.83246012687379001</v>
      </c>
      <c r="G893" s="3">
        <v>43.378852999999999</v>
      </c>
      <c r="H893" s="3">
        <v>-48.523484437554302</v>
      </c>
      <c r="I893" s="3">
        <v>43.651960000000003</v>
      </c>
      <c r="J893" s="3">
        <v>44.061622999999997</v>
      </c>
      <c r="K893" s="3">
        <v>43.333329999999997</v>
      </c>
      <c r="L893" s="3">
        <v>-48.523484437554302</v>
      </c>
    </row>
    <row r="894" spans="1:12" ht="15" customHeight="1" x14ac:dyDescent="0.25">
      <c r="A894" s="101">
        <v>43739</v>
      </c>
      <c r="B894" s="3">
        <v>43.879550000000002</v>
      </c>
      <c r="C894" s="99">
        <v>323001</v>
      </c>
      <c r="D894" s="3">
        <v>0.50069700000000195</v>
      </c>
      <c r="E894" s="3">
        <v>1.1542421372921099</v>
      </c>
      <c r="F894" s="3">
        <v>1.1542421372921099</v>
      </c>
      <c r="G894" s="3">
        <v>43.879550000000002</v>
      </c>
      <c r="H894" s="3">
        <v>-47.929320804122803</v>
      </c>
      <c r="I894" s="3">
        <v>43.469883000000003</v>
      </c>
      <c r="J894" s="3">
        <v>45.154060000000001</v>
      </c>
      <c r="K894" s="3">
        <v>43.333329999999997</v>
      </c>
      <c r="L894" s="3">
        <v>-47.929320804122803</v>
      </c>
    </row>
    <row r="895" spans="1:12" ht="15" customHeight="1" x14ac:dyDescent="0.25">
      <c r="A895" s="101">
        <v>43740</v>
      </c>
      <c r="B895" s="3">
        <v>42.605040000000002</v>
      </c>
      <c r="C895" s="99">
        <v>262482</v>
      </c>
      <c r="D895" s="3">
        <v>-1.27450999999999</v>
      </c>
      <c r="E895" s="3">
        <v>-2.9045648827300998</v>
      </c>
      <c r="F895" s="3">
        <v>-2.9045648827300998</v>
      </c>
      <c r="G895" s="3">
        <v>42.605040000000002</v>
      </c>
      <c r="H895" s="3">
        <v>-49.441747466245303</v>
      </c>
      <c r="I895" s="3">
        <v>43.742995999999998</v>
      </c>
      <c r="J895" s="3">
        <v>43.925068000000003</v>
      </c>
      <c r="K895" s="3">
        <v>42.468487000000003</v>
      </c>
      <c r="L895" s="3">
        <v>-49.441747466245303</v>
      </c>
    </row>
    <row r="896" spans="1:12" ht="15" customHeight="1" x14ac:dyDescent="0.25">
      <c r="A896" s="101">
        <v>43741</v>
      </c>
      <c r="B896" s="3">
        <v>42.058819999999997</v>
      </c>
      <c r="C896" s="99">
        <v>289895</v>
      </c>
      <c r="D896" s="3">
        <v>-0.54622000000000503</v>
      </c>
      <c r="E896" s="3">
        <v>-1.28205489303614</v>
      </c>
      <c r="F896" s="3">
        <v>-1.28205489303614</v>
      </c>
      <c r="G896" s="3">
        <v>42.058819999999997</v>
      </c>
      <c r="H896" s="3">
        <v>-50.089932016687897</v>
      </c>
      <c r="I896" s="3">
        <v>42.468487000000003</v>
      </c>
      <c r="J896" s="3">
        <v>42.787112999999998</v>
      </c>
      <c r="K896" s="3">
        <v>41.740192</v>
      </c>
      <c r="L896" s="3">
        <v>-50.089932016687897</v>
      </c>
    </row>
    <row r="897" spans="1:12" ht="15" customHeight="1" x14ac:dyDescent="0.25">
      <c r="A897" s="101">
        <v>43742</v>
      </c>
      <c r="B897" s="3">
        <v>41.148457000000001</v>
      </c>
      <c r="C897" s="99">
        <v>447214</v>
      </c>
      <c r="D897" s="3">
        <v>-0.91036299999999604</v>
      </c>
      <c r="E897" s="3">
        <v>-2.1644996221957702</v>
      </c>
      <c r="F897" s="3">
        <v>-2.1644996221957702</v>
      </c>
      <c r="G897" s="3">
        <v>41.148457000000001</v>
      </c>
      <c r="H897" s="3">
        <v>-51.170235249624298</v>
      </c>
      <c r="I897" s="3">
        <v>41.876747000000002</v>
      </c>
      <c r="J897" s="3">
        <v>42.149856999999997</v>
      </c>
      <c r="K897" s="3">
        <v>41.011899999999997</v>
      </c>
      <c r="L897" s="3">
        <v>-51.170235249624298</v>
      </c>
    </row>
    <row r="898" spans="1:12" ht="15" customHeight="1" x14ac:dyDescent="0.25">
      <c r="A898" s="101">
        <v>43745</v>
      </c>
      <c r="B898" s="3">
        <v>41.785713000000001</v>
      </c>
      <c r="C898" s="99">
        <v>366612</v>
      </c>
      <c r="D898" s="3">
        <v>0.63725600000000004</v>
      </c>
      <c r="E898" s="3">
        <v>1.5486753245692799</v>
      </c>
      <c r="F898" s="3">
        <v>1.5486753245692799</v>
      </c>
      <c r="G898" s="3">
        <v>41.785713000000001</v>
      </c>
      <c r="H898" s="3">
        <v>-50.414020731889998</v>
      </c>
      <c r="I898" s="3">
        <v>41.148457000000001</v>
      </c>
      <c r="J898" s="3">
        <v>41.876747000000002</v>
      </c>
      <c r="K898" s="3">
        <v>40.329129999999999</v>
      </c>
      <c r="L898" s="3">
        <v>-50.414020731889998</v>
      </c>
    </row>
    <row r="899" spans="1:12" ht="15" customHeight="1" x14ac:dyDescent="0.25">
      <c r="A899" s="101">
        <v>43746</v>
      </c>
      <c r="B899" s="3">
        <v>41.922263999999998</v>
      </c>
      <c r="C899" s="99">
        <v>324949</v>
      </c>
      <c r="D899" s="3">
        <v>0.13655099999999701</v>
      </c>
      <c r="E899" s="3">
        <v>0.32678872800375702</v>
      </c>
      <c r="F899" s="3">
        <v>0.32678872800375702</v>
      </c>
      <c r="G899" s="3">
        <v>41.922263999999998</v>
      </c>
      <c r="H899" s="3">
        <v>-50.251979340971602</v>
      </c>
      <c r="I899" s="3">
        <v>41.649155</v>
      </c>
      <c r="J899" s="3">
        <v>42.286409999999997</v>
      </c>
      <c r="K899" s="3">
        <v>41.376049999999999</v>
      </c>
      <c r="L899" s="3">
        <v>-50.251979340971602</v>
      </c>
    </row>
    <row r="900" spans="1:12" ht="15" customHeight="1" x14ac:dyDescent="0.25">
      <c r="A900" s="101">
        <v>43747</v>
      </c>
      <c r="B900" s="3">
        <v>43.606439999999999</v>
      </c>
      <c r="C900" s="99">
        <v>594914</v>
      </c>
      <c r="D900" s="3">
        <v>1.6841759999999999</v>
      </c>
      <c r="E900" s="3">
        <v>4.0173784507439603</v>
      </c>
      <c r="F900" s="3">
        <v>4.0173784507439603</v>
      </c>
      <c r="G900" s="3">
        <v>43.606439999999999</v>
      </c>
      <c r="H900" s="3">
        <v>-48.253413079344099</v>
      </c>
      <c r="I900" s="3">
        <v>41.831229999999998</v>
      </c>
      <c r="J900" s="3">
        <v>43.834029999999998</v>
      </c>
      <c r="K900" s="3">
        <v>41.831229999999998</v>
      </c>
      <c r="L900" s="3">
        <v>-48.253413079344099</v>
      </c>
    </row>
    <row r="901" spans="1:12" ht="15" customHeight="1" x14ac:dyDescent="0.25">
      <c r="A901" s="101">
        <v>43748</v>
      </c>
      <c r="B901" s="3">
        <v>44.653359999999999</v>
      </c>
      <c r="C901" s="99">
        <v>352146</v>
      </c>
      <c r="D901" s="3">
        <v>1.0469200000000001</v>
      </c>
      <c r="E901" s="3">
        <v>2.4008380413535102</v>
      </c>
      <c r="F901" s="3">
        <v>2.4008380413535102</v>
      </c>
      <c r="G901" s="3">
        <v>44.653359999999999</v>
      </c>
      <c r="H901" s="3">
        <v>-47.011061335450897</v>
      </c>
      <c r="I901" s="3">
        <v>43.651960000000003</v>
      </c>
      <c r="J901" s="3">
        <v>44.835430000000002</v>
      </c>
      <c r="K901" s="3">
        <v>43.651960000000003</v>
      </c>
      <c r="L901" s="3">
        <v>-47.011061335450897</v>
      </c>
    </row>
    <row r="902" spans="1:12" ht="15" customHeight="1" x14ac:dyDescent="0.25">
      <c r="A902" s="101">
        <v>43749</v>
      </c>
      <c r="B902" s="3">
        <v>45.518203999999997</v>
      </c>
      <c r="C902" s="99">
        <v>449835</v>
      </c>
      <c r="D902" s="3">
        <v>0.86484399999999795</v>
      </c>
      <c r="E902" s="3">
        <v>1.9367949018841999</v>
      </c>
      <c r="F902" s="3">
        <v>1.9367949018841999</v>
      </c>
      <c r="G902" s="3">
        <v>45.518203999999997</v>
      </c>
      <c r="H902" s="3">
        <v>-45.984774272833398</v>
      </c>
      <c r="I902" s="3">
        <v>44.607838000000001</v>
      </c>
      <c r="J902" s="3">
        <v>46.155459999999998</v>
      </c>
      <c r="K902" s="3">
        <v>44.425766000000003</v>
      </c>
      <c r="L902" s="3">
        <v>-45.984774272833398</v>
      </c>
    </row>
    <row r="903" spans="1:12" ht="15" customHeight="1" x14ac:dyDescent="0.25">
      <c r="A903" s="101">
        <v>43752</v>
      </c>
      <c r="B903" s="3">
        <v>45.700279999999999</v>
      </c>
      <c r="C903" s="99">
        <v>345318</v>
      </c>
      <c r="D903" s="3">
        <v>0.18207600000000199</v>
      </c>
      <c r="E903" s="3">
        <v>0.400006995003576</v>
      </c>
      <c r="F903" s="3">
        <v>0.400006995003576</v>
      </c>
      <c r="G903" s="3">
        <v>45.700279999999999</v>
      </c>
      <c r="H903" s="3">
        <v>-45.768709591557801</v>
      </c>
      <c r="I903" s="3">
        <v>45.518203999999997</v>
      </c>
      <c r="J903" s="3">
        <v>45.882350000000002</v>
      </c>
      <c r="K903" s="3">
        <v>45.108539999999998</v>
      </c>
      <c r="L903" s="3">
        <v>-45.768709591557801</v>
      </c>
    </row>
    <row r="904" spans="1:12" ht="15" customHeight="1" x14ac:dyDescent="0.25">
      <c r="A904" s="101">
        <v>43753</v>
      </c>
      <c r="B904" s="3">
        <v>46.155459999999998</v>
      </c>
      <c r="C904" s="99">
        <v>395994</v>
      </c>
      <c r="D904" s="3">
        <v>0.45517999999999798</v>
      </c>
      <c r="E904" s="3">
        <v>0.99601140299359003</v>
      </c>
      <c r="F904" s="3">
        <v>0.99601140299359003</v>
      </c>
      <c r="G904" s="3">
        <v>46.155459999999998</v>
      </c>
      <c r="H904" s="3">
        <v>-45.228559755099099</v>
      </c>
      <c r="I904" s="3">
        <v>45.791313000000002</v>
      </c>
      <c r="J904" s="3">
        <v>46.428570000000001</v>
      </c>
      <c r="K904" s="3">
        <v>45.472687000000001</v>
      </c>
      <c r="L904" s="3">
        <v>-45.228559755099099</v>
      </c>
    </row>
    <row r="905" spans="1:12" ht="15" customHeight="1" x14ac:dyDescent="0.25">
      <c r="A905" s="101">
        <v>43754</v>
      </c>
      <c r="B905" s="3">
        <v>45.882350000000002</v>
      </c>
      <c r="C905" s="99">
        <v>269476</v>
      </c>
      <c r="D905" s="3">
        <v>-0.27310999999999502</v>
      </c>
      <c r="E905" s="3">
        <v>-0.59171764293973705</v>
      </c>
      <c r="F905" s="3">
        <v>-0.59171764293973705</v>
      </c>
      <c r="G905" s="3">
        <v>45.882350000000002</v>
      </c>
      <c r="H905" s="3">
        <v>-45.552652030320402</v>
      </c>
      <c r="I905" s="3">
        <v>45.973385</v>
      </c>
      <c r="J905" s="3">
        <v>46.701680000000003</v>
      </c>
      <c r="K905" s="3">
        <v>45.700279999999999</v>
      </c>
      <c r="L905" s="3">
        <v>-45.552652030320402</v>
      </c>
    </row>
    <row r="906" spans="1:12" ht="15" customHeight="1" x14ac:dyDescent="0.25">
      <c r="A906" s="101">
        <v>43755</v>
      </c>
      <c r="B906" s="3">
        <v>45.700279999999999</v>
      </c>
      <c r="C906" s="99">
        <v>398418</v>
      </c>
      <c r="D906" s="3">
        <v>-0.18207000000000301</v>
      </c>
      <c r="E906" s="3">
        <v>-0.39681925620637098</v>
      </c>
      <c r="F906" s="3">
        <v>-0.39681925620637098</v>
      </c>
      <c r="G906" s="3">
        <v>45.700279999999999</v>
      </c>
      <c r="H906" s="3">
        <v>-45.768709591557801</v>
      </c>
      <c r="I906" s="3">
        <v>45.882350000000002</v>
      </c>
      <c r="J906" s="3">
        <v>46.337536</v>
      </c>
      <c r="K906" s="3">
        <v>45.518203999999997</v>
      </c>
      <c r="L906" s="3">
        <v>-45.768709591557801</v>
      </c>
    </row>
    <row r="907" spans="1:12" ht="15" customHeight="1" x14ac:dyDescent="0.25">
      <c r="A907" s="101">
        <v>43756</v>
      </c>
      <c r="B907" s="3">
        <v>45.518203999999997</v>
      </c>
      <c r="C907" s="99">
        <v>219381</v>
      </c>
      <c r="D907" s="3">
        <v>-0.18207600000000199</v>
      </c>
      <c r="E907" s="3">
        <v>-0.398413313879042</v>
      </c>
      <c r="F907" s="3">
        <v>-0.398413313879042</v>
      </c>
      <c r="G907" s="3">
        <v>45.518203999999997</v>
      </c>
      <c r="H907" s="3">
        <v>-45.984774272833398</v>
      </c>
      <c r="I907" s="3">
        <v>45.700279999999999</v>
      </c>
      <c r="J907" s="3">
        <v>46.246493999999998</v>
      </c>
      <c r="K907" s="3">
        <v>45.518203999999997</v>
      </c>
      <c r="L907" s="3">
        <v>-45.984774272833398</v>
      </c>
    </row>
    <row r="908" spans="1:12" ht="15" customHeight="1" x14ac:dyDescent="0.25">
      <c r="A908" s="101">
        <v>43759</v>
      </c>
      <c r="B908" s="3">
        <v>45.609237999999998</v>
      </c>
      <c r="C908" s="99">
        <v>444825</v>
      </c>
      <c r="D908" s="3">
        <v>9.1034000000000503E-2</v>
      </c>
      <c r="E908" s="3">
        <v>0.19999470980884801</v>
      </c>
      <c r="F908" s="3">
        <v>0.19999470980884801</v>
      </c>
      <c r="G908" s="3">
        <v>45.609237999999998</v>
      </c>
      <c r="H908" s="3">
        <v>-45.876746678887798</v>
      </c>
      <c r="I908" s="3">
        <v>45.518203999999997</v>
      </c>
      <c r="J908" s="3">
        <v>46.792712999999999</v>
      </c>
      <c r="K908" s="3">
        <v>45.427169999999997</v>
      </c>
      <c r="L908" s="3">
        <v>-45.876746678887798</v>
      </c>
    </row>
    <row r="909" spans="1:12" ht="15" customHeight="1" x14ac:dyDescent="0.25">
      <c r="A909" s="101">
        <v>43760</v>
      </c>
      <c r="B909" s="3">
        <v>44.653359999999999</v>
      </c>
      <c r="C909" s="99">
        <v>493072</v>
      </c>
      <c r="D909" s="3">
        <v>-0.95587799999999801</v>
      </c>
      <c r="E909" s="3">
        <v>-2.0957991010505301</v>
      </c>
      <c r="F909" s="3">
        <v>-2.0957991010505301</v>
      </c>
      <c r="G909" s="3">
        <v>44.653359999999999</v>
      </c>
      <c r="H909" s="3">
        <v>-47.011061335450897</v>
      </c>
      <c r="I909" s="3">
        <v>45.108539999999998</v>
      </c>
      <c r="J909" s="3">
        <v>45.700279999999999</v>
      </c>
      <c r="K909" s="3">
        <v>43.788513000000002</v>
      </c>
      <c r="L909" s="3">
        <v>-47.011061335450897</v>
      </c>
    </row>
    <row r="910" spans="1:12" ht="15" customHeight="1" x14ac:dyDescent="0.25">
      <c r="A910" s="101">
        <v>43761</v>
      </c>
      <c r="B910" s="3">
        <v>45.154060000000001</v>
      </c>
      <c r="C910" s="99">
        <v>789902</v>
      </c>
      <c r="D910" s="3">
        <v>0.50070000000000103</v>
      </c>
      <c r="E910" s="3">
        <v>1.1213041974892799</v>
      </c>
      <c r="F910" s="3">
        <v>1.1213041974892799</v>
      </c>
      <c r="G910" s="3">
        <v>45.154060000000001</v>
      </c>
      <c r="H910" s="3">
        <v>-46.416894142000302</v>
      </c>
      <c r="I910" s="3">
        <v>44.698875000000001</v>
      </c>
      <c r="J910" s="3">
        <v>46.064422999999998</v>
      </c>
      <c r="K910" s="3">
        <v>44.471283</v>
      </c>
      <c r="L910" s="3">
        <v>-46.416894142000302</v>
      </c>
    </row>
    <row r="911" spans="1:12" ht="15" customHeight="1" x14ac:dyDescent="0.25">
      <c r="A911" s="101">
        <v>43762</v>
      </c>
      <c r="B911" s="3">
        <v>44.425766000000003</v>
      </c>
      <c r="C911" s="99">
        <v>880987</v>
      </c>
      <c r="D911" s="3">
        <v>-0.728293999999998</v>
      </c>
      <c r="E911" s="3">
        <v>-1.6129092267672001</v>
      </c>
      <c r="F911" s="3">
        <v>-1.6129092267672001</v>
      </c>
      <c r="G911" s="3">
        <v>44.425766000000003</v>
      </c>
      <c r="H911" s="3">
        <v>-47.281141000372401</v>
      </c>
      <c r="I911" s="3">
        <v>45.472687000000001</v>
      </c>
      <c r="J911" s="3">
        <v>47.065826000000001</v>
      </c>
      <c r="K911" s="3">
        <v>44.107140000000001</v>
      </c>
      <c r="L911" s="3">
        <v>-47.281141000372401</v>
      </c>
    </row>
    <row r="912" spans="1:12" ht="15" customHeight="1" x14ac:dyDescent="0.25">
      <c r="A912" s="101">
        <v>43763</v>
      </c>
      <c r="B912" s="3">
        <v>45.609237999999998</v>
      </c>
      <c r="C912" s="99">
        <v>703368</v>
      </c>
      <c r="D912" s="3">
        <v>1.1834719999999901</v>
      </c>
      <c r="E912" s="3">
        <v>2.6639315571958599</v>
      </c>
      <c r="F912" s="3">
        <v>2.6639315571958599</v>
      </c>
      <c r="G912" s="3">
        <v>45.609237999999998</v>
      </c>
      <c r="H912" s="3">
        <v>-45.876746678887798</v>
      </c>
      <c r="I912" s="3">
        <v>44.698875000000001</v>
      </c>
      <c r="J912" s="3">
        <v>46.337536</v>
      </c>
      <c r="K912" s="3">
        <v>43.879550000000002</v>
      </c>
      <c r="L912" s="3">
        <v>-45.876746678887798</v>
      </c>
    </row>
    <row r="913" spans="1:12" ht="15" customHeight="1" x14ac:dyDescent="0.25">
      <c r="A913" s="101">
        <v>43766</v>
      </c>
      <c r="B913" s="3">
        <v>42.969189999999998</v>
      </c>
      <c r="C913" s="99">
        <v>980156</v>
      </c>
      <c r="D913" s="3">
        <v>-2.6400480000000002</v>
      </c>
      <c r="E913" s="3">
        <v>-5.7884062873402904</v>
      </c>
      <c r="F913" s="3">
        <v>-5.7884062873402904</v>
      </c>
      <c r="G913" s="3">
        <v>42.969189999999998</v>
      </c>
      <c r="H913" s="3">
        <v>-49.009620477040102</v>
      </c>
      <c r="I913" s="3">
        <v>45.518203999999997</v>
      </c>
      <c r="J913" s="3">
        <v>45.791313000000002</v>
      </c>
      <c r="K913" s="3">
        <v>42.969189999999998</v>
      </c>
      <c r="L913" s="3">
        <v>-49.009620477040102</v>
      </c>
    </row>
    <row r="914" spans="1:12" ht="15" customHeight="1" x14ac:dyDescent="0.25">
      <c r="A914" s="101">
        <v>43767</v>
      </c>
      <c r="B914" s="3">
        <v>43.196776999999997</v>
      </c>
      <c r="C914" s="99">
        <v>555240</v>
      </c>
      <c r="D914" s="3">
        <v>0.22758699999999901</v>
      </c>
      <c r="E914" s="3">
        <v>0.52965159454949595</v>
      </c>
      <c r="F914" s="3">
        <v>0.52965159454949595</v>
      </c>
      <c r="G914" s="3">
        <v>43.196776999999997</v>
      </c>
      <c r="H914" s="3">
        <v>-48.739549118829999</v>
      </c>
      <c r="I914" s="3">
        <v>42.969189999999998</v>
      </c>
      <c r="J914" s="3">
        <v>43.606439999999999</v>
      </c>
      <c r="K914" s="3">
        <v>42.422966000000002</v>
      </c>
      <c r="L914" s="3">
        <v>-48.739549118829999</v>
      </c>
    </row>
    <row r="915" spans="1:12" ht="15" customHeight="1" x14ac:dyDescent="0.25">
      <c r="A915" s="101">
        <v>43768</v>
      </c>
      <c r="B915" s="3">
        <v>43.469883000000003</v>
      </c>
      <c r="C915" s="99">
        <v>386659</v>
      </c>
      <c r="D915" s="3">
        <v>0.27310600000000501</v>
      </c>
      <c r="E915" s="3">
        <v>0.63223698379164495</v>
      </c>
      <c r="F915" s="3">
        <v>0.63223698379164495</v>
      </c>
      <c r="G915" s="3">
        <v>43.469883000000003</v>
      </c>
      <c r="H915" s="3">
        <v>-48.415461590300801</v>
      </c>
      <c r="I915" s="3">
        <v>43.151260000000001</v>
      </c>
      <c r="J915" s="3">
        <v>43.651960000000003</v>
      </c>
      <c r="K915" s="3">
        <v>42.832630000000002</v>
      </c>
      <c r="L915" s="3">
        <v>-48.415461590300801</v>
      </c>
    </row>
    <row r="916" spans="1:12" ht="15" customHeight="1" x14ac:dyDescent="0.25">
      <c r="A916" s="101">
        <v>43769</v>
      </c>
      <c r="B916" s="3">
        <v>43.28781</v>
      </c>
      <c r="C916" s="99">
        <v>573107</v>
      </c>
      <c r="D916" s="3">
        <v>-0.18207300000000201</v>
      </c>
      <c r="E916" s="3">
        <v>-0.418848608357202</v>
      </c>
      <c r="F916" s="3">
        <v>-0.418848608357202</v>
      </c>
      <c r="G916" s="3">
        <v>43.28781</v>
      </c>
      <c r="H916" s="3">
        <v>-48.631522711557402</v>
      </c>
      <c r="I916" s="3">
        <v>43.424365999999999</v>
      </c>
      <c r="J916" s="3">
        <v>43.834029999999998</v>
      </c>
      <c r="K916" s="3">
        <v>43.014699999999998</v>
      </c>
      <c r="L916" s="3">
        <v>-48.631522711557402</v>
      </c>
    </row>
    <row r="917" spans="1:12" ht="15" customHeight="1" x14ac:dyDescent="0.25">
      <c r="A917" s="101">
        <v>43770</v>
      </c>
      <c r="B917" s="3">
        <v>43.742995999999998</v>
      </c>
      <c r="C917" s="99">
        <v>216269</v>
      </c>
      <c r="D917" s="3">
        <v>0.45518599999999698</v>
      </c>
      <c r="E917" s="3">
        <v>1.0515339075827399</v>
      </c>
      <c r="F917" s="3">
        <v>1.0515339075827399</v>
      </c>
      <c r="G917" s="3">
        <v>43.742995999999998</v>
      </c>
      <c r="H917" s="3">
        <v>-48.091365755060401</v>
      </c>
      <c r="I917" s="3">
        <v>43.196776999999997</v>
      </c>
      <c r="J917" s="3">
        <v>44.471283</v>
      </c>
      <c r="K917" s="3">
        <v>43.196776999999997</v>
      </c>
      <c r="L917" s="3">
        <v>-48.091365755060401</v>
      </c>
    </row>
    <row r="918" spans="1:12" ht="15" customHeight="1" x14ac:dyDescent="0.25">
      <c r="A918" s="101">
        <v>43773</v>
      </c>
      <c r="B918" s="3">
        <v>42.923667999999999</v>
      </c>
      <c r="C918" s="99">
        <v>975187</v>
      </c>
      <c r="D918" s="3">
        <v>-0.81932799999999795</v>
      </c>
      <c r="E918" s="3">
        <v>-1.8730495734677099</v>
      </c>
      <c r="F918" s="3">
        <v>-1.8730495734677099</v>
      </c>
      <c r="G918" s="3">
        <v>42.923667999999999</v>
      </c>
      <c r="H918" s="3">
        <v>-49.063640207378199</v>
      </c>
      <c r="I918" s="3">
        <v>43.697474999999997</v>
      </c>
      <c r="J918" s="3">
        <v>44.562325000000001</v>
      </c>
      <c r="K918" s="3">
        <v>42.559519999999999</v>
      </c>
      <c r="L918" s="3">
        <v>-49.063640207378199</v>
      </c>
    </row>
    <row r="919" spans="1:12" ht="15" customHeight="1" x14ac:dyDescent="0.25">
      <c r="A919" s="101">
        <v>43774</v>
      </c>
      <c r="B919" s="3">
        <v>42.787112999999998</v>
      </c>
      <c r="C919" s="99">
        <v>420960</v>
      </c>
      <c r="D919" s="3">
        <v>-0.13655500000000101</v>
      </c>
      <c r="E919" s="3">
        <v>-0.31813450798287002</v>
      </c>
      <c r="F919" s="3">
        <v>-0.31813450798287002</v>
      </c>
      <c r="G919" s="3">
        <v>42.787112999999998</v>
      </c>
      <c r="H919" s="3">
        <v>-49.225686344988802</v>
      </c>
      <c r="I919" s="3">
        <v>42.832630000000002</v>
      </c>
      <c r="J919" s="3">
        <v>43.105739999999997</v>
      </c>
      <c r="K919" s="3">
        <v>41.876747000000002</v>
      </c>
      <c r="L919" s="3">
        <v>-49.225686344988802</v>
      </c>
    </row>
    <row r="920" spans="1:12" ht="15" customHeight="1" x14ac:dyDescent="0.25">
      <c r="A920" s="101">
        <v>43775</v>
      </c>
      <c r="B920" s="3">
        <v>42.514004</v>
      </c>
      <c r="C920" s="99">
        <v>310754</v>
      </c>
      <c r="D920" s="3">
        <v>-0.27310899999999799</v>
      </c>
      <c r="E920" s="3">
        <v>-0.63829733031999203</v>
      </c>
      <c r="F920" s="3">
        <v>-0.63829733031999203</v>
      </c>
      <c r="G920" s="3">
        <v>42.514004</v>
      </c>
      <c r="H920" s="3">
        <v>-49.549777433537102</v>
      </c>
      <c r="I920" s="3">
        <v>42.923667999999999</v>
      </c>
      <c r="J920" s="3">
        <v>43.378852999999999</v>
      </c>
      <c r="K920" s="3">
        <v>42.468487000000003</v>
      </c>
      <c r="L920" s="3">
        <v>-49.549777433537102</v>
      </c>
    </row>
    <row r="921" spans="1:12" ht="15" customHeight="1" x14ac:dyDescent="0.25">
      <c r="A921" s="101">
        <v>43776</v>
      </c>
      <c r="B921" s="3">
        <v>42.058819999999997</v>
      </c>
      <c r="C921" s="99">
        <v>316435</v>
      </c>
      <c r="D921" s="3">
        <v>-0.45518400000000198</v>
      </c>
      <c r="E921" s="3">
        <v>-1.0706683849397101</v>
      </c>
      <c r="F921" s="3">
        <v>-1.0706683849397101</v>
      </c>
      <c r="G921" s="3">
        <v>42.058819999999997</v>
      </c>
      <c r="H921" s="3">
        <v>-50.089932016687897</v>
      </c>
      <c r="I921" s="3">
        <v>42.514004</v>
      </c>
      <c r="J921" s="3">
        <v>43.196776999999997</v>
      </c>
      <c r="K921" s="3">
        <v>42.058819999999997</v>
      </c>
      <c r="L921" s="3">
        <v>-50.089932016687897</v>
      </c>
    </row>
    <row r="922" spans="1:12" ht="15" customHeight="1" x14ac:dyDescent="0.25">
      <c r="A922" s="101">
        <v>43777</v>
      </c>
      <c r="B922" s="3">
        <v>42.377450000000003</v>
      </c>
      <c r="C922" s="99">
        <v>344484</v>
      </c>
      <c r="D922" s="3">
        <v>0.31863000000000502</v>
      </c>
      <c r="E922" s="3">
        <v>0.75758188175514196</v>
      </c>
      <c r="F922" s="3">
        <v>0.75758188175514196</v>
      </c>
      <c r="G922" s="3">
        <v>42.377450000000003</v>
      </c>
      <c r="H922" s="3">
        <v>-49.711822384474701</v>
      </c>
      <c r="I922" s="3">
        <v>41.967784999999999</v>
      </c>
      <c r="J922" s="3">
        <v>42.650554999999997</v>
      </c>
      <c r="K922" s="3">
        <v>41.558124999999997</v>
      </c>
      <c r="L922" s="3">
        <v>-49.711822384474701</v>
      </c>
    </row>
    <row r="923" spans="1:12" ht="15" customHeight="1" x14ac:dyDescent="0.25">
      <c r="A923" s="101">
        <v>43780</v>
      </c>
      <c r="B923" s="3">
        <v>42.969189999999998</v>
      </c>
      <c r="C923" s="99">
        <v>337323</v>
      </c>
      <c r="D923" s="3">
        <v>0.59173999999999405</v>
      </c>
      <c r="E923" s="3">
        <v>1.39635584491277</v>
      </c>
      <c r="F923" s="3">
        <v>1.39635584491277</v>
      </c>
      <c r="G923" s="3">
        <v>42.969189999999998</v>
      </c>
      <c r="H923" s="3">
        <v>-49.009620477040102</v>
      </c>
      <c r="I923" s="3">
        <v>42.377450000000003</v>
      </c>
      <c r="J923" s="3">
        <v>43.151260000000001</v>
      </c>
      <c r="K923" s="3">
        <v>42.195377000000001</v>
      </c>
      <c r="L923" s="3">
        <v>-49.009620477040102</v>
      </c>
    </row>
    <row r="924" spans="1:12" ht="15" customHeight="1" x14ac:dyDescent="0.25">
      <c r="A924" s="101">
        <v>43781</v>
      </c>
      <c r="B924" s="3">
        <v>44.835430000000002</v>
      </c>
      <c r="C924" s="99">
        <v>711066</v>
      </c>
      <c r="D924" s="3">
        <v>1.8662399999999999</v>
      </c>
      <c r="E924" s="3">
        <v>4.3432049801264796</v>
      </c>
      <c r="F924" s="3">
        <v>4.3432049801264796</v>
      </c>
      <c r="G924" s="3">
        <v>44.835430000000002</v>
      </c>
      <c r="H924" s="3">
        <v>-46.795003774213598</v>
      </c>
      <c r="I924" s="3">
        <v>42.969189999999998</v>
      </c>
      <c r="J924" s="3">
        <v>45.063023000000001</v>
      </c>
      <c r="K924" s="3">
        <v>42.969189999999998</v>
      </c>
      <c r="L924" s="3">
        <v>-46.795003774213598</v>
      </c>
    </row>
    <row r="925" spans="1:12" ht="15" customHeight="1" x14ac:dyDescent="0.25">
      <c r="A925" s="101">
        <v>43782</v>
      </c>
      <c r="B925" s="3">
        <v>44.198174000000002</v>
      </c>
      <c r="C925" s="99">
        <v>454724</v>
      </c>
      <c r="D925" s="3">
        <v>-0.63725600000000004</v>
      </c>
      <c r="E925" s="3">
        <v>-1.42132237830662</v>
      </c>
      <c r="F925" s="3">
        <v>-1.42132237830662</v>
      </c>
      <c r="G925" s="3">
        <v>44.198174000000002</v>
      </c>
      <c r="H925" s="3">
        <v>-47.551218291947897</v>
      </c>
      <c r="I925" s="3">
        <v>44.880949999999999</v>
      </c>
      <c r="J925" s="3">
        <v>44.926468</v>
      </c>
      <c r="K925" s="3">
        <v>43.424365999999999</v>
      </c>
      <c r="L925" s="3">
        <v>-47.551218291947897</v>
      </c>
    </row>
    <row r="926" spans="1:12" ht="15" customHeight="1" x14ac:dyDescent="0.25">
      <c r="A926" s="101">
        <v>43783</v>
      </c>
      <c r="B926" s="3">
        <v>43.469883000000003</v>
      </c>
      <c r="C926" s="99">
        <v>394536</v>
      </c>
      <c r="D926" s="3">
        <v>-0.72829099999999802</v>
      </c>
      <c r="E926" s="3">
        <v>-1.6477852682330201</v>
      </c>
      <c r="F926" s="3">
        <v>-1.6477852682330201</v>
      </c>
      <c r="G926" s="3">
        <v>43.469883000000003</v>
      </c>
      <c r="H926" s="3">
        <v>-48.415461590300801</v>
      </c>
      <c r="I926" s="3">
        <v>44.152659999999997</v>
      </c>
      <c r="J926" s="3">
        <v>44.152659999999997</v>
      </c>
      <c r="K926" s="3">
        <v>43.060220000000001</v>
      </c>
      <c r="L926" s="3">
        <v>-48.415461590300801</v>
      </c>
    </row>
    <row r="927" spans="1:12" ht="15" customHeight="1" x14ac:dyDescent="0.25">
      <c r="A927" s="101">
        <v>43784</v>
      </c>
      <c r="B927" s="3">
        <v>43.651960000000003</v>
      </c>
      <c r="C927" s="99">
        <v>252730</v>
      </c>
      <c r="D927" s="3">
        <v>0.18207699999999899</v>
      </c>
      <c r="E927" s="3">
        <v>0.41885781013029</v>
      </c>
      <c r="F927" s="3">
        <v>0.41885781013029</v>
      </c>
      <c r="G927" s="3">
        <v>43.651960000000003</v>
      </c>
      <c r="H927" s="3">
        <v>-48.1993957223522</v>
      </c>
      <c r="I927" s="3">
        <v>43.105739999999997</v>
      </c>
      <c r="J927" s="3">
        <v>44.243693999999998</v>
      </c>
      <c r="K927" s="3">
        <v>43.105739999999997</v>
      </c>
      <c r="L927" s="3">
        <v>-48.1993957223522</v>
      </c>
    </row>
    <row r="928" spans="1:12" ht="15" customHeight="1" x14ac:dyDescent="0.25">
      <c r="A928" s="101">
        <v>43787</v>
      </c>
      <c r="B928" s="3">
        <v>42.605040000000002</v>
      </c>
      <c r="C928" s="99">
        <v>308340</v>
      </c>
      <c r="D928" s="3">
        <v>-1.0469200000000001</v>
      </c>
      <c r="E928" s="3">
        <v>-2.3983344619577101</v>
      </c>
      <c r="F928" s="3">
        <v>-2.3983344619577101</v>
      </c>
      <c r="G928" s="3">
        <v>42.605040000000002</v>
      </c>
      <c r="H928" s="3">
        <v>-49.441747466245303</v>
      </c>
      <c r="I928" s="3">
        <v>43.834029999999998</v>
      </c>
      <c r="J928" s="3">
        <v>44.334732000000002</v>
      </c>
      <c r="K928" s="3">
        <v>42.377450000000003</v>
      </c>
      <c r="L928" s="3">
        <v>-49.441747466245303</v>
      </c>
    </row>
    <row r="929" spans="1:12" ht="15" customHeight="1" x14ac:dyDescent="0.25">
      <c r="A929" s="101">
        <v>43788</v>
      </c>
      <c r="B929" s="3">
        <v>42.286409999999997</v>
      </c>
      <c r="C929" s="99">
        <v>263620</v>
      </c>
      <c r="D929" s="3">
        <v>-0.31863000000000502</v>
      </c>
      <c r="E929" s="3">
        <v>-0.74786926617134097</v>
      </c>
      <c r="F929" s="3">
        <v>-0.74786926617134097</v>
      </c>
      <c r="G929" s="3">
        <v>42.286409999999997</v>
      </c>
      <c r="H929" s="3">
        <v>-49.819857098458598</v>
      </c>
      <c r="I929" s="3">
        <v>42.605040000000002</v>
      </c>
      <c r="J929" s="3">
        <v>43.014699999999998</v>
      </c>
      <c r="K929" s="3">
        <v>42.195377000000001</v>
      </c>
      <c r="L929" s="3">
        <v>-49.819857098458598</v>
      </c>
    </row>
    <row r="930" spans="1:12" ht="15" customHeight="1" x14ac:dyDescent="0.25">
      <c r="A930" s="101">
        <v>43789</v>
      </c>
      <c r="B930" s="3">
        <v>41.285007</v>
      </c>
      <c r="C930" s="99">
        <v>516484</v>
      </c>
      <c r="D930" s="3">
        <v>-1.0014029999999901</v>
      </c>
      <c r="E930" s="3">
        <v>-2.3681438079042301</v>
      </c>
      <c r="F930" s="3">
        <v>-2.3681438079042301</v>
      </c>
      <c r="G930" s="3">
        <v>41.285007</v>
      </c>
      <c r="H930" s="3">
        <v>-51.008195045378898</v>
      </c>
      <c r="I930" s="3">
        <v>42.286409999999997</v>
      </c>
      <c r="J930" s="3">
        <v>42.286409999999997</v>
      </c>
      <c r="K930" s="3">
        <v>40.374645000000001</v>
      </c>
      <c r="L930" s="3">
        <v>-51.008195045378898</v>
      </c>
    </row>
    <row r="931" spans="1:12" ht="15" customHeight="1" x14ac:dyDescent="0.25">
      <c r="A931" s="101">
        <v>43790</v>
      </c>
      <c r="B931" s="3">
        <v>41.421565999999999</v>
      </c>
      <c r="C931" s="99">
        <v>277228</v>
      </c>
      <c r="D931" s="3">
        <v>0.13655899999999799</v>
      </c>
      <c r="E931" s="3">
        <v>0.33077141055104498</v>
      </c>
      <c r="F931" s="3">
        <v>0.33077141055104498</v>
      </c>
      <c r="G931" s="3">
        <v>41.421565999999999</v>
      </c>
      <c r="H931" s="3">
        <v>-50.846144161076097</v>
      </c>
      <c r="I931" s="3">
        <v>41.102939999999997</v>
      </c>
      <c r="J931" s="3">
        <v>41.967784999999999</v>
      </c>
      <c r="K931" s="3">
        <v>40.966385000000002</v>
      </c>
      <c r="L931" s="3">
        <v>-50.846144161076097</v>
      </c>
    </row>
    <row r="932" spans="1:12" ht="15" customHeight="1" x14ac:dyDescent="0.25">
      <c r="A932" s="101">
        <v>43791</v>
      </c>
      <c r="B932" s="3">
        <v>41.694674999999997</v>
      </c>
      <c r="C932" s="99">
        <v>264299</v>
      </c>
      <c r="D932" s="3">
        <v>0.27310899999999799</v>
      </c>
      <c r="E932" s="3">
        <v>0.65934011282915395</v>
      </c>
      <c r="F932" s="3">
        <v>0.65934011282915395</v>
      </c>
      <c r="G932" s="3">
        <v>41.694674999999997</v>
      </c>
      <c r="H932" s="3">
        <v>-50.522053072527903</v>
      </c>
      <c r="I932" s="3">
        <v>41.467083000000002</v>
      </c>
      <c r="J932" s="3">
        <v>42.240893999999997</v>
      </c>
      <c r="K932" s="3">
        <v>41.193976999999997</v>
      </c>
      <c r="L932" s="3">
        <v>-50.522053072527903</v>
      </c>
    </row>
    <row r="933" spans="1:12" ht="15" customHeight="1" x14ac:dyDescent="0.25">
      <c r="A933" s="101">
        <v>43794</v>
      </c>
      <c r="B933" s="3">
        <v>41.376049999999999</v>
      </c>
      <c r="C933" s="99">
        <v>330801</v>
      </c>
      <c r="D933" s="3">
        <v>-0.31862499999999699</v>
      </c>
      <c r="E933" s="3">
        <v>-0.76418631395974701</v>
      </c>
      <c r="F933" s="3">
        <v>-0.76418631395974701</v>
      </c>
      <c r="G933" s="3">
        <v>41.376049999999999</v>
      </c>
      <c r="H933" s="3">
        <v>-50.900156771375897</v>
      </c>
      <c r="I933" s="3">
        <v>41.740192</v>
      </c>
      <c r="J933" s="3">
        <v>42.377450000000003</v>
      </c>
      <c r="K933" s="3">
        <v>41.285007</v>
      </c>
      <c r="L933" s="3">
        <v>-50.900156771375897</v>
      </c>
    </row>
    <row r="934" spans="1:12" ht="15" customHeight="1" x14ac:dyDescent="0.25">
      <c r="A934" s="101">
        <v>43795</v>
      </c>
      <c r="B934" s="3">
        <v>40.920867999999999</v>
      </c>
      <c r="C934" s="99">
        <v>470853</v>
      </c>
      <c r="D934" s="3">
        <v>-0.45518199999999998</v>
      </c>
      <c r="E934" s="3">
        <v>-1.1001098461549601</v>
      </c>
      <c r="F934" s="3">
        <v>-1.1001098461549601</v>
      </c>
      <c r="G934" s="3">
        <v>40.920867999999999</v>
      </c>
      <c r="H934" s="3">
        <v>-51.4403089811806</v>
      </c>
      <c r="I934" s="3">
        <v>41.512599999999999</v>
      </c>
      <c r="J934" s="3">
        <v>41.922263999999998</v>
      </c>
      <c r="K934" s="3">
        <v>40.602238</v>
      </c>
      <c r="L934" s="3">
        <v>-51.4403089811806</v>
      </c>
    </row>
    <row r="935" spans="1:12" ht="15" customHeight="1" x14ac:dyDescent="0.25">
      <c r="A935" s="101">
        <v>43796</v>
      </c>
      <c r="B935" s="3">
        <v>40.966385000000002</v>
      </c>
      <c r="C935" s="99">
        <v>378149</v>
      </c>
      <c r="D935" s="3">
        <v>4.5517000000003797E-2</v>
      </c>
      <c r="E935" s="3">
        <v>0.111231755885543</v>
      </c>
      <c r="F935" s="3">
        <v>0.111231755885543</v>
      </c>
      <c r="G935" s="3">
        <v>40.966385000000002</v>
      </c>
      <c r="H935" s="3">
        <v>-51.386295184207803</v>
      </c>
      <c r="I935" s="3">
        <v>41.102939999999997</v>
      </c>
      <c r="J935" s="3">
        <v>41.649155</v>
      </c>
      <c r="K935" s="3">
        <v>40.738791999999997</v>
      </c>
      <c r="L935" s="3">
        <v>-51.386295184207803</v>
      </c>
    </row>
    <row r="936" spans="1:12" ht="15" customHeight="1" x14ac:dyDescent="0.25">
      <c r="A936" s="101">
        <v>43797</v>
      </c>
      <c r="B936" s="3">
        <v>40.602238</v>
      </c>
      <c r="C936" s="99">
        <v>292770</v>
      </c>
      <c r="D936" s="3">
        <v>-0.364147000000002</v>
      </c>
      <c r="E936" s="3">
        <v>-0.88889219783488904</v>
      </c>
      <c r="F936" s="3">
        <v>-0.88889219783488904</v>
      </c>
      <c r="G936" s="3">
        <v>40.602238</v>
      </c>
      <c r="H936" s="3">
        <v>-51.818418613393902</v>
      </c>
      <c r="I936" s="3">
        <v>40.920867999999999</v>
      </c>
      <c r="J936" s="3">
        <v>40.920867999999999</v>
      </c>
      <c r="K936" s="3">
        <v>40.420169999999999</v>
      </c>
      <c r="L936" s="3">
        <v>-51.818418613393902</v>
      </c>
    </row>
    <row r="937" spans="1:12" ht="15" customHeight="1" x14ac:dyDescent="0.25">
      <c r="A937" s="101">
        <v>43798</v>
      </c>
      <c r="B937" s="3">
        <v>40.101536000000003</v>
      </c>
      <c r="C937" s="99">
        <v>398164</v>
      </c>
      <c r="D937" s="3">
        <v>-0.50070199999999598</v>
      </c>
      <c r="E937" s="3">
        <v>-1.23318818041506</v>
      </c>
      <c r="F937" s="3">
        <v>-1.23318818041506</v>
      </c>
      <c r="G937" s="3">
        <v>40.101536000000003</v>
      </c>
      <c r="H937" s="3">
        <v>-52.412588180190603</v>
      </c>
      <c r="I937" s="3">
        <v>40.511200000000002</v>
      </c>
      <c r="J937" s="3">
        <v>40.875346999999998</v>
      </c>
      <c r="K937" s="3">
        <v>40.101536000000003</v>
      </c>
      <c r="L937" s="3">
        <v>-52.412588180190603</v>
      </c>
    </row>
    <row r="938" spans="1:12" ht="15" customHeight="1" x14ac:dyDescent="0.25">
      <c r="A938" s="101">
        <v>43801</v>
      </c>
      <c r="B938" s="3">
        <v>42.149856999999997</v>
      </c>
      <c r="C938" s="99">
        <v>695470</v>
      </c>
      <c r="D938" s="3">
        <v>2.0483209999999898</v>
      </c>
      <c r="E938" s="3">
        <v>5.1078367671502498</v>
      </c>
      <c r="F938" s="3">
        <v>5.1078367671502498</v>
      </c>
      <c r="G938" s="3">
        <v>42.149856999999997</v>
      </c>
      <c r="H938" s="3">
        <v>-49.981900862723101</v>
      </c>
      <c r="I938" s="3">
        <v>40.329129999999999</v>
      </c>
      <c r="J938" s="3">
        <v>42.422966000000002</v>
      </c>
      <c r="K938" s="3">
        <v>40.238093999999997</v>
      </c>
      <c r="L938" s="3">
        <v>-49.981900862723101</v>
      </c>
    </row>
    <row r="939" spans="1:12" ht="15" customHeight="1" x14ac:dyDescent="0.25">
      <c r="A939" s="101">
        <v>43802</v>
      </c>
      <c r="B939" s="3">
        <v>38.735992000000003</v>
      </c>
      <c r="C939" s="99">
        <v>1273258</v>
      </c>
      <c r="D939" s="3">
        <v>-3.4138649999999902</v>
      </c>
      <c r="E939" s="3">
        <v>-8.0993513216426596</v>
      </c>
      <c r="F939" s="3">
        <v>-8.0993513216426596</v>
      </c>
      <c r="G939" s="3">
        <v>38.735992000000003</v>
      </c>
      <c r="H939" s="3">
        <v>-54.033042436258697</v>
      </c>
      <c r="I939" s="3">
        <v>42.195377000000001</v>
      </c>
      <c r="J939" s="3">
        <v>42.331932000000002</v>
      </c>
      <c r="K939" s="3">
        <v>38.690469999999998</v>
      </c>
      <c r="L939" s="3">
        <v>-54.033042436258697</v>
      </c>
    </row>
    <row r="940" spans="1:12" ht="15" customHeight="1" x14ac:dyDescent="0.25">
      <c r="A940" s="101">
        <v>43803</v>
      </c>
      <c r="B940" s="3">
        <v>39.691870000000002</v>
      </c>
      <c r="C940" s="99">
        <v>618039</v>
      </c>
      <c r="D940" s="3">
        <v>0.95587799999999801</v>
      </c>
      <c r="E940" s="3">
        <v>2.4676739916716199</v>
      </c>
      <c r="F940" s="3">
        <v>2.4676739916716199</v>
      </c>
      <c r="G940" s="3">
        <v>39.691870000000002</v>
      </c>
      <c r="H940" s="3">
        <v>-52.898727779695498</v>
      </c>
      <c r="I940" s="3">
        <v>38.96358</v>
      </c>
      <c r="J940" s="3">
        <v>40.420169999999999</v>
      </c>
      <c r="K940" s="3">
        <v>38.96358</v>
      </c>
      <c r="L940" s="3">
        <v>-52.898727779695498</v>
      </c>
    </row>
    <row r="941" spans="1:12" ht="15" customHeight="1" x14ac:dyDescent="0.25">
      <c r="A941" s="101">
        <v>43804</v>
      </c>
      <c r="B941" s="3">
        <v>40.192577</v>
      </c>
      <c r="C941" s="99">
        <v>336415</v>
      </c>
      <c r="D941" s="3">
        <v>0.50070699999999801</v>
      </c>
      <c r="E941" s="3">
        <v>1.26148503459271</v>
      </c>
      <c r="F941" s="3">
        <v>1.26148503459271</v>
      </c>
      <c r="G941" s="3">
        <v>40.192577</v>
      </c>
      <c r="H941" s="3">
        <v>-52.304552279533603</v>
      </c>
      <c r="I941" s="3">
        <v>40.101536000000003</v>
      </c>
      <c r="J941" s="3">
        <v>40.738791999999997</v>
      </c>
      <c r="K941" s="3">
        <v>39.873942999999997</v>
      </c>
      <c r="L941" s="3">
        <v>-52.304552279533603</v>
      </c>
    </row>
    <row r="942" spans="1:12" ht="15" customHeight="1" x14ac:dyDescent="0.25">
      <c r="A942" s="101">
        <v>43805</v>
      </c>
      <c r="B942" s="3">
        <v>39.964984999999999</v>
      </c>
      <c r="C942" s="99">
        <v>289869</v>
      </c>
      <c r="D942" s="3">
        <v>-0.22759200000000099</v>
      </c>
      <c r="E942" s="3">
        <v>-0.56625381348401804</v>
      </c>
      <c r="F942" s="3">
        <v>-0.56625381348401804</v>
      </c>
      <c r="G942" s="3">
        <v>39.964984999999999</v>
      </c>
      <c r="H942" s="3">
        <v>-52.574629571109</v>
      </c>
      <c r="I942" s="3">
        <v>40.420169999999999</v>
      </c>
      <c r="J942" s="3">
        <v>40.647754999999997</v>
      </c>
      <c r="K942" s="3">
        <v>39.828429999999997</v>
      </c>
      <c r="L942" s="3">
        <v>-52.574629571109</v>
      </c>
    </row>
    <row r="943" spans="1:12" ht="15" customHeight="1" x14ac:dyDescent="0.25">
      <c r="A943" s="101">
        <v>43808</v>
      </c>
      <c r="B943" s="3">
        <v>39.100135999999999</v>
      </c>
      <c r="C943" s="99">
        <v>265149</v>
      </c>
      <c r="D943" s="3">
        <v>-0.86484899999999898</v>
      </c>
      <c r="E943" s="3">
        <v>-2.1640168262292598</v>
      </c>
      <c r="F943" s="3">
        <v>-2.1640168262292598</v>
      </c>
      <c r="G943" s="3">
        <v>39.100135999999999</v>
      </c>
      <c r="H943" s="3">
        <v>-53.6009225670918</v>
      </c>
      <c r="I943" s="3">
        <v>39.782913000000001</v>
      </c>
      <c r="J943" s="3">
        <v>39.782913000000001</v>
      </c>
      <c r="K943" s="3">
        <v>39.009099999999997</v>
      </c>
      <c r="L943" s="3">
        <v>-53.6009225670918</v>
      </c>
    </row>
    <row r="944" spans="1:12" ht="15" customHeight="1" x14ac:dyDescent="0.25">
      <c r="A944" s="101">
        <v>43809</v>
      </c>
      <c r="B944" s="3">
        <v>39.418765999999998</v>
      </c>
      <c r="C944" s="99">
        <v>520748</v>
      </c>
      <c r="D944" s="3">
        <v>0.31862999999999803</v>
      </c>
      <c r="E944" s="3">
        <v>0.81490765147209598</v>
      </c>
      <c r="F944" s="3">
        <v>0.81490765147209598</v>
      </c>
      <c r="G944" s="3">
        <v>39.418765999999998</v>
      </c>
      <c r="H944" s="3">
        <v>-53.222812934878597</v>
      </c>
      <c r="I944" s="3">
        <v>39.054622999999999</v>
      </c>
      <c r="J944" s="3">
        <v>39.691870000000002</v>
      </c>
      <c r="K944" s="3">
        <v>38.781509999999997</v>
      </c>
      <c r="L944" s="3">
        <v>-53.222812934878597</v>
      </c>
    </row>
    <row r="945" spans="1:12" ht="15" customHeight="1" x14ac:dyDescent="0.25">
      <c r="A945" s="101">
        <v>43810</v>
      </c>
      <c r="B945" s="3">
        <v>38.96358</v>
      </c>
      <c r="C945" s="99">
        <v>562700</v>
      </c>
      <c r="D945" s="3">
        <v>-0.45518599999999698</v>
      </c>
      <c r="E945" s="3">
        <v>-1.1547444179252</v>
      </c>
      <c r="F945" s="3">
        <v>-1.1547444179252</v>
      </c>
      <c r="G945" s="3">
        <v>38.96358</v>
      </c>
      <c r="H945" s="3">
        <v>-53.762969891375498</v>
      </c>
      <c r="I945" s="3">
        <v>39.373244999999997</v>
      </c>
      <c r="J945" s="3">
        <v>39.509804000000003</v>
      </c>
      <c r="K945" s="3">
        <v>38.508400000000002</v>
      </c>
      <c r="L945" s="3">
        <v>-53.762969891375498</v>
      </c>
    </row>
    <row r="946" spans="1:12" ht="15" customHeight="1" x14ac:dyDescent="0.25">
      <c r="A946" s="101">
        <v>43811</v>
      </c>
      <c r="B946" s="3">
        <v>39.646360000000001</v>
      </c>
      <c r="C946" s="99">
        <v>477576</v>
      </c>
      <c r="D946" s="3">
        <v>0.68278000000000105</v>
      </c>
      <c r="E946" s="3">
        <v>1.75235437811411</v>
      </c>
      <c r="F946" s="3">
        <v>1.75235437811411</v>
      </c>
      <c r="G946" s="3">
        <v>39.646360000000001</v>
      </c>
      <c r="H946" s="3">
        <v>-52.952733269957001</v>
      </c>
      <c r="I946" s="3">
        <v>39.009099999999997</v>
      </c>
      <c r="J946" s="3">
        <v>39.964984999999999</v>
      </c>
      <c r="K946" s="3">
        <v>38.872546999999997</v>
      </c>
      <c r="L946" s="3">
        <v>-52.952733269957001</v>
      </c>
    </row>
    <row r="947" spans="1:12" ht="15" customHeight="1" x14ac:dyDescent="0.25">
      <c r="A947" s="101">
        <v>43812</v>
      </c>
      <c r="B947" s="3">
        <v>39.464283000000002</v>
      </c>
      <c r="C947" s="99">
        <v>407570</v>
      </c>
      <c r="D947" s="3">
        <v>-0.18207699999999899</v>
      </c>
      <c r="E947" s="3">
        <v>-0.45925275359452999</v>
      </c>
      <c r="F947" s="3">
        <v>-0.45925275359452999</v>
      </c>
      <c r="G947" s="3">
        <v>39.464283000000002</v>
      </c>
      <c r="H947" s="3">
        <v>-53.168799137905701</v>
      </c>
      <c r="I947" s="3">
        <v>40.056019999999997</v>
      </c>
      <c r="J947" s="3">
        <v>40.556719999999999</v>
      </c>
      <c r="K947" s="3">
        <v>39.418765999999998</v>
      </c>
      <c r="L947" s="3">
        <v>-53.168799137905701</v>
      </c>
    </row>
    <row r="948" spans="1:12" ht="15" customHeight="1" x14ac:dyDescent="0.25">
      <c r="A948" s="101">
        <v>43815</v>
      </c>
      <c r="B948" s="3">
        <v>39.373244999999997</v>
      </c>
      <c r="C948" s="99">
        <v>319230</v>
      </c>
      <c r="D948" s="3">
        <v>-9.1038000000004601E-2</v>
      </c>
      <c r="E948" s="3">
        <v>-0.23068454075297801</v>
      </c>
      <c r="F948" s="3">
        <v>-0.23068454075297801</v>
      </c>
      <c r="G948" s="3">
        <v>39.373244999999997</v>
      </c>
      <c r="H948" s="3">
        <v>-53.2768314785435</v>
      </c>
      <c r="I948" s="3">
        <v>39.464283000000002</v>
      </c>
      <c r="J948" s="3">
        <v>39.646360000000001</v>
      </c>
      <c r="K948" s="3">
        <v>39.009099999999997</v>
      </c>
      <c r="L948" s="3">
        <v>-53.2768314785435</v>
      </c>
    </row>
    <row r="949" spans="1:12" ht="15" customHeight="1" x14ac:dyDescent="0.25">
      <c r="A949" s="101">
        <v>43816</v>
      </c>
      <c r="B949" s="3">
        <v>39.509804000000003</v>
      </c>
      <c r="C949" s="99">
        <v>440433</v>
      </c>
      <c r="D949" s="3">
        <v>0.13655900000000501</v>
      </c>
      <c r="E949" s="3">
        <v>0.34683196673275202</v>
      </c>
      <c r="F949" s="3">
        <v>0.34683196673275202</v>
      </c>
      <c r="G949" s="3">
        <v>39.509804000000003</v>
      </c>
      <c r="H949" s="3">
        <v>-53.114780594240699</v>
      </c>
      <c r="I949" s="3">
        <v>39.345936000000002</v>
      </c>
      <c r="J949" s="3">
        <v>39.819324000000002</v>
      </c>
      <c r="K949" s="3">
        <v>39.145657</v>
      </c>
      <c r="L949" s="3">
        <v>-53.114780594240699</v>
      </c>
    </row>
    <row r="950" spans="1:12" ht="15" customHeight="1" x14ac:dyDescent="0.25">
      <c r="A950" s="101">
        <v>43817</v>
      </c>
      <c r="B950" s="3">
        <v>39.873942999999997</v>
      </c>
      <c r="C950" s="99">
        <v>430476</v>
      </c>
      <c r="D950" s="3">
        <v>0.364138999999994</v>
      </c>
      <c r="E950" s="3">
        <v>0.92164213216545599</v>
      </c>
      <c r="F950" s="3">
        <v>0.92164213216545599</v>
      </c>
      <c r="G950" s="3">
        <v>39.873942999999997</v>
      </c>
      <c r="H950" s="3">
        <v>-52.682666658438997</v>
      </c>
      <c r="I950" s="3">
        <v>39.400559999999999</v>
      </c>
      <c r="J950" s="3">
        <v>39.964984999999999</v>
      </c>
      <c r="K950" s="3">
        <v>38.781509999999997</v>
      </c>
      <c r="L950" s="3">
        <v>-52.682666658438997</v>
      </c>
    </row>
    <row r="951" spans="1:12" ht="15" customHeight="1" x14ac:dyDescent="0.25">
      <c r="A951" s="101">
        <v>43818</v>
      </c>
      <c r="B951" s="3">
        <v>40.602238</v>
      </c>
      <c r="C951" s="99">
        <v>416126</v>
      </c>
      <c r="D951" s="3">
        <v>0.72829500000000202</v>
      </c>
      <c r="E951" s="3">
        <v>1.82649355745931</v>
      </c>
      <c r="F951" s="3">
        <v>1.82649355745931</v>
      </c>
      <c r="G951" s="3">
        <v>40.602238</v>
      </c>
      <c r="H951" s="3">
        <v>-51.818418613393902</v>
      </c>
      <c r="I951" s="3">
        <v>39.855739999999997</v>
      </c>
      <c r="J951" s="3">
        <v>41.05742</v>
      </c>
      <c r="K951" s="3">
        <v>39.710079999999998</v>
      </c>
      <c r="L951" s="3">
        <v>-51.818418613393902</v>
      </c>
    </row>
    <row r="952" spans="1:12" ht="15" customHeight="1" x14ac:dyDescent="0.25">
      <c r="A952" s="101">
        <v>43819</v>
      </c>
      <c r="B952" s="3">
        <v>40.401960000000003</v>
      </c>
      <c r="C952" s="99">
        <v>429028</v>
      </c>
      <c r="D952" s="3">
        <v>-0.20027799999999699</v>
      </c>
      <c r="E952" s="3">
        <v>-0.49326837599443701</v>
      </c>
      <c r="F952" s="3">
        <v>-0.49326837599443701</v>
      </c>
      <c r="G952" s="3">
        <v>40.401960000000003</v>
      </c>
      <c r="H952" s="3">
        <v>-52.056083117428003</v>
      </c>
      <c r="I952" s="3">
        <v>40.875346999999998</v>
      </c>
      <c r="J952" s="3">
        <v>40.948177000000001</v>
      </c>
      <c r="K952" s="3">
        <v>39.728290000000001</v>
      </c>
      <c r="L952" s="3">
        <v>-52.056083117428003</v>
      </c>
    </row>
    <row r="953" spans="1:12" ht="15" customHeight="1" x14ac:dyDescent="0.25">
      <c r="A953" s="101">
        <v>43822</v>
      </c>
      <c r="B953" s="3">
        <v>40.547620000000002</v>
      </c>
      <c r="C953" s="99">
        <v>317542</v>
      </c>
      <c r="D953" s="3">
        <v>0.14565999999999901</v>
      </c>
      <c r="E953" s="3">
        <v>0.360527063538507</v>
      </c>
      <c r="F953" s="3">
        <v>0.360527063538507</v>
      </c>
      <c r="G953" s="3">
        <v>40.547620000000002</v>
      </c>
      <c r="H953" s="3">
        <v>-51.883232321745901</v>
      </c>
      <c r="I953" s="3">
        <v>40.256300000000003</v>
      </c>
      <c r="J953" s="3">
        <v>40.893554999999999</v>
      </c>
      <c r="K953" s="3">
        <v>40.110644999999998</v>
      </c>
      <c r="L953" s="3">
        <v>-51.883232321745901</v>
      </c>
    </row>
    <row r="954" spans="1:12" ht="15" customHeight="1" x14ac:dyDescent="0.25">
      <c r="A954" s="101">
        <v>43826</v>
      </c>
      <c r="B954" s="3">
        <v>39.600838000000003</v>
      </c>
      <c r="C954" s="99">
        <v>464389</v>
      </c>
      <c r="D954" s="3">
        <v>-0.94678199999999801</v>
      </c>
      <c r="E954" s="3">
        <v>-2.3349878488552398</v>
      </c>
      <c r="F954" s="3">
        <v>-2.3349878488552398</v>
      </c>
      <c r="G954" s="3">
        <v>39.600838000000003</v>
      </c>
      <c r="H954" s="3">
        <v>-53.006753000295099</v>
      </c>
      <c r="I954" s="3">
        <v>40.365546999999999</v>
      </c>
      <c r="J954" s="3">
        <v>40.638652999999998</v>
      </c>
      <c r="K954" s="3">
        <v>39.418765999999998</v>
      </c>
      <c r="L954" s="3">
        <v>-53.006753000295099</v>
      </c>
    </row>
    <row r="955" spans="1:12" ht="15" customHeight="1" x14ac:dyDescent="0.25">
      <c r="A955" s="101">
        <v>43829</v>
      </c>
      <c r="B955" s="3">
        <v>39.764699999999998</v>
      </c>
      <c r="C955" s="99">
        <v>385400</v>
      </c>
      <c r="D955" s="3">
        <v>0.16386199999999401</v>
      </c>
      <c r="E955" s="3">
        <v>0.413784172951081</v>
      </c>
      <c r="F955" s="3">
        <v>0.413784172951081</v>
      </c>
      <c r="G955" s="3">
        <v>39.764699999999998</v>
      </c>
      <c r="H955" s="3">
        <v>-52.812302381854501</v>
      </c>
      <c r="I955" s="3">
        <v>39.528008</v>
      </c>
      <c r="J955" s="3">
        <v>40.03781</v>
      </c>
      <c r="K955" s="3">
        <v>39.345936000000002</v>
      </c>
      <c r="L955" s="3">
        <v>-52.812302381854501</v>
      </c>
    </row>
    <row r="956" spans="1:12" ht="15" customHeight="1" x14ac:dyDescent="0.25">
      <c r="A956" s="101">
        <v>43832</v>
      </c>
      <c r="B956" s="3">
        <v>40.165264000000001</v>
      </c>
      <c r="C956" s="99">
        <v>276465</v>
      </c>
      <c r="D956" s="3">
        <v>0.40056400000000197</v>
      </c>
      <c r="E956" s="3">
        <v>1.0073356519727199</v>
      </c>
      <c r="F956" s="3">
        <v>1.0073356519727199</v>
      </c>
      <c r="G956" s="3">
        <v>40.165264000000001</v>
      </c>
      <c r="H956" s="3">
        <v>-52.336963880401797</v>
      </c>
      <c r="I956" s="3">
        <v>39.855739999999997</v>
      </c>
      <c r="J956" s="3">
        <v>40.747894000000002</v>
      </c>
      <c r="K956" s="3">
        <v>39.837532000000003</v>
      </c>
      <c r="L956" s="3">
        <v>-52.336963880401797</v>
      </c>
    </row>
    <row r="957" spans="1:12" ht="15" customHeight="1" x14ac:dyDescent="0.25">
      <c r="A957" s="101">
        <v>43833</v>
      </c>
      <c r="B957" s="3">
        <v>39.436970000000002</v>
      </c>
      <c r="C957" s="99">
        <v>324201</v>
      </c>
      <c r="D957" s="3">
        <v>-0.728293999999998</v>
      </c>
      <c r="E957" s="3">
        <v>-1.81324340355387</v>
      </c>
      <c r="F957" s="3">
        <v>-1.81324340355387</v>
      </c>
      <c r="G957" s="3">
        <v>39.436970000000002</v>
      </c>
      <c r="H957" s="3">
        <v>-53.201210738773902</v>
      </c>
      <c r="I957" s="3">
        <v>40.329129999999999</v>
      </c>
      <c r="J957" s="3">
        <v>40.547620000000002</v>
      </c>
      <c r="K957" s="3">
        <v>39.254897999999997</v>
      </c>
      <c r="L957" s="3">
        <v>-53.201210738773902</v>
      </c>
    </row>
    <row r="958" spans="1:12" ht="15" customHeight="1" x14ac:dyDescent="0.25">
      <c r="A958" s="101">
        <v>43837</v>
      </c>
      <c r="B958" s="3">
        <v>39.691870000000002</v>
      </c>
      <c r="C958" s="99">
        <v>899807</v>
      </c>
      <c r="D958" s="3">
        <v>0.25489999999999902</v>
      </c>
      <c r="E958" s="3">
        <v>0.64634783047481303</v>
      </c>
      <c r="F958" s="3">
        <v>0.64634783047481303</v>
      </c>
      <c r="G958" s="3">
        <v>39.691870000000002</v>
      </c>
      <c r="H958" s="3">
        <v>-52.898727779695498</v>
      </c>
      <c r="I958" s="3">
        <v>39.236690000000003</v>
      </c>
      <c r="J958" s="3">
        <v>40.019604000000001</v>
      </c>
      <c r="K958" s="3">
        <v>38.362743000000002</v>
      </c>
      <c r="L958" s="3">
        <v>-52.898727779695498</v>
      </c>
    </row>
    <row r="959" spans="1:12" ht="15" customHeight="1" x14ac:dyDescent="0.25">
      <c r="A959" s="101">
        <v>43838</v>
      </c>
      <c r="B959" s="3">
        <v>39.054622999999999</v>
      </c>
      <c r="C959" s="99">
        <v>428402</v>
      </c>
      <c r="D959" s="3">
        <v>-0.63724700000000201</v>
      </c>
      <c r="E959" s="3">
        <v>-1.60548495195615</v>
      </c>
      <c r="F959" s="3">
        <v>-1.60548495195615</v>
      </c>
      <c r="G959" s="3">
        <v>39.054622999999999</v>
      </c>
      <c r="H959" s="3">
        <v>-53.654931617372398</v>
      </c>
      <c r="I959" s="3">
        <v>39.764699999999998</v>
      </c>
      <c r="J959" s="3">
        <v>40.310920000000003</v>
      </c>
      <c r="K959" s="3">
        <v>38.927169999999997</v>
      </c>
      <c r="L959" s="3">
        <v>-53.654931617372398</v>
      </c>
    </row>
    <row r="960" spans="1:12" ht="15" customHeight="1" x14ac:dyDescent="0.25">
      <c r="A960" s="101">
        <v>43839</v>
      </c>
      <c r="B960" s="3">
        <v>40.274509999999999</v>
      </c>
      <c r="C960" s="99">
        <v>694424</v>
      </c>
      <c r="D960" s="3">
        <v>1.2198869999999999</v>
      </c>
      <c r="E960" s="3">
        <v>3.1235405857073602</v>
      </c>
      <c r="F960" s="3">
        <v>3.1235405857073602</v>
      </c>
      <c r="G960" s="3">
        <v>40.274509999999999</v>
      </c>
      <c r="H960" s="3">
        <v>-52.207324596967197</v>
      </c>
      <c r="I960" s="3">
        <v>39.327730000000003</v>
      </c>
      <c r="J960" s="3">
        <v>41.148457000000001</v>
      </c>
      <c r="K960" s="3">
        <v>38.981791999999999</v>
      </c>
      <c r="L960" s="3">
        <v>-52.207324596967197</v>
      </c>
    </row>
    <row r="961" spans="1:12" ht="15" customHeight="1" x14ac:dyDescent="0.25">
      <c r="A961" s="101">
        <v>43840</v>
      </c>
      <c r="B961" s="3">
        <v>40.875346999999998</v>
      </c>
      <c r="C961" s="99">
        <v>563863</v>
      </c>
      <c r="D961" s="3">
        <v>0.60083699999999796</v>
      </c>
      <c r="E961" s="3">
        <v>1.49185427706011</v>
      </c>
      <c r="F961" s="3">
        <v>1.49185427706011</v>
      </c>
      <c r="G961" s="3">
        <v>40.875346999999998</v>
      </c>
      <c r="H961" s="3">
        <v>-51.494327524845602</v>
      </c>
      <c r="I961" s="3">
        <v>40.838935999999997</v>
      </c>
      <c r="J961" s="3">
        <v>42.022407999999999</v>
      </c>
      <c r="K961" s="3">
        <v>40.802520000000001</v>
      </c>
      <c r="L961" s="3">
        <v>-51.494327524845602</v>
      </c>
    </row>
    <row r="962" spans="1:12" ht="15" customHeight="1" x14ac:dyDescent="0.25">
      <c r="A962" s="101">
        <v>43843</v>
      </c>
      <c r="B962" s="3">
        <v>41.621845</v>
      </c>
      <c r="C962" s="99">
        <v>819702</v>
      </c>
      <c r="D962" s="3">
        <v>0.74649800000000199</v>
      </c>
      <c r="E962" s="3">
        <v>1.82627929739656</v>
      </c>
      <c r="F962" s="3">
        <v>1.82627929739656</v>
      </c>
      <c r="G962" s="3">
        <v>41.621845</v>
      </c>
      <c r="H962" s="3">
        <v>-50.608478470368901</v>
      </c>
      <c r="I962" s="3">
        <v>40.875346999999998</v>
      </c>
      <c r="J962" s="3">
        <v>42.732489999999999</v>
      </c>
      <c r="K962" s="3">
        <v>40.438369999999999</v>
      </c>
      <c r="L962" s="3">
        <v>-50.608478470368901</v>
      </c>
    </row>
    <row r="963" spans="1:12" ht="15" customHeight="1" x14ac:dyDescent="0.25">
      <c r="A963" s="101">
        <v>43844</v>
      </c>
      <c r="B963" s="3">
        <v>38.908962000000002</v>
      </c>
      <c r="C963" s="99">
        <v>2956884</v>
      </c>
      <c r="D963" s="3">
        <v>-2.7128829999999899</v>
      </c>
      <c r="E963" s="3">
        <v>-6.5179306683785798</v>
      </c>
      <c r="F963" s="3">
        <v>-6.5179306683785798</v>
      </c>
      <c r="G963" s="3">
        <v>38.908962000000002</v>
      </c>
      <c r="H963" s="3">
        <v>-53.827783599727503</v>
      </c>
      <c r="I963" s="3">
        <v>40.547620000000002</v>
      </c>
      <c r="J963" s="3">
        <v>40.547620000000002</v>
      </c>
      <c r="K963" s="3">
        <v>37.215682999999999</v>
      </c>
      <c r="L963" s="3">
        <v>-53.827783599727503</v>
      </c>
    </row>
    <row r="964" spans="1:12" ht="15" customHeight="1" x14ac:dyDescent="0.25">
      <c r="A964" s="101">
        <v>43845</v>
      </c>
      <c r="B964" s="3">
        <v>38.96358</v>
      </c>
      <c r="C964" s="99">
        <v>770819</v>
      </c>
      <c r="D964" s="3">
        <v>5.46179999999978E-2</v>
      </c>
      <c r="E964" s="3">
        <v>0.14037382955627201</v>
      </c>
      <c r="F964" s="3">
        <v>0.14037382955627201</v>
      </c>
      <c r="G964" s="3">
        <v>38.96358</v>
      </c>
      <c r="H964" s="3">
        <v>-53.762969891375498</v>
      </c>
      <c r="I964" s="3">
        <v>39.054622999999999</v>
      </c>
      <c r="J964" s="3">
        <v>39.509804000000003</v>
      </c>
      <c r="K964" s="3">
        <v>38.508400000000002</v>
      </c>
      <c r="L964" s="3">
        <v>-53.762969891375498</v>
      </c>
    </row>
    <row r="965" spans="1:12" ht="15" customHeight="1" x14ac:dyDescent="0.25">
      <c r="A965" s="101">
        <v>43846</v>
      </c>
      <c r="B965" s="3">
        <v>38.508400000000002</v>
      </c>
      <c r="C965" s="99">
        <v>720105</v>
      </c>
      <c r="D965" s="3">
        <v>-0.45517999999999798</v>
      </c>
      <c r="E965" s="3">
        <v>-1.1682191420808801</v>
      </c>
      <c r="F965" s="3">
        <v>-1.1682191420808801</v>
      </c>
      <c r="G965" s="3">
        <v>38.508400000000002</v>
      </c>
      <c r="H965" s="3">
        <v>-54.303119727834101</v>
      </c>
      <c r="I965" s="3">
        <v>38.96358</v>
      </c>
      <c r="J965" s="3">
        <v>39.600838000000003</v>
      </c>
      <c r="K965" s="3">
        <v>38.053220000000003</v>
      </c>
      <c r="L965" s="3">
        <v>-54.303119727834101</v>
      </c>
    </row>
    <row r="966" spans="1:12" ht="15" customHeight="1" x14ac:dyDescent="0.25">
      <c r="A966" s="101">
        <v>43847</v>
      </c>
      <c r="B966" s="3">
        <v>39.400559999999999</v>
      </c>
      <c r="C966" s="99">
        <v>1032597</v>
      </c>
      <c r="D966" s="3">
        <v>0.89215999999999696</v>
      </c>
      <c r="E966" s="3">
        <v>2.3167932191417901</v>
      </c>
      <c r="F966" s="3">
        <v>2.3167932191417901</v>
      </c>
      <c r="G966" s="3">
        <v>39.400559999999999</v>
      </c>
      <c r="H966" s="3">
        <v>-53.244417504329199</v>
      </c>
      <c r="I966" s="3">
        <v>40.03781</v>
      </c>
      <c r="J966" s="3">
        <v>40.802520000000001</v>
      </c>
      <c r="K966" s="3">
        <v>39.327730000000003</v>
      </c>
      <c r="L966" s="3">
        <v>-53.244417504329199</v>
      </c>
    </row>
    <row r="967" spans="1:12" ht="15" customHeight="1" x14ac:dyDescent="0.25">
      <c r="A967" s="101">
        <v>43850</v>
      </c>
      <c r="B967" s="3">
        <v>38.999996000000003</v>
      </c>
      <c r="C967" s="99">
        <v>484468</v>
      </c>
      <c r="D967" s="3">
        <v>-0.40056399999999498</v>
      </c>
      <c r="E967" s="3">
        <v>-1.0166454486941201</v>
      </c>
      <c r="F967" s="3">
        <v>-1.0166454486941201</v>
      </c>
      <c r="G967" s="3">
        <v>38.999996000000003</v>
      </c>
      <c r="H967" s="3">
        <v>-53.719756005781903</v>
      </c>
      <c r="I967" s="3">
        <v>39.509804000000003</v>
      </c>
      <c r="J967" s="3">
        <v>39.873942999999997</v>
      </c>
      <c r="K967" s="3">
        <v>38.890754999999999</v>
      </c>
      <c r="L967" s="3">
        <v>-53.719756005781903</v>
      </c>
    </row>
    <row r="968" spans="1:12" ht="15" customHeight="1" x14ac:dyDescent="0.25">
      <c r="A968" s="101">
        <v>43851</v>
      </c>
      <c r="B968" s="3">
        <v>38.599437999999999</v>
      </c>
      <c r="C968" s="99">
        <v>504641</v>
      </c>
      <c r="D968" s="3">
        <v>-0.40055800000000302</v>
      </c>
      <c r="E968" s="3">
        <v>-1.0270719002125099</v>
      </c>
      <c r="F968" s="3">
        <v>-1.0270719002125099</v>
      </c>
      <c r="G968" s="3">
        <v>38.599437999999999</v>
      </c>
      <c r="H968" s="3">
        <v>-54.195087387196303</v>
      </c>
      <c r="I968" s="3">
        <v>39.072823</v>
      </c>
      <c r="J968" s="3">
        <v>39.364147000000003</v>
      </c>
      <c r="K968" s="3">
        <v>38.526608000000003</v>
      </c>
      <c r="L968" s="3">
        <v>-54.195087387196303</v>
      </c>
    </row>
    <row r="969" spans="1:12" ht="15" customHeight="1" x14ac:dyDescent="0.25">
      <c r="A969" s="101">
        <v>43852</v>
      </c>
      <c r="B969" s="3">
        <v>39.091034000000001</v>
      </c>
      <c r="C969" s="99">
        <v>716977</v>
      </c>
      <c r="D969" s="3">
        <v>0.49159600000000098</v>
      </c>
      <c r="E969" s="3">
        <v>1.27358330968445</v>
      </c>
      <c r="F969" s="3">
        <v>1.27358330968445</v>
      </c>
      <c r="G969" s="3">
        <v>39.091034000000001</v>
      </c>
      <c r="H969" s="3">
        <v>-53.611723665144098</v>
      </c>
      <c r="I969" s="3">
        <v>38.817923999999998</v>
      </c>
      <c r="J969" s="3">
        <v>39.528008</v>
      </c>
      <c r="K969" s="3">
        <v>38.417366000000001</v>
      </c>
      <c r="L969" s="3">
        <v>-53.611723665144098</v>
      </c>
    </row>
    <row r="970" spans="1:12" ht="15" customHeight="1" x14ac:dyDescent="0.25">
      <c r="A970" s="101">
        <v>43853</v>
      </c>
      <c r="B970" s="3">
        <v>38.362743000000002</v>
      </c>
      <c r="C970" s="99">
        <v>501824</v>
      </c>
      <c r="D970" s="3">
        <v>-0.72829099999999802</v>
      </c>
      <c r="E970" s="3">
        <v>-1.86306404686046</v>
      </c>
      <c r="F970" s="3">
        <v>-1.86306404686046</v>
      </c>
      <c r="G970" s="3">
        <v>38.362743000000002</v>
      </c>
      <c r="H970" s="3">
        <v>-54.4759669634971</v>
      </c>
      <c r="I970" s="3">
        <v>39.145657</v>
      </c>
      <c r="J970" s="3">
        <v>39.291313000000002</v>
      </c>
      <c r="K970" s="3">
        <v>38.362743000000002</v>
      </c>
      <c r="L970" s="3">
        <v>-54.4759669634971</v>
      </c>
    </row>
    <row r="971" spans="1:12" ht="15" customHeight="1" x14ac:dyDescent="0.25">
      <c r="A971" s="101">
        <v>43854</v>
      </c>
      <c r="B971" s="3">
        <v>38.435574000000003</v>
      </c>
      <c r="C971" s="99">
        <v>365451</v>
      </c>
      <c r="D971" s="3">
        <v>7.2831000000000701E-2</v>
      </c>
      <c r="E971" s="3">
        <v>0.18984825980770101</v>
      </c>
      <c r="F971" s="3">
        <v>0.18984825980770101</v>
      </c>
      <c r="G971" s="3">
        <v>38.435574000000003</v>
      </c>
      <c r="H971" s="3">
        <v>-54.389540378983</v>
      </c>
      <c r="I971" s="3">
        <v>38.453780000000002</v>
      </c>
      <c r="J971" s="3">
        <v>38.945374000000001</v>
      </c>
      <c r="K971" s="3">
        <v>38.435574000000003</v>
      </c>
      <c r="L971" s="3">
        <v>-54.389540378983</v>
      </c>
    </row>
    <row r="972" spans="1:12" ht="15" customHeight="1" x14ac:dyDescent="0.25">
      <c r="A972" s="101">
        <v>43857</v>
      </c>
      <c r="B972" s="3">
        <v>37.780110000000001</v>
      </c>
      <c r="C972" s="99">
        <v>488510</v>
      </c>
      <c r="D972" s="3">
        <v>-0.65546400000000204</v>
      </c>
      <c r="E972" s="3">
        <v>-1.70535764601824</v>
      </c>
      <c r="F972" s="3">
        <v>-1.70535764601824</v>
      </c>
      <c r="G972" s="3">
        <v>37.780110000000001</v>
      </c>
      <c r="H972" s="3">
        <v>-55.167361839514101</v>
      </c>
      <c r="I972" s="3">
        <v>38.235294000000003</v>
      </c>
      <c r="J972" s="3">
        <v>38.362743000000002</v>
      </c>
      <c r="K972" s="3">
        <v>37.379550000000002</v>
      </c>
      <c r="L972" s="3">
        <v>-55.167361839514101</v>
      </c>
    </row>
    <row r="973" spans="1:12" ht="15" customHeight="1" x14ac:dyDescent="0.25">
      <c r="A973" s="101">
        <v>43858</v>
      </c>
      <c r="B973" s="3">
        <v>38.162460000000003</v>
      </c>
      <c r="C973" s="99">
        <v>460314</v>
      </c>
      <c r="D973" s="3">
        <v>0.38235000000000202</v>
      </c>
      <c r="E973" s="3">
        <v>1.0120404625608701</v>
      </c>
      <c r="F973" s="3">
        <v>1.0120404625608701</v>
      </c>
      <c r="G973" s="3">
        <v>38.162460000000003</v>
      </c>
      <c r="H973" s="3">
        <v>-54.713637400896403</v>
      </c>
      <c r="I973" s="3">
        <v>38.854340000000001</v>
      </c>
      <c r="J973" s="3">
        <v>39.10924</v>
      </c>
      <c r="K973" s="3">
        <v>37.634450000000001</v>
      </c>
      <c r="L973" s="3">
        <v>-54.713637400896403</v>
      </c>
    </row>
    <row r="974" spans="1:12" ht="15" customHeight="1" x14ac:dyDescent="0.25">
      <c r="A974" s="101">
        <v>43859</v>
      </c>
      <c r="B974" s="3">
        <v>38.417366000000001</v>
      </c>
      <c r="C974" s="99">
        <v>378170</v>
      </c>
      <c r="D974" s="3">
        <v>0.25490599999999802</v>
      </c>
      <c r="E974" s="3">
        <v>0.66794960282958704</v>
      </c>
      <c r="F974" s="3">
        <v>0.66794960282958704</v>
      </c>
      <c r="G974" s="3">
        <v>38.417366000000001</v>
      </c>
      <c r="H974" s="3">
        <v>-54.411147321779801</v>
      </c>
      <c r="I974" s="3">
        <v>38.217083000000002</v>
      </c>
      <c r="J974" s="3">
        <v>38.836131999999999</v>
      </c>
      <c r="K974" s="3">
        <v>37.871147000000001</v>
      </c>
      <c r="L974" s="3">
        <v>-54.411147321779801</v>
      </c>
    </row>
    <row r="975" spans="1:12" ht="15" customHeight="1" x14ac:dyDescent="0.25">
      <c r="A975" s="101">
        <v>43860</v>
      </c>
      <c r="B975" s="3">
        <v>37.452376999999998</v>
      </c>
      <c r="C975" s="99">
        <v>412800</v>
      </c>
      <c r="D975" s="3">
        <v>-0.96498900000000198</v>
      </c>
      <c r="E975" s="3">
        <v>-2.5118562266866502</v>
      </c>
      <c r="F975" s="3">
        <v>-2.5118562266866502</v>
      </c>
      <c r="G975" s="3">
        <v>37.452376999999998</v>
      </c>
      <c r="H975" s="3">
        <v>-55.556273756452597</v>
      </c>
      <c r="I975" s="3">
        <v>38.417366000000001</v>
      </c>
      <c r="J975" s="3">
        <v>38.854340000000001</v>
      </c>
      <c r="K975" s="3">
        <v>37.434173999999999</v>
      </c>
      <c r="L975" s="3">
        <v>-55.556273756452597</v>
      </c>
    </row>
    <row r="976" spans="1:12" ht="15" customHeight="1" x14ac:dyDescent="0.25">
      <c r="A976" s="101">
        <v>43861</v>
      </c>
      <c r="B976" s="3">
        <v>37.616244999999999</v>
      </c>
      <c r="C976" s="99">
        <v>344090</v>
      </c>
      <c r="D976" s="3">
        <v>0.16386800000000001</v>
      </c>
      <c r="E976" s="3">
        <v>0.43753698196513602</v>
      </c>
      <c r="F976" s="3">
        <v>0.43753698196513602</v>
      </c>
      <c r="G976" s="3">
        <v>37.616244999999999</v>
      </c>
      <c r="H976" s="3">
        <v>-55.361816017973801</v>
      </c>
      <c r="I976" s="3">
        <v>37.652659999999997</v>
      </c>
      <c r="J976" s="3">
        <v>38.144257000000003</v>
      </c>
      <c r="K976" s="3">
        <v>37.506999999999998</v>
      </c>
      <c r="L976" s="3">
        <v>-55.361816017973801</v>
      </c>
    </row>
    <row r="977" spans="1:12" ht="15" customHeight="1" x14ac:dyDescent="0.25">
      <c r="A977" s="101">
        <v>43864</v>
      </c>
      <c r="B977" s="3">
        <v>37.543419999999998</v>
      </c>
      <c r="C977" s="99">
        <v>649127</v>
      </c>
      <c r="D977" s="3">
        <v>-7.2825000000001694E-2</v>
      </c>
      <c r="E977" s="3">
        <v>-0.19359986622801101</v>
      </c>
      <c r="F977" s="3">
        <v>-0.19359986622801101</v>
      </c>
      <c r="G977" s="3">
        <v>37.543419999999998</v>
      </c>
      <c r="H977" s="3">
        <v>-55.448235482449597</v>
      </c>
      <c r="I977" s="3">
        <v>37.616244999999999</v>
      </c>
      <c r="J977" s="3">
        <v>37.816524999999999</v>
      </c>
      <c r="K977" s="3">
        <v>36.7605</v>
      </c>
      <c r="L977" s="3">
        <v>-55.448235482449597</v>
      </c>
    </row>
    <row r="978" spans="1:12" ht="15" customHeight="1" x14ac:dyDescent="0.25">
      <c r="A978" s="101">
        <v>43865</v>
      </c>
      <c r="B978" s="3">
        <v>38.053220000000003</v>
      </c>
      <c r="C978" s="99">
        <v>314257</v>
      </c>
      <c r="D978" s="3">
        <v>0.50980000000000503</v>
      </c>
      <c r="E978" s="3">
        <v>1.3578944059971101</v>
      </c>
      <c r="F978" s="3">
        <v>1.3578944059971101</v>
      </c>
      <c r="G978" s="3">
        <v>38.053220000000003</v>
      </c>
      <c r="H978" s="3">
        <v>-54.843269564292797</v>
      </c>
      <c r="I978" s="3">
        <v>37.579825999999997</v>
      </c>
      <c r="J978" s="3">
        <v>38.508400000000002</v>
      </c>
      <c r="K978" s="3">
        <v>37.579825999999997</v>
      </c>
      <c r="L978" s="3">
        <v>-54.843269564292797</v>
      </c>
    </row>
    <row r="979" spans="1:12" ht="15" customHeight="1" x14ac:dyDescent="0.25">
      <c r="A979" s="101">
        <v>43866</v>
      </c>
      <c r="B979" s="3">
        <v>38.453780000000002</v>
      </c>
      <c r="C979" s="99">
        <v>515678</v>
      </c>
      <c r="D979" s="3">
        <v>0.40055999999999797</v>
      </c>
      <c r="E979" s="3">
        <v>1.05263102570556</v>
      </c>
      <c r="F979" s="3">
        <v>1.05263102570556</v>
      </c>
      <c r="G979" s="3">
        <v>38.453780000000002</v>
      </c>
      <c r="H979" s="3">
        <v>-54.367935809532298</v>
      </c>
      <c r="I979" s="3">
        <v>38.890754999999999</v>
      </c>
      <c r="J979" s="3">
        <v>38.96358</v>
      </c>
      <c r="K979" s="3">
        <v>38.271706000000002</v>
      </c>
      <c r="L979" s="3">
        <v>-54.367935809532298</v>
      </c>
    </row>
    <row r="980" spans="1:12" ht="15" customHeight="1" x14ac:dyDescent="0.25">
      <c r="A980" s="101">
        <v>43867</v>
      </c>
      <c r="B980" s="3">
        <v>37.871147000000001</v>
      </c>
      <c r="C980" s="99">
        <v>560287</v>
      </c>
      <c r="D980" s="3">
        <v>-0.58263300000000096</v>
      </c>
      <c r="E980" s="3">
        <v>-1.5151514363477301</v>
      </c>
      <c r="F980" s="3">
        <v>-1.5151514363477301</v>
      </c>
      <c r="G980" s="3">
        <v>37.871147000000001</v>
      </c>
      <c r="H980" s="3">
        <v>-55.059330685549298</v>
      </c>
      <c r="I980" s="3">
        <v>38.526608000000003</v>
      </c>
      <c r="J980" s="3">
        <v>38.799717000000001</v>
      </c>
      <c r="K980" s="3">
        <v>37.761899999999997</v>
      </c>
      <c r="L980" s="3">
        <v>-55.059330685549298</v>
      </c>
    </row>
    <row r="981" spans="1:12" ht="15" customHeight="1" x14ac:dyDescent="0.25">
      <c r="A981" s="101">
        <v>43868</v>
      </c>
      <c r="B981" s="3">
        <v>38.435574000000003</v>
      </c>
      <c r="C981" s="99">
        <v>650007</v>
      </c>
      <c r="D981" s="3">
        <v>0.56442700000000201</v>
      </c>
      <c r="E981" s="3">
        <v>1.4903879198588901</v>
      </c>
      <c r="F981" s="3">
        <v>1.4903879198588901</v>
      </c>
      <c r="G981" s="3">
        <v>38.435574000000003</v>
      </c>
      <c r="H981" s="3">
        <v>-54.389540378983</v>
      </c>
      <c r="I981" s="3">
        <v>37.871147000000001</v>
      </c>
      <c r="J981" s="3">
        <v>38.672268000000003</v>
      </c>
      <c r="K981" s="3">
        <v>37.816524999999999</v>
      </c>
      <c r="L981" s="3">
        <v>-54.389540378983</v>
      </c>
    </row>
    <row r="982" spans="1:12" ht="15" customHeight="1" x14ac:dyDescent="0.25">
      <c r="A982" s="101">
        <v>43871</v>
      </c>
      <c r="B982" s="3">
        <v>39.528008</v>
      </c>
      <c r="C982" s="99">
        <v>634903</v>
      </c>
      <c r="D982" s="3">
        <v>1.0924339999999899</v>
      </c>
      <c r="E982" s="3">
        <v>2.8422471328254302</v>
      </c>
      <c r="F982" s="3">
        <v>2.8422471328254302</v>
      </c>
      <c r="G982" s="3">
        <v>39.528008</v>
      </c>
      <c r="H982" s="3">
        <v>-53.093178398136097</v>
      </c>
      <c r="I982" s="3">
        <v>38.508400000000002</v>
      </c>
      <c r="J982" s="3">
        <v>39.819324000000002</v>
      </c>
      <c r="K982" s="3">
        <v>38.508400000000002</v>
      </c>
      <c r="L982" s="3">
        <v>-53.093178398136097</v>
      </c>
    </row>
    <row r="983" spans="1:12" ht="15" customHeight="1" x14ac:dyDescent="0.25">
      <c r="A983" s="101">
        <v>43872</v>
      </c>
      <c r="B983" s="3">
        <v>41.093834000000001</v>
      </c>
      <c r="C983" s="99">
        <v>865383</v>
      </c>
      <c r="D983" s="3">
        <v>1.5658259999999999</v>
      </c>
      <c r="E983" s="3">
        <v>3.9613076378652798</v>
      </c>
      <c r="F983" s="3">
        <v>3.9613076378652798</v>
      </c>
      <c r="G983" s="3">
        <v>41.093834000000001</v>
      </c>
      <c r="H983" s="3">
        <v>-51.235054891341598</v>
      </c>
      <c r="I983" s="3">
        <v>39.528008</v>
      </c>
      <c r="J983" s="3">
        <v>41.239494000000001</v>
      </c>
      <c r="K983" s="3">
        <v>39.528008</v>
      </c>
      <c r="L983" s="3">
        <v>-51.235054891341598</v>
      </c>
    </row>
    <row r="984" spans="1:12" ht="15" customHeight="1" x14ac:dyDescent="0.25">
      <c r="A984" s="101">
        <v>43873</v>
      </c>
      <c r="B984" s="3">
        <v>42.623244999999997</v>
      </c>
      <c r="C984" s="99">
        <v>1752580</v>
      </c>
      <c r="D984" s="3">
        <v>1.5294109999999901</v>
      </c>
      <c r="E984" s="3">
        <v>3.7217530007056498</v>
      </c>
      <c r="F984" s="3">
        <v>3.7217530007056498</v>
      </c>
      <c r="G984" s="3">
        <v>42.623244999999997</v>
      </c>
      <c r="H984" s="3">
        <v>-49.420144083467697</v>
      </c>
      <c r="I984" s="3">
        <v>41.330531999999998</v>
      </c>
      <c r="J984" s="3">
        <v>43.023808000000002</v>
      </c>
      <c r="K984" s="3">
        <v>41.239494000000001</v>
      </c>
      <c r="L984" s="3">
        <v>-49.420144083467697</v>
      </c>
    </row>
    <row r="985" spans="1:12" ht="15" customHeight="1" x14ac:dyDescent="0.25">
      <c r="A985" s="101">
        <v>43874</v>
      </c>
      <c r="B985" s="3">
        <v>44.443973999999997</v>
      </c>
      <c r="C985" s="99">
        <v>2731345</v>
      </c>
      <c r="D985" s="3">
        <v>1.820729</v>
      </c>
      <c r="E985" s="3">
        <v>4.2716808633411096</v>
      </c>
      <c r="F985" s="3">
        <v>4.2716808633411096</v>
      </c>
      <c r="G985" s="3">
        <v>44.443973999999997</v>
      </c>
      <c r="H985" s="3">
        <v>-47.259534057575699</v>
      </c>
      <c r="I985" s="3">
        <v>40.966385000000002</v>
      </c>
      <c r="J985" s="3">
        <v>44.735289999999999</v>
      </c>
      <c r="K985" s="3">
        <v>40.529409999999999</v>
      </c>
      <c r="L985" s="3">
        <v>-47.259534057575699</v>
      </c>
    </row>
    <row r="986" spans="1:12" ht="15" customHeight="1" x14ac:dyDescent="0.25">
      <c r="A986" s="101">
        <v>43875</v>
      </c>
      <c r="B986" s="3">
        <v>48.158259999999999</v>
      </c>
      <c r="C986" s="99">
        <v>1920623</v>
      </c>
      <c r="D986" s="3">
        <v>3.714286</v>
      </c>
      <c r="E986" s="3">
        <v>8.3572319613003092</v>
      </c>
      <c r="F986" s="3">
        <v>8.3572319613003092</v>
      </c>
      <c r="G986" s="3">
        <v>48.158259999999999</v>
      </c>
      <c r="H986" s="3">
        <v>-42.851890981296698</v>
      </c>
      <c r="I986" s="3">
        <v>46.018900000000002</v>
      </c>
      <c r="J986" s="3">
        <v>48.658962000000002</v>
      </c>
      <c r="K986" s="3">
        <v>45.063023000000001</v>
      </c>
      <c r="L986" s="3">
        <v>-42.851890981296698</v>
      </c>
    </row>
    <row r="987" spans="1:12" ht="15" customHeight="1" x14ac:dyDescent="0.25">
      <c r="A987" s="101">
        <v>43878</v>
      </c>
      <c r="B987" s="3">
        <v>50.070025999999999</v>
      </c>
      <c r="C987" s="99">
        <v>1866886</v>
      </c>
      <c r="D987" s="3">
        <v>1.9117660000000001</v>
      </c>
      <c r="E987" s="3">
        <v>3.9697572129890002</v>
      </c>
      <c r="F987" s="3">
        <v>3.9697572129890002</v>
      </c>
      <c r="G987" s="3">
        <v>50.070025999999999</v>
      </c>
      <c r="H987" s="3">
        <v>-40.583249801439898</v>
      </c>
      <c r="I987" s="3">
        <v>48.704479999999997</v>
      </c>
      <c r="J987" s="3">
        <v>51.162464</v>
      </c>
      <c r="K987" s="3">
        <v>48.704479999999997</v>
      </c>
      <c r="L987" s="3">
        <v>-40.583249801439898</v>
      </c>
    </row>
    <row r="988" spans="1:12" ht="15" customHeight="1" x14ac:dyDescent="0.25">
      <c r="A988" s="101">
        <v>43879</v>
      </c>
      <c r="B988" s="3">
        <v>51.845238000000002</v>
      </c>
      <c r="C988" s="99">
        <v>1148000</v>
      </c>
      <c r="D988" s="3">
        <v>1.775212</v>
      </c>
      <c r="E988" s="3">
        <v>3.5454585144413602</v>
      </c>
      <c r="F988" s="3">
        <v>3.5454585144413602</v>
      </c>
      <c r="G988" s="3">
        <v>51.845238000000002</v>
      </c>
      <c r="H988" s="3">
        <v>-38.476653572520704</v>
      </c>
      <c r="I988" s="3">
        <v>50.161059999999999</v>
      </c>
      <c r="J988" s="3">
        <v>51.890749999999997</v>
      </c>
      <c r="K988" s="3">
        <v>49.614840000000001</v>
      </c>
      <c r="L988" s="3">
        <v>-38.476653572520704</v>
      </c>
    </row>
    <row r="989" spans="1:12" ht="15" customHeight="1" x14ac:dyDescent="0.25">
      <c r="A989" s="101">
        <v>43880</v>
      </c>
      <c r="B989" s="3">
        <v>51.390053000000002</v>
      </c>
      <c r="C989" s="99">
        <v>891962</v>
      </c>
      <c r="D989" s="3">
        <v>-0.45518500000000001</v>
      </c>
      <c r="E989" s="3">
        <v>-0.87796877313978094</v>
      </c>
      <c r="F989" s="3">
        <v>-0.87796877313978094</v>
      </c>
      <c r="G989" s="3">
        <v>51.390053000000002</v>
      </c>
      <c r="H989" s="3">
        <v>-39.016809342344601</v>
      </c>
      <c r="I989" s="3">
        <v>51.890749999999997</v>
      </c>
      <c r="J989" s="3">
        <v>52.528008</v>
      </c>
      <c r="K989" s="3">
        <v>51.116942999999999</v>
      </c>
      <c r="L989" s="3">
        <v>-39.016809342344601</v>
      </c>
    </row>
    <row r="990" spans="1:12" ht="15" customHeight="1" x14ac:dyDescent="0.25">
      <c r="A990" s="101">
        <v>43881</v>
      </c>
      <c r="B990" s="3">
        <v>52.391452999999998</v>
      </c>
      <c r="C990" s="99">
        <v>668317</v>
      </c>
      <c r="D990" s="3">
        <v>1.0013999999999901</v>
      </c>
      <c r="E990" s="3">
        <v>1.9486261280952499</v>
      </c>
      <c r="F990" s="3">
        <v>1.9486261280952499</v>
      </c>
      <c r="G990" s="3">
        <v>52.391452999999998</v>
      </c>
      <c r="H990" s="3">
        <v>-37.828474955443397</v>
      </c>
      <c r="I990" s="3">
        <v>51.390053000000002</v>
      </c>
      <c r="J990" s="3">
        <v>53.210785000000001</v>
      </c>
      <c r="K990" s="3">
        <v>51.390053000000002</v>
      </c>
      <c r="L990" s="3">
        <v>-37.828474955443397</v>
      </c>
    </row>
    <row r="991" spans="1:12" ht="15" customHeight="1" x14ac:dyDescent="0.25">
      <c r="A991" s="101">
        <v>43882</v>
      </c>
      <c r="B991" s="3">
        <v>52.436973999999999</v>
      </c>
      <c r="C991" s="99">
        <v>768456</v>
      </c>
      <c r="D991" s="3">
        <v>4.5521000000000797E-2</v>
      </c>
      <c r="E991" s="3">
        <v>8.6886309490208299E-2</v>
      </c>
      <c r="F991" s="3">
        <v>8.6886309490208299E-2</v>
      </c>
      <c r="G991" s="3">
        <v>52.436973999999999</v>
      </c>
      <c r="H991" s="3">
        <v>-37.774456411778303</v>
      </c>
      <c r="I991" s="3">
        <v>52.391452999999998</v>
      </c>
      <c r="J991" s="3">
        <v>53.165264000000001</v>
      </c>
      <c r="K991" s="3">
        <v>51.981789999999997</v>
      </c>
      <c r="L991" s="3">
        <v>-37.774456411778303</v>
      </c>
    </row>
    <row r="992" spans="1:12" ht="15" customHeight="1" x14ac:dyDescent="0.25">
      <c r="A992" s="101">
        <v>43885</v>
      </c>
      <c r="B992" s="3">
        <v>50.388652999999998</v>
      </c>
      <c r="C992" s="99">
        <v>1056285</v>
      </c>
      <c r="D992" s="3">
        <v>-2.0483210000000001</v>
      </c>
      <c r="E992" s="3">
        <v>-3.90625324794676</v>
      </c>
      <c r="F992" s="3">
        <v>-3.90625324794676</v>
      </c>
      <c r="G992" s="3">
        <v>50.388652999999998</v>
      </c>
      <c r="H992" s="3">
        <v>-40.205143729245798</v>
      </c>
      <c r="I992" s="3">
        <v>51.025905999999999</v>
      </c>
      <c r="J992" s="3">
        <v>51.572130000000001</v>
      </c>
      <c r="K992" s="3">
        <v>49.705880000000001</v>
      </c>
      <c r="L992" s="3">
        <v>-40.205143729245798</v>
      </c>
    </row>
    <row r="993" spans="1:12" ht="15" customHeight="1" x14ac:dyDescent="0.25">
      <c r="A993" s="101">
        <v>43886</v>
      </c>
      <c r="B993" s="3">
        <v>50.479689999999998</v>
      </c>
      <c r="C993" s="99">
        <v>801692</v>
      </c>
      <c r="D993" s="3">
        <v>9.1037000000000007E-2</v>
      </c>
      <c r="E993" s="3">
        <v>0.18066964401688401</v>
      </c>
      <c r="F993" s="3">
        <v>0.18066964401688401</v>
      </c>
      <c r="G993" s="3">
        <v>50.479689999999998</v>
      </c>
      <c r="H993" s="3">
        <v>-40.097112575281002</v>
      </c>
      <c r="I993" s="3">
        <v>51.435574000000003</v>
      </c>
      <c r="J993" s="3">
        <v>51.845238000000002</v>
      </c>
      <c r="K993" s="3">
        <v>50.252097999999997</v>
      </c>
      <c r="L993" s="3">
        <v>-40.097112575281002</v>
      </c>
    </row>
    <row r="994" spans="1:12" ht="15" customHeight="1" x14ac:dyDescent="0.25">
      <c r="A994" s="101">
        <v>43887</v>
      </c>
      <c r="B994" s="3">
        <v>49.387253000000001</v>
      </c>
      <c r="C994" s="99">
        <v>899705</v>
      </c>
      <c r="D994" s="3">
        <v>-1.0924369999999901</v>
      </c>
      <c r="E994" s="3">
        <v>-2.1641119428427502</v>
      </c>
      <c r="F994" s="3">
        <v>-2.1641119428427502</v>
      </c>
      <c r="G994" s="3">
        <v>49.387253000000001</v>
      </c>
      <c r="H994" s="3">
        <v>-41.393478116147001</v>
      </c>
      <c r="I994" s="3">
        <v>49.569324000000002</v>
      </c>
      <c r="J994" s="3">
        <v>49.705880000000001</v>
      </c>
      <c r="K994" s="3">
        <v>47.794113000000003</v>
      </c>
      <c r="L994" s="3">
        <v>-41.393478116147001</v>
      </c>
    </row>
    <row r="995" spans="1:12" ht="15" customHeight="1" x14ac:dyDescent="0.25">
      <c r="A995" s="101">
        <v>43888</v>
      </c>
      <c r="B995" s="3">
        <v>46.838234</v>
      </c>
      <c r="C995" s="99">
        <v>774646</v>
      </c>
      <c r="D995" s="3">
        <v>-2.5490189999999999</v>
      </c>
      <c r="E995" s="3">
        <v>-5.1612892905786802</v>
      </c>
      <c r="F995" s="3">
        <v>-5.1612892905786802</v>
      </c>
      <c r="G995" s="3">
        <v>46.838234</v>
      </c>
      <c r="H995" s="3">
        <v>-44.418330253718999</v>
      </c>
      <c r="I995" s="3">
        <v>49.114142999999999</v>
      </c>
      <c r="J995" s="3">
        <v>49.114142999999999</v>
      </c>
      <c r="K995" s="3">
        <v>46.337536</v>
      </c>
      <c r="L995" s="3">
        <v>-44.418330253718999</v>
      </c>
    </row>
    <row r="996" spans="1:12" ht="15" customHeight="1" x14ac:dyDescent="0.25">
      <c r="A996" s="101">
        <v>43889</v>
      </c>
      <c r="B996" s="3">
        <v>44.316524999999999</v>
      </c>
      <c r="C996" s="99">
        <v>1581613</v>
      </c>
      <c r="D996" s="3">
        <v>-2.521709</v>
      </c>
      <c r="E996" s="3">
        <v>-5.3838686573878904</v>
      </c>
      <c r="F996" s="3">
        <v>-5.3838686573878904</v>
      </c>
      <c r="G996" s="3">
        <v>44.316524999999999</v>
      </c>
      <c r="H996" s="3">
        <v>-47.410774350441798</v>
      </c>
      <c r="I996" s="3">
        <v>44.38935</v>
      </c>
      <c r="J996" s="3">
        <v>46.292014999999999</v>
      </c>
      <c r="K996" s="3">
        <v>43.988791999999997</v>
      </c>
      <c r="L996" s="3">
        <v>-47.410774350441798</v>
      </c>
    </row>
    <row r="997" spans="1:12" ht="15" customHeight="1" x14ac:dyDescent="0.25">
      <c r="A997" s="101">
        <v>43892</v>
      </c>
      <c r="B997" s="3">
        <v>44.626049999999999</v>
      </c>
      <c r="C997" s="99">
        <v>1286767</v>
      </c>
      <c r="D997" s="3">
        <v>0.30952499999999999</v>
      </c>
      <c r="E997" s="3">
        <v>0.69844149558206903</v>
      </c>
      <c r="F997" s="3">
        <v>0.69844149558206903</v>
      </c>
      <c r="G997" s="3">
        <v>44.626049999999999</v>
      </c>
      <c r="H997" s="3">
        <v>-47.043469376300003</v>
      </c>
      <c r="I997" s="3">
        <v>44.899160000000002</v>
      </c>
      <c r="J997" s="3">
        <v>46.155459999999998</v>
      </c>
      <c r="K997" s="3">
        <v>43.242294000000001</v>
      </c>
      <c r="L997" s="3">
        <v>-47.043469376300003</v>
      </c>
    </row>
    <row r="998" spans="1:12" ht="15" customHeight="1" x14ac:dyDescent="0.25">
      <c r="A998" s="101">
        <v>43893</v>
      </c>
      <c r="B998" s="3">
        <v>44.443973999999997</v>
      </c>
      <c r="C998" s="99">
        <v>651778</v>
      </c>
      <c r="D998" s="3">
        <v>-0.18207600000000199</v>
      </c>
      <c r="E998" s="3">
        <v>-0.40800384528767403</v>
      </c>
      <c r="F998" s="3">
        <v>-0.40800384528767403</v>
      </c>
      <c r="G998" s="3">
        <v>44.443973999999997</v>
      </c>
      <c r="H998" s="3">
        <v>-47.259534057575699</v>
      </c>
      <c r="I998" s="3">
        <v>45.700279999999999</v>
      </c>
      <c r="J998" s="3">
        <v>45.973385</v>
      </c>
      <c r="K998" s="3">
        <v>44.443973999999997</v>
      </c>
      <c r="L998" s="3">
        <v>-47.259534057575699</v>
      </c>
    </row>
    <row r="999" spans="1:12" ht="15" customHeight="1" x14ac:dyDescent="0.25">
      <c r="A999" s="101">
        <v>43894</v>
      </c>
      <c r="B999" s="3">
        <v>43.442574</v>
      </c>
      <c r="C999" s="99">
        <v>776456</v>
      </c>
      <c r="D999" s="3">
        <v>-1.0013999999999901</v>
      </c>
      <c r="E999" s="3">
        <v>-2.2531738498451901</v>
      </c>
      <c r="F999" s="3">
        <v>-2.2531738498451901</v>
      </c>
      <c r="G999" s="3">
        <v>43.442574</v>
      </c>
      <c r="H999" s="3">
        <v>-48.447868444476903</v>
      </c>
      <c r="I999" s="3">
        <v>44.425766000000003</v>
      </c>
      <c r="J999" s="3">
        <v>44.53501</v>
      </c>
      <c r="K999" s="3">
        <v>42.878146999999998</v>
      </c>
      <c r="L999" s="3">
        <v>-48.447868444476903</v>
      </c>
    </row>
    <row r="1000" spans="1:12" ht="15" customHeight="1" x14ac:dyDescent="0.25">
      <c r="A1000" s="101">
        <v>43895</v>
      </c>
      <c r="B1000" s="3">
        <v>42.331932000000002</v>
      </c>
      <c r="C1000" s="99">
        <v>707118</v>
      </c>
      <c r="D1000" s="3">
        <v>-1.1106419999999899</v>
      </c>
      <c r="E1000" s="3">
        <v>-2.5565750316728399</v>
      </c>
      <c r="F1000" s="3">
        <v>-2.5565750316728399</v>
      </c>
      <c r="G1000" s="3">
        <v>42.331932000000002</v>
      </c>
      <c r="H1000" s="3">
        <v>-49.765837368120501</v>
      </c>
      <c r="I1000" s="3">
        <v>44.079825999999997</v>
      </c>
      <c r="J1000" s="3">
        <v>44.079825999999997</v>
      </c>
      <c r="K1000" s="3">
        <v>41.894955000000003</v>
      </c>
      <c r="L1000" s="3">
        <v>-49.765837368120501</v>
      </c>
    </row>
    <row r="1001" spans="1:12" ht="15" customHeight="1" x14ac:dyDescent="0.25">
      <c r="A1001" s="101">
        <v>43896</v>
      </c>
      <c r="B1001" s="3">
        <v>41.894955000000003</v>
      </c>
      <c r="C1001" s="99">
        <v>967436</v>
      </c>
      <c r="D1001" s="3">
        <v>-0.43697699999999801</v>
      </c>
      <c r="E1001" s="3">
        <v>-1.0322633042120499</v>
      </c>
      <c r="F1001" s="3">
        <v>-1.0322633042120499</v>
      </c>
      <c r="G1001" s="3">
        <v>41.894955000000003</v>
      </c>
      <c r="H1001" s="3">
        <v>-50.284386195147597</v>
      </c>
      <c r="I1001" s="3">
        <v>42.168067999999998</v>
      </c>
      <c r="J1001" s="3">
        <v>42.168067999999998</v>
      </c>
      <c r="K1001" s="3">
        <v>40.711483000000001</v>
      </c>
      <c r="L1001" s="3">
        <v>-50.284386195147597</v>
      </c>
    </row>
    <row r="1002" spans="1:12" ht="15" customHeight="1" x14ac:dyDescent="0.25">
      <c r="A1002" s="101">
        <v>43899</v>
      </c>
      <c r="B1002" s="3">
        <v>40.620440000000002</v>
      </c>
      <c r="C1002" s="99">
        <v>1873617</v>
      </c>
      <c r="D1002" s="3">
        <v>-1.2745150000000001</v>
      </c>
      <c r="E1002" s="3">
        <v>-3.0421682037849198</v>
      </c>
      <c r="F1002" s="3">
        <v>-3.0421682037849198</v>
      </c>
      <c r="G1002" s="3">
        <v>40.620440000000002</v>
      </c>
      <c r="H1002" s="3">
        <v>-51.796818790635299</v>
      </c>
      <c r="I1002" s="3">
        <v>39.054622999999999</v>
      </c>
      <c r="J1002" s="3">
        <v>41.621845</v>
      </c>
      <c r="K1002" s="3">
        <v>38.726889999999997</v>
      </c>
      <c r="L1002" s="3">
        <v>-51.796818790635299</v>
      </c>
    </row>
    <row r="1003" spans="1:12" ht="15" customHeight="1" x14ac:dyDescent="0.25">
      <c r="A1003" s="101">
        <v>43900</v>
      </c>
      <c r="B1003" s="3">
        <v>40.092433999999997</v>
      </c>
      <c r="C1003" s="99">
        <v>862454</v>
      </c>
      <c r="D1003" s="3">
        <v>-0.52800600000000397</v>
      </c>
      <c r="E1003" s="3">
        <v>-1.2998529804207</v>
      </c>
      <c r="F1003" s="3">
        <v>-1.2998529804207</v>
      </c>
      <c r="G1003" s="3">
        <v>40.092433999999997</v>
      </c>
      <c r="H1003" s="3">
        <v>-52.423389278242901</v>
      </c>
      <c r="I1003" s="3">
        <v>40.766100000000002</v>
      </c>
      <c r="J1003" s="3">
        <v>42.732489999999999</v>
      </c>
      <c r="K1003" s="3">
        <v>39.782913000000001</v>
      </c>
      <c r="L1003" s="3">
        <v>-52.423389278242901</v>
      </c>
    </row>
    <row r="1004" spans="1:12" ht="15" customHeight="1" x14ac:dyDescent="0.25">
      <c r="A1004" s="101">
        <v>43901</v>
      </c>
      <c r="B1004" s="3">
        <v>37.306719999999999</v>
      </c>
      <c r="C1004" s="99">
        <v>1317233</v>
      </c>
      <c r="D1004" s="3">
        <v>-2.7857139999999898</v>
      </c>
      <c r="E1004" s="3">
        <v>-6.9482286857415501</v>
      </c>
      <c r="F1004" s="3">
        <v>-6.9482286857415501</v>
      </c>
      <c r="G1004" s="3">
        <v>37.306719999999999</v>
      </c>
      <c r="H1004" s="3">
        <v>-55.729120992115597</v>
      </c>
      <c r="I1004" s="3">
        <v>40.456577000000003</v>
      </c>
      <c r="J1004" s="3">
        <v>41.112045000000002</v>
      </c>
      <c r="K1004" s="3">
        <v>37.106437999999997</v>
      </c>
      <c r="L1004" s="3">
        <v>-55.729120992115597</v>
      </c>
    </row>
    <row r="1005" spans="1:12" ht="15" customHeight="1" x14ac:dyDescent="0.25">
      <c r="A1005" s="101">
        <v>43902</v>
      </c>
      <c r="B1005" s="3">
        <v>33.647053</v>
      </c>
      <c r="C1005" s="99">
        <v>2350800</v>
      </c>
      <c r="D1005" s="3">
        <v>-3.65966699999999</v>
      </c>
      <c r="E1005" s="3">
        <v>-9.8096723592961297</v>
      </c>
      <c r="F1005" s="3">
        <v>-9.8096723592961297</v>
      </c>
      <c r="G1005" s="3">
        <v>33.647053</v>
      </c>
      <c r="H1005" s="3">
        <v>-60.071949173369397</v>
      </c>
      <c r="I1005" s="3">
        <v>35.485992000000003</v>
      </c>
      <c r="J1005" s="3">
        <v>35.88655</v>
      </c>
      <c r="K1005" s="3">
        <v>33.48319</v>
      </c>
      <c r="L1005" s="3">
        <v>-60.071949173369397</v>
      </c>
    </row>
    <row r="1006" spans="1:12" ht="15" customHeight="1" x14ac:dyDescent="0.25">
      <c r="A1006" s="101">
        <v>43903</v>
      </c>
      <c r="B1006" s="3">
        <v>31.061623000000001</v>
      </c>
      <c r="C1006" s="99">
        <v>2089679</v>
      </c>
      <c r="D1006" s="3">
        <v>-2.5854299999999899</v>
      </c>
      <c r="E1006" s="3">
        <v>-7.6839716096384398</v>
      </c>
      <c r="F1006" s="3">
        <v>-7.6839716096384398</v>
      </c>
      <c r="G1006" s="3">
        <v>31.061623000000001</v>
      </c>
      <c r="H1006" s="3">
        <v>-63.140009263169702</v>
      </c>
      <c r="I1006" s="3">
        <v>33.647053</v>
      </c>
      <c r="J1006" s="3">
        <v>34.575629999999997</v>
      </c>
      <c r="K1006" s="3">
        <v>30.970586999999998</v>
      </c>
      <c r="L1006" s="3">
        <v>-63.140009263169702</v>
      </c>
    </row>
    <row r="1007" spans="1:12" ht="15" customHeight="1" x14ac:dyDescent="0.25">
      <c r="A1007" s="101">
        <v>43906</v>
      </c>
      <c r="B1007" s="3">
        <v>27.766106000000001</v>
      </c>
      <c r="C1007" s="99">
        <v>2430877</v>
      </c>
      <c r="D1007" s="3">
        <v>-3.2955169999999998</v>
      </c>
      <c r="E1007" s="3">
        <v>-10.6096098069312</v>
      </c>
      <c r="F1007" s="3">
        <v>-10.6096098069312</v>
      </c>
      <c r="G1007" s="3">
        <v>27.766106000000001</v>
      </c>
      <c r="H1007" s="3">
        <v>-67.050710455218393</v>
      </c>
      <c r="I1007" s="3">
        <v>30.33333</v>
      </c>
      <c r="J1007" s="3">
        <v>30.460781000000001</v>
      </c>
      <c r="K1007" s="3">
        <v>27.766106000000001</v>
      </c>
      <c r="L1007" s="3">
        <v>-67.050710455218393</v>
      </c>
    </row>
    <row r="1008" spans="1:12" ht="15" customHeight="1" x14ac:dyDescent="0.25">
      <c r="A1008" s="101">
        <v>43907</v>
      </c>
      <c r="B1008" s="3">
        <v>26.910361999999999</v>
      </c>
      <c r="C1008" s="99">
        <v>1626593</v>
      </c>
      <c r="D1008" s="3">
        <v>-0.85574400000000095</v>
      </c>
      <c r="E1008" s="3">
        <v>-3.08197339590938</v>
      </c>
      <c r="F1008" s="3">
        <v>-3.08197339590938</v>
      </c>
      <c r="G1008" s="3">
        <v>26.910361999999999</v>
      </c>
      <c r="H1008" s="3">
        <v>-68.066198793129701</v>
      </c>
      <c r="I1008" s="3">
        <v>28.403359999999999</v>
      </c>
      <c r="J1008" s="3">
        <v>29.787115</v>
      </c>
      <c r="K1008" s="3">
        <v>26.546216999999999</v>
      </c>
      <c r="L1008" s="3">
        <v>-68.066198793129701</v>
      </c>
    </row>
    <row r="1009" spans="1:12" ht="15" customHeight="1" x14ac:dyDescent="0.25">
      <c r="A1009" s="101">
        <v>43908</v>
      </c>
      <c r="B1009" s="3">
        <v>24.252099999999999</v>
      </c>
      <c r="C1009" s="99">
        <v>3060552</v>
      </c>
      <c r="D1009" s="3">
        <v>-2.6582620000000001</v>
      </c>
      <c r="E1009" s="3">
        <v>-9.8782097394304795</v>
      </c>
      <c r="F1009" s="3">
        <v>-9.8782097394304795</v>
      </c>
      <c r="G1009" s="3">
        <v>24.252099999999999</v>
      </c>
      <c r="H1009" s="3">
        <v>-71.220686654117202</v>
      </c>
      <c r="I1009" s="3">
        <v>26.400558</v>
      </c>
      <c r="J1009" s="3">
        <v>26.400558</v>
      </c>
      <c r="K1009" s="3">
        <v>23.778711000000001</v>
      </c>
      <c r="L1009" s="3">
        <v>-71.220686654117202</v>
      </c>
    </row>
    <row r="1010" spans="1:12" ht="15" customHeight="1" x14ac:dyDescent="0.25">
      <c r="A1010" s="101">
        <v>43909</v>
      </c>
      <c r="B1010" s="3">
        <v>24.907561999999999</v>
      </c>
      <c r="C1010" s="99">
        <v>3074803</v>
      </c>
      <c r="D1010" s="3">
        <v>0.65546199999999999</v>
      </c>
      <c r="E1010" s="3">
        <v>2.7027020340506498</v>
      </c>
      <c r="F1010" s="3">
        <v>2.7027020340506498</v>
      </c>
      <c r="G1010" s="3">
        <v>24.907561999999999</v>
      </c>
      <c r="H1010" s="3">
        <v>-70.442867566932193</v>
      </c>
      <c r="I1010" s="3">
        <v>25.089634</v>
      </c>
      <c r="J1010" s="3">
        <v>26.400558</v>
      </c>
      <c r="K1010" s="3">
        <v>23.396356999999998</v>
      </c>
      <c r="L1010" s="3">
        <v>-70.442867566932193</v>
      </c>
    </row>
    <row r="1011" spans="1:12" ht="15" customHeight="1" x14ac:dyDescent="0.25">
      <c r="A1011" s="101">
        <v>43910</v>
      </c>
      <c r="B1011" s="3">
        <v>30.551818999999998</v>
      </c>
      <c r="C1011" s="99">
        <v>3858857</v>
      </c>
      <c r="D1011" s="3">
        <v>5.6442569999999996</v>
      </c>
      <c r="E1011" s="3">
        <v>22.660816823420902</v>
      </c>
      <c r="F1011" s="3">
        <v>22.660816823420902</v>
      </c>
      <c r="G1011" s="3">
        <v>30.551818999999998</v>
      </c>
      <c r="H1011" s="3">
        <v>-63.744979928018701</v>
      </c>
      <c r="I1011" s="3">
        <v>26.12745</v>
      </c>
      <c r="J1011" s="3">
        <v>30.733892000000001</v>
      </c>
      <c r="K1011" s="3">
        <v>25.781510999999998</v>
      </c>
      <c r="L1011" s="3">
        <v>-63.744979928018701</v>
      </c>
    </row>
    <row r="1012" spans="1:12" ht="15" customHeight="1" x14ac:dyDescent="0.25">
      <c r="A1012" s="101">
        <v>43913</v>
      </c>
      <c r="B1012" s="3">
        <v>31.152657999999999</v>
      </c>
      <c r="C1012" s="99">
        <v>2317122</v>
      </c>
      <c r="D1012" s="3">
        <v>0.60083900000000001</v>
      </c>
      <c r="E1012" s="3">
        <v>1.9666226747415601</v>
      </c>
      <c r="F1012" s="3">
        <v>1.9666226747415601</v>
      </c>
      <c r="G1012" s="3">
        <v>31.152657999999999</v>
      </c>
      <c r="H1012" s="3">
        <v>-63.031980482551099</v>
      </c>
      <c r="I1012" s="3">
        <v>29.13165</v>
      </c>
      <c r="J1012" s="3">
        <v>31.498595999999999</v>
      </c>
      <c r="K1012" s="3">
        <v>28.494394</v>
      </c>
      <c r="L1012" s="3">
        <v>-63.031980482551099</v>
      </c>
    </row>
    <row r="1013" spans="1:12" ht="15" customHeight="1" x14ac:dyDescent="0.25">
      <c r="A1013" s="101">
        <v>43914</v>
      </c>
      <c r="B1013" s="3">
        <v>33.301119999999997</v>
      </c>
      <c r="C1013" s="99">
        <v>2460235</v>
      </c>
      <c r="D1013" s="3">
        <v>2.1484619999999901</v>
      </c>
      <c r="E1013" s="3">
        <v>6.8965608006867196</v>
      </c>
      <c r="F1013" s="3">
        <v>6.8965608006867196</v>
      </c>
      <c r="G1013" s="3">
        <v>33.301119999999997</v>
      </c>
      <c r="H1013" s="3">
        <v>-60.482458539720497</v>
      </c>
      <c r="I1013" s="3">
        <v>32.627450000000003</v>
      </c>
      <c r="J1013" s="3">
        <v>33.428570000000001</v>
      </c>
      <c r="K1013" s="3">
        <v>30.952380000000002</v>
      </c>
      <c r="L1013" s="3">
        <v>-60.482458539720497</v>
      </c>
    </row>
    <row r="1014" spans="1:12" ht="15" customHeight="1" x14ac:dyDescent="0.25">
      <c r="A1014" s="101">
        <v>43915</v>
      </c>
      <c r="B1014" s="3">
        <v>33.464979999999997</v>
      </c>
      <c r="C1014" s="99">
        <v>2027550</v>
      </c>
      <c r="D1014" s="3">
        <v>0.16385999999999901</v>
      </c>
      <c r="E1014" s="3">
        <v>0.49205552245690198</v>
      </c>
      <c r="F1014" s="3">
        <v>0.49205552245690198</v>
      </c>
      <c r="G1014" s="3">
        <v>33.464979999999997</v>
      </c>
      <c r="H1014" s="3">
        <v>-60.288010294625998</v>
      </c>
      <c r="I1014" s="3">
        <v>34.229686999999998</v>
      </c>
      <c r="J1014" s="3">
        <v>35.777306000000003</v>
      </c>
      <c r="K1014" s="3">
        <v>31.571425999999999</v>
      </c>
      <c r="L1014" s="3">
        <v>-60.288010294625998</v>
      </c>
    </row>
    <row r="1015" spans="1:12" ht="15" customHeight="1" x14ac:dyDescent="0.25">
      <c r="A1015" s="101">
        <v>43916</v>
      </c>
      <c r="B1015" s="3">
        <v>32.864142999999999</v>
      </c>
      <c r="C1015" s="99">
        <v>1348466</v>
      </c>
      <c r="D1015" s="3">
        <v>-0.60083699999999796</v>
      </c>
      <c r="E1015" s="3">
        <v>-1.79542016759011</v>
      </c>
      <c r="F1015" s="3">
        <v>-1.79542016759011</v>
      </c>
      <c r="G1015" s="3">
        <v>32.864142999999999</v>
      </c>
      <c r="H1015" s="3">
        <v>-61.001007366747501</v>
      </c>
      <c r="I1015" s="3">
        <v>32.5</v>
      </c>
      <c r="J1015" s="3">
        <v>34.047620000000002</v>
      </c>
      <c r="K1015" s="3">
        <v>31.771708</v>
      </c>
      <c r="L1015" s="3">
        <v>-61.001007366747501</v>
      </c>
    </row>
    <row r="1016" spans="1:12" ht="15" customHeight="1" x14ac:dyDescent="0.25">
      <c r="A1016" s="101">
        <v>43917</v>
      </c>
      <c r="B1016" s="3">
        <v>30.915963999999999</v>
      </c>
      <c r="C1016" s="99">
        <v>1312503</v>
      </c>
      <c r="D1016" s="3">
        <v>-1.9481789999999899</v>
      </c>
      <c r="E1016" s="3">
        <v>-5.9279774920648203</v>
      </c>
      <c r="F1016" s="3">
        <v>-5.9279774920648203</v>
      </c>
      <c r="G1016" s="3">
        <v>30.915963999999999</v>
      </c>
      <c r="H1016" s="3">
        <v>-63.312858872178801</v>
      </c>
      <c r="I1016" s="3">
        <v>32.864142999999999</v>
      </c>
      <c r="J1016" s="3">
        <v>33.028008</v>
      </c>
      <c r="K1016" s="3">
        <v>30.205880000000001</v>
      </c>
      <c r="L1016" s="3">
        <v>-63.312858872178801</v>
      </c>
    </row>
    <row r="1017" spans="1:12" ht="15" customHeight="1" x14ac:dyDescent="0.25">
      <c r="A1017" s="101">
        <v>43920</v>
      </c>
      <c r="B1017" s="3">
        <v>35.850140000000003</v>
      </c>
      <c r="C1017" s="99">
        <v>2476707</v>
      </c>
      <c r="D1017" s="3">
        <v>4.9341759999999999</v>
      </c>
      <c r="E1017" s="3">
        <v>15.9599616560557</v>
      </c>
      <c r="F1017" s="3">
        <v>15.9599616560557</v>
      </c>
      <c r="G1017" s="3">
        <v>35.850140000000003</v>
      </c>
      <c r="H1017" s="3">
        <v>-57.457605215475397</v>
      </c>
      <c r="I1017" s="3">
        <v>31.680668000000001</v>
      </c>
      <c r="J1017" s="3">
        <v>36.997196000000002</v>
      </c>
      <c r="K1017" s="3">
        <v>31.680668000000001</v>
      </c>
      <c r="L1017" s="3">
        <v>-57.457605215475397</v>
      </c>
    </row>
    <row r="1018" spans="1:12" ht="15" customHeight="1" x14ac:dyDescent="0.25">
      <c r="A1018" s="101">
        <v>43921</v>
      </c>
      <c r="B1018" s="3">
        <v>36.359940000000002</v>
      </c>
      <c r="C1018" s="99">
        <v>1517156</v>
      </c>
      <c r="D1018" s="3">
        <v>0.50979999999999803</v>
      </c>
      <c r="E1018" s="3">
        <v>1.4220307089456199</v>
      </c>
      <c r="F1018" s="3">
        <v>1.4220307089456199</v>
      </c>
      <c r="G1018" s="3">
        <v>36.359940000000002</v>
      </c>
      <c r="H1018" s="3">
        <v>-56.852639297318603</v>
      </c>
      <c r="I1018" s="3">
        <v>37.051819999999999</v>
      </c>
      <c r="J1018" s="3">
        <v>39.091034000000001</v>
      </c>
      <c r="K1018" s="3">
        <v>36.268906000000001</v>
      </c>
      <c r="L1018" s="3">
        <v>-56.852639297318603</v>
      </c>
    </row>
    <row r="1019" spans="1:12" ht="15" customHeight="1" x14ac:dyDescent="0.25">
      <c r="A1019" s="101">
        <v>43922</v>
      </c>
      <c r="B1019" s="3">
        <v>34.029409999999999</v>
      </c>
      <c r="C1019" s="99">
        <v>1236432</v>
      </c>
      <c r="D1019" s="3">
        <v>-2.33053</v>
      </c>
      <c r="E1019" s="3">
        <v>-6.4096090367585896</v>
      </c>
      <c r="F1019" s="3">
        <v>-6.4096090367585896</v>
      </c>
      <c r="G1019" s="3">
        <v>34.029409999999999</v>
      </c>
      <c r="H1019" s="3">
        <v>-59.618216428040498</v>
      </c>
      <c r="I1019" s="3">
        <v>35.959380000000003</v>
      </c>
      <c r="J1019" s="3">
        <v>35.959380000000003</v>
      </c>
      <c r="K1019" s="3">
        <v>33.464979999999997</v>
      </c>
      <c r="L1019" s="3">
        <v>-59.618216428040498</v>
      </c>
    </row>
    <row r="1020" spans="1:12" ht="15" customHeight="1" x14ac:dyDescent="0.25">
      <c r="A1020" s="101">
        <v>43923</v>
      </c>
      <c r="B1020" s="3">
        <v>33.392159999999997</v>
      </c>
      <c r="C1020" s="99">
        <v>670653</v>
      </c>
      <c r="D1020" s="3">
        <v>-0.63725000000000098</v>
      </c>
      <c r="E1020" s="3">
        <v>-1.87264486807147</v>
      </c>
      <c r="F1020" s="3">
        <v>-1.87264486807147</v>
      </c>
      <c r="G1020" s="3">
        <v>33.392159999999997</v>
      </c>
      <c r="H1020" s="3">
        <v>-60.374423825736599</v>
      </c>
      <c r="I1020" s="3">
        <v>34.047620000000002</v>
      </c>
      <c r="J1020" s="3">
        <v>34.502800000000001</v>
      </c>
      <c r="K1020" s="3">
        <v>33.264705999999997</v>
      </c>
      <c r="L1020" s="3">
        <v>-60.374423825736599</v>
      </c>
    </row>
    <row r="1021" spans="1:12" ht="15" customHeight="1" x14ac:dyDescent="0.25">
      <c r="A1021" s="101">
        <v>43924</v>
      </c>
      <c r="B1021" s="3">
        <v>35.358542999999997</v>
      </c>
      <c r="C1021" s="99">
        <v>970458</v>
      </c>
      <c r="D1021" s="3">
        <v>1.966383</v>
      </c>
      <c r="E1021" s="3">
        <v>5.8887565224890999</v>
      </c>
      <c r="F1021" s="3">
        <v>5.8887565224890999</v>
      </c>
      <c r="G1021" s="3">
        <v>35.358542999999997</v>
      </c>
      <c r="H1021" s="3">
        <v>-58.040970124200697</v>
      </c>
      <c r="I1021" s="3">
        <v>34.138657000000002</v>
      </c>
      <c r="J1021" s="3">
        <v>35.995795999999999</v>
      </c>
      <c r="K1021" s="3">
        <v>34.102238</v>
      </c>
      <c r="L1021" s="3">
        <v>-58.040970124200697</v>
      </c>
    </row>
    <row r="1022" spans="1:12" ht="15" customHeight="1" x14ac:dyDescent="0.25">
      <c r="A1022" s="101">
        <v>43927</v>
      </c>
      <c r="B1022" s="3">
        <v>37.543419999999998</v>
      </c>
      <c r="C1022" s="99">
        <v>889377</v>
      </c>
      <c r="D1022" s="3">
        <v>2.1848770000000002</v>
      </c>
      <c r="E1022" s="3">
        <v>6.1792054044760896</v>
      </c>
      <c r="F1022" s="3">
        <v>6.1792054044760896</v>
      </c>
      <c r="G1022" s="3">
        <v>37.543419999999998</v>
      </c>
      <c r="H1022" s="3">
        <v>-55.448235482449597</v>
      </c>
      <c r="I1022" s="3">
        <v>36.85154</v>
      </c>
      <c r="J1022" s="3">
        <v>38.380946999999999</v>
      </c>
      <c r="K1022" s="3">
        <v>36.432774000000002</v>
      </c>
      <c r="L1022" s="3">
        <v>-55.448235482449597</v>
      </c>
    </row>
    <row r="1023" spans="1:12" ht="15" customHeight="1" x14ac:dyDescent="0.25">
      <c r="A1023" s="101">
        <v>43928</v>
      </c>
      <c r="B1023" s="3">
        <v>38.162460000000003</v>
      </c>
      <c r="C1023" s="99">
        <v>862243</v>
      </c>
      <c r="D1023" s="3">
        <v>0.61904000000000503</v>
      </c>
      <c r="E1023" s="3">
        <v>1.6488641684748</v>
      </c>
      <c r="F1023" s="3">
        <v>1.6488641684748</v>
      </c>
      <c r="G1023" s="3">
        <v>38.162460000000003</v>
      </c>
      <c r="H1023" s="3">
        <v>-54.713637400896403</v>
      </c>
      <c r="I1023" s="3">
        <v>38.417366000000001</v>
      </c>
      <c r="J1023" s="3">
        <v>40.183467999999998</v>
      </c>
      <c r="K1023" s="3">
        <v>37.798316999999997</v>
      </c>
      <c r="L1023" s="3">
        <v>-54.713637400896403</v>
      </c>
    </row>
    <row r="1024" spans="1:12" ht="15" customHeight="1" x14ac:dyDescent="0.25">
      <c r="A1024" s="101">
        <v>43929</v>
      </c>
      <c r="B1024" s="3">
        <v>39.98319</v>
      </c>
      <c r="C1024" s="99">
        <v>842183</v>
      </c>
      <c r="D1024" s="3">
        <v>1.82072999999999</v>
      </c>
      <c r="E1024" s="3">
        <v>4.7709974671444</v>
      </c>
      <c r="F1024" s="3">
        <v>4.7709974671444</v>
      </c>
      <c r="G1024" s="3">
        <v>39.98319</v>
      </c>
      <c r="H1024" s="3">
        <v>-52.553026188331401</v>
      </c>
      <c r="I1024" s="3">
        <v>37.488796000000001</v>
      </c>
      <c r="J1024" s="3">
        <v>40.03781</v>
      </c>
      <c r="K1024" s="3">
        <v>35.558822999999997</v>
      </c>
      <c r="L1024" s="3">
        <v>-52.553026188331401</v>
      </c>
    </row>
    <row r="1025" spans="1:12" ht="15" customHeight="1" x14ac:dyDescent="0.25">
      <c r="A1025" s="101">
        <v>43930</v>
      </c>
      <c r="B1025" s="3">
        <v>40.383749999999999</v>
      </c>
      <c r="C1025" s="99">
        <v>448536</v>
      </c>
      <c r="D1025" s="3">
        <v>0.40055999999999797</v>
      </c>
      <c r="E1025" s="3">
        <v>1.00182101528167</v>
      </c>
      <c r="F1025" s="3">
        <v>1.00182101528167</v>
      </c>
      <c r="G1025" s="3">
        <v>40.383749999999999</v>
      </c>
      <c r="H1025" s="3">
        <v>-52.077692433570903</v>
      </c>
      <c r="I1025" s="3">
        <v>40.365546999999999</v>
      </c>
      <c r="J1025" s="3">
        <v>41.676464000000003</v>
      </c>
      <c r="K1025" s="3">
        <v>40.365546999999999</v>
      </c>
      <c r="L1025" s="3">
        <v>-52.077692433570903</v>
      </c>
    </row>
    <row r="1026" spans="1:12" ht="15" customHeight="1" x14ac:dyDescent="0.25">
      <c r="A1026" s="101">
        <v>43935</v>
      </c>
      <c r="B1026" s="3">
        <v>41.985992000000003</v>
      </c>
      <c r="C1026" s="99">
        <v>922025</v>
      </c>
      <c r="D1026" s="3">
        <v>1.6022419999999999</v>
      </c>
      <c r="E1026" s="3">
        <v>3.96754139969666</v>
      </c>
      <c r="F1026" s="3">
        <v>3.96754139969666</v>
      </c>
      <c r="G1026" s="3">
        <v>41.985992000000003</v>
      </c>
      <c r="H1026" s="3">
        <v>-50.176355041182802</v>
      </c>
      <c r="I1026" s="3">
        <v>40.966385000000002</v>
      </c>
      <c r="J1026" s="3">
        <v>42.459380000000003</v>
      </c>
      <c r="K1026" s="3">
        <v>40.565823000000002</v>
      </c>
      <c r="L1026" s="3">
        <v>-50.176355041182802</v>
      </c>
    </row>
    <row r="1027" spans="1:12" ht="15" customHeight="1" x14ac:dyDescent="0.25">
      <c r="A1027" s="101">
        <v>43936</v>
      </c>
      <c r="B1027" s="3">
        <v>41.184869999999997</v>
      </c>
      <c r="C1027" s="99">
        <v>616312</v>
      </c>
      <c r="D1027" s="3">
        <v>-0.801122000000006</v>
      </c>
      <c r="E1027" s="3">
        <v>-1.9080697200151999</v>
      </c>
      <c r="F1027" s="3">
        <v>-1.9080697200151999</v>
      </c>
      <c r="G1027" s="3">
        <v>41.184869999999997</v>
      </c>
      <c r="H1027" s="3">
        <v>-51.127024924049898</v>
      </c>
      <c r="I1027" s="3">
        <v>41.985992000000003</v>
      </c>
      <c r="J1027" s="3">
        <v>41.985992000000003</v>
      </c>
      <c r="K1027" s="3">
        <v>40.511200000000002</v>
      </c>
      <c r="L1027" s="3">
        <v>-51.127024924049898</v>
      </c>
    </row>
    <row r="1028" spans="1:12" ht="15" customHeight="1" x14ac:dyDescent="0.25">
      <c r="A1028" s="101">
        <v>43937</v>
      </c>
      <c r="B1028" s="3">
        <v>40.456577000000003</v>
      </c>
      <c r="C1028" s="99">
        <v>450339</v>
      </c>
      <c r="D1028" s="3">
        <v>-0.72829299999999297</v>
      </c>
      <c r="E1028" s="3">
        <v>-1.7683508531166701</v>
      </c>
      <c r="F1028" s="3">
        <v>-1.7683508531166701</v>
      </c>
      <c r="G1028" s="3">
        <v>40.456577000000003</v>
      </c>
      <c r="H1028" s="3">
        <v>-51.991270595749</v>
      </c>
      <c r="I1028" s="3">
        <v>41.203074999999998</v>
      </c>
      <c r="J1028" s="3">
        <v>41.894955000000003</v>
      </c>
      <c r="K1028" s="3">
        <v>39.98319</v>
      </c>
      <c r="L1028" s="3">
        <v>-51.991270595749</v>
      </c>
    </row>
    <row r="1029" spans="1:12" ht="15" customHeight="1" x14ac:dyDescent="0.25">
      <c r="A1029" s="101">
        <v>43938</v>
      </c>
      <c r="B1029" s="3">
        <v>41.05742</v>
      </c>
      <c r="C1029" s="99">
        <v>601143</v>
      </c>
      <c r="D1029" s="3">
        <v>0.60084299999999702</v>
      </c>
      <c r="E1029" s="3">
        <v>1.4851553061446501</v>
      </c>
      <c r="F1029" s="3">
        <v>1.4851553061446501</v>
      </c>
      <c r="G1029" s="3">
        <v>41.05742</v>
      </c>
      <c r="H1029" s="3">
        <v>-51.2782664035891</v>
      </c>
      <c r="I1029" s="3">
        <v>41.731090000000002</v>
      </c>
      <c r="J1029" s="3">
        <v>42.149856999999997</v>
      </c>
      <c r="K1029" s="3">
        <v>40.711483000000001</v>
      </c>
      <c r="L1029" s="3">
        <v>-51.2782664035891</v>
      </c>
    </row>
    <row r="1030" spans="1:12" ht="15" customHeight="1" x14ac:dyDescent="0.25">
      <c r="A1030" s="101">
        <v>43941</v>
      </c>
      <c r="B1030" s="3">
        <v>42.768906000000001</v>
      </c>
      <c r="C1030" s="99">
        <v>1152831</v>
      </c>
      <c r="D1030" s="3">
        <v>1.7114860000000001</v>
      </c>
      <c r="E1030" s="3">
        <v>4.1685181387432602</v>
      </c>
      <c r="F1030" s="3">
        <v>4.1685181387432602</v>
      </c>
      <c r="G1030" s="3">
        <v>42.768906000000001</v>
      </c>
      <c r="H1030" s="3">
        <v>-49.247292101112599</v>
      </c>
      <c r="I1030" s="3">
        <v>41.494396000000002</v>
      </c>
      <c r="J1030" s="3">
        <v>43.861339999999998</v>
      </c>
      <c r="K1030" s="3">
        <v>41.494396000000002</v>
      </c>
      <c r="L1030" s="3">
        <v>-49.247292101112599</v>
      </c>
    </row>
    <row r="1031" spans="1:12" ht="15" customHeight="1" x14ac:dyDescent="0.25">
      <c r="A1031" s="101">
        <v>43942</v>
      </c>
      <c r="B1031" s="3">
        <v>43.733890000000002</v>
      </c>
      <c r="C1031" s="99">
        <v>919141</v>
      </c>
      <c r="D1031" s="3">
        <v>0.96498400000000095</v>
      </c>
      <c r="E1031" s="3">
        <v>2.25627468703548</v>
      </c>
      <c r="F1031" s="3">
        <v>2.25627468703548</v>
      </c>
      <c r="G1031" s="3">
        <v>43.733890000000002</v>
      </c>
      <c r="H1031" s="3">
        <v>-48.102171599804898</v>
      </c>
      <c r="I1031" s="3">
        <v>42.768906000000001</v>
      </c>
      <c r="J1031" s="3">
        <v>44.789912999999999</v>
      </c>
      <c r="K1031" s="3">
        <v>42.004196</v>
      </c>
      <c r="L1031" s="3">
        <v>-48.102171599804898</v>
      </c>
    </row>
    <row r="1032" spans="1:12" ht="15" customHeight="1" x14ac:dyDescent="0.25">
      <c r="A1032" s="101">
        <v>43943</v>
      </c>
      <c r="B1032" s="3">
        <v>45.190469999999998</v>
      </c>
      <c r="C1032" s="99">
        <v>1031242</v>
      </c>
      <c r="D1032" s="3">
        <v>1.45657999999999</v>
      </c>
      <c r="E1032" s="3">
        <v>3.3305521187344498</v>
      </c>
      <c r="F1032" s="3">
        <v>3.3305521187344498</v>
      </c>
      <c r="G1032" s="3">
        <v>45.190469999999998</v>
      </c>
      <c r="H1032" s="3">
        <v>-46.373687376444998</v>
      </c>
      <c r="I1032" s="3">
        <v>44.808120000000002</v>
      </c>
      <c r="J1032" s="3">
        <v>45.654761999999998</v>
      </c>
      <c r="K1032" s="3">
        <v>43.424365999999999</v>
      </c>
      <c r="L1032" s="3">
        <v>-46.373687376444998</v>
      </c>
    </row>
    <row r="1033" spans="1:12" ht="15" customHeight="1" x14ac:dyDescent="0.25">
      <c r="A1033" s="101">
        <v>43944</v>
      </c>
      <c r="B1033" s="3">
        <v>44.152659999999997</v>
      </c>
      <c r="C1033" s="99">
        <v>8774767</v>
      </c>
      <c r="D1033" s="3">
        <v>-1.0378099999999999</v>
      </c>
      <c r="E1033" s="3">
        <v>-2.2965240237598801</v>
      </c>
      <c r="F1033" s="3">
        <v>-2.2965240237598801</v>
      </c>
      <c r="G1033" s="3">
        <v>44.152659999999997</v>
      </c>
      <c r="H1033" s="3">
        <v>-47.605228528901598</v>
      </c>
      <c r="I1033" s="3">
        <v>46.610639999999997</v>
      </c>
      <c r="J1033" s="3">
        <v>48.613444999999999</v>
      </c>
      <c r="K1033" s="3">
        <v>38.235294000000003</v>
      </c>
      <c r="L1033" s="3">
        <v>-47.605228528901598</v>
      </c>
    </row>
    <row r="1034" spans="1:12" ht="15" customHeight="1" x14ac:dyDescent="0.25">
      <c r="A1034" s="101">
        <v>43945</v>
      </c>
      <c r="B1034" s="3">
        <v>46.337536</v>
      </c>
      <c r="C1034" s="99">
        <v>1532058</v>
      </c>
      <c r="D1034" s="3">
        <v>2.184876</v>
      </c>
      <c r="E1034" s="3">
        <v>4.9484583714774999</v>
      </c>
      <c r="F1034" s="3">
        <v>4.9484583714774999</v>
      </c>
      <c r="G1034" s="3">
        <v>46.337536</v>
      </c>
      <c r="H1034" s="3">
        <v>-45.012495073823501</v>
      </c>
      <c r="I1034" s="3">
        <v>43.060220000000001</v>
      </c>
      <c r="J1034" s="3">
        <v>47.156857000000002</v>
      </c>
      <c r="K1034" s="3">
        <v>42.331932000000002</v>
      </c>
      <c r="L1034" s="3">
        <v>-45.012495073823501</v>
      </c>
    </row>
    <row r="1035" spans="1:12" ht="15" customHeight="1" x14ac:dyDescent="0.25">
      <c r="A1035" s="101">
        <v>43948</v>
      </c>
      <c r="B1035" s="3">
        <v>49.796917000000001</v>
      </c>
      <c r="C1035" s="99">
        <v>1783958</v>
      </c>
      <c r="D1035" s="3">
        <v>3.459381</v>
      </c>
      <c r="E1035" s="3">
        <v>7.4656127593836601</v>
      </c>
      <c r="F1035" s="3">
        <v>7.4656127593836601</v>
      </c>
      <c r="G1035" s="3">
        <v>49.796917000000001</v>
      </c>
      <c r="H1035" s="3">
        <v>-40.907340889988099</v>
      </c>
      <c r="I1035" s="3">
        <v>47.338932</v>
      </c>
      <c r="J1035" s="3">
        <v>49.978990000000003</v>
      </c>
      <c r="K1035" s="3">
        <v>47.338932</v>
      </c>
      <c r="L1035" s="3">
        <v>-40.907340889988099</v>
      </c>
    </row>
    <row r="1036" spans="1:12" ht="15" customHeight="1" x14ac:dyDescent="0.25">
      <c r="A1036" s="101">
        <v>43949</v>
      </c>
      <c r="B1036" s="3">
        <v>49.159660000000002</v>
      </c>
      <c r="C1036" s="99">
        <v>1537636</v>
      </c>
      <c r="D1036" s="3">
        <v>-0.63725699999999796</v>
      </c>
      <c r="E1036" s="3">
        <v>-1.2797117540429199</v>
      </c>
      <c r="F1036" s="3">
        <v>-1.2797117540429199</v>
      </c>
      <c r="G1036" s="3">
        <v>49.159660000000002</v>
      </c>
      <c r="H1036" s="3">
        <v>-41.663556594395502</v>
      </c>
      <c r="I1036" s="3">
        <v>50.161059999999999</v>
      </c>
      <c r="J1036" s="3">
        <v>51.390053000000002</v>
      </c>
      <c r="K1036" s="3">
        <v>47.657559999999997</v>
      </c>
      <c r="L1036" s="3">
        <v>-41.663556594395502</v>
      </c>
    </row>
    <row r="1037" spans="1:12" ht="15" customHeight="1" x14ac:dyDescent="0.25">
      <c r="A1037" s="101">
        <v>43950</v>
      </c>
      <c r="B1037" s="3">
        <v>51.116942999999999</v>
      </c>
      <c r="C1037" s="99">
        <v>1392831</v>
      </c>
      <c r="D1037" s="3">
        <v>1.9572829999999899</v>
      </c>
      <c r="E1037" s="3">
        <v>3.9814819711934502</v>
      </c>
      <c r="F1037" s="3">
        <v>3.9814819711934502</v>
      </c>
      <c r="G1037" s="3">
        <v>51.116942999999999</v>
      </c>
      <c r="H1037" s="3">
        <v>-39.340901617565898</v>
      </c>
      <c r="I1037" s="3">
        <v>49.159660000000002</v>
      </c>
      <c r="J1037" s="3">
        <v>51.299014999999997</v>
      </c>
      <c r="K1037" s="3">
        <v>48.249299999999998</v>
      </c>
      <c r="L1037" s="3">
        <v>-39.340901617565898</v>
      </c>
    </row>
    <row r="1038" spans="1:12" ht="15" customHeight="1" x14ac:dyDescent="0.25">
      <c r="A1038" s="101">
        <v>43951</v>
      </c>
      <c r="B1038" s="3">
        <v>50.434173999999999</v>
      </c>
      <c r="C1038" s="99">
        <v>936862</v>
      </c>
      <c r="D1038" s="3">
        <v>-0.68276899999999996</v>
      </c>
      <c r="E1038" s="3">
        <v>-1.3356999850323501</v>
      </c>
      <c r="F1038" s="3">
        <v>-1.3356999850323501</v>
      </c>
      <c r="G1038" s="3">
        <v>50.434173999999999</v>
      </c>
      <c r="H1038" s="3">
        <v>-40.151125185580803</v>
      </c>
      <c r="I1038" s="3">
        <v>51.481087000000002</v>
      </c>
      <c r="J1038" s="3">
        <v>52.436973999999999</v>
      </c>
      <c r="K1038" s="3">
        <v>50.161059999999999</v>
      </c>
      <c r="L1038" s="3">
        <v>-40.151125185580803</v>
      </c>
    </row>
    <row r="1039" spans="1:12" ht="15" customHeight="1" x14ac:dyDescent="0.25">
      <c r="A1039" s="101">
        <v>43955</v>
      </c>
      <c r="B1039" s="3">
        <v>49.569324000000002</v>
      </c>
      <c r="C1039" s="99">
        <v>902740</v>
      </c>
      <c r="D1039" s="3">
        <v>-0.86484999999999701</v>
      </c>
      <c r="E1039" s="3">
        <v>-1.71480948612343</v>
      </c>
      <c r="F1039" s="3">
        <v>-1.71480948612343</v>
      </c>
      <c r="G1039" s="3">
        <v>49.569324000000002</v>
      </c>
      <c r="H1039" s="3">
        <v>-41.177419368236599</v>
      </c>
      <c r="I1039" s="3">
        <v>49.569324000000002</v>
      </c>
      <c r="J1039" s="3">
        <v>49.978990000000003</v>
      </c>
      <c r="K1039" s="3">
        <v>47.657559999999997</v>
      </c>
      <c r="L1039" s="3">
        <v>-41.177419368236599</v>
      </c>
    </row>
    <row r="1040" spans="1:12" ht="15" customHeight="1" x14ac:dyDescent="0.25">
      <c r="A1040" s="101">
        <v>43956</v>
      </c>
      <c r="B1040" s="3">
        <v>49.250698</v>
      </c>
      <c r="C1040" s="99">
        <v>489480</v>
      </c>
      <c r="D1040" s="3">
        <v>-0.31862600000000102</v>
      </c>
      <c r="E1040" s="3">
        <v>-0.64278867309145404</v>
      </c>
      <c r="F1040" s="3">
        <v>-0.64278867309145404</v>
      </c>
      <c r="G1040" s="3">
        <v>49.250698</v>
      </c>
      <c r="H1040" s="3">
        <v>-41.555524253757604</v>
      </c>
      <c r="I1040" s="3">
        <v>50.343131999999997</v>
      </c>
      <c r="J1040" s="3">
        <v>50.479689999999998</v>
      </c>
      <c r="K1040" s="3">
        <v>48.795513</v>
      </c>
      <c r="L1040" s="3">
        <v>-41.555524253757604</v>
      </c>
    </row>
    <row r="1041" spans="1:12" ht="15" customHeight="1" x14ac:dyDescent="0.25">
      <c r="A1041" s="101">
        <v>43957</v>
      </c>
      <c r="B1041" s="3">
        <v>50.752795999999996</v>
      </c>
      <c r="C1041" s="99">
        <v>713381</v>
      </c>
      <c r="D1041" s="3">
        <v>1.5020979999999899</v>
      </c>
      <c r="E1041" s="3">
        <v>3.04990195265861</v>
      </c>
      <c r="F1041" s="3">
        <v>3.04990195265861</v>
      </c>
      <c r="G1041" s="3">
        <v>50.752795999999996</v>
      </c>
      <c r="H1041" s="3">
        <v>-39.773025046751897</v>
      </c>
      <c r="I1041" s="3">
        <v>49.387253000000001</v>
      </c>
      <c r="J1041" s="3">
        <v>51.299014999999997</v>
      </c>
      <c r="K1041" s="3">
        <v>49.387253000000001</v>
      </c>
      <c r="L1041" s="3">
        <v>-39.773025046751897</v>
      </c>
    </row>
    <row r="1042" spans="1:12" ht="15" customHeight="1" x14ac:dyDescent="0.25">
      <c r="A1042" s="101">
        <v>43958</v>
      </c>
      <c r="B1042" s="3">
        <v>53.165264000000001</v>
      </c>
      <c r="C1042" s="99">
        <v>983208</v>
      </c>
      <c r="D1042" s="3">
        <v>2.4124680000000001</v>
      </c>
      <c r="E1042" s="3">
        <v>4.7533696468663598</v>
      </c>
      <c r="F1042" s="3">
        <v>4.7533696468663598</v>
      </c>
      <c r="G1042" s="3">
        <v>53.165264000000001</v>
      </c>
      <c r="H1042" s="3">
        <v>-36.910214300098403</v>
      </c>
      <c r="I1042" s="3">
        <v>50.752795999999996</v>
      </c>
      <c r="J1042" s="3">
        <v>53.665962</v>
      </c>
      <c r="K1042" s="3">
        <v>50.752795999999996</v>
      </c>
      <c r="L1042" s="3">
        <v>-36.910214300098403</v>
      </c>
    </row>
    <row r="1043" spans="1:12" ht="15" customHeight="1" x14ac:dyDescent="0.25">
      <c r="A1043" s="101">
        <v>43959</v>
      </c>
      <c r="B1043" s="3">
        <v>53.711480000000002</v>
      </c>
      <c r="C1043" s="99">
        <v>621254</v>
      </c>
      <c r="D1043" s="3">
        <v>0.54621600000000103</v>
      </c>
      <c r="E1043" s="3">
        <v>1.02739262237088</v>
      </c>
      <c r="F1043" s="3">
        <v>1.02739262237088</v>
      </c>
      <c r="G1043" s="3">
        <v>53.711480000000002</v>
      </c>
      <c r="H1043" s="3">
        <v>-36.262034496348001</v>
      </c>
      <c r="I1043" s="3">
        <v>53.256298000000001</v>
      </c>
      <c r="J1043" s="3">
        <v>54.121147000000001</v>
      </c>
      <c r="K1043" s="3">
        <v>52.892150000000001</v>
      </c>
      <c r="L1043" s="3">
        <v>-36.262034496348001</v>
      </c>
    </row>
    <row r="1044" spans="1:12" ht="15" customHeight="1" x14ac:dyDescent="0.25">
      <c r="A1044" s="101">
        <v>43962</v>
      </c>
      <c r="B1044" s="3">
        <v>53.574924000000003</v>
      </c>
      <c r="C1044" s="99">
        <v>568932</v>
      </c>
      <c r="D1044" s="3">
        <v>-0.13655599999999801</v>
      </c>
      <c r="E1044" s="3">
        <v>-0.25423987572116202</v>
      </c>
      <c r="F1044" s="3">
        <v>-0.25423987572116202</v>
      </c>
      <c r="G1044" s="3">
        <v>53.574924000000003</v>
      </c>
      <c r="H1044" s="3">
        <v>-36.424081820631699</v>
      </c>
      <c r="I1044" s="3">
        <v>53.711480000000002</v>
      </c>
      <c r="J1044" s="3">
        <v>54.212179999999996</v>
      </c>
      <c r="K1044" s="3">
        <v>52.436973999999999</v>
      </c>
      <c r="L1044" s="3">
        <v>-36.424081820631699</v>
      </c>
    </row>
    <row r="1045" spans="1:12" ht="15" customHeight="1" x14ac:dyDescent="0.25">
      <c r="A1045" s="101">
        <v>43963</v>
      </c>
      <c r="B1045" s="3">
        <v>53.347335999999999</v>
      </c>
      <c r="C1045" s="99">
        <v>925387</v>
      </c>
      <c r="D1045" s="3">
        <v>-0.22758800000000401</v>
      </c>
      <c r="E1045" s="3">
        <v>-0.42480321577311703</v>
      </c>
      <c r="F1045" s="3">
        <v>-0.42480321577311703</v>
      </c>
      <c r="G1045" s="3">
        <v>53.347335999999999</v>
      </c>
      <c r="H1045" s="3">
        <v>-36.694154365514997</v>
      </c>
      <c r="I1045" s="3">
        <v>53.347335999999999</v>
      </c>
      <c r="J1045" s="3">
        <v>53.939070000000001</v>
      </c>
      <c r="K1045" s="3">
        <v>52.02731</v>
      </c>
      <c r="L1045" s="3">
        <v>-36.694154365514997</v>
      </c>
    </row>
    <row r="1046" spans="1:12" ht="15" customHeight="1" x14ac:dyDescent="0.25">
      <c r="A1046" s="101">
        <v>43964</v>
      </c>
      <c r="B1046" s="3">
        <v>53.074223000000003</v>
      </c>
      <c r="C1046" s="99">
        <v>672390</v>
      </c>
      <c r="D1046" s="3">
        <v>-0.273112999999995</v>
      </c>
      <c r="E1046" s="3">
        <v>-0.51195246188112598</v>
      </c>
      <c r="F1046" s="3">
        <v>-0.51195246188112598</v>
      </c>
      <c r="G1046" s="3">
        <v>53.074223000000003</v>
      </c>
      <c r="H1046" s="3">
        <v>-37.018250200755404</v>
      </c>
      <c r="I1046" s="3">
        <v>53.074223000000003</v>
      </c>
      <c r="J1046" s="3">
        <v>54.166663999999997</v>
      </c>
      <c r="K1046" s="3">
        <v>52.209380000000003</v>
      </c>
      <c r="L1046" s="3">
        <v>-37.018250200755404</v>
      </c>
    </row>
    <row r="1047" spans="1:12" ht="15" customHeight="1" x14ac:dyDescent="0.25">
      <c r="A1047" s="101">
        <v>43965</v>
      </c>
      <c r="B1047" s="3">
        <v>52.16386</v>
      </c>
      <c r="C1047" s="99">
        <v>814019</v>
      </c>
      <c r="D1047" s="3">
        <v>-0.91036300000000303</v>
      </c>
      <c r="E1047" s="3">
        <v>-1.7152639238826</v>
      </c>
      <c r="F1047" s="3">
        <v>-1.7152639238826</v>
      </c>
      <c r="G1047" s="3">
        <v>52.16386</v>
      </c>
      <c r="H1047" s="3">
        <v>-38.098553433691798</v>
      </c>
      <c r="I1047" s="3">
        <v>52.664560000000002</v>
      </c>
      <c r="J1047" s="3">
        <v>52.664560000000002</v>
      </c>
      <c r="K1047" s="3">
        <v>51.071426000000002</v>
      </c>
      <c r="L1047" s="3">
        <v>-38.098553433691798</v>
      </c>
    </row>
    <row r="1048" spans="1:12" ht="15" customHeight="1" x14ac:dyDescent="0.25">
      <c r="A1048" s="101">
        <v>43966</v>
      </c>
      <c r="B1048" s="3">
        <v>52.619045</v>
      </c>
      <c r="C1048" s="99">
        <v>666948</v>
      </c>
      <c r="D1048" s="3">
        <v>0.45518500000000001</v>
      </c>
      <c r="E1048" s="3">
        <v>0.87260605330969898</v>
      </c>
      <c r="F1048" s="3">
        <v>0.87260605330969898</v>
      </c>
      <c r="G1048" s="3">
        <v>52.619045</v>
      </c>
      <c r="H1048" s="3">
        <v>-37.5583976638679</v>
      </c>
      <c r="I1048" s="3">
        <v>52.345936000000002</v>
      </c>
      <c r="J1048" s="3">
        <v>53.711480000000002</v>
      </c>
      <c r="K1048" s="3">
        <v>52.118343000000003</v>
      </c>
      <c r="L1048" s="3">
        <v>-37.5583976638679</v>
      </c>
    </row>
    <row r="1049" spans="1:12" ht="15" customHeight="1" x14ac:dyDescent="0.25">
      <c r="A1049" s="101">
        <v>43969</v>
      </c>
      <c r="B1049" s="3">
        <v>54.576329999999999</v>
      </c>
      <c r="C1049" s="99">
        <v>643164</v>
      </c>
      <c r="D1049" s="3">
        <v>1.9572849999999899</v>
      </c>
      <c r="E1049" s="3">
        <v>3.71972733446606</v>
      </c>
      <c r="F1049" s="3">
        <v>3.71972733446606</v>
      </c>
      <c r="G1049" s="3">
        <v>54.576329999999999</v>
      </c>
      <c r="H1049" s="3">
        <v>-35.235740313692197</v>
      </c>
      <c r="I1049" s="3">
        <v>52.846637999999999</v>
      </c>
      <c r="J1049" s="3">
        <v>55.350135999999999</v>
      </c>
      <c r="K1049" s="3">
        <v>52.801116999999998</v>
      </c>
      <c r="L1049" s="3">
        <v>-35.235740313692197</v>
      </c>
    </row>
    <row r="1050" spans="1:12" ht="15" customHeight="1" x14ac:dyDescent="0.25">
      <c r="A1050" s="101">
        <v>43970</v>
      </c>
      <c r="B1050" s="3">
        <v>54.894955000000003</v>
      </c>
      <c r="C1050" s="99">
        <v>594164</v>
      </c>
      <c r="D1050" s="3">
        <v>0.31862500000000399</v>
      </c>
      <c r="E1050" s="3">
        <v>0.583815364646178</v>
      </c>
      <c r="F1050" s="3">
        <v>0.583815364646178</v>
      </c>
      <c r="G1050" s="3">
        <v>54.894955000000003</v>
      </c>
      <c r="H1050" s="3">
        <v>-34.857636614844203</v>
      </c>
      <c r="I1050" s="3">
        <v>54.894955000000003</v>
      </c>
      <c r="J1050" s="3">
        <v>55.350135999999999</v>
      </c>
      <c r="K1050" s="3">
        <v>53.848038000000003</v>
      </c>
      <c r="L1050" s="3">
        <v>-34.857636614844203</v>
      </c>
    </row>
    <row r="1051" spans="1:12" ht="15" customHeight="1" x14ac:dyDescent="0.25">
      <c r="A1051" s="101">
        <v>43971</v>
      </c>
      <c r="B1051" s="3">
        <v>55.714283000000002</v>
      </c>
      <c r="C1051" s="99">
        <v>412568</v>
      </c>
      <c r="D1051" s="3">
        <v>0.81932799999999795</v>
      </c>
      <c r="E1051" s="3">
        <v>1.49253788440122</v>
      </c>
      <c r="F1051" s="3">
        <v>1.49253788440122</v>
      </c>
      <c r="G1051" s="3">
        <v>55.714283000000002</v>
      </c>
      <c r="H1051" s="3">
        <v>-33.885362162526498</v>
      </c>
      <c r="I1051" s="3">
        <v>54.849434000000002</v>
      </c>
      <c r="J1051" s="3">
        <v>56.806719999999999</v>
      </c>
      <c r="K1051" s="3">
        <v>54.530810000000002</v>
      </c>
      <c r="L1051" s="3">
        <v>-33.885362162526498</v>
      </c>
    </row>
    <row r="1052" spans="1:12" ht="15" customHeight="1" x14ac:dyDescent="0.25">
      <c r="A1052" s="101">
        <v>43973</v>
      </c>
      <c r="B1052" s="3">
        <v>57.762604000000003</v>
      </c>
      <c r="C1052" s="99">
        <v>749540</v>
      </c>
      <c r="D1052" s="3">
        <v>2.0483210000000001</v>
      </c>
      <c r="E1052" s="3">
        <v>3.6764737688538398</v>
      </c>
      <c r="F1052" s="3">
        <v>3.6764737688538398</v>
      </c>
      <c r="G1052" s="3">
        <v>57.762604000000003</v>
      </c>
      <c r="H1052" s="3">
        <v>-31.454674845058999</v>
      </c>
      <c r="I1052" s="3">
        <v>54.985992000000003</v>
      </c>
      <c r="J1052" s="3">
        <v>58.308822999999997</v>
      </c>
      <c r="K1052" s="3">
        <v>54.576329999999999</v>
      </c>
      <c r="L1052" s="3">
        <v>-31.454674845058999</v>
      </c>
    </row>
    <row r="1053" spans="1:12" ht="15" customHeight="1" x14ac:dyDescent="0.25">
      <c r="A1053" s="101">
        <v>43976</v>
      </c>
      <c r="B1053" s="3">
        <v>58.718487000000003</v>
      </c>
      <c r="C1053" s="99">
        <v>494020</v>
      </c>
      <c r="D1053" s="3">
        <v>0.95588300000000004</v>
      </c>
      <c r="E1053" s="3">
        <v>1.6548474857539199</v>
      </c>
      <c r="F1053" s="3">
        <v>1.6548474857539199</v>
      </c>
      <c r="G1053" s="3">
        <v>58.718487000000003</v>
      </c>
      <c r="H1053" s="3">
        <v>-30.320354255130599</v>
      </c>
      <c r="I1053" s="3">
        <v>57.853637999999997</v>
      </c>
      <c r="J1053" s="3">
        <v>59.446776999999997</v>
      </c>
      <c r="K1053" s="3">
        <v>57.853637999999997</v>
      </c>
      <c r="L1053" s="3">
        <v>-30.320354255130599</v>
      </c>
    </row>
    <row r="1054" spans="1:12" ht="15" customHeight="1" x14ac:dyDescent="0.25">
      <c r="A1054" s="101">
        <v>43977</v>
      </c>
      <c r="B1054" s="3">
        <v>60.038510000000002</v>
      </c>
      <c r="C1054" s="99">
        <v>553626</v>
      </c>
      <c r="D1054" s="3">
        <v>1.32002299999999</v>
      </c>
      <c r="E1054" s="3">
        <v>2.2480534963375201</v>
      </c>
      <c r="F1054" s="3">
        <v>2.2480534963375201</v>
      </c>
      <c r="G1054" s="3">
        <v>60.038510000000002</v>
      </c>
      <c r="H1054" s="3">
        <v>-28.753918542727501</v>
      </c>
      <c r="I1054" s="3">
        <v>58.946075</v>
      </c>
      <c r="J1054" s="3">
        <v>60.493690000000001</v>
      </c>
      <c r="K1054" s="3">
        <v>58.764004</v>
      </c>
      <c r="L1054" s="3">
        <v>-28.753918542727501</v>
      </c>
    </row>
    <row r="1055" spans="1:12" ht="15" customHeight="1" x14ac:dyDescent="0.25">
      <c r="A1055" s="101">
        <v>43978</v>
      </c>
      <c r="B1055" s="3">
        <v>57.808117000000003</v>
      </c>
      <c r="C1055" s="99">
        <v>822730</v>
      </c>
      <c r="D1055" s="3">
        <v>-2.2303929999999901</v>
      </c>
      <c r="E1055" s="3">
        <v>-3.7149372960788001</v>
      </c>
      <c r="F1055" s="3">
        <v>-3.7149372960788001</v>
      </c>
      <c r="G1055" s="3">
        <v>57.808117000000003</v>
      </c>
      <c r="H1055" s="3">
        <v>-31.400665794778401</v>
      </c>
      <c r="I1055" s="3">
        <v>60.311622999999997</v>
      </c>
      <c r="J1055" s="3">
        <v>60.448177000000001</v>
      </c>
      <c r="K1055" s="3">
        <v>57.489494000000001</v>
      </c>
      <c r="L1055" s="3">
        <v>-31.400665794778401</v>
      </c>
    </row>
    <row r="1056" spans="1:12" ht="15" customHeight="1" x14ac:dyDescent="0.25">
      <c r="A1056" s="101">
        <v>43979</v>
      </c>
      <c r="B1056" s="3">
        <v>58.58193</v>
      </c>
      <c r="C1056" s="99">
        <v>461905</v>
      </c>
      <c r="D1056" s="3">
        <v>0.77381299999999698</v>
      </c>
      <c r="E1056" s="3">
        <v>1.33858883519766</v>
      </c>
      <c r="F1056" s="3">
        <v>1.33858883519766</v>
      </c>
      <c r="G1056" s="3">
        <v>58.58193</v>
      </c>
      <c r="H1056" s="3">
        <v>-30.4824027660874</v>
      </c>
      <c r="I1056" s="3">
        <v>58.081229999999998</v>
      </c>
      <c r="J1056" s="3">
        <v>59.173664000000002</v>
      </c>
      <c r="K1056" s="3">
        <v>57.626044999999998</v>
      </c>
      <c r="L1056" s="3">
        <v>-30.4824027660874</v>
      </c>
    </row>
    <row r="1057" spans="1:12" ht="15" customHeight="1" x14ac:dyDescent="0.25">
      <c r="A1057" s="101">
        <v>43980</v>
      </c>
      <c r="B1057" s="3">
        <v>59.401257000000001</v>
      </c>
      <c r="C1057" s="99">
        <v>1022834</v>
      </c>
      <c r="D1057" s="3">
        <v>0.81932700000000103</v>
      </c>
      <c r="E1057" s="3">
        <v>1.3986002168245399</v>
      </c>
      <c r="F1057" s="3">
        <v>1.3986002168245399</v>
      </c>
      <c r="G1057" s="3">
        <v>59.401257000000001</v>
      </c>
      <c r="H1057" s="3">
        <v>-29.510129500442599</v>
      </c>
      <c r="I1057" s="3">
        <v>58.399856999999997</v>
      </c>
      <c r="J1057" s="3">
        <v>59.446776999999997</v>
      </c>
      <c r="K1057" s="3">
        <v>56.897754999999997</v>
      </c>
      <c r="L1057" s="3">
        <v>-29.510129500442599</v>
      </c>
    </row>
    <row r="1058" spans="1:12" ht="15" customHeight="1" x14ac:dyDescent="0.25">
      <c r="A1058" s="101">
        <v>43983</v>
      </c>
      <c r="B1058" s="3">
        <v>59.901961999999997</v>
      </c>
      <c r="C1058" s="99">
        <v>520514</v>
      </c>
      <c r="D1058" s="3">
        <v>0.50070499999999596</v>
      </c>
      <c r="E1058" s="3">
        <v>0.84291987289088999</v>
      </c>
      <c r="F1058" s="3">
        <v>0.84291987289088999</v>
      </c>
      <c r="G1058" s="3">
        <v>59.901961999999997</v>
      </c>
      <c r="H1058" s="3">
        <v>-28.915956373626798</v>
      </c>
      <c r="I1058" s="3">
        <v>59.719883000000003</v>
      </c>
      <c r="J1058" s="3">
        <v>60.402656999999998</v>
      </c>
      <c r="K1058" s="3">
        <v>58.809517</v>
      </c>
      <c r="L1058" s="3">
        <v>-28.915956373626798</v>
      </c>
    </row>
    <row r="1059" spans="1:12" ht="15" customHeight="1" x14ac:dyDescent="0.25">
      <c r="A1059" s="101">
        <v>43984</v>
      </c>
      <c r="B1059" s="3">
        <v>60.129550000000002</v>
      </c>
      <c r="C1059" s="99">
        <v>624940</v>
      </c>
      <c r="D1059" s="3">
        <v>0.22758800000000401</v>
      </c>
      <c r="E1059" s="3">
        <v>0.37993413304226997</v>
      </c>
      <c r="F1059" s="3">
        <v>0.37993413304226997</v>
      </c>
      <c r="G1059" s="3">
        <v>60.129550000000002</v>
      </c>
      <c r="H1059" s="3">
        <v>-28.6458838287436</v>
      </c>
      <c r="I1059" s="3">
        <v>60.084029999999998</v>
      </c>
      <c r="J1059" s="3">
        <v>61.358542999999997</v>
      </c>
      <c r="K1059" s="3">
        <v>59.856437999999997</v>
      </c>
      <c r="L1059" s="3">
        <v>-28.6458838287436</v>
      </c>
    </row>
    <row r="1060" spans="1:12" ht="15" customHeight="1" x14ac:dyDescent="0.25">
      <c r="A1060" s="101">
        <v>43985</v>
      </c>
      <c r="B1060" s="3">
        <v>61.221984999999997</v>
      </c>
      <c r="C1060" s="99">
        <v>607947</v>
      </c>
      <c r="D1060" s="3">
        <v>1.0924349999999901</v>
      </c>
      <c r="E1060" s="3">
        <v>1.81680222120403</v>
      </c>
      <c r="F1060" s="3">
        <v>1.81680222120403</v>
      </c>
      <c r="G1060" s="3">
        <v>61.221984999999997</v>
      </c>
      <c r="H1060" s="3">
        <v>-27.3495206612237</v>
      </c>
      <c r="I1060" s="3">
        <v>60.630249999999997</v>
      </c>
      <c r="J1060" s="3">
        <v>61.7682</v>
      </c>
      <c r="K1060" s="3">
        <v>59.810917000000003</v>
      </c>
      <c r="L1060" s="3">
        <v>-27.3495206612237</v>
      </c>
    </row>
    <row r="1061" spans="1:12" ht="15" customHeight="1" x14ac:dyDescent="0.25">
      <c r="A1061" s="101">
        <v>43986</v>
      </c>
      <c r="B1061" s="3">
        <v>61.995792000000002</v>
      </c>
      <c r="C1061" s="99">
        <v>706760</v>
      </c>
      <c r="D1061" s="3">
        <v>0.77380700000000502</v>
      </c>
      <c r="E1061" s="3">
        <v>1.26393647641449</v>
      </c>
      <c r="F1061" s="3">
        <v>1.26393647641449</v>
      </c>
      <c r="G1061" s="3">
        <v>61.995792000000002</v>
      </c>
      <c r="H1061" s="3">
        <v>-26.4312647525709</v>
      </c>
      <c r="I1061" s="3">
        <v>60.857838000000001</v>
      </c>
      <c r="J1061" s="3">
        <v>62.633057000000001</v>
      </c>
      <c r="K1061" s="3">
        <v>60.129550000000002</v>
      </c>
      <c r="L1061" s="3">
        <v>-26.4312647525709</v>
      </c>
    </row>
    <row r="1062" spans="1:12" ht="15" customHeight="1" x14ac:dyDescent="0.25">
      <c r="A1062" s="101">
        <v>43987</v>
      </c>
      <c r="B1062" s="3">
        <v>62.542006999999998</v>
      </c>
      <c r="C1062" s="99">
        <v>998021</v>
      </c>
      <c r="D1062" s="3">
        <v>0.54621499999999601</v>
      </c>
      <c r="E1062" s="3">
        <v>0.88105173331762798</v>
      </c>
      <c r="F1062" s="3">
        <v>0.88105173331762798</v>
      </c>
      <c r="G1062" s="3">
        <v>62.542006999999998</v>
      </c>
      <c r="H1062" s="3">
        <v>-25.783086135493601</v>
      </c>
      <c r="I1062" s="3">
        <v>62.359935999999998</v>
      </c>
      <c r="J1062" s="3">
        <v>63.907559999999997</v>
      </c>
      <c r="K1062" s="3">
        <v>61.586129999999997</v>
      </c>
      <c r="L1062" s="3">
        <v>-25.783086135493601</v>
      </c>
    </row>
    <row r="1063" spans="1:12" ht="15" customHeight="1" x14ac:dyDescent="0.25">
      <c r="A1063" s="101">
        <v>43990</v>
      </c>
      <c r="B1063" s="3">
        <v>61.7682</v>
      </c>
      <c r="C1063" s="99">
        <v>614030</v>
      </c>
      <c r="D1063" s="3">
        <v>-0.77380699999999702</v>
      </c>
      <c r="E1063" s="3">
        <v>-1.2372596229602799</v>
      </c>
      <c r="F1063" s="3">
        <v>-1.2372596229602799</v>
      </c>
      <c r="G1063" s="3">
        <v>61.7682</v>
      </c>
      <c r="H1063" s="3">
        <v>-26.701342044146301</v>
      </c>
      <c r="I1063" s="3">
        <v>62.542006999999998</v>
      </c>
      <c r="J1063" s="3">
        <v>62.951680000000003</v>
      </c>
      <c r="K1063" s="3">
        <v>61.221984999999997</v>
      </c>
      <c r="L1063" s="3">
        <v>-26.701342044146301</v>
      </c>
    </row>
    <row r="1064" spans="1:12" ht="15" customHeight="1" x14ac:dyDescent="0.25">
      <c r="A1064" s="101">
        <v>43991</v>
      </c>
      <c r="B1064" s="3">
        <v>60.812325000000001</v>
      </c>
      <c r="C1064" s="99">
        <v>1056462</v>
      </c>
      <c r="D1064" s="3">
        <v>-0.95587499999999803</v>
      </c>
      <c r="E1064" s="3">
        <v>-1.54751959746276</v>
      </c>
      <c r="F1064" s="3">
        <v>-1.54751959746276</v>
      </c>
      <c r="G1064" s="3">
        <v>60.812325000000001</v>
      </c>
      <c r="H1064" s="3">
        <v>-27.8356531406904</v>
      </c>
      <c r="I1064" s="3">
        <v>61.677169999999997</v>
      </c>
      <c r="J1064" s="3">
        <v>61.995792000000002</v>
      </c>
      <c r="K1064" s="3">
        <v>60.357140000000001</v>
      </c>
      <c r="L1064" s="3">
        <v>-27.8356531406904</v>
      </c>
    </row>
    <row r="1065" spans="1:12" ht="15" customHeight="1" x14ac:dyDescent="0.25">
      <c r="A1065" s="101">
        <v>43992</v>
      </c>
      <c r="B1065" s="3">
        <v>58.672961999999998</v>
      </c>
      <c r="C1065" s="99">
        <v>1124975</v>
      </c>
      <c r="D1065" s="3">
        <v>-2.1393629999999999</v>
      </c>
      <c r="E1065" s="3">
        <v>-3.5179760023975399</v>
      </c>
      <c r="F1065" s="3">
        <v>-3.5179760023975399</v>
      </c>
      <c r="G1065" s="3">
        <v>58.672961999999998</v>
      </c>
      <c r="H1065" s="3">
        <v>-30.3743775454878</v>
      </c>
      <c r="I1065" s="3">
        <v>60.175063999999999</v>
      </c>
      <c r="J1065" s="3">
        <v>61.039912999999999</v>
      </c>
      <c r="K1065" s="3">
        <v>57.717086999999999</v>
      </c>
      <c r="L1065" s="3">
        <v>-30.3743775454878</v>
      </c>
    </row>
    <row r="1066" spans="1:12" ht="15" customHeight="1" x14ac:dyDescent="0.25">
      <c r="A1066" s="101">
        <v>43993</v>
      </c>
      <c r="B1066" s="3">
        <v>57.626044999999998</v>
      </c>
      <c r="C1066" s="99">
        <v>924735</v>
      </c>
      <c r="D1066" s="3">
        <v>-1.0469170000000001</v>
      </c>
      <c r="E1066" s="3">
        <v>-1.7843261432753199</v>
      </c>
      <c r="F1066" s="3">
        <v>-1.7843261432753199</v>
      </c>
      <c r="G1066" s="3">
        <v>57.626044999999998</v>
      </c>
      <c r="H1066" s="3">
        <v>-31.6167257293618</v>
      </c>
      <c r="I1066" s="3">
        <v>57.899155</v>
      </c>
      <c r="J1066" s="3">
        <v>58.445369999999997</v>
      </c>
      <c r="K1066" s="3">
        <v>52.710082999999997</v>
      </c>
      <c r="L1066" s="3">
        <v>-31.6167257293618</v>
      </c>
    </row>
    <row r="1067" spans="1:12" ht="15" customHeight="1" x14ac:dyDescent="0.25">
      <c r="A1067" s="101">
        <v>43994</v>
      </c>
      <c r="B1067" s="3">
        <v>57.808117000000003</v>
      </c>
      <c r="C1067" s="99">
        <v>913242</v>
      </c>
      <c r="D1067" s="3">
        <v>0.18207200000000501</v>
      </c>
      <c r="E1067" s="3">
        <v>0.315954357096703</v>
      </c>
      <c r="F1067" s="3">
        <v>0.315954357096703</v>
      </c>
      <c r="G1067" s="3">
        <v>57.808117000000003</v>
      </c>
      <c r="H1067" s="3">
        <v>-31.400665794778401</v>
      </c>
      <c r="I1067" s="3">
        <v>56.35154</v>
      </c>
      <c r="J1067" s="3">
        <v>59.037109999999998</v>
      </c>
      <c r="K1067" s="3">
        <v>55.532209999999999</v>
      </c>
      <c r="L1067" s="3">
        <v>-31.400665794778401</v>
      </c>
    </row>
    <row r="1068" spans="1:12" ht="15" customHeight="1" x14ac:dyDescent="0.25">
      <c r="A1068" s="101">
        <v>43997</v>
      </c>
      <c r="B1068" s="3">
        <v>59.128146999999998</v>
      </c>
      <c r="C1068" s="99">
        <v>731701</v>
      </c>
      <c r="D1068" s="3">
        <v>1.32002999999999</v>
      </c>
      <c r="E1068" s="3">
        <v>2.2834682541207698</v>
      </c>
      <c r="F1068" s="3">
        <v>2.2834682541207698</v>
      </c>
      <c r="G1068" s="3">
        <v>59.128146999999998</v>
      </c>
      <c r="H1068" s="3">
        <v>-29.834221775663899</v>
      </c>
      <c r="I1068" s="3">
        <v>57.352939999999997</v>
      </c>
      <c r="J1068" s="3">
        <v>59.446776999999997</v>
      </c>
      <c r="K1068" s="3">
        <v>56.078426</v>
      </c>
      <c r="L1068" s="3">
        <v>-29.834221775663899</v>
      </c>
    </row>
    <row r="1069" spans="1:12" ht="15" customHeight="1" x14ac:dyDescent="0.25">
      <c r="A1069" s="101">
        <v>43998</v>
      </c>
      <c r="B1069" s="3">
        <v>58.035710000000002</v>
      </c>
      <c r="C1069" s="99">
        <v>740797</v>
      </c>
      <c r="D1069" s="3">
        <v>-1.0924369999999901</v>
      </c>
      <c r="E1069" s="3">
        <v>-1.8475752335008799</v>
      </c>
      <c r="F1069" s="3">
        <v>-1.8475752335008799</v>
      </c>
      <c r="G1069" s="3">
        <v>58.035710000000002</v>
      </c>
      <c r="H1069" s="3">
        <v>-31.130587316529901</v>
      </c>
      <c r="I1069" s="3">
        <v>59.719883000000003</v>
      </c>
      <c r="J1069" s="3">
        <v>60.539209999999997</v>
      </c>
      <c r="K1069" s="3">
        <v>57.580530000000003</v>
      </c>
      <c r="L1069" s="3">
        <v>-31.130587316529901</v>
      </c>
    </row>
    <row r="1070" spans="1:12" ht="15" customHeight="1" x14ac:dyDescent="0.25">
      <c r="A1070" s="101">
        <v>43999</v>
      </c>
      <c r="B1070" s="3">
        <v>59.082630000000002</v>
      </c>
      <c r="C1070" s="99">
        <v>638714</v>
      </c>
      <c r="D1070" s="3">
        <v>1.0469200000000001</v>
      </c>
      <c r="E1070" s="3">
        <v>1.8039238255205201</v>
      </c>
      <c r="F1070" s="3">
        <v>1.8039238255205201</v>
      </c>
      <c r="G1070" s="3">
        <v>59.082630000000002</v>
      </c>
      <c r="H1070" s="3">
        <v>-29.888235572636699</v>
      </c>
      <c r="I1070" s="3">
        <v>58.490893999999997</v>
      </c>
      <c r="J1070" s="3">
        <v>59.719883000000003</v>
      </c>
      <c r="K1070" s="3">
        <v>58.263300000000001</v>
      </c>
      <c r="L1070" s="3">
        <v>-29.888235572636699</v>
      </c>
    </row>
    <row r="1071" spans="1:12" ht="15" customHeight="1" x14ac:dyDescent="0.25">
      <c r="A1071" s="101">
        <v>44000</v>
      </c>
      <c r="B1071" s="3">
        <v>62.721702999999998</v>
      </c>
      <c r="C1071" s="99">
        <v>900125</v>
      </c>
      <c r="D1071" s="3">
        <v>3.63907299999999</v>
      </c>
      <c r="E1071" s="3">
        <v>6.1592941952651703</v>
      </c>
      <c r="F1071" s="3">
        <v>6.1592941952651703</v>
      </c>
      <c r="G1071" s="3">
        <v>62.721702999999998</v>
      </c>
      <c r="H1071" s="3">
        <v>-25.569845736064199</v>
      </c>
      <c r="I1071" s="3">
        <v>60.101950000000002</v>
      </c>
      <c r="J1071" s="3">
        <v>63.045605000000002</v>
      </c>
      <c r="K1071" s="3">
        <v>59.063575999999998</v>
      </c>
      <c r="L1071" s="3">
        <v>-25.569845736064199</v>
      </c>
    </row>
    <row r="1072" spans="1:12" ht="15" customHeight="1" x14ac:dyDescent="0.25">
      <c r="A1072" s="101">
        <v>44004</v>
      </c>
      <c r="B1072" s="3">
        <v>62.016753999999999</v>
      </c>
      <c r="C1072" s="99">
        <v>417210</v>
      </c>
      <c r="D1072" s="3">
        <v>-0.70494899999999905</v>
      </c>
      <c r="E1072" s="3">
        <v>-1.1239315361064</v>
      </c>
      <c r="F1072" s="3">
        <v>-1.1239315361064</v>
      </c>
      <c r="G1072" s="3">
        <v>62.016753999999999</v>
      </c>
      <c r="H1072" s="3">
        <v>-26.406389712209201</v>
      </c>
      <c r="I1072" s="3">
        <v>61.730964999999998</v>
      </c>
      <c r="J1072" s="3">
        <v>62.683605</v>
      </c>
      <c r="K1072" s="3">
        <v>61.159377999999997</v>
      </c>
      <c r="L1072" s="3">
        <v>-26.406389712209201</v>
      </c>
    </row>
    <row r="1073" spans="1:12" ht="15" customHeight="1" x14ac:dyDescent="0.25">
      <c r="A1073" s="101">
        <v>44005</v>
      </c>
      <c r="B1073" s="3">
        <v>62.874130000000001</v>
      </c>
      <c r="C1073" s="99">
        <v>477311</v>
      </c>
      <c r="D1073" s="3">
        <v>0.85737600000000203</v>
      </c>
      <c r="E1073" s="3">
        <v>1.38249093140219</v>
      </c>
      <c r="F1073" s="3">
        <v>1.38249093140219</v>
      </c>
      <c r="G1073" s="3">
        <v>62.874130000000001</v>
      </c>
      <c r="H1073" s="3">
        <v>-25.388964723889</v>
      </c>
      <c r="I1073" s="3">
        <v>62.588337000000003</v>
      </c>
      <c r="J1073" s="3">
        <v>64.207825</v>
      </c>
      <c r="K1073" s="3">
        <v>62.39781</v>
      </c>
      <c r="L1073" s="3">
        <v>-25.388964723889</v>
      </c>
    </row>
    <row r="1074" spans="1:12" ht="15" customHeight="1" x14ac:dyDescent="0.25">
      <c r="A1074" s="101">
        <v>44006</v>
      </c>
      <c r="B1074" s="3">
        <v>64.303084999999996</v>
      </c>
      <c r="C1074" s="99">
        <v>823547</v>
      </c>
      <c r="D1074" s="3">
        <v>1.42895499999999</v>
      </c>
      <c r="E1074" s="3">
        <v>2.2727232965291</v>
      </c>
      <c r="F1074" s="3">
        <v>2.2727232965291</v>
      </c>
      <c r="G1074" s="3">
        <v>64.303084999999996</v>
      </c>
      <c r="H1074" s="3">
        <v>-23.6932623433873</v>
      </c>
      <c r="I1074" s="3">
        <v>63.159923999999997</v>
      </c>
      <c r="J1074" s="3">
        <v>65.636780000000002</v>
      </c>
      <c r="K1074" s="3">
        <v>62.493073000000003</v>
      </c>
      <c r="L1074" s="3">
        <v>-23.6932623433873</v>
      </c>
    </row>
    <row r="1075" spans="1:12" ht="15" customHeight="1" x14ac:dyDescent="0.25">
      <c r="A1075" s="101">
        <v>44007</v>
      </c>
      <c r="B1075" s="3">
        <v>60.873592000000002</v>
      </c>
      <c r="C1075" s="99">
        <v>993357</v>
      </c>
      <c r="D1075" s="3">
        <v>-3.4294929999999901</v>
      </c>
      <c r="E1075" s="3">
        <v>-5.3333257650080004</v>
      </c>
      <c r="F1075" s="3">
        <v>-5.3333257650080004</v>
      </c>
      <c r="G1075" s="3">
        <v>60.873592000000002</v>
      </c>
      <c r="H1075" s="3">
        <v>-27.762949243264501</v>
      </c>
      <c r="I1075" s="3">
        <v>63.731506000000003</v>
      </c>
      <c r="J1075" s="3">
        <v>63.731506000000003</v>
      </c>
      <c r="K1075" s="3">
        <v>59.158839999999998</v>
      </c>
      <c r="L1075" s="3">
        <v>-27.762949243264501</v>
      </c>
    </row>
    <row r="1076" spans="1:12" ht="15" customHeight="1" x14ac:dyDescent="0.25">
      <c r="A1076" s="101">
        <v>44008</v>
      </c>
      <c r="B1076" s="3">
        <v>62.493073000000003</v>
      </c>
      <c r="C1076" s="99">
        <v>908561</v>
      </c>
      <c r="D1076" s="3">
        <v>1.6194809999999999</v>
      </c>
      <c r="E1076" s="3">
        <v>2.6603999317142302</v>
      </c>
      <c r="F1076" s="3">
        <v>2.6603999317142302</v>
      </c>
      <c r="G1076" s="3">
        <v>62.493073000000003</v>
      </c>
      <c r="H1076" s="3">
        <v>-25.8411547942599</v>
      </c>
      <c r="I1076" s="3">
        <v>62.493073000000003</v>
      </c>
      <c r="J1076" s="3">
        <v>63.064655000000002</v>
      </c>
      <c r="K1076" s="3">
        <v>59.730423000000002</v>
      </c>
      <c r="L1076" s="3">
        <v>-25.8411547942599</v>
      </c>
    </row>
    <row r="1077" spans="1:12" ht="15" customHeight="1" x14ac:dyDescent="0.25">
      <c r="A1077" s="101">
        <v>44011</v>
      </c>
      <c r="B1077" s="3">
        <v>62.207287000000001</v>
      </c>
      <c r="C1077" s="99">
        <v>1216055</v>
      </c>
      <c r="D1077" s="3">
        <v>-0.28578600000000098</v>
      </c>
      <c r="E1077" s="3">
        <v>-0.45730828439177701</v>
      </c>
      <c r="F1077" s="3">
        <v>-0.45730828439177701</v>
      </c>
      <c r="G1077" s="3">
        <v>62.207287000000001</v>
      </c>
      <c r="H1077" s="3">
        <v>-26.180289336994999</v>
      </c>
      <c r="I1077" s="3">
        <v>62.493073000000003</v>
      </c>
      <c r="J1077" s="3">
        <v>64.779399999999995</v>
      </c>
      <c r="K1077" s="3">
        <v>60.492534999999997</v>
      </c>
      <c r="L1077" s="3">
        <v>-26.180289336994999</v>
      </c>
    </row>
    <row r="1078" spans="1:12" ht="15" customHeight="1" x14ac:dyDescent="0.25">
      <c r="A1078" s="101">
        <v>44012</v>
      </c>
      <c r="B1078" s="3">
        <v>61.730964999999998</v>
      </c>
      <c r="C1078" s="99">
        <v>843350</v>
      </c>
      <c r="D1078" s="3">
        <v>-0.47632200000000302</v>
      </c>
      <c r="E1078" s="3">
        <v>-0.76570129155447697</v>
      </c>
      <c r="F1078" s="3">
        <v>-0.76570129155447697</v>
      </c>
      <c r="G1078" s="3">
        <v>61.730964999999998</v>
      </c>
      <c r="H1078" s="3">
        <v>-26.745527814963499</v>
      </c>
      <c r="I1078" s="3">
        <v>62.302546999999997</v>
      </c>
      <c r="J1078" s="3">
        <v>62.39781</v>
      </c>
      <c r="K1078" s="3">
        <v>60.587795</v>
      </c>
      <c r="L1078" s="3">
        <v>-26.745527814963499</v>
      </c>
    </row>
    <row r="1079" spans="1:12" ht="15" customHeight="1" x14ac:dyDescent="0.25">
      <c r="A1079" s="101">
        <v>44013</v>
      </c>
      <c r="B1079" s="3">
        <v>61.159377999999997</v>
      </c>
      <c r="C1079" s="99">
        <v>520792</v>
      </c>
      <c r="D1079" s="3">
        <v>-0.57158700000000096</v>
      </c>
      <c r="E1079" s="3">
        <v>-0.92593239065678001</v>
      </c>
      <c r="F1079" s="3">
        <v>-0.92593239065678001</v>
      </c>
      <c r="G1079" s="3">
        <v>61.159377999999997</v>
      </c>
      <c r="H1079" s="3">
        <v>-27.423814700529402</v>
      </c>
      <c r="I1079" s="3">
        <v>61.349910000000001</v>
      </c>
      <c r="J1079" s="3">
        <v>61.635696000000003</v>
      </c>
      <c r="K1079" s="3">
        <v>59.825687000000002</v>
      </c>
      <c r="L1079" s="3">
        <v>-27.423814700529402</v>
      </c>
    </row>
    <row r="1080" spans="1:12" ht="15" customHeight="1" x14ac:dyDescent="0.25">
      <c r="A1080" s="101">
        <v>44014</v>
      </c>
      <c r="B1080" s="3">
        <v>63.064655000000002</v>
      </c>
      <c r="C1080" s="99">
        <v>623283</v>
      </c>
      <c r="D1080" s="3">
        <v>1.9052770000000001</v>
      </c>
      <c r="E1080" s="3">
        <v>3.1152654953423502</v>
      </c>
      <c r="F1080" s="3">
        <v>3.1152654953423502</v>
      </c>
      <c r="G1080" s="3">
        <v>63.064655000000002</v>
      </c>
      <c r="H1080" s="3">
        <v>-25.162873842059199</v>
      </c>
      <c r="I1080" s="3">
        <v>61.349910000000001</v>
      </c>
      <c r="J1080" s="3">
        <v>63.445712999999998</v>
      </c>
      <c r="K1080" s="3">
        <v>61.254646000000001</v>
      </c>
      <c r="L1080" s="3">
        <v>-25.162873842059199</v>
      </c>
    </row>
    <row r="1081" spans="1:12" ht="15" customHeight="1" x14ac:dyDescent="0.25">
      <c r="A1081" s="101">
        <v>44015</v>
      </c>
      <c r="B1081" s="3">
        <v>63.540973999999999</v>
      </c>
      <c r="C1081" s="99">
        <v>316476</v>
      </c>
      <c r="D1081" s="3">
        <v>0.476318999999996</v>
      </c>
      <c r="E1081" s="3">
        <v>0.75528677672143096</v>
      </c>
      <c r="F1081" s="3">
        <v>0.75528677672143096</v>
      </c>
      <c r="G1081" s="3">
        <v>63.540973999999999</v>
      </c>
      <c r="H1081" s="3">
        <v>-24.597638924110001</v>
      </c>
      <c r="I1081" s="3">
        <v>63.064655000000002</v>
      </c>
      <c r="J1081" s="3">
        <v>64.207825</v>
      </c>
      <c r="K1081" s="3">
        <v>62.874130000000001</v>
      </c>
      <c r="L1081" s="3">
        <v>-24.597638924110001</v>
      </c>
    </row>
    <row r="1082" spans="1:12" ht="15" customHeight="1" x14ac:dyDescent="0.25">
      <c r="A1082" s="101">
        <v>44018</v>
      </c>
      <c r="B1082" s="3">
        <v>63.922029999999999</v>
      </c>
      <c r="C1082" s="99">
        <v>492906</v>
      </c>
      <c r="D1082" s="3">
        <v>0.38105600000000001</v>
      </c>
      <c r="E1082" s="3">
        <v>0.59970122585781804</v>
      </c>
      <c r="F1082" s="3">
        <v>0.59970122585781804</v>
      </c>
      <c r="G1082" s="3">
        <v>63.922029999999999</v>
      </c>
      <c r="H1082" s="3">
        <v>-24.145450040412101</v>
      </c>
      <c r="I1082" s="3">
        <v>63.731506000000003</v>
      </c>
      <c r="J1082" s="3">
        <v>64.779399999999995</v>
      </c>
      <c r="K1082" s="3">
        <v>63.159923999999997</v>
      </c>
      <c r="L1082" s="3">
        <v>-24.145450040412101</v>
      </c>
    </row>
    <row r="1083" spans="1:12" ht="15" customHeight="1" x14ac:dyDescent="0.25">
      <c r="A1083" s="101">
        <v>44019</v>
      </c>
      <c r="B1083" s="3">
        <v>64.588880000000003</v>
      </c>
      <c r="C1083" s="99">
        <v>353099</v>
      </c>
      <c r="D1083" s="3">
        <v>0.66685000000000305</v>
      </c>
      <c r="E1083" s="3">
        <v>1.04322406531833</v>
      </c>
      <c r="F1083" s="3">
        <v>1.04322406531833</v>
      </c>
      <c r="G1083" s="3">
        <v>64.588880000000003</v>
      </c>
      <c r="H1083" s="3">
        <v>-23.3541171205948</v>
      </c>
      <c r="I1083" s="3">
        <v>63.731506000000003</v>
      </c>
      <c r="J1083" s="3">
        <v>64.588880000000003</v>
      </c>
      <c r="K1083" s="3">
        <v>63.540973999999999</v>
      </c>
      <c r="L1083" s="3">
        <v>-23.3541171205948</v>
      </c>
    </row>
    <row r="1084" spans="1:12" ht="15" customHeight="1" x14ac:dyDescent="0.25">
      <c r="A1084" s="101">
        <v>44020</v>
      </c>
      <c r="B1084" s="3">
        <v>64.303084999999996</v>
      </c>
      <c r="C1084" s="99">
        <v>923091</v>
      </c>
      <c r="D1084" s="3">
        <v>-0.28579500000000702</v>
      </c>
      <c r="E1084" s="3">
        <v>-0.44248328814496801</v>
      </c>
      <c r="F1084" s="3">
        <v>-0.44248328814496801</v>
      </c>
      <c r="G1084" s="3">
        <v>64.303084999999996</v>
      </c>
      <c r="H1084" s="3">
        <v>-23.6932623433873</v>
      </c>
      <c r="I1084" s="3">
        <v>65.16046</v>
      </c>
      <c r="J1084" s="3">
        <v>67.637320000000003</v>
      </c>
      <c r="K1084" s="3">
        <v>64.112564000000006</v>
      </c>
      <c r="L1084" s="3">
        <v>-23.6932623433873</v>
      </c>
    </row>
    <row r="1085" spans="1:12" ht="15" customHeight="1" x14ac:dyDescent="0.25">
      <c r="A1085" s="101">
        <v>44021</v>
      </c>
      <c r="B1085" s="3">
        <v>65.255719999999997</v>
      </c>
      <c r="C1085" s="99">
        <v>748203</v>
      </c>
      <c r="D1085" s="3">
        <v>0.95263500000000001</v>
      </c>
      <c r="E1085" s="3">
        <v>1.4814763552946</v>
      </c>
      <c r="F1085" s="3">
        <v>1.4814763552946</v>
      </c>
      <c r="G1085" s="3">
        <v>65.255719999999997</v>
      </c>
      <c r="H1085" s="3">
        <v>-22.5627960675079</v>
      </c>
      <c r="I1085" s="3">
        <v>65.446250000000006</v>
      </c>
      <c r="J1085" s="3">
        <v>68.2089</v>
      </c>
      <c r="K1085" s="3">
        <v>64.969930000000005</v>
      </c>
      <c r="L1085" s="3">
        <v>-22.5627960675079</v>
      </c>
    </row>
    <row r="1086" spans="1:12" ht="15" customHeight="1" x14ac:dyDescent="0.25">
      <c r="A1086" s="101">
        <v>44022</v>
      </c>
      <c r="B1086" s="3">
        <v>69.923649999999995</v>
      </c>
      <c r="C1086" s="99">
        <v>1792556</v>
      </c>
      <c r="D1086" s="3">
        <v>4.6679299999999904</v>
      </c>
      <c r="E1086" s="3">
        <v>7.1532886312494801</v>
      </c>
      <c r="F1086" s="3">
        <v>7.1532886312494801</v>
      </c>
      <c r="G1086" s="3">
        <v>69.923649999999995</v>
      </c>
      <c r="H1086" s="3">
        <v>-17.023489362247499</v>
      </c>
      <c r="I1086" s="3">
        <v>66.875206000000006</v>
      </c>
      <c r="J1086" s="3">
        <v>71.733665000000002</v>
      </c>
      <c r="K1086" s="3">
        <v>66.875206000000006</v>
      </c>
      <c r="L1086" s="3">
        <v>-17.023489362247499</v>
      </c>
    </row>
    <row r="1087" spans="1:12" ht="15" customHeight="1" x14ac:dyDescent="0.25">
      <c r="A1087" s="101">
        <v>44025</v>
      </c>
      <c r="B1087" s="3">
        <v>70.685760000000002</v>
      </c>
      <c r="C1087" s="99">
        <v>604535</v>
      </c>
      <c r="D1087" s="3">
        <v>0.76211000000000695</v>
      </c>
      <c r="E1087" s="3">
        <v>1.0899173598632299</v>
      </c>
      <c r="F1087" s="3">
        <v>1.0899173598632299</v>
      </c>
      <c r="G1087" s="3">
        <v>70.685760000000002</v>
      </c>
      <c r="H1087" s="3">
        <v>-16.119113968197802</v>
      </c>
      <c r="I1087" s="3">
        <v>70.876289999999997</v>
      </c>
      <c r="J1087" s="3">
        <v>71.257350000000002</v>
      </c>
      <c r="K1087" s="3">
        <v>69.161545000000004</v>
      </c>
      <c r="L1087" s="3">
        <v>-16.119113968197802</v>
      </c>
    </row>
    <row r="1088" spans="1:12" ht="15" customHeight="1" x14ac:dyDescent="0.25">
      <c r="A1088" s="101">
        <v>44026</v>
      </c>
      <c r="B1088" s="3">
        <v>71.162080000000003</v>
      </c>
      <c r="C1088" s="99">
        <v>556860</v>
      </c>
      <c r="D1088" s="3">
        <v>0.47632000000000102</v>
      </c>
      <c r="E1088" s="3">
        <v>0.67385566767621496</v>
      </c>
      <c r="F1088" s="3">
        <v>0.67385566767621496</v>
      </c>
      <c r="G1088" s="3">
        <v>71.162080000000003</v>
      </c>
      <c r="H1088" s="3">
        <v>-15.553877863575501</v>
      </c>
      <c r="I1088" s="3">
        <v>70.399969999999996</v>
      </c>
      <c r="J1088" s="3">
        <v>71.543139999999994</v>
      </c>
      <c r="K1088" s="3">
        <v>69.447333999999998</v>
      </c>
      <c r="L1088" s="3">
        <v>-15.553877863575501</v>
      </c>
    </row>
    <row r="1089" spans="1:12" ht="15" customHeight="1" x14ac:dyDescent="0.25">
      <c r="A1089" s="101">
        <v>44027</v>
      </c>
      <c r="B1089" s="3">
        <v>70.971559999999997</v>
      </c>
      <c r="C1089" s="99">
        <v>485631</v>
      </c>
      <c r="D1089" s="3">
        <v>-0.19052000000000599</v>
      </c>
      <c r="E1089" s="3">
        <v>-0.26772685677541802</v>
      </c>
      <c r="F1089" s="3">
        <v>-0.26772685677541802</v>
      </c>
      <c r="G1089" s="3">
        <v>70.971559999999997</v>
      </c>
      <c r="H1089" s="3">
        <v>-15.7799628120401</v>
      </c>
      <c r="I1089" s="3">
        <v>71.162080000000003</v>
      </c>
      <c r="J1089" s="3">
        <v>71.82893</v>
      </c>
      <c r="K1089" s="3">
        <v>70.209440000000001</v>
      </c>
      <c r="L1089" s="3">
        <v>-15.7799628120401</v>
      </c>
    </row>
    <row r="1090" spans="1:12" ht="15" customHeight="1" x14ac:dyDescent="0.25">
      <c r="A1090" s="101">
        <v>44028</v>
      </c>
      <c r="B1090" s="3">
        <v>70.590500000000006</v>
      </c>
      <c r="C1090" s="99">
        <v>495370</v>
      </c>
      <c r="D1090" s="3">
        <v>-0.38105999999999002</v>
      </c>
      <c r="E1090" s="3">
        <v>-0.53691929556006701</v>
      </c>
      <c r="F1090" s="3">
        <v>-0.53691929556006701</v>
      </c>
      <c r="G1090" s="3">
        <v>70.590500000000006</v>
      </c>
      <c r="H1090" s="3">
        <v>-16.232156442430099</v>
      </c>
      <c r="I1090" s="3">
        <v>70.209440000000001</v>
      </c>
      <c r="J1090" s="3">
        <v>71.638400000000004</v>
      </c>
      <c r="K1090" s="3">
        <v>70.114180000000005</v>
      </c>
      <c r="L1090" s="3">
        <v>-16.232156442430099</v>
      </c>
    </row>
    <row r="1091" spans="1:12" ht="15" customHeight="1" x14ac:dyDescent="0.25">
      <c r="A1091" s="101">
        <v>44029</v>
      </c>
      <c r="B1091" s="3">
        <v>71.352615</v>
      </c>
      <c r="C1091" s="99">
        <v>522490</v>
      </c>
      <c r="D1091" s="3">
        <v>0.76211499999999399</v>
      </c>
      <c r="E1091" s="3">
        <v>1.07962827859271</v>
      </c>
      <c r="F1091" s="3">
        <v>1.07962827859271</v>
      </c>
      <c r="G1091" s="3">
        <v>71.352615</v>
      </c>
      <c r="H1091" s="3">
        <v>-15.327775115015299</v>
      </c>
      <c r="I1091" s="3">
        <v>70.399969999999996</v>
      </c>
      <c r="J1091" s="3">
        <v>71.543139999999994</v>
      </c>
      <c r="K1091" s="3">
        <v>70.399969999999996</v>
      </c>
      <c r="L1091" s="3">
        <v>-15.327775115015299</v>
      </c>
    </row>
    <row r="1092" spans="1:12" ht="15" customHeight="1" x14ac:dyDescent="0.25">
      <c r="A1092" s="101">
        <v>44032</v>
      </c>
      <c r="B1092" s="3">
        <v>72.305250000000001</v>
      </c>
      <c r="C1092" s="99">
        <v>989996</v>
      </c>
      <c r="D1092" s="3">
        <v>0.95263500000000001</v>
      </c>
      <c r="E1092" s="3">
        <v>1.3351087412843901</v>
      </c>
      <c r="F1092" s="3">
        <v>1.3351087412843901</v>
      </c>
      <c r="G1092" s="3">
        <v>72.305250000000001</v>
      </c>
      <c r="H1092" s="3">
        <v>-14.1973088391359</v>
      </c>
      <c r="I1092" s="3">
        <v>71.638400000000004</v>
      </c>
      <c r="J1092" s="3">
        <v>72.686310000000006</v>
      </c>
      <c r="K1092" s="3">
        <v>71.066820000000007</v>
      </c>
      <c r="L1092" s="3">
        <v>-14.1973088391359</v>
      </c>
    </row>
    <row r="1093" spans="1:12" ht="15" customHeight="1" x14ac:dyDescent="0.25">
      <c r="A1093" s="101">
        <v>44033</v>
      </c>
      <c r="B1093" s="3">
        <v>65.065200000000004</v>
      </c>
      <c r="C1093" s="99">
        <v>4104367</v>
      </c>
      <c r="D1093" s="3">
        <v>-7.2400499999999903</v>
      </c>
      <c r="E1093" s="3">
        <v>-10.0131733172902</v>
      </c>
      <c r="F1093" s="3">
        <v>-10.0131733172902</v>
      </c>
      <c r="G1093" s="3">
        <v>65.065200000000004</v>
      </c>
      <c r="H1093" s="3">
        <v>-22.7888810159724</v>
      </c>
      <c r="I1093" s="3">
        <v>75.734750000000005</v>
      </c>
      <c r="J1093" s="3">
        <v>76.211070000000007</v>
      </c>
      <c r="K1093" s="3">
        <v>64.874669999999995</v>
      </c>
      <c r="L1093" s="3">
        <v>-22.7888810159724</v>
      </c>
    </row>
    <row r="1094" spans="1:12" ht="15" customHeight="1" x14ac:dyDescent="0.25">
      <c r="A1094" s="101">
        <v>44034</v>
      </c>
      <c r="B1094" s="3">
        <v>67.827839999999995</v>
      </c>
      <c r="C1094" s="99">
        <v>1792521</v>
      </c>
      <c r="D1094" s="3">
        <v>2.76263999999999</v>
      </c>
      <c r="E1094" s="3">
        <v>4.2459563637704703</v>
      </c>
      <c r="F1094" s="3">
        <v>4.2459563637704703</v>
      </c>
      <c r="G1094" s="3">
        <v>67.827839999999995</v>
      </c>
      <c r="H1094" s="3">
        <v>-19.510530595931701</v>
      </c>
      <c r="I1094" s="3">
        <v>66.779944999999998</v>
      </c>
      <c r="J1094" s="3">
        <v>68.78049</v>
      </c>
      <c r="K1094" s="3">
        <v>66.208370000000002</v>
      </c>
      <c r="L1094" s="3">
        <v>-19.510530595931701</v>
      </c>
    </row>
    <row r="1095" spans="1:12" ht="15" customHeight="1" x14ac:dyDescent="0.25">
      <c r="A1095" s="101">
        <v>44035</v>
      </c>
      <c r="B1095" s="3">
        <v>65.922569999999993</v>
      </c>
      <c r="C1095" s="99">
        <v>1117304</v>
      </c>
      <c r="D1095" s="3">
        <v>-1.90527</v>
      </c>
      <c r="E1095" s="3">
        <v>-2.8089793217652201</v>
      </c>
      <c r="F1095" s="3">
        <v>-2.8089793217652201</v>
      </c>
      <c r="G1095" s="3">
        <v>65.922569999999993</v>
      </c>
      <c r="H1095" s="3">
        <v>-21.7714631476906</v>
      </c>
      <c r="I1095" s="3">
        <v>68.2089</v>
      </c>
      <c r="J1095" s="3">
        <v>68.2089</v>
      </c>
      <c r="K1095" s="3">
        <v>65.065200000000004</v>
      </c>
      <c r="L1095" s="3">
        <v>-21.7714631476906</v>
      </c>
    </row>
    <row r="1096" spans="1:12" ht="15" customHeight="1" x14ac:dyDescent="0.25">
      <c r="A1096" s="101">
        <v>44036</v>
      </c>
      <c r="B1096" s="3">
        <v>64.493613999999994</v>
      </c>
      <c r="C1096" s="99">
        <v>950636</v>
      </c>
      <c r="D1096" s="3">
        <v>-1.4289559999999899</v>
      </c>
      <c r="E1096" s="3">
        <v>-2.16762787009062</v>
      </c>
      <c r="F1096" s="3">
        <v>-2.16762787009062</v>
      </c>
      <c r="G1096" s="3">
        <v>64.493613999999994</v>
      </c>
      <c r="H1096" s="3">
        <v>-23.4671667148653</v>
      </c>
      <c r="I1096" s="3">
        <v>65.732050000000001</v>
      </c>
      <c r="J1096" s="3">
        <v>65.922569999999993</v>
      </c>
      <c r="K1096" s="3">
        <v>62.969389999999997</v>
      </c>
      <c r="L1096" s="3">
        <v>-23.4671667148653</v>
      </c>
    </row>
    <row r="1097" spans="1:12" ht="15" customHeight="1" x14ac:dyDescent="0.25">
      <c r="A1097" s="101">
        <v>44039</v>
      </c>
      <c r="B1097" s="3">
        <v>64.874669999999995</v>
      </c>
      <c r="C1097" s="99">
        <v>634742</v>
      </c>
      <c r="D1097" s="3">
        <v>0.38105600000000001</v>
      </c>
      <c r="E1097" s="3">
        <v>0.59084299416063402</v>
      </c>
      <c r="F1097" s="3">
        <v>0.59084299416063402</v>
      </c>
      <c r="G1097" s="3">
        <v>64.874669999999995</v>
      </c>
      <c r="H1097" s="3">
        <v>-23.014977831167499</v>
      </c>
      <c r="I1097" s="3">
        <v>64.398346000000004</v>
      </c>
      <c r="J1097" s="3">
        <v>65.732050000000001</v>
      </c>
      <c r="K1097" s="3">
        <v>62.874130000000001</v>
      </c>
      <c r="L1097" s="3">
        <v>-23.014977831167499</v>
      </c>
    </row>
    <row r="1098" spans="1:12" ht="15" customHeight="1" x14ac:dyDescent="0.25">
      <c r="A1098" s="101">
        <v>44040</v>
      </c>
      <c r="B1098" s="3">
        <v>63.445712999999998</v>
      </c>
      <c r="C1098" s="99">
        <v>695381</v>
      </c>
      <c r="D1098" s="3">
        <v>-1.42895699999999</v>
      </c>
      <c r="E1098" s="3">
        <v>-2.2026424180654698</v>
      </c>
      <c r="F1098" s="3">
        <v>-2.2026424180654698</v>
      </c>
      <c r="G1098" s="3">
        <v>63.445712999999998</v>
      </c>
      <c r="H1098" s="3">
        <v>-24.710682585015299</v>
      </c>
      <c r="I1098" s="3">
        <v>64.874669999999995</v>
      </c>
      <c r="J1098" s="3">
        <v>65.065200000000004</v>
      </c>
      <c r="K1098" s="3">
        <v>62.683605</v>
      </c>
      <c r="L1098" s="3">
        <v>-24.710682585015299</v>
      </c>
    </row>
    <row r="1099" spans="1:12" ht="15" customHeight="1" x14ac:dyDescent="0.25">
      <c r="A1099" s="101">
        <v>44041</v>
      </c>
      <c r="B1099" s="3">
        <v>63.445712999999998</v>
      </c>
      <c r="C1099" s="99">
        <v>612273</v>
      </c>
      <c r="D1099" s="3"/>
      <c r="E1099" s="3"/>
      <c r="F1099" s="3"/>
      <c r="G1099" s="3">
        <v>63.445712999999998</v>
      </c>
      <c r="H1099" s="3">
        <v>-24.710682585015299</v>
      </c>
      <c r="I1099" s="3">
        <v>63.445712999999998</v>
      </c>
      <c r="J1099" s="3">
        <v>64.779399999999995</v>
      </c>
      <c r="K1099" s="3">
        <v>62.778866000000001</v>
      </c>
      <c r="L1099" s="3">
        <v>-24.710682585015299</v>
      </c>
    </row>
    <row r="1100" spans="1:12" ht="15" customHeight="1" x14ac:dyDescent="0.25">
      <c r="A1100" s="101">
        <v>44042</v>
      </c>
      <c r="B1100" s="3">
        <v>63.255187999999997</v>
      </c>
      <c r="C1100" s="99">
        <v>590824</v>
      </c>
      <c r="D1100" s="3">
        <v>-0.190525</v>
      </c>
      <c r="E1100" s="3">
        <v>-0.30029609723197698</v>
      </c>
      <c r="F1100" s="3">
        <v>-0.30029609723197698</v>
      </c>
      <c r="G1100" s="3">
        <v>63.255187999999997</v>
      </c>
      <c r="H1100" s="3">
        <v>-24.9367734668451</v>
      </c>
      <c r="I1100" s="3">
        <v>63.636242000000003</v>
      </c>
      <c r="J1100" s="3">
        <v>64.017296000000002</v>
      </c>
      <c r="K1100" s="3">
        <v>62.016753999999999</v>
      </c>
      <c r="L1100" s="3">
        <v>-24.9367734668451</v>
      </c>
    </row>
    <row r="1101" spans="1:12" ht="15" customHeight="1" x14ac:dyDescent="0.25">
      <c r="A1101" s="101">
        <v>44043</v>
      </c>
      <c r="B1101" s="3">
        <v>62.683605</v>
      </c>
      <c r="C1101" s="99">
        <v>365404</v>
      </c>
      <c r="D1101" s="3">
        <v>-0.57158299999999596</v>
      </c>
      <c r="E1101" s="3">
        <v>-0.90361441973739698</v>
      </c>
      <c r="F1101" s="3">
        <v>-0.90361441973739698</v>
      </c>
      <c r="G1101" s="3">
        <v>62.683605</v>
      </c>
      <c r="H1101" s="3">
        <v>-25.615055605718801</v>
      </c>
      <c r="I1101" s="3">
        <v>63.255187999999997</v>
      </c>
      <c r="J1101" s="3">
        <v>64.207825</v>
      </c>
      <c r="K1101" s="3">
        <v>62.302546999999997</v>
      </c>
      <c r="L1101" s="3">
        <v>-25.615055605718801</v>
      </c>
    </row>
    <row r="1102" spans="1:12" ht="15" customHeight="1" x14ac:dyDescent="0.25">
      <c r="A1102" s="101">
        <v>44046</v>
      </c>
      <c r="B1102" s="3">
        <v>63.922029999999999</v>
      </c>
      <c r="C1102" s="99">
        <v>633412</v>
      </c>
      <c r="D1102" s="3">
        <v>1.2384249999999899</v>
      </c>
      <c r="E1102" s="3">
        <v>1.9756760958467401</v>
      </c>
      <c r="F1102" s="3">
        <v>1.9756760958467401</v>
      </c>
      <c r="G1102" s="3">
        <v>63.922029999999999</v>
      </c>
      <c r="H1102" s="3">
        <v>-24.145450040412101</v>
      </c>
      <c r="I1102" s="3">
        <v>62.39781</v>
      </c>
      <c r="J1102" s="3">
        <v>63.922029999999999</v>
      </c>
      <c r="K1102" s="3">
        <v>60.778323999999998</v>
      </c>
      <c r="L1102" s="3">
        <v>-24.145450040412101</v>
      </c>
    </row>
    <row r="1103" spans="1:12" ht="15" customHeight="1" x14ac:dyDescent="0.25">
      <c r="A1103" s="101">
        <v>44047</v>
      </c>
      <c r="B1103" s="3">
        <v>63.445712999999998</v>
      </c>
      <c r="C1103" s="99">
        <v>532042</v>
      </c>
      <c r="D1103" s="3">
        <v>-0.47631700000000099</v>
      </c>
      <c r="E1103" s="3">
        <v>-0.74515311857273803</v>
      </c>
      <c r="F1103" s="3">
        <v>-0.74515311857273803</v>
      </c>
      <c r="G1103" s="3">
        <v>63.445712999999998</v>
      </c>
      <c r="H1103" s="3">
        <v>-24.710682585015299</v>
      </c>
      <c r="I1103" s="3">
        <v>64.207825</v>
      </c>
      <c r="J1103" s="3">
        <v>64.493613999999994</v>
      </c>
      <c r="K1103" s="3">
        <v>62.588337000000003</v>
      </c>
      <c r="L1103" s="3">
        <v>-24.710682585015299</v>
      </c>
    </row>
    <row r="1104" spans="1:12" ht="15" customHeight="1" x14ac:dyDescent="0.25">
      <c r="A1104" s="101">
        <v>44048</v>
      </c>
      <c r="B1104" s="3">
        <v>65.065200000000004</v>
      </c>
      <c r="C1104" s="99">
        <v>625724</v>
      </c>
      <c r="D1104" s="3">
        <v>1.6194869999999999</v>
      </c>
      <c r="E1104" s="3">
        <v>2.5525554421620402</v>
      </c>
      <c r="F1104" s="3">
        <v>2.5525554421620402</v>
      </c>
      <c r="G1104" s="3">
        <v>65.065200000000004</v>
      </c>
      <c r="H1104" s="3">
        <v>-22.7888810159724</v>
      </c>
      <c r="I1104" s="3">
        <v>63.540973999999999</v>
      </c>
      <c r="J1104" s="3">
        <v>65.541520000000006</v>
      </c>
      <c r="K1104" s="3">
        <v>63.350450000000002</v>
      </c>
      <c r="L1104" s="3">
        <v>-22.7888810159724</v>
      </c>
    </row>
    <row r="1105" spans="1:12" ht="15" customHeight="1" x14ac:dyDescent="0.25">
      <c r="A1105" s="101">
        <v>44049</v>
      </c>
      <c r="B1105" s="3">
        <v>64.493613999999994</v>
      </c>
      <c r="C1105" s="99">
        <v>470317</v>
      </c>
      <c r="D1105" s="3">
        <v>-0.57158600000001003</v>
      </c>
      <c r="E1105" s="3">
        <v>-0.87848189200987403</v>
      </c>
      <c r="F1105" s="3">
        <v>-0.87848189200987403</v>
      </c>
      <c r="G1105" s="3">
        <v>64.493613999999994</v>
      </c>
      <c r="H1105" s="3">
        <v>-23.4671667148653</v>
      </c>
      <c r="I1105" s="3">
        <v>65.350989999999996</v>
      </c>
      <c r="J1105" s="3">
        <v>65.350989999999996</v>
      </c>
      <c r="K1105" s="3">
        <v>63.636242000000003</v>
      </c>
      <c r="L1105" s="3">
        <v>-23.4671667148653</v>
      </c>
    </row>
    <row r="1106" spans="1:12" ht="15" customHeight="1" x14ac:dyDescent="0.25">
      <c r="A1106" s="101">
        <v>44050</v>
      </c>
      <c r="B1106" s="3">
        <v>65.446250000000006</v>
      </c>
      <c r="C1106" s="99">
        <v>643849</v>
      </c>
      <c r="D1106" s="3">
        <v>0.95263600000001203</v>
      </c>
      <c r="E1106" s="3">
        <v>1.47710128323714</v>
      </c>
      <c r="F1106" s="3">
        <v>1.47710128323714</v>
      </c>
      <c r="G1106" s="3">
        <v>65.446250000000006</v>
      </c>
      <c r="H1106" s="3">
        <v>-22.336699252312901</v>
      </c>
      <c r="I1106" s="3">
        <v>64.493613999999994</v>
      </c>
      <c r="J1106" s="3">
        <v>65.541520000000006</v>
      </c>
      <c r="K1106" s="3">
        <v>63.826766999999997</v>
      </c>
      <c r="L1106" s="3">
        <v>-22.336699252312901</v>
      </c>
    </row>
    <row r="1107" spans="1:12" ht="15" customHeight="1" x14ac:dyDescent="0.25">
      <c r="A1107" s="101">
        <v>44053</v>
      </c>
      <c r="B1107" s="3">
        <v>64.684139999999999</v>
      </c>
      <c r="C1107" s="99">
        <v>491357</v>
      </c>
      <c r="D1107" s="3">
        <v>-0.76211000000000695</v>
      </c>
      <c r="E1107" s="3">
        <v>-1.16448230418092</v>
      </c>
      <c r="F1107" s="3">
        <v>-1.16448230418092</v>
      </c>
      <c r="G1107" s="3">
        <v>64.684139999999999</v>
      </c>
      <c r="H1107" s="3">
        <v>-23.241074646362499</v>
      </c>
      <c r="I1107" s="3">
        <v>65.446250000000006</v>
      </c>
      <c r="J1107" s="3">
        <v>65.732050000000001</v>
      </c>
      <c r="K1107" s="3">
        <v>64.684139999999999</v>
      </c>
      <c r="L1107" s="3">
        <v>-23.241074646362499</v>
      </c>
    </row>
    <row r="1108" spans="1:12" ht="15" customHeight="1" x14ac:dyDescent="0.25">
      <c r="A1108" s="101">
        <v>44054</v>
      </c>
      <c r="B1108" s="3">
        <v>65.732050000000001</v>
      </c>
      <c r="C1108" s="99">
        <v>591807</v>
      </c>
      <c r="D1108" s="3">
        <v>1.0479099999999999</v>
      </c>
      <c r="E1108" s="3">
        <v>1.62004163617233</v>
      </c>
      <c r="F1108" s="3">
        <v>1.62004163617233</v>
      </c>
      <c r="G1108" s="3">
        <v>65.732050000000001</v>
      </c>
      <c r="H1108" s="3">
        <v>-21.9975480961551</v>
      </c>
      <c r="I1108" s="3">
        <v>64.779399999999995</v>
      </c>
      <c r="J1108" s="3">
        <v>66.494156000000004</v>
      </c>
      <c r="K1108" s="3">
        <v>64.779399999999995</v>
      </c>
      <c r="L1108" s="3">
        <v>-21.9975480961551</v>
      </c>
    </row>
    <row r="1109" spans="1:12" ht="15" customHeight="1" x14ac:dyDescent="0.25">
      <c r="A1109" s="101">
        <v>44055</v>
      </c>
      <c r="B1109" s="3">
        <v>66.303629999999998</v>
      </c>
      <c r="C1109" s="99">
        <v>470665</v>
      </c>
      <c r="D1109" s="3">
        <v>0.57157999999999698</v>
      </c>
      <c r="E1109" s="3">
        <v>0.86956058726297403</v>
      </c>
      <c r="F1109" s="3">
        <v>0.86956058726297403</v>
      </c>
      <c r="G1109" s="3">
        <v>66.303629999999998</v>
      </c>
      <c r="H1109" s="3">
        <v>-21.319269517300501</v>
      </c>
      <c r="I1109" s="3">
        <v>65.732050000000001</v>
      </c>
      <c r="J1109" s="3">
        <v>66.875206000000006</v>
      </c>
      <c r="K1109" s="3">
        <v>65.446250000000006</v>
      </c>
      <c r="L1109" s="3">
        <v>-21.319269517300501</v>
      </c>
    </row>
    <row r="1110" spans="1:12" ht="15" customHeight="1" x14ac:dyDescent="0.25">
      <c r="A1110" s="101">
        <v>44056</v>
      </c>
      <c r="B1110" s="3">
        <v>67.161000000000001</v>
      </c>
      <c r="C1110" s="99">
        <v>406155</v>
      </c>
      <c r="D1110" s="3">
        <v>0.85737000000000296</v>
      </c>
      <c r="E1110" s="3">
        <v>1.29309662231162</v>
      </c>
      <c r="F1110" s="3">
        <v>1.29309662231162</v>
      </c>
      <c r="G1110" s="3">
        <v>67.161000000000001</v>
      </c>
      <c r="H1110" s="3">
        <v>-20.301851649018602</v>
      </c>
      <c r="I1110" s="3">
        <v>65.922569999999993</v>
      </c>
      <c r="J1110" s="3">
        <v>67.542060000000006</v>
      </c>
      <c r="K1110" s="3">
        <v>65.636780000000002</v>
      </c>
      <c r="L1110" s="3">
        <v>-20.301851649018602</v>
      </c>
    </row>
    <row r="1111" spans="1:12" ht="15" customHeight="1" x14ac:dyDescent="0.25">
      <c r="A1111" s="101">
        <v>44057</v>
      </c>
      <c r="B1111" s="3">
        <v>65.922569999999993</v>
      </c>
      <c r="C1111" s="99">
        <v>457208</v>
      </c>
      <c r="D1111" s="3">
        <v>-1.2384299999999999</v>
      </c>
      <c r="E1111" s="3">
        <v>-1.8439719480055501</v>
      </c>
      <c r="F1111" s="3">
        <v>-1.8439719480055501</v>
      </c>
      <c r="G1111" s="3">
        <v>65.922569999999993</v>
      </c>
      <c r="H1111" s="3">
        <v>-21.7714631476906</v>
      </c>
      <c r="I1111" s="3">
        <v>67.161000000000001</v>
      </c>
      <c r="J1111" s="3">
        <v>67.637320000000003</v>
      </c>
      <c r="K1111" s="3">
        <v>65.732050000000001</v>
      </c>
      <c r="L1111" s="3">
        <v>-21.7714631476906</v>
      </c>
    </row>
    <row r="1112" spans="1:12" ht="15" customHeight="1" x14ac:dyDescent="0.25">
      <c r="A1112" s="101">
        <v>44060</v>
      </c>
      <c r="B1112" s="3">
        <v>66.398889999999994</v>
      </c>
      <c r="C1112" s="99">
        <v>369291</v>
      </c>
      <c r="D1112" s="3">
        <v>0.47632000000000102</v>
      </c>
      <c r="E1112" s="3">
        <v>0.72254464593841605</v>
      </c>
      <c r="F1112" s="3">
        <v>0.72254464593841605</v>
      </c>
      <c r="G1112" s="3">
        <v>66.398889999999994</v>
      </c>
      <c r="H1112" s="3">
        <v>-21.2062270430682</v>
      </c>
      <c r="I1112" s="3">
        <v>65.922569999999993</v>
      </c>
      <c r="J1112" s="3">
        <v>66.589423999999994</v>
      </c>
      <c r="K1112" s="3">
        <v>64.969930000000005</v>
      </c>
      <c r="L1112" s="3">
        <v>-21.2062270430682</v>
      </c>
    </row>
    <row r="1113" spans="1:12" ht="15" customHeight="1" x14ac:dyDescent="0.25">
      <c r="A1113" s="101">
        <v>44061</v>
      </c>
      <c r="B1113" s="3">
        <v>65.827309999999997</v>
      </c>
      <c r="C1113" s="99">
        <v>368784</v>
      </c>
      <c r="D1113" s="3">
        <v>-0.57157999999999698</v>
      </c>
      <c r="E1113" s="3">
        <v>-0.86082764335366702</v>
      </c>
      <c r="F1113" s="3">
        <v>-0.86082764335366702</v>
      </c>
      <c r="G1113" s="3">
        <v>65.827309999999997</v>
      </c>
      <c r="H1113" s="3">
        <v>-21.884505621922798</v>
      </c>
      <c r="I1113" s="3">
        <v>66.208370000000002</v>
      </c>
      <c r="J1113" s="3">
        <v>67.161000000000001</v>
      </c>
      <c r="K1113" s="3">
        <v>65.255719999999997</v>
      </c>
      <c r="L1113" s="3">
        <v>-21.884505621922798</v>
      </c>
    </row>
    <row r="1114" spans="1:12" ht="15" customHeight="1" x14ac:dyDescent="0.25">
      <c r="A1114" s="101">
        <v>44062</v>
      </c>
      <c r="B1114" s="3">
        <v>67.351523999999998</v>
      </c>
      <c r="C1114" s="99">
        <v>499757</v>
      </c>
      <c r="D1114" s="3">
        <v>1.524214</v>
      </c>
      <c r="E1114" s="3">
        <v>2.31547362333353</v>
      </c>
      <c r="F1114" s="3">
        <v>2.31547362333353</v>
      </c>
      <c r="G1114" s="3">
        <v>67.351523999999998</v>
      </c>
      <c r="H1114" s="3">
        <v>-20.0757619538619</v>
      </c>
      <c r="I1114" s="3">
        <v>66.208370000000002</v>
      </c>
      <c r="J1114" s="3">
        <v>67.827839999999995</v>
      </c>
      <c r="K1114" s="3">
        <v>66.208370000000002</v>
      </c>
      <c r="L1114" s="3">
        <v>-20.0757619538619</v>
      </c>
    </row>
    <row r="1115" spans="1:12" ht="15" customHeight="1" x14ac:dyDescent="0.25">
      <c r="A1115" s="101">
        <v>44063</v>
      </c>
      <c r="B1115" s="3">
        <v>67.446799999999996</v>
      </c>
      <c r="C1115" s="99">
        <v>352356</v>
      </c>
      <c r="D1115" s="3">
        <v>9.5275999999998306E-2</v>
      </c>
      <c r="E1115" s="3">
        <v>0.14146079307721901</v>
      </c>
      <c r="F1115" s="3">
        <v>0.14146079307721901</v>
      </c>
      <c r="G1115" s="3">
        <v>67.446799999999996</v>
      </c>
      <c r="H1115" s="3">
        <v>-19.9627004928609</v>
      </c>
      <c r="I1115" s="3">
        <v>66.494156000000004</v>
      </c>
      <c r="J1115" s="3">
        <v>67.637320000000003</v>
      </c>
      <c r="K1115" s="3">
        <v>66.303629999999998</v>
      </c>
      <c r="L1115" s="3">
        <v>-19.9627004928609</v>
      </c>
    </row>
    <row r="1116" spans="1:12" ht="15" customHeight="1" x14ac:dyDescent="0.25">
      <c r="A1116" s="101">
        <v>44064</v>
      </c>
      <c r="B1116" s="3">
        <v>67.827839999999995</v>
      </c>
      <c r="C1116" s="99">
        <v>296371</v>
      </c>
      <c r="D1116" s="3">
        <v>0.38103999999999799</v>
      </c>
      <c r="E1116" s="3">
        <v>0.56494896718599596</v>
      </c>
      <c r="F1116" s="3">
        <v>0.56494896718599596</v>
      </c>
      <c r="G1116" s="3">
        <v>67.827839999999995</v>
      </c>
      <c r="H1116" s="3">
        <v>-19.510530595931701</v>
      </c>
      <c r="I1116" s="3">
        <v>67.542060000000006</v>
      </c>
      <c r="J1116" s="3">
        <v>68.2089</v>
      </c>
      <c r="K1116" s="3">
        <v>66.779944999999998</v>
      </c>
      <c r="L1116" s="3">
        <v>-19.510530595931701</v>
      </c>
    </row>
    <row r="1117" spans="1:12" ht="15" customHeight="1" x14ac:dyDescent="0.25">
      <c r="A1117" s="101">
        <v>44067</v>
      </c>
      <c r="B1117" s="3">
        <v>68.399439999999998</v>
      </c>
      <c r="C1117" s="99">
        <v>406960</v>
      </c>
      <c r="D1117" s="3">
        <v>0.57160000000000299</v>
      </c>
      <c r="E1117" s="3">
        <v>0.84272180862607904</v>
      </c>
      <c r="F1117" s="3">
        <v>0.84272180862607904</v>
      </c>
      <c r="G1117" s="3">
        <v>68.399439999999998</v>
      </c>
      <c r="H1117" s="3">
        <v>-18.8322282836162</v>
      </c>
      <c r="I1117" s="3">
        <v>67.923119999999997</v>
      </c>
      <c r="J1117" s="3">
        <v>69.256805</v>
      </c>
      <c r="K1117" s="3">
        <v>67.923119999999997</v>
      </c>
      <c r="L1117" s="3">
        <v>-18.8322282836162</v>
      </c>
    </row>
    <row r="1118" spans="1:12" ht="15" customHeight="1" x14ac:dyDescent="0.25">
      <c r="A1118" s="101">
        <v>44068</v>
      </c>
      <c r="B1118" s="3">
        <v>68.113640000000004</v>
      </c>
      <c r="C1118" s="99">
        <v>337179</v>
      </c>
      <c r="D1118" s="3">
        <v>-0.285799999999994</v>
      </c>
      <c r="E1118" s="3">
        <v>-0.41783967821957801</v>
      </c>
      <c r="F1118" s="3">
        <v>-0.41783967821957801</v>
      </c>
      <c r="G1118" s="3">
        <v>68.113640000000004</v>
      </c>
      <c r="H1118" s="3">
        <v>-19.171379439774</v>
      </c>
      <c r="I1118" s="3">
        <v>68.399439999999998</v>
      </c>
      <c r="J1118" s="3">
        <v>68.589960000000005</v>
      </c>
      <c r="K1118" s="3">
        <v>67.446799999999996</v>
      </c>
      <c r="L1118" s="3">
        <v>-19.171379439774</v>
      </c>
    </row>
    <row r="1119" spans="1:12" ht="15" customHeight="1" x14ac:dyDescent="0.25">
      <c r="A1119" s="101">
        <v>44069</v>
      </c>
      <c r="B1119" s="3">
        <v>68.78049</v>
      </c>
      <c r="C1119" s="99">
        <v>509251</v>
      </c>
      <c r="D1119" s="3">
        <v>0.66684999999999595</v>
      </c>
      <c r="E1119" s="3">
        <v>0.97902564009204596</v>
      </c>
      <c r="F1119" s="3">
        <v>0.97902564009204596</v>
      </c>
      <c r="G1119" s="3">
        <v>68.78049</v>
      </c>
      <c r="H1119" s="3">
        <v>-18.380046519956601</v>
      </c>
      <c r="I1119" s="3">
        <v>68.494699999999995</v>
      </c>
      <c r="J1119" s="3">
        <v>69.447333999999998</v>
      </c>
      <c r="K1119" s="3">
        <v>68.018379999999993</v>
      </c>
      <c r="L1119" s="3">
        <v>-18.380046519956601</v>
      </c>
    </row>
    <row r="1120" spans="1:12" ht="15" customHeight="1" x14ac:dyDescent="0.25">
      <c r="A1120" s="101">
        <v>44070</v>
      </c>
      <c r="B1120" s="3">
        <v>69.256805</v>
      </c>
      <c r="C1120" s="99">
        <v>482631</v>
      </c>
      <c r="D1120" s="3">
        <v>0.47631499999999899</v>
      </c>
      <c r="E1120" s="3">
        <v>0.69251469421052203</v>
      </c>
      <c r="F1120" s="3">
        <v>0.69251469421052203</v>
      </c>
      <c r="G1120" s="3">
        <v>69.256805</v>
      </c>
      <c r="H1120" s="3">
        <v>-17.814816348699601</v>
      </c>
      <c r="I1120" s="3">
        <v>68.971016000000006</v>
      </c>
      <c r="J1120" s="3">
        <v>70.209440000000001</v>
      </c>
      <c r="K1120" s="3">
        <v>68.78049</v>
      </c>
      <c r="L1120" s="3">
        <v>-17.814816348699601</v>
      </c>
    </row>
    <row r="1121" spans="1:12" ht="15" customHeight="1" x14ac:dyDescent="0.25">
      <c r="A1121" s="101">
        <v>44071</v>
      </c>
      <c r="B1121" s="3">
        <v>69.542595000000006</v>
      </c>
      <c r="C1121" s="99">
        <v>331811</v>
      </c>
      <c r="D1121" s="3">
        <v>0.28579000000000498</v>
      </c>
      <c r="E1121" s="3">
        <v>0.41265259060103698</v>
      </c>
      <c r="F1121" s="3">
        <v>0.41265259060103698</v>
      </c>
      <c r="G1121" s="3">
        <v>69.542595000000006</v>
      </c>
      <c r="H1121" s="3">
        <v>-17.475677059272201</v>
      </c>
      <c r="I1121" s="3">
        <v>69.256805</v>
      </c>
      <c r="J1121" s="3">
        <v>69.828389999999999</v>
      </c>
      <c r="K1121" s="3">
        <v>68.78049</v>
      </c>
      <c r="L1121" s="3">
        <v>-17.475677059272201</v>
      </c>
    </row>
    <row r="1122" spans="1:12" ht="15" customHeight="1" x14ac:dyDescent="0.25">
      <c r="A1122" s="101">
        <v>44074</v>
      </c>
      <c r="B1122" s="3">
        <v>68.875754999999998</v>
      </c>
      <c r="C1122" s="99">
        <v>312265</v>
      </c>
      <c r="D1122" s="3">
        <v>-0.66684000000000698</v>
      </c>
      <c r="E1122" s="3">
        <v>-0.95889432943939701</v>
      </c>
      <c r="F1122" s="3">
        <v>-0.95889432943939701</v>
      </c>
      <c r="G1122" s="3">
        <v>68.875754999999998</v>
      </c>
      <c r="H1122" s="3">
        <v>-18.266998112359101</v>
      </c>
      <c r="I1122" s="3">
        <v>69.637860000000003</v>
      </c>
      <c r="J1122" s="3">
        <v>70.114180000000005</v>
      </c>
      <c r="K1122" s="3">
        <v>68.589960000000005</v>
      </c>
      <c r="L1122" s="3">
        <v>-18.266998112359101</v>
      </c>
    </row>
    <row r="1123" spans="1:12" ht="15" customHeight="1" x14ac:dyDescent="0.25">
      <c r="A1123" s="101">
        <v>44075</v>
      </c>
      <c r="B1123" s="3">
        <v>68.78049</v>
      </c>
      <c r="C1123" s="99">
        <v>347648</v>
      </c>
      <c r="D1123" s="3">
        <v>-9.5264999999997699E-2</v>
      </c>
      <c r="E1123" s="3">
        <v>-0.138314273288175</v>
      </c>
      <c r="F1123" s="3">
        <v>-0.138314273288175</v>
      </c>
      <c r="G1123" s="3">
        <v>68.78049</v>
      </c>
      <c r="H1123" s="3">
        <v>-18.380046519956601</v>
      </c>
      <c r="I1123" s="3">
        <v>68.78049</v>
      </c>
      <c r="J1123" s="3">
        <v>69.637860000000003</v>
      </c>
      <c r="K1123" s="3">
        <v>68.2089</v>
      </c>
      <c r="L1123" s="3">
        <v>-18.380046519956601</v>
      </c>
    </row>
    <row r="1124" spans="1:12" ht="15" customHeight="1" x14ac:dyDescent="0.25">
      <c r="A1124" s="101">
        <v>44076</v>
      </c>
      <c r="B1124" s="3">
        <v>68.113640000000004</v>
      </c>
      <c r="C1124" s="99">
        <v>341242</v>
      </c>
      <c r="D1124" s="3">
        <v>-0.66684999999999595</v>
      </c>
      <c r="E1124" s="3">
        <v>-0.96953365700069805</v>
      </c>
      <c r="F1124" s="3">
        <v>-0.96953365700069805</v>
      </c>
      <c r="G1124" s="3">
        <v>68.113640000000004</v>
      </c>
      <c r="H1124" s="3">
        <v>-19.171379439774</v>
      </c>
      <c r="I1124" s="3">
        <v>68.78049</v>
      </c>
      <c r="J1124" s="3">
        <v>69.73312</v>
      </c>
      <c r="K1124" s="3">
        <v>67.923119999999997</v>
      </c>
      <c r="L1124" s="3">
        <v>-19.171379439774</v>
      </c>
    </row>
    <row r="1125" spans="1:12" ht="15" customHeight="1" x14ac:dyDescent="0.25">
      <c r="A1125" s="101">
        <v>44077</v>
      </c>
      <c r="B1125" s="3">
        <v>65.541520000000006</v>
      </c>
      <c r="C1125" s="99">
        <v>332849</v>
      </c>
      <c r="D1125" s="3">
        <v>-2.5721199999999902</v>
      </c>
      <c r="E1125" s="3">
        <v>-3.7762186839522802</v>
      </c>
      <c r="F1125" s="3">
        <v>-3.7762186839522802</v>
      </c>
      <c r="G1125" s="3">
        <v>65.541520000000006</v>
      </c>
      <c r="H1125" s="3">
        <v>-22.2236449113501</v>
      </c>
      <c r="I1125" s="3">
        <v>68.589960000000005</v>
      </c>
      <c r="J1125" s="3">
        <v>68.78049</v>
      </c>
      <c r="K1125" s="3">
        <v>65.541520000000006</v>
      </c>
      <c r="L1125" s="3">
        <v>-22.2236449113501</v>
      </c>
    </row>
    <row r="1126" spans="1:12" ht="15" customHeight="1" x14ac:dyDescent="0.25">
      <c r="A1126" s="101">
        <v>44078</v>
      </c>
      <c r="B1126" s="3">
        <v>63.826766999999997</v>
      </c>
      <c r="C1126" s="99">
        <v>508681</v>
      </c>
      <c r="D1126" s="3">
        <v>-1.714753</v>
      </c>
      <c r="E1126" s="3">
        <v>-2.6162850663213302</v>
      </c>
      <c r="F1126" s="3">
        <v>-2.6162850663213302</v>
      </c>
      <c r="G1126" s="3">
        <v>63.826766999999997</v>
      </c>
      <c r="H1126" s="3">
        <v>-24.258496074663501</v>
      </c>
      <c r="I1126" s="3">
        <v>64.874669999999995</v>
      </c>
      <c r="J1126" s="3">
        <v>66.398889999999994</v>
      </c>
      <c r="K1126" s="3">
        <v>63.540973999999999</v>
      </c>
      <c r="L1126" s="3">
        <v>-24.258496074663501</v>
      </c>
    </row>
    <row r="1127" spans="1:12" ht="15" customHeight="1" x14ac:dyDescent="0.25">
      <c r="A1127" s="101">
        <v>44081</v>
      </c>
      <c r="B1127" s="3">
        <v>64.969930000000005</v>
      </c>
      <c r="C1127" s="99">
        <v>206767</v>
      </c>
      <c r="D1127" s="3">
        <v>1.1431629999999999</v>
      </c>
      <c r="E1127" s="3">
        <v>1.79104011331172</v>
      </c>
      <c r="F1127" s="3">
        <v>1.79104011331172</v>
      </c>
      <c r="G1127" s="3">
        <v>64.969930000000005</v>
      </c>
      <c r="H1127" s="3">
        <v>-22.901935356935201</v>
      </c>
      <c r="I1127" s="3">
        <v>64.112564000000006</v>
      </c>
      <c r="J1127" s="3">
        <v>65.732050000000001</v>
      </c>
      <c r="K1127" s="3">
        <v>64.112564000000006</v>
      </c>
      <c r="L1127" s="3">
        <v>-22.901935356935201</v>
      </c>
    </row>
    <row r="1128" spans="1:12" ht="15" customHeight="1" x14ac:dyDescent="0.25">
      <c r="A1128" s="101">
        <v>44082</v>
      </c>
      <c r="B1128" s="3">
        <v>64.588880000000003</v>
      </c>
      <c r="C1128" s="99">
        <v>699673</v>
      </c>
      <c r="D1128" s="3">
        <v>-0.381050000000001</v>
      </c>
      <c r="E1128" s="3">
        <v>-0.58650209412262</v>
      </c>
      <c r="F1128" s="3">
        <v>-0.58650209412262</v>
      </c>
      <c r="G1128" s="3">
        <v>64.588880000000003</v>
      </c>
      <c r="H1128" s="3">
        <v>-23.3541171205948</v>
      </c>
      <c r="I1128" s="3">
        <v>65.065200000000004</v>
      </c>
      <c r="J1128" s="3">
        <v>65.255719999999997</v>
      </c>
      <c r="K1128" s="3">
        <v>64.112564000000006</v>
      </c>
      <c r="L1128" s="3">
        <v>-23.3541171205948</v>
      </c>
    </row>
    <row r="1129" spans="1:12" ht="15" customHeight="1" x14ac:dyDescent="0.25">
      <c r="A1129" s="101">
        <v>44083</v>
      </c>
      <c r="B1129" s="3">
        <v>64.112564000000006</v>
      </c>
      <c r="C1129" s="99">
        <v>245821</v>
      </c>
      <c r="D1129" s="3">
        <v>-0.47631599999999702</v>
      </c>
      <c r="E1129" s="3">
        <v>-0.737458212621111</v>
      </c>
      <c r="F1129" s="3">
        <v>-0.737458212621111</v>
      </c>
      <c r="G1129" s="3">
        <v>64.112564000000006</v>
      </c>
      <c r="H1129" s="3">
        <v>-23.919348478524899</v>
      </c>
      <c r="I1129" s="3">
        <v>64.588880000000003</v>
      </c>
      <c r="J1129" s="3">
        <v>64.874669999999995</v>
      </c>
      <c r="K1129" s="3">
        <v>63.540973999999999</v>
      </c>
      <c r="L1129" s="3">
        <v>-23.919348478524899</v>
      </c>
    </row>
    <row r="1130" spans="1:12" ht="15" customHeight="1" x14ac:dyDescent="0.25">
      <c r="A1130" s="101">
        <v>44084</v>
      </c>
      <c r="B1130" s="3">
        <v>64.493613999999994</v>
      </c>
      <c r="C1130" s="99">
        <v>286641</v>
      </c>
      <c r="D1130" s="3">
        <v>0.38104999999998701</v>
      </c>
      <c r="E1130" s="3">
        <v>0.59434528308677204</v>
      </c>
      <c r="F1130" s="3">
        <v>0.59434528308677204</v>
      </c>
      <c r="G1130" s="3">
        <v>64.493613999999994</v>
      </c>
      <c r="H1130" s="3">
        <v>-23.4671667148653</v>
      </c>
      <c r="I1130" s="3">
        <v>64.779399999999995</v>
      </c>
      <c r="J1130" s="3">
        <v>64.779399999999995</v>
      </c>
      <c r="K1130" s="3">
        <v>63.255187999999997</v>
      </c>
      <c r="L1130" s="3">
        <v>-23.4671667148653</v>
      </c>
    </row>
    <row r="1131" spans="1:12" ht="15" customHeight="1" x14ac:dyDescent="0.25">
      <c r="A1131" s="101">
        <v>44085</v>
      </c>
      <c r="B1131" s="3">
        <v>65.350989999999996</v>
      </c>
      <c r="C1131" s="99">
        <v>457551</v>
      </c>
      <c r="D1131" s="3">
        <v>0.85737600000000203</v>
      </c>
      <c r="E1131" s="3">
        <v>1.3293967368614299</v>
      </c>
      <c r="F1131" s="3">
        <v>1.3293967368614299</v>
      </c>
      <c r="G1131" s="3">
        <v>65.350989999999996</v>
      </c>
      <c r="H1131" s="3">
        <v>-22.449741726545199</v>
      </c>
      <c r="I1131" s="3">
        <v>64.588880000000003</v>
      </c>
      <c r="J1131" s="3">
        <v>66.589423999999994</v>
      </c>
      <c r="K1131" s="3">
        <v>64.493613999999994</v>
      </c>
      <c r="L1131" s="3">
        <v>-22.449741726545199</v>
      </c>
    </row>
    <row r="1132" spans="1:12" ht="15" customHeight="1" x14ac:dyDescent="0.25">
      <c r="A1132" s="101">
        <v>44088</v>
      </c>
      <c r="B1132" s="3">
        <v>64.303084999999996</v>
      </c>
      <c r="C1132" s="99">
        <v>409301</v>
      </c>
      <c r="D1132" s="3">
        <v>-1.0479050000000001</v>
      </c>
      <c r="E1132" s="3">
        <v>-1.6035028696581299</v>
      </c>
      <c r="F1132" s="3">
        <v>-1.6035028696581299</v>
      </c>
      <c r="G1132" s="3">
        <v>64.303084999999996</v>
      </c>
      <c r="H1132" s="3">
        <v>-23.6932623433873</v>
      </c>
      <c r="I1132" s="3">
        <v>65.350989999999996</v>
      </c>
      <c r="J1132" s="3">
        <v>65.350989999999996</v>
      </c>
      <c r="K1132" s="3">
        <v>63.731506000000003</v>
      </c>
      <c r="L1132" s="3">
        <v>-23.6932623433873</v>
      </c>
    </row>
    <row r="1133" spans="1:12" ht="15" customHeight="1" x14ac:dyDescent="0.25">
      <c r="A1133" s="101">
        <v>44089</v>
      </c>
      <c r="B1133" s="3">
        <v>65.065200000000004</v>
      </c>
      <c r="C1133" s="99">
        <v>514144</v>
      </c>
      <c r="D1133" s="3">
        <v>0.76211500000000798</v>
      </c>
      <c r="E1133" s="3">
        <v>1.18519197018309</v>
      </c>
      <c r="F1133" s="3">
        <v>1.18519197018309</v>
      </c>
      <c r="G1133" s="3">
        <v>65.065200000000004</v>
      </c>
      <c r="H1133" s="3">
        <v>-22.7888810159724</v>
      </c>
      <c r="I1133" s="3">
        <v>64.493613999999994</v>
      </c>
      <c r="J1133" s="3">
        <v>66.303629999999998</v>
      </c>
      <c r="K1133" s="3">
        <v>64.493613999999994</v>
      </c>
      <c r="L1133" s="3">
        <v>-22.7888810159724</v>
      </c>
    </row>
    <row r="1134" spans="1:12" ht="15" customHeight="1" x14ac:dyDescent="0.25">
      <c r="A1134" s="101">
        <v>44090</v>
      </c>
      <c r="B1134" s="3">
        <v>65.16046</v>
      </c>
      <c r="C1134" s="99">
        <v>285620</v>
      </c>
      <c r="D1134" s="3">
        <v>9.5259999999996098E-2</v>
      </c>
      <c r="E1134" s="3">
        <v>0.14640698868211199</v>
      </c>
      <c r="F1134" s="3">
        <v>0.14640698868211199</v>
      </c>
      <c r="G1134" s="3">
        <v>65.16046</v>
      </c>
      <c r="H1134" s="3">
        <v>-22.675838541740202</v>
      </c>
      <c r="I1134" s="3">
        <v>65.065200000000004</v>
      </c>
      <c r="J1134" s="3">
        <v>66.208370000000002</v>
      </c>
      <c r="K1134" s="3">
        <v>65.065200000000004</v>
      </c>
      <c r="L1134" s="3">
        <v>-22.675838541740202</v>
      </c>
    </row>
    <row r="1135" spans="1:12" ht="15" customHeight="1" x14ac:dyDescent="0.25">
      <c r="A1135" s="101">
        <v>44091</v>
      </c>
      <c r="B1135" s="3">
        <v>63.636242000000003</v>
      </c>
      <c r="C1135" s="99">
        <v>548801</v>
      </c>
      <c r="D1135" s="3">
        <v>-1.5242179999999901</v>
      </c>
      <c r="E1135" s="3">
        <v>-2.33917624277053</v>
      </c>
      <c r="F1135" s="3">
        <v>-2.33917624277053</v>
      </c>
      <c r="G1135" s="3">
        <v>63.636242000000003</v>
      </c>
      <c r="H1135" s="3">
        <v>-24.484586956493299</v>
      </c>
      <c r="I1135" s="3">
        <v>64.779399999999995</v>
      </c>
      <c r="J1135" s="3">
        <v>64.779399999999995</v>
      </c>
      <c r="K1135" s="3">
        <v>63.159923999999997</v>
      </c>
      <c r="L1135" s="3">
        <v>-24.484586956493299</v>
      </c>
    </row>
    <row r="1136" spans="1:12" ht="15" customHeight="1" x14ac:dyDescent="0.25">
      <c r="A1136" s="101">
        <v>44092</v>
      </c>
      <c r="B1136" s="3">
        <v>62.778866000000001</v>
      </c>
      <c r="C1136" s="99">
        <v>503146</v>
      </c>
      <c r="D1136" s="3">
        <v>-0.85737600000000203</v>
      </c>
      <c r="E1136" s="3">
        <v>-1.34730771813961</v>
      </c>
      <c r="F1136" s="3">
        <v>-1.34730771813961</v>
      </c>
      <c r="G1136" s="3">
        <v>62.778866000000001</v>
      </c>
      <c r="H1136" s="3">
        <v>-25.5020119448135</v>
      </c>
      <c r="I1136" s="3">
        <v>63.636242000000003</v>
      </c>
      <c r="J1136" s="3">
        <v>63.636242000000003</v>
      </c>
      <c r="K1136" s="3">
        <v>62.683605</v>
      </c>
      <c r="L1136" s="3">
        <v>-25.5020119448135</v>
      </c>
    </row>
    <row r="1137" spans="1:12" ht="15" customHeight="1" x14ac:dyDescent="0.25">
      <c r="A1137" s="101">
        <v>44095</v>
      </c>
      <c r="B1137" s="3">
        <v>61.254646000000001</v>
      </c>
      <c r="C1137" s="99">
        <v>536777</v>
      </c>
      <c r="D1137" s="3">
        <v>-1.5242199999999899</v>
      </c>
      <c r="E1137" s="3">
        <v>-2.4279189751531902</v>
      </c>
      <c r="F1137" s="3">
        <v>-2.4279189751531902</v>
      </c>
      <c r="G1137" s="3">
        <v>61.254646000000001</v>
      </c>
      <c r="H1137" s="3">
        <v>-27.3107627329127</v>
      </c>
      <c r="I1137" s="3">
        <v>63.540973999999999</v>
      </c>
      <c r="J1137" s="3">
        <v>63.731506000000003</v>
      </c>
      <c r="K1137" s="3">
        <v>60.587795</v>
      </c>
      <c r="L1137" s="3">
        <v>-27.3107627329127</v>
      </c>
    </row>
    <row r="1138" spans="1:12" ht="15" customHeight="1" x14ac:dyDescent="0.25">
      <c r="A1138" s="101">
        <v>44096</v>
      </c>
      <c r="B1138" s="3">
        <v>60.683064000000002</v>
      </c>
      <c r="C1138" s="99">
        <v>526860</v>
      </c>
      <c r="D1138" s="3">
        <v>-0.57158199999999904</v>
      </c>
      <c r="E1138" s="3">
        <v>-0.93312432170451398</v>
      </c>
      <c r="F1138" s="3">
        <v>-0.93312432170451398</v>
      </c>
      <c r="G1138" s="3">
        <v>60.683064000000002</v>
      </c>
      <c r="H1138" s="3">
        <v>-27.989043685113401</v>
      </c>
      <c r="I1138" s="3">
        <v>61.254646000000001</v>
      </c>
      <c r="J1138" s="3">
        <v>62.778866000000001</v>
      </c>
      <c r="K1138" s="3">
        <v>60.397269999999999</v>
      </c>
      <c r="L1138" s="3">
        <v>-27.989043685113401</v>
      </c>
    </row>
    <row r="1139" spans="1:12" ht="15" customHeight="1" x14ac:dyDescent="0.25">
      <c r="A1139" s="101">
        <v>44097</v>
      </c>
      <c r="B1139" s="3">
        <v>60.587795</v>
      </c>
      <c r="C1139" s="99">
        <v>528392</v>
      </c>
      <c r="D1139" s="3">
        <v>-9.5269000000001797E-2</v>
      </c>
      <c r="E1139" s="3">
        <v>-0.156994379848718</v>
      </c>
      <c r="F1139" s="3">
        <v>-0.156994379848718</v>
      </c>
      <c r="G1139" s="3">
        <v>60.587795</v>
      </c>
      <c r="H1139" s="3">
        <v>-28.102096839403099</v>
      </c>
      <c r="I1139" s="3">
        <v>60.683064000000002</v>
      </c>
      <c r="J1139" s="3">
        <v>62.016753999999999</v>
      </c>
      <c r="K1139" s="3">
        <v>60.397269999999999</v>
      </c>
      <c r="L1139" s="3">
        <v>-28.102096839403099</v>
      </c>
    </row>
    <row r="1140" spans="1:12" ht="15" customHeight="1" x14ac:dyDescent="0.25">
      <c r="A1140" s="101">
        <v>44098</v>
      </c>
      <c r="B1140" s="3">
        <v>61.254646000000001</v>
      </c>
      <c r="C1140" s="99">
        <v>417952</v>
      </c>
      <c r="D1140" s="3">
        <v>0.66685100000000097</v>
      </c>
      <c r="E1140" s="3">
        <v>1.1006358623877901</v>
      </c>
      <c r="F1140" s="3">
        <v>1.1006358623877901</v>
      </c>
      <c r="G1140" s="3">
        <v>61.254646000000001</v>
      </c>
      <c r="H1140" s="3">
        <v>-27.3107627329127</v>
      </c>
      <c r="I1140" s="3">
        <v>60.492534999999997</v>
      </c>
      <c r="J1140" s="3">
        <v>61.349910000000001</v>
      </c>
      <c r="K1140" s="3">
        <v>59.539893999999997</v>
      </c>
      <c r="L1140" s="3">
        <v>-27.3107627329127</v>
      </c>
    </row>
    <row r="1141" spans="1:12" ht="15" customHeight="1" x14ac:dyDescent="0.25">
      <c r="A1141" s="101">
        <v>44099</v>
      </c>
      <c r="B1141" s="3">
        <v>62.778866000000001</v>
      </c>
      <c r="C1141" s="99">
        <v>890836</v>
      </c>
      <c r="D1141" s="3">
        <v>1.5242199999999899</v>
      </c>
      <c r="E1141" s="3">
        <v>2.4883337012510101</v>
      </c>
      <c r="F1141" s="3">
        <v>2.4883337012510101</v>
      </c>
      <c r="G1141" s="3">
        <v>62.778866000000001</v>
      </c>
      <c r="H1141" s="3">
        <v>-25.5020119448135</v>
      </c>
      <c r="I1141" s="3">
        <v>61.540436</v>
      </c>
      <c r="J1141" s="3">
        <v>63.540973999999999</v>
      </c>
      <c r="K1141" s="3">
        <v>59.920949999999998</v>
      </c>
      <c r="L1141" s="3">
        <v>-25.5020119448135</v>
      </c>
    </row>
    <row r="1142" spans="1:12" ht="15" customHeight="1" x14ac:dyDescent="0.25">
      <c r="A1142" s="101">
        <v>44102</v>
      </c>
      <c r="B1142" s="3">
        <v>63.159923999999997</v>
      </c>
      <c r="C1142" s="99">
        <v>458846</v>
      </c>
      <c r="D1142" s="3">
        <v>0.38105799999999501</v>
      </c>
      <c r="E1142" s="3">
        <v>0.60698452246652401</v>
      </c>
      <c r="F1142" s="3">
        <v>0.60698452246652401</v>
      </c>
      <c r="G1142" s="3">
        <v>63.159923999999997</v>
      </c>
      <c r="H1142" s="3">
        <v>-25.0498206877695</v>
      </c>
      <c r="I1142" s="3">
        <v>62.778866000000001</v>
      </c>
      <c r="J1142" s="3">
        <v>64.112564000000006</v>
      </c>
      <c r="K1142" s="3">
        <v>62.112015</v>
      </c>
      <c r="L1142" s="3">
        <v>-25.0498206877695</v>
      </c>
    </row>
    <row r="1143" spans="1:12" ht="15" customHeight="1" x14ac:dyDescent="0.25">
      <c r="A1143" s="101">
        <v>44103</v>
      </c>
      <c r="B1143" s="3">
        <v>63.540973999999999</v>
      </c>
      <c r="C1143" s="99">
        <v>308900</v>
      </c>
      <c r="D1143" s="3">
        <v>0.381050000000001</v>
      </c>
      <c r="E1143" s="3">
        <v>0.60330978232336896</v>
      </c>
      <c r="F1143" s="3">
        <v>0.60330978232336896</v>
      </c>
      <c r="G1143" s="3">
        <v>63.540973999999999</v>
      </c>
      <c r="H1143" s="3">
        <v>-24.597638924110001</v>
      </c>
      <c r="I1143" s="3">
        <v>63.636242000000003</v>
      </c>
      <c r="J1143" s="3">
        <v>64.303084999999996</v>
      </c>
      <c r="K1143" s="3">
        <v>63.159923999999997</v>
      </c>
      <c r="L1143" s="3">
        <v>-24.597638924110001</v>
      </c>
    </row>
    <row r="1144" spans="1:12" ht="15" customHeight="1" x14ac:dyDescent="0.25">
      <c r="A1144" s="101">
        <v>44104</v>
      </c>
      <c r="B1144" s="3">
        <v>65.732050000000001</v>
      </c>
      <c r="C1144" s="99">
        <v>1112829</v>
      </c>
      <c r="D1144" s="3">
        <v>2.1910759999999998</v>
      </c>
      <c r="E1144" s="3">
        <v>3.44828834383306</v>
      </c>
      <c r="F1144" s="3">
        <v>3.44828834383306</v>
      </c>
      <c r="G1144" s="3">
        <v>65.732050000000001</v>
      </c>
      <c r="H1144" s="3">
        <v>-21.9975480961551</v>
      </c>
      <c r="I1144" s="3">
        <v>63.540973999999999</v>
      </c>
      <c r="J1144" s="3">
        <v>66.684685000000002</v>
      </c>
      <c r="K1144" s="3">
        <v>63.064655000000002</v>
      </c>
      <c r="L1144" s="3">
        <v>-21.9975480961551</v>
      </c>
    </row>
    <row r="1145" spans="1:12" ht="15" customHeight="1" x14ac:dyDescent="0.25">
      <c r="A1145" s="101">
        <v>44105</v>
      </c>
      <c r="B1145" s="3">
        <v>66.589423999999994</v>
      </c>
      <c r="C1145" s="99">
        <v>459176</v>
      </c>
      <c r="D1145" s="3">
        <v>0.85737399999999298</v>
      </c>
      <c r="E1145" s="3">
        <v>1.3043469662059799</v>
      </c>
      <c r="F1145" s="3">
        <v>1.3043469662059799</v>
      </c>
      <c r="G1145" s="3">
        <v>66.589423999999994</v>
      </c>
      <c r="H1145" s="3">
        <v>-20.980125481180998</v>
      </c>
      <c r="I1145" s="3">
        <v>65.732050000000001</v>
      </c>
      <c r="J1145" s="3">
        <v>67.065740000000005</v>
      </c>
      <c r="K1145" s="3">
        <v>64.588880000000003</v>
      </c>
      <c r="L1145" s="3">
        <v>-20.980125481180998</v>
      </c>
    </row>
    <row r="1146" spans="1:12" ht="15" customHeight="1" x14ac:dyDescent="0.25">
      <c r="A1146" s="101">
        <v>44106</v>
      </c>
      <c r="B1146" s="3">
        <v>65.065200000000004</v>
      </c>
      <c r="C1146" s="99">
        <v>367590</v>
      </c>
      <c r="D1146" s="3">
        <v>-1.52422399999998</v>
      </c>
      <c r="E1146" s="3">
        <v>-2.2889881131874499</v>
      </c>
      <c r="F1146" s="3">
        <v>-2.2889881131874499</v>
      </c>
      <c r="G1146" s="3">
        <v>65.065200000000004</v>
      </c>
      <c r="H1146" s="3">
        <v>-22.7888810159724</v>
      </c>
      <c r="I1146" s="3">
        <v>66.208370000000002</v>
      </c>
      <c r="J1146" s="3">
        <v>66.875206000000006</v>
      </c>
      <c r="K1146" s="3">
        <v>64.493613999999994</v>
      </c>
      <c r="L1146" s="3">
        <v>-22.7888810159724</v>
      </c>
    </row>
    <row r="1147" spans="1:12" ht="15" customHeight="1" x14ac:dyDescent="0.25">
      <c r="A1147" s="101">
        <v>44109</v>
      </c>
      <c r="B1147" s="3">
        <v>64.684139999999999</v>
      </c>
      <c r="C1147" s="99">
        <v>453924</v>
      </c>
      <c r="D1147" s="3">
        <v>-0.38106000000000501</v>
      </c>
      <c r="E1147" s="3">
        <v>-0.58565869312628904</v>
      </c>
      <c r="F1147" s="3">
        <v>-0.58565869312628904</v>
      </c>
      <c r="G1147" s="3">
        <v>64.684139999999999</v>
      </c>
      <c r="H1147" s="3">
        <v>-23.241074646362499</v>
      </c>
      <c r="I1147" s="3">
        <v>65.065200000000004</v>
      </c>
      <c r="J1147" s="3">
        <v>66.113100000000003</v>
      </c>
      <c r="K1147" s="3">
        <v>64.588880000000003</v>
      </c>
      <c r="L1147" s="3">
        <v>-23.241074646362499</v>
      </c>
    </row>
    <row r="1148" spans="1:12" ht="15" customHeight="1" x14ac:dyDescent="0.25">
      <c r="A1148" s="101">
        <v>44110</v>
      </c>
      <c r="B1148" s="3">
        <v>64.874669999999995</v>
      </c>
      <c r="C1148" s="99">
        <v>318132</v>
      </c>
      <c r="D1148" s="3">
        <v>0.19052999999999501</v>
      </c>
      <c r="E1148" s="3">
        <v>0.29455443018952998</v>
      </c>
      <c r="F1148" s="3">
        <v>0.29455443018952998</v>
      </c>
      <c r="G1148" s="3">
        <v>64.874669999999995</v>
      </c>
      <c r="H1148" s="3">
        <v>-23.014977831167499</v>
      </c>
      <c r="I1148" s="3">
        <v>64.779399999999995</v>
      </c>
      <c r="J1148" s="3">
        <v>65.636780000000002</v>
      </c>
      <c r="K1148" s="3">
        <v>64.588880000000003</v>
      </c>
      <c r="L1148" s="3">
        <v>-23.014977831167499</v>
      </c>
    </row>
    <row r="1149" spans="1:12" ht="15" customHeight="1" x14ac:dyDescent="0.25">
      <c r="A1149" s="101">
        <v>44111</v>
      </c>
      <c r="B1149" s="3">
        <v>64.684139999999999</v>
      </c>
      <c r="C1149" s="99">
        <v>317569</v>
      </c>
      <c r="D1149" s="3">
        <v>-0.19052999999999501</v>
      </c>
      <c r="E1149" s="3">
        <v>-0.29368935518283501</v>
      </c>
      <c r="F1149" s="3">
        <v>-0.29368935518283501</v>
      </c>
      <c r="G1149" s="3">
        <v>64.684139999999999</v>
      </c>
      <c r="H1149" s="3">
        <v>-23.241074646362499</v>
      </c>
      <c r="I1149" s="3">
        <v>64.779399999999995</v>
      </c>
      <c r="J1149" s="3">
        <v>65.732050000000001</v>
      </c>
      <c r="K1149" s="3">
        <v>64.588880000000003</v>
      </c>
      <c r="L1149" s="3">
        <v>-23.241074646362499</v>
      </c>
    </row>
    <row r="1150" spans="1:12" ht="15" customHeight="1" x14ac:dyDescent="0.25">
      <c r="A1150" s="101">
        <v>44112</v>
      </c>
      <c r="B1150" s="3">
        <v>64.588880000000003</v>
      </c>
      <c r="C1150" s="99">
        <v>675983</v>
      </c>
      <c r="D1150" s="3">
        <v>-9.5259999999996098E-2</v>
      </c>
      <c r="E1150" s="3">
        <v>-0.147269485224654</v>
      </c>
      <c r="F1150" s="3">
        <v>-0.147269485224654</v>
      </c>
      <c r="G1150" s="3">
        <v>64.588880000000003</v>
      </c>
      <c r="H1150" s="3">
        <v>-23.3541171205948</v>
      </c>
      <c r="I1150" s="3">
        <v>65.255719999999997</v>
      </c>
      <c r="J1150" s="3">
        <v>67.161000000000001</v>
      </c>
      <c r="K1150" s="3">
        <v>64.588880000000003</v>
      </c>
      <c r="L1150" s="3">
        <v>-23.3541171205948</v>
      </c>
    </row>
    <row r="1151" spans="1:12" ht="15" customHeight="1" x14ac:dyDescent="0.25">
      <c r="A1151" s="101">
        <v>44113</v>
      </c>
      <c r="B1151" s="3">
        <v>67.827839999999995</v>
      </c>
      <c r="C1151" s="99">
        <v>822850</v>
      </c>
      <c r="D1151" s="3">
        <v>3.2389599999999898</v>
      </c>
      <c r="E1151" s="3">
        <v>5.0147331862698099</v>
      </c>
      <c r="F1151" s="3">
        <v>5.0147331862698099</v>
      </c>
      <c r="G1151" s="3">
        <v>67.827839999999995</v>
      </c>
      <c r="H1151" s="3">
        <v>-19.510530595931701</v>
      </c>
      <c r="I1151" s="3">
        <v>64.588880000000003</v>
      </c>
      <c r="J1151" s="3">
        <v>68.875754999999998</v>
      </c>
      <c r="K1151" s="3">
        <v>64.588880000000003</v>
      </c>
      <c r="L1151" s="3">
        <v>-19.510530595931701</v>
      </c>
    </row>
    <row r="1152" spans="1:12" ht="15" customHeight="1" x14ac:dyDescent="0.25">
      <c r="A1152" s="101">
        <v>44116</v>
      </c>
      <c r="B1152" s="3">
        <v>66.398889999999994</v>
      </c>
      <c r="C1152" s="99">
        <v>482127</v>
      </c>
      <c r="D1152" s="3">
        <v>-1.4289499999999999</v>
      </c>
      <c r="E1152" s="3">
        <v>-2.10673080552175</v>
      </c>
      <c r="F1152" s="3">
        <v>-2.10673080552175</v>
      </c>
      <c r="G1152" s="3">
        <v>66.398889999999994</v>
      </c>
      <c r="H1152" s="3">
        <v>-21.2062270430682</v>
      </c>
      <c r="I1152" s="3">
        <v>67.923119999999997</v>
      </c>
      <c r="J1152" s="3">
        <v>68.494699999999995</v>
      </c>
      <c r="K1152" s="3">
        <v>66.208370000000002</v>
      </c>
      <c r="L1152" s="3">
        <v>-21.2062270430682</v>
      </c>
    </row>
    <row r="1153" spans="1:12" ht="15" customHeight="1" x14ac:dyDescent="0.25">
      <c r="A1153" s="101">
        <v>44117</v>
      </c>
      <c r="B1153" s="3">
        <v>65.922569999999993</v>
      </c>
      <c r="C1153" s="99">
        <v>314612</v>
      </c>
      <c r="D1153" s="3">
        <v>-0.47632000000000102</v>
      </c>
      <c r="E1153" s="3">
        <v>-0.717361389625637</v>
      </c>
      <c r="F1153" s="3">
        <v>-0.717361389625637</v>
      </c>
      <c r="G1153" s="3">
        <v>65.922569999999993</v>
      </c>
      <c r="H1153" s="3">
        <v>-21.7714631476906</v>
      </c>
      <c r="I1153" s="3">
        <v>66.398889999999994</v>
      </c>
      <c r="J1153" s="3">
        <v>66.589423999999994</v>
      </c>
      <c r="K1153" s="3">
        <v>65.636780000000002</v>
      </c>
      <c r="L1153" s="3">
        <v>-21.7714631476906</v>
      </c>
    </row>
    <row r="1154" spans="1:12" ht="15" customHeight="1" x14ac:dyDescent="0.25">
      <c r="A1154" s="101">
        <v>44118</v>
      </c>
      <c r="B1154" s="3">
        <v>67.732579999999999</v>
      </c>
      <c r="C1154" s="99">
        <v>482726</v>
      </c>
      <c r="D1154" s="3">
        <v>1.8100099999999999</v>
      </c>
      <c r="E1154" s="3">
        <v>2.7456605529790399</v>
      </c>
      <c r="F1154" s="3">
        <v>2.7456605529790399</v>
      </c>
      <c r="G1154" s="3">
        <v>67.732579999999999</v>
      </c>
      <c r="H1154" s="3">
        <v>-19.623573070163999</v>
      </c>
      <c r="I1154" s="3">
        <v>65.922569999999993</v>
      </c>
      <c r="J1154" s="3">
        <v>68.399439999999998</v>
      </c>
      <c r="K1154" s="3">
        <v>65.922569999999993</v>
      </c>
      <c r="L1154" s="3">
        <v>-19.623573070163999</v>
      </c>
    </row>
    <row r="1155" spans="1:12" ht="15" customHeight="1" x14ac:dyDescent="0.25">
      <c r="A1155" s="101">
        <v>44119</v>
      </c>
      <c r="B1155" s="3">
        <v>67.446799999999996</v>
      </c>
      <c r="C1155" s="99">
        <v>455350</v>
      </c>
      <c r="D1155" s="3">
        <v>-0.28578000000000198</v>
      </c>
      <c r="E1155" s="3">
        <v>-0.42192398399707398</v>
      </c>
      <c r="F1155" s="3">
        <v>-0.42192398399707398</v>
      </c>
      <c r="G1155" s="3">
        <v>67.446799999999996</v>
      </c>
      <c r="H1155" s="3">
        <v>-19.9627004928609</v>
      </c>
      <c r="I1155" s="3">
        <v>67.732579999999999</v>
      </c>
      <c r="J1155" s="3">
        <v>69.256805</v>
      </c>
      <c r="K1155" s="3">
        <v>67.065740000000005</v>
      </c>
      <c r="L1155" s="3">
        <v>-19.9627004928609</v>
      </c>
    </row>
    <row r="1156" spans="1:12" ht="15" customHeight="1" x14ac:dyDescent="0.25">
      <c r="A1156" s="101">
        <v>44120</v>
      </c>
      <c r="B1156" s="3">
        <v>68.494699999999995</v>
      </c>
      <c r="C1156" s="99">
        <v>501101</v>
      </c>
      <c r="D1156" s="3">
        <v>1.0478999999999901</v>
      </c>
      <c r="E1156" s="3">
        <v>1.5536689657626299</v>
      </c>
      <c r="F1156" s="3">
        <v>1.5536689657626299</v>
      </c>
      <c r="G1156" s="3">
        <v>68.494699999999995</v>
      </c>
      <c r="H1156" s="3">
        <v>-18.719185809384001</v>
      </c>
      <c r="I1156" s="3">
        <v>68.018379999999993</v>
      </c>
      <c r="J1156" s="3">
        <v>69.066280000000006</v>
      </c>
      <c r="K1156" s="3">
        <v>67.732579999999999</v>
      </c>
      <c r="L1156" s="3">
        <v>-18.719185809384001</v>
      </c>
    </row>
    <row r="1157" spans="1:12" ht="15" customHeight="1" x14ac:dyDescent="0.25">
      <c r="A1157" s="101">
        <v>44123</v>
      </c>
      <c r="B1157" s="3">
        <v>68.2089</v>
      </c>
      <c r="C1157" s="99">
        <v>369293</v>
      </c>
      <c r="D1157" s="3">
        <v>-0.285799999999994</v>
      </c>
      <c r="E1157" s="3">
        <v>-0.41725856161133301</v>
      </c>
      <c r="F1157" s="3">
        <v>-0.41725856161133301</v>
      </c>
      <c r="G1157" s="3">
        <v>68.2089</v>
      </c>
      <c r="H1157" s="3">
        <v>-19.058336965541699</v>
      </c>
      <c r="I1157" s="3">
        <v>68.78049</v>
      </c>
      <c r="J1157" s="3">
        <v>69.256805</v>
      </c>
      <c r="K1157" s="3">
        <v>67.637320000000003</v>
      </c>
      <c r="L1157" s="3">
        <v>-19.058336965541699</v>
      </c>
    </row>
    <row r="1158" spans="1:12" ht="15" customHeight="1" x14ac:dyDescent="0.25">
      <c r="A1158" s="101">
        <v>44124</v>
      </c>
      <c r="B1158" s="3">
        <v>68.494699999999995</v>
      </c>
      <c r="C1158" s="99">
        <v>505469</v>
      </c>
      <c r="D1158" s="3">
        <v>0.285799999999994</v>
      </c>
      <c r="E1158" s="3">
        <v>0.41900690379112998</v>
      </c>
      <c r="F1158" s="3">
        <v>0.41900690379112998</v>
      </c>
      <c r="G1158" s="3">
        <v>68.494699999999995</v>
      </c>
      <c r="H1158" s="3">
        <v>-18.719185809384001</v>
      </c>
      <c r="I1158" s="3">
        <v>68.2089</v>
      </c>
      <c r="J1158" s="3">
        <v>70.114180000000005</v>
      </c>
      <c r="K1158" s="3">
        <v>68.113640000000004</v>
      </c>
      <c r="L1158" s="3">
        <v>-18.719185809384001</v>
      </c>
    </row>
    <row r="1159" spans="1:12" ht="15" customHeight="1" x14ac:dyDescent="0.25">
      <c r="A1159" s="101">
        <v>44125</v>
      </c>
      <c r="B1159" s="3">
        <v>65.636780000000002</v>
      </c>
      <c r="C1159" s="99">
        <v>652887</v>
      </c>
      <c r="D1159" s="3">
        <v>-2.8579199999999898</v>
      </c>
      <c r="E1159" s="3">
        <v>-4.1724688187553101</v>
      </c>
      <c r="F1159" s="3">
        <v>-4.1724688187553101</v>
      </c>
      <c r="G1159" s="3">
        <v>65.636780000000002</v>
      </c>
      <c r="H1159" s="3">
        <v>-22.110602437117802</v>
      </c>
      <c r="I1159" s="3">
        <v>68.589960000000005</v>
      </c>
      <c r="J1159" s="3">
        <v>68.589960000000005</v>
      </c>
      <c r="K1159" s="3">
        <v>65.636780000000002</v>
      </c>
      <c r="L1159" s="3">
        <v>-22.110602437117802</v>
      </c>
    </row>
    <row r="1160" spans="1:12" ht="15" customHeight="1" x14ac:dyDescent="0.25">
      <c r="A1160" s="101">
        <v>44126</v>
      </c>
      <c r="B1160" s="3">
        <v>64.303084999999996</v>
      </c>
      <c r="C1160" s="99">
        <v>855517</v>
      </c>
      <c r="D1160" s="3">
        <v>-1.3336950000000001</v>
      </c>
      <c r="E1160" s="3">
        <v>-2.0319324013152502</v>
      </c>
      <c r="F1160" s="3">
        <v>-2.0319324013152502</v>
      </c>
      <c r="G1160" s="3">
        <v>64.303084999999996</v>
      </c>
      <c r="H1160" s="3">
        <v>-23.6932623433873</v>
      </c>
      <c r="I1160" s="3">
        <v>65.255719999999997</v>
      </c>
      <c r="J1160" s="3">
        <v>66.589423999999994</v>
      </c>
      <c r="K1160" s="3">
        <v>63.350450000000002</v>
      </c>
      <c r="L1160" s="3">
        <v>-23.6932623433873</v>
      </c>
    </row>
    <row r="1161" spans="1:12" ht="15" customHeight="1" x14ac:dyDescent="0.25">
      <c r="A1161" s="101">
        <v>44127</v>
      </c>
      <c r="B1161" s="3">
        <v>70.114180000000005</v>
      </c>
      <c r="C1161" s="99">
        <v>3138423</v>
      </c>
      <c r="D1161" s="3">
        <v>5.8110949999999999</v>
      </c>
      <c r="E1161" s="3">
        <v>9.0370392027069908</v>
      </c>
      <c r="F1161" s="3">
        <v>9.0370392027069908</v>
      </c>
      <c r="G1161" s="3">
        <v>70.114180000000005</v>
      </c>
      <c r="H1161" s="3">
        <v>-16.7973925470524</v>
      </c>
      <c r="I1161" s="3">
        <v>67.732579999999999</v>
      </c>
      <c r="J1161" s="3">
        <v>75.067899999999995</v>
      </c>
      <c r="K1161" s="3">
        <v>66.494156000000004</v>
      </c>
      <c r="L1161" s="3">
        <v>-16.7973925470524</v>
      </c>
    </row>
    <row r="1162" spans="1:12" ht="15" customHeight="1" x14ac:dyDescent="0.25">
      <c r="A1162" s="101">
        <v>44130</v>
      </c>
      <c r="B1162" s="3">
        <v>66.208370000000002</v>
      </c>
      <c r="C1162" s="99">
        <v>1994231</v>
      </c>
      <c r="D1162" s="3">
        <v>-3.9058099999999998</v>
      </c>
      <c r="E1162" s="3">
        <v>-5.5706420584252703</v>
      </c>
      <c r="F1162" s="3">
        <v>-5.5706420584252703</v>
      </c>
      <c r="G1162" s="3">
        <v>66.208370000000002</v>
      </c>
      <c r="H1162" s="3">
        <v>-21.432311991532799</v>
      </c>
      <c r="I1162" s="3">
        <v>70.876289999999997</v>
      </c>
      <c r="J1162" s="3">
        <v>71.638400000000004</v>
      </c>
      <c r="K1162" s="3">
        <v>66.017840000000007</v>
      </c>
      <c r="L1162" s="3">
        <v>-21.432311991532799</v>
      </c>
    </row>
    <row r="1163" spans="1:12" ht="15" customHeight="1" x14ac:dyDescent="0.25">
      <c r="A1163" s="101">
        <v>44131</v>
      </c>
      <c r="B1163" s="3">
        <v>69.542595000000006</v>
      </c>
      <c r="C1163" s="99">
        <v>1215930</v>
      </c>
      <c r="D1163" s="3">
        <v>3.334225</v>
      </c>
      <c r="E1163" s="3">
        <v>5.03595693414593</v>
      </c>
      <c r="F1163" s="3">
        <v>5.03595693414593</v>
      </c>
      <c r="G1163" s="3">
        <v>69.542595000000006</v>
      </c>
      <c r="H1163" s="3">
        <v>-17.475677059272201</v>
      </c>
      <c r="I1163" s="3">
        <v>66.589423999999994</v>
      </c>
      <c r="J1163" s="3">
        <v>70.209440000000001</v>
      </c>
      <c r="K1163" s="3">
        <v>66.589423999999994</v>
      </c>
      <c r="L1163" s="3">
        <v>-17.475677059272201</v>
      </c>
    </row>
    <row r="1164" spans="1:12" ht="15" customHeight="1" x14ac:dyDescent="0.25">
      <c r="A1164" s="101">
        <v>44132</v>
      </c>
      <c r="B1164" s="3">
        <v>66.017840000000007</v>
      </c>
      <c r="C1164" s="99">
        <v>984872</v>
      </c>
      <c r="D1164" s="3">
        <v>-3.5247549999999901</v>
      </c>
      <c r="E1164" s="3">
        <v>-5.0684835675171396</v>
      </c>
      <c r="F1164" s="3">
        <v>-5.0684835675171396</v>
      </c>
      <c r="G1164" s="3">
        <v>66.017840000000007</v>
      </c>
      <c r="H1164" s="3">
        <v>-21.658408806727799</v>
      </c>
      <c r="I1164" s="3">
        <v>69.637860000000003</v>
      </c>
      <c r="J1164" s="3">
        <v>69.637860000000003</v>
      </c>
      <c r="K1164" s="3">
        <v>65.446250000000006</v>
      </c>
      <c r="L1164" s="3">
        <v>-21.658408806727799</v>
      </c>
    </row>
    <row r="1165" spans="1:12" ht="15" customHeight="1" x14ac:dyDescent="0.25">
      <c r="A1165" s="101">
        <v>44133</v>
      </c>
      <c r="B1165" s="3">
        <v>64.969930000000005</v>
      </c>
      <c r="C1165" s="99">
        <v>806634</v>
      </c>
      <c r="D1165" s="3">
        <v>-1.0479099999999999</v>
      </c>
      <c r="E1165" s="3">
        <v>-1.5873133686288501</v>
      </c>
      <c r="F1165" s="3">
        <v>-1.5873133686288501</v>
      </c>
      <c r="G1165" s="3">
        <v>64.969930000000005</v>
      </c>
      <c r="H1165" s="3">
        <v>-22.901935356935201</v>
      </c>
      <c r="I1165" s="3">
        <v>65.732050000000001</v>
      </c>
      <c r="J1165" s="3">
        <v>66.875206000000006</v>
      </c>
      <c r="K1165" s="3">
        <v>63.540973999999999</v>
      </c>
      <c r="L1165" s="3">
        <v>-22.901935356935201</v>
      </c>
    </row>
    <row r="1166" spans="1:12" ht="15" customHeight="1" x14ac:dyDescent="0.25">
      <c r="A1166" s="101">
        <v>44134</v>
      </c>
      <c r="B1166" s="3">
        <v>64.684139999999999</v>
      </c>
      <c r="C1166" s="99">
        <v>536463</v>
      </c>
      <c r="D1166" s="3">
        <v>-0.28579000000000498</v>
      </c>
      <c r="E1166" s="3">
        <v>-0.43988041852592802</v>
      </c>
      <c r="F1166" s="3">
        <v>-0.43988041852592802</v>
      </c>
      <c r="G1166" s="3">
        <v>64.684139999999999</v>
      </c>
      <c r="H1166" s="3">
        <v>-23.241074646362499</v>
      </c>
      <c r="I1166" s="3">
        <v>64.017296000000002</v>
      </c>
      <c r="J1166" s="3">
        <v>64.874669999999995</v>
      </c>
      <c r="K1166" s="3">
        <v>63.064655000000002</v>
      </c>
      <c r="L1166" s="3">
        <v>-23.241074646362499</v>
      </c>
    </row>
    <row r="1167" spans="1:12" ht="15" customHeight="1" x14ac:dyDescent="0.25">
      <c r="A1167" s="101">
        <v>44137</v>
      </c>
      <c r="B1167" s="3">
        <v>65.732050000000001</v>
      </c>
      <c r="C1167" s="99">
        <v>522789.99999999901</v>
      </c>
      <c r="D1167" s="3">
        <v>1.0479099999999999</v>
      </c>
      <c r="E1167" s="3">
        <v>1.62004163617233</v>
      </c>
      <c r="F1167" s="3">
        <v>1.62004163617233</v>
      </c>
      <c r="G1167" s="3">
        <v>65.732050000000001</v>
      </c>
      <c r="H1167" s="3">
        <v>-21.9975480961551</v>
      </c>
      <c r="I1167" s="3">
        <v>65.065200000000004</v>
      </c>
      <c r="J1167" s="3">
        <v>66.017840000000007</v>
      </c>
      <c r="K1167" s="3">
        <v>64.303084999999996</v>
      </c>
      <c r="L1167" s="3">
        <v>-21.9975480961551</v>
      </c>
    </row>
    <row r="1168" spans="1:12" ht="15" customHeight="1" x14ac:dyDescent="0.25">
      <c r="A1168" s="101">
        <v>44138</v>
      </c>
      <c r="B1168" s="3">
        <v>65.732050000000001</v>
      </c>
      <c r="C1168" s="99">
        <v>506286</v>
      </c>
      <c r="D1168" s="3"/>
      <c r="E1168" s="3"/>
      <c r="F1168" s="3"/>
      <c r="G1168" s="3">
        <v>65.732050000000001</v>
      </c>
      <c r="H1168" s="3">
        <v>-21.9975480961551</v>
      </c>
      <c r="I1168" s="3">
        <v>66.208370000000002</v>
      </c>
      <c r="J1168" s="3">
        <v>66.779944999999998</v>
      </c>
      <c r="K1168" s="3">
        <v>64.969930000000005</v>
      </c>
      <c r="L1168" s="3">
        <v>-21.9975480961551</v>
      </c>
    </row>
    <row r="1169" spans="1:12" ht="15" customHeight="1" x14ac:dyDescent="0.25">
      <c r="A1169" s="101">
        <v>44139</v>
      </c>
      <c r="B1169" s="3">
        <v>67.732579999999999</v>
      </c>
      <c r="C1169" s="99">
        <v>723333</v>
      </c>
      <c r="D1169" s="3">
        <v>2.0005299999999901</v>
      </c>
      <c r="E1169" s="3">
        <v>3.0434620554204499</v>
      </c>
      <c r="F1169" s="3">
        <v>3.0434620554204499</v>
      </c>
      <c r="G1169" s="3">
        <v>67.732579999999999</v>
      </c>
      <c r="H1169" s="3">
        <v>-19.623573070163999</v>
      </c>
      <c r="I1169" s="3">
        <v>64.779399999999995</v>
      </c>
      <c r="J1169" s="3">
        <v>68.304169999999999</v>
      </c>
      <c r="K1169" s="3">
        <v>64.779399999999995</v>
      </c>
      <c r="L1169" s="3">
        <v>-19.623573070163999</v>
      </c>
    </row>
    <row r="1170" spans="1:12" ht="15" customHeight="1" x14ac:dyDescent="0.25">
      <c r="A1170" s="101">
        <v>44140</v>
      </c>
      <c r="B1170" s="3">
        <v>67.542060000000006</v>
      </c>
      <c r="C1170" s="99">
        <v>1022580</v>
      </c>
      <c r="D1170" s="3">
        <v>-0.190519999999992</v>
      </c>
      <c r="E1170" s="3">
        <v>-0.28128265599802699</v>
      </c>
      <c r="F1170" s="3">
        <v>-0.28128265599802699</v>
      </c>
      <c r="G1170" s="3">
        <v>67.542060000000006</v>
      </c>
      <c r="H1170" s="3">
        <v>-19.849658018628599</v>
      </c>
      <c r="I1170" s="3">
        <v>68.685220000000001</v>
      </c>
      <c r="J1170" s="3">
        <v>69.447333999999998</v>
      </c>
      <c r="K1170" s="3">
        <v>67.542060000000006</v>
      </c>
      <c r="L1170" s="3">
        <v>-19.849658018628599</v>
      </c>
    </row>
    <row r="1171" spans="1:12" ht="15" customHeight="1" x14ac:dyDescent="0.25">
      <c r="A1171" s="101">
        <v>44141</v>
      </c>
      <c r="B1171" s="3">
        <v>66.875206000000006</v>
      </c>
      <c r="C1171" s="99">
        <v>563362</v>
      </c>
      <c r="D1171" s="3">
        <v>-0.66685399999999995</v>
      </c>
      <c r="E1171" s="3">
        <v>-0.98731664388086404</v>
      </c>
      <c r="F1171" s="3">
        <v>-0.98731664388086404</v>
      </c>
      <c r="G1171" s="3">
        <v>66.875206000000006</v>
      </c>
      <c r="H1171" s="3">
        <v>-20.640995685138101</v>
      </c>
      <c r="I1171" s="3">
        <v>67.542060000000006</v>
      </c>
      <c r="J1171" s="3">
        <v>68.399439999999998</v>
      </c>
      <c r="K1171" s="3">
        <v>66.208370000000002</v>
      </c>
      <c r="L1171" s="3">
        <v>-20.640995685138101</v>
      </c>
    </row>
    <row r="1172" spans="1:12" ht="15" customHeight="1" x14ac:dyDescent="0.25">
      <c r="A1172" s="101">
        <v>44144</v>
      </c>
      <c r="B1172" s="3">
        <v>64.017296000000002</v>
      </c>
      <c r="C1172" s="99">
        <v>1634619</v>
      </c>
      <c r="D1172" s="3">
        <v>-2.85791</v>
      </c>
      <c r="E1172" s="3">
        <v>-4.2734971164051396</v>
      </c>
      <c r="F1172" s="3">
        <v>-4.2734971164051396</v>
      </c>
      <c r="G1172" s="3">
        <v>64.017296000000002</v>
      </c>
      <c r="H1172" s="3">
        <v>-24.032400446141502</v>
      </c>
      <c r="I1172" s="3">
        <v>67.732579999999999</v>
      </c>
      <c r="J1172" s="3">
        <v>68.494699999999995</v>
      </c>
      <c r="K1172" s="3">
        <v>61.445169999999997</v>
      </c>
      <c r="L1172" s="3">
        <v>-24.032400446141502</v>
      </c>
    </row>
    <row r="1173" spans="1:12" ht="15" customHeight="1" x14ac:dyDescent="0.25">
      <c r="A1173" s="101">
        <v>44145</v>
      </c>
      <c r="B1173" s="3">
        <v>63.826766999999997</v>
      </c>
      <c r="C1173" s="99">
        <v>1235881</v>
      </c>
      <c r="D1173" s="3">
        <v>-0.190529000000005</v>
      </c>
      <c r="E1173" s="3">
        <v>-0.29762113038952398</v>
      </c>
      <c r="F1173" s="3">
        <v>-0.29762113038952398</v>
      </c>
      <c r="G1173" s="3">
        <v>63.826766999999997</v>
      </c>
      <c r="H1173" s="3">
        <v>-24.258496074663501</v>
      </c>
      <c r="I1173" s="3">
        <v>64.017296000000002</v>
      </c>
      <c r="J1173" s="3">
        <v>64.112564000000006</v>
      </c>
      <c r="K1173" s="3">
        <v>62.207287000000001</v>
      </c>
      <c r="L1173" s="3">
        <v>-24.258496074663501</v>
      </c>
    </row>
    <row r="1174" spans="1:12" ht="15" customHeight="1" x14ac:dyDescent="0.25">
      <c r="A1174" s="101">
        <v>44146</v>
      </c>
      <c r="B1174" s="3">
        <v>63.826766999999997</v>
      </c>
      <c r="C1174" s="99">
        <v>692319</v>
      </c>
      <c r="D1174" s="3"/>
      <c r="E1174" s="3"/>
      <c r="F1174" s="3"/>
      <c r="G1174" s="3">
        <v>63.826766999999997</v>
      </c>
      <c r="H1174" s="3">
        <v>-24.258496074663501</v>
      </c>
      <c r="I1174" s="3">
        <v>63.826766999999997</v>
      </c>
      <c r="J1174" s="3">
        <v>65.16046</v>
      </c>
      <c r="K1174" s="3">
        <v>63.064655000000002</v>
      </c>
      <c r="L1174" s="3">
        <v>-24.258496074663501</v>
      </c>
    </row>
    <row r="1175" spans="1:12" ht="15" customHeight="1" x14ac:dyDescent="0.25">
      <c r="A1175" s="101">
        <v>44147</v>
      </c>
      <c r="B1175" s="3">
        <v>64.398346000000004</v>
      </c>
      <c r="C1175" s="99">
        <v>484620</v>
      </c>
      <c r="D1175" s="3">
        <v>0.57157900000000605</v>
      </c>
      <c r="E1175" s="3">
        <v>0.89551613980387501</v>
      </c>
      <c r="F1175" s="3">
        <v>0.89551613980387501</v>
      </c>
      <c r="G1175" s="3">
        <v>64.398346000000004</v>
      </c>
      <c r="H1175" s="3">
        <v>-23.580218682481998</v>
      </c>
      <c r="I1175" s="3">
        <v>63.826766999999997</v>
      </c>
      <c r="J1175" s="3">
        <v>65.16046</v>
      </c>
      <c r="K1175" s="3">
        <v>63.731506000000003</v>
      </c>
      <c r="L1175" s="3">
        <v>-23.580218682481998</v>
      </c>
    </row>
    <row r="1176" spans="1:12" ht="15" customHeight="1" x14ac:dyDescent="0.25">
      <c r="A1176" s="101">
        <v>44148</v>
      </c>
      <c r="B1176" s="3">
        <v>65.16046</v>
      </c>
      <c r="C1176" s="99">
        <v>486846</v>
      </c>
      <c r="D1176" s="3">
        <v>0.76211399999999596</v>
      </c>
      <c r="E1176" s="3">
        <v>1.1834372267883899</v>
      </c>
      <c r="F1176" s="3">
        <v>1.1834372267883899</v>
      </c>
      <c r="G1176" s="3">
        <v>65.16046</v>
      </c>
      <c r="H1176" s="3">
        <v>-22.675838541740202</v>
      </c>
      <c r="I1176" s="3">
        <v>63.826766999999997</v>
      </c>
      <c r="J1176" s="3">
        <v>65.446250000000006</v>
      </c>
      <c r="K1176" s="3">
        <v>63.826766999999997</v>
      </c>
      <c r="L1176" s="3">
        <v>-22.675838541740202</v>
      </c>
    </row>
    <row r="1177" spans="1:12" ht="15" customHeight="1" x14ac:dyDescent="0.25">
      <c r="A1177" s="101">
        <v>44151</v>
      </c>
      <c r="B1177" s="3">
        <v>66.398889999999994</v>
      </c>
      <c r="C1177" s="99">
        <v>814343</v>
      </c>
      <c r="D1177" s="3">
        <v>1.2384299999999899</v>
      </c>
      <c r="E1177" s="3">
        <v>1.90058510943598</v>
      </c>
      <c r="F1177" s="3">
        <v>1.90058510943598</v>
      </c>
      <c r="G1177" s="3">
        <v>66.398889999999994</v>
      </c>
      <c r="H1177" s="3">
        <v>-21.2062270430682</v>
      </c>
      <c r="I1177" s="3">
        <v>65.350989999999996</v>
      </c>
      <c r="J1177" s="3">
        <v>67.637320000000003</v>
      </c>
      <c r="K1177" s="3">
        <v>65.255719999999997</v>
      </c>
      <c r="L1177" s="3">
        <v>-21.2062270430682</v>
      </c>
    </row>
    <row r="1178" spans="1:12" ht="15" customHeight="1" x14ac:dyDescent="0.25">
      <c r="A1178" s="101">
        <v>44152</v>
      </c>
      <c r="B1178" s="3">
        <v>66.684685000000002</v>
      </c>
      <c r="C1178" s="99">
        <v>325884</v>
      </c>
      <c r="D1178" s="3">
        <v>0.28579500000000702</v>
      </c>
      <c r="E1178" s="3">
        <v>0.43042135192321501</v>
      </c>
      <c r="F1178" s="3">
        <v>0.43042135192321501</v>
      </c>
      <c r="G1178" s="3">
        <v>66.684685000000002</v>
      </c>
      <c r="H1178" s="3">
        <v>-20.8670818202757</v>
      </c>
      <c r="I1178" s="3">
        <v>66.208370000000002</v>
      </c>
      <c r="J1178" s="3">
        <v>67.732579999999999</v>
      </c>
      <c r="K1178" s="3">
        <v>65.922569999999993</v>
      </c>
      <c r="L1178" s="3">
        <v>-20.8670818202757</v>
      </c>
    </row>
    <row r="1179" spans="1:12" ht="15" customHeight="1" x14ac:dyDescent="0.25">
      <c r="A1179" s="101">
        <v>44153</v>
      </c>
      <c r="B1179" s="3">
        <v>67.256259999999997</v>
      </c>
      <c r="C1179" s="99">
        <v>453604</v>
      </c>
      <c r="D1179" s="3">
        <v>0.57157499999999495</v>
      </c>
      <c r="E1179" s="3">
        <v>0.85713083896248299</v>
      </c>
      <c r="F1179" s="3">
        <v>0.85713083896248299</v>
      </c>
      <c r="G1179" s="3">
        <v>67.256259999999997</v>
      </c>
      <c r="H1179" s="3">
        <v>-20.1888091747863</v>
      </c>
      <c r="I1179" s="3">
        <v>66.208370000000002</v>
      </c>
      <c r="J1179" s="3">
        <v>68.494699999999995</v>
      </c>
      <c r="K1179" s="3">
        <v>66.208370000000002</v>
      </c>
      <c r="L1179" s="3">
        <v>-20.1888091747863</v>
      </c>
    </row>
    <row r="1180" spans="1:12" ht="15" customHeight="1" x14ac:dyDescent="0.25">
      <c r="A1180" s="101">
        <v>44154</v>
      </c>
      <c r="B1180" s="3">
        <v>66.017840000000007</v>
      </c>
      <c r="C1180" s="99">
        <v>594927</v>
      </c>
      <c r="D1180" s="3">
        <v>-1.2384199999999901</v>
      </c>
      <c r="E1180" s="3">
        <v>-1.84134532607075</v>
      </c>
      <c r="F1180" s="3">
        <v>-1.84134532607075</v>
      </c>
      <c r="G1180" s="3">
        <v>66.017840000000007</v>
      </c>
      <c r="H1180" s="3">
        <v>-21.658408806727799</v>
      </c>
      <c r="I1180" s="3">
        <v>66.303629999999998</v>
      </c>
      <c r="J1180" s="3">
        <v>67.256259999999997</v>
      </c>
      <c r="K1180" s="3">
        <v>66.017840000000007</v>
      </c>
      <c r="L1180" s="3">
        <v>-21.658408806727799</v>
      </c>
    </row>
    <row r="1181" spans="1:12" ht="15" customHeight="1" x14ac:dyDescent="0.25">
      <c r="A1181" s="101">
        <v>44155</v>
      </c>
      <c r="B1181" s="3">
        <v>66.684685000000002</v>
      </c>
      <c r="C1181" s="99">
        <v>345755</v>
      </c>
      <c r="D1181" s="3">
        <v>0.66684499999999503</v>
      </c>
      <c r="E1181" s="3">
        <v>1.01009817952237</v>
      </c>
      <c r="F1181" s="3">
        <v>1.01009817952237</v>
      </c>
      <c r="G1181" s="3">
        <v>66.684685000000002</v>
      </c>
      <c r="H1181" s="3">
        <v>-20.8670818202757</v>
      </c>
      <c r="I1181" s="3">
        <v>66.208370000000002</v>
      </c>
      <c r="J1181" s="3">
        <v>67.446799999999996</v>
      </c>
      <c r="K1181" s="3">
        <v>66.208370000000002</v>
      </c>
      <c r="L1181" s="3">
        <v>-20.8670818202757</v>
      </c>
    </row>
    <row r="1182" spans="1:12" ht="15" customHeight="1" x14ac:dyDescent="0.25">
      <c r="A1182" s="101">
        <v>44158</v>
      </c>
      <c r="B1182" s="3">
        <v>65.922569999999993</v>
      </c>
      <c r="C1182" s="99">
        <v>553690</v>
      </c>
      <c r="D1182" s="3">
        <v>-0.76211500000000798</v>
      </c>
      <c r="E1182" s="3">
        <v>-1.1428636125371301</v>
      </c>
      <c r="F1182" s="3">
        <v>-1.1428636125371301</v>
      </c>
      <c r="G1182" s="3">
        <v>65.922569999999993</v>
      </c>
      <c r="H1182" s="3">
        <v>-21.7714631476906</v>
      </c>
      <c r="I1182" s="3">
        <v>66.684685000000002</v>
      </c>
      <c r="J1182" s="3">
        <v>67.732579999999999</v>
      </c>
      <c r="K1182" s="3">
        <v>65.827309999999997</v>
      </c>
      <c r="L1182" s="3">
        <v>-21.7714631476906</v>
      </c>
    </row>
    <row r="1183" spans="1:12" ht="15" customHeight="1" x14ac:dyDescent="0.25">
      <c r="A1183" s="101">
        <v>44159</v>
      </c>
      <c r="B1183" s="3">
        <v>67.732579999999999</v>
      </c>
      <c r="C1183" s="99">
        <v>793250</v>
      </c>
      <c r="D1183" s="3">
        <v>1.8100099999999999</v>
      </c>
      <c r="E1183" s="3">
        <v>2.7456605529790399</v>
      </c>
      <c r="F1183" s="3">
        <v>2.7456605529790399</v>
      </c>
      <c r="G1183" s="3">
        <v>67.732579999999999</v>
      </c>
      <c r="H1183" s="3">
        <v>-19.623573070163999</v>
      </c>
      <c r="I1183" s="3">
        <v>66.208370000000002</v>
      </c>
      <c r="J1183" s="3">
        <v>68.018379999999993</v>
      </c>
      <c r="K1183" s="3">
        <v>65.732050000000001</v>
      </c>
      <c r="L1183" s="3">
        <v>-19.623573070163999</v>
      </c>
    </row>
    <row r="1184" spans="1:12" ht="15" customHeight="1" x14ac:dyDescent="0.25">
      <c r="A1184" s="101">
        <v>44160</v>
      </c>
      <c r="B1184" s="3">
        <v>68.494699999999995</v>
      </c>
      <c r="C1184" s="99">
        <v>580417</v>
      </c>
      <c r="D1184" s="3">
        <v>0.76211999999999502</v>
      </c>
      <c r="E1184" s="3">
        <v>1.1251896797670899</v>
      </c>
      <c r="F1184" s="3">
        <v>1.1251896797670899</v>
      </c>
      <c r="G1184" s="3">
        <v>68.494699999999995</v>
      </c>
      <c r="H1184" s="3">
        <v>-18.719185809384001</v>
      </c>
      <c r="I1184" s="3">
        <v>67.637320000000003</v>
      </c>
      <c r="J1184" s="3">
        <v>69.256805</v>
      </c>
      <c r="K1184" s="3">
        <v>66.970473999999996</v>
      </c>
      <c r="L1184" s="3">
        <v>-18.719185809384001</v>
      </c>
    </row>
    <row r="1185" spans="1:12" ht="15" customHeight="1" x14ac:dyDescent="0.25">
      <c r="A1185" s="101">
        <v>44161</v>
      </c>
      <c r="B1185" s="3">
        <v>69.923649999999995</v>
      </c>
      <c r="C1185" s="99">
        <v>866871</v>
      </c>
      <c r="D1185" s="3">
        <v>1.4289499999999999</v>
      </c>
      <c r="E1185" s="3">
        <v>2.0862198097079099</v>
      </c>
      <c r="F1185" s="3">
        <v>2.0862198097079099</v>
      </c>
      <c r="G1185" s="3">
        <v>69.923649999999995</v>
      </c>
      <c r="H1185" s="3">
        <v>-17.023489362247499</v>
      </c>
      <c r="I1185" s="3">
        <v>68.113640000000004</v>
      </c>
      <c r="J1185" s="3">
        <v>71.257350000000002</v>
      </c>
      <c r="K1185" s="3">
        <v>67.923119999999997</v>
      </c>
      <c r="L1185" s="3">
        <v>-17.023489362247499</v>
      </c>
    </row>
    <row r="1186" spans="1:12" ht="15" customHeight="1" x14ac:dyDescent="0.25">
      <c r="A1186" s="101">
        <v>44162</v>
      </c>
      <c r="B1186" s="3">
        <v>72.305250000000001</v>
      </c>
      <c r="C1186" s="99">
        <v>553992</v>
      </c>
      <c r="D1186" s="3">
        <v>2.3816000000000002</v>
      </c>
      <c r="E1186" s="3">
        <v>3.4060006878931599</v>
      </c>
      <c r="F1186" s="3">
        <v>3.4060006878931599</v>
      </c>
      <c r="G1186" s="3">
        <v>72.305250000000001</v>
      </c>
      <c r="H1186" s="3">
        <v>-14.1973088391359</v>
      </c>
      <c r="I1186" s="3">
        <v>69.923649999999995</v>
      </c>
      <c r="J1186" s="3">
        <v>72.495769999999993</v>
      </c>
      <c r="K1186" s="3">
        <v>69.73312</v>
      </c>
      <c r="L1186" s="3">
        <v>-14.1973088391359</v>
      </c>
    </row>
    <row r="1187" spans="1:12" ht="15" customHeight="1" x14ac:dyDescent="0.25">
      <c r="A1187" s="101">
        <v>44165</v>
      </c>
      <c r="B1187" s="3">
        <v>70.590500000000006</v>
      </c>
      <c r="C1187" s="99">
        <v>961609</v>
      </c>
      <c r="D1187" s="3">
        <v>-1.71474999999999</v>
      </c>
      <c r="E1187" s="3">
        <v>-2.3715428686022002</v>
      </c>
      <c r="F1187" s="3">
        <v>-2.3715428686022002</v>
      </c>
      <c r="G1187" s="3">
        <v>70.590500000000006</v>
      </c>
      <c r="H1187" s="3">
        <v>-16.232156442430099</v>
      </c>
      <c r="I1187" s="3">
        <v>72.114716000000001</v>
      </c>
      <c r="J1187" s="3">
        <v>73.067359999999994</v>
      </c>
      <c r="K1187" s="3">
        <v>70.399969999999996</v>
      </c>
      <c r="L1187" s="3">
        <v>-16.232156442430099</v>
      </c>
    </row>
    <row r="1188" spans="1:12" ht="15" customHeight="1" x14ac:dyDescent="0.25">
      <c r="A1188" s="101">
        <v>44166</v>
      </c>
      <c r="B1188" s="3">
        <v>71.924194</v>
      </c>
      <c r="C1188" s="99">
        <v>523620</v>
      </c>
      <c r="D1188" s="3">
        <v>1.3336939999999899</v>
      </c>
      <c r="E1188" s="3">
        <v>1.88933921703344</v>
      </c>
      <c r="F1188" s="3">
        <v>1.88933921703344</v>
      </c>
      <c r="G1188" s="3">
        <v>71.924194</v>
      </c>
      <c r="H1188" s="3">
        <v>-14.649497722833701</v>
      </c>
      <c r="I1188" s="3">
        <v>70.590500000000006</v>
      </c>
      <c r="J1188" s="3">
        <v>72.876829999999998</v>
      </c>
      <c r="K1188" s="3">
        <v>70.590500000000006</v>
      </c>
      <c r="L1188" s="3">
        <v>-14.649497722833701</v>
      </c>
    </row>
    <row r="1189" spans="1:12" ht="15" customHeight="1" x14ac:dyDescent="0.25">
      <c r="A1189" s="101">
        <v>44167</v>
      </c>
      <c r="B1189" s="3">
        <v>70.971559999999997</v>
      </c>
      <c r="C1189" s="99">
        <v>572541</v>
      </c>
      <c r="D1189" s="3">
        <v>-0.95263400000000298</v>
      </c>
      <c r="E1189" s="3">
        <v>-1.3244972894656299</v>
      </c>
      <c r="F1189" s="3">
        <v>-1.3244972894656299</v>
      </c>
      <c r="G1189" s="3">
        <v>70.971559999999997</v>
      </c>
      <c r="H1189" s="3">
        <v>-15.7799628120401</v>
      </c>
      <c r="I1189" s="3">
        <v>71.82893</v>
      </c>
      <c r="J1189" s="3">
        <v>72.305250000000001</v>
      </c>
      <c r="K1189" s="3">
        <v>70.590500000000006</v>
      </c>
      <c r="L1189" s="3">
        <v>-15.7799628120401</v>
      </c>
    </row>
    <row r="1190" spans="1:12" ht="15" customHeight="1" x14ac:dyDescent="0.25">
      <c r="A1190" s="101">
        <v>44168</v>
      </c>
      <c r="B1190" s="3">
        <v>73.543679999999995</v>
      </c>
      <c r="C1190" s="99">
        <v>691068</v>
      </c>
      <c r="D1190" s="3">
        <v>2.5721199999999902</v>
      </c>
      <c r="E1190" s="3">
        <v>3.6241559295018901</v>
      </c>
      <c r="F1190" s="3">
        <v>3.6241559295018901</v>
      </c>
      <c r="G1190" s="3">
        <v>73.543679999999995</v>
      </c>
      <c r="H1190" s="3">
        <v>-12.7276973404639</v>
      </c>
      <c r="I1190" s="3">
        <v>71.257350000000002</v>
      </c>
      <c r="J1190" s="3">
        <v>74.496314999999996</v>
      </c>
      <c r="K1190" s="3">
        <v>71.066820000000007</v>
      </c>
      <c r="L1190" s="3">
        <v>-12.7276973404639</v>
      </c>
    </row>
    <row r="1191" spans="1:12" ht="15" customHeight="1" x14ac:dyDescent="0.25">
      <c r="A1191" s="101">
        <v>44169</v>
      </c>
      <c r="B1191" s="3">
        <v>73.543679999999995</v>
      </c>
      <c r="C1191" s="99">
        <v>458557</v>
      </c>
      <c r="D1191" s="3"/>
      <c r="E1191" s="3"/>
      <c r="F1191" s="3"/>
      <c r="G1191" s="3">
        <v>73.543679999999995</v>
      </c>
      <c r="H1191" s="3">
        <v>-12.7276973404639</v>
      </c>
      <c r="I1191" s="3">
        <v>73.638949999999994</v>
      </c>
      <c r="J1191" s="3">
        <v>74.401054000000002</v>
      </c>
      <c r="K1191" s="3">
        <v>73.067359999999994</v>
      </c>
      <c r="L1191" s="3">
        <v>-12.7276973404639</v>
      </c>
    </row>
    <row r="1192" spans="1:12" ht="15" customHeight="1" x14ac:dyDescent="0.25">
      <c r="A1192" s="101">
        <v>44172</v>
      </c>
      <c r="B1192" s="3">
        <v>73.162629999999993</v>
      </c>
      <c r="C1192" s="99">
        <v>367176</v>
      </c>
      <c r="D1192" s="3">
        <v>-0.381050000000001</v>
      </c>
      <c r="E1192" s="3">
        <v>-0.51812745840295005</v>
      </c>
      <c r="F1192" s="3">
        <v>-0.51812745840295005</v>
      </c>
      <c r="G1192" s="3">
        <v>73.162629999999993</v>
      </c>
      <c r="H1192" s="3">
        <v>-13.179879104123501</v>
      </c>
      <c r="I1192" s="3">
        <v>73.543679999999995</v>
      </c>
      <c r="J1192" s="3">
        <v>74.115264999999994</v>
      </c>
      <c r="K1192" s="3">
        <v>72.972089999999994</v>
      </c>
      <c r="L1192" s="3">
        <v>-13.179879104123501</v>
      </c>
    </row>
    <row r="1193" spans="1:12" ht="15" customHeight="1" x14ac:dyDescent="0.25">
      <c r="A1193" s="101">
        <v>44173</v>
      </c>
      <c r="B1193" s="3">
        <v>73.924735999999996</v>
      </c>
      <c r="C1193" s="99">
        <v>363826</v>
      </c>
      <c r="D1193" s="3">
        <v>0.76210600000000195</v>
      </c>
      <c r="E1193" s="3">
        <v>1.0416602027565101</v>
      </c>
      <c r="F1193" s="3">
        <v>1.0416602027565101</v>
      </c>
      <c r="G1193" s="3">
        <v>73.924735999999996</v>
      </c>
      <c r="H1193" s="3">
        <v>-12.275508456766101</v>
      </c>
      <c r="I1193" s="3">
        <v>73.162629999999993</v>
      </c>
      <c r="J1193" s="3">
        <v>73.924735999999996</v>
      </c>
      <c r="K1193" s="3">
        <v>72.305250000000001</v>
      </c>
      <c r="L1193" s="3">
        <v>-12.275508456766101</v>
      </c>
    </row>
    <row r="1194" spans="1:12" ht="15" customHeight="1" x14ac:dyDescent="0.25">
      <c r="A1194" s="101">
        <v>44174</v>
      </c>
      <c r="B1194" s="3">
        <v>72.209990000000005</v>
      </c>
      <c r="C1194" s="99">
        <v>552988</v>
      </c>
      <c r="D1194" s="3">
        <v>-1.7147459999999899</v>
      </c>
      <c r="E1194" s="3">
        <v>-2.31958352884749</v>
      </c>
      <c r="F1194" s="3">
        <v>-2.31958352884749</v>
      </c>
      <c r="G1194" s="3">
        <v>72.209990000000005</v>
      </c>
      <c r="H1194" s="3">
        <v>-14.3103513133681</v>
      </c>
      <c r="I1194" s="3">
        <v>73.829470000000001</v>
      </c>
      <c r="J1194" s="3">
        <v>74.305785999999998</v>
      </c>
      <c r="K1194" s="3">
        <v>71.82893</v>
      </c>
      <c r="L1194" s="3">
        <v>-14.3103513133681</v>
      </c>
    </row>
    <row r="1195" spans="1:12" ht="15" customHeight="1" x14ac:dyDescent="0.25">
      <c r="A1195" s="101">
        <v>44175</v>
      </c>
      <c r="B1195" s="3">
        <v>71.733665000000002</v>
      </c>
      <c r="C1195" s="99">
        <v>381921</v>
      </c>
      <c r="D1195" s="3">
        <v>-0.476325000000002</v>
      </c>
      <c r="E1195" s="3">
        <v>-0.65963864556690599</v>
      </c>
      <c r="F1195" s="3">
        <v>-0.65963864556690599</v>
      </c>
      <c r="G1195" s="3">
        <v>71.733665000000002</v>
      </c>
      <c r="H1195" s="3">
        <v>-14.8755933513557</v>
      </c>
      <c r="I1195" s="3">
        <v>71.638400000000004</v>
      </c>
      <c r="J1195" s="3">
        <v>72.495769999999993</v>
      </c>
      <c r="K1195" s="3">
        <v>70.971559999999997</v>
      </c>
      <c r="L1195" s="3">
        <v>-14.8755933513557</v>
      </c>
    </row>
    <row r="1196" spans="1:12" ht="15" customHeight="1" x14ac:dyDescent="0.25">
      <c r="A1196" s="101">
        <v>44176</v>
      </c>
      <c r="B1196" s="3">
        <v>71.352615</v>
      </c>
      <c r="C1196" s="99">
        <v>260053</v>
      </c>
      <c r="D1196" s="3">
        <v>-0.381050000000001</v>
      </c>
      <c r="E1196" s="3">
        <v>-0.53120107553406004</v>
      </c>
      <c r="F1196" s="3">
        <v>-0.53120107553406004</v>
      </c>
      <c r="G1196" s="3">
        <v>71.352615</v>
      </c>
      <c r="H1196" s="3">
        <v>-15.327775115015299</v>
      </c>
      <c r="I1196" s="3">
        <v>71.638400000000004</v>
      </c>
      <c r="J1196" s="3">
        <v>71.733665000000002</v>
      </c>
      <c r="K1196" s="3">
        <v>70.399969999999996</v>
      </c>
      <c r="L1196" s="3">
        <v>-15.327775115015299</v>
      </c>
    </row>
    <row r="1197" spans="1:12" ht="15" customHeight="1" x14ac:dyDescent="0.25">
      <c r="A1197" s="101">
        <v>44179</v>
      </c>
      <c r="B1197" s="3">
        <v>72.114716000000001</v>
      </c>
      <c r="C1197" s="99">
        <v>356184</v>
      </c>
      <c r="D1197" s="3">
        <v>0.76210100000000103</v>
      </c>
      <c r="E1197" s="3">
        <v>1.0680771825952</v>
      </c>
      <c r="F1197" s="3">
        <v>1.0680771825952</v>
      </c>
      <c r="G1197" s="3">
        <v>72.114716000000001</v>
      </c>
      <c r="H1197" s="3">
        <v>-14.4234104010231</v>
      </c>
      <c r="I1197" s="3">
        <v>71.638400000000004</v>
      </c>
      <c r="J1197" s="3">
        <v>72.876829999999998</v>
      </c>
      <c r="K1197" s="3">
        <v>71.257350000000002</v>
      </c>
      <c r="L1197" s="3">
        <v>-14.4234104010231</v>
      </c>
    </row>
    <row r="1198" spans="1:12" ht="15" customHeight="1" x14ac:dyDescent="0.25">
      <c r="A1198" s="101">
        <v>44180</v>
      </c>
      <c r="B1198" s="3">
        <v>72.305250000000001</v>
      </c>
      <c r="C1198" s="99">
        <v>321330</v>
      </c>
      <c r="D1198" s="3">
        <v>0.19053399999999901</v>
      </c>
      <c r="E1198" s="3">
        <v>0.26420959627713098</v>
      </c>
      <c r="F1198" s="3">
        <v>0.26420959627713098</v>
      </c>
      <c r="G1198" s="3">
        <v>72.305250000000001</v>
      </c>
      <c r="H1198" s="3">
        <v>-14.1973088391359</v>
      </c>
      <c r="I1198" s="3">
        <v>72.114716000000001</v>
      </c>
      <c r="J1198" s="3">
        <v>73.162629999999993</v>
      </c>
      <c r="K1198" s="3">
        <v>71.066820000000007</v>
      </c>
      <c r="L1198" s="3">
        <v>-14.1973088391359</v>
      </c>
    </row>
    <row r="1199" spans="1:12" ht="15" customHeight="1" x14ac:dyDescent="0.25">
      <c r="A1199" s="101">
        <v>44181</v>
      </c>
      <c r="B1199" s="3">
        <v>72.591033999999993</v>
      </c>
      <c r="C1199" s="99">
        <v>406467</v>
      </c>
      <c r="D1199" s="3">
        <v>0.28578399999999199</v>
      </c>
      <c r="E1199" s="3">
        <v>0.395246541572014</v>
      </c>
      <c r="F1199" s="3">
        <v>0.395246541572014</v>
      </c>
      <c r="G1199" s="3">
        <v>72.591033999999993</v>
      </c>
      <c r="H1199" s="3">
        <v>-13.858176669746801</v>
      </c>
      <c r="I1199" s="3">
        <v>72.400509999999997</v>
      </c>
      <c r="J1199" s="3">
        <v>73.257890000000003</v>
      </c>
      <c r="K1199" s="3">
        <v>71.543139999999994</v>
      </c>
      <c r="L1199" s="3">
        <v>-13.858176669746801</v>
      </c>
    </row>
    <row r="1200" spans="1:12" ht="15" customHeight="1" x14ac:dyDescent="0.25">
      <c r="A1200" s="101">
        <v>44182</v>
      </c>
      <c r="B1200" s="3">
        <v>72.114716000000001</v>
      </c>
      <c r="C1200" s="99">
        <v>576913</v>
      </c>
      <c r="D1200" s="3">
        <v>-0.47631799999999203</v>
      </c>
      <c r="E1200" s="3">
        <v>-0.65616643509994699</v>
      </c>
      <c r="F1200" s="3">
        <v>-0.65616643509994699</v>
      </c>
      <c r="G1200" s="3">
        <v>72.114716000000001</v>
      </c>
      <c r="H1200" s="3">
        <v>-14.4234104010231</v>
      </c>
      <c r="I1200" s="3">
        <v>72.876829999999998</v>
      </c>
      <c r="J1200" s="3">
        <v>73.257890000000003</v>
      </c>
      <c r="K1200" s="3">
        <v>70.781030000000001</v>
      </c>
      <c r="L1200" s="3">
        <v>-14.4234104010231</v>
      </c>
    </row>
    <row r="1201" spans="1:12" ht="15" customHeight="1" x14ac:dyDescent="0.25">
      <c r="A1201" s="101">
        <v>44183</v>
      </c>
      <c r="B1201" s="3">
        <v>73.067359999999994</v>
      </c>
      <c r="C1201" s="99">
        <v>519738</v>
      </c>
      <c r="D1201" s="3">
        <v>0.95264399999999205</v>
      </c>
      <c r="E1201" s="3">
        <v>1.3210119277180501</v>
      </c>
      <c r="F1201" s="3">
        <v>1.3210119277180501</v>
      </c>
      <c r="G1201" s="3">
        <v>73.067359999999994</v>
      </c>
      <c r="H1201" s="3">
        <v>-13.2929334450863</v>
      </c>
      <c r="I1201" s="3">
        <v>71.924194</v>
      </c>
      <c r="J1201" s="3">
        <v>73.257890000000003</v>
      </c>
      <c r="K1201" s="3">
        <v>71.733665000000002</v>
      </c>
      <c r="L1201" s="3">
        <v>-13.2929334450863</v>
      </c>
    </row>
    <row r="1202" spans="1:12" ht="15" customHeight="1" x14ac:dyDescent="0.25">
      <c r="A1202" s="101">
        <v>44186</v>
      </c>
      <c r="B1202" s="3">
        <v>71.162080000000003</v>
      </c>
      <c r="C1202" s="99">
        <v>388849</v>
      </c>
      <c r="D1202" s="3">
        <v>-1.9052799999999901</v>
      </c>
      <c r="E1202" s="3">
        <v>-2.6075664975441599</v>
      </c>
      <c r="F1202" s="3">
        <v>-2.6075664975441599</v>
      </c>
      <c r="G1202" s="3">
        <v>71.162080000000003</v>
      </c>
      <c r="H1202" s="3">
        <v>-15.553877863575501</v>
      </c>
      <c r="I1202" s="3">
        <v>72.114716000000001</v>
      </c>
      <c r="J1202" s="3">
        <v>72.305250000000001</v>
      </c>
      <c r="K1202" s="3">
        <v>70.876289999999997</v>
      </c>
      <c r="L1202" s="3">
        <v>-15.553877863575501</v>
      </c>
    </row>
    <row r="1203" spans="1:12" ht="15" customHeight="1" x14ac:dyDescent="0.25">
      <c r="A1203" s="101">
        <v>44187</v>
      </c>
      <c r="B1203" s="3">
        <v>71.066820000000007</v>
      </c>
      <c r="C1203" s="99">
        <v>217961</v>
      </c>
      <c r="D1203" s="3">
        <v>-9.5259999999996098E-2</v>
      </c>
      <c r="E1203" s="3">
        <v>-0.133863428387692</v>
      </c>
      <c r="F1203" s="3">
        <v>-0.133863428387692</v>
      </c>
      <c r="G1203" s="3">
        <v>71.066820000000007</v>
      </c>
      <c r="H1203" s="3">
        <v>-15.666920337807801</v>
      </c>
      <c r="I1203" s="3">
        <v>71.447875999999994</v>
      </c>
      <c r="J1203" s="3">
        <v>72.019454999999994</v>
      </c>
      <c r="K1203" s="3">
        <v>70.971559999999997</v>
      </c>
      <c r="L1203" s="3">
        <v>-15.666920337807801</v>
      </c>
    </row>
    <row r="1204" spans="1:12" ht="15" customHeight="1" x14ac:dyDescent="0.25">
      <c r="A1204" s="101">
        <v>44188</v>
      </c>
      <c r="B1204" s="3">
        <v>72.114716000000001</v>
      </c>
      <c r="C1204" s="99">
        <v>290667</v>
      </c>
      <c r="D1204" s="3">
        <v>1.0478959999999899</v>
      </c>
      <c r="E1204" s="3">
        <v>1.47452214690342</v>
      </c>
      <c r="F1204" s="3">
        <v>1.47452214690342</v>
      </c>
      <c r="G1204" s="3">
        <v>72.114716000000001</v>
      </c>
      <c r="H1204" s="3">
        <v>-14.4234104010231</v>
      </c>
      <c r="I1204" s="3">
        <v>70.971559999999997</v>
      </c>
      <c r="J1204" s="3">
        <v>72.305250000000001</v>
      </c>
      <c r="K1204" s="3">
        <v>70.876289999999997</v>
      </c>
      <c r="L1204" s="3">
        <v>-14.4234104010231</v>
      </c>
    </row>
    <row r="1205" spans="1:12" ht="15" customHeight="1" x14ac:dyDescent="0.25">
      <c r="A1205" s="101">
        <v>44193</v>
      </c>
      <c r="B1205" s="3">
        <v>72.114716000000001</v>
      </c>
      <c r="C1205" s="99">
        <v>236512</v>
      </c>
      <c r="D1205" s="3"/>
      <c r="E1205" s="3"/>
      <c r="F1205" s="3"/>
      <c r="G1205" s="3">
        <v>72.114716000000001</v>
      </c>
      <c r="H1205" s="3">
        <v>-14.4234104010231</v>
      </c>
      <c r="I1205" s="3">
        <v>72.114716000000001</v>
      </c>
      <c r="J1205" s="3">
        <v>72.591033999999993</v>
      </c>
      <c r="K1205" s="3">
        <v>71.352615</v>
      </c>
      <c r="L1205" s="3">
        <v>-14.4234104010231</v>
      </c>
    </row>
    <row r="1206" spans="1:12" ht="15" customHeight="1" x14ac:dyDescent="0.25">
      <c r="A1206" s="101">
        <v>44194</v>
      </c>
      <c r="B1206" s="3">
        <v>71.352615</v>
      </c>
      <c r="C1206" s="99">
        <v>374045</v>
      </c>
      <c r="D1206" s="3">
        <v>-0.76210100000000103</v>
      </c>
      <c r="E1206" s="3">
        <v>-1.0567898513252101</v>
      </c>
      <c r="F1206" s="3">
        <v>-1.0567898513252101</v>
      </c>
      <c r="G1206" s="3">
        <v>71.352615</v>
      </c>
      <c r="H1206" s="3">
        <v>-15.327775115015299</v>
      </c>
      <c r="I1206" s="3">
        <v>71.924194</v>
      </c>
      <c r="J1206" s="3">
        <v>72.781570000000002</v>
      </c>
      <c r="K1206" s="3">
        <v>70.685760000000002</v>
      </c>
      <c r="L1206" s="3">
        <v>-15.327775115015299</v>
      </c>
    </row>
    <row r="1207" spans="1:12" ht="15" customHeight="1" x14ac:dyDescent="0.25">
      <c r="A1207" s="101">
        <v>44195</v>
      </c>
      <c r="B1207" s="3">
        <v>70.209440000000001</v>
      </c>
      <c r="C1207" s="99">
        <v>348951</v>
      </c>
      <c r="D1207" s="3">
        <v>-1.1431749999999901</v>
      </c>
      <c r="E1207" s="3">
        <v>-1.6021487089155699</v>
      </c>
      <c r="F1207" s="3">
        <v>-1.6021487089155699</v>
      </c>
      <c r="G1207" s="3">
        <v>70.209440000000001</v>
      </c>
      <c r="H1207" s="3">
        <v>-16.684350072820099</v>
      </c>
      <c r="I1207" s="3">
        <v>71.352615</v>
      </c>
      <c r="J1207" s="3">
        <v>71.447875999999994</v>
      </c>
      <c r="K1207" s="3">
        <v>70.209440000000001</v>
      </c>
      <c r="L1207" s="3">
        <v>-16.684350072820099</v>
      </c>
    </row>
    <row r="1208" spans="1:12" ht="15" customHeight="1" x14ac:dyDescent="0.25">
      <c r="A1208" s="101">
        <v>44200</v>
      </c>
      <c r="B1208" s="3">
        <v>72.114716000000001</v>
      </c>
      <c r="C1208" s="99">
        <v>662657</v>
      </c>
      <c r="D1208" s="3">
        <v>1.905276</v>
      </c>
      <c r="E1208" s="3">
        <v>2.7137034564012898</v>
      </c>
      <c r="F1208" s="3">
        <v>2.7137034564012898</v>
      </c>
      <c r="G1208" s="3">
        <v>72.114716000000001</v>
      </c>
      <c r="H1208" s="3">
        <v>-14.4234104010231</v>
      </c>
      <c r="I1208" s="3">
        <v>71.066820000000007</v>
      </c>
      <c r="J1208" s="3">
        <v>73.638949999999994</v>
      </c>
      <c r="K1208" s="3">
        <v>70.685760000000002</v>
      </c>
      <c r="L1208" s="3">
        <v>-14.4234104010231</v>
      </c>
    </row>
    <row r="1209" spans="1:12" ht="15" customHeight="1" x14ac:dyDescent="0.25">
      <c r="A1209" s="101">
        <v>44201</v>
      </c>
      <c r="B1209" s="3">
        <v>76.115809999999996</v>
      </c>
      <c r="C1209" s="99">
        <v>636095</v>
      </c>
      <c r="D1209" s="3">
        <v>4.0010939999999904</v>
      </c>
      <c r="E1209" s="3">
        <v>5.5482351202769697</v>
      </c>
      <c r="F1209" s="3">
        <v>5.5482351202769697</v>
      </c>
      <c r="G1209" s="3">
        <v>76.115809999999996</v>
      </c>
      <c r="H1209" s="3">
        <v>-9.6754200021573702</v>
      </c>
      <c r="I1209" s="3">
        <v>71.447875999999994</v>
      </c>
      <c r="J1209" s="3">
        <v>76.782646</v>
      </c>
      <c r="K1209" s="3">
        <v>71.257350000000002</v>
      </c>
      <c r="L1209" s="3">
        <v>-9.6754200021573702</v>
      </c>
    </row>
    <row r="1210" spans="1:12" ht="15" customHeight="1" x14ac:dyDescent="0.25">
      <c r="A1210" s="101">
        <v>44203</v>
      </c>
      <c r="B1210" s="3">
        <v>78.021079999999998</v>
      </c>
      <c r="C1210" s="99">
        <v>1000346</v>
      </c>
      <c r="D1210" s="3">
        <v>1.90527</v>
      </c>
      <c r="E1210" s="3">
        <v>2.5031199168740401</v>
      </c>
      <c r="F1210" s="3">
        <v>2.5031199168740401</v>
      </c>
      <c r="G1210" s="3">
        <v>78.021079999999998</v>
      </c>
      <c r="H1210" s="3">
        <v>-7.4144874503985498</v>
      </c>
      <c r="I1210" s="3">
        <v>78.497399999999999</v>
      </c>
      <c r="J1210" s="3">
        <v>80.49794</v>
      </c>
      <c r="K1210" s="3">
        <v>76.687386000000004</v>
      </c>
      <c r="L1210" s="3">
        <v>-7.4144874503985498</v>
      </c>
    </row>
    <row r="1211" spans="1:12" ht="15" customHeight="1" x14ac:dyDescent="0.25">
      <c r="A1211" s="101">
        <v>44204</v>
      </c>
      <c r="B1211" s="3">
        <v>78.306870000000004</v>
      </c>
      <c r="C1211" s="99">
        <v>736717</v>
      </c>
      <c r="D1211" s="3">
        <v>0.28579000000000498</v>
      </c>
      <c r="E1211" s="3">
        <v>0.36629844139559598</v>
      </c>
      <c r="F1211" s="3">
        <v>0.36629844139559598</v>
      </c>
      <c r="G1211" s="3">
        <v>78.306870000000004</v>
      </c>
      <c r="H1211" s="3">
        <v>-7.0753481609712399</v>
      </c>
      <c r="I1211" s="3">
        <v>78.211609999999993</v>
      </c>
      <c r="J1211" s="3">
        <v>80.021619999999999</v>
      </c>
      <c r="K1211" s="3">
        <v>76.782646</v>
      </c>
      <c r="L1211" s="3">
        <v>-7.0753481609712399</v>
      </c>
    </row>
    <row r="1212" spans="1:12" ht="15" customHeight="1" x14ac:dyDescent="0.25">
      <c r="A1212" s="101">
        <v>44207</v>
      </c>
      <c r="B1212" s="3">
        <v>78.497399999999999</v>
      </c>
      <c r="C1212" s="99">
        <v>441226</v>
      </c>
      <c r="D1212" s="3">
        <v>0.19052999999999501</v>
      </c>
      <c r="E1212" s="3">
        <v>0.24331198527025499</v>
      </c>
      <c r="F1212" s="3">
        <v>0.24331198527025499</v>
      </c>
      <c r="G1212" s="3">
        <v>78.497399999999999</v>
      </c>
      <c r="H1212" s="3">
        <v>-6.8492513457762296</v>
      </c>
      <c r="I1212" s="3">
        <v>78.592659999999995</v>
      </c>
      <c r="J1212" s="3">
        <v>80.307410000000004</v>
      </c>
      <c r="K1212" s="3">
        <v>77.640020000000007</v>
      </c>
      <c r="L1212" s="3">
        <v>-6.8492513457762296</v>
      </c>
    </row>
    <row r="1213" spans="1:12" ht="15" customHeight="1" x14ac:dyDescent="0.25">
      <c r="A1213" s="101">
        <v>44208</v>
      </c>
      <c r="B1213" s="3">
        <v>80.783730000000006</v>
      </c>
      <c r="C1213" s="99">
        <v>836048</v>
      </c>
      <c r="D1213" s="3">
        <v>2.28633</v>
      </c>
      <c r="E1213" s="3">
        <v>2.9126187618952999</v>
      </c>
      <c r="F1213" s="3">
        <v>2.9126187618952999</v>
      </c>
      <c r="G1213" s="3">
        <v>80.783730000000006</v>
      </c>
      <c r="H1213" s="3">
        <v>-4.1361251636273701</v>
      </c>
      <c r="I1213" s="3">
        <v>80.879000000000005</v>
      </c>
      <c r="J1213" s="3">
        <v>83.736909999999995</v>
      </c>
      <c r="K1213" s="3">
        <v>80.49794</v>
      </c>
      <c r="L1213" s="3">
        <v>-4.1361251636273701</v>
      </c>
    </row>
    <row r="1214" spans="1:12" ht="15" customHeight="1" x14ac:dyDescent="0.25">
      <c r="A1214" s="101">
        <v>44209</v>
      </c>
      <c r="B1214" s="3">
        <v>80.402680000000004</v>
      </c>
      <c r="C1214" s="99">
        <v>480400</v>
      </c>
      <c r="D1214" s="3">
        <v>-0.381050000000001</v>
      </c>
      <c r="E1214" s="3">
        <v>-0.471691515110783</v>
      </c>
      <c r="F1214" s="3">
        <v>-0.471691515110783</v>
      </c>
      <c r="G1214" s="3">
        <v>80.402680000000004</v>
      </c>
      <c r="H1214" s="3">
        <v>-4.5883069272869603</v>
      </c>
      <c r="I1214" s="3">
        <v>80.783730000000006</v>
      </c>
      <c r="J1214" s="3">
        <v>80.92662</v>
      </c>
      <c r="K1214" s="3">
        <v>79.640563999999998</v>
      </c>
      <c r="L1214" s="3">
        <v>-4.5883069272869603</v>
      </c>
    </row>
    <row r="1215" spans="1:12" ht="15" customHeight="1" x14ac:dyDescent="0.25">
      <c r="A1215" s="101">
        <v>44210</v>
      </c>
      <c r="B1215" s="3">
        <v>81.164779999999993</v>
      </c>
      <c r="C1215" s="99">
        <v>604877</v>
      </c>
      <c r="D1215" s="3">
        <v>0.76209999999998901</v>
      </c>
      <c r="E1215" s="3">
        <v>0.94785397700671803</v>
      </c>
      <c r="F1215" s="3">
        <v>0.94785397700671803</v>
      </c>
      <c r="G1215" s="3">
        <v>81.164779999999993</v>
      </c>
      <c r="H1215" s="3">
        <v>-3.6839433999678</v>
      </c>
      <c r="I1215" s="3">
        <v>80.688460000000006</v>
      </c>
      <c r="J1215" s="3">
        <v>82.546109999999999</v>
      </c>
      <c r="K1215" s="3">
        <v>80.021619999999999</v>
      </c>
      <c r="L1215" s="3">
        <v>-3.6839433999678</v>
      </c>
    </row>
    <row r="1216" spans="1:12" ht="15" customHeight="1" x14ac:dyDescent="0.25">
      <c r="A1216" s="101">
        <v>44211</v>
      </c>
      <c r="B1216" s="3">
        <v>79.164246000000006</v>
      </c>
      <c r="C1216" s="99">
        <v>611913</v>
      </c>
      <c r="D1216" s="3">
        <v>-2.0005339999999801</v>
      </c>
      <c r="E1216" s="3">
        <v>-2.4647809062009198</v>
      </c>
      <c r="F1216" s="3">
        <v>-2.4647809062009198</v>
      </c>
      <c r="G1216" s="3">
        <v>79.164246000000006</v>
      </c>
      <c r="H1216" s="3">
        <v>-6.0579231726510701</v>
      </c>
      <c r="I1216" s="3">
        <v>81.164779999999993</v>
      </c>
      <c r="J1216" s="3">
        <v>81.212419999999995</v>
      </c>
      <c r="K1216" s="3">
        <v>78.497399999999999</v>
      </c>
      <c r="L1216" s="3">
        <v>-6.0579231726510701</v>
      </c>
    </row>
    <row r="1217" spans="1:12" ht="15" customHeight="1" x14ac:dyDescent="0.25">
      <c r="A1217" s="101">
        <v>44214</v>
      </c>
      <c r="B1217" s="3">
        <v>79.783460000000005</v>
      </c>
      <c r="C1217" s="99">
        <v>445892</v>
      </c>
      <c r="D1217" s="3">
        <v>0.61921399999999904</v>
      </c>
      <c r="E1217" s="3">
        <v>0.78218896950019701</v>
      </c>
      <c r="F1217" s="3">
        <v>0.78218896950019701</v>
      </c>
      <c r="G1217" s="3">
        <v>79.783460000000005</v>
      </c>
      <c r="H1217" s="3">
        <v>-5.3231186099881498</v>
      </c>
      <c r="I1217" s="3">
        <v>79.116614999999996</v>
      </c>
      <c r="J1217" s="3">
        <v>81.069519999999997</v>
      </c>
      <c r="K1217" s="3">
        <v>78.497399999999999</v>
      </c>
      <c r="L1217" s="3">
        <v>-5.3231186099881498</v>
      </c>
    </row>
    <row r="1218" spans="1:12" ht="15" customHeight="1" x14ac:dyDescent="0.25">
      <c r="A1218" s="101">
        <v>44215</v>
      </c>
      <c r="B1218" s="3">
        <v>79.450035</v>
      </c>
      <c r="C1218" s="99">
        <v>450369</v>
      </c>
      <c r="D1218" s="3">
        <v>-0.33342500000000502</v>
      </c>
      <c r="E1218" s="3">
        <v>-0.41791243448203702</v>
      </c>
      <c r="F1218" s="3">
        <v>-0.41791243448203702</v>
      </c>
      <c r="G1218" s="3">
        <v>79.450035</v>
      </c>
      <c r="H1218" s="3">
        <v>-5.7187850698968203</v>
      </c>
      <c r="I1218" s="3">
        <v>80.259780000000006</v>
      </c>
      <c r="J1218" s="3">
        <v>80.402680000000004</v>
      </c>
      <c r="K1218" s="3">
        <v>78.926090000000002</v>
      </c>
      <c r="L1218" s="3">
        <v>-5.7187850698968203</v>
      </c>
    </row>
    <row r="1219" spans="1:12" ht="15" customHeight="1" x14ac:dyDescent="0.25">
      <c r="A1219" s="101">
        <v>44216</v>
      </c>
      <c r="B1219" s="3">
        <v>80.640839999999997</v>
      </c>
      <c r="C1219" s="99">
        <v>615137</v>
      </c>
      <c r="D1219" s="3">
        <v>1.1908049999999899</v>
      </c>
      <c r="E1219" s="3">
        <v>1.4988099124185299</v>
      </c>
      <c r="F1219" s="3">
        <v>1.4988099124185299</v>
      </c>
      <c r="G1219" s="3">
        <v>80.640839999999997</v>
      </c>
      <c r="H1219" s="3">
        <v>-4.30568887497581</v>
      </c>
      <c r="I1219" s="3">
        <v>79.545299999999997</v>
      </c>
      <c r="J1219" s="3">
        <v>81.355316000000002</v>
      </c>
      <c r="K1219" s="3">
        <v>79.307143999999994</v>
      </c>
      <c r="L1219" s="3">
        <v>-4.30568887497581</v>
      </c>
    </row>
    <row r="1220" spans="1:12" ht="15" customHeight="1" x14ac:dyDescent="0.25">
      <c r="A1220" s="101">
        <v>44217</v>
      </c>
      <c r="B1220" s="3">
        <v>78.97372</v>
      </c>
      <c r="C1220" s="99">
        <v>888379</v>
      </c>
      <c r="D1220" s="3">
        <v>-1.6671199999999899</v>
      </c>
      <c r="E1220" s="3">
        <v>-2.06733957632385</v>
      </c>
      <c r="F1220" s="3">
        <v>-2.06733957632385</v>
      </c>
      <c r="G1220" s="3">
        <v>78.97372</v>
      </c>
      <c r="H1220" s="3">
        <v>-6.2840152411539103</v>
      </c>
      <c r="I1220" s="3">
        <v>80.688460000000006</v>
      </c>
      <c r="J1220" s="3">
        <v>80.879000000000005</v>
      </c>
      <c r="K1220" s="3">
        <v>77.497119999999995</v>
      </c>
      <c r="L1220" s="3">
        <v>-6.2840152411539103</v>
      </c>
    </row>
    <row r="1221" spans="1:12" ht="15" customHeight="1" x14ac:dyDescent="0.25">
      <c r="A1221" s="101">
        <v>44218</v>
      </c>
      <c r="B1221" s="3">
        <v>78.497399999999999</v>
      </c>
      <c r="C1221" s="99">
        <v>549913</v>
      </c>
      <c r="D1221" s="3">
        <v>-0.47632000000000102</v>
      </c>
      <c r="E1221" s="3">
        <v>-0.60313734746191205</v>
      </c>
      <c r="F1221" s="3">
        <v>-0.60313734746191205</v>
      </c>
      <c r="G1221" s="3">
        <v>78.497399999999999</v>
      </c>
      <c r="H1221" s="3">
        <v>-6.8492513457762296</v>
      </c>
      <c r="I1221" s="3">
        <v>78.97372</v>
      </c>
      <c r="J1221" s="3">
        <v>78.97372</v>
      </c>
      <c r="K1221" s="3">
        <v>77.497119999999995</v>
      </c>
      <c r="L1221" s="3">
        <v>-6.8492513457762296</v>
      </c>
    </row>
    <row r="1222" spans="1:12" ht="15" customHeight="1" x14ac:dyDescent="0.25">
      <c r="A1222" s="101">
        <v>44221</v>
      </c>
      <c r="B1222" s="3">
        <v>77.068439999999995</v>
      </c>
      <c r="C1222" s="99">
        <v>672948</v>
      </c>
      <c r="D1222" s="3">
        <v>-1.42896</v>
      </c>
      <c r="E1222" s="3">
        <v>-1.8203915034128499</v>
      </c>
      <c r="F1222" s="3">
        <v>-1.8203915034128499</v>
      </c>
      <c r="G1222" s="3">
        <v>77.068439999999995</v>
      </c>
      <c r="H1222" s="3">
        <v>-8.5449596596431903</v>
      </c>
      <c r="I1222" s="3">
        <v>79.068984999999998</v>
      </c>
      <c r="J1222" s="3">
        <v>79.307143999999994</v>
      </c>
      <c r="K1222" s="3">
        <v>76.639750000000006</v>
      </c>
      <c r="L1222" s="3">
        <v>-8.5449596596431903</v>
      </c>
    </row>
    <row r="1223" spans="1:12" ht="15" customHeight="1" x14ac:dyDescent="0.25">
      <c r="A1223" s="101">
        <v>44222</v>
      </c>
      <c r="B1223" s="3">
        <v>77.687659999999994</v>
      </c>
      <c r="C1223" s="99">
        <v>430565</v>
      </c>
      <c r="D1223" s="3">
        <v>0.61921999999999799</v>
      </c>
      <c r="E1223" s="3">
        <v>0.80346767107262096</v>
      </c>
      <c r="F1223" s="3">
        <v>0.80346767107262096</v>
      </c>
      <c r="G1223" s="3">
        <v>77.687659999999994</v>
      </c>
      <c r="H1223" s="3">
        <v>-7.8101479769419999</v>
      </c>
      <c r="I1223" s="3">
        <v>76.87791</v>
      </c>
      <c r="J1223" s="3">
        <v>78.021079999999998</v>
      </c>
      <c r="K1223" s="3">
        <v>76.87791</v>
      </c>
      <c r="L1223" s="3">
        <v>-7.8101479769419999</v>
      </c>
    </row>
    <row r="1224" spans="1:12" ht="15" customHeight="1" x14ac:dyDescent="0.25">
      <c r="A1224" s="101">
        <v>44223</v>
      </c>
      <c r="B1224" s="3">
        <v>75.782380000000003</v>
      </c>
      <c r="C1224" s="99">
        <v>646627</v>
      </c>
      <c r="D1224" s="3">
        <v>-1.9052799999999901</v>
      </c>
      <c r="E1224" s="3">
        <v>-2.4524873062208101</v>
      </c>
      <c r="F1224" s="3">
        <v>-2.4524873062208101</v>
      </c>
      <c r="G1224" s="3">
        <v>75.782380000000003</v>
      </c>
      <c r="H1224" s="3">
        <v>-10.071092395431201</v>
      </c>
      <c r="I1224" s="3">
        <v>77.687659999999994</v>
      </c>
      <c r="J1224" s="3">
        <v>78.068709999999996</v>
      </c>
      <c r="K1224" s="3">
        <v>74.924999999999997</v>
      </c>
      <c r="L1224" s="3">
        <v>-10.071092395431201</v>
      </c>
    </row>
    <row r="1225" spans="1:12" ht="15" customHeight="1" x14ac:dyDescent="0.25">
      <c r="A1225" s="101">
        <v>44224</v>
      </c>
      <c r="B1225" s="3">
        <v>75.925269999999998</v>
      </c>
      <c r="C1225" s="99">
        <v>512934.99999999901</v>
      </c>
      <c r="D1225" s="3">
        <v>0.14288999999999399</v>
      </c>
      <c r="E1225" s="3">
        <v>0.188553064709751</v>
      </c>
      <c r="F1225" s="3">
        <v>0.188553064709751</v>
      </c>
      <c r="G1225" s="3">
        <v>75.925269999999998</v>
      </c>
      <c r="H1225" s="3">
        <v>-9.9015286840828303</v>
      </c>
      <c r="I1225" s="3">
        <v>75.163160000000005</v>
      </c>
      <c r="J1225" s="3">
        <v>76.258700000000005</v>
      </c>
      <c r="K1225" s="3">
        <v>72.781570000000002</v>
      </c>
      <c r="L1225" s="3">
        <v>-9.9015286840828303</v>
      </c>
    </row>
    <row r="1226" spans="1:12" ht="15" customHeight="1" x14ac:dyDescent="0.25">
      <c r="A1226" s="101">
        <v>44225</v>
      </c>
      <c r="B1226" s="3">
        <v>75.020269999999996</v>
      </c>
      <c r="C1226" s="99">
        <v>351949</v>
      </c>
      <c r="D1226" s="3">
        <v>-0.90500000000000103</v>
      </c>
      <c r="E1226" s="3">
        <v>-1.1919615168968101</v>
      </c>
      <c r="F1226" s="3">
        <v>-1.1919615168968101</v>
      </c>
      <c r="G1226" s="3">
        <v>75.020269999999996</v>
      </c>
      <c r="H1226" s="3">
        <v>-10.975467789480801</v>
      </c>
      <c r="I1226" s="3">
        <v>75.258430000000004</v>
      </c>
      <c r="J1226" s="3">
        <v>76.353966</v>
      </c>
      <c r="K1226" s="3">
        <v>74.067629999999994</v>
      </c>
      <c r="L1226" s="3">
        <v>-10.975467789480801</v>
      </c>
    </row>
    <row r="1227" spans="1:12" ht="15" customHeight="1" x14ac:dyDescent="0.25">
      <c r="A1227" s="101">
        <v>44228</v>
      </c>
      <c r="B1227" s="3">
        <v>78.259240000000005</v>
      </c>
      <c r="C1227" s="99">
        <v>504776</v>
      </c>
      <c r="D1227" s="3">
        <v>3.2389700000000001</v>
      </c>
      <c r="E1227" s="3">
        <v>4.3174598011977299</v>
      </c>
      <c r="F1227" s="3">
        <v>4.3174598011977299</v>
      </c>
      <c r="G1227" s="3">
        <v>78.259240000000005</v>
      </c>
      <c r="H1227" s="3">
        <v>-7.13186939808738</v>
      </c>
      <c r="I1227" s="3">
        <v>75.35369</v>
      </c>
      <c r="J1227" s="3">
        <v>78.545029999999997</v>
      </c>
      <c r="K1227" s="3">
        <v>75.35369</v>
      </c>
      <c r="L1227" s="3">
        <v>-7.13186939808738</v>
      </c>
    </row>
    <row r="1228" spans="1:12" ht="15" customHeight="1" x14ac:dyDescent="0.25">
      <c r="A1228" s="101">
        <v>44229</v>
      </c>
      <c r="B1228" s="3">
        <v>76.973179999999999</v>
      </c>
      <c r="C1228" s="99">
        <v>800917</v>
      </c>
      <c r="D1228" s="3">
        <v>-1.28606</v>
      </c>
      <c r="E1228" s="3">
        <v>-1.6433331067360299</v>
      </c>
      <c r="F1228" s="3">
        <v>-1.6433331067360299</v>
      </c>
      <c r="G1228" s="3">
        <v>76.973179999999999</v>
      </c>
      <c r="H1228" s="3">
        <v>-8.6580021338754705</v>
      </c>
      <c r="I1228" s="3">
        <v>75.687110000000004</v>
      </c>
      <c r="J1228" s="3">
        <v>77.592389999999995</v>
      </c>
      <c r="K1228" s="3">
        <v>74.972629999999995</v>
      </c>
      <c r="L1228" s="3">
        <v>-8.6580021338754705</v>
      </c>
    </row>
    <row r="1229" spans="1:12" ht="15" customHeight="1" x14ac:dyDescent="0.25">
      <c r="A1229" s="101">
        <v>44230</v>
      </c>
      <c r="B1229" s="3">
        <v>76.496864000000002</v>
      </c>
      <c r="C1229" s="99">
        <v>527538</v>
      </c>
      <c r="D1229" s="3">
        <v>-0.47631599999999702</v>
      </c>
      <c r="E1229" s="3">
        <v>-0.61880774576287201</v>
      </c>
      <c r="F1229" s="3">
        <v>-0.61880774576287201</v>
      </c>
      <c r="G1229" s="3">
        <v>76.496864000000002</v>
      </c>
      <c r="H1229" s="3">
        <v>-9.2232334918055994</v>
      </c>
      <c r="I1229" s="3">
        <v>77.163703999999996</v>
      </c>
      <c r="J1229" s="3">
        <v>78.021079999999998</v>
      </c>
      <c r="K1229" s="3">
        <v>76.211070000000007</v>
      </c>
      <c r="L1229" s="3">
        <v>-9.2232334918055994</v>
      </c>
    </row>
    <row r="1230" spans="1:12" ht="15" customHeight="1" x14ac:dyDescent="0.25">
      <c r="A1230" s="101">
        <v>44231</v>
      </c>
      <c r="B1230" s="3">
        <v>75.734750000000005</v>
      </c>
      <c r="C1230" s="99">
        <v>714386</v>
      </c>
      <c r="D1230" s="3">
        <v>-0.76211399999999596</v>
      </c>
      <c r="E1230" s="3">
        <v>-0.99626829146878204</v>
      </c>
      <c r="F1230" s="3">
        <v>-0.99626829146878204</v>
      </c>
      <c r="G1230" s="3">
        <v>75.734750000000005</v>
      </c>
      <c r="H1230" s="3">
        <v>-10.1276136325473</v>
      </c>
      <c r="I1230" s="3">
        <v>76.496864000000002</v>
      </c>
      <c r="J1230" s="3">
        <v>77.306600000000003</v>
      </c>
      <c r="K1230" s="3">
        <v>75.401319999999998</v>
      </c>
      <c r="L1230" s="3">
        <v>-10.1276136325473</v>
      </c>
    </row>
    <row r="1231" spans="1:12" ht="15" customHeight="1" x14ac:dyDescent="0.25">
      <c r="A1231" s="101">
        <v>44232</v>
      </c>
      <c r="B1231" s="3">
        <v>77.4495</v>
      </c>
      <c r="C1231" s="99">
        <v>526625</v>
      </c>
      <c r="D1231" s="3">
        <v>1.71474999999999</v>
      </c>
      <c r="E1231" s="3">
        <v>2.26415218905455</v>
      </c>
      <c r="F1231" s="3">
        <v>2.26415218905455</v>
      </c>
      <c r="G1231" s="3">
        <v>77.4495</v>
      </c>
      <c r="H1231" s="3">
        <v>-8.0927660292531503</v>
      </c>
      <c r="I1231" s="3">
        <v>76.163430000000005</v>
      </c>
      <c r="J1231" s="3">
        <v>77.640020000000007</v>
      </c>
      <c r="K1231" s="3">
        <v>76.068169999999995</v>
      </c>
      <c r="L1231" s="3">
        <v>-8.0927660292531503</v>
      </c>
    </row>
    <row r="1232" spans="1:12" ht="15" customHeight="1" x14ac:dyDescent="0.25">
      <c r="A1232" s="101">
        <v>44235</v>
      </c>
      <c r="B1232" s="3">
        <v>79.116614999999996</v>
      </c>
      <c r="C1232" s="99">
        <v>948691</v>
      </c>
      <c r="D1232" s="3">
        <v>1.6671149999999899</v>
      </c>
      <c r="E1232" s="3">
        <v>2.1525187380163802</v>
      </c>
      <c r="F1232" s="3">
        <v>2.1525187380163802</v>
      </c>
      <c r="G1232" s="3">
        <v>79.116614999999996</v>
      </c>
      <c r="H1232" s="3">
        <v>-6.1144455964402704</v>
      </c>
      <c r="I1232" s="3">
        <v>77.497119999999995</v>
      </c>
      <c r="J1232" s="3">
        <v>79.545299999999997</v>
      </c>
      <c r="K1232" s="3">
        <v>77.354230000000001</v>
      </c>
      <c r="L1232" s="3">
        <v>-6.1144455964402704</v>
      </c>
    </row>
    <row r="1233" spans="1:12" ht="15" customHeight="1" x14ac:dyDescent="0.25">
      <c r="A1233" s="101">
        <v>44236</v>
      </c>
      <c r="B1233" s="3">
        <v>73.114990000000006</v>
      </c>
      <c r="C1233" s="99">
        <v>5494024</v>
      </c>
      <c r="D1233" s="3">
        <v>-6.00162499999999</v>
      </c>
      <c r="E1233" s="3">
        <v>-7.5857959797698404</v>
      </c>
      <c r="F1233" s="3">
        <v>-7.5857959797698404</v>
      </c>
      <c r="G1233" s="3">
        <v>73.114990000000006</v>
      </c>
      <c r="H1233" s="3">
        <v>-13.236412207970099</v>
      </c>
      <c r="I1233" s="3">
        <v>73.829470000000001</v>
      </c>
      <c r="J1233" s="3">
        <v>75.067899999999995</v>
      </c>
      <c r="K1233" s="3">
        <v>69.971279999999993</v>
      </c>
      <c r="L1233" s="3">
        <v>-13.236412207970099</v>
      </c>
    </row>
    <row r="1234" spans="1:12" ht="15" customHeight="1" x14ac:dyDescent="0.25">
      <c r="A1234" s="101">
        <v>44237</v>
      </c>
      <c r="B1234" s="3">
        <v>68.589960000000005</v>
      </c>
      <c r="C1234" s="99">
        <v>2626377</v>
      </c>
      <c r="D1234" s="3">
        <v>-4.5250300000000001</v>
      </c>
      <c r="E1234" s="3">
        <v>-6.1889224083871204</v>
      </c>
      <c r="F1234" s="3">
        <v>-6.1889224083871204</v>
      </c>
      <c r="G1234" s="3">
        <v>68.589960000000005</v>
      </c>
      <c r="H1234" s="3">
        <v>-18.6061433351517</v>
      </c>
      <c r="I1234" s="3">
        <v>73.353149999999999</v>
      </c>
      <c r="J1234" s="3">
        <v>73.353149999999999</v>
      </c>
      <c r="K1234" s="3">
        <v>68.018379999999993</v>
      </c>
      <c r="L1234" s="3">
        <v>-18.6061433351517</v>
      </c>
    </row>
    <row r="1235" spans="1:12" ht="15" customHeight="1" x14ac:dyDescent="0.25">
      <c r="A1235" s="101">
        <v>44238</v>
      </c>
      <c r="B1235" s="3">
        <v>70.066550000000007</v>
      </c>
      <c r="C1235" s="99">
        <v>1698235</v>
      </c>
      <c r="D1235" s="3">
        <v>1.4765900000000001</v>
      </c>
      <c r="E1235" s="3">
        <v>2.1527786282423902</v>
      </c>
      <c r="F1235" s="3">
        <v>2.1527786282423902</v>
      </c>
      <c r="G1235" s="3">
        <v>70.066550000000007</v>
      </c>
      <c r="H1235" s="3">
        <v>-16.853913784168601</v>
      </c>
      <c r="I1235" s="3">
        <v>68.828119999999998</v>
      </c>
      <c r="J1235" s="3">
        <v>70.161810000000003</v>
      </c>
      <c r="K1235" s="3">
        <v>68.78049</v>
      </c>
      <c r="L1235" s="3">
        <v>-16.853913784168601</v>
      </c>
    </row>
    <row r="1236" spans="1:12" ht="15" customHeight="1" x14ac:dyDescent="0.25">
      <c r="A1236" s="101">
        <v>44239</v>
      </c>
      <c r="B1236" s="3">
        <v>68.542330000000007</v>
      </c>
      <c r="C1236" s="99">
        <v>1478140</v>
      </c>
      <c r="D1236" s="3">
        <v>-1.5242199999999899</v>
      </c>
      <c r="E1236" s="3">
        <v>-2.17538896948686</v>
      </c>
      <c r="F1236" s="3">
        <v>-2.17538896948686</v>
      </c>
      <c r="G1236" s="3">
        <v>68.542330000000007</v>
      </c>
      <c r="H1236" s="3">
        <v>-18.662664572267801</v>
      </c>
      <c r="I1236" s="3">
        <v>69.923649999999995</v>
      </c>
      <c r="J1236" s="3">
        <v>69.923649999999995</v>
      </c>
      <c r="K1236" s="3">
        <v>68.161280000000005</v>
      </c>
      <c r="L1236" s="3">
        <v>-18.662664572267801</v>
      </c>
    </row>
    <row r="1237" spans="1:12" ht="15" customHeight="1" x14ac:dyDescent="0.25">
      <c r="A1237" s="101">
        <v>44242</v>
      </c>
      <c r="B1237" s="3">
        <v>68.161280000000005</v>
      </c>
      <c r="C1237" s="99">
        <v>1083861</v>
      </c>
      <c r="D1237" s="3">
        <v>-0.381050000000001</v>
      </c>
      <c r="E1237" s="3">
        <v>-0.55593382950360704</v>
      </c>
      <c r="F1237" s="3">
        <v>-0.55593382950360704</v>
      </c>
      <c r="G1237" s="3">
        <v>68.161280000000005</v>
      </c>
      <c r="H1237" s="3">
        <v>-19.1148463359274</v>
      </c>
      <c r="I1237" s="3">
        <v>68.78049</v>
      </c>
      <c r="J1237" s="3">
        <v>69.304435999999995</v>
      </c>
      <c r="K1237" s="3">
        <v>67.351523999999998</v>
      </c>
      <c r="L1237" s="3">
        <v>-19.1148463359274</v>
      </c>
    </row>
    <row r="1238" spans="1:12" ht="15" customHeight="1" x14ac:dyDescent="0.25">
      <c r="A1238" s="101">
        <v>44243</v>
      </c>
      <c r="B1238" s="3">
        <v>67.256259999999997</v>
      </c>
      <c r="C1238" s="99">
        <v>739817</v>
      </c>
      <c r="D1238" s="3">
        <v>-0.90502000000000704</v>
      </c>
      <c r="E1238" s="3">
        <v>-1.32776262417608</v>
      </c>
      <c r="F1238" s="3">
        <v>-1.32776262417608</v>
      </c>
      <c r="G1238" s="3">
        <v>67.256259999999997</v>
      </c>
      <c r="H1238" s="3">
        <v>-20.1888091747863</v>
      </c>
      <c r="I1238" s="3">
        <v>68.161280000000005</v>
      </c>
      <c r="J1238" s="3">
        <v>68.447059999999993</v>
      </c>
      <c r="K1238" s="3">
        <v>67.065740000000005</v>
      </c>
      <c r="L1238" s="3">
        <v>-20.1888091747863</v>
      </c>
    </row>
    <row r="1239" spans="1:12" ht="15" customHeight="1" x14ac:dyDescent="0.25">
      <c r="A1239" s="101">
        <v>44244</v>
      </c>
      <c r="B1239" s="3">
        <v>66.779944999999998</v>
      </c>
      <c r="C1239" s="99">
        <v>1162793</v>
      </c>
      <c r="D1239" s="3">
        <v>-0.47631499999999899</v>
      </c>
      <c r="E1239" s="3">
        <v>-0.70820916893089503</v>
      </c>
      <c r="F1239" s="3">
        <v>-0.70820916893089503</v>
      </c>
      <c r="G1239" s="3">
        <v>66.779944999999998</v>
      </c>
      <c r="H1239" s="3">
        <v>-20.754039346043399</v>
      </c>
      <c r="I1239" s="3">
        <v>67.399159999999995</v>
      </c>
      <c r="J1239" s="3">
        <v>67.732579999999999</v>
      </c>
      <c r="K1239" s="3">
        <v>66.160730000000001</v>
      </c>
      <c r="L1239" s="3">
        <v>-20.754039346043399</v>
      </c>
    </row>
    <row r="1240" spans="1:12" ht="15" customHeight="1" x14ac:dyDescent="0.25">
      <c r="A1240" s="101">
        <v>44245</v>
      </c>
      <c r="B1240" s="3">
        <v>64.303084999999996</v>
      </c>
      <c r="C1240" s="99">
        <v>1258343</v>
      </c>
      <c r="D1240" s="3">
        <v>-2.4768599999999998</v>
      </c>
      <c r="E1240" s="3">
        <v>-3.70898778068775</v>
      </c>
      <c r="F1240" s="3">
        <v>-3.70898778068775</v>
      </c>
      <c r="G1240" s="3">
        <v>64.303084999999996</v>
      </c>
      <c r="H1240" s="3">
        <v>-23.6932623433873</v>
      </c>
      <c r="I1240" s="3">
        <v>66.684685000000002</v>
      </c>
      <c r="J1240" s="3">
        <v>66.779944999999998</v>
      </c>
      <c r="K1240" s="3">
        <v>64.16019</v>
      </c>
      <c r="L1240" s="3">
        <v>-23.6932623433873</v>
      </c>
    </row>
    <row r="1241" spans="1:12" ht="15" customHeight="1" x14ac:dyDescent="0.25">
      <c r="A1241" s="101">
        <v>44246</v>
      </c>
      <c r="B1241" s="3">
        <v>65.541520000000006</v>
      </c>
      <c r="C1241" s="99">
        <v>1096337</v>
      </c>
      <c r="D1241" s="3">
        <v>1.238435</v>
      </c>
      <c r="E1241" s="3">
        <v>1.92593403566876</v>
      </c>
      <c r="F1241" s="3">
        <v>1.92593403566876</v>
      </c>
      <c r="G1241" s="3">
        <v>65.541520000000006</v>
      </c>
      <c r="H1241" s="3">
        <v>-22.2236449113501</v>
      </c>
      <c r="I1241" s="3">
        <v>64.541245000000004</v>
      </c>
      <c r="J1241" s="3">
        <v>66.589423999999994</v>
      </c>
      <c r="K1241" s="3">
        <v>64.541245000000004</v>
      </c>
      <c r="L1241" s="3">
        <v>-22.2236449113501</v>
      </c>
    </row>
    <row r="1242" spans="1:12" ht="15" customHeight="1" x14ac:dyDescent="0.25">
      <c r="A1242" s="101">
        <v>44249</v>
      </c>
      <c r="B1242" s="3">
        <v>67.113365000000002</v>
      </c>
      <c r="C1242" s="99">
        <v>1822467</v>
      </c>
      <c r="D1242" s="3">
        <v>1.5718449999999899</v>
      </c>
      <c r="E1242" s="3">
        <v>2.3982431289356598</v>
      </c>
      <c r="F1242" s="3">
        <v>2.3982431289356598</v>
      </c>
      <c r="G1242" s="3">
        <v>67.113365000000002</v>
      </c>
      <c r="H1242" s="3">
        <v>-20.3583788195</v>
      </c>
      <c r="I1242" s="3">
        <v>66.017840000000007</v>
      </c>
      <c r="J1242" s="3">
        <v>67.637320000000003</v>
      </c>
      <c r="K1242" s="3">
        <v>65.303359999999998</v>
      </c>
      <c r="L1242" s="3">
        <v>-20.3583788195</v>
      </c>
    </row>
    <row r="1243" spans="1:12" ht="15" customHeight="1" x14ac:dyDescent="0.25">
      <c r="A1243" s="101">
        <v>44250</v>
      </c>
      <c r="B1243" s="3">
        <v>65.398619999999994</v>
      </c>
      <c r="C1243" s="99">
        <v>1353530</v>
      </c>
      <c r="D1243" s="3">
        <v>-1.714745</v>
      </c>
      <c r="E1243" s="3">
        <v>-2.5549978011086201</v>
      </c>
      <c r="F1243" s="3">
        <v>-2.5549978011086201</v>
      </c>
      <c r="G1243" s="3">
        <v>65.398619999999994</v>
      </c>
      <c r="H1243" s="3">
        <v>-22.393220489429002</v>
      </c>
      <c r="I1243" s="3">
        <v>67.161000000000001</v>
      </c>
      <c r="J1243" s="3">
        <v>67.161000000000001</v>
      </c>
      <c r="K1243" s="3">
        <v>64.303084999999996</v>
      </c>
      <c r="L1243" s="3">
        <v>-22.393220489429002</v>
      </c>
    </row>
    <row r="1244" spans="1:12" ht="15" customHeight="1" x14ac:dyDescent="0.25">
      <c r="A1244" s="101">
        <v>44251</v>
      </c>
      <c r="B1244" s="3">
        <v>64.874669999999995</v>
      </c>
      <c r="C1244" s="99">
        <v>967761</v>
      </c>
      <c r="D1244" s="3">
        <v>-0.52394999999999903</v>
      </c>
      <c r="E1244" s="3">
        <v>-0.80116369427978196</v>
      </c>
      <c r="F1244" s="3">
        <v>-0.80116369427978196</v>
      </c>
      <c r="G1244" s="3">
        <v>64.874669999999995</v>
      </c>
      <c r="H1244" s="3">
        <v>-23.014977831167499</v>
      </c>
      <c r="I1244" s="3">
        <v>65.589150000000004</v>
      </c>
      <c r="J1244" s="3">
        <v>66.208370000000002</v>
      </c>
      <c r="K1244" s="3">
        <v>64.588880000000003</v>
      </c>
      <c r="L1244" s="3">
        <v>-23.014977831167499</v>
      </c>
    </row>
    <row r="1245" spans="1:12" ht="15" customHeight="1" x14ac:dyDescent="0.25">
      <c r="A1245" s="101">
        <v>44252</v>
      </c>
      <c r="B1245" s="3">
        <v>65.493889999999993</v>
      </c>
      <c r="C1245" s="99">
        <v>799652</v>
      </c>
      <c r="D1245" s="3">
        <v>0.61921999999999799</v>
      </c>
      <c r="E1245" s="3">
        <v>0.95448655076009103</v>
      </c>
      <c r="F1245" s="3">
        <v>0.95448655076009103</v>
      </c>
      <c r="G1245" s="3">
        <v>65.493889999999993</v>
      </c>
      <c r="H1245" s="3">
        <v>-22.2801661484663</v>
      </c>
      <c r="I1245" s="3">
        <v>65.350989999999996</v>
      </c>
      <c r="J1245" s="3">
        <v>66.113100000000003</v>
      </c>
      <c r="K1245" s="3">
        <v>64.969930000000005</v>
      </c>
      <c r="L1245" s="3">
        <v>-22.2801661484663</v>
      </c>
    </row>
    <row r="1246" spans="1:12" ht="15" customHeight="1" x14ac:dyDescent="0.25">
      <c r="A1246" s="101">
        <v>44253</v>
      </c>
      <c r="B1246" s="3">
        <v>65.493889999999993</v>
      </c>
      <c r="C1246" s="99">
        <v>1360731</v>
      </c>
      <c r="D1246" s="3"/>
      <c r="E1246" s="3"/>
      <c r="F1246" s="3"/>
      <c r="G1246" s="3">
        <v>65.493889999999993</v>
      </c>
      <c r="H1246" s="3">
        <v>-22.2801661484663</v>
      </c>
      <c r="I1246" s="3">
        <v>64.16019</v>
      </c>
      <c r="J1246" s="3">
        <v>65.68441</v>
      </c>
      <c r="K1246" s="3">
        <v>62.874130000000001</v>
      </c>
      <c r="L1246" s="3">
        <v>-22.2801661484663</v>
      </c>
    </row>
    <row r="1247" spans="1:12" ht="15" customHeight="1" x14ac:dyDescent="0.25">
      <c r="A1247" s="101">
        <v>44256</v>
      </c>
      <c r="B1247" s="3">
        <v>67.684960000000004</v>
      </c>
      <c r="C1247" s="99">
        <v>910163</v>
      </c>
      <c r="D1247" s="3">
        <v>2.1910700000000101</v>
      </c>
      <c r="E1247" s="3">
        <v>3.34545711057934</v>
      </c>
      <c r="F1247" s="3">
        <v>3.34545711057934</v>
      </c>
      <c r="G1247" s="3">
        <v>67.684960000000004</v>
      </c>
      <c r="H1247" s="3">
        <v>-19.6800824405497</v>
      </c>
      <c r="I1247" s="3">
        <v>66.017840000000007</v>
      </c>
      <c r="J1247" s="3">
        <v>68.066000000000003</v>
      </c>
      <c r="K1247" s="3">
        <v>66.017840000000007</v>
      </c>
      <c r="L1247" s="3">
        <v>-19.6800824405497</v>
      </c>
    </row>
    <row r="1248" spans="1:12" ht="15" customHeight="1" x14ac:dyDescent="0.25">
      <c r="A1248" s="101">
        <v>44257</v>
      </c>
      <c r="B1248" s="3">
        <v>67.113365000000002</v>
      </c>
      <c r="C1248" s="99">
        <v>903946</v>
      </c>
      <c r="D1248" s="3">
        <v>-0.57159500000000196</v>
      </c>
      <c r="E1248" s="3">
        <v>-0.84449337046221795</v>
      </c>
      <c r="F1248" s="3">
        <v>-0.84449337046221795</v>
      </c>
      <c r="G1248" s="3">
        <v>67.113365000000002</v>
      </c>
      <c r="H1248" s="3">
        <v>-20.3583788195</v>
      </c>
      <c r="I1248" s="3">
        <v>67.637320000000003</v>
      </c>
      <c r="J1248" s="3">
        <v>68.971016000000006</v>
      </c>
      <c r="K1248" s="3">
        <v>67.113365000000002</v>
      </c>
      <c r="L1248" s="3">
        <v>-20.3583788195</v>
      </c>
    </row>
    <row r="1249" spans="1:12" ht="15" customHeight="1" x14ac:dyDescent="0.25">
      <c r="A1249" s="101">
        <v>44258</v>
      </c>
      <c r="B1249" s="3">
        <v>69.542595000000006</v>
      </c>
      <c r="C1249" s="99">
        <v>1377952</v>
      </c>
      <c r="D1249" s="3">
        <v>2.42923</v>
      </c>
      <c r="E1249" s="3">
        <v>3.6195920141986502</v>
      </c>
      <c r="F1249" s="3">
        <v>3.6195920141986502</v>
      </c>
      <c r="G1249" s="3">
        <v>69.542595000000006</v>
      </c>
      <c r="H1249" s="3">
        <v>-17.475677059272201</v>
      </c>
      <c r="I1249" s="3">
        <v>67.161000000000001</v>
      </c>
      <c r="J1249" s="3">
        <v>70.114180000000005</v>
      </c>
      <c r="K1249" s="3">
        <v>67.161000000000001</v>
      </c>
      <c r="L1249" s="3">
        <v>-17.475677059272201</v>
      </c>
    </row>
    <row r="1250" spans="1:12" ht="15" customHeight="1" x14ac:dyDescent="0.25">
      <c r="A1250" s="101">
        <v>44259</v>
      </c>
      <c r="B1250" s="3">
        <v>68.018379999999993</v>
      </c>
      <c r="C1250" s="99">
        <v>901915</v>
      </c>
      <c r="D1250" s="3">
        <v>-1.5242150000000101</v>
      </c>
      <c r="E1250" s="3">
        <v>-2.1917718198465401</v>
      </c>
      <c r="F1250" s="3">
        <v>-2.1917718198465401</v>
      </c>
      <c r="G1250" s="3">
        <v>68.018379999999993</v>
      </c>
      <c r="H1250" s="3">
        <v>-19.284421914006298</v>
      </c>
      <c r="I1250" s="3">
        <v>69.066280000000006</v>
      </c>
      <c r="J1250" s="3">
        <v>69.209175000000002</v>
      </c>
      <c r="K1250" s="3">
        <v>67.399159999999995</v>
      </c>
      <c r="L1250" s="3">
        <v>-19.284421914006298</v>
      </c>
    </row>
    <row r="1251" spans="1:12" ht="15" customHeight="1" x14ac:dyDescent="0.25">
      <c r="A1251" s="101">
        <v>44260</v>
      </c>
      <c r="B1251" s="3">
        <v>65.827309999999997</v>
      </c>
      <c r="C1251" s="99">
        <v>979743</v>
      </c>
      <c r="D1251" s="3">
        <v>-2.1910699999999901</v>
      </c>
      <c r="E1251" s="3">
        <v>-3.2212910686787799</v>
      </c>
      <c r="F1251" s="3">
        <v>-3.2212910686787799</v>
      </c>
      <c r="G1251" s="3">
        <v>65.827309999999997</v>
      </c>
      <c r="H1251" s="3">
        <v>-21.884505621922798</v>
      </c>
      <c r="I1251" s="3">
        <v>67.399159999999995</v>
      </c>
      <c r="J1251" s="3">
        <v>67.637320000000003</v>
      </c>
      <c r="K1251" s="3">
        <v>65.68441</v>
      </c>
      <c r="L1251" s="3">
        <v>-21.884505621922798</v>
      </c>
    </row>
    <row r="1252" spans="1:12" ht="15" customHeight="1" x14ac:dyDescent="0.25">
      <c r="A1252" s="101">
        <v>44263</v>
      </c>
      <c r="B1252" s="3">
        <v>67.113365000000002</v>
      </c>
      <c r="C1252" s="99">
        <v>903656</v>
      </c>
      <c r="D1252" s="3">
        <v>1.2860549999999999</v>
      </c>
      <c r="E1252" s="3">
        <v>1.95368001517912</v>
      </c>
      <c r="F1252" s="3">
        <v>1.95368001517912</v>
      </c>
      <c r="G1252" s="3">
        <v>67.113365000000002</v>
      </c>
      <c r="H1252" s="3">
        <v>-20.3583788195</v>
      </c>
      <c r="I1252" s="3">
        <v>65.874939999999995</v>
      </c>
      <c r="J1252" s="3">
        <v>67.399159999999995</v>
      </c>
      <c r="K1252" s="3">
        <v>65.16046</v>
      </c>
      <c r="L1252" s="3">
        <v>-20.3583788195</v>
      </c>
    </row>
    <row r="1253" spans="1:12" ht="15" customHeight="1" x14ac:dyDescent="0.25">
      <c r="A1253" s="101">
        <v>44264</v>
      </c>
      <c r="B1253" s="3">
        <v>67.923119999999997</v>
      </c>
      <c r="C1253" s="99">
        <v>517650.99999999901</v>
      </c>
      <c r="D1253" s="3">
        <v>0.80975499999999501</v>
      </c>
      <c r="E1253" s="3">
        <v>1.20654805492168</v>
      </c>
      <c r="F1253" s="3">
        <v>1.20654805492168</v>
      </c>
      <c r="G1253" s="3">
        <v>67.923119999999997</v>
      </c>
      <c r="H1253" s="3">
        <v>-19.3974643882386</v>
      </c>
      <c r="I1253" s="3">
        <v>66.922843999999998</v>
      </c>
      <c r="J1253" s="3">
        <v>68.256540000000001</v>
      </c>
      <c r="K1253" s="3">
        <v>66.684685000000002</v>
      </c>
      <c r="L1253" s="3">
        <v>-19.3974643882386</v>
      </c>
    </row>
    <row r="1254" spans="1:12" ht="15" customHeight="1" x14ac:dyDescent="0.25">
      <c r="A1254" s="101">
        <v>44265</v>
      </c>
      <c r="B1254" s="3">
        <v>67.542060000000006</v>
      </c>
      <c r="C1254" s="99">
        <v>860559</v>
      </c>
      <c r="D1254" s="3">
        <v>-0.38105999999999002</v>
      </c>
      <c r="E1254" s="3">
        <v>-0.56101663174481498</v>
      </c>
      <c r="F1254" s="3">
        <v>-0.56101663174481498</v>
      </c>
      <c r="G1254" s="3">
        <v>67.542060000000006</v>
      </c>
      <c r="H1254" s="3">
        <v>-19.849658018628599</v>
      </c>
      <c r="I1254" s="3">
        <v>67.827839999999995</v>
      </c>
      <c r="J1254" s="3">
        <v>68.018379999999993</v>
      </c>
      <c r="K1254" s="3">
        <v>66.732315</v>
      </c>
      <c r="L1254" s="3">
        <v>-19.849658018628599</v>
      </c>
    </row>
    <row r="1255" spans="1:12" ht="15" customHeight="1" x14ac:dyDescent="0.25">
      <c r="A1255" s="101">
        <v>44266</v>
      </c>
      <c r="B1255" s="3">
        <v>69.256805</v>
      </c>
      <c r="C1255" s="99">
        <v>1123398</v>
      </c>
      <c r="D1255" s="3">
        <v>1.71474499999999</v>
      </c>
      <c r="E1255" s="3">
        <v>2.5387810203005099</v>
      </c>
      <c r="F1255" s="3">
        <v>2.5387810203005099</v>
      </c>
      <c r="G1255" s="3">
        <v>69.256805</v>
      </c>
      <c r="H1255" s="3">
        <v>-17.814816348699601</v>
      </c>
      <c r="I1255" s="3">
        <v>68.78049</v>
      </c>
      <c r="J1255" s="3">
        <v>69.828389999999999</v>
      </c>
      <c r="K1255" s="3">
        <v>68.256540000000001</v>
      </c>
      <c r="L1255" s="3">
        <v>-17.814816348699601</v>
      </c>
    </row>
    <row r="1256" spans="1:12" ht="15" customHeight="1" x14ac:dyDescent="0.25">
      <c r="A1256" s="101">
        <v>44267</v>
      </c>
      <c r="B1256" s="3">
        <v>68.685220000000001</v>
      </c>
      <c r="C1256" s="99">
        <v>858413</v>
      </c>
      <c r="D1256" s="3">
        <v>-0.57158499999999801</v>
      </c>
      <c r="E1256" s="3">
        <v>-0.82531240070920997</v>
      </c>
      <c r="F1256" s="3">
        <v>-0.82531240070920997</v>
      </c>
      <c r="G1256" s="3">
        <v>68.685220000000001</v>
      </c>
      <c r="H1256" s="3">
        <v>-18.493100860919402</v>
      </c>
      <c r="I1256" s="3">
        <v>69.161545000000004</v>
      </c>
      <c r="J1256" s="3">
        <v>70.352339999999998</v>
      </c>
      <c r="K1256" s="3">
        <v>68.447059999999993</v>
      </c>
      <c r="L1256" s="3">
        <v>-18.493100860919402</v>
      </c>
    </row>
    <row r="1257" spans="1:12" ht="15" customHeight="1" x14ac:dyDescent="0.25">
      <c r="A1257" s="101">
        <v>44270</v>
      </c>
      <c r="B1257" s="3">
        <v>70.018919999999994</v>
      </c>
      <c r="C1257" s="99">
        <v>777779</v>
      </c>
      <c r="D1257" s="3">
        <v>1.3336999999999899</v>
      </c>
      <c r="E1257" s="3">
        <v>1.9417569019943399</v>
      </c>
      <c r="F1257" s="3">
        <v>1.9417569019943399</v>
      </c>
      <c r="G1257" s="3">
        <v>70.018919999999994</v>
      </c>
      <c r="H1257" s="3">
        <v>-16.910435021284702</v>
      </c>
      <c r="I1257" s="3">
        <v>69.066280000000006</v>
      </c>
      <c r="J1257" s="3">
        <v>70.828659999999999</v>
      </c>
      <c r="K1257" s="3">
        <v>69.066280000000006</v>
      </c>
      <c r="L1257" s="3">
        <v>-16.910435021284702</v>
      </c>
    </row>
    <row r="1258" spans="1:12" ht="15" customHeight="1" x14ac:dyDescent="0.25">
      <c r="A1258" s="101">
        <v>44271</v>
      </c>
      <c r="B1258" s="3">
        <v>72.019454999999994</v>
      </c>
      <c r="C1258" s="99">
        <v>855842</v>
      </c>
      <c r="D1258" s="3">
        <v>2.00053499999999</v>
      </c>
      <c r="E1258" s="3">
        <v>2.8571349001098501</v>
      </c>
      <c r="F1258" s="3">
        <v>2.8571349001098501</v>
      </c>
      <c r="G1258" s="3">
        <v>72.019454999999994</v>
      </c>
      <c r="H1258" s="3">
        <v>-14.536454061928399</v>
      </c>
      <c r="I1258" s="3">
        <v>70.399969999999996</v>
      </c>
      <c r="J1258" s="3">
        <v>72.495769999999993</v>
      </c>
      <c r="K1258" s="3">
        <v>70.30471</v>
      </c>
      <c r="L1258" s="3">
        <v>-14.536454061928399</v>
      </c>
    </row>
    <row r="1259" spans="1:12" ht="15" customHeight="1" x14ac:dyDescent="0.25">
      <c r="A1259" s="101">
        <v>44272</v>
      </c>
      <c r="B1259" s="3">
        <v>71.82893</v>
      </c>
      <c r="C1259" s="99">
        <v>602039</v>
      </c>
      <c r="D1259" s="3">
        <v>-0.19052499999999301</v>
      </c>
      <c r="E1259" s="3">
        <v>-0.264546572867008</v>
      </c>
      <c r="F1259" s="3">
        <v>-0.264546572867008</v>
      </c>
      <c r="G1259" s="3">
        <v>71.82893</v>
      </c>
      <c r="H1259" s="3">
        <v>-14.762544943758201</v>
      </c>
      <c r="I1259" s="3">
        <v>72.019454999999994</v>
      </c>
      <c r="J1259" s="3">
        <v>72.305250000000001</v>
      </c>
      <c r="K1259" s="3">
        <v>71.019189999999995</v>
      </c>
      <c r="L1259" s="3">
        <v>-14.762544943758201</v>
      </c>
    </row>
    <row r="1260" spans="1:12" ht="15" customHeight="1" x14ac:dyDescent="0.25">
      <c r="A1260" s="101">
        <v>44273</v>
      </c>
      <c r="B1260" s="3">
        <v>72.495769999999993</v>
      </c>
      <c r="C1260" s="99">
        <v>772491</v>
      </c>
      <c r="D1260" s="3">
        <v>0.66683999999999299</v>
      </c>
      <c r="E1260" s="3">
        <v>0.92837245382884004</v>
      </c>
      <c r="F1260" s="3">
        <v>0.92837245382884004</v>
      </c>
      <c r="G1260" s="3">
        <v>72.495769999999993</v>
      </c>
      <c r="H1260" s="3">
        <v>-13.9712238906713</v>
      </c>
      <c r="I1260" s="3">
        <v>71.971829999999997</v>
      </c>
      <c r="J1260" s="3">
        <v>73.305520000000001</v>
      </c>
      <c r="K1260" s="3">
        <v>71.82893</v>
      </c>
      <c r="L1260" s="3">
        <v>-13.9712238906713</v>
      </c>
    </row>
    <row r="1261" spans="1:12" ht="15" customHeight="1" x14ac:dyDescent="0.25">
      <c r="A1261" s="101">
        <v>44274</v>
      </c>
      <c r="B1261" s="3">
        <v>73.591310000000007</v>
      </c>
      <c r="C1261" s="99">
        <v>995389</v>
      </c>
      <c r="D1261" s="3">
        <v>1.09553999999999</v>
      </c>
      <c r="E1261" s="3">
        <v>1.51117782458203</v>
      </c>
      <c r="F1261" s="3">
        <v>1.51117782458203</v>
      </c>
      <c r="G1261" s="3">
        <v>73.591310000000007</v>
      </c>
      <c r="H1261" s="3">
        <v>-12.671176103347801</v>
      </c>
      <c r="I1261" s="3">
        <v>72.400509999999997</v>
      </c>
      <c r="J1261" s="3">
        <v>73.924735999999996</v>
      </c>
      <c r="K1261" s="3">
        <v>72.162350000000004</v>
      </c>
      <c r="L1261" s="3">
        <v>-12.671176103347801</v>
      </c>
    </row>
    <row r="1262" spans="1:12" ht="15" customHeight="1" x14ac:dyDescent="0.25">
      <c r="A1262" s="101">
        <v>44277</v>
      </c>
      <c r="B1262" s="3">
        <v>71.209720000000004</v>
      </c>
      <c r="C1262" s="99">
        <v>1318333</v>
      </c>
      <c r="D1262" s="3">
        <v>-2.3815899999999801</v>
      </c>
      <c r="E1262" s="3">
        <v>-3.2362380830019002</v>
      </c>
      <c r="F1262" s="3">
        <v>-3.2362380830019002</v>
      </c>
      <c r="G1262" s="3">
        <v>71.209720000000004</v>
      </c>
      <c r="H1262" s="3">
        <v>-15.4973447597289</v>
      </c>
      <c r="I1262" s="3">
        <v>72.019454999999994</v>
      </c>
      <c r="J1262" s="3">
        <v>72.305250000000001</v>
      </c>
      <c r="K1262" s="3">
        <v>70.828659999999999</v>
      </c>
      <c r="L1262" s="3">
        <v>-15.4973447597289</v>
      </c>
    </row>
    <row r="1263" spans="1:12" ht="15" customHeight="1" x14ac:dyDescent="0.25">
      <c r="A1263" s="101">
        <v>44278</v>
      </c>
      <c r="B1263" s="3">
        <v>71.638400000000004</v>
      </c>
      <c r="C1263" s="99">
        <v>833499</v>
      </c>
      <c r="D1263" s="3">
        <v>0.42867999999999901</v>
      </c>
      <c r="E1263" s="3">
        <v>0.60199646902137005</v>
      </c>
      <c r="F1263" s="3">
        <v>0.60199646902137005</v>
      </c>
      <c r="G1263" s="3">
        <v>71.638400000000004</v>
      </c>
      <c r="H1263" s="3">
        <v>-14.9886417589532</v>
      </c>
      <c r="I1263" s="3">
        <v>71.114456000000004</v>
      </c>
      <c r="J1263" s="3">
        <v>71.924194</v>
      </c>
      <c r="K1263" s="3">
        <v>70.30471</v>
      </c>
      <c r="L1263" s="3">
        <v>-14.9886417589532</v>
      </c>
    </row>
    <row r="1264" spans="1:12" ht="15" customHeight="1" x14ac:dyDescent="0.25">
      <c r="A1264" s="101">
        <v>44279</v>
      </c>
      <c r="B1264" s="3">
        <v>73.067359999999994</v>
      </c>
      <c r="C1264" s="99">
        <v>997451</v>
      </c>
      <c r="D1264" s="3">
        <v>1.42895999999998</v>
      </c>
      <c r="E1264" s="3">
        <v>1.99468441506229</v>
      </c>
      <c r="F1264" s="3">
        <v>1.99468441506229</v>
      </c>
      <c r="G1264" s="3">
        <v>73.067359999999994</v>
      </c>
      <c r="H1264" s="3">
        <v>-13.2929334450863</v>
      </c>
      <c r="I1264" s="3">
        <v>71.447875999999994</v>
      </c>
      <c r="J1264" s="3">
        <v>73.543679999999995</v>
      </c>
      <c r="K1264" s="3">
        <v>70.828659999999999</v>
      </c>
      <c r="L1264" s="3">
        <v>-13.2929334450863</v>
      </c>
    </row>
    <row r="1265" spans="1:12" ht="15" customHeight="1" x14ac:dyDescent="0.25">
      <c r="A1265" s="101">
        <v>44280</v>
      </c>
      <c r="B1265" s="3">
        <v>74.115264999999994</v>
      </c>
      <c r="C1265" s="99">
        <v>832870</v>
      </c>
      <c r="D1265" s="3">
        <v>1.0479050000000001</v>
      </c>
      <c r="E1265" s="3">
        <v>1.43416294224945</v>
      </c>
      <c r="F1265" s="3">
        <v>1.43416294224945</v>
      </c>
      <c r="G1265" s="3">
        <v>74.115264999999994</v>
      </c>
      <c r="H1265" s="3">
        <v>-12.049412828244099</v>
      </c>
      <c r="I1265" s="3">
        <v>73.114990000000006</v>
      </c>
      <c r="J1265" s="3">
        <v>74.734474000000006</v>
      </c>
      <c r="K1265" s="3">
        <v>72.781570000000002</v>
      </c>
      <c r="L1265" s="3">
        <v>-12.049412828244099</v>
      </c>
    </row>
    <row r="1266" spans="1:12" ht="15" customHeight="1" x14ac:dyDescent="0.25">
      <c r="A1266" s="101">
        <v>44281</v>
      </c>
      <c r="B1266" s="3">
        <v>77.020804999999996</v>
      </c>
      <c r="C1266" s="99">
        <v>940391</v>
      </c>
      <c r="D1266" s="3">
        <v>2.9055399999999998</v>
      </c>
      <c r="E1266" s="3">
        <v>3.9202990099273101</v>
      </c>
      <c r="F1266" s="3">
        <v>3.9202990099273101</v>
      </c>
      <c r="G1266" s="3">
        <v>77.020804999999996</v>
      </c>
      <c r="H1266" s="3">
        <v>-8.60148683012455</v>
      </c>
      <c r="I1266" s="3">
        <v>74.734474000000006</v>
      </c>
      <c r="J1266" s="3">
        <v>77.592389999999995</v>
      </c>
      <c r="K1266" s="3">
        <v>74.734474000000006</v>
      </c>
      <c r="L1266" s="3">
        <v>-8.60148683012455</v>
      </c>
    </row>
    <row r="1267" spans="1:12" ht="15" customHeight="1" x14ac:dyDescent="0.25">
      <c r="A1267" s="101">
        <v>44284</v>
      </c>
      <c r="B1267" s="3">
        <v>75.544219999999996</v>
      </c>
      <c r="C1267" s="99">
        <v>603013</v>
      </c>
      <c r="D1267" s="3">
        <v>-1.476585</v>
      </c>
      <c r="E1267" s="3">
        <v>-1.9171248599647801</v>
      </c>
      <c r="F1267" s="3">
        <v>-1.9171248599647801</v>
      </c>
      <c r="G1267" s="3">
        <v>75.544219999999996</v>
      </c>
      <c r="H1267" s="3">
        <v>-10.353710447742399</v>
      </c>
      <c r="I1267" s="3">
        <v>77.401859999999999</v>
      </c>
      <c r="J1267" s="3">
        <v>77.544759999999997</v>
      </c>
      <c r="K1267" s="3">
        <v>75.496589999999998</v>
      </c>
      <c r="L1267" s="3">
        <v>-10.353710447742399</v>
      </c>
    </row>
    <row r="1268" spans="1:12" ht="15" customHeight="1" x14ac:dyDescent="0.25">
      <c r="A1268" s="101">
        <v>44285</v>
      </c>
      <c r="B1268" s="3">
        <v>76.258700000000005</v>
      </c>
      <c r="C1268" s="99">
        <v>362357</v>
      </c>
      <c r="D1268" s="3">
        <v>0.714480000000008</v>
      </c>
      <c r="E1268" s="3">
        <v>0.94577718851291903</v>
      </c>
      <c r="F1268" s="3">
        <v>0.94577718851291903</v>
      </c>
      <c r="G1268" s="3">
        <v>76.258700000000005</v>
      </c>
      <c r="H1268" s="3">
        <v>-9.5058562908089392</v>
      </c>
      <c r="I1268" s="3">
        <v>75.830010000000001</v>
      </c>
      <c r="J1268" s="3">
        <v>76.830284000000006</v>
      </c>
      <c r="K1268" s="3">
        <v>75.639489999999995</v>
      </c>
      <c r="L1268" s="3">
        <v>-9.5058562908089392</v>
      </c>
    </row>
    <row r="1269" spans="1:12" ht="15" customHeight="1" x14ac:dyDescent="0.25">
      <c r="A1269" s="101">
        <v>44286</v>
      </c>
      <c r="B1269" s="3">
        <v>77.211340000000007</v>
      </c>
      <c r="C1269" s="99">
        <v>622526</v>
      </c>
      <c r="D1269" s="3">
        <v>0.95264000000000204</v>
      </c>
      <c r="E1269" s="3">
        <v>1.2492214003123601</v>
      </c>
      <c r="F1269" s="3">
        <v>1.2492214003123601</v>
      </c>
      <c r="G1269" s="3">
        <v>77.211340000000007</v>
      </c>
      <c r="H1269" s="3">
        <v>-8.3753840815643006</v>
      </c>
      <c r="I1269" s="3">
        <v>76.353966</v>
      </c>
      <c r="J1269" s="3">
        <v>77.973439999999997</v>
      </c>
      <c r="K1269" s="3">
        <v>76.211070000000007</v>
      </c>
      <c r="L1269" s="3">
        <v>-8.3753840815643006</v>
      </c>
    </row>
    <row r="1270" spans="1:12" ht="15" customHeight="1" x14ac:dyDescent="0.25">
      <c r="A1270" s="101">
        <v>44287</v>
      </c>
      <c r="B1270" s="3">
        <v>78.497399999999999</v>
      </c>
      <c r="C1270" s="99">
        <v>378189</v>
      </c>
      <c r="D1270" s="3">
        <v>1.28605999999999</v>
      </c>
      <c r="E1270" s="3">
        <v>1.6656361617347799</v>
      </c>
      <c r="F1270" s="3">
        <v>1.6656361617347799</v>
      </c>
      <c r="G1270" s="3">
        <v>78.497399999999999</v>
      </c>
      <c r="H1270" s="3">
        <v>-6.8492513457762296</v>
      </c>
      <c r="I1270" s="3">
        <v>77.640020000000007</v>
      </c>
      <c r="J1270" s="3">
        <v>78.545029999999997</v>
      </c>
      <c r="K1270" s="3">
        <v>77.4495</v>
      </c>
      <c r="L1270" s="3">
        <v>-6.8492513457762296</v>
      </c>
    </row>
    <row r="1271" spans="1:12" ht="15" customHeight="1" x14ac:dyDescent="0.25">
      <c r="A1271" s="101">
        <v>44292</v>
      </c>
      <c r="B1271" s="3">
        <v>79.450035</v>
      </c>
      <c r="C1271" s="99">
        <v>702606</v>
      </c>
      <c r="D1271" s="3">
        <v>0.95263500000000001</v>
      </c>
      <c r="E1271" s="3">
        <v>1.21358796597084</v>
      </c>
      <c r="F1271" s="3">
        <v>1.21358796597084</v>
      </c>
      <c r="G1271" s="3">
        <v>79.450035</v>
      </c>
      <c r="H1271" s="3">
        <v>-5.7187850698968203</v>
      </c>
      <c r="I1271" s="3">
        <v>78.592659999999995</v>
      </c>
      <c r="J1271" s="3">
        <v>80.021619999999999</v>
      </c>
      <c r="K1271" s="3">
        <v>78.592659999999995</v>
      </c>
      <c r="L1271" s="3">
        <v>-5.7187850698968203</v>
      </c>
    </row>
    <row r="1272" spans="1:12" ht="15" customHeight="1" x14ac:dyDescent="0.25">
      <c r="A1272" s="101">
        <v>44293</v>
      </c>
      <c r="B1272" s="3">
        <v>79.735825000000006</v>
      </c>
      <c r="C1272" s="99">
        <v>578255</v>
      </c>
      <c r="D1272" s="3">
        <v>0.28579000000000498</v>
      </c>
      <c r="E1272" s="3">
        <v>0.35971035129185303</v>
      </c>
      <c r="F1272" s="3">
        <v>0.35971035129185303</v>
      </c>
      <c r="G1272" s="3">
        <v>79.735825000000006</v>
      </c>
      <c r="H1272" s="3">
        <v>-5.3796457804695104</v>
      </c>
      <c r="I1272" s="3">
        <v>79.497664999999998</v>
      </c>
      <c r="J1272" s="3">
        <v>80.307410000000004</v>
      </c>
      <c r="K1272" s="3">
        <v>78.878456</v>
      </c>
      <c r="L1272" s="3">
        <v>-5.3796457804695104</v>
      </c>
    </row>
    <row r="1273" spans="1:12" ht="15" customHeight="1" x14ac:dyDescent="0.25">
      <c r="A1273" s="101">
        <v>44294</v>
      </c>
      <c r="B1273" s="3">
        <v>81.450580000000002</v>
      </c>
      <c r="C1273" s="99">
        <v>551175</v>
      </c>
      <c r="D1273" s="3">
        <v>1.71475499999999</v>
      </c>
      <c r="E1273" s="3">
        <v>2.15054525365478</v>
      </c>
      <c r="F1273" s="3">
        <v>2.15054525365478</v>
      </c>
      <c r="G1273" s="3">
        <v>81.450580000000002</v>
      </c>
      <c r="H1273" s="3">
        <v>-3.3447922438100401</v>
      </c>
      <c r="I1273" s="3">
        <v>79.926349999999999</v>
      </c>
      <c r="J1273" s="3">
        <v>81.498215000000002</v>
      </c>
      <c r="K1273" s="3">
        <v>79.783460000000005</v>
      </c>
      <c r="L1273" s="3">
        <v>-3.3447922438100401</v>
      </c>
    </row>
    <row r="1274" spans="1:12" ht="15" customHeight="1" x14ac:dyDescent="0.25">
      <c r="A1274" s="101">
        <v>44295</v>
      </c>
      <c r="B1274" s="3">
        <v>80.450299999999999</v>
      </c>
      <c r="C1274" s="99">
        <v>518705</v>
      </c>
      <c r="D1274" s="3">
        <v>-1.0002800000000001</v>
      </c>
      <c r="E1274" s="3">
        <v>-1.2280821081936999</v>
      </c>
      <c r="F1274" s="3">
        <v>-1.2280821081936999</v>
      </c>
      <c r="G1274" s="3">
        <v>80.450299999999999</v>
      </c>
      <c r="H1274" s="3">
        <v>-4.5317975569012701</v>
      </c>
      <c r="I1274" s="3">
        <v>81.498215000000002</v>
      </c>
      <c r="J1274" s="3">
        <v>82.736639999999994</v>
      </c>
      <c r="K1274" s="3">
        <v>80.402680000000004</v>
      </c>
      <c r="L1274" s="3">
        <v>-4.5317975569012701</v>
      </c>
    </row>
    <row r="1275" spans="1:12" ht="15" customHeight="1" x14ac:dyDescent="0.25">
      <c r="A1275" s="101">
        <v>44298</v>
      </c>
      <c r="B1275" s="3">
        <v>78.687929999999994</v>
      </c>
      <c r="C1275" s="99">
        <v>697068</v>
      </c>
      <c r="D1275" s="3">
        <v>-1.76237</v>
      </c>
      <c r="E1275" s="3">
        <v>-2.19063198024122</v>
      </c>
      <c r="F1275" s="3">
        <v>-2.19063198024122</v>
      </c>
      <c r="G1275" s="3">
        <v>78.687929999999994</v>
      </c>
      <c r="H1275" s="3">
        <v>-6.6231545305812203</v>
      </c>
      <c r="I1275" s="3">
        <v>80.831360000000004</v>
      </c>
      <c r="J1275" s="3">
        <v>80.831360000000004</v>
      </c>
      <c r="K1275" s="3">
        <v>78.402140000000003</v>
      </c>
      <c r="L1275" s="3">
        <v>-6.6231545305812203</v>
      </c>
    </row>
    <row r="1276" spans="1:12" ht="15" customHeight="1" x14ac:dyDescent="0.25">
      <c r="A1276" s="101">
        <v>44299</v>
      </c>
      <c r="B1276" s="3">
        <v>79.116614999999996</v>
      </c>
      <c r="C1276" s="99">
        <v>850028</v>
      </c>
      <c r="D1276" s="3">
        <v>0.42868500000000098</v>
      </c>
      <c r="E1276" s="3">
        <v>0.54479130407929499</v>
      </c>
      <c r="F1276" s="3">
        <v>0.54479130407929499</v>
      </c>
      <c r="G1276" s="3">
        <v>79.116614999999996</v>
      </c>
      <c r="H1276" s="3">
        <v>-6.1144455964402704</v>
      </c>
      <c r="I1276" s="3">
        <v>78.687929999999994</v>
      </c>
      <c r="J1276" s="3">
        <v>79.640563999999998</v>
      </c>
      <c r="K1276" s="3">
        <v>77.735280000000003</v>
      </c>
      <c r="L1276" s="3">
        <v>-6.1144455964402704</v>
      </c>
    </row>
    <row r="1277" spans="1:12" ht="15" customHeight="1" x14ac:dyDescent="0.25">
      <c r="A1277" s="101">
        <v>44300</v>
      </c>
      <c r="B1277" s="3">
        <v>80.164519999999996</v>
      </c>
      <c r="C1277" s="99">
        <v>451627</v>
      </c>
      <c r="D1277" s="3">
        <v>1.0479050000000001</v>
      </c>
      <c r="E1277" s="3">
        <v>1.32450686875316</v>
      </c>
      <c r="F1277" s="3">
        <v>1.32450686875316</v>
      </c>
      <c r="G1277" s="3">
        <v>80.164519999999996</v>
      </c>
      <c r="H1277" s="3">
        <v>-4.8709249795981204</v>
      </c>
      <c r="I1277" s="3">
        <v>79.021349999999998</v>
      </c>
      <c r="J1277" s="3">
        <v>80.450299999999999</v>
      </c>
      <c r="K1277" s="3">
        <v>79.021349999999998</v>
      </c>
      <c r="L1277" s="3">
        <v>-4.8709249795981204</v>
      </c>
    </row>
    <row r="1278" spans="1:12" ht="15" customHeight="1" x14ac:dyDescent="0.25">
      <c r="A1278" s="101">
        <v>44301</v>
      </c>
      <c r="B1278" s="3">
        <v>80.307410000000004</v>
      </c>
      <c r="C1278" s="99">
        <v>501584</v>
      </c>
      <c r="D1278" s="3">
        <v>0.14289000000000801</v>
      </c>
      <c r="E1278" s="3">
        <v>0.17824593723010301</v>
      </c>
      <c r="F1278" s="3">
        <v>0.17824593723010301</v>
      </c>
      <c r="G1278" s="3">
        <v>80.307410000000004</v>
      </c>
      <c r="H1278" s="3">
        <v>-4.7013612682496904</v>
      </c>
      <c r="I1278" s="3">
        <v>80.164519999999996</v>
      </c>
      <c r="J1278" s="3">
        <v>81.307680000000005</v>
      </c>
      <c r="K1278" s="3">
        <v>79.973979999999997</v>
      </c>
      <c r="L1278" s="3">
        <v>-4.7013612682496904</v>
      </c>
    </row>
    <row r="1279" spans="1:12" ht="15" customHeight="1" x14ac:dyDescent="0.25">
      <c r="A1279" s="101">
        <v>44302</v>
      </c>
      <c r="B1279" s="3">
        <v>80.069249999999997</v>
      </c>
      <c r="C1279" s="99">
        <v>680496</v>
      </c>
      <c r="D1279" s="3">
        <v>-0.238160000000007</v>
      </c>
      <c r="E1279" s="3">
        <v>-0.29656042947967498</v>
      </c>
      <c r="F1279" s="3">
        <v>-0.29656042947967498</v>
      </c>
      <c r="G1279" s="3">
        <v>80.069249999999997</v>
      </c>
      <c r="H1279" s="3">
        <v>-4.9839793205608602</v>
      </c>
      <c r="I1279" s="3">
        <v>80.640839999999997</v>
      </c>
      <c r="J1279" s="3">
        <v>81.307680000000005</v>
      </c>
      <c r="K1279" s="3">
        <v>79.831090000000003</v>
      </c>
      <c r="L1279" s="3">
        <v>-4.9839793205608602</v>
      </c>
    </row>
    <row r="1280" spans="1:12" ht="15" customHeight="1" x14ac:dyDescent="0.25">
      <c r="A1280" s="101">
        <v>44305</v>
      </c>
      <c r="B1280" s="3">
        <v>81.593474999999998</v>
      </c>
      <c r="C1280" s="99">
        <v>1416458</v>
      </c>
      <c r="D1280" s="3">
        <v>1.5242249999999999</v>
      </c>
      <c r="E1280" s="3">
        <v>1.90363341732313</v>
      </c>
      <c r="F1280" s="3">
        <v>1.90363341732313</v>
      </c>
      <c r="G1280" s="3">
        <v>81.593474999999998</v>
      </c>
      <c r="H1280" s="3">
        <v>-3.17522259909639</v>
      </c>
      <c r="I1280" s="3">
        <v>80.164519999999996</v>
      </c>
      <c r="J1280" s="3">
        <v>84.0227</v>
      </c>
      <c r="K1280" s="3">
        <v>80.164519999999996</v>
      </c>
      <c r="L1280" s="3">
        <v>-3.17522259909639</v>
      </c>
    </row>
    <row r="1281" spans="1:12" ht="15" customHeight="1" x14ac:dyDescent="0.25">
      <c r="A1281" s="101">
        <v>44306</v>
      </c>
      <c r="B1281" s="3">
        <v>76.830284000000006</v>
      </c>
      <c r="C1281" s="99">
        <v>1732585</v>
      </c>
      <c r="D1281" s="3">
        <v>-4.7631909999999902</v>
      </c>
      <c r="E1281" s="3">
        <v>-5.8377106747812704</v>
      </c>
      <c r="F1281" s="3">
        <v>-5.8377106747812704</v>
      </c>
      <c r="G1281" s="3">
        <v>76.830284000000006</v>
      </c>
      <c r="H1281" s="3">
        <v>-8.8275729652621493</v>
      </c>
      <c r="I1281" s="3">
        <v>81.498215000000002</v>
      </c>
      <c r="J1281" s="3">
        <v>81.926895000000002</v>
      </c>
      <c r="K1281" s="3">
        <v>76.639750000000006</v>
      </c>
      <c r="L1281" s="3">
        <v>-8.8275729652621493</v>
      </c>
    </row>
    <row r="1282" spans="1:12" ht="15" customHeight="1" x14ac:dyDescent="0.25">
      <c r="A1282" s="101">
        <v>44307</v>
      </c>
      <c r="B1282" s="3">
        <v>75.020269999999996</v>
      </c>
      <c r="C1282" s="99">
        <v>776367</v>
      </c>
      <c r="D1282" s="3">
        <v>-1.810014</v>
      </c>
      <c r="E1282" s="3">
        <v>-2.3558600928769202</v>
      </c>
      <c r="F1282" s="3">
        <v>-2.3558600928769202</v>
      </c>
      <c r="G1282" s="3">
        <v>75.020269999999996</v>
      </c>
      <c r="H1282" s="3">
        <v>-10.975467789480801</v>
      </c>
      <c r="I1282" s="3">
        <v>76.973179999999999</v>
      </c>
      <c r="J1282" s="3">
        <v>77.401859999999999</v>
      </c>
      <c r="K1282" s="3">
        <v>74.686843999999994</v>
      </c>
      <c r="L1282" s="3">
        <v>-10.975467789480801</v>
      </c>
    </row>
    <row r="1283" spans="1:12" ht="15" customHeight="1" x14ac:dyDescent="0.25">
      <c r="A1283" s="101">
        <v>44308</v>
      </c>
      <c r="B1283" s="3">
        <v>74.543949999999995</v>
      </c>
      <c r="C1283" s="99">
        <v>654916</v>
      </c>
      <c r="D1283" s="3">
        <v>-0.47632000000000102</v>
      </c>
      <c r="E1283" s="3">
        <v>-0.63492173515238204</v>
      </c>
      <c r="F1283" s="3">
        <v>-0.63492173515238204</v>
      </c>
      <c r="G1283" s="3">
        <v>74.543949999999995</v>
      </c>
      <c r="H1283" s="3">
        <v>-11.540703894103199</v>
      </c>
      <c r="I1283" s="3">
        <v>76.306330000000003</v>
      </c>
      <c r="J1283" s="3">
        <v>76.639750000000006</v>
      </c>
      <c r="K1283" s="3">
        <v>73.972369999999998</v>
      </c>
      <c r="L1283" s="3">
        <v>-11.540703894103199</v>
      </c>
    </row>
    <row r="1284" spans="1:12" ht="15" customHeight="1" x14ac:dyDescent="0.25">
      <c r="A1284" s="101">
        <v>44309</v>
      </c>
      <c r="B1284" s="3">
        <v>74.924999999999997</v>
      </c>
      <c r="C1284" s="99">
        <v>645183</v>
      </c>
      <c r="D1284" s="3">
        <v>0.381050000000001</v>
      </c>
      <c r="E1284" s="3">
        <v>0.51117495115298095</v>
      </c>
      <c r="F1284" s="3">
        <v>0.51117495115298095</v>
      </c>
      <c r="G1284" s="3">
        <v>74.924999999999997</v>
      </c>
      <c r="H1284" s="3">
        <v>-11.0885221304436</v>
      </c>
      <c r="I1284" s="3">
        <v>74.305785999999998</v>
      </c>
      <c r="J1284" s="3">
        <v>75.448949999999996</v>
      </c>
      <c r="K1284" s="3">
        <v>74.258156</v>
      </c>
      <c r="L1284" s="3">
        <v>-11.0885221304436</v>
      </c>
    </row>
    <row r="1285" spans="1:12" ht="15" customHeight="1" x14ac:dyDescent="0.25">
      <c r="A1285" s="101">
        <v>44312</v>
      </c>
      <c r="B1285" s="3">
        <v>75.972909999999999</v>
      </c>
      <c r="C1285" s="99">
        <v>698003</v>
      </c>
      <c r="D1285" s="3">
        <v>1.0479099999999999</v>
      </c>
      <c r="E1285" s="3">
        <v>1.3986119452786101</v>
      </c>
      <c r="F1285" s="3">
        <v>1.3986119452786101</v>
      </c>
      <c r="G1285" s="3">
        <v>75.972909999999999</v>
      </c>
      <c r="H1285" s="3">
        <v>-9.8449955802362403</v>
      </c>
      <c r="I1285" s="3">
        <v>75.115530000000007</v>
      </c>
      <c r="J1285" s="3">
        <v>76.830284000000006</v>
      </c>
      <c r="K1285" s="3">
        <v>75.067899999999995</v>
      </c>
      <c r="L1285" s="3">
        <v>-9.8449955802362403</v>
      </c>
    </row>
    <row r="1286" spans="1:12" ht="15" customHeight="1" x14ac:dyDescent="0.25">
      <c r="A1286" s="101">
        <v>44313</v>
      </c>
      <c r="B1286" s="3">
        <v>76.353966</v>
      </c>
      <c r="C1286" s="99">
        <v>794221</v>
      </c>
      <c r="D1286" s="3">
        <v>0.38105600000000001</v>
      </c>
      <c r="E1286" s="3">
        <v>0.50156825636928903</v>
      </c>
      <c r="F1286" s="3">
        <v>0.50156825636928903</v>
      </c>
      <c r="G1286" s="3">
        <v>76.353966</v>
      </c>
      <c r="H1286" s="3">
        <v>-9.3928066965383898</v>
      </c>
      <c r="I1286" s="3">
        <v>75.925269999999998</v>
      </c>
      <c r="J1286" s="3">
        <v>77.258965000000003</v>
      </c>
      <c r="K1286" s="3">
        <v>75.448949999999996</v>
      </c>
      <c r="L1286" s="3">
        <v>-9.3928066965383898</v>
      </c>
    </row>
    <row r="1287" spans="1:12" ht="15" customHeight="1" x14ac:dyDescent="0.25">
      <c r="A1287" s="101">
        <v>44314</v>
      </c>
      <c r="B1287" s="3">
        <v>74.353424000000004</v>
      </c>
      <c r="C1287" s="99">
        <v>1006061</v>
      </c>
      <c r="D1287" s="3">
        <v>-2.0005419999999901</v>
      </c>
      <c r="E1287" s="3">
        <v>-2.6200891778168902</v>
      </c>
      <c r="F1287" s="3">
        <v>-2.6200891778168902</v>
      </c>
      <c r="G1287" s="3">
        <v>74.353424000000004</v>
      </c>
      <c r="H1287" s="3">
        <v>-11.766795962606</v>
      </c>
      <c r="I1287" s="3">
        <v>76.353966</v>
      </c>
      <c r="J1287" s="3">
        <v>76.782646</v>
      </c>
      <c r="K1287" s="3">
        <v>74.353424000000004</v>
      </c>
      <c r="L1287" s="3">
        <v>-11.766795962606</v>
      </c>
    </row>
    <row r="1288" spans="1:12" ht="15" customHeight="1" x14ac:dyDescent="0.25">
      <c r="A1288" s="101">
        <v>44315</v>
      </c>
      <c r="B1288" s="3">
        <v>73.781840000000003</v>
      </c>
      <c r="C1288" s="99">
        <v>1995990</v>
      </c>
      <c r="D1288" s="3">
        <v>-0.57158400000000098</v>
      </c>
      <c r="E1288" s="3">
        <v>-0.76873931185737998</v>
      </c>
      <c r="F1288" s="3">
        <v>-0.76873931185737998</v>
      </c>
      <c r="G1288" s="3">
        <v>73.781840000000003</v>
      </c>
      <c r="H1288" s="3">
        <v>-12.445079288152799</v>
      </c>
      <c r="I1288" s="3">
        <v>75.401319999999998</v>
      </c>
      <c r="J1288" s="3">
        <v>79.450035</v>
      </c>
      <c r="K1288" s="3">
        <v>73.543679999999995</v>
      </c>
      <c r="L1288" s="3">
        <v>-12.445079288152799</v>
      </c>
    </row>
    <row r="1289" spans="1:12" ht="15" customHeight="1" x14ac:dyDescent="0.25">
      <c r="A1289" s="101">
        <v>44316</v>
      </c>
      <c r="B1289" s="3">
        <v>73.543679999999995</v>
      </c>
      <c r="C1289" s="99">
        <v>654790</v>
      </c>
      <c r="D1289" s="3">
        <v>-0.238160000000007</v>
      </c>
      <c r="E1289" s="3">
        <v>-0.32278945605044201</v>
      </c>
      <c r="F1289" s="3">
        <v>-0.32278945605044201</v>
      </c>
      <c r="G1289" s="3">
        <v>73.543679999999995</v>
      </c>
      <c r="H1289" s="3">
        <v>-12.7276973404639</v>
      </c>
      <c r="I1289" s="3">
        <v>74.02</v>
      </c>
      <c r="J1289" s="3">
        <v>75.830010000000001</v>
      </c>
      <c r="K1289" s="3">
        <v>73.400790000000001</v>
      </c>
      <c r="L1289" s="3">
        <v>-12.7276973404639</v>
      </c>
    </row>
    <row r="1290" spans="1:12" ht="15" customHeight="1" x14ac:dyDescent="0.25">
      <c r="A1290" s="101">
        <v>44319</v>
      </c>
      <c r="B1290" s="3">
        <v>77.925820000000002</v>
      </c>
      <c r="C1290" s="99">
        <v>921502</v>
      </c>
      <c r="D1290" s="3">
        <v>4.3821399999999997</v>
      </c>
      <c r="E1290" s="3">
        <v>5.95855415448343</v>
      </c>
      <c r="F1290" s="3">
        <v>5.95855415448343</v>
      </c>
      <c r="G1290" s="3">
        <v>77.925820000000002</v>
      </c>
      <c r="H1290" s="3">
        <v>-7.52752992463083</v>
      </c>
      <c r="I1290" s="3">
        <v>73.829470000000001</v>
      </c>
      <c r="J1290" s="3">
        <v>78.211609999999993</v>
      </c>
      <c r="K1290" s="3">
        <v>73.543679999999995</v>
      </c>
      <c r="L1290" s="3">
        <v>-7.52752992463083</v>
      </c>
    </row>
    <row r="1291" spans="1:12" ht="15" customHeight="1" x14ac:dyDescent="0.25">
      <c r="A1291" s="101">
        <v>44320</v>
      </c>
      <c r="B1291" s="3">
        <v>76.258700000000005</v>
      </c>
      <c r="C1291" s="99">
        <v>1138855</v>
      </c>
      <c r="D1291" s="3">
        <v>-1.6671199999999899</v>
      </c>
      <c r="E1291" s="3">
        <v>-2.1393679270875698</v>
      </c>
      <c r="F1291" s="3">
        <v>-2.1393679270875698</v>
      </c>
      <c r="G1291" s="3">
        <v>76.258700000000005</v>
      </c>
      <c r="H1291" s="3">
        <v>-9.5058562908089392</v>
      </c>
      <c r="I1291" s="3">
        <v>78.021079999999998</v>
      </c>
      <c r="J1291" s="3">
        <v>79.164246000000006</v>
      </c>
      <c r="K1291" s="3">
        <v>75.972909999999999</v>
      </c>
      <c r="L1291" s="3">
        <v>-9.5058562908089392</v>
      </c>
    </row>
    <row r="1292" spans="1:12" ht="15" customHeight="1" x14ac:dyDescent="0.25">
      <c r="A1292" s="101">
        <v>44321</v>
      </c>
      <c r="B1292" s="3">
        <v>78.878456</v>
      </c>
      <c r="C1292" s="99">
        <v>734818</v>
      </c>
      <c r="D1292" s="3">
        <v>2.61975599999999</v>
      </c>
      <c r="E1292" s="3">
        <v>3.4353536055558198</v>
      </c>
      <c r="F1292" s="3">
        <v>3.4353536055558198</v>
      </c>
      <c r="G1292" s="3">
        <v>78.878456</v>
      </c>
      <c r="H1292" s="3">
        <v>-6.39706246207838</v>
      </c>
      <c r="I1292" s="3">
        <v>76.639750000000006</v>
      </c>
      <c r="J1292" s="3">
        <v>78.878456</v>
      </c>
      <c r="K1292" s="3">
        <v>76.639750000000006</v>
      </c>
      <c r="L1292" s="3">
        <v>-6.39706246207838</v>
      </c>
    </row>
    <row r="1293" spans="1:12" ht="15" customHeight="1" x14ac:dyDescent="0.25">
      <c r="A1293" s="101">
        <v>44322</v>
      </c>
      <c r="B1293" s="3">
        <v>77.258965000000003</v>
      </c>
      <c r="C1293" s="99">
        <v>762039</v>
      </c>
      <c r="D1293" s="3">
        <v>-1.61949099999999</v>
      </c>
      <c r="E1293" s="3">
        <v>-2.0531474399042402</v>
      </c>
      <c r="F1293" s="3">
        <v>-2.0531474399042402</v>
      </c>
      <c r="G1293" s="3">
        <v>77.258965000000003</v>
      </c>
      <c r="H1293" s="3">
        <v>-8.3188687778133801</v>
      </c>
      <c r="I1293" s="3">
        <v>78.687929999999994</v>
      </c>
      <c r="J1293" s="3">
        <v>78.687929999999994</v>
      </c>
      <c r="K1293" s="3">
        <v>76.973179999999999</v>
      </c>
      <c r="L1293" s="3">
        <v>-8.3188687778133801</v>
      </c>
    </row>
    <row r="1294" spans="1:12" ht="15" customHeight="1" x14ac:dyDescent="0.25">
      <c r="A1294" s="101">
        <v>44323</v>
      </c>
      <c r="B1294" s="3">
        <v>78.783190000000005</v>
      </c>
      <c r="C1294" s="99">
        <v>804906</v>
      </c>
      <c r="D1294" s="3">
        <v>1.5242249999999999</v>
      </c>
      <c r="E1294" s="3">
        <v>1.9728778401315501</v>
      </c>
      <c r="F1294" s="3">
        <v>1.9728778401315501</v>
      </c>
      <c r="G1294" s="3">
        <v>78.783190000000005</v>
      </c>
      <c r="H1294" s="3">
        <v>-6.5101120563489197</v>
      </c>
      <c r="I1294" s="3">
        <v>77.4495</v>
      </c>
      <c r="J1294" s="3">
        <v>78.878456</v>
      </c>
      <c r="K1294" s="3">
        <v>75.972909999999999</v>
      </c>
      <c r="L1294" s="3">
        <v>-6.5101120563489197</v>
      </c>
    </row>
    <row r="1295" spans="1:12" ht="15" customHeight="1" x14ac:dyDescent="0.25">
      <c r="A1295" s="101">
        <v>44326</v>
      </c>
      <c r="B1295" s="3">
        <v>77.306600000000003</v>
      </c>
      <c r="C1295" s="99">
        <v>510634</v>
      </c>
      <c r="D1295" s="3">
        <v>-1.4765900000000001</v>
      </c>
      <c r="E1295" s="3">
        <v>-1.87424500074191</v>
      </c>
      <c r="F1295" s="3">
        <v>-1.87424500074191</v>
      </c>
      <c r="G1295" s="3">
        <v>77.306600000000003</v>
      </c>
      <c r="H1295" s="3">
        <v>-8.2623416073320204</v>
      </c>
      <c r="I1295" s="3">
        <v>78.783190000000005</v>
      </c>
      <c r="J1295" s="3">
        <v>79.354774000000006</v>
      </c>
      <c r="K1295" s="3">
        <v>77.020804999999996</v>
      </c>
      <c r="L1295" s="3">
        <v>-8.2623416073320204</v>
      </c>
    </row>
    <row r="1296" spans="1:12" ht="15" customHeight="1" x14ac:dyDescent="0.25">
      <c r="A1296" s="101">
        <v>44327</v>
      </c>
      <c r="B1296" s="3">
        <v>74.924999999999997</v>
      </c>
      <c r="C1296" s="99">
        <v>1167252</v>
      </c>
      <c r="D1296" s="3">
        <v>-2.3816000000000002</v>
      </c>
      <c r="E1296" s="3">
        <v>-3.0807201454985802</v>
      </c>
      <c r="F1296" s="3">
        <v>-3.0807201454985802</v>
      </c>
      <c r="G1296" s="3">
        <v>74.924999999999997</v>
      </c>
      <c r="H1296" s="3">
        <v>-11.0885221304436</v>
      </c>
      <c r="I1296" s="3">
        <v>76.211070000000007</v>
      </c>
      <c r="J1296" s="3">
        <v>76.258700000000005</v>
      </c>
      <c r="K1296" s="3">
        <v>74.115264999999994</v>
      </c>
      <c r="L1296" s="3">
        <v>-11.0885221304436</v>
      </c>
    </row>
    <row r="1297" spans="1:12" ht="15" customHeight="1" x14ac:dyDescent="0.25">
      <c r="A1297" s="101">
        <v>44328</v>
      </c>
      <c r="B1297" s="3">
        <v>74.02</v>
      </c>
      <c r="C1297" s="99">
        <v>452266</v>
      </c>
      <c r="D1297" s="3">
        <v>-0.90500000000000103</v>
      </c>
      <c r="E1297" s="3">
        <v>-1.20787454120787</v>
      </c>
      <c r="F1297" s="3">
        <v>-1.20787454120787</v>
      </c>
      <c r="G1297" s="3">
        <v>74.02</v>
      </c>
      <c r="H1297" s="3">
        <v>-12.162461235841601</v>
      </c>
      <c r="I1297" s="3">
        <v>75.067899999999995</v>
      </c>
      <c r="J1297" s="3">
        <v>76.163430000000005</v>
      </c>
      <c r="K1297" s="3">
        <v>74.02</v>
      </c>
      <c r="L1297" s="3">
        <v>-12.162461235841601</v>
      </c>
    </row>
    <row r="1298" spans="1:12" ht="15" customHeight="1" x14ac:dyDescent="0.25">
      <c r="A1298" s="101">
        <v>44330</v>
      </c>
      <c r="B1298" s="3">
        <v>74.489999999999995</v>
      </c>
      <c r="C1298" s="99">
        <v>626763</v>
      </c>
      <c r="D1298" s="3">
        <v>0.46999999999999797</v>
      </c>
      <c r="E1298" s="3">
        <v>0.63496352337206696</v>
      </c>
      <c r="F1298" s="3">
        <v>0.63496352337206696</v>
      </c>
      <c r="G1298" s="3">
        <v>74.489999999999995</v>
      </c>
      <c r="H1298" s="3">
        <v>-11.604724904861399</v>
      </c>
      <c r="I1298" s="3">
        <v>75</v>
      </c>
      <c r="J1298" s="3">
        <v>75.39</v>
      </c>
      <c r="K1298" s="3">
        <v>73.319999999999993</v>
      </c>
      <c r="L1298" s="3">
        <v>-11.604724904861399</v>
      </c>
    </row>
    <row r="1299" spans="1:12" ht="15" customHeight="1" x14ac:dyDescent="0.25">
      <c r="A1299" s="101">
        <v>44333</v>
      </c>
      <c r="B1299" s="3">
        <v>73.349999999999994</v>
      </c>
      <c r="C1299" s="99">
        <v>713295</v>
      </c>
      <c r="D1299" s="3">
        <v>-1.1399999999999999</v>
      </c>
      <c r="E1299" s="3">
        <v>-1.5304067660088601</v>
      </c>
      <c r="F1299" s="3">
        <v>-1.5304067660088601</v>
      </c>
      <c r="G1299" s="3">
        <v>73.349999999999994</v>
      </c>
      <c r="H1299" s="3">
        <v>-12.9575321757496</v>
      </c>
      <c r="I1299" s="3">
        <v>74.55</v>
      </c>
      <c r="J1299" s="3">
        <v>74.680000000000007</v>
      </c>
      <c r="K1299" s="3">
        <v>72.75</v>
      </c>
      <c r="L1299" s="3">
        <v>-12.9575321757496</v>
      </c>
    </row>
    <row r="1300" spans="1:12" ht="15" customHeight="1" x14ac:dyDescent="0.25">
      <c r="A1300" s="101">
        <v>44334</v>
      </c>
      <c r="B1300" s="3">
        <v>75.72</v>
      </c>
      <c r="C1300" s="99">
        <v>682344</v>
      </c>
      <c r="D1300" s="3">
        <v>2.37</v>
      </c>
      <c r="E1300" s="3">
        <v>3.2310838445807701</v>
      </c>
      <c r="F1300" s="3">
        <v>3.2310838445807701</v>
      </c>
      <c r="G1300" s="3">
        <v>75.72</v>
      </c>
      <c r="H1300" s="3">
        <v>-10.145117059955799</v>
      </c>
      <c r="I1300" s="3">
        <v>73.349999999999994</v>
      </c>
      <c r="J1300" s="3">
        <v>75.72</v>
      </c>
      <c r="K1300" s="3">
        <v>73.22</v>
      </c>
      <c r="L1300" s="3">
        <v>-10.145117059955799</v>
      </c>
    </row>
    <row r="1301" spans="1:12" ht="15" customHeight="1" x14ac:dyDescent="0.25">
      <c r="A1301" s="101">
        <v>44335</v>
      </c>
      <c r="B1301" s="3">
        <v>72.599999999999994</v>
      </c>
      <c r="C1301" s="99">
        <v>401044</v>
      </c>
      <c r="D1301" s="3">
        <v>-3.12</v>
      </c>
      <c r="E1301" s="3">
        <v>-4.12044374009509</v>
      </c>
      <c r="F1301" s="3">
        <v>-4.12044374009509</v>
      </c>
      <c r="G1301" s="3">
        <v>72.599999999999994</v>
      </c>
      <c r="H1301" s="3">
        <v>-13.8475369592286</v>
      </c>
      <c r="I1301" s="3">
        <v>75.599999999999994</v>
      </c>
      <c r="J1301" s="3">
        <v>75.599999999999994</v>
      </c>
      <c r="K1301" s="3">
        <v>71.8</v>
      </c>
      <c r="L1301" s="3">
        <v>-13.8475369592286</v>
      </c>
    </row>
    <row r="1302" spans="1:12" ht="15" customHeight="1" x14ac:dyDescent="0.25">
      <c r="A1302" s="101">
        <v>44336</v>
      </c>
      <c r="B1302" s="3">
        <v>73.900000000000006</v>
      </c>
      <c r="C1302" s="99">
        <v>607520</v>
      </c>
      <c r="D1302" s="3">
        <v>1.30000000000001</v>
      </c>
      <c r="E1302" s="3">
        <v>1.79063360881543</v>
      </c>
      <c r="F1302" s="3">
        <v>1.79063360881543</v>
      </c>
      <c r="G1302" s="3">
        <v>73.900000000000006</v>
      </c>
      <c r="H1302" s="3">
        <v>-12.304862001198201</v>
      </c>
      <c r="I1302" s="3">
        <v>73</v>
      </c>
      <c r="J1302" s="3">
        <v>74.19</v>
      </c>
      <c r="K1302" s="3">
        <v>72.2</v>
      </c>
      <c r="L1302" s="3">
        <v>-12.304862001198201</v>
      </c>
    </row>
    <row r="1303" spans="1:12" ht="15" customHeight="1" x14ac:dyDescent="0.25">
      <c r="A1303" s="101">
        <v>44337</v>
      </c>
      <c r="B1303" s="3">
        <v>73.400000000000006</v>
      </c>
      <c r="C1303" s="99">
        <v>342069</v>
      </c>
      <c r="D1303" s="3">
        <v>-0.5</v>
      </c>
      <c r="E1303" s="3">
        <v>-0.67658998646820101</v>
      </c>
      <c r="F1303" s="3">
        <v>-0.67658998646820101</v>
      </c>
      <c r="G1303" s="3">
        <v>73.400000000000006</v>
      </c>
      <c r="H1303" s="3">
        <v>-12.8981985235176</v>
      </c>
      <c r="I1303" s="3">
        <v>73.900000000000006</v>
      </c>
      <c r="J1303" s="3">
        <v>74.3</v>
      </c>
      <c r="K1303" s="3">
        <v>73.3</v>
      </c>
      <c r="L1303" s="3">
        <v>-12.8981985235176</v>
      </c>
    </row>
    <row r="1304" spans="1:12" ht="15" customHeight="1" x14ac:dyDescent="0.25">
      <c r="A1304" s="101">
        <v>44340</v>
      </c>
      <c r="B1304" s="3">
        <v>74.900000000000006</v>
      </c>
      <c r="C1304" s="99">
        <v>523423</v>
      </c>
      <c r="D1304" s="3">
        <v>1.5</v>
      </c>
      <c r="E1304" s="3">
        <v>2.04359673024523</v>
      </c>
      <c r="F1304" s="3">
        <v>2.04359673024523</v>
      </c>
      <c r="G1304" s="3">
        <v>74.900000000000006</v>
      </c>
      <c r="H1304" s="3">
        <v>-11.1181889565595</v>
      </c>
      <c r="I1304" s="3">
        <v>73.3</v>
      </c>
      <c r="J1304" s="3">
        <v>75.3</v>
      </c>
      <c r="K1304" s="3">
        <v>73</v>
      </c>
      <c r="L1304" s="3">
        <v>-11.1181889565595</v>
      </c>
    </row>
    <row r="1305" spans="1:12" ht="15" customHeight="1" x14ac:dyDescent="0.25">
      <c r="A1305" s="101">
        <v>44341</v>
      </c>
      <c r="B1305" s="3">
        <v>74.400000000000006</v>
      </c>
      <c r="C1305" s="99">
        <v>440760</v>
      </c>
      <c r="D1305" s="3">
        <v>-0.5</v>
      </c>
      <c r="E1305" s="3">
        <v>-0.66755674232309403</v>
      </c>
      <c r="F1305" s="3">
        <v>-0.66755674232309403</v>
      </c>
      <c r="G1305" s="3">
        <v>74.400000000000006</v>
      </c>
      <c r="H1305" s="3">
        <v>-11.711525478878899</v>
      </c>
      <c r="I1305" s="3">
        <v>75.3</v>
      </c>
      <c r="J1305" s="3">
        <v>76.3</v>
      </c>
      <c r="K1305" s="3">
        <v>74.099999999999994</v>
      </c>
      <c r="L1305" s="3">
        <v>-11.711525478878899</v>
      </c>
    </row>
    <row r="1306" spans="1:12" ht="15" customHeight="1" x14ac:dyDescent="0.25">
      <c r="A1306" s="101">
        <v>44342</v>
      </c>
      <c r="B1306" s="3">
        <v>74.8</v>
      </c>
      <c r="C1306" s="99">
        <v>447591</v>
      </c>
      <c r="D1306" s="3">
        <v>0.39999999999999097</v>
      </c>
      <c r="E1306" s="3">
        <v>0.53763440860214995</v>
      </c>
      <c r="F1306" s="3">
        <v>0.53763440860214995</v>
      </c>
      <c r="G1306" s="3">
        <v>74.8</v>
      </c>
      <c r="H1306" s="3">
        <v>-11.2368562610234</v>
      </c>
      <c r="I1306" s="3">
        <v>75</v>
      </c>
      <c r="J1306" s="3">
        <v>75</v>
      </c>
      <c r="K1306" s="3">
        <v>73.599999999999994</v>
      </c>
      <c r="L1306" s="3">
        <v>-11.2368562610234</v>
      </c>
    </row>
    <row r="1307" spans="1:12" ht="15" customHeight="1" x14ac:dyDescent="0.25">
      <c r="A1307" s="101">
        <v>44343</v>
      </c>
      <c r="B1307" s="3">
        <v>74.7</v>
      </c>
      <c r="C1307" s="99">
        <v>689799</v>
      </c>
      <c r="D1307" s="3">
        <v>-9.9999999999994302E-2</v>
      </c>
      <c r="E1307" s="3">
        <v>-0.133689839572181</v>
      </c>
      <c r="F1307" s="3">
        <v>-0.133689839572181</v>
      </c>
      <c r="G1307" s="3">
        <v>74.7</v>
      </c>
      <c r="H1307" s="3">
        <v>-11.355523565487299</v>
      </c>
      <c r="I1307" s="3">
        <v>74.8</v>
      </c>
      <c r="J1307" s="3">
        <v>75.400000000000006</v>
      </c>
      <c r="K1307" s="3">
        <v>74.2</v>
      </c>
      <c r="L1307" s="3">
        <v>-11.355523565487299</v>
      </c>
    </row>
    <row r="1308" spans="1:12" ht="15" customHeight="1" x14ac:dyDescent="0.25">
      <c r="A1308" s="101">
        <v>44344</v>
      </c>
      <c r="B1308" s="3">
        <v>73.900000000000006</v>
      </c>
      <c r="C1308" s="99">
        <v>784936</v>
      </c>
      <c r="D1308" s="3">
        <v>-0.79999999999999705</v>
      </c>
      <c r="E1308" s="3">
        <v>-1.07095046854082</v>
      </c>
      <c r="F1308" s="3">
        <v>-1.07095046854082</v>
      </c>
      <c r="G1308" s="3">
        <v>73.900000000000006</v>
      </c>
      <c r="H1308" s="3">
        <v>-12.304862001198201</v>
      </c>
      <c r="I1308" s="3">
        <v>74.8</v>
      </c>
      <c r="J1308" s="3">
        <v>74.8</v>
      </c>
      <c r="K1308" s="3">
        <v>73.5</v>
      </c>
      <c r="L1308" s="3">
        <v>-12.304862001198201</v>
      </c>
    </row>
    <row r="1309" spans="1:12" ht="15" customHeight="1" x14ac:dyDescent="0.25">
      <c r="A1309" s="101">
        <v>44347</v>
      </c>
      <c r="B1309" s="3">
        <v>75</v>
      </c>
      <c r="C1309" s="99">
        <v>1928274</v>
      </c>
      <c r="D1309" s="3">
        <v>1.0999999999999901</v>
      </c>
      <c r="E1309" s="3">
        <v>1.4884979702300201</v>
      </c>
      <c r="F1309" s="3">
        <v>1.4884979702300201</v>
      </c>
      <c r="G1309" s="3">
        <v>75</v>
      </c>
      <c r="H1309" s="3">
        <v>-10.9995216520957</v>
      </c>
      <c r="I1309" s="3">
        <v>73.900000000000006</v>
      </c>
      <c r="J1309" s="3">
        <v>75</v>
      </c>
      <c r="K1309" s="3">
        <v>72.8</v>
      </c>
      <c r="L1309" s="3">
        <v>-10.9995216520957</v>
      </c>
    </row>
    <row r="1310" spans="1:12" ht="15" customHeight="1" x14ac:dyDescent="0.25">
      <c r="A1310" s="101">
        <v>44348</v>
      </c>
      <c r="B1310" s="3">
        <v>75.5</v>
      </c>
      <c r="C1310" s="99">
        <v>733279</v>
      </c>
      <c r="D1310" s="3">
        <v>0.5</v>
      </c>
      <c r="E1310" s="3">
        <v>0.66666666666665897</v>
      </c>
      <c r="F1310" s="3">
        <v>0.66666666666665897</v>
      </c>
      <c r="G1310" s="3">
        <v>75.5</v>
      </c>
      <c r="H1310" s="3">
        <v>-10.406185129776301</v>
      </c>
      <c r="I1310" s="3">
        <v>75</v>
      </c>
      <c r="J1310" s="3">
        <v>76.8</v>
      </c>
      <c r="K1310" s="3">
        <v>74.5</v>
      </c>
      <c r="L1310" s="3">
        <v>-10.406185129776301</v>
      </c>
    </row>
    <row r="1311" spans="1:12" ht="15" customHeight="1" x14ac:dyDescent="0.25">
      <c r="A1311" s="101">
        <v>44349</v>
      </c>
      <c r="B1311" s="3">
        <v>74.599999999999994</v>
      </c>
      <c r="C1311" s="99">
        <v>426226</v>
      </c>
      <c r="D1311" s="3">
        <v>-0.90000000000000502</v>
      </c>
      <c r="E1311" s="3">
        <v>-1.19205298013246</v>
      </c>
      <c r="F1311" s="3">
        <v>-1.19205298013246</v>
      </c>
      <c r="G1311" s="3">
        <v>74.599999999999994</v>
      </c>
      <c r="H1311" s="3">
        <v>-11.474190869951199</v>
      </c>
      <c r="I1311" s="3">
        <v>75.5</v>
      </c>
      <c r="J1311" s="3">
        <v>76</v>
      </c>
      <c r="K1311" s="3">
        <v>74.5</v>
      </c>
      <c r="L1311" s="3">
        <v>-11.474190869951199</v>
      </c>
    </row>
    <row r="1312" spans="1:12" ht="15" customHeight="1" x14ac:dyDescent="0.25">
      <c r="A1312" s="101">
        <v>44350</v>
      </c>
      <c r="B1312" s="3">
        <v>74.5</v>
      </c>
      <c r="C1312" s="99">
        <v>447206</v>
      </c>
      <c r="D1312" s="3">
        <v>-9.9999999999994302E-2</v>
      </c>
      <c r="E1312" s="3">
        <v>-0.134048257372643</v>
      </c>
      <c r="F1312" s="3">
        <v>-0.134048257372643</v>
      </c>
      <c r="G1312" s="3">
        <v>74.5</v>
      </c>
      <c r="H1312" s="3">
        <v>-11.592858174414999</v>
      </c>
      <c r="I1312" s="3">
        <v>74.599999999999994</v>
      </c>
      <c r="J1312" s="3">
        <v>74.900000000000006</v>
      </c>
      <c r="K1312" s="3">
        <v>73.599999999999994</v>
      </c>
      <c r="L1312" s="3">
        <v>-11.592858174414999</v>
      </c>
    </row>
    <row r="1313" spans="1:12" ht="15" customHeight="1" x14ac:dyDescent="0.25">
      <c r="A1313" s="101">
        <v>44351</v>
      </c>
      <c r="B1313" s="3">
        <v>74.900000000000006</v>
      </c>
      <c r="C1313" s="99">
        <v>346788</v>
      </c>
      <c r="D1313" s="3">
        <v>0.40000000000000502</v>
      </c>
      <c r="E1313" s="3">
        <v>0.53691275167786401</v>
      </c>
      <c r="F1313" s="3">
        <v>0.53691275167786401</v>
      </c>
      <c r="G1313" s="3">
        <v>74.900000000000006</v>
      </c>
      <c r="H1313" s="3">
        <v>-11.1181889565595</v>
      </c>
      <c r="I1313" s="3">
        <v>74.599999999999994</v>
      </c>
      <c r="J1313" s="3">
        <v>75.400000000000006</v>
      </c>
      <c r="K1313" s="3">
        <v>74.2</v>
      </c>
      <c r="L1313" s="3">
        <v>-11.1181889565595</v>
      </c>
    </row>
    <row r="1314" spans="1:12" ht="15" customHeight="1" x14ac:dyDescent="0.25">
      <c r="A1314" s="101">
        <v>44354</v>
      </c>
      <c r="B1314" s="3">
        <v>73.8</v>
      </c>
      <c r="C1314" s="99">
        <v>322506</v>
      </c>
      <c r="D1314" s="3">
        <v>-1.1000000000000001</v>
      </c>
      <c r="E1314" s="3">
        <v>-1.46862483311082</v>
      </c>
      <c r="F1314" s="3">
        <v>-1.46862483311082</v>
      </c>
      <c r="G1314" s="3">
        <v>73.8</v>
      </c>
      <c r="H1314" s="3">
        <v>-12.4235293056621</v>
      </c>
      <c r="I1314" s="3">
        <v>75.099999999999994</v>
      </c>
      <c r="J1314" s="3">
        <v>75.5</v>
      </c>
      <c r="K1314" s="3">
        <v>73.8</v>
      </c>
      <c r="L1314" s="3">
        <v>-12.4235293056621</v>
      </c>
    </row>
    <row r="1315" spans="1:12" ht="15" customHeight="1" x14ac:dyDescent="0.25">
      <c r="A1315" s="101">
        <v>44355</v>
      </c>
      <c r="B1315" s="3">
        <v>74.099999999999994</v>
      </c>
      <c r="C1315" s="99">
        <v>504844</v>
      </c>
      <c r="D1315" s="3">
        <v>0.29999999999999699</v>
      </c>
      <c r="E1315" s="3">
        <v>0.40650406504063502</v>
      </c>
      <c r="F1315" s="3">
        <v>0.40650406504063502</v>
      </c>
      <c r="G1315" s="3">
        <v>74.099999999999994</v>
      </c>
      <c r="H1315" s="3">
        <v>-12.067527392270501</v>
      </c>
      <c r="I1315" s="3">
        <v>73.8</v>
      </c>
      <c r="J1315" s="3">
        <v>74.599999999999994</v>
      </c>
      <c r="K1315" s="3">
        <v>73.3</v>
      </c>
      <c r="L1315" s="3">
        <v>-12.067527392270501</v>
      </c>
    </row>
    <row r="1316" spans="1:12" ht="15" customHeight="1" x14ac:dyDescent="0.25">
      <c r="A1316" s="101">
        <v>44356</v>
      </c>
      <c r="B1316" s="3">
        <v>73.5</v>
      </c>
      <c r="C1316" s="99">
        <v>297819</v>
      </c>
      <c r="D1316" s="3">
        <v>-0.59999999999999398</v>
      </c>
      <c r="E1316" s="3">
        <v>-0.80971659919027905</v>
      </c>
      <c r="F1316" s="3">
        <v>-0.80971659919027905</v>
      </c>
      <c r="G1316" s="3">
        <v>73.5</v>
      </c>
      <c r="H1316" s="3">
        <v>-12.7795312190537</v>
      </c>
      <c r="I1316" s="3">
        <v>74.2</v>
      </c>
      <c r="J1316" s="3">
        <v>74.599999999999994</v>
      </c>
      <c r="K1316" s="3">
        <v>73.2</v>
      </c>
      <c r="L1316" s="3">
        <v>-12.7795312190537</v>
      </c>
    </row>
    <row r="1317" spans="1:12" ht="15" customHeight="1" x14ac:dyDescent="0.25">
      <c r="A1317" s="101">
        <v>44357</v>
      </c>
      <c r="B1317" s="3">
        <v>74</v>
      </c>
      <c r="C1317" s="99">
        <v>467041</v>
      </c>
      <c r="D1317" s="3">
        <v>0.5</v>
      </c>
      <c r="E1317" s="3">
        <v>0.68027210884353795</v>
      </c>
      <c r="F1317" s="3">
        <v>0.68027210884353795</v>
      </c>
      <c r="G1317" s="3">
        <v>74</v>
      </c>
      <c r="H1317" s="3">
        <v>-12.1861946967344</v>
      </c>
      <c r="I1317" s="3">
        <v>73.7</v>
      </c>
      <c r="J1317" s="3">
        <v>74.3</v>
      </c>
      <c r="K1317" s="3">
        <v>73</v>
      </c>
      <c r="L1317" s="3">
        <v>-12.1861946967344</v>
      </c>
    </row>
    <row r="1318" spans="1:12" ht="15" customHeight="1" x14ac:dyDescent="0.25">
      <c r="A1318" s="101">
        <v>44358</v>
      </c>
      <c r="B1318" s="3">
        <v>74.400000000000006</v>
      </c>
      <c r="C1318" s="99">
        <v>499303</v>
      </c>
      <c r="D1318" s="3">
        <v>0.40000000000000502</v>
      </c>
      <c r="E1318" s="3">
        <v>0.540540540540557</v>
      </c>
      <c r="F1318" s="3">
        <v>0.540540540540557</v>
      </c>
      <c r="G1318" s="3">
        <v>74.400000000000006</v>
      </c>
      <c r="H1318" s="3">
        <v>-11.711525478878899</v>
      </c>
      <c r="I1318" s="3">
        <v>74.5</v>
      </c>
      <c r="J1318" s="3">
        <v>75.900000000000006</v>
      </c>
      <c r="K1318" s="3">
        <v>74.2</v>
      </c>
      <c r="L1318" s="3">
        <v>-11.711525478878899</v>
      </c>
    </row>
    <row r="1319" spans="1:12" ht="15" customHeight="1" x14ac:dyDescent="0.25">
      <c r="A1319" s="101">
        <v>44361</v>
      </c>
      <c r="B1319" s="3">
        <v>74.900000000000006</v>
      </c>
      <c r="C1319" s="99">
        <v>688985</v>
      </c>
      <c r="D1319" s="3">
        <v>0.5</v>
      </c>
      <c r="E1319" s="3">
        <v>0.67204301075269801</v>
      </c>
      <c r="F1319" s="3">
        <v>0.67204301075269801</v>
      </c>
      <c r="G1319" s="3">
        <v>74.900000000000006</v>
      </c>
      <c r="H1319" s="3">
        <v>-11.1181889565595</v>
      </c>
      <c r="I1319" s="3">
        <v>74.8</v>
      </c>
      <c r="J1319" s="3">
        <v>76.5</v>
      </c>
      <c r="K1319" s="3">
        <v>74.7</v>
      </c>
      <c r="L1319" s="3">
        <v>-11.1181889565595</v>
      </c>
    </row>
    <row r="1320" spans="1:12" ht="15" customHeight="1" x14ac:dyDescent="0.25">
      <c r="A1320" s="101">
        <v>44362</v>
      </c>
      <c r="B1320" s="3">
        <v>71.900000000000006</v>
      </c>
      <c r="C1320" s="99">
        <v>1146470</v>
      </c>
      <c r="D1320" s="3">
        <v>-3</v>
      </c>
      <c r="E1320" s="3">
        <v>-4.0053404539385804</v>
      </c>
      <c r="F1320" s="3">
        <v>-4.0053404539385804</v>
      </c>
      <c r="G1320" s="3">
        <v>71.900000000000006</v>
      </c>
      <c r="H1320" s="3">
        <v>-14.6782080904757</v>
      </c>
      <c r="I1320" s="3">
        <v>75.099999999999994</v>
      </c>
      <c r="J1320" s="3">
        <v>75.099999999999994</v>
      </c>
      <c r="K1320" s="3">
        <v>71.2</v>
      </c>
      <c r="L1320" s="3">
        <v>-14.6782080904757</v>
      </c>
    </row>
    <row r="1321" spans="1:12" ht="15" customHeight="1" x14ac:dyDescent="0.25">
      <c r="A1321" s="101">
        <v>44363</v>
      </c>
      <c r="B1321" s="3">
        <v>71.599999999999994</v>
      </c>
      <c r="C1321" s="99">
        <v>559124</v>
      </c>
      <c r="D1321" s="3">
        <v>-0.30000000000001098</v>
      </c>
      <c r="E1321" s="3">
        <v>-0.41724617524341301</v>
      </c>
      <c r="F1321" s="3">
        <v>-0.41724617524341301</v>
      </c>
      <c r="G1321" s="3">
        <v>71.599999999999994</v>
      </c>
      <c r="H1321" s="3">
        <v>-15.034210003867299</v>
      </c>
      <c r="I1321" s="3">
        <v>71.900000000000006</v>
      </c>
      <c r="J1321" s="3">
        <v>72.099999999999994</v>
      </c>
      <c r="K1321" s="3">
        <v>70.5</v>
      </c>
      <c r="L1321" s="3">
        <v>-15.034210003867299</v>
      </c>
    </row>
    <row r="1322" spans="1:12" ht="15" customHeight="1" x14ac:dyDescent="0.25">
      <c r="A1322" s="101">
        <v>44364</v>
      </c>
      <c r="B1322" s="3">
        <v>71.099999999999994</v>
      </c>
      <c r="C1322" s="99">
        <v>430983</v>
      </c>
      <c r="D1322" s="3">
        <v>-0.5</v>
      </c>
      <c r="E1322" s="3">
        <v>-0.69832402234636304</v>
      </c>
      <c r="F1322" s="3">
        <v>-0.69832402234636304</v>
      </c>
      <c r="G1322" s="3">
        <v>71.099999999999994</v>
      </c>
      <c r="H1322" s="3">
        <v>-15.6275465261867</v>
      </c>
      <c r="I1322" s="3">
        <v>70.7</v>
      </c>
      <c r="J1322" s="3">
        <v>72.099999999999994</v>
      </c>
      <c r="K1322" s="3">
        <v>70.099999999999994</v>
      </c>
      <c r="L1322" s="3">
        <v>-15.6275465261867</v>
      </c>
    </row>
    <row r="1323" spans="1:12" ht="15" customHeight="1" x14ac:dyDescent="0.25">
      <c r="A1323" s="101">
        <v>44365</v>
      </c>
      <c r="B1323" s="3">
        <v>70.5</v>
      </c>
      <c r="C1323" s="99">
        <v>494523</v>
      </c>
      <c r="D1323" s="3">
        <v>-0.59999999999999398</v>
      </c>
      <c r="E1323" s="3">
        <v>-0.84388185654007397</v>
      </c>
      <c r="F1323" s="3">
        <v>-0.84388185654007397</v>
      </c>
      <c r="G1323" s="3">
        <v>70.5</v>
      </c>
      <c r="H1323" s="3">
        <v>-16.339550352969901</v>
      </c>
      <c r="I1323" s="3">
        <v>71.099999999999994</v>
      </c>
      <c r="J1323" s="3">
        <v>71.8</v>
      </c>
      <c r="K1323" s="3">
        <v>69.900000000000006</v>
      </c>
      <c r="L1323" s="3">
        <v>-16.339550352969901</v>
      </c>
    </row>
    <row r="1324" spans="1:12" ht="15" customHeight="1" x14ac:dyDescent="0.25">
      <c r="A1324" s="101">
        <v>44368</v>
      </c>
      <c r="B1324" s="3">
        <v>70.3</v>
      </c>
      <c r="C1324" s="99">
        <v>407936</v>
      </c>
      <c r="D1324" s="3">
        <v>-0.20000000000000201</v>
      </c>
      <c r="E1324" s="3">
        <v>-0.28368794326241098</v>
      </c>
      <c r="F1324" s="3">
        <v>-0.28368794326241098</v>
      </c>
      <c r="G1324" s="3">
        <v>70.3</v>
      </c>
      <c r="H1324" s="3">
        <v>-16.576884961897701</v>
      </c>
      <c r="I1324" s="3">
        <v>70</v>
      </c>
      <c r="J1324" s="3">
        <v>70.7</v>
      </c>
      <c r="K1324" s="3">
        <v>69.5</v>
      </c>
      <c r="L1324" s="3">
        <v>-16.576884961897701</v>
      </c>
    </row>
    <row r="1325" spans="1:12" ht="15" customHeight="1" x14ac:dyDescent="0.25">
      <c r="A1325" s="101">
        <v>44369</v>
      </c>
      <c r="B1325" s="3">
        <v>70.3</v>
      </c>
      <c r="C1325" s="99">
        <v>536561</v>
      </c>
      <c r="D1325" s="3"/>
      <c r="E1325" s="3"/>
      <c r="F1325" s="3"/>
      <c r="G1325" s="3">
        <v>70.3</v>
      </c>
      <c r="H1325" s="3">
        <v>-16.576884961897701</v>
      </c>
      <c r="I1325" s="3">
        <v>70</v>
      </c>
      <c r="J1325" s="3">
        <v>70.400000000000006</v>
      </c>
      <c r="K1325" s="3">
        <v>68.3</v>
      </c>
      <c r="L1325" s="3">
        <v>-16.576884961897701</v>
      </c>
    </row>
    <row r="1326" spans="1:12" ht="15" customHeight="1" x14ac:dyDescent="0.25">
      <c r="A1326" s="101">
        <v>44370</v>
      </c>
      <c r="B1326" s="3">
        <v>68.900000000000006</v>
      </c>
      <c r="C1326" s="99">
        <v>852235</v>
      </c>
      <c r="D1326" s="3">
        <v>-1.3999999999999899</v>
      </c>
      <c r="E1326" s="3">
        <v>-1.9914651493598701</v>
      </c>
      <c r="F1326" s="3">
        <v>-1.9914651493598701</v>
      </c>
      <c r="G1326" s="3">
        <v>68.900000000000006</v>
      </c>
      <c r="H1326" s="3">
        <v>-18.238227224391899</v>
      </c>
      <c r="I1326" s="3">
        <v>70.3</v>
      </c>
      <c r="J1326" s="3">
        <v>70.900000000000006</v>
      </c>
      <c r="K1326" s="3">
        <v>67.900000000000006</v>
      </c>
      <c r="L1326" s="3">
        <v>-18.238227224391899</v>
      </c>
    </row>
    <row r="1327" spans="1:12" ht="15" customHeight="1" x14ac:dyDescent="0.25">
      <c r="A1327" s="101">
        <v>44371</v>
      </c>
      <c r="B1327" s="3">
        <v>70.400000000000006</v>
      </c>
      <c r="C1327" s="99">
        <v>611774</v>
      </c>
      <c r="D1327" s="3">
        <v>1.5</v>
      </c>
      <c r="E1327" s="3">
        <v>2.1770682148040499</v>
      </c>
      <c r="F1327" s="3">
        <v>2.1770682148040499</v>
      </c>
      <c r="G1327" s="3">
        <v>70.400000000000006</v>
      </c>
      <c r="H1327" s="3">
        <v>-16.458217657433799</v>
      </c>
      <c r="I1327" s="3">
        <v>69.599999999999994</v>
      </c>
      <c r="J1327" s="3">
        <v>71</v>
      </c>
      <c r="K1327" s="3">
        <v>69.099999999999994</v>
      </c>
      <c r="L1327" s="3">
        <v>-16.458217657433799</v>
      </c>
    </row>
    <row r="1328" spans="1:12" ht="15" customHeight="1" x14ac:dyDescent="0.25">
      <c r="A1328" s="101">
        <v>44375</v>
      </c>
      <c r="B1328" s="3">
        <v>68.8</v>
      </c>
      <c r="C1328" s="99">
        <v>571203</v>
      </c>
      <c r="D1328" s="3">
        <v>-1.6</v>
      </c>
      <c r="E1328" s="3">
        <v>-2.27272727272728</v>
      </c>
      <c r="F1328" s="3">
        <v>-2.27272727272728</v>
      </c>
      <c r="G1328" s="3">
        <v>68.8</v>
      </c>
      <c r="H1328" s="3">
        <v>-18.356894528855701</v>
      </c>
      <c r="I1328" s="3">
        <v>70.099999999999994</v>
      </c>
      <c r="J1328" s="3">
        <v>70.099999999999994</v>
      </c>
      <c r="K1328" s="3">
        <v>68.599999999999994</v>
      </c>
      <c r="L1328" s="3">
        <v>-18.356894528855701</v>
      </c>
    </row>
    <row r="1329" spans="1:12" ht="15" customHeight="1" x14ac:dyDescent="0.25">
      <c r="A1329" s="101">
        <v>44376</v>
      </c>
      <c r="B1329" s="3">
        <v>70.599999999999994</v>
      </c>
      <c r="C1329" s="99">
        <v>638707</v>
      </c>
      <c r="D1329" s="3">
        <v>1.7999999999999901</v>
      </c>
      <c r="E1329" s="3">
        <v>2.6162790697674398</v>
      </c>
      <c r="F1329" s="3">
        <v>2.6162790697674398</v>
      </c>
      <c r="G1329" s="3">
        <v>70.599999999999994</v>
      </c>
      <c r="H1329" s="3">
        <v>-16.220883048506099</v>
      </c>
      <c r="I1329" s="3">
        <v>68.8</v>
      </c>
      <c r="J1329" s="3">
        <v>70.8</v>
      </c>
      <c r="K1329" s="3">
        <v>68.8</v>
      </c>
      <c r="L1329" s="3">
        <v>-16.220883048506099</v>
      </c>
    </row>
    <row r="1330" spans="1:12" ht="15" customHeight="1" x14ac:dyDescent="0.25">
      <c r="A1330" s="101">
        <v>44377</v>
      </c>
      <c r="B1330" s="3">
        <v>69.8</v>
      </c>
      <c r="C1330" s="99">
        <v>444479</v>
      </c>
      <c r="D1330" s="3">
        <v>-0.79999999999999705</v>
      </c>
      <c r="E1330" s="3">
        <v>-1.1331444759206699</v>
      </c>
      <c r="F1330" s="3">
        <v>-1.1331444759206699</v>
      </c>
      <c r="G1330" s="3">
        <v>69.8</v>
      </c>
      <c r="H1330" s="3">
        <v>-17.170221484216999</v>
      </c>
      <c r="I1330" s="3">
        <v>70.599999999999994</v>
      </c>
      <c r="J1330" s="3">
        <v>70.7</v>
      </c>
      <c r="K1330" s="3">
        <v>69</v>
      </c>
      <c r="L1330" s="3">
        <v>-17.170221484216999</v>
      </c>
    </row>
    <row r="1331" spans="1:12" ht="15" customHeight="1" x14ac:dyDescent="0.25">
      <c r="A1331" s="101">
        <v>44378</v>
      </c>
      <c r="B1331" s="3">
        <v>70.900000000000006</v>
      </c>
      <c r="C1331" s="99">
        <v>640091</v>
      </c>
      <c r="D1331" s="3">
        <v>1.1000000000000001</v>
      </c>
      <c r="E1331" s="3">
        <v>1.5759312320916901</v>
      </c>
      <c r="F1331" s="3">
        <v>1.5759312320916901</v>
      </c>
      <c r="G1331" s="3">
        <v>70.900000000000006</v>
      </c>
      <c r="H1331" s="3">
        <v>-15.8648811351144</v>
      </c>
      <c r="I1331" s="3">
        <v>69.8</v>
      </c>
      <c r="J1331" s="3">
        <v>71.599999999999994</v>
      </c>
      <c r="K1331" s="3">
        <v>69.8</v>
      </c>
      <c r="L1331" s="3">
        <v>-15.8648811351144</v>
      </c>
    </row>
    <row r="1332" spans="1:12" ht="15" customHeight="1" x14ac:dyDescent="0.25">
      <c r="A1332" s="101">
        <v>44379</v>
      </c>
      <c r="B1332" s="3">
        <v>71.599999999999994</v>
      </c>
      <c r="C1332" s="99">
        <v>426306</v>
      </c>
      <c r="D1332" s="3">
        <v>0.69999999999998797</v>
      </c>
      <c r="E1332" s="3">
        <v>0.98730606488008898</v>
      </c>
      <c r="F1332" s="3">
        <v>0.98730606488008898</v>
      </c>
      <c r="G1332" s="3">
        <v>71.599999999999994</v>
      </c>
      <c r="H1332" s="3">
        <v>-15.034210003867299</v>
      </c>
      <c r="I1332" s="3">
        <v>71.400000000000006</v>
      </c>
      <c r="J1332" s="3">
        <v>72.400000000000006</v>
      </c>
      <c r="K1332" s="3">
        <v>71.099999999999994</v>
      </c>
      <c r="L1332" s="3">
        <v>-15.034210003867299</v>
      </c>
    </row>
    <row r="1333" spans="1:12" ht="15" customHeight="1" x14ac:dyDescent="0.25">
      <c r="A1333" s="101">
        <v>44382</v>
      </c>
      <c r="B1333" s="3">
        <v>71.400000000000006</v>
      </c>
      <c r="C1333" s="99">
        <v>489971</v>
      </c>
      <c r="D1333" s="3">
        <v>-0.19999999999998799</v>
      </c>
      <c r="E1333" s="3">
        <v>-0.27932960893852699</v>
      </c>
      <c r="F1333" s="3">
        <v>-0.27932960893852699</v>
      </c>
      <c r="G1333" s="3">
        <v>71.400000000000006</v>
      </c>
      <c r="H1333" s="3">
        <v>-15.2715446127951</v>
      </c>
      <c r="I1333" s="3">
        <v>71</v>
      </c>
      <c r="J1333" s="3">
        <v>71.599999999999994</v>
      </c>
      <c r="K1333" s="3">
        <v>70.2</v>
      </c>
      <c r="L1333" s="3">
        <v>-15.2715446127951</v>
      </c>
    </row>
    <row r="1334" spans="1:12" ht="15" customHeight="1" x14ac:dyDescent="0.25">
      <c r="A1334" s="101">
        <v>44383</v>
      </c>
      <c r="B1334" s="3">
        <v>71.3</v>
      </c>
      <c r="C1334" s="99">
        <v>434704</v>
      </c>
      <c r="D1334" s="3">
        <v>-0.100000000000008</v>
      </c>
      <c r="E1334" s="3">
        <v>-0.140056022408974</v>
      </c>
      <c r="F1334" s="3">
        <v>-0.140056022408974</v>
      </c>
      <c r="G1334" s="3">
        <v>71.3</v>
      </c>
      <c r="H1334" s="3">
        <v>-15.390211917258901</v>
      </c>
      <c r="I1334" s="3">
        <v>71.2</v>
      </c>
      <c r="J1334" s="3">
        <v>71.900000000000006</v>
      </c>
      <c r="K1334" s="3">
        <v>70.3</v>
      </c>
      <c r="L1334" s="3">
        <v>-15.390211917258901</v>
      </c>
    </row>
    <row r="1335" spans="1:12" ht="15" customHeight="1" x14ac:dyDescent="0.25">
      <c r="A1335" s="101">
        <v>44384</v>
      </c>
      <c r="B1335" s="3">
        <v>70.900000000000006</v>
      </c>
      <c r="C1335" s="99">
        <v>721329</v>
      </c>
      <c r="D1335" s="3">
        <v>-0.39999999999999097</v>
      </c>
      <c r="E1335" s="3">
        <v>-0.56100981767179803</v>
      </c>
      <c r="F1335" s="3">
        <v>-0.56100981767179803</v>
      </c>
      <c r="G1335" s="3">
        <v>70.900000000000006</v>
      </c>
      <c r="H1335" s="3">
        <v>-15.8648811351144</v>
      </c>
      <c r="I1335" s="3">
        <v>71.3</v>
      </c>
      <c r="J1335" s="3">
        <v>71.900000000000006</v>
      </c>
      <c r="K1335" s="3">
        <v>70.2</v>
      </c>
      <c r="L1335" s="3">
        <v>-15.8648811351144</v>
      </c>
    </row>
    <row r="1336" spans="1:12" ht="15" customHeight="1" x14ac:dyDescent="0.25">
      <c r="A1336" s="101">
        <v>44385</v>
      </c>
      <c r="B1336" s="3">
        <v>76.400000000000006</v>
      </c>
      <c r="C1336" s="99">
        <v>2374325</v>
      </c>
      <c r="D1336" s="3">
        <v>5.5</v>
      </c>
      <c r="E1336" s="3">
        <v>7.7574047954866101</v>
      </c>
      <c r="F1336" s="3">
        <v>7.7574047954866101</v>
      </c>
      <c r="G1336" s="3">
        <v>76.400000000000006</v>
      </c>
      <c r="H1336" s="3">
        <v>-9.3381793896014802</v>
      </c>
      <c r="I1336" s="3">
        <v>75.400000000000006</v>
      </c>
      <c r="J1336" s="3">
        <v>78.3</v>
      </c>
      <c r="K1336" s="3">
        <v>74.7</v>
      </c>
      <c r="L1336" s="3">
        <v>-9.3381793896014802</v>
      </c>
    </row>
    <row r="1337" spans="1:12" ht="15" customHeight="1" x14ac:dyDescent="0.25">
      <c r="A1337" s="101">
        <v>44386</v>
      </c>
      <c r="B1337" s="3">
        <v>74.599999999999994</v>
      </c>
      <c r="C1337" s="99">
        <v>1259994</v>
      </c>
      <c r="D1337" s="3">
        <v>-1.80000000000001</v>
      </c>
      <c r="E1337" s="3">
        <v>-2.3560209424083798</v>
      </c>
      <c r="F1337" s="3">
        <v>-2.3560209424083798</v>
      </c>
      <c r="G1337" s="3">
        <v>74.599999999999994</v>
      </c>
      <c r="H1337" s="3">
        <v>-11.474190869951199</v>
      </c>
      <c r="I1337" s="3">
        <v>76.599999999999994</v>
      </c>
      <c r="J1337" s="3">
        <v>77</v>
      </c>
      <c r="K1337" s="3">
        <v>73.8</v>
      </c>
      <c r="L1337" s="3">
        <v>-11.474190869951199</v>
      </c>
    </row>
    <row r="1338" spans="1:12" ht="15" customHeight="1" x14ac:dyDescent="0.25">
      <c r="A1338" s="101">
        <v>44389</v>
      </c>
      <c r="B1338" s="3">
        <v>73.900000000000006</v>
      </c>
      <c r="C1338" s="99">
        <v>658963</v>
      </c>
      <c r="D1338" s="3">
        <v>-0.69999999999998797</v>
      </c>
      <c r="E1338" s="3">
        <v>-0.93833780160856795</v>
      </c>
      <c r="F1338" s="3">
        <v>-0.93833780160856795</v>
      </c>
      <c r="G1338" s="3">
        <v>73.900000000000006</v>
      </c>
      <c r="H1338" s="3">
        <v>-12.304862001198201</v>
      </c>
      <c r="I1338" s="3">
        <v>75</v>
      </c>
      <c r="J1338" s="3">
        <v>75.099999999999994</v>
      </c>
      <c r="K1338" s="3">
        <v>73.8</v>
      </c>
      <c r="L1338" s="3">
        <v>-12.304862001198201</v>
      </c>
    </row>
    <row r="1339" spans="1:12" ht="15" customHeight="1" x14ac:dyDescent="0.25">
      <c r="A1339" s="101">
        <v>44390</v>
      </c>
      <c r="B1339" s="3">
        <v>72.900000000000006</v>
      </c>
      <c r="C1339" s="99">
        <v>823915</v>
      </c>
      <c r="D1339" s="3">
        <v>-1</v>
      </c>
      <c r="E1339" s="3">
        <v>-1.3531799729364</v>
      </c>
      <c r="F1339" s="3">
        <v>-1.3531799729364</v>
      </c>
      <c r="G1339" s="3">
        <v>72.900000000000006</v>
      </c>
      <c r="H1339" s="3">
        <v>-13.491535045837001</v>
      </c>
      <c r="I1339" s="3">
        <v>73.900000000000006</v>
      </c>
      <c r="J1339" s="3">
        <v>73.900000000000006</v>
      </c>
      <c r="K1339" s="3">
        <v>72.099999999999994</v>
      </c>
      <c r="L1339" s="3">
        <v>-13.491535045837001</v>
      </c>
    </row>
    <row r="1340" spans="1:12" ht="15" customHeight="1" x14ac:dyDescent="0.25">
      <c r="A1340" s="101">
        <v>44391</v>
      </c>
      <c r="B1340" s="3">
        <v>73</v>
      </c>
      <c r="C1340" s="99">
        <v>530612</v>
      </c>
      <c r="D1340" s="3">
        <v>9.9999999999994302E-2</v>
      </c>
      <c r="E1340" s="3">
        <v>0.137174211248281</v>
      </c>
      <c r="F1340" s="3">
        <v>0.137174211248281</v>
      </c>
      <c r="G1340" s="3">
        <v>73</v>
      </c>
      <c r="H1340" s="3">
        <v>-13.372867741373099</v>
      </c>
      <c r="I1340" s="3">
        <v>72.900000000000006</v>
      </c>
      <c r="J1340" s="3">
        <v>73.7</v>
      </c>
      <c r="K1340" s="3">
        <v>72.5</v>
      </c>
      <c r="L1340" s="3">
        <v>-13.372867741373099</v>
      </c>
    </row>
    <row r="1341" spans="1:12" ht="15" customHeight="1" x14ac:dyDescent="0.25">
      <c r="A1341" s="101">
        <v>44392</v>
      </c>
      <c r="B1341" s="3">
        <v>70.8</v>
      </c>
      <c r="C1341" s="99">
        <v>1141141</v>
      </c>
      <c r="D1341" s="3">
        <v>-2.2000000000000002</v>
      </c>
      <c r="E1341" s="3">
        <v>-3.0136986301369801</v>
      </c>
      <c r="F1341" s="3">
        <v>-3.0136986301369801</v>
      </c>
      <c r="G1341" s="3">
        <v>70.8</v>
      </c>
      <c r="H1341" s="3">
        <v>-15.9835484395783</v>
      </c>
      <c r="I1341" s="3">
        <v>73.099999999999994</v>
      </c>
      <c r="J1341" s="3">
        <v>73.099999999999994</v>
      </c>
      <c r="K1341" s="3">
        <v>70.599999999999994</v>
      </c>
      <c r="L1341" s="3">
        <v>-15.9835484395783</v>
      </c>
    </row>
    <row r="1342" spans="1:12" ht="15" customHeight="1" x14ac:dyDescent="0.25">
      <c r="A1342" s="101">
        <v>44393</v>
      </c>
      <c r="B1342" s="3">
        <v>71.099999999999994</v>
      </c>
      <c r="C1342" s="99">
        <v>985909</v>
      </c>
      <c r="D1342" s="3">
        <v>0.29999999999999699</v>
      </c>
      <c r="E1342" s="3">
        <v>0.42372881355932002</v>
      </c>
      <c r="F1342" s="3">
        <v>0.42372881355932002</v>
      </c>
      <c r="G1342" s="3">
        <v>71.099999999999994</v>
      </c>
      <c r="H1342" s="3">
        <v>-15.6275465261867</v>
      </c>
      <c r="I1342" s="3">
        <v>71</v>
      </c>
      <c r="J1342" s="3">
        <v>71.8</v>
      </c>
      <c r="K1342" s="3">
        <v>70.5</v>
      </c>
      <c r="L1342" s="3">
        <v>-15.6275465261867</v>
      </c>
    </row>
    <row r="1343" spans="1:12" ht="15" customHeight="1" x14ac:dyDescent="0.25">
      <c r="A1343" s="101">
        <v>44396</v>
      </c>
      <c r="B1343" s="3">
        <v>70.3</v>
      </c>
      <c r="C1343" s="99">
        <v>860470</v>
      </c>
      <c r="D1343" s="3">
        <v>-0.79999999999999705</v>
      </c>
      <c r="E1343" s="3">
        <v>-1.12517580872011</v>
      </c>
      <c r="F1343" s="3">
        <v>-1.12517580872011</v>
      </c>
      <c r="G1343" s="3">
        <v>70.3</v>
      </c>
      <c r="H1343" s="3">
        <v>-16.576884961897701</v>
      </c>
      <c r="I1343" s="3">
        <v>71.099999999999994</v>
      </c>
      <c r="J1343" s="3">
        <v>71.099999999999994</v>
      </c>
      <c r="K1343" s="3">
        <v>69.400000000000006</v>
      </c>
      <c r="L1343" s="3">
        <v>-16.576884961897701</v>
      </c>
    </row>
    <row r="1344" spans="1:12" ht="15" customHeight="1" x14ac:dyDescent="0.25">
      <c r="A1344" s="101">
        <v>44397</v>
      </c>
      <c r="B1344" s="3">
        <v>70.099999999999994</v>
      </c>
      <c r="C1344" s="99">
        <v>598048</v>
      </c>
      <c r="D1344" s="3">
        <v>-0.20000000000000201</v>
      </c>
      <c r="E1344" s="3">
        <v>-0.28449502133712701</v>
      </c>
      <c r="F1344" s="3">
        <v>-0.28449502133712701</v>
      </c>
      <c r="G1344" s="3">
        <v>70.099999999999994</v>
      </c>
      <c r="H1344" s="3">
        <v>-16.814219570825401</v>
      </c>
      <c r="I1344" s="3">
        <v>70.5</v>
      </c>
      <c r="J1344" s="3">
        <v>70.5</v>
      </c>
      <c r="K1344" s="3">
        <v>69.400000000000006</v>
      </c>
      <c r="L1344" s="3">
        <v>-16.814219570825401</v>
      </c>
    </row>
    <row r="1345" spans="1:12" ht="15" customHeight="1" x14ac:dyDescent="0.25">
      <c r="A1345" s="101">
        <v>44398</v>
      </c>
      <c r="B1345" s="3">
        <v>71.599999999999994</v>
      </c>
      <c r="C1345" s="99">
        <v>1042547</v>
      </c>
      <c r="D1345" s="3">
        <v>1.5</v>
      </c>
      <c r="E1345" s="3">
        <v>2.13980028530671</v>
      </c>
      <c r="F1345" s="3">
        <v>2.13980028530671</v>
      </c>
      <c r="G1345" s="3">
        <v>71.599999999999994</v>
      </c>
      <c r="H1345" s="3">
        <v>-15.034210003867299</v>
      </c>
      <c r="I1345" s="3">
        <v>70.2</v>
      </c>
      <c r="J1345" s="3">
        <v>71.8</v>
      </c>
      <c r="K1345" s="3">
        <v>70.2</v>
      </c>
      <c r="L1345" s="3">
        <v>-15.034210003867299</v>
      </c>
    </row>
    <row r="1346" spans="1:12" ht="15" customHeight="1" x14ac:dyDescent="0.25">
      <c r="A1346" s="101">
        <v>44399</v>
      </c>
      <c r="B1346" s="3">
        <v>72.3</v>
      </c>
      <c r="C1346" s="99">
        <v>1580785</v>
      </c>
      <c r="D1346" s="3">
        <v>0.70000000000000195</v>
      </c>
      <c r="E1346" s="3">
        <v>0.977653631284924</v>
      </c>
      <c r="F1346" s="3">
        <v>0.977653631284924</v>
      </c>
      <c r="G1346" s="3">
        <v>72.3</v>
      </c>
      <c r="H1346" s="3">
        <v>-14.2035388726202</v>
      </c>
      <c r="I1346" s="3">
        <v>69.900000000000006</v>
      </c>
      <c r="J1346" s="3">
        <v>72.3</v>
      </c>
      <c r="K1346" s="3">
        <v>68.400000000000006</v>
      </c>
      <c r="L1346" s="3">
        <v>-14.2035388726202</v>
      </c>
    </row>
    <row r="1347" spans="1:12" ht="15" customHeight="1" x14ac:dyDescent="0.25">
      <c r="A1347" s="101">
        <v>44400</v>
      </c>
      <c r="B1347" s="3">
        <v>69.5</v>
      </c>
      <c r="C1347" s="99">
        <v>1704329</v>
      </c>
      <c r="D1347" s="3">
        <v>-2.7999999999999901</v>
      </c>
      <c r="E1347" s="3">
        <v>-3.8727524204702601</v>
      </c>
      <c r="F1347" s="3">
        <v>-3.8727524204702601</v>
      </c>
      <c r="G1347" s="3">
        <v>69.5</v>
      </c>
      <c r="H1347" s="3">
        <v>-17.5262233976086</v>
      </c>
      <c r="I1347" s="3">
        <v>71</v>
      </c>
      <c r="J1347" s="3">
        <v>71.5</v>
      </c>
      <c r="K1347" s="3">
        <v>68.599999999999994</v>
      </c>
      <c r="L1347" s="3">
        <v>-17.5262233976086</v>
      </c>
    </row>
    <row r="1348" spans="1:12" ht="15" customHeight="1" x14ac:dyDescent="0.25">
      <c r="A1348" s="101">
        <v>44403</v>
      </c>
      <c r="B1348" s="3">
        <v>69.599999999999994</v>
      </c>
      <c r="C1348" s="99">
        <v>769207</v>
      </c>
      <c r="D1348" s="3">
        <v>9.9999999999994302E-2</v>
      </c>
      <c r="E1348" s="3">
        <v>0.14388489208632099</v>
      </c>
      <c r="F1348" s="3">
        <v>0.14388489208632099</v>
      </c>
      <c r="G1348" s="3">
        <v>69.599999999999994</v>
      </c>
      <c r="H1348" s="3">
        <v>-17.407556093144802</v>
      </c>
      <c r="I1348" s="3">
        <v>69.5</v>
      </c>
      <c r="J1348" s="3">
        <v>70.5</v>
      </c>
      <c r="K1348" s="3">
        <v>69</v>
      </c>
      <c r="L1348" s="3">
        <v>-17.407556093144802</v>
      </c>
    </row>
    <row r="1349" spans="1:12" ht="15" customHeight="1" x14ac:dyDescent="0.25">
      <c r="A1349" s="101">
        <v>44404</v>
      </c>
      <c r="B1349" s="3">
        <v>69.3</v>
      </c>
      <c r="C1349" s="99">
        <v>518947</v>
      </c>
      <c r="D1349" s="3">
        <v>-0.29999999999999699</v>
      </c>
      <c r="E1349" s="3">
        <v>-0.431034482758618</v>
      </c>
      <c r="F1349" s="3">
        <v>-0.431034482758618</v>
      </c>
      <c r="G1349" s="3">
        <v>69.3</v>
      </c>
      <c r="H1349" s="3">
        <v>-17.7635580065364</v>
      </c>
      <c r="I1349" s="3">
        <v>69.7</v>
      </c>
      <c r="J1349" s="3">
        <v>69.900000000000006</v>
      </c>
      <c r="K1349" s="3">
        <v>68.8</v>
      </c>
      <c r="L1349" s="3">
        <v>-17.7635580065364</v>
      </c>
    </row>
    <row r="1350" spans="1:12" ht="15" customHeight="1" x14ac:dyDescent="0.25">
      <c r="A1350" s="101">
        <v>44405</v>
      </c>
      <c r="B1350" s="3">
        <v>69.599999999999994</v>
      </c>
      <c r="C1350" s="99">
        <v>421906</v>
      </c>
      <c r="D1350" s="3">
        <v>0.29999999999999699</v>
      </c>
      <c r="E1350" s="3">
        <v>0.43290043290042901</v>
      </c>
      <c r="F1350" s="3">
        <v>0.43290043290042901</v>
      </c>
      <c r="G1350" s="3">
        <v>69.599999999999994</v>
      </c>
      <c r="H1350" s="3">
        <v>-17.407556093144802</v>
      </c>
      <c r="I1350" s="3">
        <v>69.3</v>
      </c>
      <c r="J1350" s="3">
        <v>69.8</v>
      </c>
      <c r="K1350" s="3">
        <v>69.2</v>
      </c>
      <c r="L1350" s="3">
        <v>-17.407556093144802</v>
      </c>
    </row>
    <row r="1351" spans="1:12" ht="15" customHeight="1" x14ac:dyDescent="0.25">
      <c r="A1351" s="101">
        <v>44406</v>
      </c>
      <c r="B1351" s="3">
        <v>69.2</v>
      </c>
      <c r="C1351" s="99">
        <v>522030</v>
      </c>
      <c r="D1351" s="3">
        <v>-0.39999999999999097</v>
      </c>
      <c r="E1351" s="3">
        <v>-0.57471264367814301</v>
      </c>
      <c r="F1351" s="3">
        <v>-0.57471264367814301</v>
      </c>
      <c r="G1351" s="3">
        <v>69.2</v>
      </c>
      <c r="H1351" s="3">
        <v>-17.882225311000301</v>
      </c>
      <c r="I1351" s="3">
        <v>69.900000000000006</v>
      </c>
      <c r="J1351" s="3">
        <v>70.3</v>
      </c>
      <c r="K1351" s="3">
        <v>69.099999999999994</v>
      </c>
      <c r="L1351" s="3">
        <v>-17.882225311000301</v>
      </c>
    </row>
    <row r="1352" spans="1:12" ht="15" customHeight="1" x14ac:dyDescent="0.25">
      <c r="A1352" s="101">
        <v>44407</v>
      </c>
      <c r="B1352" s="3">
        <v>69.3</v>
      </c>
      <c r="C1352" s="99">
        <v>580673</v>
      </c>
      <c r="D1352" s="3">
        <v>9.9999999999994302E-2</v>
      </c>
      <c r="E1352" s="3">
        <v>0.14450867052022601</v>
      </c>
      <c r="F1352" s="3">
        <v>0.14450867052022601</v>
      </c>
      <c r="G1352" s="3">
        <v>69.3</v>
      </c>
      <c r="H1352" s="3">
        <v>-17.7635580065364</v>
      </c>
      <c r="I1352" s="3">
        <v>69.2</v>
      </c>
      <c r="J1352" s="3">
        <v>69.7</v>
      </c>
      <c r="K1352" s="3">
        <v>68.900000000000006</v>
      </c>
      <c r="L1352" s="3">
        <v>-17.7635580065364</v>
      </c>
    </row>
    <row r="1353" spans="1:12" ht="15" customHeight="1" x14ac:dyDescent="0.25">
      <c r="A1353" s="101">
        <v>44410</v>
      </c>
      <c r="B1353" s="3">
        <v>70.099999999999994</v>
      </c>
      <c r="C1353" s="99">
        <v>616117</v>
      </c>
      <c r="D1353" s="3">
        <v>0.79999999999999705</v>
      </c>
      <c r="E1353" s="3">
        <v>1.1544011544011501</v>
      </c>
      <c r="F1353" s="3">
        <v>1.1544011544011501</v>
      </c>
      <c r="G1353" s="3">
        <v>70.099999999999994</v>
      </c>
      <c r="H1353" s="3">
        <v>-16.814219570825401</v>
      </c>
      <c r="I1353" s="3">
        <v>69.3</v>
      </c>
      <c r="J1353" s="3">
        <v>70.400000000000006</v>
      </c>
      <c r="K1353" s="3">
        <v>69.3</v>
      </c>
      <c r="L1353" s="3">
        <v>-16.814219570825401</v>
      </c>
    </row>
    <row r="1354" spans="1:12" ht="15" customHeight="1" x14ac:dyDescent="0.25">
      <c r="A1354" s="101">
        <v>44411</v>
      </c>
      <c r="B1354" s="3">
        <v>69.3</v>
      </c>
      <c r="C1354" s="99">
        <v>754763</v>
      </c>
      <c r="D1354" s="3">
        <v>-0.79999999999999705</v>
      </c>
      <c r="E1354" s="3">
        <v>-1.1412268188302399</v>
      </c>
      <c r="F1354" s="3">
        <v>-1.1412268188302399</v>
      </c>
      <c r="G1354" s="3">
        <v>69.3</v>
      </c>
      <c r="H1354" s="3">
        <v>-17.7635580065364</v>
      </c>
      <c r="I1354" s="3">
        <v>70</v>
      </c>
      <c r="J1354" s="3">
        <v>70.099999999999994</v>
      </c>
      <c r="K1354" s="3">
        <v>68.8</v>
      </c>
      <c r="L1354" s="3">
        <v>-17.7635580065364</v>
      </c>
    </row>
    <row r="1355" spans="1:12" ht="15" customHeight="1" x14ac:dyDescent="0.25">
      <c r="A1355" s="101">
        <v>44412</v>
      </c>
      <c r="B1355" s="3">
        <v>69.8</v>
      </c>
      <c r="C1355" s="99">
        <v>459032</v>
      </c>
      <c r="D1355" s="3">
        <v>0.5</v>
      </c>
      <c r="E1355" s="3">
        <v>0.72150072150072297</v>
      </c>
      <c r="F1355" s="3">
        <v>0.72150072150072297</v>
      </c>
      <c r="G1355" s="3">
        <v>69.8</v>
      </c>
      <c r="H1355" s="3">
        <v>-17.170221484216999</v>
      </c>
      <c r="I1355" s="3">
        <v>69.3</v>
      </c>
      <c r="J1355" s="3">
        <v>70.900000000000006</v>
      </c>
      <c r="K1355" s="3">
        <v>69.2</v>
      </c>
      <c r="L1355" s="3">
        <v>-17.170221484216999</v>
      </c>
    </row>
    <row r="1356" spans="1:12" ht="15" customHeight="1" x14ac:dyDescent="0.25">
      <c r="A1356" s="101">
        <v>44413</v>
      </c>
      <c r="B1356" s="3">
        <v>69.900000000000006</v>
      </c>
      <c r="C1356" s="99">
        <v>608488</v>
      </c>
      <c r="D1356" s="3">
        <v>0.100000000000008</v>
      </c>
      <c r="E1356" s="3">
        <v>0.14326647564470901</v>
      </c>
      <c r="F1356" s="3">
        <v>0.14326647564470901</v>
      </c>
      <c r="G1356" s="3">
        <v>69.900000000000006</v>
      </c>
      <c r="H1356" s="3">
        <v>-17.051554179753101</v>
      </c>
      <c r="I1356" s="3">
        <v>69.599999999999994</v>
      </c>
      <c r="J1356" s="3">
        <v>70.400000000000006</v>
      </c>
      <c r="K1356" s="3">
        <v>69.2</v>
      </c>
      <c r="L1356" s="3">
        <v>-17.051554179753101</v>
      </c>
    </row>
    <row r="1357" spans="1:12" ht="15" customHeight="1" x14ac:dyDescent="0.25">
      <c r="A1357" s="101">
        <v>44414</v>
      </c>
      <c r="B1357" s="3">
        <v>69.8</v>
      </c>
      <c r="C1357" s="99">
        <v>753086</v>
      </c>
      <c r="D1357" s="3">
        <v>-0.100000000000008</v>
      </c>
      <c r="E1357" s="3">
        <v>-0.143061516452092</v>
      </c>
      <c r="F1357" s="3">
        <v>-0.143061516452092</v>
      </c>
      <c r="G1357" s="3">
        <v>69.8</v>
      </c>
      <c r="H1357" s="3">
        <v>-17.170221484216999</v>
      </c>
      <c r="I1357" s="3">
        <v>69.900000000000006</v>
      </c>
      <c r="J1357" s="3">
        <v>70.400000000000006</v>
      </c>
      <c r="K1357" s="3">
        <v>69.3</v>
      </c>
      <c r="L1357" s="3">
        <v>-17.170221484216999</v>
      </c>
    </row>
    <row r="1358" spans="1:12" ht="15" customHeight="1" x14ac:dyDescent="0.25">
      <c r="A1358" s="101">
        <v>44417</v>
      </c>
      <c r="B1358" s="3">
        <v>71.099999999999994</v>
      </c>
      <c r="C1358" s="99">
        <v>468109</v>
      </c>
      <c r="D1358" s="3">
        <v>1.2999999999999901</v>
      </c>
      <c r="E1358" s="3">
        <v>1.86246418338107</v>
      </c>
      <c r="F1358" s="3">
        <v>1.86246418338107</v>
      </c>
      <c r="G1358" s="3">
        <v>71.099999999999994</v>
      </c>
      <c r="H1358" s="3">
        <v>-15.6275465261867</v>
      </c>
      <c r="I1358" s="3">
        <v>69.8</v>
      </c>
      <c r="J1358" s="3">
        <v>71.3</v>
      </c>
      <c r="K1358" s="3">
        <v>69.400000000000006</v>
      </c>
      <c r="L1358" s="3">
        <v>-15.6275465261867</v>
      </c>
    </row>
    <row r="1359" spans="1:12" ht="15" customHeight="1" x14ac:dyDescent="0.25">
      <c r="A1359" s="101">
        <v>44418</v>
      </c>
      <c r="B1359" s="3">
        <v>71.7</v>
      </c>
      <c r="C1359" s="99">
        <v>605841</v>
      </c>
      <c r="D1359" s="3">
        <v>0.60000000000000797</v>
      </c>
      <c r="E1359" s="3">
        <v>0.84388185654009595</v>
      </c>
      <c r="F1359" s="3">
        <v>0.84388185654009595</v>
      </c>
      <c r="G1359" s="3">
        <v>71.7</v>
      </c>
      <c r="H1359" s="3">
        <v>-14.915542699403399</v>
      </c>
      <c r="I1359" s="3">
        <v>71.099999999999994</v>
      </c>
      <c r="J1359" s="3">
        <v>72.099999999999994</v>
      </c>
      <c r="K1359" s="3">
        <v>70.7</v>
      </c>
      <c r="L1359" s="3">
        <v>-14.915542699403399</v>
      </c>
    </row>
    <row r="1360" spans="1:12" ht="15" customHeight="1" x14ac:dyDescent="0.25">
      <c r="A1360" s="101">
        <v>44419</v>
      </c>
      <c r="B1360" s="3">
        <v>72.2</v>
      </c>
      <c r="C1360" s="99">
        <v>718962</v>
      </c>
      <c r="D1360" s="3">
        <v>0.5</v>
      </c>
      <c r="E1360" s="3">
        <v>0.69735006973501401</v>
      </c>
      <c r="F1360" s="3">
        <v>0.69735006973501401</v>
      </c>
      <c r="G1360" s="3">
        <v>72.2</v>
      </c>
      <c r="H1360" s="3">
        <v>-14.3222061770841</v>
      </c>
      <c r="I1360" s="3">
        <v>71.8</v>
      </c>
      <c r="J1360" s="3">
        <v>72.400000000000006</v>
      </c>
      <c r="K1360" s="3">
        <v>70.400000000000006</v>
      </c>
      <c r="L1360" s="3">
        <v>-14.3222061770841</v>
      </c>
    </row>
    <row r="1361" spans="1:12" ht="15" customHeight="1" x14ac:dyDescent="0.25">
      <c r="A1361" s="101">
        <v>44420</v>
      </c>
      <c r="B1361" s="3">
        <v>73.900000000000006</v>
      </c>
      <c r="C1361" s="99">
        <v>851436</v>
      </c>
      <c r="D1361" s="3">
        <v>1.7</v>
      </c>
      <c r="E1361" s="3">
        <v>2.35457063711912</v>
      </c>
      <c r="F1361" s="3">
        <v>2.35457063711912</v>
      </c>
      <c r="G1361" s="3">
        <v>73.900000000000006</v>
      </c>
      <c r="H1361" s="3">
        <v>-12.304862001198201</v>
      </c>
      <c r="I1361" s="3">
        <v>72.2</v>
      </c>
      <c r="J1361" s="3">
        <v>74.099999999999994</v>
      </c>
      <c r="K1361" s="3">
        <v>72</v>
      </c>
      <c r="L1361" s="3">
        <v>-12.304862001198201</v>
      </c>
    </row>
    <row r="1362" spans="1:12" ht="15" customHeight="1" x14ac:dyDescent="0.25">
      <c r="A1362" s="101">
        <v>44421</v>
      </c>
      <c r="B1362" s="3">
        <v>76.8</v>
      </c>
      <c r="C1362" s="99">
        <v>1761161</v>
      </c>
      <c r="D1362" s="3">
        <v>2.8999999999999901</v>
      </c>
      <c r="E1362" s="3">
        <v>3.9242219215155498</v>
      </c>
      <c r="F1362" s="3">
        <v>3.9242219215155498</v>
      </c>
      <c r="G1362" s="3">
        <v>76.8</v>
      </c>
      <c r="H1362" s="3">
        <v>-8.8635101717460003</v>
      </c>
      <c r="I1362" s="3">
        <v>73.900000000000006</v>
      </c>
      <c r="J1362" s="3">
        <v>77.7</v>
      </c>
      <c r="K1362" s="3">
        <v>73.900000000000006</v>
      </c>
      <c r="L1362" s="3">
        <v>-8.8635101717460003</v>
      </c>
    </row>
    <row r="1363" spans="1:12" ht="15" customHeight="1" x14ac:dyDescent="0.25">
      <c r="A1363" s="101">
        <v>44424</v>
      </c>
      <c r="B1363" s="3">
        <v>77.599999999999994</v>
      </c>
      <c r="C1363" s="99">
        <v>1014396</v>
      </c>
      <c r="D1363" s="3">
        <v>0.79999999999999705</v>
      </c>
      <c r="E1363" s="3">
        <v>1.0416666666666701</v>
      </c>
      <c r="F1363" s="3">
        <v>1.0416666666666701</v>
      </c>
      <c r="G1363" s="3">
        <v>77.599999999999994</v>
      </c>
      <c r="H1363" s="3">
        <v>-7.9141717360350299</v>
      </c>
      <c r="I1363" s="3">
        <v>76.8</v>
      </c>
      <c r="J1363" s="3">
        <v>78.3</v>
      </c>
      <c r="K1363" s="3">
        <v>76.099999999999994</v>
      </c>
      <c r="L1363" s="3">
        <v>-7.9141717360350299</v>
      </c>
    </row>
    <row r="1364" spans="1:12" ht="15" customHeight="1" x14ac:dyDescent="0.25">
      <c r="A1364" s="101">
        <v>44425</v>
      </c>
      <c r="B1364" s="3">
        <v>77.3</v>
      </c>
      <c r="C1364" s="99">
        <v>770390</v>
      </c>
      <c r="D1364" s="3">
        <v>-0.29999999999999699</v>
      </c>
      <c r="E1364" s="3">
        <v>-0.38659793814432802</v>
      </c>
      <c r="F1364" s="3">
        <v>-0.38659793814432802</v>
      </c>
      <c r="G1364" s="3">
        <v>77.3</v>
      </c>
      <c r="H1364" s="3">
        <v>-8.2701736494266402</v>
      </c>
      <c r="I1364" s="3">
        <v>77.400000000000006</v>
      </c>
      <c r="J1364" s="3">
        <v>78.599999999999994</v>
      </c>
      <c r="K1364" s="3">
        <v>77.2</v>
      </c>
      <c r="L1364" s="3">
        <v>-8.2701736494266402</v>
      </c>
    </row>
    <row r="1365" spans="1:12" ht="15" customHeight="1" x14ac:dyDescent="0.25">
      <c r="A1365" s="101">
        <v>44426</v>
      </c>
      <c r="B1365" s="3">
        <v>79.599999999999994</v>
      </c>
      <c r="C1365" s="99">
        <v>1023845</v>
      </c>
      <c r="D1365" s="3">
        <v>2.2999999999999901</v>
      </c>
      <c r="E1365" s="3">
        <v>2.9754204398447501</v>
      </c>
      <c r="F1365" s="3">
        <v>2.9754204398447501</v>
      </c>
      <c r="G1365" s="3">
        <v>79.599999999999994</v>
      </c>
      <c r="H1365" s="3">
        <v>-5.5408256467575798</v>
      </c>
      <c r="I1365" s="3">
        <v>77.400000000000006</v>
      </c>
      <c r="J1365" s="3">
        <v>79.7</v>
      </c>
      <c r="K1365" s="3">
        <v>77.3</v>
      </c>
      <c r="L1365" s="3">
        <v>-5.5408256467575798</v>
      </c>
    </row>
    <row r="1366" spans="1:12" ht="15" customHeight="1" x14ac:dyDescent="0.25">
      <c r="A1366" s="101">
        <v>44427</v>
      </c>
      <c r="B1366" s="3">
        <v>78.5</v>
      </c>
      <c r="C1366" s="99">
        <v>930731</v>
      </c>
      <c r="D1366" s="3">
        <v>-1.0999999999999901</v>
      </c>
      <c r="E1366" s="3">
        <v>-1.38190954773869</v>
      </c>
      <c r="F1366" s="3">
        <v>-1.38190954773869</v>
      </c>
      <c r="G1366" s="3">
        <v>78.5</v>
      </c>
      <c r="H1366" s="3">
        <v>-6.8461659958601704</v>
      </c>
      <c r="I1366" s="3">
        <v>79.099999999999994</v>
      </c>
      <c r="J1366" s="3">
        <v>79.3</v>
      </c>
      <c r="K1366" s="3">
        <v>77.3</v>
      </c>
      <c r="L1366" s="3">
        <v>-6.8461659958601704</v>
      </c>
    </row>
    <row r="1367" spans="1:12" ht="15" customHeight="1" x14ac:dyDescent="0.25">
      <c r="A1367" s="101">
        <v>44428</v>
      </c>
      <c r="B1367" s="3">
        <v>78.900000000000006</v>
      </c>
      <c r="C1367" s="99">
        <v>411073</v>
      </c>
      <c r="D1367" s="3">
        <v>0.40000000000000502</v>
      </c>
      <c r="E1367" s="3">
        <v>0.50955414012738798</v>
      </c>
      <c r="F1367" s="3">
        <v>0.50955414012738798</v>
      </c>
      <c r="G1367" s="3">
        <v>78.900000000000006</v>
      </c>
      <c r="H1367" s="3">
        <v>-6.3714967780046701</v>
      </c>
      <c r="I1367" s="3">
        <v>77.8</v>
      </c>
      <c r="J1367" s="3">
        <v>79.7</v>
      </c>
      <c r="K1367" s="3">
        <v>77.7</v>
      </c>
      <c r="L1367" s="3">
        <v>-6.3714967780046701</v>
      </c>
    </row>
    <row r="1368" spans="1:12" ht="15" customHeight="1" x14ac:dyDescent="0.25">
      <c r="A1368" s="101">
        <v>44431</v>
      </c>
      <c r="B1368" s="3">
        <v>79.099999999999994</v>
      </c>
      <c r="C1368" s="99">
        <v>733252</v>
      </c>
      <c r="D1368" s="3">
        <v>0.19999999999998799</v>
      </c>
      <c r="E1368" s="3">
        <v>0.25348542458807299</v>
      </c>
      <c r="F1368" s="3">
        <v>0.25348542458807299</v>
      </c>
      <c r="G1368" s="3">
        <v>79.099999999999994</v>
      </c>
      <c r="H1368" s="3">
        <v>-6.1341621690769399</v>
      </c>
      <c r="I1368" s="3">
        <v>79</v>
      </c>
      <c r="J1368" s="3">
        <v>80.099999999999994</v>
      </c>
      <c r="K1368" s="3">
        <v>77.900000000000006</v>
      </c>
      <c r="L1368" s="3">
        <v>-6.1341621690769399</v>
      </c>
    </row>
    <row r="1369" spans="1:12" ht="15" customHeight="1" x14ac:dyDescent="0.25">
      <c r="A1369" s="101">
        <v>44432</v>
      </c>
      <c r="B1369" s="3">
        <v>80.099999999999994</v>
      </c>
      <c r="C1369" s="99">
        <v>694503</v>
      </c>
      <c r="D1369" s="3">
        <v>1</v>
      </c>
      <c r="E1369" s="3">
        <v>1.2642225031605601</v>
      </c>
      <c r="F1369" s="3">
        <v>1.2642225031605601</v>
      </c>
      <c r="G1369" s="3">
        <v>80.099999999999994</v>
      </c>
      <c r="H1369" s="3">
        <v>-4.9474891244382198</v>
      </c>
      <c r="I1369" s="3">
        <v>79.099999999999994</v>
      </c>
      <c r="J1369" s="3">
        <v>80.599999999999994</v>
      </c>
      <c r="K1369" s="3">
        <v>79</v>
      </c>
      <c r="L1369" s="3">
        <v>-4.9474891244382198</v>
      </c>
    </row>
    <row r="1370" spans="1:12" ht="15" customHeight="1" x14ac:dyDescent="0.25">
      <c r="A1370" s="101">
        <v>44433</v>
      </c>
      <c r="B1370" s="3">
        <v>81.2</v>
      </c>
      <c r="C1370" s="99">
        <v>762584</v>
      </c>
      <c r="D1370" s="3">
        <v>1.1000000000000001</v>
      </c>
      <c r="E1370" s="3">
        <v>1.3732833957552999</v>
      </c>
      <c r="F1370" s="3">
        <v>1.3732833957552999</v>
      </c>
      <c r="G1370" s="3">
        <v>81.2</v>
      </c>
      <c r="H1370" s="3">
        <v>-3.6421487753356101</v>
      </c>
      <c r="I1370" s="3">
        <v>80.099999999999994</v>
      </c>
      <c r="J1370" s="3">
        <v>81.8</v>
      </c>
      <c r="K1370" s="3">
        <v>80.099999999999994</v>
      </c>
      <c r="L1370" s="3">
        <v>-3.6421487753356101</v>
      </c>
    </row>
    <row r="1371" spans="1:12" ht="15" customHeight="1" x14ac:dyDescent="0.25">
      <c r="A1371" s="101">
        <v>44434</v>
      </c>
      <c r="B1371" s="3">
        <v>81.5</v>
      </c>
      <c r="C1371" s="99">
        <v>763122</v>
      </c>
      <c r="D1371" s="3">
        <v>0.29999999999999699</v>
      </c>
      <c r="E1371" s="3">
        <v>0.36945812807880302</v>
      </c>
      <c r="F1371" s="3">
        <v>0.36945812807880302</v>
      </c>
      <c r="G1371" s="3">
        <v>81.5</v>
      </c>
      <c r="H1371" s="3">
        <v>-3.2861468619440002</v>
      </c>
      <c r="I1371" s="3">
        <v>81.5</v>
      </c>
      <c r="J1371" s="3">
        <v>82.9</v>
      </c>
      <c r="K1371" s="3">
        <v>81.400000000000006</v>
      </c>
      <c r="L1371" s="3">
        <v>-3.2861468619440002</v>
      </c>
    </row>
    <row r="1372" spans="1:12" ht="15" customHeight="1" x14ac:dyDescent="0.25">
      <c r="A1372" s="101">
        <v>44435</v>
      </c>
      <c r="B1372" s="3">
        <v>82</v>
      </c>
      <c r="C1372" s="99">
        <v>545117</v>
      </c>
      <c r="D1372" s="3">
        <v>0.5</v>
      </c>
      <c r="E1372" s="3">
        <v>0.61349693251533299</v>
      </c>
      <c r="F1372" s="3">
        <v>0.61349693251533299</v>
      </c>
      <c r="G1372" s="3">
        <v>82</v>
      </c>
      <c r="H1372" s="3">
        <v>-2.6928103396246401</v>
      </c>
      <c r="I1372" s="3">
        <v>81.7</v>
      </c>
      <c r="J1372" s="3">
        <v>82.6</v>
      </c>
      <c r="K1372" s="3">
        <v>81.099999999999994</v>
      </c>
      <c r="L1372" s="3">
        <v>-2.6928103396246401</v>
      </c>
    </row>
    <row r="1373" spans="1:12" ht="15" customHeight="1" x14ac:dyDescent="0.25">
      <c r="A1373" s="101">
        <v>44438</v>
      </c>
      <c r="B1373" s="3">
        <v>82.1</v>
      </c>
      <c r="C1373" s="99">
        <v>546139</v>
      </c>
      <c r="D1373" s="3">
        <v>9.9999999999994302E-2</v>
      </c>
      <c r="E1373" s="3">
        <v>0.12195121951219499</v>
      </c>
      <c r="F1373" s="3">
        <v>0.12195121951219499</v>
      </c>
      <c r="G1373" s="3">
        <v>82.1</v>
      </c>
      <c r="H1373" s="3">
        <v>-2.5741430351607701</v>
      </c>
      <c r="I1373" s="3">
        <v>81.900000000000006</v>
      </c>
      <c r="J1373" s="3">
        <v>82.2</v>
      </c>
      <c r="K1373" s="3">
        <v>81.099999999999994</v>
      </c>
      <c r="L1373" s="3">
        <v>-2.5741430351607701</v>
      </c>
    </row>
    <row r="1374" spans="1:12" ht="15" customHeight="1" x14ac:dyDescent="0.25">
      <c r="A1374" s="101">
        <v>44439</v>
      </c>
      <c r="B1374" s="3">
        <v>81.900000000000006</v>
      </c>
      <c r="C1374" s="99">
        <v>642685</v>
      </c>
      <c r="D1374" s="3">
        <v>-0.19999999999998799</v>
      </c>
      <c r="E1374" s="3">
        <v>-0.24360535931788799</v>
      </c>
      <c r="F1374" s="3">
        <v>-0.24360535931788799</v>
      </c>
      <c r="G1374" s="3">
        <v>81.900000000000006</v>
      </c>
      <c r="H1374" s="3">
        <v>-2.8114776440884999</v>
      </c>
      <c r="I1374" s="3">
        <v>82</v>
      </c>
      <c r="J1374" s="3">
        <v>82.4</v>
      </c>
      <c r="K1374" s="3">
        <v>81.099999999999994</v>
      </c>
      <c r="L1374" s="3">
        <v>-2.8114776440884999</v>
      </c>
    </row>
    <row r="1375" spans="1:12" ht="15" customHeight="1" x14ac:dyDescent="0.25">
      <c r="A1375" s="101">
        <v>44440</v>
      </c>
      <c r="B1375" s="3">
        <v>82.2</v>
      </c>
      <c r="C1375" s="99">
        <v>610923</v>
      </c>
      <c r="D1375" s="3">
        <v>0.29999999999999699</v>
      </c>
      <c r="E1375" s="3">
        <v>0.366300366300365</v>
      </c>
      <c r="F1375" s="3">
        <v>0.366300366300365</v>
      </c>
      <c r="G1375" s="3">
        <v>82.2</v>
      </c>
      <c r="H1375" s="3">
        <v>-2.45547573069689</v>
      </c>
      <c r="I1375" s="3">
        <v>82.3</v>
      </c>
      <c r="J1375" s="3">
        <v>83.6</v>
      </c>
      <c r="K1375" s="3">
        <v>81.7</v>
      </c>
      <c r="L1375" s="3">
        <v>-2.45547573069689</v>
      </c>
    </row>
    <row r="1376" spans="1:12" ht="15" customHeight="1" x14ac:dyDescent="0.25">
      <c r="A1376" s="101">
        <v>44441</v>
      </c>
      <c r="B1376" s="3">
        <v>82.5</v>
      </c>
      <c r="C1376" s="99">
        <v>545386</v>
      </c>
      <c r="D1376" s="3">
        <v>0.29999999999999699</v>
      </c>
      <c r="E1376" s="3">
        <v>0.36496350364962898</v>
      </c>
      <c r="F1376" s="3">
        <v>0.36496350364962898</v>
      </c>
      <c r="G1376" s="3">
        <v>82.5</v>
      </c>
      <c r="H1376" s="3">
        <v>-2.0994738173052698</v>
      </c>
      <c r="I1376" s="3">
        <v>82.2</v>
      </c>
      <c r="J1376" s="3">
        <v>84</v>
      </c>
      <c r="K1376" s="3">
        <v>82</v>
      </c>
      <c r="L1376" s="3">
        <v>-2.0994738173052698</v>
      </c>
    </row>
    <row r="1377" spans="1:12" ht="15" customHeight="1" x14ac:dyDescent="0.25">
      <c r="A1377" s="101">
        <v>44442</v>
      </c>
      <c r="B1377" s="3">
        <v>82.6</v>
      </c>
      <c r="C1377" s="99">
        <v>508240</v>
      </c>
      <c r="D1377" s="3">
        <v>9.9999999999994302E-2</v>
      </c>
      <c r="E1377" s="3">
        <v>0.12121212121212099</v>
      </c>
      <c r="F1377" s="3">
        <v>0.12121212121212099</v>
      </c>
      <c r="G1377" s="3">
        <v>82.6</v>
      </c>
      <c r="H1377" s="3">
        <v>-1.9808065128414101</v>
      </c>
      <c r="I1377" s="3">
        <v>82.5</v>
      </c>
      <c r="J1377" s="3">
        <v>82.9</v>
      </c>
      <c r="K1377" s="3">
        <v>81.8</v>
      </c>
      <c r="L1377" s="3">
        <v>-1.9808065128414101</v>
      </c>
    </row>
    <row r="1378" spans="1:12" ht="15" customHeight="1" x14ac:dyDescent="0.25">
      <c r="A1378" s="101">
        <v>44445</v>
      </c>
      <c r="B1378" s="3">
        <v>82.6</v>
      </c>
      <c r="C1378" s="99">
        <v>665083</v>
      </c>
      <c r="D1378" s="3"/>
      <c r="E1378" s="3"/>
      <c r="F1378" s="3"/>
      <c r="G1378" s="3">
        <v>82.6</v>
      </c>
      <c r="H1378" s="3">
        <v>-1.9808065128414101</v>
      </c>
      <c r="I1378" s="3">
        <v>82.6</v>
      </c>
      <c r="J1378" s="3">
        <v>83</v>
      </c>
      <c r="K1378" s="3">
        <v>81.8</v>
      </c>
      <c r="L1378" s="3">
        <v>-1.9808065128414101</v>
      </c>
    </row>
    <row r="1379" spans="1:12" ht="15" customHeight="1" x14ac:dyDescent="0.25">
      <c r="A1379" s="101">
        <v>44446</v>
      </c>
      <c r="B1379" s="3">
        <v>82.2</v>
      </c>
      <c r="C1379" s="99">
        <v>312244</v>
      </c>
      <c r="D1379" s="3">
        <v>-0.39999999999999097</v>
      </c>
      <c r="E1379" s="3">
        <v>-0.48426150121064698</v>
      </c>
      <c r="F1379" s="3">
        <v>-0.48426150121064698</v>
      </c>
      <c r="G1379" s="3">
        <v>82.2</v>
      </c>
      <c r="H1379" s="3">
        <v>-2.45547573069689</v>
      </c>
      <c r="I1379" s="3">
        <v>82.2</v>
      </c>
      <c r="J1379" s="3">
        <v>83</v>
      </c>
      <c r="K1379" s="3">
        <v>81.8</v>
      </c>
      <c r="L1379" s="3">
        <v>-2.45547573069689</v>
      </c>
    </row>
    <row r="1380" spans="1:12" ht="15" customHeight="1" x14ac:dyDescent="0.25">
      <c r="A1380" s="101">
        <v>44447</v>
      </c>
      <c r="B1380" s="3">
        <v>82.5</v>
      </c>
      <c r="C1380" s="99">
        <v>583685</v>
      </c>
      <c r="D1380" s="3">
        <v>0.29999999999999699</v>
      </c>
      <c r="E1380" s="3">
        <v>0.36496350364962898</v>
      </c>
      <c r="F1380" s="3">
        <v>0.36496350364962898</v>
      </c>
      <c r="G1380" s="3">
        <v>82.5</v>
      </c>
      <c r="H1380" s="3">
        <v>-2.0994738173052698</v>
      </c>
      <c r="I1380" s="3">
        <v>82</v>
      </c>
      <c r="J1380" s="3">
        <v>83.6</v>
      </c>
      <c r="K1380" s="3">
        <v>81.3</v>
      </c>
      <c r="L1380" s="3">
        <v>-2.0994738173052698</v>
      </c>
    </row>
    <row r="1381" spans="1:12" ht="15" customHeight="1" x14ac:dyDescent="0.25">
      <c r="A1381" s="101">
        <v>44448</v>
      </c>
      <c r="B1381" s="3">
        <v>83</v>
      </c>
      <c r="C1381" s="99">
        <v>514437</v>
      </c>
      <c r="D1381" s="3">
        <v>0.5</v>
      </c>
      <c r="E1381" s="3">
        <v>0.60606060606060996</v>
      </c>
      <c r="F1381" s="3">
        <v>0.60606060606060996</v>
      </c>
      <c r="G1381" s="3">
        <v>83</v>
      </c>
      <c r="H1381" s="3">
        <v>-1.50613729498591</v>
      </c>
      <c r="I1381" s="3">
        <v>82.5</v>
      </c>
      <c r="J1381" s="3">
        <v>83.4</v>
      </c>
      <c r="K1381" s="3">
        <v>82</v>
      </c>
      <c r="L1381" s="3">
        <v>-1.50613729498591</v>
      </c>
    </row>
    <row r="1382" spans="1:12" ht="15" customHeight="1" x14ac:dyDescent="0.25">
      <c r="A1382" s="101">
        <v>44449</v>
      </c>
      <c r="B1382" s="3">
        <v>81.900000000000006</v>
      </c>
      <c r="C1382" s="99">
        <v>383828</v>
      </c>
      <c r="D1382" s="3">
        <v>-1.0999999999999901</v>
      </c>
      <c r="E1382" s="3">
        <v>-1.3253012048192701</v>
      </c>
      <c r="F1382" s="3">
        <v>-1.3253012048192701</v>
      </c>
      <c r="G1382" s="3">
        <v>81.900000000000006</v>
      </c>
      <c r="H1382" s="3">
        <v>-2.8114776440884999</v>
      </c>
      <c r="I1382" s="3">
        <v>83</v>
      </c>
      <c r="J1382" s="3">
        <v>83.8</v>
      </c>
      <c r="K1382" s="3">
        <v>81.8</v>
      </c>
      <c r="L1382" s="3">
        <v>-2.8114776440884999</v>
      </c>
    </row>
    <row r="1383" spans="1:12" ht="15" customHeight="1" x14ac:dyDescent="0.25">
      <c r="A1383" s="101">
        <v>44452</v>
      </c>
      <c r="B1383" s="3">
        <v>80.7</v>
      </c>
      <c r="C1383" s="99">
        <v>500693</v>
      </c>
      <c r="D1383" s="3">
        <v>-1.2</v>
      </c>
      <c r="E1383" s="3">
        <v>-1.46520146520147</v>
      </c>
      <c r="F1383" s="3">
        <v>-1.46520146520147</v>
      </c>
      <c r="G1383" s="3">
        <v>80.7</v>
      </c>
      <c r="H1383" s="3">
        <v>-4.2354852976549697</v>
      </c>
      <c r="I1383" s="3">
        <v>81.8</v>
      </c>
      <c r="J1383" s="3">
        <v>82</v>
      </c>
      <c r="K1383" s="3">
        <v>79.7</v>
      </c>
      <c r="L1383" s="3">
        <v>-4.2354852976549697</v>
      </c>
    </row>
    <row r="1384" spans="1:12" ht="15" customHeight="1" x14ac:dyDescent="0.25">
      <c r="A1384" s="101">
        <v>44453</v>
      </c>
      <c r="B1384" s="3">
        <v>80.3</v>
      </c>
      <c r="C1384" s="99">
        <v>399215</v>
      </c>
      <c r="D1384" s="3">
        <v>-0.40000000000000502</v>
      </c>
      <c r="E1384" s="3">
        <v>-0.495662949194553</v>
      </c>
      <c r="F1384" s="3">
        <v>-0.495662949194553</v>
      </c>
      <c r="G1384" s="3">
        <v>80.3</v>
      </c>
      <c r="H1384" s="3">
        <v>-4.71015451551047</v>
      </c>
      <c r="I1384" s="3">
        <v>80.599999999999994</v>
      </c>
      <c r="J1384" s="3">
        <v>81.3</v>
      </c>
      <c r="K1384" s="3">
        <v>79.5</v>
      </c>
      <c r="L1384" s="3">
        <v>-4.71015451551047</v>
      </c>
    </row>
    <row r="1385" spans="1:12" ht="15" customHeight="1" x14ac:dyDescent="0.25">
      <c r="A1385" s="101">
        <v>44454</v>
      </c>
      <c r="B1385" s="3">
        <v>80.099999999999994</v>
      </c>
      <c r="C1385" s="99">
        <v>445529</v>
      </c>
      <c r="D1385" s="3">
        <v>-0.20000000000000201</v>
      </c>
      <c r="E1385" s="3">
        <v>-0.24906600249066099</v>
      </c>
      <c r="F1385" s="3">
        <v>-0.24906600249066099</v>
      </c>
      <c r="G1385" s="3">
        <v>80.099999999999994</v>
      </c>
      <c r="H1385" s="3">
        <v>-4.9474891244382198</v>
      </c>
      <c r="I1385" s="3">
        <v>79.8</v>
      </c>
      <c r="J1385" s="3">
        <v>80.8</v>
      </c>
      <c r="K1385" s="3">
        <v>79.599999999999994</v>
      </c>
      <c r="L1385" s="3">
        <v>-4.9474891244382198</v>
      </c>
    </row>
    <row r="1386" spans="1:12" ht="15" customHeight="1" x14ac:dyDescent="0.25">
      <c r="A1386" s="101">
        <v>44455</v>
      </c>
      <c r="B1386" s="3">
        <v>88</v>
      </c>
      <c r="C1386" s="99">
        <v>3748317</v>
      </c>
      <c r="D1386" s="3">
        <v>7.9</v>
      </c>
      <c r="E1386" s="3">
        <v>9.8626716604244695</v>
      </c>
      <c r="F1386" s="3">
        <v>9.8626716604244695</v>
      </c>
      <c r="G1386" s="3">
        <v>88</v>
      </c>
      <c r="H1386" s="3">
        <v>4.4272279282077003</v>
      </c>
      <c r="I1386" s="3">
        <v>82.5</v>
      </c>
      <c r="J1386" s="3">
        <v>91.9</v>
      </c>
      <c r="K1386" s="3">
        <v>82.4</v>
      </c>
      <c r="L1386" s="3">
        <v>4.4272279282077003</v>
      </c>
    </row>
    <row r="1387" spans="1:12" ht="15" customHeight="1" x14ac:dyDescent="0.25">
      <c r="A1387" s="101">
        <v>44456</v>
      </c>
      <c r="B1387" s="3">
        <v>91</v>
      </c>
      <c r="C1387" s="99">
        <v>2561881</v>
      </c>
      <c r="D1387" s="3">
        <v>3</v>
      </c>
      <c r="E1387" s="3">
        <v>3.4090909090909101</v>
      </c>
      <c r="F1387" s="3">
        <v>3.4090909090909101</v>
      </c>
      <c r="G1387" s="3">
        <v>91</v>
      </c>
      <c r="H1387" s="3">
        <v>7.9872470621238696</v>
      </c>
      <c r="I1387" s="3">
        <v>88.1</v>
      </c>
      <c r="J1387" s="3">
        <v>91.7</v>
      </c>
      <c r="K1387" s="3">
        <v>84.8</v>
      </c>
      <c r="L1387" s="3">
        <v>7.9872470621238696</v>
      </c>
    </row>
    <row r="1388" spans="1:12" ht="15" customHeight="1" x14ac:dyDescent="0.25">
      <c r="A1388" s="101">
        <v>44459</v>
      </c>
      <c r="B1388" s="3">
        <v>87.9</v>
      </c>
      <c r="C1388" s="99">
        <v>883419</v>
      </c>
      <c r="D1388" s="3">
        <v>-3.0999999999999899</v>
      </c>
      <c r="E1388" s="3">
        <v>-3.4065934065933998</v>
      </c>
      <c r="F1388" s="3">
        <v>-3.4065934065933998</v>
      </c>
      <c r="G1388" s="3">
        <v>87.9</v>
      </c>
      <c r="H1388" s="3">
        <v>4.3085606237438299</v>
      </c>
      <c r="I1388" s="3">
        <v>90</v>
      </c>
      <c r="J1388" s="3">
        <v>90.3</v>
      </c>
      <c r="K1388" s="3">
        <v>86.8</v>
      </c>
      <c r="L1388" s="3">
        <v>4.3085606237438299</v>
      </c>
    </row>
    <row r="1389" spans="1:12" ht="15" customHeight="1" x14ac:dyDescent="0.25">
      <c r="A1389" s="101">
        <v>44460</v>
      </c>
      <c r="B1389" s="3">
        <v>86.5</v>
      </c>
      <c r="C1389" s="99">
        <v>1402703</v>
      </c>
      <c r="D1389" s="3">
        <v>-1.4</v>
      </c>
      <c r="E1389" s="3">
        <v>-1.59271899886235</v>
      </c>
      <c r="F1389" s="3">
        <v>-1.59271899886235</v>
      </c>
      <c r="G1389" s="3">
        <v>86.5</v>
      </c>
      <c r="H1389" s="3">
        <v>2.6472183612496099</v>
      </c>
      <c r="I1389" s="3">
        <v>87.9</v>
      </c>
      <c r="J1389" s="3">
        <v>88</v>
      </c>
      <c r="K1389" s="3">
        <v>83.9</v>
      </c>
      <c r="L1389" s="3">
        <v>2.6472183612496099</v>
      </c>
    </row>
    <row r="1390" spans="1:12" ht="15" customHeight="1" x14ac:dyDescent="0.25">
      <c r="A1390" s="101">
        <v>44461</v>
      </c>
      <c r="B1390" s="3">
        <v>89</v>
      </c>
      <c r="C1390" s="99">
        <v>687199</v>
      </c>
      <c r="D1390" s="3">
        <v>2.5</v>
      </c>
      <c r="E1390" s="3">
        <v>2.8901734104046199</v>
      </c>
      <c r="F1390" s="3">
        <v>2.8901734104046199</v>
      </c>
      <c r="G1390" s="3">
        <v>89</v>
      </c>
      <c r="H1390" s="3">
        <v>5.6139009728464204</v>
      </c>
      <c r="I1390" s="3">
        <v>86.9</v>
      </c>
      <c r="J1390" s="3">
        <v>89.3</v>
      </c>
      <c r="K1390" s="3">
        <v>86.9</v>
      </c>
      <c r="L1390" s="3">
        <v>5.6139009728464204</v>
      </c>
    </row>
    <row r="1391" spans="1:12" ht="15" customHeight="1" x14ac:dyDescent="0.25">
      <c r="A1391" s="101">
        <v>44462</v>
      </c>
      <c r="B1391" s="3">
        <v>85.9</v>
      </c>
      <c r="C1391" s="99">
        <v>1161886</v>
      </c>
      <c r="D1391" s="3">
        <v>-3.0999999999999899</v>
      </c>
      <c r="E1391" s="3">
        <v>-3.4831460674157202</v>
      </c>
      <c r="F1391" s="3">
        <v>-3.4831460674157202</v>
      </c>
      <c r="G1391" s="3">
        <v>85.9</v>
      </c>
      <c r="H1391" s="3">
        <v>1.93521453446639</v>
      </c>
      <c r="I1391" s="3">
        <v>89.1</v>
      </c>
      <c r="J1391" s="3">
        <v>89.1</v>
      </c>
      <c r="K1391" s="3">
        <v>85.6</v>
      </c>
      <c r="L1391" s="3">
        <v>1.93521453446639</v>
      </c>
    </row>
    <row r="1392" spans="1:12" ht="15" customHeight="1" x14ac:dyDescent="0.25">
      <c r="A1392" s="101">
        <v>44463</v>
      </c>
      <c r="B1392" s="3">
        <v>85.4</v>
      </c>
      <c r="C1392" s="99">
        <v>822689</v>
      </c>
      <c r="D1392" s="3">
        <v>-0.5</v>
      </c>
      <c r="E1392" s="3">
        <v>-0.58207217694994295</v>
      </c>
      <c r="F1392" s="3">
        <v>-0.58207217694994295</v>
      </c>
      <c r="G1392" s="3">
        <v>85.4</v>
      </c>
      <c r="H1392" s="3">
        <v>1.34187801214702</v>
      </c>
      <c r="I1392" s="3">
        <v>86</v>
      </c>
      <c r="J1392" s="3">
        <v>86.9</v>
      </c>
      <c r="K1392" s="3">
        <v>84.6</v>
      </c>
      <c r="L1392" s="3">
        <v>1.34187801214702</v>
      </c>
    </row>
    <row r="1393" spans="1:12" ht="15" customHeight="1" x14ac:dyDescent="0.25">
      <c r="A1393" s="101">
        <v>44466</v>
      </c>
      <c r="B1393" s="3">
        <v>77.7</v>
      </c>
      <c r="C1393" s="99">
        <v>2256117</v>
      </c>
      <c r="D1393" s="3">
        <v>-7.7</v>
      </c>
      <c r="E1393" s="3">
        <v>-9.01639344262294</v>
      </c>
      <c r="F1393" s="3">
        <v>-9.01639344262294</v>
      </c>
      <c r="G1393" s="3">
        <v>77.7</v>
      </c>
      <c r="H1393" s="3">
        <v>-7.7955044315711497</v>
      </c>
      <c r="I1393" s="3">
        <v>85</v>
      </c>
      <c r="J1393" s="3">
        <v>85</v>
      </c>
      <c r="K1393" s="3">
        <v>76.8</v>
      </c>
      <c r="L1393" s="3">
        <v>-7.7955044315711497</v>
      </c>
    </row>
    <row r="1394" spans="1:12" ht="15" customHeight="1" x14ac:dyDescent="0.25">
      <c r="A1394" s="101">
        <v>44467</v>
      </c>
      <c r="B1394" s="3">
        <v>73.8</v>
      </c>
      <c r="C1394" s="99">
        <v>1426241</v>
      </c>
      <c r="D1394" s="3">
        <v>-3.9</v>
      </c>
      <c r="E1394" s="3">
        <v>-5.0193050193050297</v>
      </c>
      <c r="F1394" s="3">
        <v>-5.0193050193050297</v>
      </c>
      <c r="G1394" s="3">
        <v>73.8</v>
      </c>
      <c r="H1394" s="3">
        <v>-12.4235293056621</v>
      </c>
      <c r="I1394" s="3">
        <v>77.5</v>
      </c>
      <c r="J1394" s="3">
        <v>77.5</v>
      </c>
      <c r="K1394" s="3">
        <v>73.099999999999994</v>
      </c>
      <c r="L1394" s="3">
        <v>-12.4235293056621</v>
      </c>
    </row>
    <row r="1395" spans="1:12" ht="15" customHeight="1" x14ac:dyDescent="0.25">
      <c r="A1395" s="101">
        <v>44468</v>
      </c>
      <c r="B1395" s="3">
        <v>72.5</v>
      </c>
      <c r="C1395" s="99">
        <v>1142849</v>
      </c>
      <c r="D1395" s="3">
        <v>-1.2999999999999901</v>
      </c>
      <c r="E1395" s="3">
        <v>-1.76151761517614</v>
      </c>
      <c r="F1395" s="3">
        <v>-1.76151761517614</v>
      </c>
      <c r="G1395" s="3">
        <v>72.5</v>
      </c>
      <c r="H1395" s="3">
        <v>-13.9662042636925</v>
      </c>
      <c r="I1395" s="3">
        <v>74</v>
      </c>
      <c r="J1395" s="3">
        <v>74.2</v>
      </c>
      <c r="K1395" s="3">
        <v>72.099999999999994</v>
      </c>
      <c r="L1395" s="3">
        <v>-13.9662042636925</v>
      </c>
    </row>
    <row r="1396" spans="1:12" ht="15" customHeight="1" x14ac:dyDescent="0.25">
      <c r="A1396" s="101">
        <v>44469</v>
      </c>
      <c r="B1396" s="3">
        <v>72.8</v>
      </c>
      <c r="C1396" s="99">
        <v>2337032</v>
      </c>
      <c r="D1396" s="3">
        <v>0.29999999999999699</v>
      </c>
      <c r="E1396" s="3">
        <v>0.41379310344826697</v>
      </c>
      <c r="F1396" s="3">
        <v>0.41379310344826697</v>
      </c>
      <c r="G1396" s="3">
        <v>72.8</v>
      </c>
      <c r="H1396" s="3">
        <v>-13.6102023503009</v>
      </c>
      <c r="I1396" s="3">
        <v>72.900000000000006</v>
      </c>
      <c r="J1396" s="3">
        <v>73.099999999999994</v>
      </c>
      <c r="K1396" s="3">
        <v>69.099999999999994</v>
      </c>
      <c r="L1396" s="3">
        <v>-13.6102023503009</v>
      </c>
    </row>
    <row r="1397" spans="1:12" ht="15" customHeight="1" x14ac:dyDescent="0.25">
      <c r="A1397" s="101">
        <v>44470</v>
      </c>
      <c r="B1397" s="3">
        <v>70.7</v>
      </c>
      <c r="C1397" s="99">
        <v>2120024</v>
      </c>
      <c r="D1397" s="3">
        <v>-2.0999999999999899</v>
      </c>
      <c r="E1397" s="3">
        <v>-2.8846153846153699</v>
      </c>
      <c r="F1397" s="3">
        <v>-2.8846153846153699</v>
      </c>
      <c r="G1397" s="3">
        <v>70.7</v>
      </c>
      <c r="H1397" s="3">
        <v>-16.102215744042201</v>
      </c>
      <c r="I1397" s="3">
        <v>70.599999999999994</v>
      </c>
      <c r="J1397" s="3">
        <v>70.900000000000006</v>
      </c>
      <c r="K1397" s="3">
        <v>68.5</v>
      </c>
      <c r="L1397" s="3">
        <v>-16.102215744042201</v>
      </c>
    </row>
    <row r="1398" spans="1:12" ht="15" customHeight="1" x14ac:dyDescent="0.25">
      <c r="A1398" s="101">
        <v>44473</v>
      </c>
      <c r="B1398" s="3">
        <v>65.599999999999994</v>
      </c>
      <c r="C1398" s="99">
        <v>1813297</v>
      </c>
      <c r="D1398" s="3">
        <v>-5.0999999999999996</v>
      </c>
      <c r="E1398" s="3">
        <v>-7.2135785007072197</v>
      </c>
      <c r="F1398" s="3">
        <v>-7.2135785007072197</v>
      </c>
      <c r="G1398" s="3">
        <v>65.599999999999994</v>
      </c>
      <c r="H1398" s="3">
        <v>-22.1542482716997</v>
      </c>
      <c r="I1398" s="3">
        <v>70.400000000000006</v>
      </c>
      <c r="J1398" s="3">
        <v>70.5</v>
      </c>
      <c r="K1398" s="3">
        <v>65.3</v>
      </c>
      <c r="L1398" s="3">
        <v>-22.1542482716997</v>
      </c>
    </row>
    <row r="1399" spans="1:12" ht="15" customHeight="1" x14ac:dyDescent="0.25">
      <c r="A1399" s="101">
        <v>44474</v>
      </c>
      <c r="B1399" s="3">
        <v>65.400000000000006</v>
      </c>
      <c r="C1399" s="99">
        <v>1250891</v>
      </c>
      <c r="D1399" s="3">
        <v>-0.19999999999998799</v>
      </c>
      <c r="E1399" s="3">
        <v>-0.30487804878046498</v>
      </c>
      <c r="F1399" s="3">
        <v>-0.30487804878046498</v>
      </c>
      <c r="G1399" s="3">
        <v>65.400000000000006</v>
      </c>
      <c r="H1399" s="3">
        <v>-22.3915828806274</v>
      </c>
      <c r="I1399" s="3">
        <v>65.900000000000006</v>
      </c>
      <c r="J1399" s="3">
        <v>66.400000000000006</v>
      </c>
      <c r="K1399" s="3">
        <v>64.2</v>
      </c>
      <c r="L1399" s="3">
        <v>-22.3915828806274</v>
      </c>
    </row>
    <row r="1400" spans="1:12" ht="15" customHeight="1" x14ac:dyDescent="0.25">
      <c r="A1400" s="101">
        <v>44475</v>
      </c>
      <c r="B1400" s="3">
        <v>63.7</v>
      </c>
      <c r="C1400" s="99">
        <v>1324441</v>
      </c>
      <c r="D1400" s="3">
        <v>-1.7</v>
      </c>
      <c r="E1400" s="3">
        <v>-2.59938837920489</v>
      </c>
      <c r="F1400" s="3">
        <v>-2.59938837920489</v>
      </c>
      <c r="G1400" s="3">
        <v>63.7</v>
      </c>
      <c r="H1400" s="3">
        <v>-24.4089270565132</v>
      </c>
      <c r="I1400" s="3">
        <v>65</v>
      </c>
      <c r="J1400" s="3">
        <v>65</v>
      </c>
      <c r="K1400" s="3">
        <v>62</v>
      </c>
      <c r="L1400" s="3">
        <v>-24.4089270565132</v>
      </c>
    </row>
    <row r="1401" spans="1:12" ht="15" customHeight="1" x14ac:dyDescent="0.25">
      <c r="A1401" s="101">
        <v>44476</v>
      </c>
      <c r="B1401" s="3">
        <v>61.2</v>
      </c>
      <c r="C1401" s="99">
        <v>1532309</v>
      </c>
      <c r="D1401" s="3">
        <v>-2.5</v>
      </c>
      <c r="E1401" s="3">
        <v>-3.9246467817896402</v>
      </c>
      <c r="F1401" s="3">
        <v>-3.9246467817896402</v>
      </c>
      <c r="G1401" s="3">
        <v>61.2</v>
      </c>
      <c r="H1401" s="3">
        <v>-27.375609668109998</v>
      </c>
      <c r="I1401" s="3">
        <v>64</v>
      </c>
      <c r="J1401" s="3">
        <v>64.3</v>
      </c>
      <c r="K1401" s="3">
        <v>60.7</v>
      </c>
      <c r="L1401" s="3">
        <v>-27.375609668109998</v>
      </c>
    </row>
    <row r="1402" spans="1:12" ht="15" customHeight="1" x14ac:dyDescent="0.25">
      <c r="A1402" s="101">
        <v>44477</v>
      </c>
      <c r="B1402" s="3">
        <v>58.9</v>
      </c>
      <c r="C1402" s="99">
        <v>1247610</v>
      </c>
      <c r="D1402" s="3">
        <v>-2.2999999999999998</v>
      </c>
      <c r="E1402" s="3">
        <v>-3.75816993464053</v>
      </c>
      <c r="F1402" s="3">
        <v>-3.75816993464053</v>
      </c>
      <c r="G1402" s="3">
        <v>58.9</v>
      </c>
      <c r="H1402" s="3">
        <v>-30.1049576707791</v>
      </c>
      <c r="I1402" s="3">
        <v>61.1</v>
      </c>
      <c r="J1402" s="3">
        <v>61.1</v>
      </c>
      <c r="K1402" s="3">
        <v>58.8</v>
      </c>
      <c r="L1402" s="3">
        <v>-30.1049576707791</v>
      </c>
    </row>
    <row r="1403" spans="1:12" ht="15" customHeight="1" x14ac:dyDescent="0.25">
      <c r="A1403" s="101">
        <v>44480</v>
      </c>
      <c r="B1403" s="3">
        <v>57.7</v>
      </c>
      <c r="C1403" s="99">
        <v>1175542</v>
      </c>
      <c r="D1403" s="3">
        <v>-1.19999999999999</v>
      </c>
      <c r="E1403" s="3">
        <v>-2.0373514431239301</v>
      </c>
      <c r="F1403" s="3">
        <v>-2.0373514431239301</v>
      </c>
      <c r="G1403" s="3">
        <v>57.7</v>
      </c>
      <c r="H1403" s="3">
        <v>-31.528965324345599</v>
      </c>
      <c r="I1403" s="3">
        <v>58.8</v>
      </c>
      <c r="J1403" s="3">
        <v>58.8</v>
      </c>
      <c r="K1403" s="3">
        <v>56.5</v>
      </c>
      <c r="L1403" s="3">
        <v>-31.528965324345599</v>
      </c>
    </row>
    <row r="1404" spans="1:12" ht="15" customHeight="1" x14ac:dyDescent="0.25">
      <c r="A1404" s="101">
        <v>44481</v>
      </c>
      <c r="B1404" s="3">
        <v>57.1</v>
      </c>
      <c r="C1404" s="99">
        <v>1223696</v>
      </c>
      <c r="D1404" s="3">
        <v>-0.60000000000000098</v>
      </c>
      <c r="E1404" s="3">
        <v>-1.0398613518197499</v>
      </c>
      <c r="F1404" s="3">
        <v>-1.0398613518197499</v>
      </c>
      <c r="G1404" s="3">
        <v>57.1</v>
      </c>
      <c r="H1404" s="3">
        <v>-32.240969151128802</v>
      </c>
      <c r="I1404" s="3">
        <v>57.5</v>
      </c>
      <c r="J1404" s="3">
        <v>58.6</v>
      </c>
      <c r="K1404" s="3">
        <v>56.7</v>
      </c>
      <c r="L1404" s="3">
        <v>-32.240969151128802</v>
      </c>
    </row>
    <row r="1405" spans="1:12" ht="15" customHeight="1" x14ac:dyDescent="0.25">
      <c r="A1405" s="101">
        <v>44482</v>
      </c>
      <c r="B1405" s="3">
        <v>58.2</v>
      </c>
      <c r="C1405" s="99">
        <v>1385089</v>
      </c>
      <c r="D1405" s="3">
        <v>1.1000000000000001</v>
      </c>
      <c r="E1405" s="3">
        <v>1.92644483362522</v>
      </c>
      <c r="F1405" s="3">
        <v>1.92644483362522</v>
      </c>
      <c r="G1405" s="3">
        <v>58.2</v>
      </c>
      <c r="H1405" s="3">
        <v>-30.935628802026201</v>
      </c>
      <c r="I1405" s="3">
        <v>57</v>
      </c>
      <c r="J1405" s="3">
        <v>59.3</v>
      </c>
      <c r="K1405" s="3">
        <v>56.5</v>
      </c>
      <c r="L1405" s="3">
        <v>-30.935628802026201</v>
      </c>
    </row>
    <row r="1406" spans="1:12" ht="15" customHeight="1" x14ac:dyDescent="0.25">
      <c r="A1406" s="101">
        <v>44483</v>
      </c>
      <c r="B1406" s="3">
        <v>56.9</v>
      </c>
      <c r="C1406" s="99">
        <v>1534962</v>
      </c>
      <c r="D1406" s="3">
        <v>-1.3</v>
      </c>
      <c r="E1406" s="3">
        <v>-2.2336769759450199</v>
      </c>
      <c r="F1406" s="3">
        <v>-2.2336769759450199</v>
      </c>
      <c r="G1406" s="3">
        <v>56.9</v>
      </c>
      <c r="H1406" s="3">
        <v>-32.478303760056598</v>
      </c>
      <c r="I1406" s="3">
        <v>58.8</v>
      </c>
      <c r="J1406" s="3">
        <v>59.5</v>
      </c>
      <c r="K1406" s="3">
        <v>56.4</v>
      </c>
      <c r="L1406" s="3">
        <v>-32.478303760056598</v>
      </c>
    </row>
    <row r="1407" spans="1:12" ht="15" customHeight="1" x14ac:dyDescent="0.25">
      <c r="A1407" s="101">
        <v>44484</v>
      </c>
      <c r="B1407" s="3">
        <v>56.2</v>
      </c>
      <c r="C1407" s="99">
        <v>1357127</v>
      </c>
      <c r="D1407" s="3">
        <v>-0.69999999999999496</v>
      </c>
      <c r="E1407" s="3">
        <v>-1.2302284710017399</v>
      </c>
      <c r="F1407" s="3">
        <v>-1.2302284710017399</v>
      </c>
      <c r="G1407" s="3">
        <v>56.2</v>
      </c>
      <c r="H1407" s="3">
        <v>-33.308974891303698</v>
      </c>
      <c r="I1407" s="3">
        <v>57.6</v>
      </c>
      <c r="J1407" s="3">
        <v>57.7</v>
      </c>
      <c r="K1407" s="3">
        <v>55.7</v>
      </c>
      <c r="L1407" s="3">
        <v>-33.308974891303698</v>
      </c>
    </row>
    <row r="1408" spans="1:12" ht="15" customHeight="1" x14ac:dyDescent="0.25">
      <c r="A1408" s="101">
        <v>44487</v>
      </c>
      <c r="B1408" s="3">
        <v>58.8</v>
      </c>
      <c r="C1408" s="99">
        <v>1021856</v>
      </c>
      <c r="D1408" s="3">
        <v>2.5999999999999899</v>
      </c>
      <c r="E1408" s="3">
        <v>4.6263345195729499</v>
      </c>
      <c r="F1408" s="3">
        <v>4.6263345195729499</v>
      </c>
      <c r="G1408" s="3">
        <v>58.8</v>
      </c>
      <c r="H1408" s="3">
        <v>-30.223624975242998</v>
      </c>
      <c r="I1408" s="3">
        <v>56.5</v>
      </c>
      <c r="J1408" s="3">
        <v>59.1</v>
      </c>
      <c r="K1408" s="3">
        <v>56.3</v>
      </c>
      <c r="L1408" s="3">
        <v>-30.223624975242998</v>
      </c>
    </row>
    <row r="1409" spans="1:12" ht="15" customHeight="1" x14ac:dyDescent="0.25">
      <c r="A1409" s="101">
        <v>44488</v>
      </c>
      <c r="B1409" s="3">
        <v>57.6</v>
      </c>
      <c r="C1409" s="99">
        <v>1194873</v>
      </c>
      <c r="D1409" s="3">
        <v>-1.19999999999999</v>
      </c>
      <c r="E1409" s="3">
        <v>-2.0408163265305999</v>
      </c>
      <c r="F1409" s="3">
        <v>-2.0408163265305999</v>
      </c>
      <c r="G1409" s="3">
        <v>57.6</v>
      </c>
      <c r="H1409" s="3">
        <v>-31.6476326288095</v>
      </c>
      <c r="I1409" s="3">
        <v>59.1</v>
      </c>
      <c r="J1409" s="3">
        <v>59.3</v>
      </c>
      <c r="K1409" s="3">
        <v>56.6</v>
      </c>
      <c r="L1409" s="3">
        <v>-31.6476326288095</v>
      </c>
    </row>
    <row r="1410" spans="1:12" ht="15" customHeight="1" x14ac:dyDescent="0.25">
      <c r="A1410" s="101">
        <v>44489</v>
      </c>
      <c r="B1410" s="3">
        <v>57.7</v>
      </c>
      <c r="C1410" s="99">
        <v>517660.99999999901</v>
      </c>
      <c r="D1410" s="3">
        <v>0.100000000000001</v>
      </c>
      <c r="E1410" s="3">
        <v>0.17361111111111599</v>
      </c>
      <c r="F1410" s="3">
        <v>0.17361111111111599</v>
      </c>
      <c r="G1410" s="3">
        <v>57.7</v>
      </c>
      <c r="H1410" s="3">
        <v>-31.528965324345599</v>
      </c>
      <c r="I1410" s="3">
        <v>57.6</v>
      </c>
      <c r="J1410" s="3">
        <v>58</v>
      </c>
      <c r="K1410" s="3">
        <v>57</v>
      </c>
      <c r="L1410" s="3">
        <v>-31.528965324345599</v>
      </c>
    </row>
    <row r="1411" spans="1:12" ht="15" customHeight="1" x14ac:dyDescent="0.25">
      <c r="A1411" s="101">
        <v>44490</v>
      </c>
      <c r="B1411" s="3">
        <v>57.9</v>
      </c>
      <c r="C1411" s="99">
        <v>558039</v>
      </c>
      <c r="D1411" s="3">
        <v>0.19999999999999499</v>
      </c>
      <c r="E1411" s="3">
        <v>0.34662045060658198</v>
      </c>
      <c r="F1411" s="3">
        <v>0.34662045060658198</v>
      </c>
      <c r="G1411" s="3">
        <v>57.9</v>
      </c>
      <c r="H1411" s="3">
        <v>-31.291630715417799</v>
      </c>
      <c r="I1411" s="3">
        <v>57.7</v>
      </c>
      <c r="J1411" s="3">
        <v>58.3</v>
      </c>
      <c r="K1411" s="3">
        <v>57.2</v>
      </c>
      <c r="L1411" s="3">
        <v>-31.291630715417799</v>
      </c>
    </row>
    <row r="1412" spans="1:12" ht="15" customHeight="1" x14ac:dyDescent="0.25">
      <c r="A1412" s="101">
        <v>44491</v>
      </c>
      <c r="B1412" s="3">
        <v>57.1</v>
      </c>
      <c r="C1412" s="99">
        <v>468547</v>
      </c>
      <c r="D1412" s="3">
        <v>-0.79999999999999705</v>
      </c>
      <c r="E1412" s="3">
        <v>-1.3816925734024099</v>
      </c>
      <c r="F1412" s="3">
        <v>-1.3816925734024099</v>
      </c>
      <c r="G1412" s="3">
        <v>57.1</v>
      </c>
      <c r="H1412" s="3">
        <v>-32.240969151128802</v>
      </c>
      <c r="I1412" s="3">
        <v>57.9</v>
      </c>
      <c r="J1412" s="3">
        <v>57.9</v>
      </c>
      <c r="K1412" s="3">
        <v>57</v>
      </c>
      <c r="L1412" s="3">
        <v>-32.240969151128802</v>
      </c>
    </row>
    <row r="1413" spans="1:12" ht="15" customHeight="1" x14ac:dyDescent="0.25">
      <c r="A1413" s="101">
        <v>44494</v>
      </c>
      <c r="B1413" s="3">
        <v>57.3</v>
      </c>
      <c r="C1413" s="99">
        <v>2018681</v>
      </c>
      <c r="D1413" s="3">
        <v>0.19999999999999499</v>
      </c>
      <c r="E1413" s="3">
        <v>0.35026269702276203</v>
      </c>
      <c r="F1413" s="3">
        <v>0.35026269702276203</v>
      </c>
      <c r="G1413" s="3">
        <v>57.3</v>
      </c>
      <c r="H1413" s="3">
        <v>-32.003634542201098</v>
      </c>
      <c r="I1413" s="3">
        <v>57.2</v>
      </c>
      <c r="J1413" s="3">
        <v>59.9</v>
      </c>
      <c r="K1413" s="3">
        <v>56.2</v>
      </c>
      <c r="L1413" s="3">
        <v>-32.003634542201098</v>
      </c>
    </row>
    <row r="1414" spans="1:12" ht="15" customHeight="1" x14ac:dyDescent="0.25">
      <c r="A1414" s="101">
        <v>44495</v>
      </c>
      <c r="B1414" s="3">
        <v>59.1</v>
      </c>
      <c r="C1414" s="99">
        <v>4268420</v>
      </c>
      <c r="D1414" s="3">
        <v>1.8</v>
      </c>
      <c r="E1414" s="3">
        <v>3.1413612565445099</v>
      </c>
      <c r="F1414" s="3">
        <v>3.1413612565445099</v>
      </c>
      <c r="G1414" s="3">
        <v>59.1</v>
      </c>
      <c r="H1414" s="3">
        <v>-29.8676230618514</v>
      </c>
      <c r="I1414" s="3">
        <v>57.4</v>
      </c>
      <c r="J1414" s="3">
        <v>60.9</v>
      </c>
      <c r="K1414" s="3">
        <v>52.8</v>
      </c>
      <c r="L1414" s="3">
        <v>-29.8676230618514</v>
      </c>
    </row>
    <row r="1415" spans="1:12" ht="15" customHeight="1" x14ac:dyDescent="0.25">
      <c r="A1415" s="101">
        <v>44496</v>
      </c>
      <c r="B1415" s="3">
        <v>57.5</v>
      </c>
      <c r="C1415" s="99">
        <v>1893609</v>
      </c>
      <c r="D1415" s="3">
        <v>-1.6</v>
      </c>
      <c r="E1415" s="3">
        <v>-2.7072758037225002</v>
      </c>
      <c r="F1415" s="3">
        <v>-2.7072758037225002</v>
      </c>
      <c r="G1415" s="3">
        <v>57.5</v>
      </c>
      <c r="H1415" s="3">
        <v>-31.766299933273299</v>
      </c>
      <c r="I1415" s="3">
        <v>57.9</v>
      </c>
      <c r="J1415" s="3">
        <v>58.5</v>
      </c>
      <c r="K1415" s="3">
        <v>56</v>
      </c>
      <c r="L1415" s="3">
        <v>-31.766299933273299</v>
      </c>
    </row>
    <row r="1416" spans="1:12" ht="15" customHeight="1" x14ac:dyDescent="0.25">
      <c r="A1416" s="101">
        <v>44497</v>
      </c>
      <c r="B1416" s="3">
        <v>59.9</v>
      </c>
      <c r="C1416" s="99">
        <v>2059379</v>
      </c>
      <c r="D1416" s="3">
        <v>2.3999999999999901</v>
      </c>
      <c r="E1416" s="3">
        <v>4.1739130434782501</v>
      </c>
      <c r="F1416" s="3">
        <v>4.1739130434782501</v>
      </c>
      <c r="G1416" s="3">
        <v>59.9</v>
      </c>
      <c r="H1416" s="3">
        <v>-28.918284626140402</v>
      </c>
      <c r="I1416" s="3">
        <v>57.5</v>
      </c>
      <c r="J1416" s="3">
        <v>60.2</v>
      </c>
      <c r="K1416" s="3">
        <v>57.1</v>
      </c>
      <c r="L1416" s="3">
        <v>-28.918284626140402</v>
      </c>
    </row>
    <row r="1417" spans="1:12" ht="15" customHeight="1" x14ac:dyDescent="0.25">
      <c r="A1417" s="101">
        <v>44498</v>
      </c>
      <c r="B1417" s="3">
        <v>59.8</v>
      </c>
      <c r="C1417" s="99">
        <v>1145922</v>
      </c>
      <c r="D1417" s="3">
        <v>-0.100000000000001</v>
      </c>
      <c r="E1417" s="3">
        <v>-0.166944908180299</v>
      </c>
      <c r="F1417" s="3">
        <v>-0.166944908180299</v>
      </c>
      <c r="G1417" s="3">
        <v>59.8</v>
      </c>
      <c r="H1417" s="3">
        <v>-29.0369519306043</v>
      </c>
      <c r="I1417" s="3">
        <v>60</v>
      </c>
      <c r="J1417" s="3">
        <v>60.8</v>
      </c>
      <c r="K1417" s="3">
        <v>59.2</v>
      </c>
      <c r="L1417" s="3">
        <v>-29.0369519306043</v>
      </c>
    </row>
    <row r="1418" spans="1:12" ht="15" customHeight="1" x14ac:dyDescent="0.25">
      <c r="A1418" s="101">
        <v>44501</v>
      </c>
      <c r="B1418" s="3">
        <v>59.8</v>
      </c>
      <c r="C1418" s="99">
        <v>841677</v>
      </c>
      <c r="D1418" s="3"/>
      <c r="E1418" s="3"/>
      <c r="F1418" s="3"/>
      <c r="G1418" s="3">
        <v>59.8</v>
      </c>
      <c r="H1418" s="3">
        <v>-29.0369519306043</v>
      </c>
      <c r="I1418" s="3">
        <v>59.8</v>
      </c>
      <c r="J1418" s="3">
        <v>61</v>
      </c>
      <c r="K1418" s="3">
        <v>59.5</v>
      </c>
      <c r="L1418" s="3">
        <v>-29.0369519306043</v>
      </c>
    </row>
    <row r="1419" spans="1:12" ht="15" customHeight="1" x14ac:dyDescent="0.25">
      <c r="A1419" s="101">
        <v>44502</v>
      </c>
      <c r="B1419" s="3">
        <v>57.4</v>
      </c>
      <c r="C1419" s="99">
        <v>913814</v>
      </c>
      <c r="D1419" s="3">
        <v>-2.3999999999999901</v>
      </c>
      <c r="E1419" s="3">
        <v>-4.0133779264214002</v>
      </c>
      <c r="F1419" s="3">
        <v>-4.0133779264214002</v>
      </c>
      <c r="G1419" s="3">
        <v>57.4</v>
      </c>
      <c r="H1419" s="3">
        <v>-31.8849672377372</v>
      </c>
      <c r="I1419" s="3">
        <v>59.9</v>
      </c>
      <c r="J1419" s="3">
        <v>59.9</v>
      </c>
      <c r="K1419" s="3">
        <v>57.4</v>
      </c>
      <c r="L1419" s="3">
        <v>-31.8849672377372</v>
      </c>
    </row>
    <row r="1420" spans="1:12" ht="15" customHeight="1" x14ac:dyDescent="0.25">
      <c r="A1420" s="101">
        <v>44503</v>
      </c>
      <c r="B1420" s="3">
        <v>57.1</v>
      </c>
      <c r="C1420" s="99">
        <v>850776</v>
      </c>
      <c r="D1420" s="3">
        <v>-0.29999999999999699</v>
      </c>
      <c r="E1420" s="3">
        <v>-0.52264808362368897</v>
      </c>
      <c r="F1420" s="3">
        <v>-0.52264808362368897</v>
      </c>
      <c r="G1420" s="3">
        <v>57.1</v>
      </c>
      <c r="H1420" s="3">
        <v>-32.240969151128802</v>
      </c>
      <c r="I1420" s="3">
        <v>57.3</v>
      </c>
      <c r="J1420" s="3">
        <v>57.7</v>
      </c>
      <c r="K1420" s="3">
        <v>56.6</v>
      </c>
      <c r="L1420" s="3">
        <v>-32.240969151128802</v>
      </c>
    </row>
    <row r="1421" spans="1:12" ht="15" customHeight="1" x14ac:dyDescent="0.25">
      <c r="A1421" s="101">
        <v>44504</v>
      </c>
      <c r="B1421" s="3">
        <v>56.7</v>
      </c>
      <c r="C1421" s="99">
        <v>1518560</v>
      </c>
      <c r="D1421" s="3">
        <v>-0.39999999999999802</v>
      </c>
      <c r="E1421" s="3">
        <v>-0.70052539404553604</v>
      </c>
      <c r="F1421" s="3">
        <v>-0.70052539404553604</v>
      </c>
      <c r="G1421" s="3">
        <v>56.7</v>
      </c>
      <c r="H1421" s="3">
        <v>-32.715638368984301</v>
      </c>
      <c r="I1421" s="3">
        <v>57</v>
      </c>
      <c r="J1421" s="3">
        <v>57.3</v>
      </c>
      <c r="K1421" s="3">
        <v>56.4</v>
      </c>
      <c r="L1421" s="3">
        <v>-32.715638368984301</v>
      </c>
    </row>
    <row r="1422" spans="1:12" ht="15" customHeight="1" x14ac:dyDescent="0.25">
      <c r="A1422" s="101">
        <v>44505</v>
      </c>
      <c r="B1422" s="3">
        <v>57.1</v>
      </c>
      <c r="C1422" s="99">
        <v>629327</v>
      </c>
      <c r="D1422" s="3">
        <v>0.39999999999999802</v>
      </c>
      <c r="E1422" s="3">
        <v>0.70546737213403798</v>
      </c>
      <c r="F1422" s="3">
        <v>0.70546737213403798</v>
      </c>
      <c r="G1422" s="3">
        <v>57.1</v>
      </c>
      <c r="H1422" s="3">
        <v>-32.240969151128802</v>
      </c>
      <c r="I1422" s="3">
        <v>56.7</v>
      </c>
      <c r="J1422" s="3">
        <v>57.1</v>
      </c>
      <c r="K1422" s="3">
        <v>56</v>
      </c>
      <c r="L1422" s="3">
        <v>-32.240969151128802</v>
      </c>
    </row>
    <row r="1423" spans="1:12" ht="15" customHeight="1" x14ac:dyDescent="0.25">
      <c r="A1423" s="101">
        <v>44508</v>
      </c>
      <c r="B1423" s="3">
        <v>55.7</v>
      </c>
      <c r="C1423" s="99">
        <v>1268958</v>
      </c>
      <c r="D1423" s="3">
        <v>-1.3999999999999899</v>
      </c>
      <c r="E1423" s="3">
        <v>-2.4518388791593599</v>
      </c>
      <c r="F1423" s="3">
        <v>-2.4518388791593599</v>
      </c>
      <c r="G1423" s="3">
        <v>55.7</v>
      </c>
      <c r="H1423" s="3">
        <v>-33.902311413623003</v>
      </c>
      <c r="I1423" s="3">
        <v>57.1</v>
      </c>
      <c r="J1423" s="3">
        <v>57.2</v>
      </c>
      <c r="K1423" s="3">
        <v>55</v>
      </c>
      <c r="L1423" s="3">
        <v>-33.902311413623003</v>
      </c>
    </row>
    <row r="1424" spans="1:12" ht="15" customHeight="1" x14ac:dyDescent="0.25">
      <c r="A1424" s="101">
        <v>44509</v>
      </c>
      <c r="B1424" s="3">
        <v>57.4</v>
      </c>
      <c r="C1424" s="99">
        <v>828583</v>
      </c>
      <c r="D1424" s="3">
        <v>1.69999999999999</v>
      </c>
      <c r="E1424" s="3">
        <v>3.0520646319568998</v>
      </c>
      <c r="F1424" s="3">
        <v>3.0520646319568998</v>
      </c>
      <c r="G1424" s="3">
        <v>57.4</v>
      </c>
      <c r="H1424" s="3">
        <v>-31.8849672377372</v>
      </c>
      <c r="I1424" s="3">
        <v>55.9</v>
      </c>
      <c r="J1424" s="3">
        <v>58.6</v>
      </c>
      <c r="K1424" s="3">
        <v>55.5</v>
      </c>
      <c r="L1424" s="3">
        <v>-31.8849672377372</v>
      </c>
    </row>
    <row r="1425" spans="1:12" ht="15" customHeight="1" x14ac:dyDescent="0.25">
      <c r="A1425" s="101">
        <v>44510</v>
      </c>
      <c r="B1425" s="3">
        <v>56.6</v>
      </c>
      <c r="C1425" s="99">
        <v>600564</v>
      </c>
      <c r="D1425" s="3">
        <v>-0.79999999999999705</v>
      </c>
      <c r="E1425" s="3">
        <v>-1.39372822299651</v>
      </c>
      <c r="F1425" s="3">
        <v>-1.39372822299651</v>
      </c>
      <c r="G1425" s="3">
        <v>56.6</v>
      </c>
      <c r="H1425" s="3">
        <v>-32.834305673448199</v>
      </c>
      <c r="I1425" s="3">
        <v>57.9</v>
      </c>
      <c r="J1425" s="3">
        <v>57.9</v>
      </c>
      <c r="K1425" s="3">
        <v>56.4</v>
      </c>
      <c r="L1425" s="3">
        <v>-32.834305673448199</v>
      </c>
    </row>
    <row r="1426" spans="1:12" ht="15" customHeight="1" x14ac:dyDescent="0.25">
      <c r="A1426" s="101">
        <v>44511</v>
      </c>
      <c r="B1426" s="3">
        <v>56.2</v>
      </c>
      <c r="C1426" s="99">
        <v>808722</v>
      </c>
      <c r="D1426" s="3">
        <v>-0.39999999999999802</v>
      </c>
      <c r="E1426" s="3">
        <v>-0.70671378091872095</v>
      </c>
      <c r="F1426" s="3">
        <v>-0.70671378091872095</v>
      </c>
      <c r="G1426" s="3">
        <v>56.2</v>
      </c>
      <c r="H1426" s="3">
        <v>-33.308974891303698</v>
      </c>
      <c r="I1426" s="3">
        <v>57</v>
      </c>
      <c r="J1426" s="3">
        <v>57.1</v>
      </c>
      <c r="K1426" s="3">
        <v>55.7</v>
      </c>
      <c r="L1426" s="3">
        <v>-33.308974891303698</v>
      </c>
    </row>
    <row r="1427" spans="1:12" ht="15" customHeight="1" x14ac:dyDescent="0.25">
      <c r="A1427" s="101">
        <v>44512</v>
      </c>
      <c r="B1427" s="3">
        <v>56.4</v>
      </c>
      <c r="C1427" s="99">
        <v>624124</v>
      </c>
      <c r="D1427" s="3">
        <v>0.19999999999999499</v>
      </c>
      <c r="E1427" s="3">
        <v>0.35587188612098403</v>
      </c>
      <c r="F1427" s="3">
        <v>0.35587188612098403</v>
      </c>
      <c r="G1427" s="3">
        <v>56.4</v>
      </c>
      <c r="H1427" s="3">
        <v>-33.071640282375903</v>
      </c>
      <c r="I1427" s="3">
        <v>56.2</v>
      </c>
      <c r="J1427" s="3">
        <v>57</v>
      </c>
      <c r="K1427" s="3">
        <v>55.7</v>
      </c>
      <c r="L1427" s="3">
        <v>-33.071640282375903</v>
      </c>
    </row>
    <row r="1428" spans="1:12" ht="15" customHeight="1" x14ac:dyDescent="0.25">
      <c r="A1428" s="101">
        <v>44515</v>
      </c>
      <c r="B1428" s="3">
        <v>56.7</v>
      </c>
      <c r="C1428" s="99">
        <v>639787</v>
      </c>
      <c r="D1428" s="3">
        <v>0.30000000000000399</v>
      </c>
      <c r="E1428" s="3">
        <v>0.53191489361703503</v>
      </c>
      <c r="F1428" s="3">
        <v>0.53191489361703503</v>
      </c>
      <c r="G1428" s="3">
        <v>56.7</v>
      </c>
      <c r="H1428" s="3">
        <v>-32.715638368984301</v>
      </c>
      <c r="I1428" s="3">
        <v>56.5</v>
      </c>
      <c r="J1428" s="3">
        <v>57.65</v>
      </c>
      <c r="K1428" s="3">
        <v>56.4</v>
      </c>
      <c r="L1428" s="3">
        <v>-32.715638368984301</v>
      </c>
    </row>
    <row r="1429" spans="1:12" ht="15" customHeight="1" x14ac:dyDescent="0.25">
      <c r="A1429" s="101">
        <v>44516</v>
      </c>
      <c r="B1429" s="3">
        <v>57.55</v>
      </c>
      <c r="C1429" s="99">
        <v>552332</v>
      </c>
      <c r="D1429" s="3">
        <v>0.84999999999999398</v>
      </c>
      <c r="E1429" s="3">
        <v>1.49911816578482</v>
      </c>
      <c r="F1429" s="3">
        <v>1.49911816578482</v>
      </c>
      <c r="G1429" s="3">
        <v>57.55</v>
      </c>
      <c r="H1429" s="3">
        <v>-31.706966281041399</v>
      </c>
      <c r="I1429" s="3">
        <v>57.5</v>
      </c>
      <c r="J1429" s="3">
        <v>58.7</v>
      </c>
      <c r="K1429" s="3">
        <v>56.85</v>
      </c>
      <c r="L1429" s="3">
        <v>-31.706966281041399</v>
      </c>
    </row>
    <row r="1430" spans="1:12" ht="15" customHeight="1" x14ac:dyDescent="0.25">
      <c r="A1430" s="101">
        <v>44517</v>
      </c>
      <c r="B1430" s="3">
        <v>56.5</v>
      </c>
      <c r="C1430" s="99">
        <v>698541</v>
      </c>
      <c r="D1430" s="3">
        <v>-1.0499999999999901</v>
      </c>
      <c r="E1430" s="3">
        <v>-1.8245004344048601</v>
      </c>
      <c r="F1430" s="3">
        <v>-1.8245004344048601</v>
      </c>
      <c r="G1430" s="3">
        <v>56.5</v>
      </c>
      <c r="H1430" s="3">
        <v>-32.952972977912097</v>
      </c>
      <c r="I1430" s="3">
        <v>57.55</v>
      </c>
      <c r="J1430" s="3">
        <v>57.55</v>
      </c>
      <c r="K1430" s="3">
        <v>56.05</v>
      </c>
      <c r="L1430" s="3">
        <v>-32.952972977912097</v>
      </c>
    </row>
    <row r="1431" spans="1:12" ht="15" customHeight="1" x14ac:dyDescent="0.25">
      <c r="A1431" s="101">
        <v>44518</v>
      </c>
      <c r="B1431" s="3">
        <v>56.1</v>
      </c>
      <c r="C1431" s="99">
        <v>540742</v>
      </c>
      <c r="D1431" s="3">
        <v>-0.39999999999999802</v>
      </c>
      <c r="E1431" s="3">
        <v>-0.70796460176990506</v>
      </c>
      <c r="F1431" s="3">
        <v>-0.70796460176990506</v>
      </c>
      <c r="G1431" s="3">
        <v>56.1</v>
      </c>
      <c r="H1431" s="3">
        <v>-33.427642195767497</v>
      </c>
      <c r="I1431" s="3">
        <v>56.5</v>
      </c>
      <c r="J1431" s="3">
        <v>56.95</v>
      </c>
      <c r="K1431" s="3">
        <v>56.05</v>
      </c>
      <c r="L1431" s="3">
        <v>-33.427642195767497</v>
      </c>
    </row>
    <row r="1432" spans="1:12" ht="15" customHeight="1" x14ac:dyDescent="0.25">
      <c r="A1432" s="101">
        <v>44519</v>
      </c>
      <c r="B1432" s="3">
        <v>56</v>
      </c>
      <c r="C1432" s="99">
        <v>992466</v>
      </c>
      <c r="D1432" s="3">
        <v>-0.100000000000001</v>
      </c>
      <c r="E1432" s="3">
        <v>-0.17825311942959399</v>
      </c>
      <c r="F1432" s="3">
        <v>-0.17825311942959399</v>
      </c>
      <c r="G1432" s="3">
        <v>56</v>
      </c>
      <c r="H1432" s="3">
        <v>-33.546309500231402</v>
      </c>
      <c r="I1432" s="3">
        <v>56</v>
      </c>
      <c r="J1432" s="3">
        <v>56.7</v>
      </c>
      <c r="K1432" s="3">
        <v>55.35</v>
      </c>
      <c r="L1432" s="3">
        <v>-33.546309500231402</v>
      </c>
    </row>
    <row r="1433" spans="1:12" ht="15" customHeight="1" x14ac:dyDescent="0.25">
      <c r="A1433" s="101">
        <v>44522</v>
      </c>
      <c r="B1433" s="3">
        <v>54.85</v>
      </c>
      <c r="C1433" s="99">
        <v>1044266</v>
      </c>
      <c r="D1433" s="3">
        <v>-1.1499999999999899</v>
      </c>
      <c r="E1433" s="3">
        <v>-2.0535714285714199</v>
      </c>
      <c r="F1433" s="3">
        <v>-2.0535714285714199</v>
      </c>
      <c r="G1433" s="3">
        <v>54.85</v>
      </c>
      <c r="H1433" s="3">
        <v>-34.910983501565902</v>
      </c>
      <c r="I1433" s="3">
        <v>56</v>
      </c>
      <c r="J1433" s="3">
        <v>56.4</v>
      </c>
      <c r="K1433" s="3">
        <v>54.75</v>
      </c>
      <c r="L1433" s="3">
        <v>-34.910983501565902</v>
      </c>
    </row>
    <row r="1434" spans="1:12" ht="15" customHeight="1" x14ac:dyDescent="0.25">
      <c r="A1434" s="101">
        <v>44523</v>
      </c>
      <c r="B1434" s="3">
        <v>52</v>
      </c>
      <c r="C1434" s="99">
        <v>1399361</v>
      </c>
      <c r="D1434" s="3">
        <v>-2.85</v>
      </c>
      <c r="E1434" s="3">
        <v>-5.1959890610756601</v>
      </c>
      <c r="F1434" s="3">
        <v>-5.1959890610756601</v>
      </c>
      <c r="G1434" s="3">
        <v>52</v>
      </c>
      <c r="H1434" s="3">
        <v>-38.293001678786297</v>
      </c>
      <c r="I1434" s="3">
        <v>54.65</v>
      </c>
      <c r="J1434" s="3">
        <v>55</v>
      </c>
      <c r="K1434" s="3">
        <v>51.85</v>
      </c>
      <c r="L1434" s="3">
        <v>-38.293001678786297</v>
      </c>
    </row>
    <row r="1435" spans="1:12" ht="15" customHeight="1" x14ac:dyDescent="0.25">
      <c r="A1435" s="101">
        <v>44524</v>
      </c>
      <c r="B1435" s="3">
        <v>52.3</v>
      </c>
      <c r="C1435" s="99">
        <v>924155</v>
      </c>
      <c r="D1435" s="3">
        <v>0.29999999999999699</v>
      </c>
      <c r="E1435" s="3">
        <v>0.57692307692307399</v>
      </c>
      <c r="F1435" s="3">
        <v>0.57692307692307399</v>
      </c>
      <c r="G1435" s="3">
        <v>52.3</v>
      </c>
      <c r="H1435" s="3">
        <v>-37.936999765394702</v>
      </c>
      <c r="I1435" s="3">
        <v>52.05</v>
      </c>
      <c r="J1435" s="3">
        <v>52.65</v>
      </c>
      <c r="K1435" s="3">
        <v>51.25</v>
      </c>
      <c r="L1435" s="3">
        <v>-37.936999765394702</v>
      </c>
    </row>
    <row r="1436" spans="1:12" ht="15" customHeight="1" x14ac:dyDescent="0.25">
      <c r="A1436" s="101">
        <v>44525</v>
      </c>
      <c r="B1436" s="3">
        <v>52.55</v>
      </c>
      <c r="C1436" s="99">
        <v>1285651</v>
      </c>
      <c r="D1436" s="3">
        <v>0.25</v>
      </c>
      <c r="E1436" s="3">
        <v>0.47801147227532997</v>
      </c>
      <c r="F1436" s="3">
        <v>0.47801147227532997</v>
      </c>
      <c r="G1436" s="3">
        <v>52.55</v>
      </c>
      <c r="H1436" s="3">
        <v>-37.640331504235</v>
      </c>
      <c r="I1436" s="3">
        <v>52.6</v>
      </c>
      <c r="J1436" s="3">
        <v>52.75</v>
      </c>
      <c r="K1436" s="3">
        <v>51</v>
      </c>
      <c r="L1436" s="3">
        <v>-37.640331504235</v>
      </c>
    </row>
    <row r="1437" spans="1:12" ht="15" customHeight="1" x14ac:dyDescent="0.25">
      <c r="A1437" s="101">
        <v>44526</v>
      </c>
      <c r="B1437" s="3">
        <v>51.6</v>
      </c>
      <c r="C1437" s="99">
        <v>1076918</v>
      </c>
      <c r="D1437" s="3">
        <v>-0.94999999999999496</v>
      </c>
      <c r="E1437" s="3">
        <v>-1.80780209324452</v>
      </c>
      <c r="F1437" s="3">
        <v>-1.80780209324452</v>
      </c>
      <c r="G1437" s="3">
        <v>51.6</v>
      </c>
      <c r="H1437" s="3">
        <v>-38.767670896641803</v>
      </c>
      <c r="I1437" s="3">
        <v>51.35</v>
      </c>
      <c r="J1437" s="3">
        <v>53.6</v>
      </c>
      <c r="K1437" s="3">
        <v>50.5</v>
      </c>
      <c r="L1437" s="3">
        <v>-38.767670896641803</v>
      </c>
    </row>
    <row r="1438" spans="1:12" ht="15" customHeight="1" x14ac:dyDescent="0.25">
      <c r="A1438" s="101">
        <v>44529</v>
      </c>
      <c r="B1438" s="3">
        <v>51.35</v>
      </c>
      <c r="C1438" s="99">
        <v>752873</v>
      </c>
      <c r="D1438" s="3">
        <v>-0.25</v>
      </c>
      <c r="E1438" s="3">
        <v>-0.484496124031008</v>
      </c>
      <c r="F1438" s="3">
        <v>-0.484496124031008</v>
      </c>
      <c r="G1438" s="3">
        <v>51.35</v>
      </c>
      <c r="H1438" s="3">
        <v>-39.064339157801498</v>
      </c>
      <c r="I1438" s="3">
        <v>52.1</v>
      </c>
      <c r="J1438" s="3">
        <v>53.1</v>
      </c>
      <c r="K1438" s="3">
        <v>51.3</v>
      </c>
      <c r="L1438" s="3">
        <v>-39.064339157801498</v>
      </c>
    </row>
    <row r="1439" spans="1:12" ht="15" customHeight="1" x14ac:dyDescent="0.25">
      <c r="A1439" s="101">
        <v>44530</v>
      </c>
      <c r="B1439" s="3">
        <v>50.15</v>
      </c>
      <c r="C1439" s="99">
        <v>1118036</v>
      </c>
      <c r="D1439" s="3">
        <v>-1.2</v>
      </c>
      <c r="E1439" s="3">
        <v>-2.3369036027263901</v>
      </c>
      <c r="F1439" s="3">
        <v>-2.3369036027263901</v>
      </c>
      <c r="G1439" s="3">
        <v>50.15</v>
      </c>
      <c r="H1439" s="3">
        <v>-40.488346811367997</v>
      </c>
      <c r="I1439" s="3">
        <v>51.5</v>
      </c>
      <c r="J1439" s="3">
        <v>51.65</v>
      </c>
      <c r="K1439" s="3">
        <v>50.05</v>
      </c>
      <c r="L1439" s="3">
        <v>-40.488346811367997</v>
      </c>
    </row>
    <row r="1440" spans="1:12" ht="15" customHeight="1" x14ac:dyDescent="0.25">
      <c r="A1440" s="101">
        <v>44531</v>
      </c>
      <c r="B1440" s="3">
        <v>51.4</v>
      </c>
      <c r="C1440" s="99">
        <v>959014</v>
      </c>
      <c r="D1440" s="3">
        <v>1.25</v>
      </c>
      <c r="E1440" s="3">
        <v>2.4925224327019002</v>
      </c>
      <c r="F1440" s="3">
        <v>2.4925224327019002</v>
      </c>
      <c r="G1440" s="3">
        <v>51.4</v>
      </c>
      <c r="H1440" s="3">
        <v>-39.0050055055695</v>
      </c>
      <c r="I1440" s="3">
        <v>50.2</v>
      </c>
      <c r="J1440" s="3">
        <v>51.9</v>
      </c>
      <c r="K1440" s="3">
        <v>49.76</v>
      </c>
      <c r="L1440" s="3">
        <v>-39.0050055055695</v>
      </c>
    </row>
    <row r="1441" spans="1:12" ht="15" customHeight="1" x14ac:dyDescent="0.25">
      <c r="A1441" s="101">
        <v>44532</v>
      </c>
      <c r="B1441" s="3">
        <v>49.38</v>
      </c>
      <c r="C1441" s="99">
        <v>1116812</v>
      </c>
      <c r="D1441" s="3">
        <v>-2.0199999999999898</v>
      </c>
      <c r="E1441" s="3">
        <v>-3.9299610894941601</v>
      </c>
      <c r="F1441" s="3">
        <v>-3.9299610894941601</v>
      </c>
      <c r="G1441" s="3">
        <v>49.38</v>
      </c>
      <c r="H1441" s="3">
        <v>-41.402085055739803</v>
      </c>
      <c r="I1441" s="3">
        <v>51</v>
      </c>
      <c r="J1441" s="3">
        <v>51.05</v>
      </c>
      <c r="K1441" s="3">
        <v>48.68</v>
      </c>
      <c r="L1441" s="3">
        <v>-41.402085055739803</v>
      </c>
    </row>
    <row r="1442" spans="1:12" ht="15" customHeight="1" x14ac:dyDescent="0.25">
      <c r="A1442" s="101">
        <v>44533</v>
      </c>
      <c r="B1442" s="3">
        <v>48</v>
      </c>
      <c r="C1442" s="99">
        <v>1091120</v>
      </c>
      <c r="D1442" s="3">
        <v>-1.38</v>
      </c>
      <c r="E1442" s="3">
        <v>-2.7946537059538299</v>
      </c>
      <c r="F1442" s="3">
        <v>-2.7946537059538299</v>
      </c>
      <c r="G1442" s="3">
        <v>48</v>
      </c>
      <c r="H1442" s="3">
        <v>-43.039693857341199</v>
      </c>
      <c r="I1442" s="3">
        <v>49.82</v>
      </c>
      <c r="J1442" s="3">
        <v>50.45</v>
      </c>
      <c r="K1442" s="3">
        <v>47.94</v>
      </c>
      <c r="L1442" s="3">
        <v>-43.039693857341199</v>
      </c>
    </row>
    <row r="1443" spans="1:12" ht="15" customHeight="1" x14ac:dyDescent="0.25">
      <c r="A1443" s="101">
        <v>44536</v>
      </c>
      <c r="B1443" s="3">
        <v>49.98</v>
      </c>
      <c r="C1443" s="99">
        <v>783260</v>
      </c>
      <c r="D1443" s="3">
        <v>1.97999999999999</v>
      </c>
      <c r="E1443" s="3">
        <v>4.125</v>
      </c>
      <c r="F1443" s="3">
        <v>4.125</v>
      </c>
      <c r="G1443" s="3">
        <v>49.98</v>
      </c>
      <c r="H1443" s="3">
        <v>-40.690081228956501</v>
      </c>
      <c r="I1443" s="3">
        <v>48.34</v>
      </c>
      <c r="J1443" s="3">
        <v>49.98</v>
      </c>
      <c r="K1443" s="3">
        <v>47.46</v>
      </c>
      <c r="L1443" s="3">
        <v>-40.690081228956501</v>
      </c>
    </row>
    <row r="1444" spans="1:12" ht="15" customHeight="1" x14ac:dyDescent="0.25">
      <c r="A1444" s="101">
        <v>44537</v>
      </c>
      <c r="B1444" s="3">
        <v>50.65</v>
      </c>
      <c r="C1444" s="99">
        <v>639980</v>
      </c>
      <c r="D1444" s="3">
        <v>0.67000000000000104</v>
      </c>
      <c r="E1444" s="3">
        <v>1.34053621448579</v>
      </c>
      <c r="F1444" s="3">
        <v>1.34053621448579</v>
      </c>
      <c r="G1444" s="3">
        <v>50.65</v>
      </c>
      <c r="H1444" s="3">
        <v>-39.895010289048599</v>
      </c>
      <c r="I1444" s="3">
        <v>50.65</v>
      </c>
      <c r="J1444" s="3">
        <v>51.2</v>
      </c>
      <c r="K1444" s="3">
        <v>50.2</v>
      </c>
      <c r="L1444" s="3">
        <v>-39.895010289048599</v>
      </c>
    </row>
    <row r="1445" spans="1:12" ht="15" customHeight="1" x14ac:dyDescent="0.25">
      <c r="A1445" s="101">
        <v>44538</v>
      </c>
      <c r="B1445" s="3">
        <v>52.45</v>
      </c>
      <c r="C1445" s="99">
        <v>880527</v>
      </c>
      <c r="D1445" s="3">
        <v>1.8</v>
      </c>
      <c r="E1445" s="3">
        <v>3.5538005923000999</v>
      </c>
      <c r="F1445" s="3">
        <v>3.5538005923000999</v>
      </c>
      <c r="G1445" s="3">
        <v>52.45</v>
      </c>
      <c r="H1445" s="3">
        <v>-37.758998808698898</v>
      </c>
      <c r="I1445" s="3">
        <v>50.65</v>
      </c>
      <c r="J1445" s="3">
        <v>52.8</v>
      </c>
      <c r="K1445" s="3">
        <v>50.6</v>
      </c>
      <c r="L1445" s="3">
        <v>-37.758998808698898</v>
      </c>
    </row>
    <row r="1446" spans="1:12" ht="15" customHeight="1" x14ac:dyDescent="0.25">
      <c r="A1446" s="101">
        <v>44539</v>
      </c>
      <c r="B1446" s="3">
        <v>51.35</v>
      </c>
      <c r="C1446" s="99">
        <v>512124</v>
      </c>
      <c r="D1446" s="3">
        <v>-1.1000000000000001</v>
      </c>
      <c r="E1446" s="3">
        <v>-2.0972354623450902</v>
      </c>
      <c r="F1446" s="3">
        <v>-2.0972354623450902</v>
      </c>
      <c r="G1446" s="3">
        <v>51.35</v>
      </c>
      <c r="H1446" s="3">
        <v>-39.064339157801498</v>
      </c>
      <c r="I1446" s="3">
        <v>52.6</v>
      </c>
      <c r="J1446" s="3">
        <v>52.6</v>
      </c>
      <c r="K1446" s="3">
        <v>51</v>
      </c>
      <c r="L1446" s="3">
        <v>-39.064339157801498</v>
      </c>
    </row>
    <row r="1447" spans="1:12" ht="15" customHeight="1" x14ac:dyDescent="0.25">
      <c r="A1447" s="101">
        <v>44540</v>
      </c>
      <c r="B1447" s="3">
        <v>51.15</v>
      </c>
      <c r="C1447" s="99">
        <v>376636</v>
      </c>
      <c r="D1447" s="3">
        <v>-0.20000000000000201</v>
      </c>
      <c r="E1447" s="3">
        <v>-0.38948393378773699</v>
      </c>
      <c r="F1447" s="3">
        <v>-0.38948393378773699</v>
      </c>
      <c r="G1447" s="3">
        <v>51.15</v>
      </c>
      <c r="H1447" s="3">
        <v>-39.301673766729202</v>
      </c>
      <c r="I1447" s="3">
        <v>51.35</v>
      </c>
      <c r="J1447" s="3">
        <v>51.8</v>
      </c>
      <c r="K1447" s="3">
        <v>50.55</v>
      </c>
      <c r="L1447" s="3">
        <v>-39.301673766729202</v>
      </c>
    </row>
    <row r="1448" spans="1:12" ht="15" customHeight="1" x14ac:dyDescent="0.25">
      <c r="A1448" s="101">
        <v>44543</v>
      </c>
      <c r="B1448" s="3">
        <v>50.55</v>
      </c>
      <c r="C1448" s="99">
        <v>721902</v>
      </c>
      <c r="D1448" s="3">
        <v>-0.60000000000000098</v>
      </c>
      <c r="E1448" s="3">
        <v>-1.1730205278592301</v>
      </c>
      <c r="F1448" s="3">
        <v>-1.1730205278592301</v>
      </c>
      <c r="G1448" s="3">
        <v>50.55</v>
      </c>
      <c r="H1448" s="3">
        <v>-40.013677593512497</v>
      </c>
      <c r="I1448" s="3">
        <v>51.5</v>
      </c>
      <c r="J1448" s="3">
        <v>53.2</v>
      </c>
      <c r="K1448" s="3">
        <v>50.4</v>
      </c>
      <c r="L1448" s="3">
        <v>-40.013677593512497</v>
      </c>
    </row>
    <row r="1449" spans="1:12" ht="15" customHeight="1" x14ac:dyDescent="0.25">
      <c r="A1449" s="101">
        <v>44544</v>
      </c>
      <c r="B1449" s="3">
        <v>49.18</v>
      </c>
      <c r="C1449" s="99">
        <v>589328</v>
      </c>
      <c r="D1449" s="3">
        <v>-1.3699999999999899</v>
      </c>
      <c r="E1449" s="3">
        <v>-2.7101879327398599</v>
      </c>
      <c r="F1449" s="3">
        <v>-2.7101879327398599</v>
      </c>
      <c r="G1449" s="3">
        <v>49.18</v>
      </c>
      <c r="H1449" s="3">
        <v>-41.6394196646675</v>
      </c>
      <c r="I1449" s="3">
        <v>50.95</v>
      </c>
      <c r="J1449" s="3">
        <v>50.95</v>
      </c>
      <c r="K1449" s="3">
        <v>48.98</v>
      </c>
      <c r="L1449" s="3">
        <v>-41.6394196646675</v>
      </c>
    </row>
    <row r="1450" spans="1:12" ht="15" customHeight="1" x14ac:dyDescent="0.25">
      <c r="A1450" s="101">
        <v>44545</v>
      </c>
      <c r="B1450" s="3">
        <v>50.05</v>
      </c>
      <c r="C1450" s="99">
        <v>566046</v>
      </c>
      <c r="D1450" s="3">
        <v>0.869999999999997</v>
      </c>
      <c r="E1450" s="3">
        <v>1.76901179341195</v>
      </c>
      <c r="F1450" s="3">
        <v>1.76901179341195</v>
      </c>
      <c r="G1450" s="3">
        <v>50.05</v>
      </c>
      <c r="H1450" s="3">
        <v>-40.607014115831802</v>
      </c>
      <c r="I1450" s="3">
        <v>49.8</v>
      </c>
      <c r="J1450" s="3">
        <v>50.75</v>
      </c>
      <c r="K1450" s="3">
        <v>49.46</v>
      </c>
      <c r="L1450" s="3">
        <v>-40.607014115831802</v>
      </c>
    </row>
    <row r="1451" spans="1:12" ht="15" customHeight="1" x14ac:dyDescent="0.25">
      <c r="A1451" s="101">
        <v>44546</v>
      </c>
      <c r="B1451" s="3">
        <v>50.5</v>
      </c>
      <c r="C1451" s="99">
        <v>1646487</v>
      </c>
      <c r="D1451" s="3">
        <v>0.45000000000000201</v>
      </c>
      <c r="E1451" s="3">
        <v>0.89910089910090196</v>
      </c>
      <c r="F1451" s="3">
        <v>0.89910089910090196</v>
      </c>
      <c r="G1451" s="3">
        <v>50.5</v>
      </c>
      <c r="H1451" s="3">
        <v>-40.073011245744397</v>
      </c>
      <c r="I1451" s="3">
        <v>50.85</v>
      </c>
      <c r="J1451" s="3">
        <v>52.9</v>
      </c>
      <c r="K1451" s="3">
        <v>49.9</v>
      </c>
      <c r="L1451" s="3">
        <v>-40.073011245744397</v>
      </c>
    </row>
    <row r="1452" spans="1:12" ht="15" customHeight="1" x14ac:dyDescent="0.25">
      <c r="A1452" s="101">
        <v>44547</v>
      </c>
      <c r="B1452" s="3">
        <v>52.1</v>
      </c>
      <c r="C1452" s="99">
        <v>955385</v>
      </c>
      <c r="D1452" s="3">
        <v>1.6</v>
      </c>
      <c r="E1452" s="3">
        <v>3.1683168316831698</v>
      </c>
      <c r="F1452" s="3">
        <v>3.1683168316831698</v>
      </c>
      <c r="G1452" s="3">
        <v>52.1</v>
      </c>
      <c r="H1452" s="3">
        <v>-38.174334374322399</v>
      </c>
      <c r="I1452" s="3">
        <v>50.25</v>
      </c>
      <c r="J1452" s="3">
        <v>52.2</v>
      </c>
      <c r="K1452" s="3">
        <v>49.28</v>
      </c>
      <c r="L1452" s="3">
        <v>-38.174334374322399</v>
      </c>
    </row>
    <row r="1453" spans="1:12" ht="15" customHeight="1" x14ac:dyDescent="0.25">
      <c r="A1453" s="101">
        <v>44550</v>
      </c>
      <c r="B1453" s="3">
        <v>51.55</v>
      </c>
      <c r="C1453" s="99">
        <v>562166</v>
      </c>
      <c r="D1453" s="3">
        <v>-0.55000000000000404</v>
      </c>
      <c r="E1453" s="3">
        <v>-1.0556621880998101</v>
      </c>
      <c r="F1453" s="3">
        <v>-1.0556621880998101</v>
      </c>
      <c r="G1453" s="3">
        <v>51.55</v>
      </c>
      <c r="H1453" s="3">
        <v>-38.827004548873703</v>
      </c>
      <c r="I1453" s="3">
        <v>50.8</v>
      </c>
      <c r="J1453" s="3">
        <v>52</v>
      </c>
      <c r="K1453" s="3">
        <v>49.86</v>
      </c>
      <c r="L1453" s="3">
        <v>-38.827004548873703</v>
      </c>
    </row>
    <row r="1454" spans="1:12" ht="15" customHeight="1" x14ac:dyDescent="0.25">
      <c r="A1454" s="101">
        <v>44551</v>
      </c>
      <c r="B1454" s="3">
        <v>52.5</v>
      </c>
      <c r="C1454" s="99">
        <v>583519</v>
      </c>
      <c r="D1454" s="3">
        <v>0.95000000000000195</v>
      </c>
      <c r="E1454" s="3">
        <v>1.84287099903006</v>
      </c>
      <c r="F1454" s="3">
        <v>1.84287099903006</v>
      </c>
      <c r="G1454" s="3">
        <v>52.5</v>
      </c>
      <c r="H1454" s="3">
        <v>-37.699665156466999</v>
      </c>
      <c r="I1454" s="3">
        <v>52.5</v>
      </c>
      <c r="J1454" s="3">
        <v>52.9</v>
      </c>
      <c r="K1454" s="3">
        <v>51.45</v>
      </c>
      <c r="L1454" s="3">
        <v>-37.699665156466999</v>
      </c>
    </row>
    <row r="1455" spans="1:12" ht="15" customHeight="1" x14ac:dyDescent="0.25">
      <c r="A1455" s="101">
        <v>44552</v>
      </c>
      <c r="B1455" s="3">
        <v>52.1</v>
      </c>
      <c r="C1455" s="99">
        <v>353233</v>
      </c>
      <c r="D1455" s="3">
        <v>-0.39999999999999802</v>
      </c>
      <c r="E1455" s="3">
        <v>-0.76190476190476297</v>
      </c>
      <c r="F1455" s="3">
        <v>-0.76190476190476297</v>
      </c>
      <c r="G1455" s="3">
        <v>52.1</v>
      </c>
      <c r="H1455" s="3">
        <v>-38.174334374322399</v>
      </c>
      <c r="I1455" s="3">
        <v>52.1</v>
      </c>
      <c r="J1455" s="3">
        <v>52.9</v>
      </c>
      <c r="K1455" s="3">
        <v>51.75</v>
      </c>
      <c r="L1455" s="3">
        <v>-38.174334374322399</v>
      </c>
    </row>
    <row r="1456" spans="1:12" ht="15" customHeight="1" x14ac:dyDescent="0.25">
      <c r="A1456" s="101">
        <v>44553</v>
      </c>
      <c r="B1456" s="3">
        <v>52.9</v>
      </c>
      <c r="C1456" s="99">
        <v>470634</v>
      </c>
      <c r="D1456" s="3">
        <v>0.79999999999999705</v>
      </c>
      <c r="E1456" s="3">
        <v>1.53550863723608</v>
      </c>
      <c r="F1456" s="3">
        <v>1.53550863723608</v>
      </c>
      <c r="G1456" s="3">
        <v>52.9</v>
      </c>
      <c r="H1456" s="3">
        <v>-37.224995938611499</v>
      </c>
      <c r="I1456" s="3">
        <v>52.15</v>
      </c>
      <c r="J1456" s="3">
        <v>53.55</v>
      </c>
      <c r="K1456" s="3">
        <v>52.1</v>
      </c>
      <c r="L1456" s="3">
        <v>-37.224995938611499</v>
      </c>
    </row>
    <row r="1457" spans="1:12" ht="15" customHeight="1" x14ac:dyDescent="0.25">
      <c r="A1457" s="101">
        <v>44557</v>
      </c>
      <c r="B1457" s="3">
        <v>53.8</v>
      </c>
      <c r="C1457" s="99">
        <v>347649</v>
      </c>
      <c r="D1457" s="3">
        <v>0.89999999999999802</v>
      </c>
      <c r="E1457" s="3">
        <v>1.7013232514177601</v>
      </c>
      <c r="F1457" s="3">
        <v>1.7013232514177601</v>
      </c>
      <c r="G1457" s="3">
        <v>53.8</v>
      </c>
      <c r="H1457" s="3">
        <v>-36.156990198436603</v>
      </c>
      <c r="I1457" s="3">
        <v>52.85</v>
      </c>
      <c r="J1457" s="3">
        <v>53.8</v>
      </c>
      <c r="K1457" s="3">
        <v>52.55</v>
      </c>
      <c r="L1457" s="3">
        <v>-36.156990198436603</v>
      </c>
    </row>
    <row r="1458" spans="1:12" ht="15" customHeight="1" x14ac:dyDescent="0.25">
      <c r="A1458" s="101">
        <v>44558</v>
      </c>
      <c r="B1458" s="3">
        <v>53.1</v>
      </c>
      <c r="C1458" s="99">
        <v>416726</v>
      </c>
      <c r="D1458" s="3">
        <v>-0.69999999999999496</v>
      </c>
      <c r="E1458" s="3">
        <v>-1.3011152416356699</v>
      </c>
      <c r="F1458" s="3">
        <v>-1.3011152416356699</v>
      </c>
      <c r="G1458" s="3">
        <v>53.1</v>
      </c>
      <c r="H1458" s="3">
        <v>-36.987661329683696</v>
      </c>
      <c r="I1458" s="3">
        <v>53.85</v>
      </c>
      <c r="J1458" s="3">
        <v>54.2</v>
      </c>
      <c r="K1458" s="3">
        <v>52.9</v>
      </c>
      <c r="L1458" s="3">
        <v>-36.987661329683696</v>
      </c>
    </row>
    <row r="1459" spans="1:12" ht="15" customHeight="1" x14ac:dyDescent="0.25">
      <c r="A1459" s="101">
        <v>44559</v>
      </c>
      <c r="B1459" s="3">
        <v>52.65</v>
      </c>
      <c r="C1459" s="99">
        <v>451846</v>
      </c>
      <c r="D1459" s="3">
        <v>-0.45000000000000201</v>
      </c>
      <c r="E1459" s="3">
        <v>-0.84745762711865202</v>
      </c>
      <c r="F1459" s="3">
        <v>-0.84745762711865202</v>
      </c>
      <c r="G1459" s="3">
        <v>52.65</v>
      </c>
      <c r="H1459" s="3">
        <v>-37.521664199771102</v>
      </c>
      <c r="I1459" s="3">
        <v>52.95</v>
      </c>
      <c r="J1459" s="3">
        <v>53.3</v>
      </c>
      <c r="K1459" s="3">
        <v>52.4</v>
      </c>
      <c r="L1459" s="3">
        <v>-37.521664199771102</v>
      </c>
    </row>
    <row r="1460" spans="1:12" ht="15" customHeight="1" x14ac:dyDescent="0.25">
      <c r="A1460" s="101">
        <v>44560</v>
      </c>
      <c r="B1460" s="3">
        <v>54.65</v>
      </c>
      <c r="C1460" s="99">
        <v>704254</v>
      </c>
      <c r="D1460" s="3">
        <v>2</v>
      </c>
      <c r="E1460" s="3">
        <v>3.7986704653371199</v>
      </c>
      <c r="F1460" s="3">
        <v>3.7986704653371199</v>
      </c>
      <c r="G1460" s="3">
        <v>54.65</v>
      </c>
      <c r="H1460" s="3">
        <v>-35.148318110493697</v>
      </c>
      <c r="I1460" s="3">
        <v>52.45</v>
      </c>
      <c r="J1460" s="3">
        <v>54.7</v>
      </c>
      <c r="K1460" s="3">
        <v>52.2</v>
      </c>
      <c r="L1460" s="3">
        <v>-35.148318110493697</v>
      </c>
    </row>
    <row r="1461" spans="1:12" ht="15" customHeight="1" x14ac:dyDescent="0.25">
      <c r="A1461" s="101">
        <v>44564</v>
      </c>
      <c r="B1461" s="3">
        <v>53.15</v>
      </c>
      <c r="C1461" s="99">
        <v>792366</v>
      </c>
      <c r="D1461" s="3">
        <v>-1.5</v>
      </c>
      <c r="E1461" s="3">
        <v>-2.7447392497712602</v>
      </c>
      <c r="F1461" s="3">
        <v>-2.7447392497712602</v>
      </c>
      <c r="G1461" s="3">
        <v>53.15</v>
      </c>
      <c r="H1461" s="3">
        <v>-36.928327677451797</v>
      </c>
      <c r="I1461" s="3">
        <v>54.6</v>
      </c>
      <c r="J1461" s="3">
        <v>54.7</v>
      </c>
      <c r="K1461" s="3">
        <v>52.75</v>
      </c>
      <c r="L1461" s="3">
        <v>-36.928327677451797</v>
      </c>
    </row>
    <row r="1462" spans="1:12" ht="15" customHeight="1" x14ac:dyDescent="0.25">
      <c r="A1462" s="101">
        <v>44565</v>
      </c>
      <c r="B1462" s="3">
        <v>51.45</v>
      </c>
      <c r="C1462" s="99">
        <v>619976</v>
      </c>
      <c r="D1462" s="3">
        <v>-1.69999999999999</v>
      </c>
      <c r="E1462" s="3">
        <v>-3.1984948259642398</v>
      </c>
      <c r="F1462" s="3">
        <v>-3.1984948259642398</v>
      </c>
      <c r="G1462" s="3">
        <v>51.45</v>
      </c>
      <c r="H1462" s="3">
        <v>-38.945671853337601</v>
      </c>
      <c r="I1462" s="3">
        <v>53.15</v>
      </c>
      <c r="J1462" s="3">
        <v>53.45</v>
      </c>
      <c r="K1462" s="3">
        <v>51.15</v>
      </c>
      <c r="L1462" s="3">
        <v>-38.945671853337601</v>
      </c>
    </row>
    <row r="1463" spans="1:12" ht="15" customHeight="1" x14ac:dyDescent="0.25">
      <c r="A1463" s="101">
        <v>44566</v>
      </c>
      <c r="B1463" s="3">
        <v>51</v>
      </c>
      <c r="C1463" s="99">
        <v>311435</v>
      </c>
      <c r="D1463" s="3">
        <v>-0.45000000000000201</v>
      </c>
      <c r="E1463" s="3">
        <v>-0.87463556851312596</v>
      </c>
      <c r="F1463" s="3">
        <v>-0.87463556851312596</v>
      </c>
      <c r="G1463" s="3">
        <v>51</v>
      </c>
      <c r="H1463" s="3">
        <v>-39.479674723424999</v>
      </c>
      <c r="I1463" s="3">
        <v>51.5</v>
      </c>
      <c r="J1463" s="3">
        <v>51.95</v>
      </c>
      <c r="K1463" s="3">
        <v>50.95</v>
      </c>
      <c r="L1463" s="3">
        <v>-39.479674723424999</v>
      </c>
    </row>
    <row r="1464" spans="1:12" ht="15" customHeight="1" x14ac:dyDescent="0.25">
      <c r="A1464" s="101">
        <v>44568</v>
      </c>
      <c r="B1464" s="3">
        <v>50</v>
      </c>
      <c r="C1464" s="99">
        <v>955932</v>
      </c>
      <c r="D1464" s="3">
        <v>-1</v>
      </c>
      <c r="E1464" s="3">
        <v>-1.9607843137254899</v>
      </c>
      <c r="F1464" s="3">
        <v>-1.9607843137254899</v>
      </c>
      <c r="G1464" s="3">
        <v>50</v>
      </c>
      <c r="H1464" s="3">
        <v>-40.666347768063801</v>
      </c>
      <c r="I1464" s="3">
        <v>51</v>
      </c>
      <c r="J1464" s="3">
        <v>51.4</v>
      </c>
      <c r="K1464" s="3">
        <v>49.6</v>
      </c>
      <c r="L1464" s="3">
        <v>-40.666347768063801</v>
      </c>
    </row>
    <row r="1465" spans="1:12" ht="15" customHeight="1" x14ac:dyDescent="0.25">
      <c r="A1465" s="101">
        <v>44571</v>
      </c>
      <c r="B1465" s="3">
        <v>49.56</v>
      </c>
      <c r="C1465" s="99">
        <v>1267204</v>
      </c>
      <c r="D1465" s="3">
        <v>-0.439999999999997</v>
      </c>
      <c r="E1465" s="3">
        <v>-0.87999999999999101</v>
      </c>
      <c r="F1465" s="3">
        <v>-0.87999999999999101</v>
      </c>
      <c r="G1465" s="3">
        <v>49.56</v>
      </c>
      <c r="H1465" s="3">
        <v>-41.1884839077048</v>
      </c>
      <c r="I1465" s="3">
        <v>50.55</v>
      </c>
      <c r="J1465" s="3">
        <v>50.75</v>
      </c>
      <c r="K1465" s="3">
        <v>48.76</v>
      </c>
      <c r="L1465" s="3">
        <v>-41.1884839077048</v>
      </c>
    </row>
    <row r="1466" spans="1:12" ht="15" customHeight="1" x14ac:dyDescent="0.25">
      <c r="A1466" s="101">
        <v>44572</v>
      </c>
      <c r="B1466" s="3">
        <v>51.95</v>
      </c>
      <c r="C1466" s="99">
        <v>912238</v>
      </c>
      <c r="D1466" s="3">
        <v>2.39</v>
      </c>
      <c r="E1466" s="3">
        <v>4.8224374495560998</v>
      </c>
      <c r="F1466" s="3">
        <v>4.8224374495560998</v>
      </c>
      <c r="G1466" s="3">
        <v>51.95</v>
      </c>
      <c r="H1466" s="3">
        <v>-38.352335331018203</v>
      </c>
      <c r="I1466" s="3">
        <v>49.96</v>
      </c>
      <c r="J1466" s="3">
        <v>51.95</v>
      </c>
      <c r="K1466" s="3">
        <v>49.64</v>
      </c>
      <c r="L1466" s="3">
        <v>-38.352335331018203</v>
      </c>
    </row>
    <row r="1467" spans="1:12" ht="15" customHeight="1" x14ac:dyDescent="0.25">
      <c r="A1467" s="101">
        <v>44573</v>
      </c>
      <c r="B1467" s="3">
        <v>51.2</v>
      </c>
      <c r="C1467" s="99">
        <v>659330</v>
      </c>
      <c r="D1467" s="3">
        <v>-0.75</v>
      </c>
      <c r="E1467" s="3">
        <v>-1.44369586140519</v>
      </c>
      <c r="F1467" s="3">
        <v>-1.44369586140519</v>
      </c>
      <c r="G1467" s="3">
        <v>51.2</v>
      </c>
      <c r="H1467" s="3">
        <v>-39.242340114497303</v>
      </c>
      <c r="I1467" s="3">
        <v>52.5</v>
      </c>
      <c r="J1467" s="3">
        <v>52.5</v>
      </c>
      <c r="K1467" s="3">
        <v>50.8</v>
      </c>
      <c r="L1467" s="3">
        <v>-39.242340114497303</v>
      </c>
    </row>
    <row r="1468" spans="1:12" ht="15" customHeight="1" x14ac:dyDescent="0.25">
      <c r="A1468" s="101">
        <v>44574</v>
      </c>
      <c r="B1468" s="3">
        <v>51</v>
      </c>
      <c r="C1468" s="99">
        <v>530544</v>
      </c>
      <c r="D1468" s="3">
        <v>-0.20000000000000201</v>
      </c>
      <c r="E1468" s="3">
        <v>-0.390625</v>
      </c>
      <c r="F1468" s="3">
        <v>-0.390625</v>
      </c>
      <c r="G1468" s="3">
        <v>51</v>
      </c>
      <c r="H1468" s="3">
        <v>-39.479674723424999</v>
      </c>
      <c r="I1468" s="3">
        <v>51.1</v>
      </c>
      <c r="J1468" s="3">
        <v>52.25</v>
      </c>
      <c r="K1468" s="3">
        <v>50.7</v>
      </c>
      <c r="L1468" s="3">
        <v>-39.479674723424999</v>
      </c>
    </row>
    <row r="1469" spans="1:12" ht="15" customHeight="1" x14ac:dyDescent="0.25">
      <c r="A1469" s="101">
        <v>44575</v>
      </c>
      <c r="B1469" s="3">
        <v>51.4</v>
      </c>
      <c r="C1469" s="99">
        <v>390030</v>
      </c>
      <c r="D1469" s="3">
        <v>0.39999999999999802</v>
      </c>
      <c r="E1469" s="3">
        <v>0.78431372549019296</v>
      </c>
      <c r="F1469" s="3">
        <v>0.78431372549019296</v>
      </c>
      <c r="G1469" s="3">
        <v>51.4</v>
      </c>
      <c r="H1469" s="3">
        <v>-39.0050055055695</v>
      </c>
      <c r="I1469" s="3">
        <v>51</v>
      </c>
      <c r="J1469" s="3">
        <v>51.65</v>
      </c>
      <c r="K1469" s="3">
        <v>50.65</v>
      </c>
      <c r="L1469" s="3">
        <v>-39.0050055055695</v>
      </c>
    </row>
    <row r="1470" spans="1:12" ht="15" customHeight="1" x14ac:dyDescent="0.25">
      <c r="A1470" s="101">
        <v>44578</v>
      </c>
      <c r="B1470" s="3">
        <v>50.25</v>
      </c>
      <c r="C1470" s="99">
        <v>522173</v>
      </c>
      <c r="D1470" s="3">
        <v>-1.1499999999999899</v>
      </c>
      <c r="E1470" s="3">
        <v>-2.2373540856031</v>
      </c>
      <c r="F1470" s="3">
        <v>-2.2373540856031</v>
      </c>
      <c r="G1470" s="3">
        <v>50.25</v>
      </c>
      <c r="H1470" s="3">
        <v>-40.369679506904099</v>
      </c>
      <c r="I1470" s="3">
        <v>51.45</v>
      </c>
      <c r="J1470" s="3">
        <v>51.7</v>
      </c>
      <c r="K1470" s="3">
        <v>50.1</v>
      </c>
      <c r="L1470" s="3">
        <v>-40.369679506904099</v>
      </c>
    </row>
    <row r="1471" spans="1:12" ht="15" customHeight="1" x14ac:dyDescent="0.25">
      <c r="A1471" s="101">
        <v>44579</v>
      </c>
      <c r="B1471" s="3">
        <v>51.45</v>
      </c>
      <c r="C1471" s="99">
        <v>805933</v>
      </c>
      <c r="D1471" s="3">
        <v>1.2</v>
      </c>
      <c r="E1471" s="3">
        <v>2.38805970149253</v>
      </c>
      <c r="F1471" s="3">
        <v>2.38805970149253</v>
      </c>
      <c r="G1471" s="3">
        <v>51.45</v>
      </c>
      <c r="H1471" s="3">
        <v>-38.945671853337601</v>
      </c>
      <c r="I1471" s="3">
        <v>50.25</v>
      </c>
      <c r="J1471" s="3">
        <v>51.65</v>
      </c>
      <c r="K1471" s="3">
        <v>49.28</v>
      </c>
      <c r="L1471" s="3">
        <v>-38.945671853337601</v>
      </c>
    </row>
    <row r="1472" spans="1:12" ht="15" customHeight="1" x14ac:dyDescent="0.25">
      <c r="A1472" s="101">
        <v>44580</v>
      </c>
      <c r="B1472" s="3">
        <v>52.25</v>
      </c>
      <c r="C1472" s="99">
        <v>519349</v>
      </c>
      <c r="D1472" s="3">
        <v>0.79999999999999705</v>
      </c>
      <c r="E1472" s="3">
        <v>1.5549076773566399</v>
      </c>
      <c r="F1472" s="3">
        <v>1.5549076773566399</v>
      </c>
      <c r="G1472" s="3">
        <v>52.25</v>
      </c>
      <c r="H1472" s="3">
        <v>-37.996333417626602</v>
      </c>
      <c r="I1472" s="3">
        <v>51.3</v>
      </c>
      <c r="J1472" s="3">
        <v>52.75</v>
      </c>
      <c r="K1472" s="3">
        <v>50.75</v>
      </c>
      <c r="L1472" s="3">
        <v>-37.996333417626602</v>
      </c>
    </row>
    <row r="1473" spans="1:12" ht="15" customHeight="1" x14ac:dyDescent="0.25">
      <c r="A1473" s="101">
        <v>44581</v>
      </c>
      <c r="B1473" s="3">
        <v>52.8</v>
      </c>
      <c r="C1473" s="99">
        <v>509730</v>
      </c>
      <c r="D1473" s="3">
        <v>0.54999999999999705</v>
      </c>
      <c r="E1473" s="3">
        <v>1.0526315789473699</v>
      </c>
      <c r="F1473" s="3">
        <v>1.0526315789473699</v>
      </c>
      <c r="G1473" s="3">
        <v>52.8</v>
      </c>
      <c r="H1473" s="3">
        <v>-37.343663243075298</v>
      </c>
      <c r="I1473" s="3">
        <v>52.3</v>
      </c>
      <c r="J1473" s="3">
        <v>53.4</v>
      </c>
      <c r="K1473" s="3">
        <v>51.55</v>
      </c>
      <c r="L1473" s="3">
        <v>-37.343663243075298</v>
      </c>
    </row>
    <row r="1474" spans="1:12" ht="15" customHeight="1" x14ac:dyDescent="0.25">
      <c r="A1474" s="101">
        <v>44582</v>
      </c>
      <c r="B1474" s="3">
        <v>52.05</v>
      </c>
      <c r="C1474" s="99">
        <v>1000545</v>
      </c>
      <c r="D1474" s="3">
        <v>-0.75</v>
      </c>
      <c r="E1474" s="3">
        <v>-1.4204545454545401</v>
      </c>
      <c r="F1474" s="3">
        <v>-1.4204545454545401</v>
      </c>
      <c r="G1474" s="3">
        <v>52.05</v>
      </c>
      <c r="H1474" s="3">
        <v>-38.233668026554398</v>
      </c>
      <c r="I1474" s="3">
        <v>52.5</v>
      </c>
      <c r="J1474" s="3">
        <v>52.5</v>
      </c>
      <c r="K1474" s="3">
        <v>50.9</v>
      </c>
      <c r="L1474" s="3">
        <v>-38.233668026554398</v>
      </c>
    </row>
    <row r="1475" spans="1:12" ht="15" customHeight="1" x14ac:dyDescent="0.25">
      <c r="A1475" s="101">
        <v>44585</v>
      </c>
      <c r="B1475" s="3">
        <v>48.96</v>
      </c>
      <c r="C1475" s="99">
        <v>1074653</v>
      </c>
      <c r="D1475" s="3">
        <v>-3.0899999999999901</v>
      </c>
      <c r="E1475" s="3">
        <v>-5.9365994236311099</v>
      </c>
      <c r="F1475" s="3">
        <v>-5.9365994236311099</v>
      </c>
      <c r="G1475" s="3">
        <v>48.96</v>
      </c>
      <c r="H1475" s="3">
        <v>-41.900487734488003</v>
      </c>
      <c r="I1475" s="3">
        <v>51.95</v>
      </c>
      <c r="J1475" s="3">
        <v>51.95</v>
      </c>
      <c r="K1475" s="3">
        <v>48.64</v>
      </c>
      <c r="L1475" s="3">
        <v>-41.900487734488003</v>
      </c>
    </row>
    <row r="1476" spans="1:12" ht="15" customHeight="1" x14ac:dyDescent="0.25">
      <c r="A1476" s="101">
        <v>44586</v>
      </c>
      <c r="B1476" s="3">
        <v>48.34</v>
      </c>
      <c r="C1476" s="99">
        <v>686743</v>
      </c>
      <c r="D1476" s="3">
        <v>-0.619999999999997</v>
      </c>
      <c r="E1476" s="3">
        <v>-1.2663398692810399</v>
      </c>
      <c r="F1476" s="3">
        <v>-1.2663398692810399</v>
      </c>
      <c r="G1476" s="3">
        <v>48.34</v>
      </c>
      <c r="H1476" s="3">
        <v>-42.636225022163998</v>
      </c>
      <c r="I1476" s="3">
        <v>50</v>
      </c>
      <c r="J1476" s="3">
        <v>50.35</v>
      </c>
      <c r="K1476" s="3">
        <v>47.8</v>
      </c>
      <c r="L1476" s="3">
        <v>-42.636225022163998</v>
      </c>
    </row>
    <row r="1477" spans="1:12" ht="15" customHeight="1" x14ac:dyDescent="0.25">
      <c r="A1477" s="101">
        <v>44587</v>
      </c>
      <c r="B1477" s="3">
        <v>49.04</v>
      </c>
      <c r="C1477" s="99">
        <v>471078</v>
      </c>
      <c r="D1477" s="3">
        <v>0.69999999999999496</v>
      </c>
      <c r="E1477" s="3">
        <v>1.4480761274306899</v>
      </c>
      <c r="F1477" s="3">
        <v>1.4480761274306899</v>
      </c>
      <c r="G1477" s="3">
        <v>49.04</v>
      </c>
      <c r="H1477" s="3">
        <v>-41.805553890916897</v>
      </c>
      <c r="I1477" s="3">
        <v>48.9</v>
      </c>
      <c r="J1477" s="3">
        <v>50.45</v>
      </c>
      <c r="K1477" s="3">
        <v>48.72</v>
      </c>
      <c r="L1477" s="3">
        <v>-41.805553890916897</v>
      </c>
    </row>
    <row r="1478" spans="1:12" ht="15" customHeight="1" x14ac:dyDescent="0.25">
      <c r="A1478" s="101">
        <v>44588</v>
      </c>
      <c r="B1478" s="3">
        <v>48.8</v>
      </c>
      <c r="C1478" s="99">
        <v>772662</v>
      </c>
      <c r="D1478" s="3">
        <v>-0.24000000000000199</v>
      </c>
      <c r="E1478" s="3">
        <v>-0.48939641109298998</v>
      </c>
      <c r="F1478" s="3">
        <v>-0.48939641109298998</v>
      </c>
      <c r="G1478" s="3">
        <v>48.8</v>
      </c>
      <c r="H1478" s="3">
        <v>-42.0903554216302</v>
      </c>
      <c r="I1478" s="3">
        <v>48</v>
      </c>
      <c r="J1478" s="3">
        <v>49.92</v>
      </c>
      <c r="K1478" s="3">
        <v>47.8</v>
      </c>
      <c r="L1478" s="3">
        <v>-42.0903554216302</v>
      </c>
    </row>
    <row r="1479" spans="1:12" ht="15" customHeight="1" x14ac:dyDescent="0.25">
      <c r="A1479" s="101">
        <v>44589</v>
      </c>
      <c r="B1479" s="3">
        <v>50.3</v>
      </c>
      <c r="C1479" s="99">
        <v>437488</v>
      </c>
      <c r="D1479" s="3">
        <v>1.5</v>
      </c>
      <c r="E1479" s="3">
        <v>3.07377049180328</v>
      </c>
      <c r="F1479" s="3">
        <v>3.07377049180328</v>
      </c>
      <c r="G1479" s="3">
        <v>50.3</v>
      </c>
      <c r="H1479" s="3">
        <v>-40.3103458546721</v>
      </c>
      <c r="I1479" s="3">
        <v>48.8</v>
      </c>
      <c r="J1479" s="3">
        <v>50.3</v>
      </c>
      <c r="K1479" s="3">
        <v>48.2</v>
      </c>
      <c r="L1479" s="3">
        <v>-40.3103458546721</v>
      </c>
    </row>
    <row r="1480" spans="1:12" ht="15" customHeight="1" x14ac:dyDescent="0.25">
      <c r="A1480" s="101">
        <v>44592</v>
      </c>
      <c r="B1480" s="3">
        <v>51.7</v>
      </c>
      <c r="C1480" s="99">
        <v>687088</v>
      </c>
      <c r="D1480" s="3">
        <v>1.4</v>
      </c>
      <c r="E1480" s="3">
        <v>2.7833001988071699</v>
      </c>
      <c r="F1480" s="3">
        <v>2.7833001988071699</v>
      </c>
      <c r="G1480" s="3">
        <v>51.7</v>
      </c>
      <c r="H1480" s="3">
        <v>-38.649003592177898</v>
      </c>
      <c r="I1480" s="3">
        <v>50.6</v>
      </c>
      <c r="J1480" s="3">
        <v>51.7</v>
      </c>
      <c r="K1480" s="3">
        <v>49.92</v>
      </c>
      <c r="L1480" s="3">
        <v>-38.649003592177898</v>
      </c>
    </row>
    <row r="1481" spans="1:12" ht="15" customHeight="1" x14ac:dyDescent="0.25">
      <c r="A1481" s="101">
        <v>44593</v>
      </c>
      <c r="B1481" s="3">
        <v>51.6</v>
      </c>
      <c r="C1481" s="99">
        <v>382209</v>
      </c>
      <c r="D1481" s="3">
        <v>-0.100000000000001</v>
      </c>
      <c r="E1481" s="3">
        <v>-0.19342359767892101</v>
      </c>
      <c r="F1481" s="3">
        <v>-0.19342359767892101</v>
      </c>
      <c r="G1481" s="3">
        <v>51.6</v>
      </c>
      <c r="H1481" s="3">
        <v>-38.767670896641803</v>
      </c>
      <c r="I1481" s="3">
        <v>51.7</v>
      </c>
      <c r="J1481" s="3">
        <v>52.8</v>
      </c>
      <c r="K1481" s="3">
        <v>51</v>
      </c>
      <c r="L1481" s="3">
        <v>-38.767670896641803</v>
      </c>
    </row>
    <row r="1482" spans="1:12" ht="15" customHeight="1" x14ac:dyDescent="0.25">
      <c r="A1482" s="101">
        <v>44594</v>
      </c>
      <c r="B1482" s="3">
        <v>51</v>
      </c>
      <c r="C1482" s="99">
        <v>485943</v>
      </c>
      <c r="D1482" s="3">
        <v>-0.60000000000000098</v>
      </c>
      <c r="E1482" s="3">
        <v>-1.16279069767442</v>
      </c>
      <c r="F1482" s="3">
        <v>-1.16279069767442</v>
      </c>
      <c r="G1482" s="3">
        <v>51</v>
      </c>
      <c r="H1482" s="3">
        <v>-39.479674723424999</v>
      </c>
      <c r="I1482" s="3">
        <v>51.7</v>
      </c>
      <c r="J1482" s="3">
        <v>52.25</v>
      </c>
      <c r="K1482" s="3">
        <v>51</v>
      </c>
      <c r="L1482" s="3">
        <v>-39.479674723424999</v>
      </c>
    </row>
    <row r="1483" spans="1:12" ht="15" customHeight="1" x14ac:dyDescent="0.25">
      <c r="A1483" s="101">
        <v>44595</v>
      </c>
      <c r="B1483" s="3">
        <v>49</v>
      </c>
      <c r="C1483" s="99">
        <v>472365</v>
      </c>
      <c r="D1483" s="3">
        <v>-2</v>
      </c>
      <c r="E1483" s="3">
        <v>-3.92156862745097</v>
      </c>
      <c r="F1483" s="3">
        <v>-3.92156862745097</v>
      </c>
      <c r="G1483" s="3">
        <v>49</v>
      </c>
      <c r="H1483" s="3">
        <v>-41.853020812702503</v>
      </c>
      <c r="I1483" s="3">
        <v>51</v>
      </c>
      <c r="J1483" s="3">
        <v>51.15</v>
      </c>
      <c r="K1483" s="3">
        <v>49</v>
      </c>
      <c r="L1483" s="3">
        <v>-41.853020812702503</v>
      </c>
    </row>
    <row r="1484" spans="1:12" ht="15" customHeight="1" x14ac:dyDescent="0.25">
      <c r="A1484" s="101">
        <v>44596</v>
      </c>
      <c r="B1484" s="3">
        <v>48.8</v>
      </c>
      <c r="C1484" s="99">
        <v>799996</v>
      </c>
      <c r="D1484" s="3">
        <v>-0.20000000000000201</v>
      </c>
      <c r="E1484" s="3">
        <v>-0.40816326530612701</v>
      </c>
      <c r="F1484" s="3">
        <v>-0.40816326530612701</v>
      </c>
      <c r="G1484" s="3">
        <v>48.8</v>
      </c>
      <c r="H1484" s="3">
        <v>-42.0903554216302</v>
      </c>
      <c r="I1484" s="3">
        <v>50</v>
      </c>
      <c r="J1484" s="3">
        <v>50.2</v>
      </c>
      <c r="K1484" s="3">
        <v>48.8</v>
      </c>
      <c r="L1484" s="3">
        <v>-42.0903554216302</v>
      </c>
    </row>
    <row r="1485" spans="1:12" ht="15" customHeight="1" x14ac:dyDescent="0.25">
      <c r="A1485" s="101">
        <v>44599</v>
      </c>
      <c r="B1485" s="3">
        <v>51.05</v>
      </c>
      <c r="C1485" s="99">
        <v>1076872</v>
      </c>
      <c r="D1485" s="3">
        <v>2.25</v>
      </c>
      <c r="E1485" s="3">
        <v>4.61065573770491</v>
      </c>
      <c r="F1485" s="3">
        <v>4.61065573770491</v>
      </c>
      <c r="G1485" s="3">
        <v>51.05</v>
      </c>
      <c r="H1485" s="3">
        <v>-39.4203410711931</v>
      </c>
      <c r="I1485" s="3">
        <v>49.5</v>
      </c>
      <c r="J1485" s="3">
        <v>51.3</v>
      </c>
      <c r="K1485" s="3">
        <v>48.84</v>
      </c>
      <c r="L1485" s="3">
        <v>-39.4203410711931</v>
      </c>
    </row>
    <row r="1486" spans="1:12" ht="15" customHeight="1" x14ac:dyDescent="0.25">
      <c r="A1486" s="101">
        <v>44600</v>
      </c>
      <c r="B1486" s="3">
        <v>50.45</v>
      </c>
      <c r="C1486" s="99">
        <v>506848</v>
      </c>
      <c r="D1486" s="3">
        <v>-0.59999999999999398</v>
      </c>
      <c r="E1486" s="3">
        <v>-1.1753183153770701</v>
      </c>
      <c r="F1486" s="3">
        <v>-1.1753183153770701</v>
      </c>
      <c r="G1486" s="3">
        <v>50.45</v>
      </c>
      <c r="H1486" s="3">
        <v>-40.132344897976303</v>
      </c>
      <c r="I1486" s="3">
        <v>51.2</v>
      </c>
      <c r="J1486" s="3">
        <v>51.25</v>
      </c>
      <c r="K1486" s="3">
        <v>49.66</v>
      </c>
      <c r="L1486" s="3">
        <v>-40.132344897976303</v>
      </c>
    </row>
    <row r="1487" spans="1:12" ht="15" customHeight="1" x14ac:dyDescent="0.25">
      <c r="A1487" s="101">
        <v>44601</v>
      </c>
      <c r="B1487" s="3">
        <v>50.3</v>
      </c>
      <c r="C1487" s="99">
        <v>1814385</v>
      </c>
      <c r="D1487" s="3">
        <v>-0.15000000000000499</v>
      </c>
      <c r="E1487" s="3">
        <v>-0.29732408325074899</v>
      </c>
      <c r="F1487" s="3">
        <v>-0.29732408325074899</v>
      </c>
      <c r="G1487" s="3">
        <v>50.3</v>
      </c>
      <c r="H1487" s="3">
        <v>-40.3103458546721</v>
      </c>
      <c r="I1487" s="3">
        <v>50.05</v>
      </c>
      <c r="J1487" s="3">
        <v>51.55</v>
      </c>
      <c r="K1487" s="3">
        <v>49.26</v>
      </c>
      <c r="L1487" s="3">
        <v>-40.3103458546721</v>
      </c>
    </row>
    <row r="1488" spans="1:12" ht="15" customHeight="1" x14ac:dyDescent="0.25">
      <c r="A1488" s="101">
        <v>44602</v>
      </c>
      <c r="B1488" s="3">
        <v>57.5</v>
      </c>
      <c r="C1488" s="99">
        <v>4553858</v>
      </c>
      <c r="D1488" s="3">
        <v>7.2</v>
      </c>
      <c r="E1488" s="3">
        <v>14.314115308151001</v>
      </c>
      <c r="F1488" s="3">
        <v>14.314115308151001</v>
      </c>
      <c r="G1488" s="3">
        <v>57.5</v>
      </c>
      <c r="H1488" s="3">
        <v>-31.766299933273299</v>
      </c>
      <c r="I1488" s="3">
        <v>54</v>
      </c>
      <c r="J1488" s="3">
        <v>57.85</v>
      </c>
      <c r="K1488" s="3">
        <v>53</v>
      </c>
      <c r="L1488" s="3">
        <v>-31.766299933273299</v>
      </c>
    </row>
    <row r="1489" spans="1:12" ht="15" customHeight="1" x14ac:dyDescent="0.25">
      <c r="A1489" s="101">
        <v>44603</v>
      </c>
      <c r="B1489" s="3">
        <v>57.85</v>
      </c>
      <c r="C1489" s="99">
        <v>1323643</v>
      </c>
      <c r="D1489" s="3">
        <v>0.35000000000000098</v>
      </c>
      <c r="E1489" s="3">
        <v>0.60869565217391797</v>
      </c>
      <c r="F1489" s="3">
        <v>0.60869565217391797</v>
      </c>
      <c r="G1489" s="3">
        <v>57.85</v>
      </c>
      <c r="H1489" s="3">
        <v>-31.350964367649802</v>
      </c>
      <c r="I1489" s="3">
        <v>57.4</v>
      </c>
      <c r="J1489" s="3">
        <v>58.2</v>
      </c>
      <c r="K1489" s="3">
        <v>55.8</v>
      </c>
      <c r="L1489" s="3">
        <v>-31.350964367649802</v>
      </c>
    </row>
    <row r="1490" spans="1:12" ht="15" customHeight="1" x14ac:dyDescent="0.25">
      <c r="A1490" s="101">
        <v>44606</v>
      </c>
      <c r="B1490" s="3">
        <v>55.3</v>
      </c>
      <c r="C1490" s="99">
        <v>2038700</v>
      </c>
      <c r="D1490" s="3">
        <v>-2.5499999999999998</v>
      </c>
      <c r="E1490" s="3">
        <v>-4.4079515989628399</v>
      </c>
      <c r="F1490" s="3">
        <v>-4.4079515989628399</v>
      </c>
      <c r="G1490" s="3">
        <v>55.3</v>
      </c>
      <c r="H1490" s="3">
        <v>-34.376980631478503</v>
      </c>
      <c r="I1490" s="3">
        <v>56.8</v>
      </c>
      <c r="J1490" s="3">
        <v>56.8</v>
      </c>
      <c r="K1490" s="3">
        <v>52.85</v>
      </c>
      <c r="L1490" s="3">
        <v>-34.376980631478503</v>
      </c>
    </row>
    <row r="1491" spans="1:12" ht="15" customHeight="1" x14ac:dyDescent="0.25">
      <c r="A1491" s="101">
        <v>44607</v>
      </c>
      <c r="B1491" s="3">
        <v>57.6</v>
      </c>
      <c r="C1491" s="99">
        <v>720175</v>
      </c>
      <c r="D1491" s="3">
        <v>2.2999999999999998</v>
      </c>
      <c r="E1491" s="3">
        <v>4.1591320072332696</v>
      </c>
      <c r="F1491" s="3">
        <v>4.1591320072332696</v>
      </c>
      <c r="G1491" s="3">
        <v>57.6</v>
      </c>
      <c r="H1491" s="3">
        <v>-31.6476326288095</v>
      </c>
      <c r="I1491" s="3">
        <v>55.3</v>
      </c>
      <c r="J1491" s="3">
        <v>57.6</v>
      </c>
      <c r="K1491" s="3">
        <v>55.3</v>
      </c>
      <c r="L1491" s="3">
        <v>-31.6476326288095</v>
      </c>
    </row>
    <row r="1492" spans="1:12" ht="15" customHeight="1" x14ac:dyDescent="0.25">
      <c r="A1492" s="101">
        <v>44608</v>
      </c>
      <c r="B1492" s="3">
        <v>55.75</v>
      </c>
      <c r="C1492" s="99">
        <v>539752</v>
      </c>
      <c r="D1492" s="3">
        <v>-1.85</v>
      </c>
      <c r="E1492" s="3">
        <v>-3.21180555555555</v>
      </c>
      <c r="F1492" s="3">
        <v>-3.21180555555555</v>
      </c>
      <c r="G1492" s="3">
        <v>55.75</v>
      </c>
      <c r="H1492" s="3">
        <v>-33.842977761391097</v>
      </c>
      <c r="I1492" s="3">
        <v>57.6</v>
      </c>
      <c r="J1492" s="3">
        <v>57.7</v>
      </c>
      <c r="K1492" s="3">
        <v>55.45</v>
      </c>
      <c r="L1492" s="3">
        <v>-33.842977761391097</v>
      </c>
    </row>
    <row r="1493" spans="1:12" ht="15" customHeight="1" x14ac:dyDescent="0.25">
      <c r="A1493" s="101">
        <v>44609</v>
      </c>
      <c r="B1493" s="3">
        <v>55.45</v>
      </c>
      <c r="C1493" s="99">
        <v>671734</v>
      </c>
      <c r="D1493" s="3">
        <v>-0.29999999999999699</v>
      </c>
      <c r="E1493" s="3">
        <v>-0.53811659192825001</v>
      </c>
      <c r="F1493" s="3">
        <v>-0.53811659192825001</v>
      </c>
      <c r="G1493" s="3">
        <v>55.45</v>
      </c>
      <c r="H1493" s="3">
        <v>-34.198979674782699</v>
      </c>
      <c r="I1493" s="3">
        <v>55.85</v>
      </c>
      <c r="J1493" s="3">
        <v>56.9</v>
      </c>
      <c r="K1493" s="3">
        <v>55.25</v>
      </c>
      <c r="L1493" s="3">
        <v>-34.198979674782699</v>
      </c>
    </row>
    <row r="1494" spans="1:12" ht="15" customHeight="1" x14ac:dyDescent="0.25">
      <c r="A1494" s="101">
        <v>44610</v>
      </c>
      <c r="B1494" s="3">
        <v>53.75</v>
      </c>
      <c r="C1494" s="99">
        <v>710408</v>
      </c>
      <c r="D1494" s="3">
        <v>-1.7</v>
      </c>
      <c r="E1494" s="3">
        <v>-3.0658250676284999</v>
      </c>
      <c r="F1494" s="3">
        <v>-3.0658250676284999</v>
      </c>
      <c r="G1494" s="3">
        <v>53.75</v>
      </c>
      <c r="H1494" s="3">
        <v>-36.216323850668502</v>
      </c>
      <c r="I1494" s="3">
        <v>55.15</v>
      </c>
      <c r="J1494" s="3">
        <v>55.75</v>
      </c>
      <c r="K1494" s="3">
        <v>53.45</v>
      </c>
      <c r="L1494" s="3">
        <v>-36.216323850668502</v>
      </c>
    </row>
    <row r="1495" spans="1:12" ht="15" customHeight="1" x14ac:dyDescent="0.25">
      <c r="A1495" s="101">
        <v>44613</v>
      </c>
      <c r="B1495" s="3">
        <v>52.6</v>
      </c>
      <c r="C1495" s="99">
        <v>741373</v>
      </c>
      <c r="D1495" s="3">
        <v>-1.1499999999999899</v>
      </c>
      <c r="E1495" s="3">
        <v>-2.1395348837209198</v>
      </c>
      <c r="F1495" s="3">
        <v>-2.1395348837209198</v>
      </c>
      <c r="G1495" s="3">
        <v>52.6</v>
      </c>
      <c r="H1495" s="3">
        <v>-37.580997852003101</v>
      </c>
      <c r="I1495" s="3">
        <v>53.6</v>
      </c>
      <c r="J1495" s="3">
        <v>54.1</v>
      </c>
      <c r="K1495" s="3">
        <v>52.55</v>
      </c>
      <c r="L1495" s="3">
        <v>-37.580997852003101</v>
      </c>
    </row>
    <row r="1496" spans="1:12" ht="15" customHeight="1" x14ac:dyDescent="0.25">
      <c r="A1496" s="101">
        <v>44614</v>
      </c>
      <c r="B1496" s="3">
        <v>55.9</v>
      </c>
      <c r="C1496" s="99">
        <v>1209772</v>
      </c>
      <c r="D1496" s="3">
        <v>3.2999999999999901</v>
      </c>
      <c r="E1496" s="3">
        <v>6.2737642585551203</v>
      </c>
      <c r="F1496" s="3">
        <v>6.2737642585551203</v>
      </c>
      <c r="G1496" s="3">
        <v>55.9</v>
      </c>
      <c r="H1496" s="3">
        <v>-33.6649768046953</v>
      </c>
      <c r="I1496" s="3">
        <v>51.6</v>
      </c>
      <c r="J1496" s="3">
        <v>56.5</v>
      </c>
      <c r="K1496" s="3">
        <v>51.1</v>
      </c>
      <c r="L1496" s="3">
        <v>-33.6649768046953</v>
      </c>
    </row>
    <row r="1497" spans="1:12" ht="15" customHeight="1" x14ac:dyDescent="0.25">
      <c r="A1497" s="101">
        <v>44615</v>
      </c>
      <c r="B1497" s="3">
        <v>54.6</v>
      </c>
      <c r="C1497" s="99">
        <v>690920</v>
      </c>
      <c r="D1497" s="3">
        <v>-1.2999999999999901</v>
      </c>
      <c r="E1497" s="3">
        <v>-2.3255813953488298</v>
      </c>
      <c r="F1497" s="3">
        <v>-2.3255813953488298</v>
      </c>
      <c r="G1497" s="3">
        <v>54.6</v>
      </c>
      <c r="H1497" s="3">
        <v>-35.207651762725597</v>
      </c>
      <c r="I1497" s="3">
        <v>56.15</v>
      </c>
      <c r="J1497" s="3">
        <v>56.4</v>
      </c>
      <c r="K1497" s="3">
        <v>54.4</v>
      </c>
      <c r="L1497" s="3">
        <v>-35.207651762725597</v>
      </c>
    </row>
    <row r="1498" spans="1:12" ht="15" customHeight="1" x14ac:dyDescent="0.25">
      <c r="A1498" s="101">
        <v>44616</v>
      </c>
      <c r="B1498" s="3">
        <v>54.7</v>
      </c>
      <c r="C1498" s="99">
        <v>1038226</v>
      </c>
      <c r="D1498" s="3">
        <v>0.100000000000001</v>
      </c>
      <c r="E1498" s="3">
        <v>0.183150183150182</v>
      </c>
      <c r="F1498" s="3">
        <v>0.183150183150182</v>
      </c>
      <c r="G1498" s="3">
        <v>54.7</v>
      </c>
      <c r="H1498" s="3">
        <v>-35.088984458261798</v>
      </c>
      <c r="I1498" s="3">
        <v>51.95</v>
      </c>
      <c r="J1498" s="3">
        <v>55</v>
      </c>
      <c r="K1498" s="3">
        <v>51.85</v>
      </c>
      <c r="L1498" s="3">
        <v>-35.088984458261798</v>
      </c>
    </row>
    <row r="1499" spans="1:12" ht="15" customHeight="1" x14ac:dyDescent="0.25">
      <c r="A1499" s="101">
        <v>44617</v>
      </c>
      <c r="B1499" s="3">
        <v>54.65</v>
      </c>
      <c r="C1499" s="99">
        <v>568598</v>
      </c>
      <c r="D1499" s="3">
        <v>-5.0000000000004201E-2</v>
      </c>
      <c r="E1499" s="3">
        <v>-9.1407678244981305E-2</v>
      </c>
      <c r="F1499" s="3">
        <v>-9.1407678244981305E-2</v>
      </c>
      <c r="G1499" s="3">
        <v>54.65</v>
      </c>
      <c r="H1499" s="3">
        <v>-35.148318110493697</v>
      </c>
      <c r="I1499" s="3">
        <v>55.6</v>
      </c>
      <c r="J1499" s="3">
        <v>55.6</v>
      </c>
      <c r="K1499" s="3">
        <v>53</v>
      </c>
      <c r="L1499" s="3">
        <v>-35.148318110493697</v>
      </c>
    </row>
    <row r="1500" spans="1:12" ht="15" customHeight="1" x14ac:dyDescent="0.25">
      <c r="A1500" s="101">
        <v>44620</v>
      </c>
      <c r="B1500" s="3">
        <v>56.45</v>
      </c>
      <c r="C1500" s="99">
        <v>800648</v>
      </c>
      <c r="D1500" s="3">
        <v>1.8</v>
      </c>
      <c r="E1500" s="3">
        <v>3.2936870997255201</v>
      </c>
      <c r="F1500" s="3">
        <v>3.2936870997255201</v>
      </c>
      <c r="G1500" s="3">
        <v>56.45</v>
      </c>
      <c r="H1500" s="3">
        <v>-33.012306630144003</v>
      </c>
      <c r="I1500" s="3">
        <v>54.25</v>
      </c>
      <c r="J1500" s="3">
        <v>56.7</v>
      </c>
      <c r="K1500" s="3">
        <v>53.55</v>
      </c>
      <c r="L1500" s="3">
        <v>-33.012306630144003</v>
      </c>
    </row>
    <row r="1501" spans="1:12" ht="15" customHeight="1" x14ac:dyDescent="0.25">
      <c r="A1501" s="101">
        <v>44621</v>
      </c>
      <c r="B1501" s="3">
        <v>53.95</v>
      </c>
      <c r="C1501" s="99">
        <v>641673</v>
      </c>
      <c r="D1501" s="3">
        <v>-2.5</v>
      </c>
      <c r="E1501" s="3">
        <v>-4.42869796279893</v>
      </c>
      <c r="F1501" s="3">
        <v>-4.42869796279893</v>
      </c>
      <c r="G1501" s="3">
        <v>53.95</v>
      </c>
      <c r="H1501" s="3">
        <v>-35.978989241740798</v>
      </c>
      <c r="I1501" s="3">
        <v>56.45</v>
      </c>
      <c r="J1501" s="3">
        <v>56.45</v>
      </c>
      <c r="K1501" s="3">
        <v>53.95</v>
      </c>
      <c r="L1501" s="3">
        <v>-35.978989241740798</v>
      </c>
    </row>
    <row r="1502" spans="1:12" ht="15" customHeight="1" x14ac:dyDescent="0.25">
      <c r="A1502" s="101">
        <v>44622</v>
      </c>
      <c r="B1502" s="3">
        <v>53.25</v>
      </c>
      <c r="C1502" s="99">
        <v>529219</v>
      </c>
      <c r="D1502" s="3">
        <v>-0.70000000000000195</v>
      </c>
      <c r="E1502" s="3">
        <v>-1.2974976830398599</v>
      </c>
      <c r="F1502" s="3">
        <v>-1.2974976830398599</v>
      </c>
      <c r="G1502" s="3">
        <v>53.25</v>
      </c>
      <c r="H1502" s="3">
        <v>-36.809660372987899</v>
      </c>
      <c r="I1502" s="3">
        <v>53.6</v>
      </c>
      <c r="J1502" s="3">
        <v>54.55</v>
      </c>
      <c r="K1502" s="3">
        <v>52.75</v>
      </c>
      <c r="L1502" s="3">
        <v>-36.809660372987899</v>
      </c>
    </row>
    <row r="1503" spans="1:12" ht="15" customHeight="1" x14ac:dyDescent="0.25">
      <c r="A1503" s="101">
        <v>44623</v>
      </c>
      <c r="B1503" s="3">
        <v>52.55</v>
      </c>
      <c r="C1503" s="99">
        <v>609034</v>
      </c>
      <c r="D1503" s="3">
        <v>-0.70000000000000195</v>
      </c>
      <c r="E1503" s="3">
        <v>-1.3145539906103301</v>
      </c>
      <c r="F1503" s="3">
        <v>-1.3145539906103301</v>
      </c>
      <c r="G1503" s="3">
        <v>52.55</v>
      </c>
      <c r="H1503" s="3">
        <v>-37.640331504235</v>
      </c>
      <c r="I1503" s="3">
        <v>53.4</v>
      </c>
      <c r="J1503" s="3">
        <v>54.45</v>
      </c>
      <c r="K1503" s="3">
        <v>52.4</v>
      </c>
      <c r="L1503" s="3">
        <v>-37.640331504235</v>
      </c>
    </row>
    <row r="1504" spans="1:12" ht="15" customHeight="1" x14ac:dyDescent="0.25">
      <c r="A1504" s="101">
        <v>44624</v>
      </c>
      <c r="B1504" s="3">
        <v>50.5</v>
      </c>
      <c r="C1504" s="99">
        <v>1004772</v>
      </c>
      <c r="D1504" s="3">
        <v>-2.0499999999999901</v>
      </c>
      <c r="E1504" s="3">
        <v>-3.9010466222644999</v>
      </c>
      <c r="F1504" s="3">
        <v>-3.9010466222644999</v>
      </c>
      <c r="G1504" s="3">
        <v>50.5</v>
      </c>
      <c r="H1504" s="3">
        <v>-40.073011245744397</v>
      </c>
      <c r="I1504" s="3">
        <v>52</v>
      </c>
      <c r="J1504" s="3">
        <v>52.7</v>
      </c>
      <c r="K1504" s="3">
        <v>50.2</v>
      </c>
      <c r="L1504" s="3">
        <v>-40.073011245744397</v>
      </c>
    </row>
    <row r="1505" spans="1:12" ht="15" customHeight="1" x14ac:dyDescent="0.25">
      <c r="A1505" s="101">
        <v>44627</v>
      </c>
      <c r="B1505" s="3">
        <v>51.85</v>
      </c>
      <c r="C1505" s="99">
        <v>1141979</v>
      </c>
      <c r="D1505" s="3">
        <v>1.35</v>
      </c>
      <c r="E1505" s="3">
        <v>2.6732673267326699</v>
      </c>
      <c r="F1505" s="3">
        <v>2.6732673267326699</v>
      </c>
      <c r="G1505" s="3">
        <v>51.85</v>
      </c>
      <c r="H1505" s="3">
        <v>-38.471002635482101</v>
      </c>
      <c r="I1505" s="3">
        <v>49.44</v>
      </c>
      <c r="J1505" s="3">
        <v>53.2</v>
      </c>
      <c r="K1505" s="3">
        <v>48.72</v>
      </c>
      <c r="L1505" s="3">
        <v>-38.471002635482101</v>
      </c>
    </row>
    <row r="1506" spans="1:12" ht="15" customHeight="1" x14ac:dyDescent="0.25">
      <c r="A1506" s="101">
        <v>44628</v>
      </c>
      <c r="B1506" s="3">
        <v>51.8</v>
      </c>
      <c r="C1506" s="99">
        <v>644608</v>
      </c>
      <c r="D1506" s="3">
        <v>-5.0000000000004201E-2</v>
      </c>
      <c r="E1506" s="3">
        <v>-9.6432015429126494E-2</v>
      </c>
      <c r="F1506" s="3">
        <v>-9.6432015429126494E-2</v>
      </c>
      <c r="G1506" s="3">
        <v>51.8</v>
      </c>
      <c r="H1506" s="3">
        <v>-38.5303362877141</v>
      </c>
      <c r="I1506" s="3">
        <v>51.2</v>
      </c>
      <c r="J1506" s="3">
        <v>53.8</v>
      </c>
      <c r="K1506" s="3">
        <v>50.3</v>
      </c>
      <c r="L1506" s="3">
        <v>-38.5303362877141</v>
      </c>
    </row>
    <row r="1507" spans="1:12" ht="15" customHeight="1" x14ac:dyDescent="0.25">
      <c r="A1507" s="101">
        <v>44629</v>
      </c>
      <c r="B1507" s="3">
        <v>53.5</v>
      </c>
      <c r="C1507" s="99">
        <v>708299</v>
      </c>
      <c r="D1507" s="3">
        <v>1.7</v>
      </c>
      <c r="E1507" s="3">
        <v>3.2818532818532802</v>
      </c>
      <c r="F1507" s="3">
        <v>3.2818532818532802</v>
      </c>
      <c r="G1507" s="3">
        <v>53.5</v>
      </c>
      <c r="H1507" s="3">
        <v>-36.512992111828197</v>
      </c>
      <c r="I1507" s="3">
        <v>52.95</v>
      </c>
      <c r="J1507" s="3">
        <v>54</v>
      </c>
      <c r="K1507" s="3">
        <v>51.9</v>
      </c>
      <c r="L1507" s="3">
        <v>-36.512992111828197</v>
      </c>
    </row>
    <row r="1508" spans="1:12" ht="15" customHeight="1" x14ac:dyDescent="0.25">
      <c r="A1508" s="101">
        <v>44630</v>
      </c>
      <c r="B1508" s="3">
        <v>53.8</v>
      </c>
      <c r="C1508" s="99">
        <v>674133</v>
      </c>
      <c r="D1508" s="3">
        <v>0.29999999999999699</v>
      </c>
      <c r="E1508" s="3">
        <v>0.56074766355138606</v>
      </c>
      <c r="F1508" s="3">
        <v>0.56074766355138606</v>
      </c>
      <c r="G1508" s="3">
        <v>53.8</v>
      </c>
      <c r="H1508" s="3">
        <v>-36.156990198436603</v>
      </c>
      <c r="I1508" s="3">
        <v>54.4</v>
      </c>
      <c r="J1508" s="3">
        <v>55</v>
      </c>
      <c r="K1508" s="3">
        <v>53.25</v>
      </c>
      <c r="L1508" s="3">
        <v>-36.156990198436603</v>
      </c>
    </row>
    <row r="1509" spans="1:12" ht="15" customHeight="1" x14ac:dyDescent="0.25">
      <c r="A1509" s="101">
        <v>44631</v>
      </c>
      <c r="B1509" s="3">
        <v>53.8</v>
      </c>
      <c r="C1509" s="99">
        <v>514131.99999999901</v>
      </c>
      <c r="D1509" s="3"/>
      <c r="E1509" s="3"/>
      <c r="F1509" s="3"/>
      <c r="G1509" s="3">
        <v>53.8</v>
      </c>
      <c r="H1509" s="3">
        <v>-36.156990198436603</v>
      </c>
      <c r="I1509" s="3">
        <v>53.15</v>
      </c>
      <c r="J1509" s="3">
        <v>55</v>
      </c>
      <c r="K1509" s="3">
        <v>53.15</v>
      </c>
      <c r="L1509" s="3">
        <v>-36.156990198436603</v>
      </c>
    </row>
    <row r="1510" spans="1:12" ht="15" customHeight="1" x14ac:dyDescent="0.25">
      <c r="A1510" s="101">
        <v>44634</v>
      </c>
      <c r="B1510" s="3">
        <v>53.75</v>
      </c>
      <c r="C1510" s="99">
        <v>537892</v>
      </c>
      <c r="D1510" s="3">
        <v>-4.9999999999997102E-2</v>
      </c>
      <c r="E1510" s="3">
        <v>-9.2936802973975205E-2</v>
      </c>
      <c r="F1510" s="3">
        <v>-9.2936802973975205E-2</v>
      </c>
      <c r="G1510" s="3">
        <v>53.75</v>
      </c>
      <c r="H1510" s="3">
        <v>-36.216323850668502</v>
      </c>
      <c r="I1510" s="3">
        <v>54.35</v>
      </c>
      <c r="J1510" s="3">
        <v>55.15</v>
      </c>
      <c r="K1510" s="3">
        <v>53.45</v>
      </c>
      <c r="L1510" s="3">
        <v>-36.216323850668502</v>
      </c>
    </row>
    <row r="1511" spans="1:12" ht="15" customHeight="1" x14ac:dyDescent="0.25">
      <c r="A1511" s="101">
        <v>44635</v>
      </c>
      <c r="B1511" s="3">
        <v>53.95</v>
      </c>
      <c r="C1511" s="99">
        <v>551120</v>
      </c>
      <c r="D1511" s="3">
        <v>0.20000000000000201</v>
      </c>
      <c r="E1511" s="3">
        <v>0.37209302325582599</v>
      </c>
      <c r="F1511" s="3">
        <v>0.37209302325582599</v>
      </c>
      <c r="G1511" s="3">
        <v>53.95</v>
      </c>
      <c r="H1511" s="3">
        <v>-35.978989241740798</v>
      </c>
      <c r="I1511" s="3">
        <v>54</v>
      </c>
      <c r="J1511" s="3">
        <v>54.5</v>
      </c>
      <c r="K1511" s="3">
        <v>53.1</v>
      </c>
      <c r="L1511" s="3">
        <v>-35.978989241740798</v>
      </c>
    </row>
    <row r="1512" spans="1:12" ht="15" customHeight="1" x14ac:dyDescent="0.25">
      <c r="A1512" s="101">
        <v>44636</v>
      </c>
      <c r="B1512" s="3">
        <v>56.25</v>
      </c>
      <c r="C1512" s="99">
        <v>494852</v>
      </c>
      <c r="D1512" s="3">
        <v>2.2999999999999901</v>
      </c>
      <c r="E1512" s="3">
        <v>4.2632066728452296</v>
      </c>
      <c r="F1512" s="3">
        <v>4.2632066728452296</v>
      </c>
      <c r="G1512" s="3">
        <v>56.25</v>
      </c>
      <c r="H1512" s="3">
        <v>-33.2496412390717</v>
      </c>
      <c r="I1512" s="3">
        <v>54.6</v>
      </c>
      <c r="J1512" s="3">
        <v>56.5</v>
      </c>
      <c r="K1512" s="3">
        <v>54.45</v>
      </c>
      <c r="L1512" s="3">
        <v>-33.2496412390717</v>
      </c>
    </row>
    <row r="1513" spans="1:12" ht="15" customHeight="1" x14ac:dyDescent="0.25">
      <c r="A1513" s="101">
        <v>44637</v>
      </c>
      <c r="B1513" s="3">
        <v>55.35</v>
      </c>
      <c r="C1513" s="99">
        <v>548384</v>
      </c>
      <c r="D1513" s="3">
        <v>-0.89999999999999802</v>
      </c>
      <c r="E1513" s="3">
        <v>-1.6</v>
      </c>
      <c r="F1513" s="3">
        <v>-1.6</v>
      </c>
      <c r="G1513" s="3">
        <v>55.35</v>
      </c>
      <c r="H1513" s="3">
        <v>-34.317646979246597</v>
      </c>
      <c r="I1513" s="3">
        <v>56.3</v>
      </c>
      <c r="J1513" s="3">
        <v>57.1</v>
      </c>
      <c r="K1513" s="3">
        <v>54.95</v>
      </c>
      <c r="L1513" s="3">
        <v>-34.317646979246597</v>
      </c>
    </row>
    <row r="1514" spans="1:12" ht="15" customHeight="1" x14ac:dyDescent="0.25">
      <c r="A1514" s="101">
        <v>44638</v>
      </c>
      <c r="B1514" s="3">
        <v>56.85</v>
      </c>
      <c r="C1514" s="99">
        <v>608495</v>
      </c>
      <c r="D1514" s="3">
        <v>1.5</v>
      </c>
      <c r="E1514" s="3">
        <v>2.7100271002709899</v>
      </c>
      <c r="F1514" s="3">
        <v>2.7100271002709899</v>
      </c>
      <c r="G1514" s="3">
        <v>56.85</v>
      </c>
      <c r="H1514" s="3">
        <v>-32.537637412288497</v>
      </c>
      <c r="I1514" s="3">
        <v>55.65</v>
      </c>
      <c r="J1514" s="3">
        <v>56.9</v>
      </c>
      <c r="K1514" s="3">
        <v>55.2</v>
      </c>
      <c r="L1514" s="3">
        <v>-32.537637412288497</v>
      </c>
    </row>
    <row r="1515" spans="1:12" ht="15" customHeight="1" x14ac:dyDescent="0.25">
      <c r="A1515" s="101">
        <v>44641</v>
      </c>
      <c r="B1515" s="3">
        <v>56.2</v>
      </c>
      <c r="C1515" s="99">
        <v>468032</v>
      </c>
      <c r="D1515" s="3">
        <v>-0.64999999999999802</v>
      </c>
      <c r="E1515" s="3">
        <v>-1.1433597185576001</v>
      </c>
      <c r="F1515" s="3">
        <v>-1.1433597185576001</v>
      </c>
      <c r="G1515" s="3">
        <v>56.2</v>
      </c>
      <c r="H1515" s="3">
        <v>-33.308974891303698</v>
      </c>
      <c r="I1515" s="3">
        <v>56.75</v>
      </c>
      <c r="J1515" s="3">
        <v>56.75</v>
      </c>
      <c r="K1515" s="3">
        <v>55.6</v>
      </c>
      <c r="L1515" s="3">
        <v>-33.308974891303698</v>
      </c>
    </row>
    <row r="1516" spans="1:12" ht="15" customHeight="1" x14ac:dyDescent="0.25">
      <c r="A1516" s="101">
        <v>44642</v>
      </c>
      <c r="B1516" s="3">
        <v>56.55</v>
      </c>
      <c r="C1516" s="99">
        <v>343640</v>
      </c>
      <c r="D1516" s="3">
        <v>0.34999999999999398</v>
      </c>
      <c r="E1516" s="3">
        <v>0.622775800711727</v>
      </c>
      <c r="F1516" s="3">
        <v>0.622775800711727</v>
      </c>
      <c r="G1516" s="3">
        <v>56.55</v>
      </c>
      <c r="H1516" s="3">
        <v>-32.893639325680098</v>
      </c>
      <c r="I1516" s="3">
        <v>56.2</v>
      </c>
      <c r="J1516" s="3">
        <v>56.9</v>
      </c>
      <c r="K1516" s="3">
        <v>55.9</v>
      </c>
      <c r="L1516" s="3">
        <v>-32.893639325680098</v>
      </c>
    </row>
    <row r="1517" spans="1:12" ht="15" customHeight="1" x14ac:dyDescent="0.25">
      <c r="A1517" s="101">
        <v>44643</v>
      </c>
      <c r="B1517" s="3">
        <v>55.9</v>
      </c>
      <c r="C1517" s="99">
        <v>472663</v>
      </c>
      <c r="D1517" s="3">
        <v>-0.64999999999999802</v>
      </c>
      <c r="E1517" s="3">
        <v>-1.14942528735632</v>
      </c>
      <c r="F1517" s="3">
        <v>-1.14942528735632</v>
      </c>
      <c r="G1517" s="3">
        <v>55.9</v>
      </c>
      <c r="H1517" s="3">
        <v>-33.6649768046953</v>
      </c>
      <c r="I1517" s="3">
        <v>56.85</v>
      </c>
      <c r="J1517" s="3">
        <v>57.8</v>
      </c>
      <c r="K1517" s="3">
        <v>55.7</v>
      </c>
      <c r="L1517" s="3">
        <v>-33.6649768046953</v>
      </c>
    </row>
    <row r="1518" spans="1:12" ht="15" customHeight="1" x14ac:dyDescent="0.25">
      <c r="A1518" s="101">
        <v>44644</v>
      </c>
      <c r="B1518" s="3">
        <v>55.55</v>
      </c>
      <c r="C1518" s="99">
        <v>296253</v>
      </c>
      <c r="D1518" s="3">
        <v>-0.35000000000000098</v>
      </c>
      <c r="E1518" s="3">
        <v>-0.62611806797853098</v>
      </c>
      <c r="F1518" s="3">
        <v>-0.62611806797853098</v>
      </c>
      <c r="G1518" s="3">
        <v>55.55</v>
      </c>
      <c r="H1518" s="3">
        <v>-34.080312370318801</v>
      </c>
      <c r="I1518" s="3">
        <v>55.9</v>
      </c>
      <c r="J1518" s="3">
        <v>56.65</v>
      </c>
      <c r="K1518" s="3">
        <v>55.3</v>
      </c>
      <c r="L1518" s="3">
        <v>-34.080312370318801</v>
      </c>
    </row>
    <row r="1519" spans="1:12" ht="15" customHeight="1" x14ac:dyDescent="0.25">
      <c r="A1519" s="101">
        <v>44645</v>
      </c>
      <c r="B1519" s="3">
        <v>56.8</v>
      </c>
      <c r="C1519" s="99">
        <v>389353</v>
      </c>
      <c r="D1519" s="3">
        <v>1.25</v>
      </c>
      <c r="E1519" s="3">
        <v>2.2502250225022502</v>
      </c>
      <c r="F1519" s="3">
        <v>2.2502250225022502</v>
      </c>
      <c r="G1519" s="3">
        <v>56.8</v>
      </c>
      <c r="H1519" s="3">
        <v>-32.596971064520403</v>
      </c>
      <c r="I1519" s="3">
        <v>55.55</v>
      </c>
      <c r="J1519" s="3">
        <v>56.95</v>
      </c>
      <c r="K1519" s="3">
        <v>55.5</v>
      </c>
      <c r="L1519" s="3">
        <v>-32.596971064520403</v>
      </c>
    </row>
    <row r="1520" spans="1:12" ht="15" customHeight="1" x14ac:dyDescent="0.25">
      <c r="A1520" s="101">
        <v>44648</v>
      </c>
      <c r="B1520" s="3">
        <v>56.8</v>
      </c>
      <c r="C1520" s="99">
        <v>488042</v>
      </c>
      <c r="D1520" s="3"/>
      <c r="E1520" s="3"/>
      <c r="F1520" s="3"/>
      <c r="G1520" s="3">
        <v>56.8</v>
      </c>
      <c r="H1520" s="3">
        <v>-32.596971064520403</v>
      </c>
      <c r="I1520" s="3">
        <v>56.95</v>
      </c>
      <c r="J1520" s="3">
        <v>58.05</v>
      </c>
      <c r="K1520" s="3">
        <v>56.25</v>
      </c>
      <c r="L1520" s="3">
        <v>-32.596971064520403</v>
      </c>
    </row>
    <row r="1521" spans="1:12" ht="15" customHeight="1" x14ac:dyDescent="0.25">
      <c r="A1521" s="101">
        <v>44649</v>
      </c>
      <c r="B1521" s="3">
        <v>58</v>
      </c>
      <c r="C1521" s="99">
        <v>466850</v>
      </c>
      <c r="D1521" s="3">
        <v>1.2</v>
      </c>
      <c r="E1521" s="3">
        <v>2.11267605633802</v>
      </c>
      <c r="F1521" s="3">
        <v>2.11267605633802</v>
      </c>
      <c r="G1521" s="3">
        <v>58</v>
      </c>
      <c r="H1521" s="3">
        <v>-31.172963410954001</v>
      </c>
      <c r="I1521" s="3">
        <v>57.7</v>
      </c>
      <c r="J1521" s="3">
        <v>58.2</v>
      </c>
      <c r="K1521" s="3">
        <v>57.2</v>
      </c>
      <c r="L1521" s="3">
        <v>-31.172963410954001</v>
      </c>
    </row>
    <row r="1522" spans="1:12" ht="15" customHeight="1" x14ac:dyDescent="0.25">
      <c r="A1522" s="101">
        <v>44650</v>
      </c>
      <c r="B1522" s="3">
        <v>57.15</v>
      </c>
      <c r="C1522" s="99">
        <v>391833</v>
      </c>
      <c r="D1522" s="3">
        <v>-0.85000000000000098</v>
      </c>
      <c r="E1522" s="3">
        <v>-1.4655172413793101</v>
      </c>
      <c r="F1522" s="3">
        <v>-1.4655172413793101</v>
      </c>
      <c r="G1522" s="3">
        <v>57.15</v>
      </c>
      <c r="H1522" s="3">
        <v>-32.181635498896902</v>
      </c>
      <c r="I1522" s="3">
        <v>58</v>
      </c>
      <c r="J1522" s="3">
        <v>58.15</v>
      </c>
      <c r="K1522" s="3">
        <v>56.1</v>
      </c>
      <c r="L1522" s="3">
        <v>-32.181635498896902</v>
      </c>
    </row>
    <row r="1523" spans="1:12" ht="15" customHeight="1" x14ac:dyDescent="0.25">
      <c r="A1523" s="101">
        <v>44651</v>
      </c>
      <c r="B1523" s="3">
        <v>57.25</v>
      </c>
      <c r="C1523" s="99">
        <v>359971</v>
      </c>
      <c r="D1523" s="3">
        <v>0.100000000000001</v>
      </c>
      <c r="E1523" s="3">
        <v>0.17497812773403701</v>
      </c>
      <c r="F1523" s="3">
        <v>0.17497812773403701</v>
      </c>
      <c r="G1523" s="3">
        <v>57.25</v>
      </c>
      <c r="H1523" s="3">
        <v>-32.062968194432997</v>
      </c>
      <c r="I1523" s="3">
        <v>57.3</v>
      </c>
      <c r="J1523" s="3">
        <v>58</v>
      </c>
      <c r="K1523" s="3">
        <v>56.9</v>
      </c>
      <c r="L1523" s="3">
        <v>-32.062968194432997</v>
      </c>
    </row>
    <row r="1524" spans="1:12" ht="15" customHeight="1" x14ac:dyDescent="0.25">
      <c r="A1524" s="101">
        <v>44652</v>
      </c>
      <c r="B1524" s="3">
        <v>58.48</v>
      </c>
      <c r="C1524" s="99">
        <v>524530</v>
      </c>
      <c r="D1524" s="3">
        <v>1.22999999999999</v>
      </c>
      <c r="E1524" s="3">
        <v>2.1484716157205099</v>
      </c>
      <c r="F1524" s="3">
        <v>2.1484716157205099</v>
      </c>
      <c r="G1524" s="3">
        <v>58.48</v>
      </c>
      <c r="H1524" s="3">
        <v>-30.603360349527399</v>
      </c>
      <c r="I1524" s="3">
        <v>57.8</v>
      </c>
      <c r="J1524" s="3">
        <v>58.94</v>
      </c>
      <c r="K1524" s="3">
        <v>57</v>
      </c>
      <c r="L1524" s="3">
        <v>-30.603360349527399</v>
      </c>
    </row>
    <row r="1525" spans="1:12" ht="15" customHeight="1" x14ac:dyDescent="0.25">
      <c r="A1525" s="101">
        <v>44655</v>
      </c>
      <c r="B1525" s="3">
        <v>58.76</v>
      </c>
      <c r="C1525" s="99">
        <v>417008</v>
      </c>
      <c r="D1525" s="3">
        <v>0.28000000000000103</v>
      </c>
      <c r="E1525" s="3">
        <v>0.47879616963064597</v>
      </c>
      <c r="F1525" s="3">
        <v>0.47879616963064597</v>
      </c>
      <c r="G1525" s="3">
        <v>58.76</v>
      </c>
      <c r="H1525" s="3">
        <v>-30.271091897028501</v>
      </c>
      <c r="I1525" s="3">
        <v>58.92</v>
      </c>
      <c r="J1525" s="3">
        <v>59.1</v>
      </c>
      <c r="K1525" s="3">
        <v>58.2</v>
      </c>
      <c r="L1525" s="3">
        <v>-30.271091897028501</v>
      </c>
    </row>
    <row r="1526" spans="1:12" ht="15" customHeight="1" x14ac:dyDescent="0.25">
      <c r="A1526" s="101">
        <v>44656</v>
      </c>
      <c r="B1526" s="3">
        <v>60.12</v>
      </c>
      <c r="C1526" s="99">
        <v>443921</v>
      </c>
      <c r="D1526" s="3">
        <v>1.3599999999999901</v>
      </c>
      <c r="E1526" s="3">
        <v>2.3144996596323901</v>
      </c>
      <c r="F1526" s="3">
        <v>2.3144996596323901</v>
      </c>
      <c r="G1526" s="3">
        <v>60.12</v>
      </c>
      <c r="H1526" s="3">
        <v>-28.657216556319899</v>
      </c>
      <c r="I1526" s="3">
        <v>59.16</v>
      </c>
      <c r="J1526" s="3">
        <v>60.6</v>
      </c>
      <c r="K1526" s="3">
        <v>58.94</v>
      </c>
      <c r="L1526" s="3">
        <v>-28.657216556319899</v>
      </c>
    </row>
    <row r="1527" spans="1:12" ht="15" customHeight="1" x14ac:dyDescent="0.25">
      <c r="A1527" s="101">
        <v>44657</v>
      </c>
      <c r="B1527" s="3">
        <v>58.52</v>
      </c>
      <c r="C1527" s="99">
        <v>298399</v>
      </c>
      <c r="D1527" s="3">
        <v>-1.5999999999999901</v>
      </c>
      <c r="E1527" s="3">
        <v>-2.6613439787092399</v>
      </c>
      <c r="F1527" s="3">
        <v>-2.6613439787092399</v>
      </c>
      <c r="G1527" s="3">
        <v>58.52</v>
      </c>
      <c r="H1527" s="3">
        <v>-30.5558934277418</v>
      </c>
      <c r="I1527" s="3">
        <v>60.1</v>
      </c>
      <c r="J1527" s="3">
        <v>60.68</v>
      </c>
      <c r="K1527" s="3">
        <v>58.38</v>
      </c>
      <c r="L1527" s="3">
        <v>-30.5558934277418</v>
      </c>
    </row>
    <row r="1528" spans="1:12" ht="15" customHeight="1" x14ac:dyDescent="0.25">
      <c r="A1528" s="101">
        <v>44658</v>
      </c>
      <c r="B1528" s="3">
        <v>59</v>
      </c>
      <c r="C1528" s="99">
        <v>441170</v>
      </c>
      <c r="D1528" s="3">
        <v>0.47999999999999599</v>
      </c>
      <c r="E1528" s="3">
        <v>0.82023239917976498</v>
      </c>
      <c r="F1528" s="3">
        <v>0.82023239917976498</v>
      </c>
      <c r="G1528" s="3">
        <v>59</v>
      </c>
      <c r="H1528" s="3">
        <v>-29.986290366315199</v>
      </c>
      <c r="I1528" s="3">
        <v>59</v>
      </c>
      <c r="J1528" s="3">
        <v>60.72</v>
      </c>
      <c r="K1528" s="3">
        <v>58.46</v>
      </c>
      <c r="L1528" s="3">
        <v>-29.986290366315199</v>
      </c>
    </row>
    <row r="1529" spans="1:12" ht="15" customHeight="1" x14ac:dyDescent="0.25">
      <c r="A1529" s="101">
        <v>44659</v>
      </c>
      <c r="B1529" s="3">
        <v>56.76</v>
      </c>
      <c r="C1529" s="99">
        <v>1384569</v>
      </c>
      <c r="D1529" s="3">
        <v>-2.2400000000000002</v>
      </c>
      <c r="E1529" s="3">
        <v>-3.79661016949153</v>
      </c>
      <c r="F1529" s="3">
        <v>-3.79661016949153</v>
      </c>
      <c r="G1529" s="3">
        <v>56.76</v>
      </c>
      <c r="H1529" s="3">
        <v>-32.644437986306002</v>
      </c>
      <c r="I1529" s="3">
        <v>60.3</v>
      </c>
      <c r="J1529" s="3">
        <v>60.3</v>
      </c>
      <c r="K1529" s="3">
        <v>55.74</v>
      </c>
      <c r="L1529" s="3">
        <v>-32.644437986306002</v>
      </c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28"/>
  <sheetViews>
    <sheetView workbookViewId="0">
      <pane xSplit="1" ySplit="1" topLeftCell="B1502" activePane="bottomRight" state="frozen"/>
      <selection pane="topRight" activeCell="B1" sqref="B1"/>
      <selection pane="bottomLeft" activeCell="A2" sqref="A2"/>
      <selection pane="bottomRight" activeCell="E1527" sqref="E1527"/>
    </sheetView>
  </sheetViews>
  <sheetFormatPr defaultRowHeight="14.4" x14ac:dyDescent="0.3"/>
  <cols>
    <col min="1" max="1" width="10.109375" bestFit="1" customWidth="1"/>
    <col min="2" max="2" width="30.88671875" bestFit="1" customWidth="1"/>
    <col min="3" max="3" width="57.88671875" bestFit="1" customWidth="1"/>
    <col min="4" max="4" width="21.88671875" bestFit="1" customWidth="1"/>
    <col min="5" max="5" width="20.5546875" bestFit="1" customWidth="1"/>
  </cols>
  <sheetData>
    <row r="1" spans="1:5" x14ac:dyDescent="0.3">
      <c r="A1" s="1" t="s">
        <v>80</v>
      </c>
      <c r="B1" s="1" t="s">
        <v>81</v>
      </c>
      <c r="C1" s="1" t="s">
        <v>83</v>
      </c>
      <c r="D1" s="1" t="s">
        <v>0</v>
      </c>
      <c r="E1" s="1" t="s">
        <v>86</v>
      </c>
    </row>
    <row r="2" spans="1:5" x14ac:dyDescent="0.3">
      <c r="A2" s="101">
        <v>42446</v>
      </c>
      <c r="B2" s="3">
        <f>'BETS.B-SE'!B4</f>
        <v>84.269210000000001</v>
      </c>
      <c r="C2" s="3">
        <f>'KIND-SE'!B4</f>
        <v>88.9</v>
      </c>
      <c r="D2" s="3">
        <f>'LEO-SE'!B4</f>
        <v>36.700000000000003</v>
      </c>
      <c r="E2" s="3">
        <f>'(OMXS30-OMX)'!B4</f>
        <v>1390.8555696712499</v>
      </c>
    </row>
    <row r="3" spans="1:5" x14ac:dyDescent="0.3">
      <c r="A3" s="101">
        <v>42447</v>
      </c>
      <c r="B3" s="3">
        <f>'BETS.B-SE'!B5</f>
        <v>87.292000000000002</v>
      </c>
      <c r="C3" s="3">
        <f>'KIND-SE'!B5</f>
        <v>89.7</v>
      </c>
      <c r="D3" s="3">
        <f>'LEO-SE'!B5</f>
        <v>38</v>
      </c>
      <c r="E3" s="3">
        <f>'(OMXS30-OMX)'!B5</f>
        <v>1391.3784941981701</v>
      </c>
    </row>
    <row r="4" spans="1:5" x14ac:dyDescent="0.3">
      <c r="A4" s="101">
        <v>42450</v>
      </c>
      <c r="B4" s="3">
        <f>'BETS.B-SE'!B6</f>
        <v>88.324160000000006</v>
      </c>
      <c r="C4" s="3">
        <f>'KIND-SE'!B6</f>
        <v>92.65</v>
      </c>
      <c r="D4" s="3">
        <f>'LEO-SE'!B6</f>
        <v>37.700000000000003</v>
      </c>
      <c r="E4" s="3">
        <f>'(OMXS30-OMX)'!B6</f>
        <v>1377.5610423709099</v>
      </c>
    </row>
    <row r="5" spans="1:5" x14ac:dyDescent="0.3">
      <c r="A5" s="101">
        <v>42451</v>
      </c>
      <c r="B5" s="3">
        <f>'BETS.B-SE'!B7</f>
        <v>85.964920000000006</v>
      </c>
      <c r="C5" s="3">
        <f>'KIND-SE'!B7</f>
        <v>91.7</v>
      </c>
      <c r="D5" s="3">
        <f>'LEO-SE'!B7</f>
        <v>37.299999999999997</v>
      </c>
      <c r="E5" s="3">
        <f>'(OMXS30-OMX)'!B7</f>
        <v>1382.4381868743801</v>
      </c>
    </row>
    <row r="6" spans="1:5" x14ac:dyDescent="0.3">
      <c r="A6" s="101">
        <v>42452</v>
      </c>
      <c r="B6" s="3">
        <f>'BETS.B-SE'!B8</f>
        <v>85.596279999999993</v>
      </c>
      <c r="C6" s="3">
        <f>'KIND-SE'!B8</f>
        <v>92.1</v>
      </c>
      <c r="D6" s="3">
        <f>'LEO-SE'!B8</f>
        <v>38</v>
      </c>
      <c r="E6" s="3">
        <f>'(OMXS30-OMX)'!B8</f>
        <v>1368.2058474339799</v>
      </c>
    </row>
    <row r="7" spans="1:5" x14ac:dyDescent="0.3">
      <c r="A7" s="101">
        <v>42453</v>
      </c>
      <c r="B7" s="3">
        <f>'BETS.B-SE'!B9</f>
        <v>86.99709</v>
      </c>
      <c r="C7" s="3">
        <f>'KIND-SE'!B9</f>
        <v>92</v>
      </c>
      <c r="D7" s="3">
        <f>'LEO-SE'!B9</f>
        <v>37.700000000000003</v>
      </c>
      <c r="E7" s="3">
        <f>'(OMXS30-OMX)'!B9</f>
        <v>1345.3405200811001</v>
      </c>
    </row>
    <row r="8" spans="1:5" x14ac:dyDescent="0.3">
      <c r="A8" s="101">
        <v>42458</v>
      </c>
      <c r="B8" s="3">
        <f>'BETS.B-SE'!B10</f>
        <v>86.333550000000002</v>
      </c>
      <c r="C8" s="3">
        <f>'KIND-SE'!B10</f>
        <v>92.55</v>
      </c>
      <c r="D8" s="3">
        <f>'LEO-SE'!B10</f>
        <v>37.5</v>
      </c>
      <c r="E8" s="3">
        <f>'(OMXS30-OMX)'!B10</f>
        <v>1348.69978032994</v>
      </c>
    </row>
    <row r="9" spans="1:5" x14ac:dyDescent="0.3">
      <c r="A9" s="101">
        <v>42459</v>
      </c>
      <c r="B9" s="3">
        <f>'BETS.B-SE'!B11</f>
        <v>90.683400000000006</v>
      </c>
      <c r="C9" s="3">
        <f>'KIND-SE'!B11</f>
        <v>93.05</v>
      </c>
      <c r="D9" s="3">
        <f>'LEO-SE'!B11</f>
        <v>37</v>
      </c>
      <c r="E9" s="3">
        <f>'(OMXS30-OMX)'!B11</f>
        <v>1376.8245028568199</v>
      </c>
    </row>
    <row r="10" spans="1:5" x14ac:dyDescent="0.3">
      <c r="A10" s="101">
        <v>42460</v>
      </c>
      <c r="B10" s="3">
        <f>'BETS.B-SE'!B12</f>
        <v>92.895189999999999</v>
      </c>
      <c r="C10" s="3">
        <f>'KIND-SE'!B12</f>
        <v>92.15</v>
      </c>
      <c r="D10" s="3">
        <f>'LEO-SE'!B12</f>
        <v>37.1</v>
      </c>
      <c r="E10" s="3">
        <f>'(OMXS30-OMX)'!B12</f>
        <v>1365.7018498274199</v>
      </c>
    </row>
    <row r="11" spans="1:5" x14ac:dyDescent="0.3">
      <c r="A11" s="101">
        <v>42461</v>
      </c>
      <c r="B11" s="3">
        <f>'BETS.B-SE'!B13</f>
        <v>93.411280000000005</v>
      </c>
      <c r="C11" s="3">
        <f>'KIND-SE'!B13</f>
        <v>91.1</v>
      </c>
      <c r="D11" s="3">
        <f>'LEO-SE'!B13</f>
        <v>37.4</v>
      </c>
      <c r="E11" s="3">
        <f>'(OMXS30-OMX)'!B13</f>
        <v>1358.2212371339201</v>
      </c>
    </row>
    <row r="12" spans="1:5" x14ac:dyDescent="0.3">
      <c r="A12" s="101">
        <v>42464</v>
      </c>
      <c r="B12" s="3">
        <f>'BETS.B-SE'!B14</f>
        <v>92.30538</v>
      </c>
      <c r="C12" s="3">
        <f>'KIND-SE'!B14</f>
        <v>90.65</v>
      </c>
      <c r="D12" s="3">
        <f>'LEO-SE'!B14</f>
        <v>38</v>
      </c>
      <c r="E12" s="3">
        <f>'(OMXS30-OMX)'!B14</f>
        <v>1361.8571655599601</v>
      </c>
    </row>
    <row r="13" spans="1:5" x14ac:dyDescent="0.3">
      <c r="A13" s="101">
        <v>42465</v>
      </c>
      <c r="B13" s="3">
        <f>'BETS.B-SE'!B15</f>
        <v>89.798680000000004</v>
      </c>
      <c r="C13" s="3">
        <f>'KIND-SE'!B15</f>
        <v>90.4</v>
      </c>
      <c r="D13" s="3">
        <f>'LEO-SE'!B15</f>
        <v>37.200000000000003</v>
      </c>
      <c r="E13" s="3">
        <f>'(OMXS30-OMX)'!B15</f>
        <v>1333.8456856016101</v>
      </c>
    </row>
    <row r="14" spans="1:5" x14ac:dyDescent="0.3">
      <c r="A14" s="101">
        <v>42466</v>
      </c>
      <c r="B14" s="3">
        <f>'BETS.B-SE'!B16</f>
        <v>92.157920000000004</v>
      </c>
      <c r="C14" s="3">
        <f>'KIND-SE'!B16</f>
        <v>92.15</v>
      </c>
      <c r="D14" s="3">
        <f>'LEO-SE'!B16</f>
        <v>36.4</v>
      </c>
      <c r="E14" s="3">
        <f>'(OMXS30-OMX)'!B16</f>
        <v>1349.0173660902999</v>
      </c>
    </row>
    <row r="15" spans="1:5" x14ac:dyDescent="0.3">
      <c r="A15" s="101">
        <v>42467</v>
      </c>
      <c r="B15" s="3">
        <f>'BETS.B-SE'!B17</f>
        <v>89.94614</v>
      </c>
      <c r="C15" s="3">
        <f>'KIND-SE'!B17</f>
        <v>91.6</v>
      </c>
      <c r="D15" s="3">
        <f>'LEO-SE'!B17</f>
        <v>35.799999999999997</v>
      </c>
      <c r="E15" s="3">
        <f>'(OMXS30-OMX)'!B17</f>
        <v>1330.84182959539</v>
      </c>
    </row>
    <row r="16" spans="1:5" x14ac:dyDescent="0.3">
      <c r="A16" s="101">
        <v>42468</v>
      </c>
      <c r="B16" s="3">
        <f>'BETS.B-SE'!B18</f>
        <v>91.641846000000001</v>
      </c>
      <c r="C16" s="3">
        <f>'KIND-SE'!B18</f>
        <v>93.1</v>
      </c>
      <c r="D16" s="3">
        <f>'LEO-SE'!B18</f>
        <v>35.799999999999997</v>
      </c>
      <c r="E16" s="3">
        <f>'(OMXS30-OMX)'!B18</f>
        <v>1364.94488252667</v>
      </c>
    </row>
    <row r="17" spans="1:5" x14ac:dyDescent="0.3">
      <c r="A17" s="101">
        <v>42471</v>
      </c>
      <c r="B17" s="3">
        <f>'BETS.B-SE'!B19</f>
        <v>91.494384999999994</v>
      </c>
      <c r="C17" s="3">
        <f>'KIND-SE'!B19</f>
        <v>92.75</v>
      </c>
      <c r="D17" s="3">
        <f>'LEO-SE'!B19</f>
        <v>35.4</v>
      </c>
      <c r="E17" s="3">
        <f>'(OMXS30-OMX)'!B19</f>
        <v>1368.61512974934</v>
      </c>
    </row>
    <row r="18" spans="1:5" x14ac:dyDescent="0.3">
      <c r="A18" s="101">
        <v>42472</v>
      </c>
      <c r="B18" s="3">
        <f>'BETS.B-SE'!B20</f>
        <v>92.379109999999997</v>
      </c>
      <c r="C18" s="3">
        <f>'KIND-SE'!B20</f>
        <v>93.3</v>
      </c>
      <c r="D18" s="3">
        <f>'LEO-SE'!B20</f>
        <v>34.700000000000003</v>
      </c>
      <c r="E18" s="3">
        <f>'(OMXS30-OMX)'!B20</f>
        <v>1366.6005386803799</v>
      </c>
    </row>
    <row r="19" spans="1:5" x14ac:dyDescent="0.3">
      <c r="A19" s="101">
        <v>42473</v>
      </c>
      <c r="B19" s="3">
        <f>'BETS.B-SE'!B21</f>
        <v>92.379109999999997</v>
      </c>
      <c r="C19" s="3">
        <f>'KIND-SE'!B21</f>
        <v>93.5</v>
      </c>
      <c r="D19" s="3">
        <f>'LEO-SE'!B21</f>
        <v>35.4</v>
      </c>
      <c r="E19" s="3">
        <f>'(OMXS30-OMX)'!B21</f>
        <v>1392.59050014523</v>
      </c>
    </row>
    <row r="20" spans="1:5" x14ac:dyDescent="0.3">
      <c r="A20" s="101">
        <v>42474</v>
      </c>
      <c r="B20" s="3">
        <f>'BETS.B-SE'!B22</f>
        <v>92.157920000000004</v>
      </c>
      <c r="C20" s="3">
        <f>'KIND-SE'!B22</f>
        <v>93.5</v>
      </c>
      <c r="D20" s="3">
        <f>'LEO-SE'!B22</f>
        <v>35.6</v>
      </c>
      <c r="E20" s="3">
        <f>'(OMXS30-OMX)'!B22</f>
        <v>1384.1108189342301</v>
      </c>
    </row>
    <row r="21" spans="1:5" x14ac:dyDescent="0.3">
      <c r="A21" s="101">
        <v>42475</v>
      </c>
      <c r="B21" s="3">
        <f>'BETS.B-SE'!B23</f>
        <v>93.706183999999993</v>
      </c>
      <c r="C21" s="3">
        <f>'KIND-SE'!B23</f>
        <v>93.5</v>
      </c>
      <c r="D21" s="3">
        <f>'LEO-SE'!B23</f>
        <v>35.1</v>
      </c>
      <c r="E21" s="3">
        <f>'(OMXS30-OMX)'!B23</f>
        <v>1381.3337027263101</v>
      </c>
    </row>
    <row r="22" spans="1:5" x14ac:dyDescent="0.3">
      <c r="A22" s="101">
        <v>42478</v>
      </c>
      <c r="B22" s="3">
        <f>'BETS.B-SE'!B24</f>
        <v>93.927369999999996</v>
      </c>
      <c r="C22" s="3">
        <f>'KIND-SE'!B24</f>
        <v>94.6</v>
      </c>
      <c r="D22" s="3">
        <f>'LEO-SE'!B24</f>
        <v>34.700000000000003</v>
      </c>
      <c r="E22" s="3">
        <f>'(OMXS30-OMX)'!B24</f>
        <v>1381.88774028991</v>
      </c>
    </row>
    <row r="23" spans="1:5" x14ac:dyDescent="0.3">
      <c r="A23" s="101">
        <v>42479</v>
      </c>
      <c r="B23" s="3">
        <f>'BETS.B-SE'!B25</f>
        <v>95.475623999999996</v>
      </c>
      <c r="C23" s="3">
        <f>'KIND-SE'!B25</f>
        <v>96</v>
      </c>
      <c r="D23" s="3">
        <f>'LEO-SE'!B25</f>
        <v>34.4</v>
      </c>
      <c r="E23" s="3">
        <f>'(OMXS30-OMX)'!B25</f>
        <v>1410.86647668961</v>
      </c>
    </row>
    <row r="24" spans="1:5" x14ac:dyDescent="0.3">
      <c r="A24" s="101">
        <v>42480</v>
      </c>
      <c r="B24" s="3">
        <f>'BETS.B-SE'!B26</f>
        <v>86.112365999999994</v>
      </c>
      <c r="C24" s="3">
        <f>'KIND-SE'!B26</f>
        <v>93.15</v>
      </c>
      <c r="D24" s="3">
        <f>'LEO-SE'!B26</f>
        <v>34.700000000000003</v>
      </c>
      <c r="E24" s="3">
        <f>'(OMXS30-OMX)'!B26</f>
        <v>1419.6709642088599</v>
      </c>
    </row>
    <row r="25" spans="1:5" x14ac:dyDescent="0.3">
      <c r="A25" s="101">
        <v>42481</v>
      </c>
      <c r="B25" s="3">
        <f>'BETS.B-SE'!B27</f>
        <v>83.015860000000004</v>
      </c>
      <c r="C25" s="3">
        <f>'KIND-SE'!B27</f>
        <v>91.55</v>
      </c>
      <c r="D25" s="3">
        <f>'LEO-SE'!B27</f>
        <v>35</v>
      </c>
      <c r="E25" s="3">
        <f>'(OMXS30-OMX)'!B27</f>
        <v>1409.4898201184999</v>
      </c>
    </row>
    <row r="26" spans="1:5" x14ac:dyDescent="0.3">
      <c r="A26" s="101">
        <v>42482</v>
      </c>
      <c r="B26" s="3">
        <f>'BETS.B-SE'!B28</f>
        <v>83.679400000000001</v>
      </c>
      <c r="C26" s="3">
        <f>'KIND-SE'!B28</f>
        <v>88.7</v>
      </c>
      <c r="D26" s="3">
        <f>'LEO-SE'!B28</f>
        <v>34.700000000000003</v>
      </c>
      <c r="E26" s="3">
        <f>'(OMXS30-OMX)'!B28</f>
        <v>1396.3730345634399</v>
      </c>
    </row>
    <row r="27" spans="1:5" x14ac:dyDescent="0.3">
      <c r="A27" s="101">
        <v>42485</v>
      </c>
      <c r="B27" s="3">
        <f>'BETS.B-SE'!B29</f>
        <v>83.310770000000005</v>
      </c>
      <c r="C27" s="3">
        <f>'KIND-SE'!B29</f>
        <v>92.3</v>
      </c>
      <c r="D27" s="3">
        <f>'LEO-SE'!B29</f>
        <v>34</v>
      </c>
      <c r="E27" s="3">
        <f>'(OMXS30-OMX)'!B29</f>
        <v>1389.5714292509399</v>
      </c>
    </row>
    <row r="28" spans="1:5" x14ac:dyDescent="0.3">
      <c r="A28" s="101">
        <v>42486</v>
      </c>
      <c r="B28" s="3">
        <f>'BETS.B-SE'!B30</f>
        <v>82.720955000000004</v>
      </c>
      <c r="C28" s="3">
        <f>'KIND-SE'!B30</f>
        <v>93.15</v>
      </c>
      <c r="D28" s="3">
        <f>'LEO-SE'!B30</f>
        <v>34</v>
      </c>
      <c r="E28" s="3">
        <f>'(OMXS30-OMX)'!B30</f>
        <v>1389.79682852872</v>
      </c>
    </row>
    <row r="29" spans="1:5" x14ac:dyDescent="0.3">
      <c r="A29" s="101">
        <v>42487</v>
      </c>
      <c r="B29" s="3">
        <f>'BETS.B-SE'!B31</f>
        <v>82.352320000000006</v>
      </c>
      <c r="C29" s="3">
        <f>'KIND-SE'!B31</f>
        <v>97.45</v>
      </c>
      <c r="D29" s="3">
        <f>'LEO-SE'!B31</f>
        <v>34.799999999999997</v>
      </c>
      <c r="E29" s="3">
        <f>'(OMXS30-OMX)'!B31</f>
        <v>1386.7781336671101</v>
      </c>
    </row>
    <row r="30" spans="1:5" x14ac:dyDescent="0.3">
      <c r="A30" s="101">
        <v>42488</v>
      </c>
      <c r="B30" s="3">
        <f>'BETS.B-SE'!B32</f>
        <v>82.131150000000005</v>
      </c>
      <c r="C30" s="3">
        <f>'KIND-SE'!B32</f>
        <v>95.25</v>
      </c>
      <c r="D30" s="3">
        <f>'LEO-SE'!B32</f>
        <v>35.700000000000003</v>
      </c>
      <c r="E30" s="3">
        <f>'(OMXS30-OMX)'!B32</f>
        <v>1389.61227189335</v>
      </c>
    </row>
    <row r="31" spans="1:5" x14ac:dyDescent="0.3">
      <c r="A31" s="101">
        <v>42489</v>
      </c>
      <c r="B31" s="3">
        <f>'BETS.B-SE'!B33</f>
        <v>80.066800000000001</v>
      </c>
      <c r="C31" s="3">
        <f>'KIND-SE'!B33</f>
        <v>90.6</v>
      </c>
      <c r="D31" s="3">
        <f>'LEO-SE'!B33</f>
        <v>36.200000000000003</v>
      </c>
      <c r="E31" s="3">
        <f>'(OMXS30-OMX)'!B33</f>
        <v>1360.7105690006299</v>
      </c>
    </row>
    <row r="32" spans="1:5" x14ac:dyDescent="0.3">
      <c r="A32" s="101">
        <v>42492</v>
      </c>
      <c r="B32" s="3">
        <f>'BETS.B-SE'!B34</f>
        <v>82.057429999999997</v>
      </c>
      <c r="C32" s="3">
        <f>'KIND-SE'!B34</f>
        <v>92.85</v>
      </c>
      <c r="D32" s="3">
        <f>'LEO-SE'!B34</f>
        <v>36.799999999999997</v>
      </c>
      <c r="E32" s="3">
        <f>'(OMXS30-OMX)'!B34</f>
        <v>1352.9144806910101</v>
      </c>
    </row>
    <row r="33" spans="1:5" x14ac:dyDescent="0.3">
      <c r="A33" s="101">
        <v>42493</v>
      </c>
      <c r="B33" s="3">
        <f>'BETS.B-SE'!B35</f>
        <v>83.753129999999999</v>
      </c>
      <c r="C33" s="3">
        <f>'KIND-SE'!B35</f>
        <v>93.35</v>
      </c>
      <c r="D33" s="3">
        <f>'LEO-SE'!B35</f>
        <v>36.700000000000003</v>
      </c>
      <c r="E33" s="3">
        <f>'(OMXS30-OMX)'!B35</f>
        <v>1335.3897955724999</v>
      </c>
    </row>
    <row r="34" spans="1:5" x14ac:dyDescent="0.3">
      <c r="A34" s="101">
        <v>42494</v>
      </c>
      <c r="B34" s="3">
        <f>'BETS.B-SE'!B36</f>
        <v>82.426050000000004</v>
      </c>
      <c r="C34" s="3">
        <f>'KIND-SE'!B36</f>
        <v>93.85</v>
      </c>
      <c r="D34" s="3">
        <f>'LEO-SE'!B36</f>
        <v>36.6</v>
      </c>
      <c r="E34" s="3">
        <f>'(OMXS30-OMX)'!B36</f>
        <v>1319.1698424766</v>
      </c>
    </row>
    <row r="35" spans="1:5" x14ac:dyDescent="0.3">
      <c r="A35" s="101">
        <v>42496</v>
      </c>
      <c r="B35" s="3">
        <f>'BETS.B-SE'!B37</f>
        <v>83.679400000000001</v>
      </c>
      <c r="C35" s="3">
        <f>'KIND-SE'!B37</f>
        <v>93.3</v>
      </c>
      <c r="D35" s="3">
        <f>'LEO-SE'!B37</f>
        <v>36.1</v>
      </c>
      <c r="E35" s="3">
        <f>'(OMXS30-OMX)'!B37</f>
        <v>1309.1714009884099</v>
      </c>
    </row>
    <row r="36" spans="1:5" x14ac:dyDescent="0.3">
      <c r="A36" s="101">
        <v>42499</v>
      </c>
      <c r="B36" s="3">
        <f>'BETS.B-SE'!B38</f>
        <v>83.015860000000004</v>
      </c>
      <c r="C36" s="3">
        <f>'KIND-SE'!B38</f>
        <v>95.6</v>
      </c>
      <c r="D36" s="3">
        <f>'LEO-SE'!B38</f>
        <v>36.700000000000003</v>
      </c>
      <c r="E36" s="3">
        <f>'(OMXS30-OMX)'!B38</f>
        <v>1328.19992032449</v>
      </c>
    </row>
    <row r="37" spans="1:5" x14ac:dyDescent="0.3">
      <c r="A37" s="101">
        <v>42500</v>
      </c>
      <c r="B37" s="3">
        <f>'BETS.B-SE'!B39</f>
        <v>83.605675000000005</v>
      </c>
      <c r="C37" s="3">
        <f>'KIND-SE'!B39</f>
        <v>95.45</v>
      </c>
      <c r="D37" s="3">
        <f>'LEO-SE'!B39</f>
        <v>37</v>
      </c>
      <c r="E37" s="3">
        <f>'(OMXS30-OMX)'!B39</f>
        <v>1332.57877687737</v>
      </c>
    </row>
    <row r="38" spans="1:5" x14ac:dyDescent="0.3">
      <c r="A38" s="101">
        <v>42501</v>
      </c>
      <c r="B38" s="3">
        <f>'BETS.B-SE'!B40</f>
        <v>82.720955000000004</v>
      </c>
      <c r="C38" s="3">
        <f>'KIND-SE'!B40</f>
        <v>95.05</v>
      </c>
      <c r="D38" s="3">
        <f>'LEO-SE'!B40</f>
        <v>37.9</v>
      </c>
      <c r="E38" s="3">
        <f>'(OMXS30-OMX)'!B40</f>
        <v>1326.13200710817</v>
      </c>
    </row>
    <row r="39" spans="1:5" x14ac:dyDescent="0.3">
      <c r="A39" s="101">
        <v>42502</v>
      </c>
      <c r="B39" s="3">
        <f>'BETS.B-SE'!B41</f>
        <v>82.426050000000004</v>
      </c>
      <c r="C39" s="3">
        <f>'KIND-SE'!B41</f>
        <v>95.35</v>
      </c>
      <c r="D39" s="3">
        <f>'LEO-SE'!B41</f>
        <v>38.799999999999997</v>
      </c>
      <c r="E39" s="3">
        <f>'(OMXS30-OMX)'!B41</f>
        <v>1312.2789895441899</v>
      </c>
    </row>
    <row r="40" spans="1:5" x14ac:dyDescent="0.3">
      <c r="A40" s="101">
        <v>42503</v>
      </c>
      <c r="B40" s="3">
        <f>'BETS.B-SE'!B42</f>
        <v>83.384500000000003</v>
      </c>
      <c r="C40" s="3">
        <f>'KIND-SE'!B42</f>
        <v>95.65</v>
      </c>
      <c r="D40" s="3">
        <f>'LEO-SE'!B42</f>
        <v>39.6</v>
      </c>
      <c r="E40" s="3">
        <f>'(OMXS30-OMX)'!B42</f>
        <v>1323.1805536527199</v>
      </c>
    </row>
    <row r="41" spans="1:5" x14ac:dyDescent="0.3">
      <c r="A41" s="101">
        <v>42506</v>
      </c>
      <c r="B41" s="3">
        <f>'BETS.B-SE'!B43</f>
        <v>81.61506</v>
      </c>
      <c r="C41" s="3">
        <f>'KIND-SE'!B43</f>
        <v>95.45</v>
      </c>
      <c r="D41" s="3">
        <f>'LEO-SE'!B43</f>
        <v>38.5</v>
      </c>
      <c r="E41" s="3">
        <f>'(OMXS30-OMX)'!B43</f>
        <v>1336.1444043669401</v>
      </c>
    </row>
    <row r="42" spans="1:5" x14ac:dyDescent="0.3">
      <c r="A42" s="101">
        <v>42507</v>
      </c>
      <c r="B42" s="3">
        <f>'BETS.B-SE'!B44</f>
        <v>82.20487</v>
      </c>
      <c r="C42" s="3">
        <f>'KIND-SE'!B44</f>
        <v>94.95</v>
      </c>
      <c r="D42" s="3">
        <f>'LEO-SE'!B44</f>
        <v>37.6</v>
      </c>
      <c r="E42" s="3">
        <f>'(OMXS30-OMX)'!B44</f>
        <v>1331.7053260472001</v>
      </c>
    </row>
    <row r="43" spans="1:5" x14ac:dyDescent="0.3">
      <c r="A43" s="101">
        <v>42508</v>
      </c>
      <c r="B43" s="3">
        <f>'BETS.B-SE'!B45</f>
        <v>81.172713999999999</v>
      </c>
      <c r="C43" s="3">
        <f>'KIND-SE'!B45</f>
        <v>92.9</v>
      </c>
      <c r="D43" s="3">
        <f>'LEO-SE'!B45</f>
        <v>36.4</v>
      </c>
      <c r="E43" s="3">
        <f>'(OMXS30-OMX)'!B45</f>
        <v>1340.9253670773601</v>
      </c>
    </row>
    <row r="44" spans="1:5" x14ac:dyDescent="0.3">
      <c r="A44" s="101">
        <v>42509</v>
      </c>
      <c r="B44" s="3">
        <f>'BETS.B-SE'!B46</f>
        <v>81.025260000000003</v>
      </c>
      <c r="C44" s="3">
        <f>'KIND-SE'!B46</f>
        <v>93.35</v>
      </c>
      <c r="D44" s="3">
        <f>'LEO-SE'!B46</f>
        <v>36.6</v>
      </c>
      <c r="E44" s="3">
        <f>'(OMXS30-OMX)'!B46</f>
        <v>1321.7980739693601</v>
      </c>
    </row>
    <row r="45" spans="1:5" x14ac:dyDescent="0.3">
      <c r="A45" s="101">
        <v>42510</v>
      </c>
      <c r="B45" s="3">
        <f>'BETS.B-SE'!B47</f>
        <v>82.794685000000001</v>
      </c>
      <c r="C45" s="3">
        <f>'KIND-SE'!B47</f>
        <v>93.8</v>
      </c>
      <c r="D45" s="3">
        <f>'LEO-SE'!B47</f>
        <v>36.5</v>
      </c>
      <c r="E45" s="3">
        <f>'(OMXS30-OMX)'!B47</f>
        <v>1342.6809752274701</v>
      </c>
    </row>
    <row r="46" spans="1:5" x14ac:dyDescent="0.3">
      <c r="A46" s="101">
        <v>42513</v>
      </c>
      <c r="B46" s="3">
        <f>'BETS.B-SE'!B48</f>
        <v>82.426050000000004</v>
      </c>
      <c r="C46" s="3">
        <f>'KIND-SE'!B48</f>
        <v>94.35</v>
      </c>
      <c r="D46" s="3">
        <f>'LEO-SE'!B48</f>
        <v>36</v>
      </c>
      <c r="E46" s="3">
        <f>'(OMXS30-OMX)'!B48</f>
        <v>1338.96818231477</v>
      </c>
    </row>
    <row r="47" spans="1:5" x14ac:dyDescent="0.3">
      <c r="A47" s="101">
        <v>42514</v>
      </c>
      <c r="B47" s="3">
        <f>'BETS.B-SE'!B49</f>
        <v>82.647229999999993</v>
      </c>
      <c r="C47" s="3">
        <f>'KIND-SE'!B49</f>
        <v>93.8</v>
      </c>
      <c r="D47" s="3">
        <f>'LEO-SE'!B49</f>
        <v>36.1</v>
      </c>
      <c r="E47" s="3">
        <f>'(OMXS30-OMX)'!B49</f>
        <v>1357.09779951461</v>
      </c>
    </row>
    <row r="48" spans="1:5" x14ac:dyDescent="0.3">
      <c r="A48" s="101">
        <v>42515</v>
      </c>
      <c r="B48" s="3">
        <f>'BETS.B-SE'!B50</f>
        <v>84.048029999999997</v>
      </c>
      <c r="C48" s="3">
        <f>'KIND-SE'!B50</f>
        <v>94.15</v>
      </c>
      <c r="D48" s="3">
        <f>'LEO-SE'!B50</f>
        <v>36.5</v>
      </c>
      <c r="E48" s="3">
        <f>'(OMXS30-OMX)'!B50</f>
        <v>1367.0671831229999</v>
      </c>
    </row>
    <row r="49" spans="1:5" x14ac:dyDescent="0.3">
      <c r="A49" s="101">
        <v>42516</v>
      </c>
      <c r="B49" s="3">
        <f>'BETS.B-SE'!B51</f>
        <v>84.055719999999994</v>
      </c>
      <c r="C49" s="3">
        <f>'KIND-SE'!B51</f>
        <v>94.85</v>
      </c>
      <c r="D49" s="3">
        <f>'LEO-SE'!B51</f>
        <v>36.4</v>
      </c>
      <c r="E49" s="3">
        <f>'(OMXS30-OMX)'!B51</f>
        <v>1376.1473530266201</v>
      </c>
    </row>
    <row r="50" spans="1:5" x14ac:dyDescent="0.3">
      <c r="A50" s="101">
        <v>42517</v>
      </c>
      <c r="B50" s="3">
        <f>'BETS.B-SE'!B52</f>
        <v>82.904269999999997</v>
      </c>
      <c r="C50" s="3">
        <f>'KIND-SE'!B52</f>
        <v>94.5</v>
      </c>
      <c r="D50" s="3">
        <f>'LEO-SE'!B52</f>
        <v>36.5</v>
      </c>
      <c r="E50" s="3">
        <f>'(OMXS30-OMX)'!B52</f>
        <v>1376.4985452343899</v>
      </c>
    </row>
    <row r="51" spans="1:5" x14ac:dyDescent="0.3">
      <c r="A51" s="101">
        <v>42520</v>
      </c>
      <c r="B51" s="3">
        <f>'BETS.B-SE'!B53</f>
        <v>82.827500000000001</v>
      </c>
      <c r="C51" s="3">
        <f>'KIND-SE'!B53</f>
        <v>94.25</v>
      </c>
      <c r="D51" s="3">
        <f>'LEO-SE'!B53</f>
        <v>36.299999999999997</v>
      </c>
      <c r="E51" s="3">
        <f>'(OMXS30-OMX)'!B53</f>
        <v>1379.80495507097</v>
      </c>
    </row>
    <row r="52" spans="1:5" x14ac:dyDescent="0.3">
      <c r="A52" s="101">
        <v>42521</v>
      </c>
      <c r="B52" s="3">
        <f>'BETS.B-SE'!B54</f>
        <v>84.439539999999994</v>
      </c>
      <c r="C52" s="3">
        <f>'KIND-SE'!B54</f>
        <v>95.3</v>
      </c>
      <c r="D52" s="3">
        <f>'LEO-SE'!B54</f>
        <v>36.1</v>
      </c>
      <c r="E52" s="3">
        <f>'(OMXS30-OMX)'!B54</f>
        <v>1369.47854859633</v>
      </c>
    </row>
    <row r="53" spans="1:5" x14ac:dyDescent="0.3">
      <c r="A53" s="101">
        <v>42522</v>
      </c>
      <c r="B53" s="3">
        <f>'BETS.B-SE'!B55</f>
        <v>83.441604999999996</v>
      </c>
      <c r="C53" s="3">
        <f>'KIND-SE'!B55</f>
        <v>95</v>
      </c>
      <c r="D53" s="3">
        <f>'LEO-SE'!B55</f>
        <v>35.6</v>
      </c>
      <c r="E53" s="3">
        <f>'(OMXS30-OMX)'!B55</f>
        <v>1356.75356174282</v>
      </c>
    </row>
    <row r="54" spans="1:5" x14ac:dyDescent="0.3">
      <c r="A54" s="101">
        <v>42523</v>
      </c>
      <c r="B54" s="3">
        <f>'BETS.B-SE'!B56</f>
        <v>82.981020000000001</v>
      </c>
      <c r="C54" s="3">
        <f>'KIND-SE'!B56</f>
        <v>95.35</v>
      </c>
      <c r="D54" s="3">
        <f>'LEO-SE'!B56</f>
        <v>35.799999999999997</v>
      </c>
      <c r="E54" s="3">
        <f>'(OMXS30-OMX)'!B56</f>
        <v>1359.1369799051799</v>
      </c>
    </row>
    <row r="55" spans="1:5" x14ac:dyDescent="0.3">
      <c r="A55" s="101">
        <v>42524</v>
      </c>
      <c r="B55" s="3">
        <f>'BETS.B-SE'!B57</f>
        <v>82.290149999999997</v>
      </c>
      <c r="C55" s="3">
        <f>'KIND-SE'!B57</f>
        <v>94.5</v>
      </c>
      <c r="D55" s="3">
        <f>'LEO-SE'!B57</f>
        <v>35</v>
      </c>
      <c r="E55" s="3">
        <f>'(OMXS30-OMX)'!B57</f>
        <v>1345.4383553759101</v>
      </c>
    </row>
    <row r="56" spans="1:5" x14ac:dyDescent="0.3">
      <c r="A56" s="101">
        <v>42528</v>
      </c>
      <c r="B56" s="3">
        <f>'BETS.B-SE'!B58</f>
        <v>82.750749999999996</v>
      </c>
      <c r="C56" s="3">
        <f>'KIND-SE'!B58</f>
        <v>96.1</v>
      </c>
      <c r="D56" s="3">
        <f>'LEO-SE'!B58</f>
        <v>34.6</v>
      </c>
      <c r="E56" s="3">
        <f>'(OMXS30-OMX)'!B58</f>
        <v>1367.1545975940201</v>
      </c>
    </row>
    <row r="57" spans="1:5" x14ac:dyDescent="0.3">
      <c r="A57" s="101">
        <v>42529</v>
      </c>
      <c r="B57" s="3">
        <f>'BETS.B-SE'!B59</f>
        <v>81.983109999999996</v>
      </c>
      <c r="C57" s="3">
        <f>'KIND-SE'!B59</f>
        <v>95.4</v>
      </c>
      <c r="D57" s="3">
        <f>'LEO-SE'!B59</f>
        <v>34.799999999999997</v>
      </c>
      <c r="E57" s="3">
        <f>'(OMXS30-OMX)'!B59</f>
        <v>1361.48508492515</v>
      </c>
    </row>
    <row r="58" spans="1:5" x14ac:dyDescent="0.3">
      <c r="A58" s="101">
        <v>42530</v>
      </c>
      <c r="B58" s="3">
        <f>'BETS.B-SE'!B60</f>
        <v>80.754890000000003</v>
      </c>
      <c r="C58" s="3">
        <f>'KIND-SE'!B60</f>
        <v>95.2</v>
      </c>
      <c r="D58" s="3">
        <f>'LEO-SE'!B60</f>
        <v>34.5</v>
      </c>
      <c r="E58" s="3">
        <f>'(OMXS30-OMX)'!B60</f>
        <v>1343.9994294768601</v>
      </c>
    </row>
    <row r="59" spans="1:5" x14ac:dyDescent="0.3">
      <c r="A59" s="101">
        <v>42531</v>
      </c>
      <c r="B59" s="3">
        <f>'BETS.B-SE'!B61</f>
        <v>78.221720000000005</v>
      </c>
      <c r="C59" s="3">
        <f>'KIND-SE'!B61</f>
        <v>94.1</v>
      </c>
      <c r="D59" s="3">
        <f>'LEO-SE'!B61</f>
        <v>34</v>
      </c>
      <c r="E59" s="3">
        <f>'(OMXS30-OMX)'!B61</f>
        <v>1315.0593615359601</v>
      </c>
    </row>
    <row r="60" spans="1:5" x14ac:dyDescent="0.3">
      <c r="A60" s="101">
        <v>42534</v>
      </c>
      <c r="B60" s="3">
        <f>'BETS.B-SE'!B62</f>
        <v>76.993499999999997</v>
      </c>
      <c r="C60" s="3">
        <f>'KIND-SE'!B62</f>
        <v>91.95</v>
      </c>
      <c r="D60" s="3">
        <f>'LEO-SE'!B62</f>
        <v>33.299999999999997</v>
      </c>
      <c r="E60" s="3">
        <f>'(OMXS30-OMX)'!B62</f>
        <v>1294.5061125043401</v>
      </c>
    </row>
    <row r="61" spans="1:5" x14ac:dyDescent="0.3">
      <c r="A61" s="101">
        <v>42535</v>
      </c>
      <c r="B61" s="3">
        <f>'BETS.B-SE'!B63</f>
        <v>77.223785000000007</v>
      </c>
      <c r="C61" s="3">
        <f>'KIND-SE'!B63</f>
        <v>90.1</v>
      </c>
      <c r="D61" s="3">
        <f>'LEO-SE'!B63</f>
        <v>32.700000000000003</v>
      </c>
      <c r="E61" s="3">
        <f>'(OMXS30-OMX)'!B63</f>
        <v>1273.9697239480899</v>
      </c>
    </row>
    <row r="62" spans="1:5" x14ac:dyDescent="0.3">
      <c r="A62" s="101">
        <v>42536</v>
      </c>
      <c r="B62" s="3">
        <f>'BETS.B-SE'!B64</f>
        <v>76.648060000000001</v>
      </c>
      <c r="C62" s="3">
        <f>'KIND-SE'!B64</f>
        <v>89.75</v>
      </c>
      <c r="D62" s="3">
        <f>'LEO-SE'!B64</f>
        <v>33.5</v>
      </c>
      <c r="E62" s="3">
        <f>'(OMXS30-OMX)'!B64</f>
        <v>1304.0864319811501</v>
      </c>
    </row>
    <row r="63" spans="1:5" x14ac:dyDescent="0.3">
      <c r="A63" s="101">
        <v>42537</v>
      </c>
      <c r="B63" s="3">
        <f>'BETS.B-SE'!B65</f>
        <v>73.692689999999999</v>
      </c>
      <c r="C63" s="3">
        <f>'KIND-SE'!B65</f>
        <v>87.2</v>
      </c>
      <c r="D63" s="3">
        <f>'LEO-SE'!B65</f>
        <v>32</v>
      </c>
      <c r="E63" s="3">
        <f>'(OMXS30-OMX)'!B65</f>
        <v>1278.7124017267499</v>
      </c>
    </row>
    <row r="64" spans="1:5" x14ac:dyDescent="0.3">
      <c r="A64" s="101">
        <v>42538</v>
      </c>
      <c r="B64" s="3">
        <f>'BETS.B-SE'!B66</f>
        <v>75.611755000000002</v>
      </c>
      <c r="C64" s="3">
        <f>'KIND-SE'!B66</f>
        <v>86.15</v>
      </c>
      <c r="D64" s="3">
        <f>'LEO-SE'!B66</f>
        <v>31.8</v>
      </c>
      <c r="E64" s="3">
        <f>'(OMXS30-OMX)'!B66</f>
        <v>1298.37970751834</v>
      </c>
    </row>
    <row r="65" spans="1:5" x14ac:dyDescent="0.3">
      <c r="A65" s="101">
        <v>42541</v>
      </c>
      <c r="B65" s="3">
        <f>'BETS.B-SE'!B67</f>
        <v>77.761129999999994</v>
      </c>
      <c r="C65" s="3">
        <f>'KIND-SE'!B67</f>
        <v>88.2</v>
      </c>
      <c r="D65" s="3">
        <f>'LEO-SE'!B67</f>
        <v>32.799999999999997</v>
      </c>
      <c r="E65" s="3">
        <f>'(OMXS30-OMX)'!B67</f>
        <v>1340.28842425425</v>
      </c>
    </row>
    <row r="66" spans="1:5" x14ac:dyDescent="0.3">
      <c r="A66" s="101">
        <v>42542</v>
      </c>
      <c r="B66" s="3">
        <f>'BETS.B-SE'!B68</f>
        <v>76.763210000000001</v>
      </c>
      <c r="C66" s="3">
        <f>'KIND-SE'!B68</f>
        <v>89.6</v>
      </c>
      <c r="D66" s="3">
        <f>'LEO-SE'!B68</f>
        <v>32.6</v>
      </c>
      <c r="E66" s="3">
        <f>'(OMXS30-OMX)'!B68</f>
        <v>1344.58960831434</v>
      </c>
    </row>
    <row r="67" spans="1:5" x14ac:dyDescent="0.3">
      <c r="A67" s="101">
        <v>42543</v>
      </c>
      <c r="B67" s="3">
        <f>'BETS.B-SE'!B69</f>
        <v>77.914659999999998</v>
      </c>
      <c r="C67" s="3">
        <f>'KIND-SE'!B69</f>
        <v>88.95</v>
      </c>
      <c r="D67" s="3">
        <f>'LEO-SE'!B69</f>
        <v>32.799999999999997</v>
      </c>
      <c r="E67" s="3">
        <f>'(OMXS30-OMX)'!B69</f>
        <v>1354.5988402246201</v>
      </c>
    </row>
    <row r="68" spans="1:5" x14ac:dyDescent="0.3">
      <c r="A68" s="101">
        <v>42544</v>
      </c>
      <c r="B68" s="3">
        <f>'BETS.B-SE'!B70</f>
        <v>79.142870000000002</v>
      </c>
      <c r="C68" s="3">
        <f>'KIND-SE'!B70</f>
        <v>89.5</v>
      </c>
      <c r="D68" s="3">
        <f>'LEO-SE'!B70</f>
        <v>33.299999999999997</v>
      </c>
      <c r="E68" s="3">
        <f>'(OMXS30-OMX)'!B70</f>
        <v>1360.7298414898701</v>
      </c>
    </row>
    <row r="69" spans="1:5" x14ac:dyDescent="0.3">
      <c r="A69" s="101">
        <v>42548</v>
      </c>
      <c r="B69" s="3">
        <f>'BETS.B-SE'!B71</f>
        <v>72.003900000000002</v>
      </c>
      <c r="C69" s="3">
        <f>'KIND-SE'!B71</f>
        <v>83.3</v>
      </c>
      <c r="D69" s="3">
        <f>'LEO-SE'!B71</f>
        <v>30.7</v>
      </c>
      <c r="E69" s="3">
        <f>'(OMXS30-OMX)'!B71</f>
        <v>1246.09848364705</v>
      </c>
    </row>
    <row r="70" spans="1:5" x14ac:dyDescent="0.3">
      <c r="A70" s="101">
        <v>42549</v>
      </c>
      <c r="B70" s="3">
        <f>'BETS.B-SE'!B72</f>
        <v>52.966614</v>
      </c>
      <c r="C70" s="3">
        <f>'KIND-SE'!B72</f>
        <v>78.599999999999994</v>
      </c>
      <c r="D70" s="3">
        <f>'LEO-SE'!B72</f>
        <v>30.7</v>
      </c>
      <c r="E70" s="3">
        <f>'(OMXS30-OMX)'!B72</f>
        <v>1278.5201804040701</v>
      </c>
    </row>
    <row r="71" spans="1:5" x14ac:dyDescent="0.3">
      <c r="A71" s="101">
        <v>42550</v>
      </c>
      <c r="B71" s="3">
        <f>'BETS.B-SE'!B73</f>
        <v>51.201056999999999</v>
      </c>
      <c r="C71" s="3">
        <f>'KIND-SE'!B73</f>
        <v>79.099999999999994</v>
      </c>
      <c r="D71" s="3">
        <f>'LEO-SE'!B73</f>
        <v>31.5</v>
      </c>
      <c r="E71" s="3">
        <f>'(OMXS30-OMX)'!B73</f>
        <v>1309.5684996079999</v>
      </c>
    </row>
    <row r="72" spans="1:5" x14ac:dyDescent="0.3">
      <c r="A72" s="101">
        <v>42551</v>
      </c>
      <c r="B72" s="3">
        <f>'BETS.B-SE'!B74</f>
        <v>53.811010000000003</v>
      </c>
      <c r="C72" s="3">
        <f>'KIND-SE'!B74</f>
        <v>77.3</v>
      </c>
      <c r="D72" s="3">
        <f>'LEO-SE'!B74</f>
        <v>32.200000000000003</v>
      </c>
      <c r="E72" s="3">
        <f>'(OMXS30-OMX)'!B74</f>
        <v>1323.57498244003</v>
      </c>
    </row>
    <row r="73" spans="1:5" x14ac:dyDescent="0.3">
      <c r="A73" s="101">
        <v>42552</v>
      </c>
      <c r="B73" s="3">
        <f>'BETS.B-SE'!B75</f>
        <v>51.815162999999998</v>
      </c>
      <c r="C73" s="3">
        <f>'KIND-SE'!B75</f>
        <v>79.05</v>
      </c>
      <c r="D73" s="3">
        <f>'LEO-SE'!B75</f>
        <v>32.9</v>
      </c>
      <c r="E73" s="3">
        <f>'(OMXS30-OMX)'!B75</f>
        <v>1340.2637624726899</v>
      </c>
    </row>
    <row r="74" spans="1:5" x14ac:dyDescent="0.3">
      <c r="A74" s="101">
        <v>42555</v>
      </c>
      <c r="B74" s="3">
        <f>'BETS.B-SE'!B76</f>
        <v>50.855620000000002</v>
      </c>
      <c r="C74" s="3">
        <f>'KIND-SE'!B76</f>
        <v>77.75</v>
      </c>
      <c r="D74" s="3">
        <f>'LEO-SE'!B76</f>
        <v>33.1</v>
      </c>
      <c r="E74" s="3">
        <f>'(OMXS30-OMX)'!B76</f>
        <v>1325.5361324436601</v>
      </c>
    </row>
    <row r="75" spans="1:5" x14ac:dyDescent="0.3">
      <c r="A75" s="101">
        <v>42556</v>
      </c>
      <c r="B75" s="3">
        <f>'BETS.B-SE'!B77</f>
        <v>49.512267999999999</v>
      </c>
      <c r="C75" s="3">
        <f>'KIND-SE'!B77</f>
        <v>77.900000000000006</v>
      </c>
      <c r="D75" s="3">
        <f>'LEO-SE'!B77</f>
        <v>32.6</v>
      </c>
      <c r="E75" s="3">
        <f>'(OMXS30-OMX)'!B77</f>
        <v>1303.00767266398</v>
      </c>
    </row>
    <row r="76" spans="1:5" x14ac:dyDescent="0.3">
      <c r="A76" s="101">
        <v>42557</v>
      </c>
      <c r="B76" s="3">
        <f>'BETS.B-SE'!B78</f>
        <v>49.896087999999999</v>
      </c>
      <c r="C76" s="3">
        <f>'KIND-SE'!B78</f>
        <v>74.849999999999994</v>
      </c>
      <c r="D76" s="3">
        <f>'LEO-SE'!B78</f>
        <v>33</v>
      </c>
      <c r="E76" s="3">
        <f>'(OMXS30-OMX)'!B78</f>
        <v>1284.5809878422201</v>
      </c>
    </row>
    <row r="77" spans="1:5" x14ac:dyDescent="0.3">
      <c r="A77" s="101">
        <v>42558</v>
      </c>
      <c r="B77" s="3">
        <f>'BETS.B-SE'!B79</f>
        <v>50.126376999999998</v>
      </c>
      <c r="C77" s="3">
        <f>'KIND-SE'!B79</f>
        <v>75.650000000000006</v>
      </c>
      <c r="D77" s="3">
        <f>'LEO-SE'!B79</f>
        <v>32.700000000000003</v>
      </c>
      <c r="E77" s="3">
        <f>'(OMXS30-OMX)'!B79</f>
        <v>1305.3324452285699</v>
      </c>
    </row>
    <row r="78" spans="1:5" x14ac:dyDescent="0.3">
      <c r="A78" s="101">
        <v>42559</v>
      </c>
      <c r="B78" s="3">
        <f>'BETS.B-SE'!B80</f>
        <v>51.776783000000002</v>
      </c>
      <c r="C78" s="3">
        <f>'KIND-SE'!B80</f>
        <v>78.400000000000006</v>
      </c>
      <c r="D78" s="3">
        <f>'LEO-SE'!B80</f>
        <v>33.1</v>
      </c>
      <c r="E78" s="3">
        <f>'(OMXS30-OMX)'!B80</f>
        <v>1326.2136397658901</v>
      </c>
    </row>
    <row r="79" spans="1:5" x14ac:dyDescent="0.3">
      <c r="A79" s="101">
        <v>42562</v>
      </c>
      <c r="B79" s="3">
        <f>'BETS.B-SE'!B81</f>
        <v>52.045456000000001</v>
      </c>
      <c r="C79" s="3">
        <f>'KIND-SE'!B81</f>
        <v>79.2</v>
      </c>
      <c r="D79" s="3">
        <f>'LEO-SE'!B81</f>
        <v>32.6</v>
      </c>
      <c r="E79" s="3">
        <f>'(OMXS30-OMX)'!B81</f>
        <v>1350.0854201259699</v>
      </c>
    </row>
    <row r="80" spans="1:5" x14ac:dyDescent="0.3">
      <c r="A80" s="101">
        <v>42563</v>
      </c>
      <c r="B80" s="3">
        <f>'BETS.B-SE'!B82</f>
        <v>53.388812999999999</v>
      </c>
      <c r="C80" s="3">
        <f>'KIND-SE'!B82</f>
        <v>79.599999999999994</v>
      </c>
      <c r="D80" s="3">
        <f>'LEO-SE'!B82</f>
        <v>32.700000000000003</v>
      </c>
      <c r="E80" s="3">
        <f>'(OMXS30-OMX)'!B82</f>
        <v>1354.51141529084</v>
      </c>
    </row>
    <row r="81" spans="1:5" x14ac:dyDescent="0.3">
      <c r="A81" s="101">
        <v>42564</v>
      </c>
      <c r="B81" s="3">
        <f>'BETS.B-SE'!B83</f>
        <v>52.928229999999999</v>
      </c>
      <c r="C81" s="3">
        <f>'KIND-SE'!B83</f>
        <v>81.150000000000006</v>
      </c>
      <c r="D81" s="3">
        <f>'LEO-SE'!B83</f>
        <v>32.700000000000003</v>
      </c>
      <c r="E81" s="3">
        <f>'(OMXS30-OMX)'!B83</f>
        <v>1356.34731835246</v>
      </c>
    </row>
    <row r="82" spans="1:5" x14ac:dyDescent="0.3">
      <c r="A82" s="101">
        <v>42565</v>
      </c>
      <c r="B82" s="3">
        <f>'BETS.B-SE'!B84</f>
        <v>55.346269999999997</v>
      </c>
      <c r="C82" s="3">
        <f>'KIND-SE'!B84</f>
        <v>81.150000000000006</v>
      </c>
      <c r="D82" s="3">
        <f>'LEO-SE'!B84</f>
        <v>33</v>
      </c>
      <c r="E82" s="3">
        <f>'(OMXS30-OMX)'!B84</f>
        <v>1364.92180381759</v>
      </c>
    </row>
    <row r="83" spans="1:5" x14ac:dyDescent="0.3">
      <c r="A83" s="101">
        <v>42566</v>
      </c>
      <c r="B83" s="3">
        <f>'BETS.B-SE'!B85</f>
        <v>54.962449999999997</v>
      </c>
      <c r="C83" s="3">
        <f>'KIND-SE'!B85</f>
        <v>81.849999999999994</v>
      </c>
      <c r="D83" s="3">
        <f>'LEO-SE'!B85</f>
        <v>33.1</v>
      </c>
      <c r="E83" s="3">
        <f>'(OMXS30-OMX)'!B85</f>
        <v>1372.79726231989</v>
      </c>
    </row>
    <row r="84" spans="1:5" x14ac:dyDescent="0.3">
      <c r="A84" s="101">
        <v>42569</v>
      </c>
      <c r="B84" s="3">
        <f>'BETS.B-SE'!B86</f>
        <v>53.849395999999999</v>
      </c>
      <c r="C84" s="3">
        <f>'KIND-SE'!B86</f>
        <v>82.4</v>
      </c>
      <c r="D84" s="3">
        <f>'LEO-SE'!B86</f>
        <v>33.6</v>
      </c>
      <c r="E84" s="3">
        <f>'(OMXS30-OMX)'!B86</f>
        <v>1368.2469501018199</v>
      </c>
    </row>
    <row r="85" spans="1:5" x14ac:dyDescent="0.3">
      <c r="A85" s="101">
        <v>42570</v>
      </c>
      <c r="B85" s="3">
        <f>'BETS.B-SE'!B87</f>
        <v>53.887770000000003</v>
      </c>
      <c r="C85" s="3">
        <f>'KIND-SE'!B87</f>
        <v>84.95</v>
      </c>
      <c r="D85" s="3">
        <f>'LEO-SE'!B87</f>
        <v>33.6</v>
      </c>
      <c r="E85" s="3">
        <f>'(OMXS30-OMX)'!B87</f>
        <v>1371.90068074177</v>
      </c>
    </row>
    <row r="86" spans="1:5" x14ac:dyDescent="0.3">
      <c r="A86" s="101">
        <v>42571</v>
      </c>
      <c r="B86" s="3">
        <f>'BETS.B-SE'!B88</f>
        <v>55.653328000000002</v>
      </c>
      <c r="C86" s="3">
        <f>'KIND-SE'!B88</f>
        <v>86.9</v>
      </c>
      <c r="D86" s="3">
        <f>'LEO-SE'!B88</f>
        <v>34.299999999999997</v>
      </c>
      <c r="E86" s="3">
        <f>'(OMXS30-OMX)'!B88</f>
        <v>1386.5865284224501</v>
      </c>
    </row>
    <row r="87" spans="1:5" x14ac:dyDescent="0.3">
      <c r="A87" s="101">
        <v>42572</v>
      </c>
      <c r="B87" s="3">
        <f>'BETS.B-SE'!B89</f>
        <v>63.137740000000001</v>
      </c>
      <c r="C87" s="3">
        <f>'KIND-SE'!B89</f>
        <v>87.3</v>
      </c>
      <c r="D87" s="3">
        <f>'LEO-SE'!B89</f>
        <v>34.200000000000003</v>
      </c>
      <c r="E87" s="3">
        <f>'(OMXS30-OMX)'!B89</f>
        <v>1381.70458872175</v>
      </c>
    </row>
    <row r="88" spans="1:5" x14ac:dyDescent="0.3">
      <c r="A88" s="101">
        <v>42573</v>
      </c>
      <c r="B88" s="3">
        <f>'BETS.B-SE'!B90</f>
        <v>62.6004</v>
      </c>
      <c r="C88" s="3">
        <f>'KIND-SE'!B90</f>
        <v>90.35</v>
      </c>
      <c r="D88" s="3">
        <f>'LEO-SE'!B90</f>
        <v>34.6</v>
      </c>
      <c r="E88" s="3">
        <f>'(OMXS30-OMX)'!B90</f>
        <v>1377.4688904663201</v>
      </c>
    </row>
    <row r="89" spans="1:5" x14ac:dyDescent="0.3">
      <c r="A89" s="101">
        <v>42576</v>
      </c>
      <c r="B89" s="3">
        <f>'BETS.B-SE'!B91</f>
        <v>63.713467000000001</v>
      </c>
      <c r="C89" s="3">
        <f>'KIND-SE'!B91</f>
        <v>90.3</v>
      </c>
      <c r="D89" s="3">
        <f>'LEO-SE'!B91</f>
        <v>35.1</v>
      </c>
      <c r="E89" s="3">
        <f>'(OMXS30-OMX)'!B91</f>
        <v>1385.9710840762</v>
      </c>
    </row>
    <row r="90" spans="1:5" x14ac:dyDescent="0.3">
      <c r="A90" s="101">
        <v>42577</v>
      </c>
      <c r="B90" s="3">
        <f>'BETS.B-SE'!B92</f>
        <v>62.216583</v>
      </c>
      <c r="C90" s="3">
        <f>'KIND-SE'!B92</f>
        <v>91.1</v>
      </c>
      <c r="D90" s="3">
        <f>'LEO-SE'!B92</f>
        <v>35.6</v>
      </c>
      <c r="E90" s="3">
        <f>'(OMXS30-OMX)'!B92</f>
        <v>1382.7319817539501</v>
      </c>
    </row>
    <row r="91" spans="1:5" x14ac:dyDescent="0.3">
      <c r="A91" s="101">
        <v>42578</v>
      </c>
      <c r="B91" s="3">
        <f>'BETS.B-SE'!B93</f>
        <v>62.216583</v>
      </c>
      <c r="C91" s="3">
        <f>'KIND-SE'!B93</f>
        <v>85.75</v>
      </c>
      <c r="D91" s="3">
        <f>'LEO-SE'!B93</f>
        <v>35.4</v>
      </c>
      <c r="E91" s="3">
        <f>'(OMXS30-OMX)'!B93</f>
        <v>1387.50909169231</v>
      </c>
    </row>
    <row r="92" spans="1:5" x14ac:dyDescent="0.3">
      <c r="A92" s="101">
        <v>42579</v>
      </c>
      <c r="B92" s="3">
        <f>'BETS.B-SE'!B94</f>
        <v>61.29542</v>
      </c>
      <c r="C92" s="3">
        <f>'KIND-SE'!B94</f>
        <v>86.5</v>
      </c>
      <c r="D92" s="3">
        <f>'LEO-SE'!B94</f>
        <v>35</v>
      </c>
      <c r="E92" s="3">
        <f>'(OMXS30-OMX)'!B94</f>
        <v>1382.08068050048</v>
      </c>
    </row>
    <row r="93" spans="1:5" x14ac:dyDescent="0.3">
      <c r="A93" s="101">
        <v>42580</v>
      </c>
      <c r="B93" s="3">
        <f>'BETS.B-SE'!B95</f>
        <v>61.67924</v>
      </c>
      <c r="C93" s="3">
        <f>'KIND-SE'!B95</f>
        <v>87.2</v>
      </c>
      <c r="D93" s="3">
        <f>'LEO-SE'!B95</f>
        <v>34.799999999999997</v>
      </c>
      <c r="E93" s="3">
        <f>'(OMXS30-OMX)'!B95</f>
        <v>1386.6560402943001</v>
      </c>
    </row>
    <row r="94" spans="1:5" x14ac:dyDescent="0.3">
      <c r="A94" s="101">
        <v>42583</v>
      </c>
      <c r="B94" s="3">
        <f>'BETS.B-SE'!B96</f>
        <v>61.871139999999997</v>
      </c>
      <c r="C94" s="3">
        <f>'KIND-SE'!B96</f>
        <v>88.25</v>
      </c>
      <c r="D94" s="3">
        <f>'LEO-SE'!B96</f>
        <v>34.9</v>
      </c>
      <c r="E94" s="3">
        <f>'(OMXS30-OMX)'!B96</f>
        <v>1379.4610128709901</v>
      </c>
    </row>
    <row r="95" spans="1:5" x14ac:dyDescent="0.3">
      <c r="A95" s="101">
        <v>42584</v>
      </c>
      <c r="B95" s="3">
        <f>'BETS.B-SE'!B97</f>
        <v>59.069282999999999</v>
      </c>
      <c r="C95" s="3">
        <f>'KIND-SE'!B97</f>
        <v>87</v>
      </c>
      <c r="D95" s="3">
        <f>'LEO-SE'!B97</f>
        <v>35.200000000000003</v>
      </c>
      <c r="E95" s="3">
        <f>'(OMXS30-OMX)'!B97</f>
        <v>1358.61694297858</v>
      </c>
    </row>
    <row r="96" spans="1:5" x14ac:dyDescent="0.3">
      <c r="A96" s="101">
        <v>42585</v>
      </c>
      <c r="B96" s="3">
        <f>'BETS.B-SE'!B98</f>
        <v>59.453099999999999</v>
      </c>
      <c r="C96" s="3">
        <f>'KIND-SE'!B98</f>
        <v>86.65</v>
      </c>
      <c r="D96" s="3">
        <f>'LEO-SE'!B98</f>
        <v>35.299999999999997</v>
      </c>
      <c r="E96" s="3">
        <f>'(OMXS30-OMX)'!B98</f>
        <v>1352.3352042174499</v>
      </c>
    </row>
    <row r="97" spans="1:5" x14ac:dyDescent="0.3">
      <c r="A97" s="101">
        <v>42586</v>
      </c>
      <c r="B97" s="3">
        <f>'BETS.B-SE'!B99</f>
        <v>59.261195999999998</v>
      </c>
      <c r="C97" s="3">
        <f>'KIND-SE'!B99</f>
        <v>85.2</v>
      </c>
      <c r="D97" s="3">
        <f>'LEO-SE'!B99</f>
        <v>35.200000000000003</v>
      </c>
      <c r="E97" s="3">
        <f>'(OMXS30-OMX)'!B99</f>
        <v>1365.8516287129401</v>
      </c>
    </row>
    <row r="98" spans="1:5" x14ac:dyDescent="0.3">
      <c r="A98" s="101">
        <v>42587</v>
      </c>
      <c r="B98" s="3">
        <f>'BETS.B-SE'!B100</f>
        <v>60.451027000000003</v>
      </c>
      <c r="C98" s="3">
        <f>'KIND-SE'!B100</f>
        <v>86.55</v>
      </c>
      <c r="D98" s="3">
        <f>'LEO-SE'!B100</f>
        <v>35</v>
      </c>
      <c r="E98" s="3">
        <f>'(OMXS30-OMX)'!B100</f>
        <v>1378.8300158720499</v>
      </c>
    </row>
    <row r="99" spans="1:5" x14ac:dyDescent="0.3">
      <c r="A99" s="101">
        <v>42590</v>
      </c>
      <c r="B99" s="3">
        <f>'BETS.B-SE'!B101</f>
        <v>61.909526999999997</v>
      </c>
      <c r="C99" s="3">
        <f>'KIND-SE'!B101</f>
        <v>87.3</v>
      </c>
      <c r="D99" s="3">
        <f>'LEO-SE'!B101</f>
        <v>35.200000000000003</v>
      </c>
      <c r="E99" s="3">
        <f>'(OMXS30-OMX)'!B101</f>
        <v>1385.67804891076</v>
      </c>
    </row>
    <row r="100" spans="1:5" x14ac:dyDescent="0.3">
      <c r="A100" s="101">
        <v>42591</v>
      </c>
      <c r="B100" s="3">
        <f>'BETS.B-SE'!B102</f>
        <v>62.562010000000001</v>
      </c>
      <c r="C100" s="3">
        <f>'KIND-SE'!B102</f>
        <v>89.1</v>
      </c>
      <c r="D100" s="3">
        <f>'LEO-SE'!B102</f>
        <v>35.1</v>
      </c>
      <c r="E100" s="3">
        <f>'(OMXS30-OMX)'!B102</f>
        <v>1411.34960165709</v>
      </c>
    </row>
    <row r="101" spans="1:5" x14ac:dyDescent="0.3">
      <c r="A101" s="101">
        <v>42592</v>
      </c>
      <c r="B101" s="3">
        <f>'BETS.B-SE'!B103</f>
        <v>62.370113000000003</v>
      </c>
      <c r="C101" s="3">
        <f>'KIND-SE'!B103</f>
        <v>89.2</v>
      </c>
      <c r="D101" s="3">
        <f>'LEO-SE'!B103</f>
        <v>32.6</v>
      </c>
      <c r="E101" s="3">
        <f>'(OMXS30-OMX)'!B103</f>
        <v>1405.9859871436599</v>
      </c>
    </row>
    <row r="102" spans="1:5" x14ac:dyDescent="0.3">
      <c r="A102" s="101">
        <v>42593</v>
      </c>
      <c r="B102" s="3">
        <f>'BETS.B-SE'!B104</f>
        <v>63.675075999999997</v>
      </c>
      <c r="C102" s="3">
        <f>'KIND-SE'!B104</f>
        <v>89.55</v>
      </c>
      <c r="D102" s="3">
        <f>'LEO-SE'!B104</f>
        <v>32.6</v>
      </c>
      <c r="E102" s="3">
        <f>'(OMXS30-OMX)'!B104</f>
        <v>1416.9002651988601</v>
      </c>
    </row>
    <row r="103" spans="1:5" x14ac:dyDescent="0.3">
      <c r="A103" s="101">
        <v>42594</v>
      </c>
      <c r="B103" s="3">
        <f>'BETS.B-SE'!B105</f>
        <v>66.016360000000006</v>
      </c>
      <c r="C103" s="3">
        <f>'KIND-SE'!B105</f>
        <v>89.75</v>
      </c>
      <c r="D103" s="3">
        <f>'LEO-SE'!B105</f>
        <v>32.9</v>
      </c>
      <c r="E103" s="3">
        <f>'(OMXS30-OMX)'!B105</f>
        <v>1414.2059758278799</v>
      </c>
    </row>
    <row r="104" spans="1:5" x14ac:dyDescent="0.3">
      <c r="A104" s="101">
        <v>42597</v>
      </c>
      <c r="B104" s="3">
        <f>'BETS.B-SE'!B106</f>
        <v>64.365949999999998</v>
      </c>
      <c r="C104" s="3">
        <f>'KIND-SE'!B106</f>
        <v>89.4</v>
      </c>
      <c r="D104" s="3">
        <f>'LEO-SE'!B106</f>
        <v>33.200000000000003</v>
      </c>
      <c r="E104" s="3">
        <f>'(OMXS30-OMX)'!B106</f>
        <v>1421.5839662712599</v>
      </c>
    </row>
    <row r="105" spans="1:5" x14ac:dyDescent="0.3">
      <c r="A105" s="101">
        <v>42598</v>
      </c>
      <c r="B105" s="3">
        <f>'BETS.B-SE'!B107</f>
        <v>62.523636000000003</v>
      </c>
      <c r="C105" s="3">
        <f>'KIND-SE'!B107</f>
        <v>86.3</v>
      </c>
      <c r="D105" s="3">
        <f>'LEO-SE'!B107</f>
        <v>31.7</v>
      </c>
      <c r="E105" s="3">
        <f>'(OMXS30-OMX)'!B107</f>
        <v>1406.2598439557701</v>
      </c>
    </row>
    <row r="106" spans="1:5" x14ac:dyDescent="0.3">
      <c r="A106" s="101">
        <v>42599</v>
      </c>
      <c r="B106" s="3">
        <f>'BETS.B-SE'!B108</f>
        <v>62.101433</v>
      </c>
      <c r="C106" s="3">
        <f>'KIND-SE'!B108</f>
        <v>83.4</v>
      </c>
      <c r="D106" s="3">
        <f>'LEO-SE'!B108</f>
        <v>31.2</v>
      </c>
      <c r="E106" s="3">
        <f>'(OMXS30-OMX)'!B108</f>
        <v>1392.04675027964</v>
      </c>
    </row>
    <row r="107" spans="1:5" x14ac:dyDescent="0.3">
      <c r="A107" s="101">
        <v>42600</v>
      </c>
      <c r="B107" s="3">
        <f>'BETS.B-SE'!B109</f>
        <v>63.099358000000002</v>
      </c>
      <c r="C107" s="3">
        <f>'KIND-SE'!B109</f>
        <v>83</v>
      </c>
      <c r="D107" s="3">
        <f>'LEO-SE'!B109</f>
        <v>31.8</v>
      </c>
      <c r="E107" s="3">
        <f>'(OMXS30-OMX)'!B109</f>
        <v>1403.0194875026</v>
      </c>
    </row>
    <row r="108" spans="1:5" x14ac:dyDescent="0.3">
      <c r="A108" s="101">
        <v>42601</v>
      </c>
      <c r="B108" s="3">
        <f>'BETS.B-SE'!B110</f>
        <v>66.438559999999995</v>
      </c>
      <c r="C108" s="3">
        <f>'KIND-SE'!B110</f>
        <v>81.150000000000006</v>
      </c>
      <c r="D108" s="3">
        <f>'LEO-SE'!B110</f>
        <v>32</v>
      </c>
      <c r="E108" s="3">
        <f>'(OMXS30-OMX)'!B110</f>
        <v>1393.61425861619</v>
      </c>
    </row>
    <row r="109" spans="1:5" x14ac:dyDescent="0.3">
      <c r="A109" s="101">
        <v>42604</v>
      </c>
      <c r="B109" s="3">
        <f>'BETS.B-SE'!B111</f>
        <v>65.786069999999995</v>
      </c>
      <c r="C109" s="3">
        <f>'KIND-SE'!B111</f>
        <v>80.45</v>
      </c>
      <c r="D109" s="3">
        <f>'LEO-SE'!B111</f>
        <v>32</v>
      </c>
      <c r="E109" s="3">
        <f>'(OMXS30-OMX)'!B111</f>
        <v>1391.47143109845</v>
      </c>
    </row>
    <row r="110" spans="1:5" x14ac:dyDescent="0.3">
      <c r="A110" s="101">
        <v>42605</v>
      </c>
      <c r="B110" s="3">
        <f>'BETS.B-SE'!B112</f>
        <v>67.398094</v>
      </c>
      <c r="C110" s="3">
        <f>'KIND-SE'!B112</f>
        <v>80.8</v>
      </c>
      <c r="D110" s="3">
        <f>'LEO-SE'!B112</f>
        <v>32.4</v>
      </c>
      <c r="E110" s="3">
        <f>'(OMXS30-OMX)'!B112</f>
        <v>1406.5531468271899</v>
      </c>
    </row>
    <row r="111" spans="1:5" x14ac:dyDescent="0.3">
      <c r="A111" s="101">
        <v>42606</v>
      </c>
      <c r="B111" s="3">
        <f>'BETS.B-SE'!B113</f>
        <v>66.054749999999999</v>
      </c>
      <c r="C111" s="3">
        <f>'KIND-SE'!B113</f>
        <v>81.7</v>
      </c>
      <c r="D111" s="3">
        <f>'LEO-SE'!B113</f>
        <v>32</v>
      </c>
      <c r="E111" s="3">
        <f>'(OMXS30-OMX)'!B113</f>
        <v>1412.94410177537</v>
      </c>
    </row>
    <row r="112" spans="1:5" x14ac:dyDescent="0.3">
      <c r="A112" s="101">
        <v>42607</v>
      </c>
      <c r="B112" s="3">
        <f>'BETS.B-SE'!B114</f>
        <v>65.747696000000005</v>
      </c>
      <c r="C112" s="3">
        <f>'KIND-SE'!B114</f>
        <v>79.75</v>
      </c>
      <c r="D112" s="3">
        <f>'LEO-SE'!B114</f>
        <v>31.7</v>
      </c>
      <c r="E112" s="3">
        <f>'(OMXS30-OMX)'!B114</f>
        <v>1405.0812720526999</v>
      </c>
    </row>
    <row r="113" spans="1:5" x14ac:dyDescent="0.3">
      <c r="A113" s="101">
        <v>42608</v>
      </c>
      <c r="B113" s="3">
        <f>'BETS.B-SE'!B115</f>
        <v>65.786069999999995</v>
      </c>
      <c r="C113" s="3">
        <f>'KIND-SE'!B115</f>
        <v>80.349999999999994</v>
      </c>
      <c r="D113" s="3">
        <f>'LEO-SE'!B115</f>
        <v>31.4</v>
      </c>
      <c r="E113" s="3">
        <f>'(OMXS30-OMX)'!B115</f>
        <v>1411.65200359558</v>
      </c>
    </row>
    <row r="114" spans="1:5" x14ac:dyDescent="0.3">
      <c r="A114" s="101">
        <v>42611</v>
      </c>
      <c r="B114" s="3">
        <f>'BETS.B-SE'!B116</f>
        <v>64.980059999999995</v>
      </c>
      <c r="C114" s="3">
        <f>'KIND-SE'!B116</f>
        <v>77.900000000000006</v>
      </c>
      <c r="D114" s="3">
        <f>'LEO-SE'!B116</f>
        <v>31.6</v>
      </c>
      <c r="E114" s="3">
        <f>'(OMXS30-OMX)'!B116</f>
        <v>1411.9828951598399</v>
      </c>
    </row>
    <row r="115" spans="1:5" x14ac:dyDescent="0.3">
      <c r="A115" s="101">
        <v>42612</v>
      </c>
      <c r="B115" s="3">
        <f>'BETS.B-SE'!B117</f>
        <v>65.555779999999999</v>
      </c>
      <c r="C115" s="3">
        <f>'KIND-SE'!B117</f>
        <v>76.05</v>
      </c>
      <c r="D115" s="3">
        <f>'LEO-SE'!B117</f>
        <v>31.2</v>
      </c>
      <c r="E115" s="3">
        <f>'(OMXS30-OMX)'!B117</f>
        <v>1418.43166192684</v>
      </c>
    </row>
    <row r="116" spans="1:5" x14ac:dyDescent="0.3">
      <c r="A116" s="101">
        <v>42613</v>
      </c>
      <c r="B116" s="3">
        <f>'BETS.B-SE'!B118</f>
        <v>65.018439999999998</v>
      </c>
      <c r="C116" s="3">
        <f>'KIND-SE'!B118</f>
        <v>76.599999999999994</v>
      </c>
      <c r="D116" s="3">
        <f>'LEO-SE'!B118</f>
        <v>30.7</v>
      </c>
      <c r="E116" s="3">
        <f>'(OMXS30-OMX)'!B118</f>
        <v>1418.14321798282</v>
      </c>
    </row>
    <row r="117" spans="1:5" x14ac:dyDescent="0.3">
      <c r="A117" s="101">
        <v>42614</v>
      </c>
      <c r="B117" s="3">
        <f>'BETS.B-SE'!B119</f>
        <v>65.824449999999999</v>
      </c>
      <c r="C117" s="3">
        <f>'KIND-SE'!B119</f>
        <v>76.099999999999994</v>
      </c>
      <c r="D117" s="3">
        <f>'LEO-SE'!B119</f>
        <v>31</v>
      </c>
      <c r="E117" s="3">
        <f>'(OMXS30-OMX)'!B119</f>
        <v>1417.58508613502</v>
      </c>
    </row>
    <row r="118" spans="1:5" x14ac:dyDescent="0.3">
      <c r="A118" s="101">
        <v>42615</v>
      </c>
      <c r="B118" s="3">
        <f>'BETS.B-SE'!B120</f>
        <v>65.786069999999995</v>
      </c>
      <c r="C118" s="3">
        <f>'KIND-SE'!B120</f>
        <v>74.849999999999994</v>
      </c>
      <c r="D118" s="3">
        <f>'LEO-SE'!B120</f>
        <v>30.4</v>
      </c>
      <c r="E118" s="3">
        <f>'(OMXS30-OMX)'!B120</f>
        <v>1437.23876593151</v>
      </c>
    </row>
    <row r="119" spans="1:5" x14ac:dyDescent="0.3">
      <c r="A119" s="101">
        <v>42618</v>
      </c>
      <c r="B119" s="3">
        <f>'BETS.B-SE'!B121</f>
        <v>66.937515000000005</v>
      </c>
      <c r="C119" s="3">
        <f>'KIND-SE'!B121</f>
        <v>76.7</v>
      </c>
      <c r="D119" s="3">
        <f>'LEO-SE'!B121</f>
        <v>30.5</v>
      </c>
      <c r="E119" s="3">
        <f>'(OMXS30-OMX)'!B121</f>
        <v>1440.76436977093</v>
      </c>
    </row>
    <row r="120" spans="1:5" x14ac:dyDescent="0.3">
      <c r="A120" s="101">
        <v>42619</v>
      </c>
      <c r="B120" s="3">
        <f>'BETS.B-SE'!B122</f>
        <v>67.129424999999998</v>
      </c>
      <c r="C120" s="3">
        <f>'KIND-SE'!B122</f>
        <v>77.25</v>
      </c>
      <c r="D120" s="3">
        <f>'LEO-SE'!B122</f>
        <v>30.6</v>
      </c>
      <c r="E120" s="3">
        <f>'(OMXS30-OMX)'!B122</f>
        <v>1435.19433371683</v>
      </c>
    </row>
    <row r="121" spans="1:5" x14ac:dyDescent="0.3">
      <c r="A121" s="101">
        <v>42620</v>
      </c>
      <c r="B121" s="3">
        <f>'BETS.B-SE'!B123</f>
        <v>67.474869999999996</v>
      </c>
      <c r="C121" s="3">
        <f>'KIND-SE'!B123</f>
        <v>78.900000000000006</v>
      </c>
      <c r="D121" s="3">
        <f>'LEO-SE'!B123</f>
        <v>30.9</v>
      </c>
      <c r="E121" s="3">
        <f>'(OMXS30-OMX)'!B123</f>
        <v>1441.5209751910199</v>
      </c>
    </row>
    <row r="122" spans="1:5" x14ac:dyDescent="0.3">
      <c r="A122" s="101">
        <v>42621</v>
      </c>
      <c r="B122" s="3">
        <f>'BETS.B-SE'!B124</f>
        <v>69.931290000000004</v>
      </c>
      <c r="C122" s="3">
        <f>'KIND-SE'!B124</f>
        <v>79.2</v>
      </c>
      <c r="D122" s="3">
        <f>'LEO-SE'!B124</f>
        <v>30.7</v>
      </c>
      <c r="E122" s="3">
        <f>'(OMXS30-OMX)'!B124</f>
        <v>1440.0287301062399</v>
      </c>
    </row>
    <row r="123" spans="1:5" x14ac:dyDescent="0.3">
      <c r="A123" s="101">
        <v>42622</v>
      </c>
      <c r="B123" s="3">
        <f>'BETS.B-SE'!B125</f>
        <v>67.474869999999996</v>
      </c>
      <c r="C123" s="3">
        <f>'KIND-SE'!B125</f>
        <v>77</v>
      </c>
      <c r="D123" s="3">
        <f>'LEO-SE'!B125</f>
        <v>30.2</v>
      </c>
      <c r="E123" s="3">
        <f>'(OMXS30-OMX)'!B125</f>
        <v>1426.5633942111101</v>
      </c>
    </row>
    <row r="124" spans="1:5" x14ac:dyDescent="0.3">
      <c r="A124" s="101">
        <v>42625</v>
      </c>
      <c r="B124" s="3">
        <f>'BETS.B-SE'!B126</f>
        <v>66.515320000000003</v>
      </c>
      <c r="C124" s="3">
        <f>'KIND-SE'!B126</f>
        <v>75.599999999999994</v>
      </c>
      <c r="D124" s="3">
        <f>'LEO-SE'!B126</f>
        <v>29.6</v>
      </c>
      <c r="E124" s="3">
        <f>'(OMXS30-OMX)'!B126</f>
        <v>1417.3590786842401</v>
      </c>
    </row>
    <row r="125" spans="1:5" x14ac:dyDescent="0.3">
      <c r="A125" s="101">
        <v>42626</v>
      </c>
      <c r="B125" s="3">
        <f>'BETS.B-SE'!B127</f>
        <v>65.786069999999995</v>
      </c>
      <c r="C125" s="3">
        <f>'KIND-SE'!B127</f>
        <v>74.650000000000006</v>
      </c>
      <c r="D125" s="3">
        <f>'LEO-SE'!B127</f>
        <v>28.4</v>
      </c>
      <c r="E125" s="3">
        <f>'(OMXS30-OMX)'!B127</f>
        <v>1410.7857543043001</v>
      </c>
    </row>
    <row r="126" spans="1:5" x14ac:dyDescent="0.3">
      <c r="A126" s="101">
        <v>42627</v>
      </c>
      <c r="B126" s="3">
        <f>'BETS.B-SE'!B128</f>
        <v>65.862830000000002</v>
      </c>
      <c r="C126" s="3">
        <f>'KIND-SE'!B128</f>
        <v>75.2</v>
      </c>
      <c r="D126" s="3">
        <f>'LEO-SE'!B128</f>
        <v>29.1</v>
      </c>
      <c r="E126" s="3">
        <f>'(OMXS30-OMX)'!B128</f>
        <v>1409.89100370335</v>
      </c>
    </row>
    <row r="127" spans="1:5" x14ac:dyDescent="0.3">
      <c r="A127" s="101">
        <v>42628</v>
      </c>
      <c r="B127" s="3">
        <f>'BETS.B-SE'!B129</f>
        <v>65.709305000000001</v>
      </c>
      <c r="C127" s="3">
        <f>'KIND-SE'!B129</f>
        <v>74.849999999999994</v>
      </c>
      <c r="D127" s="3">
        <f>'LEO-SE'!B129</f>
        <v>29.2</v>
      </c>
      <c r="E127" s="3">
        <f>'(OMXS30-OMX)'!B129</f>
        <v>1416.8262296692501</v>
      </c>
    </row>
    <row r="128" spans="1:5" x14ac:dyDescent="0.3">
      <c r="A128" s="101">
        <v>42629</v>
      </c>
      <c r="B128" s="3">
        <f>'BETS.B-SE'!B130</f>
        <v>64.788150000000002</v>
      </c>
      <c r="C128" s="3">
        <f>'KIND-SE'!B130</f>
        <v>75.5</v>
      </c>
      <c r="D128" s="3">
        <f>'LEO-SE'!B130</f>
        <v>28.7</v>
      </c>
      <c r="E128" s="3">
        <f>'(OMXS30-OMX)'!B130</f>
        <v>1405.3120038402801</v>
      </c>
    </row>
    <row r="129" spans="1:5" x14ac:dyDescent="0.3">
      <c r="A129" s="101">
        <v>42632</v>
      </c>
      <c r="B129" s="3">
        <f>'BETS.B-SE'!B131</f>
        <v>69.086879999999994</v>
      </c>
      <c r="C129" s="3">
        <f>'KIND-SE'!B131</f>
        <v>76.05</v>
      </c>
      <c r="D129" s="3">
        <f>'LEO-SE'!B131</f>
        <v>28.4</v>
      </c>
      <c r="E129" s="3">
        <f>'(OMXS30-OMX)'!B131</f>
        <v>1419.0091411370699</v>
      </c>
    </row>
    <row r="130" spans="1:5" x14ac:dyDescent="0.3">
      <c r="A130" s="101">
        <v>42633</v>
      </c>
      <c r="B130" s="3">
        <f>'BETS.B-SE'!B132</f>
        <v>68.894980000000004</v>
      </c>
      <c r="C130" s="3">
        <f>'KIND-SE'!B132</f>
        <v>75.95</v>
      </c>
      <c r="D130" s="3">
        <f>'LEO-SE'!B132</f>
        <v>28.8</v>
      </c>
      <c r="E130" s="3">
        <f>'(OMXS30-OMX)'!B132</f>
        <v>1418.4416285438101</v>
      </c>
    </row>
    <row r="131" spans="1:5" x14ac:dyDescent="0.3">
      <c r="A131" s="101">
        <v>42634</v>
      </c>
      <c r="B131" s="3">
        <f>'BETS.B-SE'!B133</f>
        <v>68.8566</v>
      </c>
      <c r="C131" s="3">
        <f>'KIND-SE'!B133</f>
        <v>74.849999999999994</v>
      </c>
      <c r="D131" s="3">
        <f>'LEO-SE'!B133</f>
        <v>29.9</v>
      </c>
      <c r="E131" s="3">
        <f>'(OMXS30-OMX)'!B133</f>
        <v>1422.6555694395499</v>
      </c>
    </row>
    <row r="132" spans="1:5" x14ac:dyDescent="0.3">
      <c r="A132" s="101">
        <v>42635</v>
      </c>
      <c r="B132" s="3">
        <f>'BETS.B-SE'!B134</f>
        <v>70.276725999999996</v>
      </c>
      <c r="C132" s="3">
        <f>'KIND-SE'!B134</f>
        <v>79.400000000000006</v>
      </c>
      <c r="D132" s="3">
        <f>'LEO-SE'!B134</f>
        <v>30.6</v>
      </c>
      <c r="E132" s="3">
        <f>'(OMXS30-OMX)'!B134</f>
        <v>1446.00853410173</v>
      </c>
    </row>
    <row r="133" spans="1:5" x14ac:dyDescent="0.3">
      <c r="A133" s="101">
        <v>42636</v>
      </c>
      <c r="B133" s="3">
        <f>'BETS.B-SE'!B135</f>
        <v>70.737290000000002</v>
      </c>
      <c r="C133" s="3">
        <f>'KIND-SE'!B135</f>
        <v>79.150000000000006</v>
      </c>
      <c r="D133" s="3">
        <f>'LEO-SE'!B135</f>
        <v>31</v>
      </c>
      <c r="E133" s="3">
        <f>'(OMXS30-OMX)'!B135</f>
        <v>1437.5184592144401</v>
      </c>
    </row>
    <row r="134" spans="1:5" x14ac:dyDescent="0.3">
      <c r="A134" s="101">
        <v>42639</v>
      </c>
      <c r="B134" s="3">
        <f>'BETS.B-SE'!B136</f>
        <v>70.008039999999994</v>
      </c>
      <c r="C134" s="3">
        <f>'KIND-SE'!B136</f>
        <v>78.25</v>
      </c>
      <c r="D134" s="3">
        <f>'LEO-SE'!B136</f>
        <v>31.2</v>
      </c>
      <c r="E134" s="3">
        <f>'(OMXS30-OMX)'!B136</f>
        <v>1418.19098710655</v>
      </c>
    </row>
    <row r="135" spans="1:5" x14ac:dyDescent="0.3">
      <c r="A135" s="101">
        <v>42640</v>
      </c>
      <c r="B135" s="3">
        <f>'BETS.B-SE'!B137</f>
        <v>71.005970000000005</v>
      </c>
      <c r="C135" s="3">
        <f>'KIND-SE'!B137</f>
        <v>79.8</v>
      </c>
      <c r="D135" s="3">
        <f>'LEO-SE'!B137</f>
        <v>32.1</v>
      </c>
      <c r="E135" s="3">
        <f>'(OMXS30-OMX)'!B137</f>
        <v>1421.1957116435401</v>
      </c>
    </row>
    <row r="136" spans="1:5" x14ac:dyDescent="0.3">
      <c r="A136" s="101">
        <v>42641</v>
      </c>
      <c r="B136" s="3">
        <f>'BETS.B-SE'!B138</f>
        <v>72.771519999999995</v>
      </c>
      <c r="C136" s="3">
        <f>'KIND-SE'!B138</f>
        <v>80.599999999999994</v>
      </c>
      <c r="D136" s="3">
        <f>'LEO-SE'!B138</f>
        <v>32.799999999999997</v>
      </c>
      <c r="E136" s="3">
        <f>'(OMXS30-OMX)'!B138</f>
        <v>1425.2430600161699</v>
      </c>
    </row>
    <row r="137" spans="1:5" x14ac:dyDescent="0.3">
      <c r="A137" s="101">
        <v>42642</v>
      </c>
      <c r="B137" s="3">
        <f>'BETS.B-SE'!B139</f>
        <v>71.389786000000001</v>
      </c>
      <c r="C137" s="3">
        <f>'KIND-SE'!B139</f>
        <v>79.400000000000006</v>
      </c>
      <c r="D137" s="3">
        <f>'LEO-SE'!B139</f>
        <v>32.5</v>
      </c>
      <c r="E137" s="3">
        <f>'(OMXS30-OMX)'!B139</f>
        <v>1434.8051267700801</v>
      </c>
    </row>
    <row r="138" spans="1:5" x14ac:dyDescent="0.3">
      <c r="A138" s="101">
        <v>42643</v>
      </c>
      <c r="B138" s="3">
        <f>'BETS.B-SE'!B140</f>
        <v>72.771519999999995</v>
      </c>
      <c r="C138" s="3">
        <f>'KIND-SE'!B140</f>
        <v>79.7</v>
      </c>
      <c r="D138" s="3">
        <f>'LEO-SE'!B140</f>
        <v>32.700000000000003</v>
      </c>
      <c r="E138" s="3">
        <f>'(OMXS30-OMX)'!B140</f>
        <v>1439.0833963642001</v>
      </c>
    </row>
    <row r="139" spans="1:5" x14ac:dyDescent="0.3">
      <c r="A139" s="101">
        <v>42646</v>
      </c>
      <c r="B139" s="3">
        <f>'BETS.B-SE'!B141</f>
        <v>71.313029999999998</v>
      </c>
      <c r="C139" s="3">
        <f>'KIND-SE'!B141</f>
        <v>79.8</v>
      </c>
      <c r="D139" s="3">
        <f>'LEO-SE'!B141</f>
        <v>32</v>
      </c>
      <c r="E139" s="3">
        <f>'(OMXS30-OMX)'!B141</f>
        <v>1443.46437375245</v>
      </c>
    </row>
    <row r="140" spans="1:5" x14ac:dyDescent="0.3">
      <c r="A140" s="101">
        <v>42647</v>
      </c>
      <c r="B140" s="3">
        <f>'BETS.B-SE'!B142</f>
        <v>72.426079999999999</v>
      </c>
      <c r="C140" s="3">
        <f>'KIND-SE'!B142</f>
        <v>80</v>
      </c>
      <c r="D140" s="3">
        <f>'LEO-SE'!B142</f>
        <v>32.799999999999997</v>
      </c>
      <c r="E140" s="3">
        <f>'(OMXS30-OMX)'!B142</f>
        <v>1456.2202309634399</v>
      </c>
    </row>
    <row r="141" spans="1:5" x14ac:dyDescent="0.3">
      <c r="A141" s="101">
        <v>42648</v>
      </c>
      <c r="B141" s="3">
        <f>'BETS.B-SE'!B143</f>
        <v>71.773600000000002</v>
      </c>
      <c r="C141" s="3">
        <f>'KIND-SE'!B143</f>
        <v>78.900000000000006</v>
      </c>
      <c r="D141" s="3">
        <f>'LEO-SE'!B143</f>
        <v>33.700000000000003</v>
      </c>
      <c r="E141" s="3">
        <f>'(OMXS30-OMX)'!B143</f>
        <v>1452.4974261269399</v>
      </c>
    </row>
    <row r="142" spans="1:5" x14ac:dyDescent="0.3">
      <c r="A142" s="101">
        <v>42649</v>
      </c>
      <c r="B142" s="3">
        <f>'BETS.B-SE'!B144</f>
        <v>72.541240000000002</v>
      </c>
      <c r="C142" s="3">
        <f>'KIND-SE'!B144</f>
        <v>79.099999999999994</v>
      </c>
      <c r="D142" s="3">
        <f>'LEO-SE'!B144</f>
        <v>33.799999999999997</v>
      </c>
      <c r="E142" s="3">
        <f>'(OMXS30-OMX)'!B144</f>
        <v>1458.3807203307899</v>
      </c>
    </row>
    <row r="143" spans="1:5" x14ac:dyDescent="0.3">
      <c r="A143" s="101">
        <v>42650</v>
      </c>
      <c r="B143" s="3">
        <f>'BETS.B-SE'!B145</f>
        <v>71.274635000000004</v>
      </c>
      <c r="C143" s="3">
        <f>'KIND-SE'!B145</f>
        <v>77.3</v>
      </c>
      <c r="D143" s="3">
        <f>'LEO-SE'!B145</f>
        <v>33.6</v>
      </c>
      <c r="E143" s="3">
        <f>'(OMXS30-OMX)'!B145</f>
        <v>1451.6531414052299</v>
      </c>
    </row>
    <row r="144" spans="1:5" x14ac:dyDescent="0.3">
      <c r="A144" s="101">
        <v>42653</v>
      </c>
      <c r="B144" s="3">
        <f>'BETS.B-SE'!B146</f>
        <v>71.351394999999997</v>
      </c>
      <c r="C144" s="3">
        <f>'KIND-SE'!B146</f>
        <v>77.45</v>
      </c>
      <c r="D144" s="3">
        <f>'LEO-SE'!B146</f>
        <v>33.5</v>
      </c>
      <c r="E144" s="3">
        <f>'(OMXS30-OMX)'!B146</f>
        <v>1467.4457644194199</v>
      </c>
    </row>
    <row r="145" spans="1:5" x14ac:dyDescent="0.3">
      <c r="A145" s="101">
        <v>42654</v>
      </c>
      <c r="B145" s="3">
        <f>'BETS.B-SE'!B147</f>
        <v>71.044349999999994</v>
      </c>
      <c r="C145" s="3">
        <f>'KIND-SE'!B147</f>
        <v>75.849999999999994</v>
      </c>
      <c r="D145" s="3">
        <f>'LEO-SE'!B147</f>
        <v>33.6</v>
      </c>
      <c r="E145" s="3">
        <f>'(OMXS30-OMX)'!B147</f>
        <v>1455.40525717882</v>
      </c>
    </row>
    <row r="146" spans="1:5" x14ac:dyDescent="0.3">
      <c r="A146" s="101">
        <v>42655</v>
      </c>
      <c r="B146" s="3">
        <f>'BETS.B-SE'!B148</f>
        <v>63.713467000000001</v>
      </c>
      <c r="C146" s="3">
        <f>'KIND-SE'!B148</f>
        <v>73.900000000000006</v>
      </c>
      <c r="D146" s="3">
        <f>'LEO-SE'!B148</f>
        <v>33.299999999999997</v>
      </c>
      <c r="E146" s="3">
        <f>'(OMXS30-OMX)'!B148</f>
        <v>1442.4977490152</v>
      </c>
    </row>
    <row r="147" spans="1:5" x14ac:dyDescent="0.3">
      <c r="A147" s="101">
        <v>42656</v>
      </c>
      <c r="B147" s="3">
        <f>'BETS.B-SE'!B149</f>
        <v>63.905372999999997</v>
      </c>
      <c r="C147" s="3">
        <f>'KIND-SE'!B149</f>
        <v>74</v>
      </c>
      <c r="D147" s="3">
        <f>'LEO-SE'!B149</f>
        <v>32.9</v>
      </c>
      <c r="E147" s="3">
        <f>'(OMXS30-OMX)'!B149</f>
        <v>1426.69280612324</v>
      </c>
    </row>
    <row r="148" spans="1:5" x14ac:dyDescent="0.3">
      <c r="A148" s="101">
        <v>42657</v>
      </c>
      <c r="B148" s="3">
        <f>'BETS.B-SE'!B150</f>
        <v>65.363883999999999</v>
      </c>
      <c r="C148" s="3">
        <f>'KIND-SE'!B150</f>
        <v>74.650000000000006</v>
      </c>
      <c r="D148" s="3">
        <f>'LEO-SE'!B150</f>
        <v>33.4</v>
      </c>
      <c r="E148" s="3">
        <f>'(OMXS30-OMX)'!B150</f>
        <v>1446.0016271433501</v>
      </c>
    </row>
    <row r="149" spans="1:5" x14ac:dyDescent="0.3">
      <c r="A149" s="101">
        <v>42660</v>
      </c>
      <c r="B149" s="3">
        <f>'BETS.B-SE'!B151</f>
        <v>64.212424999999996</v>
      </c>
      <c r="C149" s="3">
        <f>'KIND-SE'!B151</f>
        <v>73.2</v>
      </c>
      <c r="D149" s="3">
        <f>'LEO-SE'!B151</f>
        <v>33.200000000000003</v>
      </c>
      <c r="E149" s="3">
        <f>'(OMXS30-OMX)'!B151</f>
        <v>1438.28067235447</v>
      </c>
    </row>
    <row r="150" spans="1:5" x14ac:dyDescent="0.3">
      <c r="A150" s="101">
        <v>42661</v>
      </c>
      <c r="B150" s="3">
        <f>'BETS.B-SE'!B152</f>
        <v>64.903300000000002</v>
      </c>
      <c r="C150" s="3">
        <f>'KIND-SE'!B152</f>
        <v>75.5</v>
      </c>
      <c r="D150" s="3">
        <f>'LEO-SE'!B152</f>
        <v>32.9</v>
      </c>
      <c r="E150" s="3">
        <f>'(OMXS30-OMX)'!B152</f>
        <v>1458.62843063324</v>
      </c>
    </row>
    <row r="151" spans="1:5" x14ac:dyDescent="0.3">
      <c r="A151" s="101">
        <v>42662</v>
      </c>
      <c r="B151" s="3">
        <f>'BETS.B-SE'!B153</f>
        <v>65.555779999999999</v>
      </c>
      <c r="C151" s="3">
        <f>'KIND-SE'!B153</f>
        <v>76.900000000000006</v>
      </c>
      <c r="D151" s="3">
        <f>'LEO-SE'!B153</f>
        <v>32.5</v>
      </c>
      <c r="E151" s="3">
        <f>'(OMXS30-OMX)'!B153</f>
        <v>1455.26755098166</v>
      </c>
    </row>
    <row r="152" spans="1:5" x14ac:dyDescent="0.3">
      <c r="A152" s="101">
        <v>42663</v>
      </c>
      <c r="B152" s="3">
        <f>'BETS.B-SE'!B154</f>
        <v>71.811989999999994</v>
      </c>
      <c r="C152" s="3">
        <f>'KIND-SE'!B154</f>
        <v>77.849999999999994</v>
      </c>
      <c r="D152" s="3">
        <f>'LEO-SE'!B154</f>
        <v>33.799999999999997</v>
      </c>
      <c r="E152" s="3">
        <f>'(OMXS30-OMX)'!B154</f>
        <v>1465.84243361616</v>
      </c>
    </row>
    <row r="153" spans="1:5" x14ac:dyDescent="0.3">
      <c r="A153" s="101">
        <v>42664</v>
      </c>
      <c r="B153" s="3">
        <f>'BETS.B-SE'!B155</f>
        <v>70.852450000000005</v>
      </c>
      <c r="C153" s="3">
        <f>'KIND-SE'!B155</f>
        <v>78.45</v>
      </c>
      <c r="D153" s="3">
        <f>'LEO-SE'!B155</f>
        <v>34.799999999999997</v>
      </c>
      <c r="E153" s="3">
        <f>'(OMXS30-OMX)'!B155</f>
        <v>1464.84769963388</v>
      </c>
    </row>
    <row r="154" spans="1:5" x14ac:dyDescent="0.3">
      <c r="A154" s="101">
        <v>42667</v>
      </c>
      <c r="B154" s="3">
        <f>'BETS.B-SE'!B156</f>
        <v>70.622153999999995</v>
      </c>
      <c r="C154" s="3">
        <f>'KIND-SE'!B156</f>
        <v>78.349999999999994</v>
      </c>
      <c r="D154" s="3">
        <f>'LEO-SE'!B156</f>
        <v>34.700000000000003</v>
      </c>
      <c r="E154" s="3">
        <f>'(OMXS30-OMX)'!B156</f>
        <v>1456.7891553474601</v>
      </c>
    </row>
    <row r="155" spans="1:5" x14ac:dyDescent="0.3">
      <c r="A155" s="101">
        <v>42668</v>
      </c>
      <c r="B155" s="3">
        <f>'BETS.B-SE'!B157</f>
        <v>69.585849999999994</v>
      </c>
      <c r="C155" s="3">
        <f>'KIND-SE'!B157</f>
        <v>80.05</v>
      </c>
      <c r="D155" s="3">
        <f>'LEO-SE'!B157</f>
        <v>34.1</v>
      </c>
      <c r="E155" s="3">
        <f>'(OMXS30-OMX)'!B157</f>
        <v>1451.2711852226701</v>
      </c>
    </row>
    <row r="156" spans="1:5" x14ac:dyDescent="0.3">
      <c r="A156" s="101">
        <v>42669</v>
      </c>
      <c r="B156" s="3">
        <f>'BETS.B-SE'!B158</f>
        <v>69.163650000000004</v>
      </c>
      <c r="C156" s="3">
        <f>'KIND-SE'!B158</f>
        <v>78.900000000000006</v>
      </c>
      <c r="D156" s="3">
        <f>'LEO-SE'!B158</f>
        <v>33.5</v>
      </c>
      <c r="E156" s="3">
        <f>'(OMXS30-OMX)'!B158</f>
        <v>1454.21481759325</v>
      </c>
    </row>
    <row r="157" spans="1:5" x14ac:dyDescent="0.3">
      <c r="A157" s="101">
        <v>42670</v>
      </c>
      <c r="B157" s="3">
        <f>'BETS.B-SE'!B159</f>
        <v>66.89913</v>
      </c>
      <c r="C157" s="3">
        <f>'KIND-SE'!B159</f>
        <v>79.349999999999994</v>
      </c>
      <c r="D157" s="3">
        <f>'LEO-SE'!B159</f>
        <v>34.299999999999997</v>
      </c>
      <c r="E157" s="3">
        <f>'(OMXS30-OMX)'!B159</f>
        <v>1456.5481309696399</v>
      </c>
    </row>
    <row r="158" spans="1:5" x14ac:dyDescent="0.3">
      <c r="A158" s="101">
        <v>42671</v>
      </c>
      <c r="B158" s="3">
        <f>'BETS.B-SE'!B160</f>
        <v>67.705150000000003</v>
      </c>
      <c r="C158" s="3">
        <f>'KIND-SE'!B160</f>
        <v>80.3</v>
      </c>
      <c r="D158" s="3">
        <f>'LEO-SE'!B160</f>
        <v>33.5</v>
      </c>
      <c r="E158" s="3">
        <f>'(OMXS30-OMX)'!B160</f>
        <v>1459.3578144328501</v>
      </c>
    </row>
    <row r="159" spans="1:5" x14ac:dyDescent="0.3">
      <c r="A159" s="101">
        <v>42674</v>
      </c>
      <c r="B159" s="3">
        <f>'BETS.B-SE'!B161</f>
        <v>66.937515000000005</v>
      </c>
      <c r="C159" s="3">
        <f>'KIND-SE'!B161</f>
        <v>79.7</v>
      </c>
      <c r="D159" s="3">
        <f>'LEO-SE'!B161</f>
        <v>33.6</v>
      </c>
      <c r="E159" s="3">
        <f>'(OMXS30-OMX)'!B161</f>
        <v>1446.35023504931</v>
      </c>
    </row>
    <row r="160" spans="1:5" x14ac:dyDescent="0.3">
      <c r="A160" s="101">
        <v>42675</v>
      </c>
      <c r="B160" s="3">
        <f>'BETS.B-SE'!B162</f>
        <v>65.594160000000002</v>
      </c>
      <c r="C160" s="3">
        <f>'KIND-SE'!B162</f>
        <v>80.349999999999994</v>
      </c>
      <c r="D160" s="3">
        <f>'LEO-SE'!B162</f>
        <v>32.700000000000003</v>
      </c>
      <c r="E160" s="3">
        <f>'(OMXS30-OMX)'!B162</f>
        <v>1431.87236130983</v>
      </c>
    </row>
    <row r="161" spans="1:5" x14ac:dyDescent="0.3">
      <c r="A161" s="101">
        <v>42676</v>
      </c>
      <c r="B161" s="3">
        <f>'BETS.B-SE'!B163</f>
        <v>66.016360000000006</v>
      </c>
      <c r="C161" s="3">
        <f>'KIND-SE'!B163</f>
        <v>81.650000000000006</v>
      </c>
      <c r="D161" s="3">
        <f>'LEO-SE'!B163</f>
        <v>33</v>
      </c>
      <c r="E161" s="3">
        <f>'(OMXS30-OMX)'!B163</f>
        <v>1417.3735554047</v>
      </c>
    </row>
    <row r="162" spans="1:5" x14ac:dyDescent="0.3">
      <c r="A162" s="101">
        <v>42677</v>
      </c>
      <c r="B162" s="3">
        <f>'BETS.B-SE'!B164</f>
        <v>66.246639999999999</v>
      </c>
      <c r="C162" s="3">
        <f>'KIND-SE'!B164</f>
        <v>84.75</v>
      </c>
      <c r="D162" s="3">
        <f>'LEO-SE'!B164</f>
        <v>33.299999999999997</v>
      </c>
      <c r="E162" s="3">
        <f>'(OMXS30-OMX)'!B164</f>
        <v>1421.0108596442101</v>
      </c>
    </row>
    <row r="163" spans="1:5" x14ac:dyDescent="0.3">
      <c r="A163" s="101">
        <v>42678</v>
      </c>
      <c r="B163" s="3">
        <f>'BETS.B-SE'!B165</f>
        <v>64.903300000000002</v>
      </c>
      <c r="C163" s="3">
        <f>'KIND-SE'!B165</f>
        <v>82.3</v>
      </c>
      <c r="D163" s="3">
        <f>'LEO-SE'!B165</f>
        <v>33</v>
      </c>
      <c r="E163" s="3">
        <f>'(OMXS30-OMX)'!B165</f>
        <v>1406.09969603016</v>
      </c>
    </row>
    <row r="164" spans="1:5" x14ac:dyDescent="0.3">
      <c r="A164" s="101">
        <v>42681</v>
      </c>
      <c r="B164" s="3">
        <f>'BETS.B-SE'!B166</f>
        <v>66.476939999999999</v>
      </c>
      <c r="C164" s="3">
        <f>'KIND-SE'!B166</f>
        <v>82.55</v>
      </c>
      <c r="D164" s="3">
        <f>'LEO-SE'!B166</f>
        <v>33.299999999999997</v>
      </c>
      <c r="E164" s="3">
        <f>'(OMXS30-OMX)'!B166</f>
        <v>1431.7725097693899</v>
      </c>
    </row>
    <row r="165" spans="1:5" x14ac:dyDescent="0.3">
      <c r="A165" s="101">
        <v>42682</v>
      </c>
      <c r="B165" s="3">
        <f>'BETS.B-SE'!B167</f>
        <v>65.479010000000002</v>
      </c>
      <c r="C165" s="3">
        <f>'KIND-SE'!B167</f>
        <v>80.849999999999994</v>
      </c>
      <c r="D165" s="3">
        <f>'LEO-SE'!B167</f>
        <v>33.1</v>
      </c>
      <c r="E165" s="3">
        <f>'(OMXS30-OMX)'!B167</f>
        <v>1439.4343099350999</v>
      </c>
    </row>
    <row r="166" spans="1:5" x14ac:dyDescent="0.3">
      <c r="A166" s="101">
        <v>42683</v>
      </c>
      <c r="B166" s="3">
        <f>'BETS.B-SE'!B168</f>
        <v>63.559944000000002</v>
      </c>
      <c r="C166" s="3">
        <f>'KIND-SE'!B168</f>
        <v>78.650000000000006</v>
      </c>
      <c r="D166" s="3">
        <f>'LEO-SE'!B168</f>
        <v>36.5</v>
      </c>
      <c r="E166" s="3">
        <f>'(OMXS30-OMX)'!B168</f>
        <v>1456.7116332477101</v>
      </c>
    </row>
    <row r="167" spans="1:5" x14ac:dyDescent="0.3">
      <c r="A167" s="101">
        <v>42684</v>
      </c>
      <c r="B167" s="3">
        <f>'BETS.B-SE'!B169</f>
        <v>65.325485</v>
      </c>
      <c r="C167" s="3">
        <f>'KIND-SE'!B169</f>
        <v>78.599999999999994</v>
      </c>
      <c r="D167" s="3">
        <f>'LEO-SE'!B169</f>
        <v>37.799999999999997</v>
      </c>
      <c r="E167" s="3">
        <f>'(OMXS30-OMX)'!B169</f>
        <v>1460.51901635019</v>
      </c>
    </row>
    <row r="168" spans="1:5" x14ac:dyDescent="0.3">
      <c r="A168" s="101">
        <v>42685</v>
      </c>
      <c r="B168" s="3">
        <f>'BETS.B-SE'!B170</f>
        <v>65.056820000000002</v>
      </c>
      <c r="C168" s="3">
        <f>'KIND-SE'!B170</f>
        <v>76.95</v>
      </c>
      <c r="D168" s="3">
        <f>'LEO-SE'!B170</f>
        <v>37.5</v>
      </c>
      <c r="E168" s="3">
        <f>'(OMXS30-OMX)'!B170</f>
        <v>1451.5300242973101</v>
      </c>
    </row>
    <row r="169" spans="1:5" x14ac:dyDescent="0.3">
      <c r="A169" s="101">
        <v>42688</v>
      </c>
      <c r="B169" s="3">
        <f>'BETS.B-SE'!B171</f>
        <v>66.208259999999996</v>
      </c>
      <c r="C169" s="3">
        <f>'KIND-SE'!B171</f>
        <v>77.8</v>
      </c>
      <c r="D169" s="3">
        <f>'LEO-SE'!B171</f>
        <v>37.799999999999997</v>
      </c>
      <c r="E169" s="3">
        <f>'(OMXS30-OMX)'!B171</f>
        <v>1443.0849770151799</v>
      </c>
    </row>
    <row r="170" spans="1:5" x14ac:dyDescent="0.3">
      <c r="A170" s="101">
        <v>42689</v>
      </c>
      <c r="B170" s="3">
        <f>'BETS.B-SE'!B172</f>
        <v>67.781909999999996</v>
      </c>
      <c r="C170" s="3">
        <f>'KIND-SE'!B172</f>
        <v>77.650000000000006</v>
      </c>
      <c r="D170" s="3">
        <f>'LEO-SE'!B172</f>
        <v>37</v>
      </c>
      <c r="E170" s="3">
        <f>'(OMXS30-OMX)'!B172</f>
        <v>1466.46326314111</v>
      </c>
    </row>
    <row r="171" spans="1:5" x14ac:dyDescent="0.3">
      <c r="A171" s="101">
        <v>42690</v>
      </c>
      <c r="B171" s="3">
        <f>'BETS.B-SE'!B173</f>
        <v>66.89913</v>
      </c>
      <c r="C171" s="3">
        <f>'KIND-SE'!B173</f>
        <v>77.75</v>
      </c>
      <c r="D171" s="3">
        <f>'LEO-SE'!B173</f>
        <v>36.6</v>
      </c>
      <c r="E171" s="3">
        <f>'(OMXS30-OMX)'!B173</f>
        <v>1458.2462232844</v>
      </c>
    </row>
    <row r="172" spans="1:5" x14ac:dyDescent="0.3">
      <c r="A172" s="101">
        <v>42691</v>
      </c>
      <c r="B172" s="3">
        <f>'BETS.B-SE'!B174</f>
        <v>68.818219999999997</v>
      </c>
      <c r="C172" s="3">
        <f>'KIND-SE'!B174</f>
        <v>78.400000000000006</v>
      </c>
      <c r="D172" s="3">
        <f>'LEO-SE'!B174</f>
        <v>38</v>
      </c>
      <c r="E172" s="3">
        <f>'(OMXS30-OMX)'!B174</f>
        <v>1472.04923464888</v>
      </c>
    </row>
    <row r="173" spans="1:5" x14ac:dyDescent="0.3">
      <c r="A173" s="101">
        <v>42692</v>
      </c>
      <c r="B173" s="3">
        <f>'BETS.B-SE'!B175</f>
        <v>69.355559999999997</v>
      </c>
      <c r="C173" s="3">
        <f>'KIND-SE'!B175</f>
        <v>79.95</v>
      </c>
      <c r="D173" s="3">
        <f>'LEO-SE'!B175</f>
        <v>37.9</v>
      </c>
      <c r="E173" s="3">
        <f>'(OMXS30-OMX)'!B175</f>
        <v>1476.4736552757399</v>
      </c>
    </row>
    <row r="174" spans="1:5" x14ac:dyDescent="0.3">
      <c r="A174" s="101">
        <v>42695</v>
      </c>
      <c r="B174" s="3">
        <f>'BETS.B-SE'!B176</f>
        <v>68.74145</v>
      </c>
      <c r="C174" s="3">
        <f>'KIND-SE'!B176</f>
        <v>80</v>
      </c>
      <c r="D174" s="3">
        <f>'LEO-SE'!B176</f>
        <v>37.299999999999997</v>
      </c>
      <c r="E174" s="3">
        <f>'(OMXS30-OMX)'!B176</f>
        <v>1478.5820081460299</v>
      </c>
    </row>
    <row r="175" spans="1:5" x14ac:dyDescent="0.3">
      <c r="A175" s="101">
        <v>42696</v>
      </c>
      <c r="B175" s="3">
        <f>'BETS.B-SE'!B177</f>
        <v>69.547470000000004</v>
      </c>
      <c r="C175" s="3">
        <f>'KIND-SE'!B177</f>
        <v>79.400000000000006</v>
      </c>
      <c r="D175" s="3">
        <f>'LEO-SE'!B177</f>
        <v>37.4</v>
      </c>
      <c r="E175" s="3">
        <f>'(OMXS30-OMX)'!B177</f>
        <v>1485.04839086944</v>
      </c>
    </row>
    <row r="176" spans="1:5" x14ac:dyDescent="0.3">
      <c r="A176" s="101">
        <v>42697</v>
      </c>
      <c r="B176" s="3">
        <f>'BETS.B-SE'!B178</f>
        <v>68.74145</v>
      </c>
      <c r="C176" s="3">
        <f>'KIND-SE'!B178</f>
        <v>78.650000000000006</v>
      </c>
      <c r="D176" s="3">
        <f>'LEO-SE'!B178</f>
        <v>36.700000000000003</v>
      </c>
      <c r="E176" s="3">
        <f>'(OMXS30-OMX)'!B178</f>
        <v>1482.6348623992701</v>
      </c>
    </row>
    <row r="177" spans="1:5" x14ac:dyDescent="0.3">
      <c r="A177" s="101">
        <v>42698</v>
      </c>
      <c r="B177" s="3">
        <f>'BETS.B-SE'!B179</f>
        <v>69.969666000000004</v>
      </c>
      <c r="C177" s="3">
        <f>'KIND-SE'!B179</f>
        <v>79.55</v>
      </c>
      <c r="D177" s="3">
        <f>'LEO-SE'!B179</f>
        <v>37</v>
      </c>
      <c r="E177" s="3">
        <f>'(OMXS30-OMX)'!B179</f>
        <v>1484.32989803546</v>
      </c>
    </row>
    <row r="178" spans="1:5" x14ac:dyDescent="0.3">
      <c r="A178" s="101">
        <v>42699</v>
      </c>
      <c r="B178" s="3">
        <f>'BETS.B-SE'!B180</f>
        <v>69.854519999999994</v>
      </c>
      <c r="C178" s="3">
        <f>'KIND-SE'!B180</f>
        <v>79.5</v>
      </c>
      <c r="D178" s="3">
        <f>'LEO-SE'!B180</f>
        <v>37</v>
      </c>
      <c r="E178" s="3">
        <f>'(OMXS30-OMX)'!B180</f>
        <v>1491.2286358742699</v>
      </c>
    </row>
    <row r="179" spans="1:5" x14ac:dyDescent="0.3">
      <c r="A179" s="101">
        <v>42702</v>
      </c>
      <c r="B179" s="3">
        <f>'BETS.B-SE'!B181</f>
        <v>68.8566</v>
      </c>
      <c r="C179" s="3">
        <f>'KIND-SE'!B181</f>
        <v>79</v>
      </c>
      <c r="D179" s="3">
        <f>'LEO-SE'!B181</f>
        <v>36.9</v>
      </c>
      <c r="E179" s="3">
        <f>'(OMXS30-OMX)'!B181</f>
        <v>1472.6814939498499</v>
      </c>
    </row>
    <row r="180" spans="1:5" x14ac:dyDescent="0.3">
      <c r="A180" s="101">
        <v>42703</v>
      </c>
      <c r="B180" s="3">
        <f>'BETS.B-SE'!B182</f>
        <v>69.547470000000004</v>
      </c>
      <c r="C180" s="3">
        <f>'KIND-SE'!B182</f>
        <v>80.400000000000006</v>
      </c>
      <c r="D180" s="3">
        <f>'LEO-SE'!B182</f>
        <v>37.200000000000003</v>
      </c>
      <c r="E180" s="3">
        <f>'(OMXS30-OMX)'!B182</f>
        <v>1467.1781018122499</v>
      </c>
    </row>
    <row r="181" spans="1:5" x14ac:dyDescent="0.3">
      <c r="A181" s="101">
        <v>42704</v>
      </c>
      <c r="B181" s="3">
        <f>'BETS.B-SE'!B183</f>
        <v>69.202033999999998</v>
      </c>
      <c r="C181" s="3">
        <f>'KIND-SE'!B183</f>
        <v>79.2</v>
      </c>
      <c r="D181" s="3">
        <f>'LEO-SE'!B183</f>
        <v>37.1</v>
      </c>
      <c r="E181" s="3">
        <f>'(OMXS30-OMX)'!B183</f>
        <v>1481.1408490373401</v>
      </c>
    </row>
    <row r="182" spans="1:5" x14ac:dyDescent="0.3">
      <c r="A182" s="101">
        <v>42705</v>
      </c>
      <c r="B182" s="3">
        <f>'BETS.B-SE'!B184</f>
        <v>69.048500000000004</v>
      </c>
      <c r="C182" s="3">
        <f>'KIND-SE'!B184</f>
        <v>77.400000000000006</v>
      </c>
      <c r="D182" s="3">
        <f>'LEO-SE'!B184</f>
        <v>36.700000000000003</v>
      </c>
      <c r="E182" s="3">
        <f>'(OMXS30-OMX)'!B184</f>
        <v>1477.9511306014799</v>
      </c>
    </row>
    <row r="183" spans="1:5" x14ac:dyDescent="0.3">
      <c r="A183" s="101">
        <v>42706</v>
      </c>
      <c r="B183" s="3">
        <f>'BETS.B-SE'!B185</f>
        <v>66.553696000000002</v>
      </c>
      <c r="C183" s="3">
        <f>'KIND-SE'!B185</f>
        <v>76.400000000000006</v>
      </c>
      <c r="D183" s="3">
        <f>'LEO-SE'!B185</f>
        <v>36.4</v>
      </c>
      <c r="E183" s="3">
        <f>'(OMXS30-OMX)'!B185</f>
        <v>1470.08278175541</v>
      </c>
    </row>
    <row r="184" spans="1:5" x14ac:dyDescent="0.3">
      <c r="A184" s="101">
        <v>42709</v>
      </c>
      <c r="B184" s="3">
        <f>'BETS.B-SE'!B186</f>
        <v>66.553696000000002</v>
      </c>
      <c r="C184" s="3">
        <f>'KIND-SE'!B186</f>
        <v>76.2</v>
      </c>
      <c r="D184" s="3">
        <f>'LEO-SE'!B186</f>
        <v>35.4</v>
      </c>
      <c r="E184" s="3">
        <f>'(OMXS30-OMX)'!B186</f>
        <v>1483.2861685601899</v>
      </c>
    </row>
    <row r="185" spans="1:5" x14ac:dyDescent="0.3">
      <c r="A185" s="101">
        <v>42710</v>
      </c>
      <c r="B185" s="3">
        <f>'BETS.B-SE'!B187</f>
        <v>67.014279999999999</v>
      </c>
      <c r="C185" s="3">
        <f>'KIND-SE'!B187</f>
        <v>76.05</v>
      </c>
      <c r="D185" s="3">
        <f>'LEO-SE'!B187</f>
        <v>35.5</v>
      </c>
      <c r="E185" s="3">
        <f>'(OMXS30-OMX)'!B187</f>
        <v>1492.1706989347699</v>
      </c>
    </row>
    <row r="186" spans="1:5" x14ac:dyDescent="0.3">
      <c r="A186" s="101">
        <v>42711</v>
      </c>
      <c r="B186" s="3">
        <f>'BETS.B-SE'!B188</f>
        <v>66.89913</v>
      </c>
      <c r="C186" s="3">
        <f>'KIND-SE'!B188</f>
        <v>78.900000000000006</v>
      </c>
      <c r="D186" s="3">
        <f>'LEO-SE'!B188</f>
        <v>35</v>
      </c>
      <c r="E186" s="3">
        <f>'(OMXS30-OMX)'!B188</f>
        <v>1503.9538125858101</v>
      </c>
    </row>
    <row r="187" spans="1:5" x14ac:dyDescent="0.3">
      <c r="A187" s="101">
        <v>42712</v>
      </c>
      <c r="B187" s="3">
        <f>'BETS.B-SE'!B189</f>
        <v>67.014279999999999</v>
      </c>
      <c r="C187" s="3">
        <f>'KIND-SE'!B189</f>
        <v>79.05</v>
      </c>
      <c r="D187" s="3">
        <f>'LEO-SE'!B189</f>
        <v>34.5</v>
      </c>
      <c r="E187" s="3">
        <f>'(OMXS30-OMX)'!B189</f>
        <v>1520.1480362157399</v>
      </c>
    </row>
    <row r="188" spans="1:5" x14ac:dyDescent="0.3">
      <c r="A188" s="101">
        <v>42713</v>
      </c>
      <c r="B188" s="3">
        <f>'BETS.B-SE'!B190</f>
        <v>67.052666000000002</v>
      </c>
      <c r="C188" s="3">
        <f>'KIND-SE'!B190</f>
        <v>79.2</v>
      </c>
      <c r="D188" s="3">
        <f>'LEO-SE'!B190</f>
        <v>34</v>
      </c>
      <c r="E188" s="3">
        <f>'(OMXS30-OMX)'!B190</f>
        <v>1534.2729488546499</v>
      </c>
    </row>
    <row r="189" spans="1:5" x14ac:dyDescent="0.3">
      <c r="A189" s="101">
        <v>42716</v>
      </c>
      <c r="B189" s="3">
        <f>'BETS.B-SE'!B191</f>
        <v>66.822370000000006</v>
      </c>
      <c r="C189" s="3">
        <f>'KIND-SE'!B191</f>
        <v>76.55</v>
      </c>
      <c r="D189" s="3">
        <f>'LEO-SE'!B191</f>
        <v>33.9</v>
      </c>
      <c r="E189" s="3">
        <f>'(OMXS30-OMX)'!B191</f>
        <v>1537.92540271028</v>
      </c>
    </row>
    <row r="190" spans="1:5" x14ac:dyDescent="0.3">
      <c r="A190" s="101">
        <v>42717</v>
      </c>
      <c r="B190" s="3">
        <f>'BETS.B-SE'!B192</f>
        <v>67.743530000000007</v>
      </c>
      <c r="C190" s="3">
        <f>'KIND-SE'!B192</f>
        <v>76</v>
      </c>
      <c r="D190" s="3">
        <f>'LEO-SE'!B192</f>
        <v>34</v>
      </c>
      <c r="E190" s="3">
        <f>'(OMXS30-OMX)'!B192</f>
        <v>1550.99848301163</v>
      </c>
    </row>
    <row r="191" spans="1:5" x14ac:dyDescent="0.3">
      <c r="A191" s="101">
        <v>42718</v>
      </c>
      <c r="B191" s="3">
        <f>'BETS.B-SE'!B193</f>
        <v>66.438559999999995</v>
      </c>
      <c r="C191" s="3">
        <f>'KIND-SE'!B193</f>
        <v>75.75</v>
      </c>
      <c r="D191" s="3">
        <f>'LEO-SE'!B193</f>
        <v>34.299999999999997</v>
      </c>
      <c r="E191" s="3">
        <f>'(OMXS30-OMX)'!B193</f>
        <v>1541.38807128439</v>
      </c>
    </row>
    <row r="192" spans="1:5" x14ac:dyDescent="0.3">
      <c r="A192" s="101">
        <v>42719</v>
      </c>
      <c r="B192" s="3">
        <f>'BETS.B-SE'!B194</f>
        <v>67.091049999999996</v>
      </c>
      <c r="C192" s="3">
        <f>'KIND-SE'!B194</f>
        <v>77.099999999999994</v>
      </c>
      <c r="D192" s="3">
        <f>'LEO-SE'!B194</f>
        <v>35.200000000000003</v>
      </c>
      <c r="E192" s="3">
        <f>'(OMXS30-OMX)'!B194</f>
        <v>1550.51630921426</v>
      </c>
    </row>
    <row r="193" spans="1:5" x14ac:dyDescent="0.3">
      <c r="A193" s="101">
        <v>42720</v>
      </c>
      <c r="B193" s="3">
        <f>'BETS.B-SE'!B195</f>
        <v>68.242490000000004</v>
      </c>
      <c r="C193" s="3">
        <f>'KIND-SE'!B195</f>
        <v>81.099999999999994</v>
      </c>
      <c r="D193" s="3">
        <f>'LEO-SE'!B195</f>
        <v>35.799999999999997</v>
      </c>
      <c r="E193" s="3">
        <f>'(OMXS30-OMX)'!B195</f>
        <v>1548.1952296351401</v>
      </c>
    </row>
    <row r="194" spans="1:5" x14ac:dyDescent="0.3">
      <c r="A194" s="101">
        <v>42723</v>
      </c>
      <c r="B194" s="3">
        <f>'BETS.B-SE'!B196</f>
        <v>71.005970000000005</v>
      </c>
      <c r="C194" s="3">
        <f>'KIND-SE'!B196</f>
        <v>83.25</v>
      </c>
      <c r="D194" s="3">
        <f>'LEO-SE'!B196</f>
        <v>36</v>
      </c>
      <c r="E194" s="3">
        <f>'(OMXS30-OMX)'!B196</f>
        <v>1542.7091390836599</v>
      </c>
    </row>
    <row r="195" spans="1:5" x14ac:dyDescent="0.3">
      <c r="A195" s="101">
        <v>42724</v>
      </c>
      <c r="B195" s="3">
        <f>'BETS.B-SE'!B197</f>
        <v>69.547470000000004</v>
      </c>
      <c r="C195" s="3">
        <f>'KIND-SE'!B197</f>
        <v>82.5</v>
      </c>
      <c r="D195" s="3">
        <f>'LEO-SE'!B197</f>
        <v>36.799999999999997</v>
      </c>
      <c r="E195" s="3">
        <f>'(OMXS30-OMX)'!B197</f>
        <v>1536.72487564366</v>
      </c>
    </row>
    <row r="196" spans="1:5" x14ac:dyDescent="0.3">
      <c r="A196" s="101">
        <v>42725</v>
      </c>
      <c r="B196" s="3">
        <f>'BETS.B-SE'!B198</f>
        <v>68.050579999999997</v>
      </c>
      <c r="C196" s="3">
        <f>'KIND-SE'!B198</f>
        <v>83.4</v>
      </c>
      <c r="D196" s="3">
        <f>'LEO-SE'!B198</f>
        <v>36.5</v>
      </c>
      <c r="E196" s="3">
        <f>'(OMXS30-OMX)'!B198</f>
        <v>1525.4671831473299</v>
      </c>
    </row>
    <row r="197" spans="1:5" x14ac:dyDescent="0.3">
      <c r="A197" s="101">
        <v>42726</v>
      </c>
      <c r="B197" s="3">
        <f>'BETS.B-SE'!B199</f>
        <v>68.012200000000007</v>
      </c>
      <c r="C197" s="3">
        <f>'KIND-SE'!B199</f>
        <v>83.5</v>
      </c>
      <c r="D197" s="3">
        <f>'LEO-SE'!B199</f>
        <v>36.6</v>
      </c>
      <c r="E197" s="3">
        <f>'(OMXS30-OMX)'!B199</f>
        <v>1519.5388387811699</v>
      </c>
    </row>
    <row r="198" spans="1:5" x14ac:dyDescent="0.3">
      <c r="A198" s="101">
        <v>42727</v>
      </c>
      <c r="B198" s="3">
        <f>'BETS.B-SE'!B200</f>
        <v>67.206183999999993</v>
      </c>
      <c r="C198" s="3">
        <f>'KIND-SE'!B200</f>
        <v>83.7</v>
      </c>
      <c r="D198" s="3">
        <f>'LEO-SE'!B200</f>
        <v>36.5</v>
      </c>
      <c r="E198" s="3">
        <f>'(OMXS30-OMX)'!B200</f>
        <v>1525.8013640245499</v>
      </c>
    </row>
    <row r="199" spans="1:5" x14ac:dyDescent="0.3">
      <c r="A199" s="101">
        <v>42731</v>
      </c>
      <c r="B199" s="3">
        <f>'BETS.B-SE'!B201</f>
        <v>66.784000000000006</v>
      </c>
      <c r="C199" s="3">
        <f>'KIND-SE'!B201</f>
        <v>84.45</v>
      </c>
      <c r="D199" s="3">
        <f>'LEO-SE'!B201</f>
        <v>36.5</v>
      </c>
      <c r="E199" s="3">
        <f>'(OMXS30-OMX)'!B201</f>
        <v>1533.31070328142</v>
      </c>
    </row>
    <row r="200" spans="1:5" x14ac:dyDescent="0.3">
      <c r="A200" s="101">
        <v>42732</v>
      </c>
      <c r="B200" s="3">
        <f>'BETS.B-SE'!B202</f>
        <v>66.784000000000006</v>
      </c>
      <c r="C200" s="3">
        <f>'KIND-SE'!B202</f>
        <v>84.05</v>
      </c>
      <c r="D200" s="3">
        <f>'LEO-SE'!B202</f>
        <v>36</v>
      </c>
      <c r="E200" s="3">
        <f>'(OMXS30-OMX)'!B202</f>
        <v>1527.3040214437401</v>
      </c>
    </row>
    <row r="201" spans="1:5" x14ac:dyDescent="0.3">
      <c r="A201" s="101">
        <v>42733</v>
      </c>
      <c r="B201" s="3">
        <f>'BETS.B-SE'!B203</f>
        <v>67.551609999999997</v>
      </c>
      <c r="C201" s="3">
        <f>'KIND-SE'!B203</f>
        <v>86</v>
      </c>
      <c r="D201" s="3">
        <f>'LEO-SE'!B203</f>
        <v>36.5</v>
      </c>
      <c r="E201" s="3">
        <f>'(OMXS30-OMX)'!B203</f>
        <v>1518.3653212244001</v>
      </c>
    </row>
    <row r="202" spans="1:5" x14ac:dyDescent="0.3">
      <c r="A202" s="101">
        <v>42734</v>
      </c>
      <c r="B202" s="3">
        <f>'BETS.B-SE'!B204</f>
        <v>67.474869999999996</v>
      </c>
      <c r="C202" s="3">
        <f>'KIND-SE'!B204</f>
        <v>85.55</v>
      </c>
      <c r="D202" s="3">
        <f>'LEO-SE'!B204</f>
        <v>36.5</v>
      </c>
      <c r="E202" s="3">
        <f>'(OMXS30-OMX)'!B204</f>
        <v>1517.19708986607</v>
      </c>
    </row>
    <row r="203" spans="1:5" x14ac:dyDescent="0.3">
      <c r="A203" s="101">
        <v>42737</v>
      </c>
      <c r="B203" s="3">
        <f>'BETS.B-SE'!B205</f>
        <v>68.204120000000003</v>
      </c>
      <c r="C203" s="3">
        <f>'KIND-SE'!B205</f>
        <v>86.6</v>
      </c>
      <c r="D203" s="3">
        <f>'LEO-SE'!B205</f>
        <v>36.6</v>
      </c>
      <c r="E203" s="3">
        <f>'(OMXS30-OMX)'!B205</f>
        <v>1526.8265818622899</v>
      </c>
    </row>
    <row r="204" spans="1:5" x14ac:dyDescent="0.3">
      <c r="A204" s="101">
        <v>42738</v>
      </c>
      <c r="B204" s="3">
        <f>'BETS.B-SE'!B206</f>
        <v>69.202033999999998</v>
      </c>
      <c r="C204" s="3">
        <f>'KIND-SE'!B206</f>
        <v>85.2</v>
      </c>
      <c r="D204" s="3">
        <f>'LEO-SE'!B206</f>
        <v>36.799999999999997</v>
      </c>
      <c r="E204" s="3">
        <f>'(OMXS30-OMX)'!B206</f>
        <v>1534.69689963887</v>
      </c>
    </row>
    <row r="205" spans="1:5" x14ac:dyDescent="0.3">
      <c r="A205" s="101">
        <v>42739</v>
      </c>
      <c r="B205" s="3">
        <f>'BETS.B-SE'!B207</f>
        <v>69.624219999999994</v>
      </c>
      <c r="C205" s="3">
        <f>'KIND-SE'!B207</f>
        <v>86.05</v>
      </c>
      <c r="D205" s="3">
        <f>'LEO-SE'!B207</f>
        <v>36.4</v>
      </c>
      <c r="E205" s="3">
        <f>'(OMXS30-OMX)'!B207</f>
        <v>1530.92556801771</v>
      </c>
    </row>
    <row r="206" spans="1:5" x14ac:dyDescent="0.3">
      <c r="A206" s="101">
        <v>42740</v>
      </c>
      <c r="B206" s="3">
        <f>'BETS.B-SE'!B208</f>
        <v>69.010124000000005</v>
      </c>
      <c r="C206" s="3">
        <f>'KIND-SE'!B208</f>
        <v>84.75</v>
      </c>
      <c r="D206" s="3">
        <f>'LEO-SE'!B208</f>
        <v>36.1</v>
      </c>
      <c r="E206" s="3">
        <f>'(OMXS30-OMX)'!B208</f>
        <v>1522.10278065845</v>
      </c>
    </row>
    <row r="207" spans="1:5" x14ac:dyDescent="0.3">
      <c r="A207" s="101">
        <v>42744</v>
      </c>
      <c r="B207" s="3">
        <f>'BETS.B-SE'!B209</f>
        <v>68.47278</v>
      </c>
      <c r="C207" s="3">
        <f>'KIND-SE'!B209</f>
        <v>84.1</v>
      </c>
      <c r="D207" s="3">
        <f>'LEO-SE'!B209</f>
        <v>36.4</v>
      </c>
      <c r="E207" s="3">
        <f>'(OMXS30-OMX)'!B209</f>
        <v>1509.8206435987699</v>
      </c>
    </row>
    <row r="208" spans="1:5" x14ac:dyDescent="0.3">
      <c r="A208" s="101">
        <v>42745</v>
      </c>
      <c r="B208" s="3">
        <f>'BETS.B-SE'!B210</f>
        <v>68.779839999999993</v>
      </c>
      <c r="C208" s="3">
        <f>'KIND-SE'!B210</f>
        <v>83.05</v>
      </c>
      <c r="D208" s="3">
        <f>'LEO-SE'!B210</f>
        <v>36.700000000000003</v>
      </c>
      <c r="E208" s="3">
        <f>'(OMXS30-OMX)'!B210</f>
        <v>1510.0917475742699</v>
      </c>
    </row>
    <row r="209" spans="1:5" x14ac:dyDescent="0.3">
      <c r="A209" s="101">
        <v>42746</v>
      </c>
      <c r="B209" s="3">
        <f>'BETS.B-SE'!B211</f>
        <v>67.551609999999997</v>
      </c>
      <c r="C209" s="3">
        <f>'KIND-SE'!B211</f>
        <v>82.35</v>
      </c>
      <c r="D209" s="3">
        <f>'LEO-SE'!B211</f>
        <v>36.5</v>
      </c>
      <c r="E209" s="3">
        <f>'(OMXS30-OMX)'!B211</f>
        <v>1511.8761518992201</v>
      </c>
    </row>
    <row r="210" spans="1:5" x14ac:dyDescent="0.3">
      <c r="A210" s="101">
        <v>42747</v>
      </c>
      <c r="B210" s="3">
        <f>'BETS.B-SE'!B212</f>
        <v>66.438559999999995</v>
      </c>
      <c r="C210" s="3">
        <f>'KIND-SE'!B212</f>
        <v>81.099999999999994</v>
      </c>
      <c r="D210" s="3">
        <f>'LEO-SE'!B212</f>
        <v>37</v>
      </c>
      <c r="E210" s="3">
        <f>'(OMXS30-OMX)'!B212</f>
        <v>1503.30747845734</v>
      </c>
    </row>
    <row r="211" spans="1:5" x14ac:dyDescent="0.3">
      <c r="A211" s="101">
        <v>42748</v>
      </c>
      <c r="B211" s="3">
        <f>'BETS.B-SE'!B213</f>
        <v>66.438559999999995</v>
      </c>
      <c r="C211" s="3">
        <f>'KIND-SE'!B213</f>
        <v>80.150000000000006</v>
      </c>
      <c r="D211" s="3">
        <f>'LEO-SE'!B213</f>
        <v>37</v>
      </c>
      <c r="E211" s="3">
        <f>'(OMXS30-OMX)'!B213</f>
        <v>1522.4901316667799</v>
      </c>
    </row>
    <row r="212" spans="1:5" x14ac:dyDescent="0.3">
      <c r="A212" s="101">
        <v>42751</v>
      </c>
      <c r="B212" s="3">
        <f>'BETS.B-SE'!B214</f>
        <v>64.788150000000002</v>
      </c>
      <c r="C212" s="3">
        <f>'KIND-SE'!B214</f>
        <v>77.900000000000006</v>
      </c>
      <c r="D212" s="3">
        <f>'LEO-SE'!B214</f>
        <v>37.5</v>
      </c>
      <c r="E212" s="3">
        <f>'(OMXS30-OMX)'!B214</f>
        <v>1512.96890861372</v>
      </c>
    </row>
    <row r="213" spans="1:5" x14ac:dyDescent="0.3">
      <c r="A213" s="101">
        <v>42752</v>
      </c>
      <c r="B213" s="3">
        <f>'BETS.B-SE'!B215</f>
        <v>64.327569999999994</v>
      </c>
      <c r="C213" s="3">
        <f>'KIND-SE'!B215</f>
        <v>77.25</v>
      </c>
      <c r="D213" s="3">
        <f>'LEO-SE'!B215</f>
        <v>36.6</v>
      </c>
      <c r="E213" s="3">
        <f>'(OMXS30-OMX)'!B215</f>
        <v>1507.3201400688299</v>
      </c>
    </row>
    <row r="214" spans="1:5" x14ac:dyDescent="0.3">
      <c r="A214" s="101">
        <v>42753</v>
      </c>
      <c r="B214" s="3">
        <f>'BETS.B-SE'!B216</f>
        <v>66.246639999999999</v>
      </c>
      <c r="C214" s="3">
        <f>'KIND-SE'!B216</f>
        <v>77.900000000000006</v>
      </c>
      <c r="D214" s="3">
        <f>'LEO-SE'!B216</f>
        <v>37.6</v>
      </c>
      <c r="E214" s="3">
        <f>'(OMXS30-OMX)'!B216</f>
        <v>1515.99220958619</v>
      </c>
    </row>
    <row r="215" spans="1:5" x14ac:dyDescent="0.3">
      <c r="A215" s="101">
        <v>42754</v>
      </c>
      <c r="B215" s="3">
        <f>'BETS.B-SE'!B217</f>
        <v>65.095200000000006</v>
      </c>
      <c r="C215" s="3">
        <f>'KIND-SE'!B217</f>
        <v>77.75</v>
      </c>
      <c r="D215" s="3">
        <f>'LEO-SE'!B217</f>
        <v>37.5</v>
      </c>
      <c r="E215" s="3">
        <f>'(OMXS30-OMX)'!B217</f>
        <v>1513.9167073256799</v>
      </c>
    </row>
    <row r="216" spans="1:5" x14ac:dyDescent="0.3">
      <c r="A216" s="101">
        <v>42755</v>
      </c>
      <c r="B216" s="3">
        <f>'BETS.B-SE'!B218</f>
        <v>63.828606000000001</v>
      </c>
      <c r="C216" s="3">
        <f>'KIND-SE'!B218</f>
        <v>76.7</v>
      </c>
      <c r="D216" s="3">
        <f>'LEO-SE'!B218</f>
        <v>37.6</v>
      </c>
      <c r="E216" s="3">
        <f>'(OMXS30-OMX)'!B218</f>
        <v>1525.4887360831699</v>
      </c>
    </row>
    <row r="217" spans="1:5" x14ac:dyDescent="0.3">
      <c r="A217" s="101">
        <v>42758</v>
      </c>
      <c r="B217" s="3">
        <f>'BETS.B-SE'!B219</f>
        <v>62.024676999999997</v>
      </c>
      <c r="C217" s="3">
        <f>'KIND-SE'!B219</f>
        <v>76.2</v>
      </c>
      <c r="D217" s="3">
        <f>'LEO-SE'!B219</f>
        <v>37.4</v>
      </c>
      <c r="E217" s="3">
        <f>'(OMXS30-OMX)'!B219</f>
        <v>1504.6879669436901</v>
      </c>
    </row>
    <row r="218" spans="1:5" x14ac:dyDescent="0.3">
      <c r="A218" s="101">
        <v>42759</v>
      </c>
      <c r="B218" s="3">
        <f>'BETS.B-SE'!B220</f>
        <v>61.410559999999997</v>
      </c>
      <c r="C218" s="3">
        <f>'KIND-SE'!B220</f>
        <v>75.3</v>
      </c>
      <c r="D218" s="3">
        <f>'LEO-SE'!B220</f>
        <v>37.799999999999997</v>
      </c>
      <c r="E218" s="3">
        <f>'(OMXS30-OMX)'!B220</f>
        <v>1522.8524853203801</v>
      </c>
    </row>
    <row r="219" spans="1:5" x14ac:dyDescent="0.3">
      <c r="A219" s="101">
        <v>42760</v>
      </c>
      <c r="B219" s="3">
        <f>'BETS.B-SE'!B221</f>
        <v>61.333804999999998</v>
      </c>
      <c r="C219" s="3">
        <f>'KIND-SE'!B221</f>
        <v>76.5</v>
      </c>
      <c r="D219" s="3">
        <f>'LEO-SE'!B221</f>
        <v>37.299999999999997</v>
      </c>
      <c r="E219" s="3">
        <f>'(OMXS30-OMX)'!B221</f>
        <v>1545.98668952855</v>
      </c>
    </row>
    <row r="220" spans="1:5" x14ac:dyDescent="0.3">
      <c r="A220" s="101">
        <v>42761</v>
      </c>
      <c r="B220" s="3">
        <f>'BETS.B-SE'!B222</f>
        <v>60.988370000000003</v>
      </c>
      <c r="C220" s="3">
        <f>'KIND-SE'!B222</f>
        <v>76.8</v>
      </c>
      <c r="D220" s="3">
        <f>'LEO-SE'!B222</f>
        <v>36.799999999999997</v>
      </c>
      <c r="E220" s="3">
        <f>'(OMXS30-OMX)'!B222</f>
        <v>1553.8896012391599</v>
      </c>
    </row>
    <row r="221" spans="1:5" x14ac:dyDescent="0.3">
      <c r="A221" s="101">
        <v>42762</v>
      </c>
      <c r="B221" s="3">
        <f>'BETS.B-SE'!B223</f>
        <v>59.299571999999998</v>
      </c>
      <c r="C221" s="3">
        <f>'KIND-SE'!B223</f>
        <v>75.75</v>
      </c>
      <c r="D221" s="3">
        <f>'LEO-SE'!B223</f>
        <v>37</v>
      </c>
      <c r="E221" s="3">
        <f>'(OMXS30-OMX)'!B223</f>
        <v>1538.7613923813401</v>
      </c>
    </row>
    <row r="222" spans="1:5" x14ac:dyDescent="0.3">
      <c r="A222" s="101">
        <v>42765</v>
      </c>
      <c r="B222" s="3">
        <f>'BETS.B-SE'!B224</f>
        <v>58.647089999999999</v>
      </c>
      <c r="C222" s="3">
        <f>'KIND-SE'!B224</f>
        <v>74.099999999999994</v>
      </c>
      <c r="D222" s="3">
        <f>'LEO-SE'!B224</f>
        <v>37</v>
      </c>
      <c r="E222" s="3">
        <f>'(OMXS30-OMX)'!B224</f>
        <v>1528.88986015867</v>
      </c>
    </row>
    <row r="223" spans="1:5" x14ac:dyDescent="0.3">
      <c r="A223" s="101">
        <v>42766</v>
      </c>
      <c r="B223" s="3">
        <f>'BETS.B-SE'!B225</f>
        <v>57.802692</v>
      </c>
      <c r="C223" s="3">
        <f>'KIND-SE'!B225</f>
        <v>73.849999999999994</v>
      </c>
      <c r="D223" s="3">
        <f>'LEO-SE'!B225</f>
        <v>37.1</v>
      </c>
      <c r="E223" s="3">
        <f>'(OMXS30-OMX)'!B225</f>
        <v>1536.75141048043</v>
      </c>
    </row>
    <row r="224" spans="1:5" x14ac:dyDescent="0.3">
      <c r="A224" s="101">
        <v>42767</v>
      </c>
      <c r="B224" s="3">
        <f>'BETS.B-SE'!B226</f>
        <v>58.992527000000003</v>
      </c>
      <c r="C224" s="3">
        <f>'KIND-SE'!B226</f>
        <v>76.5</v>
      </c>
      <c r="D224" s="3">
        <f>'LEO-SE'!B226</f>
        <v>37.4</v>
      </c>
      <c r="E224" s="3">
        <f>'(OMXS30-OMX)'!B226</f>
        <v>1547.31011214045</v>
      </c>
    </row>
    <row r="225" spans="1:5" x14ac:dyDescent="0.3">
      <c r="A225" s="101">
        <v>42768</v>
      </c>
      <c r="B225" s="3">
        <f>'BETS.B-SE'!B227</f>
        <v>60.335880000000003</v>
      </c>
      <c r="C225" s="3">
        <f>'KIND-SE'!B227</f>
        <v>77.099999999999994</v>
      </c>
      <c r="D225" s="3">
        <f>'LEO-SE'!B227</f>
        <v>37.299999999999997</v>
      </c>
      <c r="E225" s="3">
        <f>'(OMXS30-OMX)'!B227</f>
        <v>1551.8502140005701</v>
      </c>
    </row>
    <row r="226" spans="1:5" x14ac:dyDescent="0.3">
      <c r="A226" s="101">
        <v>42769</v>
      </c>
      <c r="B226" s="3">
        <f>'BETS.B-SE'!B228</f>
        <v>59.913691999999998</v>
      </c>
      <c r="C226" s="3">
        <f>'KIND-SE'!B228</f>
        <v>75.849999999999994</v>
      </c>
      <c r="D226" s="3">
        <f>'LEO-SE'!B228</f>
        <v>37.799999999999997</v>
      </c>
      <c r="E226" s="3">
        <f>'(OMXS30-OMX)'!B228</f>
        <v>1557.3131673145999</v>
      </c>
    </row>
    <row r="227" spans="1:5" x14ac:dyDescent="0.3">
      <c r="A227" s="101">
        <v>42772</v>
      </c>
      <c r="B227" s="3">
        <f>'BETS.B-SE'!B229</f>
        <v>59.875300000000003</v>
      </c>
      <c r="C227" s="3">
        <f>'KIND-SE'!B229</f>
        <v>75.849999999999994</v>
      </c>
      <c r="D227" s="3">
        <f>'LEO-SE'!B229</f>
        <v>38.700000000000003</v>
      </c>
      <c r="E227" s="3">
        <f>'(OMXS30-OMX)'!B229</f>
        <v>1548.8989746938801</v>
      </c>
    </row>
    <row r="228" spans="1:5" x14ac:dyDescent="0.3">
      <c r="A228" s="101">
        <v>42773</v>
      </c>
      <c r="B228" s="3">
        <f>'BETS.B-SE'!B230</f>
        <v>58.877377000000003</v>
      </c>
      <c r="C228" s="3">
        <f>'KIND-SE'!B230</f>
        <v>75.900000000000006</v>
      </c>
      <c r="D228" s="3">
        <f>'LEO-SE'!B230</f>
        <v>39</v>
      </c>
      <c r="E228" s="3">
        <f>'(OMXS30-OMX)'!B230</f>
        <v>1550.94165553569</v>
      </c>
    </row>
    <row r="229" spans="1:5" x14ac:dyDescent="0.3">
      <c r="A229" s="101">
        <v>42774</v>
      </c>
      <c r="B229" s="3">
        <f>'BETS.B-SE'!B231</f>
        <v>60.067214999999997</v>
      </c>
      <c r="C229" s="3">
        <f>'KIND-SE'!B231</f>
        <v>75.5</v>
      </c>
      <c r="D229" s="3">
        <f>'LEO-SE'!B231</f>
        <v>38.9</v>
      </c>
      <c r="E229" s="3">
        <f>'(OMXS30-OMX)'!B231</f>
        <v>1549.2390173584099</v>
      </c>
    </row>
    <row r="230" spans="1:5" x14ac:dyDescent="0.3">
      <c r="A230" s="101">
        <v>42775</v>
      </c>
      <c r="B230" s="3">
        <f>'BETS.B-SE'!B232</f>
        <v>63.329647000000001</v>
      </c>
      <c r="C230" s="3">
        <f>'KIND-SE'!B232</f>
        <v>76.849999999999994</v>
      </c>
      <c r="D230" s="3">
        <f>'LEO-SE'!B232</f>
        <v>39.200000000000003</v>
      </c>
      <c r="E230" s="3">
        <f>'(OMXS30-OMX)'!B232</f>
        <v>1557.4969916488501</v>
      </c>
    </row>
    <row r="231" spans="1:5" x14ac:dyDescent="0.3">
      <c r="A231" s="101">
        <v>42776</v>
      </c>
      <c r="B231" s="3">
        <f>'BETS.B-SE'!B233</f>
        <v>64.557850000000002</v>
      </c>
      <c r="C231" s="3">
        <f>'KIND-SE'!B233</f>
        <v>76.5</v>
      </c>
      <c r="D231" s="3">
        <f>'LEO-SE'!B233</f>
        <v>39.4</v>
      </c>
      <c r="E231" s="3">
        <f>'(OMXS30-OMX)'!B233</f>
        <v>1562.72731741443</v>
      </c>
    </row>
    <row r="232" spans="1:5" x14ac:dyDescent="0.3">
      <c r="A232" s="101">
        <v>42779</v>
      </c>
      <c r="B232" s="3">
        <f>'BETS.B-SE'!B234</f>
        <v>65.018439999999998</v>
      </c>
      <c r="C232" s="3">
        <f>'KIND-SE'!B234</f>
        <v>78.099999999999994</v>
      </c>
      <c r="D232" s="3">
        <f>'LEO-SE'!B234</f>
        <v>40.6</v>
      </c>
      <c r="E232" s="3">
        <f>'(OMXS30-OMX)'!B234</f>
        <v>1572.1805154501301</v>
      </c>
    </row>
    <row r="233" spans="1:5" x14ac:dyDescent="0.3">
      <c r="A233" s="101">
        <v>42780</v>
      </c>
      <c r="B233" s="3">
        <f>'BETS.B-SE'!B235</f>
        <v>64.749759999999995</v>
      </c>
      <c r="C233" s="3">
        <f>'KIND-SE'!B235</f>
        <v>86.2</v>
      </c>
      <c r="D233" s="3">
        <f>'LEO-SE'!B235</f>
        <v>41.4</v>
      </c>
      <c r="E233" s="3">
        <f>'(OMXS30-OMX)'!B235</f>
        <v>1569.75453119332</v>
      </c>
    </row>
    <row r="234" spans="1:5" x14ac:dyDescent="0.3">
      <c r="A234" s="101">
        <v>42781</v>
      </c>
      <c r="B234" s="3">
        <f>'BETS.B-SE'!B236</f>
        <v>63.137740000000001</v>
      </c>
      <c r="C234" s="3">
        <f>'KIND-SE'!B236</f>
        <v>83.8</v>
      </c>
      <c r="D234" s="3">
        <f>'LEO-SE'!B236</f>
        <v>40</v>
      </c>
      <c r="E234" s="3">
        <f>'(OMXS30-OMX)'!B236</f>
        <v>1574.0226286346399</v>
      </c>
    </row>
    <row r="235" spans="1:5" x14ac:dyDescent="0.3">
      <c r="A235" s="101">
        <v>42782</v>
      </c>
      <c r="B235" s="3">
        <f>'BETS.B-SE'!B237</f>
        <v>63.291263999999998</v>
      </c>
      <c r="C235" s="3">
        <f>'KIND-SE'!B237</f>
        <v>82.1</v>
      </c>
      <c r="D235" s="3">
        <f>'LEO-SE'!B237</f>
        <v>39.799999999999997</v>
      </c>
      <c r="E235" s="3">
        <f>'(OMXS30-OMX)'!B237</f>
        <v>1576.32737521023</v>
      </c>
    </row>
    <row r="236" spans="1:5" x14ac:dyDescent="0.3">
      <c r="A236" s="101">
        <v>42783</v>
      </c>
      <c r="B236" s="3">
        <f>'BETS.B-SE'!B238</f>
        <v>63.060977999999999</v>
      </c>
      <c r="C236" s="3">
        <f>'KIND-SE'!B238</f>
        <v>81.3</v>
      </c>
      <c r="D236" s="3">
        <f>'LEO-SE'!B238</f>
        <v>41.9</v>
      </c>
      <c r="E236" s="3">
        <f>'(OMXS30-OMX)'!B238</f>
        <v>1570.58752499517</v>
      </c>
    </row>
    <row r="237" spans="1:5" x14ac:dyDescent="0.3">
      <c r="A237" s="101">
        <v>42786</v>
      </c>
      <c r="B237" s="3">
        <f>'BETS.B-SE'!B239</f>
        <v>62.984209999999997</v>
      </c>
      <c r="C237" s="3">
        <f>'KIND-SE'!B239</f>
        <v>82.9</v>
      </c>
      <c r="D237" s="3">
        <f>'LEO-SE'!B239</f>
        <v>41.9</v>
      </c>
      <c r="E237" s="3">
        <f>'(OMXS30-OMX)'!B239</f>
        <v>1576.3274525778099</v>
      </c>
    </row>
    <row r="238" spans="1:5" x14ac:dyDescent="0.3">
      <c r="A238" s="101">
        <v>42787</v>
      </c>
      <c r="B238" s="3">
        <f>'BETS.B-SE'!B240</f>
        <v>62.523636000000003</v>
      </c>
      <c r="C238" s="3">
        <f>'KIND-SE'!B240</f>
        <v>84.1</v>
      </c>
      <c r="D238" s="3">
        <f>'LEO-SE'!B240</f>
        <v>42.1</v>
      </c>
      <c r="E238" s="3">
        <f>'(OMXS30-OMX)'!B240</f>
        <v>1590.0864200296101</v>
      </c>
    </row>
    <row r="239" spans="1:5" x14ac:dyDescent="0.3">
      <c r="A239" s="101">
        <v>42788</v>
      </c>
      <c r="B239" s="3">
        <f>'BETS.B-SE'!B241</f>
        <v>62.254955000000002</v>
      </c>
      <c r="C239" s="3">
        <f>'KIND-SE'!B241</f>
        <v>83.55</v>
      </c>
      <c r="D239" s="3">
        <f>'LEO-SE'!B241</f>
        <v>42.5</v>
      </c>
      <c r="E239" s="3">
        <f>'(OMXS30-OMX)'!B241</f>
        <v>1582.1321802882001</v>
      </c>
    </row>
    <row r="240" spans="1:5" x14ac:dyDescent="0.3">
      <c r="A240" s="101">
        <v>42789</v>
      </c>
      <c r="B240" s="3">
        <f>'BETS.B-SE'!B242</f>
        <v>63.559944000000002</v>
      </c>
      <c r="C240" s="3">
        <f>'KIND-SE'!B242</f>
        <v>86.25</v>
      </c>
      <c r="D240" s="3">
        <f>'LEO-SE'!B242</f>
        <v>42.2</v>
      </c>
      <c r="E240" s="3">
        <f>'(OMXS30-OMX)'!B242</f>
        <v>1588.3035062256699</v>
      </c>
    </row>
    <row r="241" spans="1:5" x14ac:dyDescent="0.3">
      <c r="A241" s="101">
        <v>42790</v>
      </c>
      <c r="B241" s="3">
        <f>'BETS.B-SE'!B243</f>
        <v>62.562010000000001</v>
      </c>
      <c r="C241" s="3">
        <f>'KIND-SE'!B243</f>
        <v>85.95</v>
      </c>
      <c r="D241" s="3">
        <f>'LEO-SE'!B243</f>
        <v>42</v>
      </c>
      <c r="E241" s="3">
        <f>'(OMXS30-OMX)'!B243</f>
        <v>1569.8586772272899</v>
      </c>
    </row>
    <row r="242" spans="1:5" x14ac:dyDescent="0.3">
      <c r="A242" s="101">
        <v>42793</v>
      </c>
      <c r="B242" s="3">
        <f>'BETS.B-SE'!B244</f>
        <v>61.564082999999997</v>
      </c>
      <c r="C242" s="3">
        <f>'KIND-SE'!B244</f>
        <v>84.8</v>
      </c>
      <c r="D242" s="3">
        <f>'LEO-SE'!B244</f>
        <v>40.700000000000003</v>
      </c>
      <c r="E242" s="3">
        <f>'(OMXS30-OMX)'!B244</f>
        <v>1564.63204183327</v>
      </c>
    </row>
    <row r="243" spans="1:5" x14ac:dyDescent="0.3">
      <c r="A243" s="101">
        <v>42794</v>
      </c>
      <c r="B243" s="3">
        <f>'BETS.B-SE'!B245</f>
        <v>62.063046</v>
      </c>
      <c r="C243" s="3">
        <f>'KIND-SE'!B245</f>
        <v>84.6</v>
      </c>
      <c r="D243" s="3">
        <f>'LEO-SE'!B245</f>
        <v>41.6</v>
      </c>
      <c r="E243" s="3">
        <f>'(OMXS30-OMX)'!B245</f>
        <v>1570.1723854353299</v>
      </c>
    </row>
    <row r="244" spans="1:5" x14ac:dyDescent="0.3">
      <c r="A244" s="101">
        <v>42795</v>
      </c>
      <c r="B244" s="3">
        <f>'BETS.B-SE'!B246</f>
        <v>61.640858000000001</v>
      </c>
      <c r="C244" s="3">
        <f>'KIND-SE'!B246</f>
        <v>85.55</v>
      </c>
      <c r="D244" s="3">
        <f>'LEO-SE'!B246</f>
        <v>40.5</v>
      </c>
      <c r="E244" s="3">
        <f>'(OMXS30-OMX)'!B246</f>
        <v>1591.3727921077</v>
      </c>
    </row>
    <row r="245" spans="1:5" x14ac:dyDescent="0.3">
      <c r="A245" s="101">
        <v>42796</v>
      </c>
      <c r="B245" s="3">
        <f>'BETS.B-SE'!B247</f>
        <v>61.794387999999998</v>
      </c>
      <c r="C245" s="3">
        <f>'KIND-SE'!B247</f>
        <v>86.55</v>
      </c>
      <c r="D245" s="3">
        <f>'LEO-SE'!B247</f>
        <v>40.5</v>
      </c>
      <c r="E245" s="3">
        <f>'(OMXS30-OMX)'!B247</f>
        <v>1580.53305490767</v>
      </c>
    </row>
    <row r="246" spans="1:5" x14ac:dyDescent="0.3">
      <c r="A246" s="101">
        <v>42797</v>
      </c>
      <c r="B246" s="3">
        <f>'BETS.B-SE'!B248</f>
        <v>61.180275000000002</v>
      </c>
      <c r="C246" s="3">
        <f>'KIND-SE'!B248</f>
        <v>85.75</v>
      </c>
      <c r="D246" s="3">
        <f>'LEO-SE'!B248</f>
        <v>40.799999999999997</v>
      </c>
      <c r="E246" s="3">
        <f>'(OMXS30-OMX)'!B248</f>
        <v>1581.31590167998</v>
      </c>
    </row>
    <row r="247" spans="1:5" x14ac:dyDescent="0.3">
      <c r="A247" s="101">
        <v>42800</v>
      </c>
      <c r="B247" s="3">
        <f>'BETS.B-SE'!B249</f>
        <v>61.02675</v>
      </c>
      <c r="C247" s="3">
        <f>'KIND-SE'!B249</f>
        <v>86.9</v>
      </c>
      <c r="D247" s="3">
        <f>'LEO-SE'!B249</f>
        <v>41.2</v>
      </c>
      <c r="E247" s="3">
        <f>'(OMXS30-OMX)'!B249</f>
        <v>1575.52257830454</v>
      </c>
    </row>
    <row r="248" spans="1:5" x14ac:dyDescent="0.3">
      <c r="A248" s="101">
        <v>42801</v>
      </c>
      <c r="B248" s="3">
        <f>'BETS.B-SE'!B250</f>
        <v>61.794387999999998</v>
      </c>
      <c r="C248" s="3">
        <f>'KIND-SE'!B250</f>
        <v>87.3</v>
      </c>
      <c r="D248" s="3">
        <f>'LEO-SE'!B250</f>
        <v>40.700000000000003</v>
      </c>
      <c r="E248" s="3">
        <f>'(OMXS30-OMX)'!B250</f>
        <v>1575.76844099039</v>
      </c>
    </row>
    <row r="249" spans="1:5" x14ac:dyDescent="0.3">
      <c r="A249" s="101">
        <v>42802</v>
      </c>
      <c r="B249" s="3">
        <f>'BETS.B-SE'!B251</f>
        <v>60.911602000000002</v>
      </c>
      <c r="C249" s="3">
        <f>'KIND-SE'!B251</f>
        <v>87.5</v>
      </c>
      <c r="D249" s="3">
        <f>'LEO-SE'!B251</f>
        <v>40.6</v>
      </c>
      <c r="E249" s="3">
        <f>'(OMXS30-OMX)'!B251</f>
        <v>1578.2288570169801</v>
      </c>
    </row>
    <row r="250" spans="1:5" x14ac:dyDescent="0.3">
      <c r="A250" s="101">
        <v>42803</v>
      </c>
      <c r="B250" s="3">
        <f>'BETS.B-SE'!B252</f>
        <v>62.063046</v>
      </c>
      <c r="C250" s="3">
        <f>'KIND-SE'!B252</f>
        <v>87.7</v>
      </c>
      <c r="D250" s="3">
        <f>'LEO-SE'!B252</f>
        <v>40.700000000000003</v>
      </c>
      <c r="E250" s="3">
        <f>'(OMXS30-OMX)'!B252</f>
        <v>1583.72972368251</v>
      </c>
    </row>
    <row r="251" spans="1:5" x14ac:dyDescent="0.3">
      <c r="A251" s="101">
        <v>42804</v>
      </c>
      <c r="B251" s="3">
        <f>'BETS.B-SE'!B253</f>
        <v>62.139823999999997</v>
      </c>
      <c r="C251" s="3">
        <f>'KIND-SE'!B253</f>
        <v>88</v>
      </c>
      <c r="D251" s="3">
        <f>'LEO-SE'!B253</f>
        <v>41.1</v>
      </c>
      <c r="E251" s="3">
        <f>'(OMXS30-OMX)'!B253</f>
        <v>1587.927557278</v>
      </c>
    </row>
    <row r="252" spans="1:5" x14ac:dyDescent="0.3">
      <c r="A252" s="101">
        <v>42807</v>
      </c>
      <c r="B252" s="3">
        <f>'BETS.B-SE'!B254</f>
        <v>62.293340000000001</v>
      </c>
      <c r="C252" s="3">
        <f>'KIND-SE'!B254</f>
        <v>88.55</v>
      </c>
      <c r="D252" s="3">
        <f>'LEO-SE'!B254</f>
        <v>40.6</v>
      </c>
      <c r="E252" s="3">
        <f>'(OMXS30-OMX)'!B254</f>
        <v>1594.7099639112801</v>
      </c>
    </row>
    <row r="253" spans="1:5" x14ac:dyDescent="0.3">
      <c r="A253" s="101">
        <v>42808</v>
      </c>
      <c r="B253" s="3">
        <f>'BETS.B-SE'!B255</f>
        <v>60.949986000000003</v>
      </c>
      <c r="C253" s="3">
        <f>'KIND-SE'!B255</f>
        <v>87.6</v>
      </c>
      <c r="D253" s="3">
        <f>'LEO-SE'!B255</f>
        <v>41</v>
      </c>
      <c r="E253" s="3">
        <f>'(OMXS30-OMX)'!B255</f>
        <v>1586.0002018303101</v>
      </c>
    </row>
    <row r="254" spans="1:5" x14ac:dyDescent="0.3">
      <c r="A254" s="101">
        <v>42809</v>
      </c>
      <c r="B254" s="3">
        <f>'BETS.B-SE'!B256</f>
        <v>60.335880000000003</v>
      </c>
      <c r="C254" s="3">
        <f>'KIND-SE'!B256</f>
        <v>88</v>
      </c>
      <c r="D254" s="3">
        <f>'LEO-SE'!B256</f>
        <v>41.2</v>
      </c>
      <c r="E254" s="3">
        <f>'(OMXS30-OMX)'!B256</f>
        <v>1588.88872946725</v>
      </c>
    </row>
    <row r="255" spans="1:5" x14ac:dyDescent="0.3">
      <c r="A255" s="101">
        <v>42810</v>
      </c>
      <c r="B255" s="3">
        <f>'BETS.B-SE'!B257</f>
        <v>59.875300000000003</v>
      </c>
      <c r="C255" s="3">
        <f>'KIND-SE'!B257</f>
        <v>87</v>
      </c>
      <c r="D255" s="3">
        <f>'LEO-SE'!B257</f>
        <v>40.6</v>
      </c>
      <c r="E255" s="3">
        <f>'(OMXS30-OMX)'!B257</f>
        <v>1593.25362060558</v>
      </c>
    </row>
    <row r="256" spans="1:5" x14ac:dyDescent="0.3">
      <c r="A256" s="101">
        <v>42811</v>
      </c>
      <c r="B256" s="3">
        <f>'BETS.B-SE'!B258</f>
        <v>59.491486000000002</v>
      </c>
      <c r="C256" s="3">
        <f>'KIND-SE'!B258</f>
        <v>86.95</v>
      </c>
      <c r="D256" s="3">
        <f>'LEO-SE'!B258</f>
        <v>40.4</v>
      </c>
      <c r="E256" s="3">
        <f>'(OMXS30-OMX)'!B258</f>
        <v>1584.9697659332401</v>
      </c>
    </row>
    <row r="257" spans="1:5" x14ac:dyDescent="0.3">
      <c r="A257" s="101">
        <v>42814</v>
      </c>
      <c r="B257" s="3">
        <f>'BETS.B-SE'!B259</f>
        <v>59.645007999999997</v>
      </c>
      <c r="C257" s="3">
        <f>'KIND-SE'!B259</f>
        <v>86.9</v>
      </c>
      <c r="D257" s="3">
        <f>'LEO-SE'!B259</f>
        <v>40.299999999999997</v>
      </c>
      <c r="E257" s="3">
        <f>'(OMXS30-OMX)'!B259</f>
        <v>1583.2538982036001</v>
      </c>
    </row>
    <row r="258" spans="1:5" x14ac:dyDescent="0.3">
      <c r="A258" s="101">
        <v>42815</v>
      </c>
      <c r="B258" s="3">
        <f>'BETS.B-SE'!B260</f>
        <v>57.380496999999998</v>
      </c>
      <c r="C258" s="3">
        <f>'KIND-SE'!B260</f>
        <v>83.75</v>
      </c>
      <c r="D258" s="3">
        <f>'LEO-SE'!B260</f>
        <v>39.4</v>
      </c>
      <c r="E258" s="3">
        <f>'(OMXS30-OMX)'!B260</f>
        <v>1570.87696451805</v>
      </c>
    </row>
    <row r="259" spans="1:5" x14ac:dyDescent="0.3">
      <c r="A259" s="101">
        <v>42816</v>
      </c>
      <c r="B259" s="3">
        <f>'BETS.B-SE'!B261</f>
        <v>56.881535</v>
      </c>
      <c r="C259" s="3">
        <f>'KIND-SE'!B261</f>
        <v>83.1</v>
      </c>
      <c r="D259" s="3">
        <f>'LEO-SE'!B261</f>
        <v>39.4</v>
      </c>
      <c r="E259" s="3">
        <f>'(OMXS30-OMX)'!B261</f>
        <v>1562.9613048302899</v>
      </c>
    </row>
    <row r="260" spans="1:5" x14ac:dyDescent="0.3">
      <c r="A260" s="101">
        <v>42817</v>
      </c>
      <c r="B260" s="3">
        <f>'BETS.B-SE'!B262</f>
        <v>58.071370000000002</v>
      </c>
      <c r="C260" s="3">
        <f>'KIND-SE'!B262</f>
        <v>87.55</v>
      </c>
      <c r="D260" s="3">
        <f>'LEO-SE'!B262</f>
        <v>37.9</v>
      </c>
      <c r="E260" s="3">
        <f>'(OMXS30-OMX)'!B262</f>
        <v>1581.2849363278599</v>
      </c>
    </row>
    <row r="261" spans="1:5" x14ac:dyDescent="0.3">
      <c r="A261" s="101">
        <v>42818</v>
      </c>
      <c r="B261" s="3">
        <f>'BETS.B-SE'!B263</f>
        <v>57.418877000000002</v>
      </c>
      <c r="C261" s="3">
        <f>'KIND-SE'!B263</f>
        <v>86.8</v>
      </c>
      <c r="D261" s="3">
        <f>'LEO-SE'!B263</f>
        <v>37.6</v>
      </c>
      <c r="E261" s="3">
        <f>'(OMXS30-OMX)'!B263</f>
        <v>1579.6984726701501</v>
      </c>
    </row>
    <row r="262" spans="1:5" x14ac:dyDescent="0.3">
      <c r="A262" s="101">
        <v>42821</v>
      </c>
      <c r="B262" s="3">
        <f>'BETS.B-SE'!B264</f>
        <v>57.303739999999998</v>
      </c>
      <c r="C262" s="3">
        <f>'KIND-SE'!B264</f>
        <v>86.4</v>
      </c>
      <c r="D262" s="3">
        <f>'LEO-SE'!B264</f>
        <v>37.1</v>
      </c>
      <c r="E262" s="3">
        <f>'(OMXS30-OMX)'!B264</f>
        <v>1574.51084497791</v>
      </c>
    </row>
    <row r="263" spans="1:5" x14ac:dyDescent="0.3">
      <c r="A263" s="101">
        <v>42822</v>
      </c>
      <c r="B263" s="3">
        <f>'BETS.B-SE'!B265</f>
        <v>56.958300000000001</v>
      </c>
      <c r="C263" s="3">
        <f>'KIND-SE'!B265</f>
        <v>86.75</v>
      </c>
      <c r="D263" s="3">
        <f>'LEO-SE'!B265</f>
        <v>37</v>
      </c>
      <c r="E263" s="3">
        <f>'(OMXS30-OMX)'!B265</f>
        <v>1580.08856826432</v>
      </c>
    </row>
    <row r="264" spans="1:5" x14ac:dyDescent="0.3">
      <c r="A264" s="101">
        <v>42823</v>
      </c>
      <c r="B264" s="3">
        <f>'BETS.B-SE'!B266</f>
        <v>58.301654999999997</v>
      </c>
      <c r="C264" s="3">
        <f>'KIND-SE'!B266</f>
        <v>88.85</v>
      </c>
      <c r="D264" s="3">
        <f>'LEO-SE'!B266</f>
        <v>38</v>
      </c>
      <c r="E264" s="3">
        <f>'(OMXS30-OMX)'!B266</f>
        <v>1584.4303123438699</v>
      </c>
    </row>
    <row r="265" spans="1:5" x14ac:dyDescent="0.3">
      <c r="A265" s="101">
        <v>42824</v>
      </c>
      <c r="B265" s="3">
        <f>'BETS.B-SE'!B267</f>
        <v>59.414726000000002</v>
      </c>
      <c r="C265" s="3">
        <f>'KIND-SE'!B267</f>
        <v>90.5</v>
      </c>
      <c r="D265" s="3">
        <f>'LEO-SE'!B267</f>
        <v>37.5</v>
      </c>
      <c r="E265" s="3">
        <f>'(OMXS30-OMX)'!B267</f>
        <v>1583.88218338252</v>
      </c>
    </row>
    <row r="266" spans="1:5" x14ac:dyDescent="0.3">
      <c r="A266" s="101">
        <v>42825</v>
      </c>
      <c r="B266" s="3">
        <f>'BETS.B-SE'!B268</f>
        <v>59.875300000000003</v>
      </c>
      <c r="C266" s="3">
        <f>'KIND-SE'!B268</f>
        <v>92.9</v>
      </c>
      <c r="D266" s="3">
        <f>'LEO-SE'!B268</f>
        <v>39.4</v>
      </c>
      <c r="E266" s="3">
        <f>'(OMXS30-OMX)'!B268</f>
        <v>1587.6263670813901</v>
      </c>
    </row>
    <row r="267" spans="1:5" x14ac:dyDescent="0.3">
      <c r="A267" s="101">
        <v>42828</v>
      </c>
      <c r="B267" s="3">
        <f>'BETS.B-SE'!B269</f>
        <v>59.299571999999998</v>
      </c>
      <c r="C267" s="3">
        <f>'KIND-SE'!B269</f>
        <v>92.75</v>
      </c>
      <c r="D267" s="3">
        <f>'LEO-SE'!B269</f>
        <v>39.299999999999997</v>
      </c>
      <c r="E267" s="3">
        <f>'(OMXS30-OMX)'!B269</f>
        <v>1571.40885905339</v>
      </c>
    </row>
    <row r="268" spans="1:5" x14ac:dyDescent="0.3">
      <c r="A268" s="101">
        <v>42829</v>
      </c>
      <c r="B268" s="3">
        <f>'BETS.B-SE'!B270</f>
        <v>58.877377000000003</v>
      </c>
      <c r="C268" s="3">
        <f>'KIND-SE'!B270</f>
        <v>93.15</v>
      </c>
      <c r="D268" s="3">
        <f>'LEO-SE'!B270</f>
        <v>38.4</v>
      </c>
      <c r="E268" s="3">
        <f>'(OMXS30-OMX)'!B270</f>
        <v>1567.3035461556201</v>
      </c>
    </row>
    <row r="269" spans="1:5" x14ac:dyDescent="0.3">
      <c r="A269" s="101">
        <v>42830</v>
      </c>
      <c r="B269" s="3">
        <f>'BETS.B-SE'!B271</f>
        <v>58.954149999999998</v>
      </c>
      <c r="C269" s="3">
        <f>'KIND-SE'!B271</f>
        <v>93.5</v>
      </c>
      <c r="D269" s="3">
        <f>'LEO-SE'!B271</f>
        <v>38.6</v>
      </c>
      <c r="E269" s="3">
        <f>'(OMXS30-OMX)'!B271</f>
        <v>1558.5561319061801</v>
      </c>
    </row>
    <row r="270" spans="1:5" x14ac:dyDescent="0.3">
      <c r="A270" s="101">
        <v>42831</v>
      </c>
      <c r="B270" s="3">
        <f>'BETS.B-SE'!B272</f>
        <v>58.877377000000003</v>
      </c>
      <c r="C270" s="3">
        <f>'KIND-SE'!B272</f>
        <v>92.25</v>
      </c>
      <c r="D270" s="3">
        <f>'LEO-SE'!B272</f>
        <v>39.299999999999997</v>
      </c>
      <c r="E270" s="3">
        <f>'(OMXS30-OMX)'!B272</f>
        <v>1564.05195556434</v>
      </c>
    </row>
    <row r="271" spans="1:5" x14ac:dyDescent="0.3">
      <c r="A271" s="101">
        <v>42832</v>
      </c>
      <c r="B271" s="3">
        <f>'BETS.B-SE'!B273</f>
        <v>59.721780000000003</v>
      </c>
      <c r="C271" s="3">
        <f>'KIND-SE'!B273</f>
        <v>92</v>
      </c>
      <c r="D271" s="3">
        <f>'LEO-SE'!B273</f>
        <v>38.6</v>
      </c>
      <c r="E271" s="3">
        <f>'(OMXS30-OMX)'!B273</f>
        <v>1569.67089681109</v>
      </c>
    </row>
    <row r="272" spans="1:5" x14ac:dyDescent="0.3">
      <c r="A272" s="101">
        <v>42835</v>
      </c>
      <c r="B272" s="3">
        <f>'BETS.B-SE'!B274</f>
        <v>59.491486000000002</v>
      </c>
      <c r="C272" s="3">
        <f>'KIND-SE'!B274</f>
        <v>93.15</v>
      </c>
      <c r="D272" s="3">
        <f>'LEO-SE'!B274</f>
        <v>38.200000000000003</v>
      </c>
      <c r="E272" s="3">
        <f>'(OMXS30-OMX)'!B274</f>
        <v>1572.4680628472099</v>
      </c>
    </row>
    <row r="273" spans="1:5" x14ac:dyDescent="0.3">
      <c r="A273" s="101">
        <v>42836</v>
      </c>
      <c r="B273" s="3">
        <f>'BETS.B-SE'!B275</f>
        <v>58.992527000000003</v>
      </c>
      <c r="C273" s="3">
        <f>'KIND-SE'!B275</f>
        <v>92.15</v>
      </c>
      <c r="D273" s="3">
        <f>'LEO-SE'!B275</f>
        <v>37.9</v>
      </c>
      <c r="E273" s="3">
        <f>'(OMXS30-OMX)'!B275</f>
        <v>1570.9125747288199</v>
      </c>
    </row>
    <row r="274" spans="1:5" x14ac:dyDescent="0.3">
      <c r="A274" s="101">
        <v>42837</v>
      </c>
      <c r="B274" s="3">
        <f>'BETS.B-SE'!B276</f>
        <v>59.337963000000002</v>
      </c>
      <c r="C274" s="3">
        <f>'KIND-SE'!B276</f>
        <v>93.3</v>
      </c>
      <c r="D274" s="3">
        <f>'LEO-SE'!B276</f>
        <v>38</v>
      </c>
      <c r="E274" s="3">
        <f>'(OMXS30-OMX)'!B276</f>
        <v>1575.0176931988599</v>
      </c>
    </row>
    <row r="275" spans="1:5" x14ac:dyDescent="0.3">
      <c r="A275" s="101">
        <v>42838</v>
      </c>
      <c r="B275" s="3">
        <f>'BETS.B-SE'!B277</f>
        <v>59.568249999999999</v>
      </c>
      <c r="C275" s="3">
        <f>'KIND-SE'!B277</f>
        <v>93.15</v>
      </c>
      <c r="D275" s="3">
        <f>'LEO-SE'!B277</f>
        <v>38.700000000000003</v>
      </c>
      <c r="E275" s="3">
        <f>'(OMXS30-OMX)'!B277</f>
        <v>1572.8122075394499</v>
      </c>
    </row>
    <row r="276" spans="1:5" x14ac:dyDescent="0.3">
      <c r="A276" s="101">
        <v>42843</v>
      </c>
      <c r="B276" s="3">
        <f>'BETS.B-SE'!B278</f>
        <v>59.606636000000002</v>
      </c>
      <c r="C276" s="3">
        <f>'KIND-SE'!B278</f>
        <v>93.35</v>
      </c>
      <c r="D276" s="3">
        <f>'LEO-SE'!B278</f>
        <v>38.5</v>
      </c>
      <c r="E276" s="3">
        <f>'(OMXS30-OMX)'!B278</f>
        <v>1557.2082467525399</v>
      </c>
    </row>
    <row r="277" spans="1:5" x14ac:dyDescent="0.3">
      <c r="A277" s="101">
        <v>42844</v>
      </c>
      <c r="B277" s="3">
        <f>'BETS.B-SE'!B279</f>
        <v>60.911602000000002</v>
      </c>
      <c r="C277" s="3">
        <f>'KIND-SE'!B279</f>
        <v>94.05</v>
      </c>
      <c r="D277" s="3">
        <f>'LEO-SE'!B279</f>
        <v>39.299999999999997</v>
      </c>
      <c r="E277" s="3">
        <f>'(OMXS30-OMX)'!B279</f>
        <v>1565.7305564134799</v>
      </c>
    </row>
    <row r="278" spans="1:5" x14ac:dyDescent="0.3">
      <c r="A278" s="101">
        <v>42845</v>
      </c>
      <c r="B278" s="3">
        <f>'BETS.B-SE'!B280</f>
        <v>60.949986000000003</v>
      </c>
      <c r="C278" s="3">
        <f>'KIND-SE'!B280</f>
        <v>94.75</v>
      </c>
      <c r="D278" s="3">
        <f>'LEO-SE'!B280</f>
        <v>39.4</v>
      </c>
      <c r="E278" s="3">
        <f>'(OMXS30-OMX)'!B280</f>
        <v>1568.73899664846</v>
      </c>
    </row>
    <row r="279" spans="1:5" x14ac:dyDescent="0.3">
      <c r="A279" s="101">
        <v>42846</v>
      </c>
      <c r="B279" s="3">
        <f>'BETS.B-SE'!B281</f>
        <v>59.913691999999998</v>
      </c>
      <c r="C279" s="3">
        <f>'KIND-SE'!B281</f>
        <v>93.45</v>
      </c>
      <c r="D279" s="3">
        <f>'LEO-SE'!B281</f>
        <v>40</v>
      </c>
      <c r="E279" s="3">
        <f>'(OMXS30-OMX)'!B281</f>
        <v>1573.2453084354099</v>
      </c>
    </row>
    <row r="280" spans="1:5" x14ac:dyDescent="0.3">
      <c r="A280" s="101">
        <v>42849</v>
      </c>
      <c r="B280" s="3">
        <f>'BETS.B-SE'!B282</f>
        <v>60.412635999999999</v>
      </c>
      <c r="C280" s="3">
        <f>'KIND-SE'!B282</f>
        <v>93.85</v>
      </c>
      <c r="D280" s="3">
        <f>'LEO-SE'!B282</f>
        <v>40.700000000000003</v>
      </c>
      <c r="E280" s="3">
        <f>'(OMXS30-OMX)'!B282</f>
        <v>1609.26783476481</v>
      </c>
    </row>
    <row r="281" spans="1:5" x14ac:dyDescent="0.3">
      <c r="A281" s="101">
        <v>42850</v>
      </c>
      <c r="B281" s="3">
        <f>'BETS.B-SE'!B283</f>
        <v>60.412635999999999</v>
      </c>
      <c r="C281" s="3">
        <f>'KIND-SE'!B283</f>
        <v>95</v>
      </c>
      <c r="D281" s="3">
        <f>'LEO-SE'!B283</f>
        <v>40.5</v>
      </c>
      <c r="E281" s="3">
        <f>'(OMXS30-OMX)'!B283</f>
        <v>1617.04752218932</v>
      </c>
    </row>
    <row r="282" spans="1:5" x14ac:dyDescent="0.3">
      <c r="A282" s="101">
        <v>42851</v>
      </c>
      <c r="B282" s="3">
        <f>'BETS.B-SE'!B284</f>
        <v>61.372172999999997</v>
      </c>
      <c r="C282" s="3">
        <f>'KIND-SE'!B284</f>
        <v>91</v>
      </c>
      <c r="D282" s="3">
        <f>'LEO-SE'!B284</f>
        <v>40.200000000000003</v>
      </c>
      <c r="E282" s="3">
        <f>'(OMXS30-OMX)'!B284</f>
        <v>1620.2801194512899</v>
      </c>
    </row>
    <row r="283" spans="1:5" x14ac:dyDescent="0.3">
      <c r="A283" s="101">
        <v>42852</v>
      </c>
      <c r="B283" s="3">
        <f>'BETS.B-SE'!B285</f>
        <v>57.879460000000002</v>
      </c>
      <c r="C283" s="3">
        <f>'KIND-SE'!B285</f>
        <v>91.25</v>
      </c>
      <c r="D283" s="3">
        <f>'LEO-SE'!B285</f>
        <v>40</v>
      </c>
      <c r="E283" s="3">
        <f>'(OMXS30-OMX)'!B285</f>
        <v>1616.5803265299101</v>
      </c>
    </row>
    <row r="284" spans="1:5" x14ac:dyDescent="0.3">
      <c r="A284" s="101">
        <v>42853</v>
      </c>
      <c r="B284" s="3">
        <f>'BETS.B-SE'!B286</f>
        <v>58.109740000000002</v>
      </c>
      <c r="C284" s="3">
        <f>'KIND-SE'!B286</f>
        <v>91.85</v>
      </c>
      <c r="D284" s="3">
        <f>'LEO-SE'!B286</f>
        <v>40.299999999999997</v>
      </c>
      <c r="E284" s="3">
        <f>'(OMXS30-OMX)'!B286</f>
        <v>1626.99431617504</v>
      </c>
    </row>
    <row r="285" spans="1:5" x14ac:dyDescent="0.3">
      <c r="A285" s="101">
        <v>42857</v>
      </c>
      <c r="B285" s="3">
        <f>'BETS.B-SE'!B287</f>
        <v>57.879460000000002</v>
      </c>
      <c r="C285" s="3">
        <f>'KIND-SE'!B287</f>
        <v>91.8</v>
      </c>
      <c r="D285" s="3">
        <f>'LEO-SE'!B287</f>
        <v>39.299999999999997</v>
      </c>
      <c r="E285" s="3">
        <f>'(OMXS30-OMX)'!B287</f>
        <v>1636.5078961233701</v>
      </c>
    </row>
    <row r="286" spans="1:5" x14ac:dyDescent="0.3">
      <c r="A286" s="101">
        <v>42858</v>
      </c>
      <c r="B286" s="3">
        <f>'BETS.B-SE'!B288</f>
        <v>57.073444000000002</v>
      </c>
      <c r="C286" s="3">
        <f>'KIND-SE'!B288</f>
        <v>91.6</v>
      </c>
      <c r="D286" s="3">
        <f>'LEO-SE'!B288</f>
        <v>42.3</v>
      </c>
      <c r="E286" s="3">
        <f>'(OMXS30-OMX)'!B288</f>
        <v>1633.98682613501</v>
      </c>
    </row>
    <row r="287" spans="1:5" x14ac:dyDescent="0.3">
      <c r="A287" s="101">
        <v>42859</v>
      </c>
      <c r="B287" s="3">
        <f>'BETS.B-SE'!B289</f>
        <v>58.531948</v>
      </c>
      <c r="C287" s="3">
        <f>'KIND-SE'!B289</f>
        <v>94.05</v>
      </c>
      <c r="D287" s="3">
        <f>'LEO-SE'!B289</f>
        <v>46.3</v>
      </c>
      <c r="E287" s="3">
        <f>'(OMXS30-OMX)'!B289</f>
        <v>1638.3311589273101</v>
      </c>
    </row>
    <row r="288" spans="1:5" x14ac:dyDescent="0.3">
      <c r="A288" s="101">
        <v>42860</v>
      </c>
      <c r="B288" s="3">
        <f>'BETS.B-SE'!B290</f>
        <v>58.109740000000002</v>
      </c>
      <c r="C288" s="3">
        <f>'KIND-SE'!B290</f>
        <v>93</v>
      </c>
      <c r="D288" s="3">
        <f>'LEO-SE'!B290</f>
        <v>47</v>
      </c>
      <c r="E288" s="3">
        <f>'(OMXS30-OMX)'!B290</f>
        <v>1642.0385856877599</v>
      </c>
    </row>
    <row r="289" spans="1:5" x14ac:dyDescent="0.3">
      <c r="A289" s="101">
        <v>42863</v>
      </c>
      <c r="B289" s="3">
        <f>'BETS.B-SE'!B291</f>
        <v>58.224899999999998</v>
      </c>
      <c r="C289" s="3">
        <f>'KIND-SE'!B291</f>
        <v>92.55</v>
      </c>
      <c r="D289" s="3">
        <f>'LEO-SE'!B291</f>
        <v>49.2</v>
      </c>
      <c r="E289" s="3">
        <f>'(OMXS30-OMX)'!B291</f>
        <v>1639.4937688843099</v>
      </c>
    </row>
    <row r="290" spans="1:5" x14ac:dyDescent="0.3">
      <c r="A290" s="101">
        <v>42864</v>
      </c>
      <c r="B290" s="3">
        <f>'BETS.B-SE'!B292</f>
        <v>58.838996999999999</v>
      </c>
      <c r="C290" s="3">
        <f>'KIND-SE'!B292</f>
        <v>93.15</v>
      </c>
      <c r="D290" s="3">
        <f>'LEO-SE'!B292</f>
        <v>49.8</v>
      </c>
      <c r="E290" s="3">
        <f>'(OMXS30-OMX)'!B292</f>
        <v>1653.10805478623</v>
      </c>
    </row>
    <row r="291" spans="1:5" x14ac:dyDescent="0.3">
      <c r="A291" s="101">
        <v>42865</v>
      </c>
      <c r="B291" s="3">
        <f>'BETS.B-SE'!B293</f>
        <v>60.489409999999999</v>
      </c>
      <c r="C291" s="3">
        <f>'KIND-SE'!B293</f>
        <v>94.75</v>
      </c>
      <c r="D291" s="3">
        <f>'LEO-SE'!B293</f>
        <v>50.75</v>
      </c>
      <c r="E291" s="3">
        <f>'(OMXS30-OMX)'!B293</f>
        <v>1649.64687603877</v>
      </c>
    </row>
    <row r="292" spans="1:5" x14ac:dyDescent="0.3">
      <c r="A292" s="101">
        <v>42866</v>
      </c>
      <c r="B292" s="3">
        <f>'BETS.B-SE'!B294</f>
        <v>59.146056999999999</v>
      </c>
      <c r="C292" s="3">
        <f>'KIND-SE'!B294</f>
        <v>94</v>
      </c>
      <c r="D292" s="3">
        <f>'LEO-SE'!B294</f>
        <v>49.7</v>
      </c>
      <c r="E292" s="3">
        <f>'(OMXS30-OMX)'!B294</f>
        <v>1642.0184555766</v>
      </c>
    </row>
    <row r="293" spans="1:5" x14ac:dyDescent="0.3">
      <c r="A293" s="101">
        <v>42867</v>
      </c>
      <c r="B293" s="3">
        <f>'BETS.B-SE'!B295</f>
        <v>59.414726000000002</v>
      </c>
      <c r="C293" s="3">
        <f>'KIND-SE'!B295</f>
        <v>94.25</v>
      </c>
      <c r="D293" s="3">
        <f>'LEO-SE'!B295</f>
        <v>49.9</v>
      </c>
      <c r="E293" s="3">
        <f>'(OMXS30-OMX)'!B295</f>
        <v>1646.45304421387</v>
      </c>
    </row>
    <row r="294" spans="1:5" x14ac:dyDescent="0.3">
      <c r="A294" s="101">
        <v>42870</v>
      </c>
      <c r="B294" s="3">
        <f>'BETS.B-SE'!B296</f>
        <v>58.531948</v>
      </c>
      <c r="C294" s="3">
        <f>'KIND-SE'!B296</f>
        <v>92.95</v>
      </c>
      <c r="D294" s="3">
        <f>'LEO-SE'!B296</f>
        <v>49.5</v>
      </c>
      <c r="E294" s="3">
        <f>'(OMXS30-OMX)'!B296</f>
        <v>1649.8437828698</v>
      </c>
    </row>
    <row r="295" spans="1:5" x14ac:dyDescent="0.3">
      <c r="A295" s="101">
        <v>42871</v>
      </c>
      <c r="B295" s="3">
        <f>'BETS.B-SE'!B297</f>
        <v>58.071370000000002</v>
      </c>
      <c r="C295" s="3">
        <f>'KIND-SE'!B297</f>
        <v>92.55</v>
      </c>
      <c r="D295" s="3">
        <f>'LEO-SE'!B297</f>
        <v>49.5</v>
      </c>
      <c r="E295" s="3">
        <f>'(OMXS30-OMX)'!B297</f>
        <v>1653.05556415664</v>
      </c>
    </row>
    <row r="296" spans="1:5" x14ac:dyDescent="0.3">
      <c r="A296" s="101">
        <v>42872</v>
      </c>
      <c r="B296" s="3">
        <f>'BETS.B-SE'!B298</f>
        <v>58.531948</v>
      </c>
      <c r="C296" s="3">
        <f>'KIND-SE'!B298</f>
        <v>88.75</v>
      </c>
      <c r="D296" s="3">
        <f>'LEO-SE'!B298</f>
        <v>50.75</v>
      </c>
      <c r="E296" s="3">
        <f>'(OMXS30-OMX)'!B298</f>
        <v>1628.36602119636</v>
      </c>
    </row>
    <row r="297" spans="1:5" x14ac:dyDescent="0.3">
      <c r="A297" s="101">
        <v>42873</v>
      </c>
      <c r="B297" s="3">
        <f>'BETS.B-SE'!B299</f>
        <v>59.107666000000002</v>
      </c>
      <c r="C297" s="3">
        <f>'KIND-SE'!B299</f>
        <v>88.95</v>
      </c>
      <c r="D297" s="3">
        <f>'LEO-SE'!B299</f>
        <v>49.2</v>
      </c>
      <c r="E297" s="3">
        <f>'(OMXS30-OMX)'!B299</f>
        <v>1615.2691365763801</v>
      </c>
    </row>
    <row r="298" spans="1:5" x14ac:dyDescent="0.3">
      <c r="A298" s="101">
        <v>42874</v>
      </c>
      <c r="B298" s="3">
        <f>'BETS.B-SE'!B300</f>
        <v>61.67924</v>
      </c>
      <c r="C298" s="3">
        <f>'KIND-SE'!B300</f>
        <v>90</v>
      </c>
      <c r="D298" s="3">
        <f>'LEO-SE'!B300</f>
        <v>50.25</v>
      </c>
      <c r="E298" s="3">
        <f>'(OMXS30-OMX)'!B300</f>
        <v>1629.2063925176701</v>
      </c>
    </row>
    <row r="299" spans="1:5" x14ac:dyDescent="0.3">
      <c r="A299" s="101">
        <v>42877</v>
      </c>
      <c r="B299" s="3">
        <f>'BETS.B-SE'!B301</f>
        <v>61.410559999999997</v>
      </c>
      <c r="C299" s="3">
        <f>'KIND-SE'!B301</f>
        <v>89.5</v>
      </c>
      <c r="D299" s="3">
        <f>'LEO-SE'!B301</f>
        <v>50.75</v>
      </c>
      <c r="E299" s="3">
        <f>'(OMXS30-OMX)'!B301</f>
        <v>1629.2120095929299</v>
      </c>
    </row>
    <row r="300" spans="1:5" x14ac:dyDescent="0.3">
      <c r="A300" s="101">
        <v>42878</v>
      </c>
      <c r="B300" s="3">
        <f>'BETS.B-SE'!B302</f>
        <v>61.909526999999997</v>
      </c>
      <c r="C300" s="3">
        <f>'KIND-SE'!B302</f>
        <v>90.1</v>
      </c>
      <c r="D300" s="3">
        <f>'LEO-SE'!B302</f>
        <v>52</v>
      </c>
      <c r="E300" s="3">
        <f>'(OMXS30-OMX)'!B302</f>
        <v>1641.7053914559699</v>
      </c>
    </row>
    <row r="301" spans="1:5" x14ac:dyDescent="0.3">
      <c r="A301" s="101">
        <v>42879</v>
      </c>
      <c r="B301" s="3">
        <f>'BETS.B-SE'!B303</f>
        <v>64.568969999999993</v>
      </c>
      <c r="C301" s="3">
        <f>'KIND-SE'!B303</f>
        <v>90.9</v>
      </c>
      <c r="D301" s="3">
        <f>'LEO-SE'!B303</f>
        <v>52.75</v>
      </c>
      <c r="E301" s="3">
        <f>'(OMXS30-OMX)'!B303</f>
        <v>1638.8899307962799</v>
      </c>
    </row>
    <row r="302" spans="1:5" x14ac:dyDescent="0.3">
      <c r="A302" s="101">
        <v>42881</v>
      </c>
      <c r="B302" s="3">
        <f>'BETS.B-SE'!B304</f>
        <v>66.037369999999996</v>
      </c>
      <c r="C302" s="3">
        <f>'KIND-SE'!B304</f>
        <v>90.85</v>
      </c>
      <c r="D302" s="3">
        <f>'LEO-SE'!B304</f>
        <v>53.75</v>
      </c>
      <c r="E302" s="3">
        <f>'(OMXS30-OMX)'!B304</f>
        <v>1635.7729271943299</v>
      </c>
    </row>
    <row r="303" spans="1:5" x14ac:dyDescent="0.3">
      <c r="A303" s="101">
        <v>42884</v>
      </c>
      <c r="B303" s="3">
        <f>'BETS.B-SE'!B305</f>
        <v>63.222940000000001</v>
      </c>
      <c r="C303" s="3">
        <f>'KIND-SE'!B305</f>
        <v>91.2</v>
      </c>
      <c r="D303" s="3">
        <f>'LEO-SE'!B305</f>
        <v>57.5</v>
      </c>
      <c r="E303" s="3">
        <f>'(OMXS30-OMX)'!B305</f>
        <v>1631.9144978317599</v>
      </c>
    </row>
    <row r="304" spans="1:5" x14ac:dyDescent="0.3">
      <c r="A304" s="101">
        <v>42885</v>
      </c>
      <c r="B304" s="3">
        <f>'BETS.B-SE'!B306</f>
        <v>65.38476</v>
      </c>
      <c r="C304" s="3">
        <f>'KIND-SE'!B306</f>
        <v>91.1</v>
      </c>
      <c r="D304" s="3">
        <f>'LEO-SE'!B306</f>
        <v>58.25</v>
      </c>
      <c r="E304" s="3">
        <f>'(OMXS30-OMX)'!B306</f>
        <v>1639.73637930973</v>
      </c>
    </row>
    <row r="305" spans="1:5" x14ac:dyDescent="0.3">
      <c r="A305" s="101">
        <v>42886</v>
      </c>
      <c r="B305" s="3">
        <f>'BETS.B-SE'!B307</f>
        <v>64.650540000000007</v>
      </c>
      <c r="C305" s="3">
        <f>'KIND-SE'!B307</f>
        <v>93.35</v>
      </c>
      <c r="D305" s="3">
        <f>'LEO-SE'!B307</f>
        <v>59.25</v>
      </c>
      <c r="E305" s="3">
        <f>'(OMXS30-OMX)'!B307</f>
        <v>1639.1091606513701</v>
      </c>
    </row>
    <row r="306" spans="1:5" x14ac:dyDescent="0.3">
      <c r="A306" s="101">
        <v>42887</v>
      </c>
      <c r="B306" s="3">
        <f>'BETS.B-SE'!B308</f>
        <v>64.283450000000002</v>
      </c>
      <c r="C306" s="3">
        <f>'KIND-SE'!B308</f>
        <v>93.9</v>
      </c>
      <c r="D306" s="3">
        <f>'LEO-SE'!B308</f>
        <v>58.5</v>
      </c>
      <c r="E306" s="3">
        <f>'(OMXS30-OMX)'!B308</f>
        <v>1641.3222854513499</v>
      </c>
    </row>
    <row r="307" spans="1:5" x14ac:dyDescent="0.3">
      <c r="A307" s="101">
        <v>42888</v>
      </c>
      <c r="B307" s="3">
        <f>'BETS.B-SE'!B309</f>
        <v>64.365030000000004</v>
      </c>
      <c r="C307" s="3">
        <f>'KIND-SE'!B309</f>
        <v>93.55</v>
      </c>
      <c r="D307" s="3">
        <f>'LEO-SE'!B309</f>
        <v>59.5</v>
      </c>
      <c r="E307" s="3">
        <f>'(OMXS30-OMX)'!B309</f>
        <v>1646.6653019897601</v>
      </c>
    </row>
    <row r="308" spans="1:5" x14ac:dyDescent="0.3">
      <c r="A308" s="101">
        <v>42891</v>
      </c>
      <c r="B308" s="3">
        <f>'BETS.B-SE'!B310</f>
        <v>63.141359999999999</v>
      </c>
      <c r="C308" s="3">
        <f>'KIND-SE'!B310</f>
        <v>91.8</v>
      </c>
      <c r="D308" s="3">
        <f>'LEO-SE'!B310</f>
        <v>59</v>
      </c>
      <c r="E308" s="3">
        <f>'(OMXS30-OMX)'!B310</f>
        <v>1637.89663095584</v>
      </c>
    </row>
    <row r="309" spans="1:5" x14ac:dyDescent="0.3">
      <c r="A309" s="101">
        <v>42893</v>
      </c>
      <c r="B309" s="3">
        <f>'BETS.B-SE'!B311</f>
        <v>63.834769999999999</v>
      </c>
      <c r="C309" s="3">
        <f>'KIND-SE'!B311</f>
        <v>91.45</v>
      </c>
      <c r="D309" s="3">
        <f>'LEO-SE'!B311</f>
        <v>59.5</v>
      </c>
      <c r="E309" s="3">
        <f>'(OMXS30-OMX)'!B311</f>
        <v>1640.54217467475</v>
      </c>
    </row>
    <row r="310" spans="1:5" x14ac:dyDescent="0.3">
      <c r="A310" s="101">
        <v>42894</v>
      </c>
      <c r="B310" s="3">
        <f>'BETS.B-SE'!B312</f>
        <v>63.916339999999998</v>
      </c>
      <c r="C310" s="3">
        <f>'KIND-SE'!B312</f>
        <v>90.5</v>
      </c>
      <c r="D310" s="3">
        <f>'LEO-SE'!B312</f>
        <v>61.5</v>
      </c>
      <c r="E310" s="3">
        <f>'(OMXS30-OMX)'!B312</f>
        <v>1643.7690368087799</v>
      </c>
    </row>
    <row r="311" spans="1:5" x14ac:dyDescent="0.3">
      <c r="A311" s="101">
        <v>42895</v>
      </c>
      <c r="B311" s="3">
        <f>'BETS.B-SE'!B313</f>
        <v>63.059775999999999</v>
      </c>
      <c r="C311" s="3">
        <f>'KIND-SE'!B313</f>
        <v>91.2</v>
      </c>
      <c r="D311" s="3">
        <f>'LEO-SE'!B313</f>
        <v>60</v>
      </c>
      <c r="E311" s="3">
        <f>'(OMXS30-OMX)'!B313</f>
        <v>1654.7989153103199</v>
      </c>
    </row>
    <row r="312" spans="1:5" x14ac:dyDescent="0.3">
      <c r="A312" s="101">
        <v>42898</v>
      </c>
      <c r="B312" s="3">
        <f>'BETS.B-SE'!B314</f>
        <v>62.692684</v>
      </c>
      <c r="C312" s="3">
        <f>'KIND-SE'!B314</f>
        <v>91.2</v>
      </c>
      <c r="D312" s="3">
        <f>'LEO-SE'!B314</f>
        <v>58.75</v>
      </c>
      <c r="E312" s="3">
        <f>'(OMXS30-OMX)'!B314</f>
        <v>1638.7978273910601</v>
      </c>
    </row>
    <row r="313" spans="1:5" x14ac:dyDescent="0.3">
      <c r="A313" s="101">
        <v>42899</v>
      </c>
      <c r="B313" s="3">
        <f>'BETS.B-SE'!B315</f>
        <v>64.365030000000004</v>
      </c>
      <c r="C313" s="3">
        <f>'KIND-SE'!B315</f>
        <v>94.1</v>
      </c>
      <c r="D313" s="3">
        <f>'LEO-SE'!B315</f>
        <v>62.75</v>
      </c>
      <c r="E313" s="3">
        <f>'(OMXS30-OMX)'!B315</f>
        <v>1648.6094151837599</v>
      </c>
    </row>
    <row r="314" spans="1:5" x14ac:dyDescent="0.3">
      <c r="A314" s="101">
        <v>42900</v>
      </c>
      <c r="B314" s="3">
        <f>'BETS.B-SE'!B316</f>
        <v>63.630830000000003</v>
      </c>
      <c r="C314" s="3">
        <f>'KIND-SE'!B316</f>
        <v>96.3</v>
      </c>
      <c r="D314" s="3">
        <f>'LEO-SE'!B316</f>
        <v>62.75</v>
      </c>
      <c r="E314" s="3">
        <f>'(OMXS30-OMX)'!B316</f>
        <v>1639.5948282039401</v>
      </c>
    </row>
    <row r="315" spans="1:5" x14ac:dyDescent="0.3">
      <c r="A315" s="101">
        <v>42901</v>
      </c>
      <c r="B315" s="3">
        <f>'BETS.B-SE'!B317</f>
        <v>61.672955000000002</v>
      </c>
      <c r="C315" s="3">
        <f>'KIND-SE'!B317</f>
        <v>94.05</v>
      </c>
      <c r="D315" s="3">
        <f>'LEO-SE'!B317</f>
        <v>62.5</v>
      </c>
      <c r="E315" s="3">
        <f>'(OMXS30-OMX)'!B317</f>
        <v>1624.97155351117</v>
      </c>
    </row>
    <row r="316" spans="1:5" x14ac:dyDescent="0.3">
      <c r="A316" s="101">
        <v>42902</v>
      </c>
      <c r="B316" s="3">
        <f>'BETS.B-SE'!B318</f>
        <v>61.999268000000001</v>
      </c>
      <c r="C316" s="3">
        <f>'KIND-SE'!B318</f>
        <v>95.7</v>
      </c>
      <c r="D316" s="3">
        <f>'LEO-SE'!B318</f>
        <v>63.25</v>
      </c>
      <c r="E316" s="3">
        <f>'(OMXS30-OMX)'!B318</f>
        <v>1635.93484206163</v>
      </c>
    </row>
    <row r="317" spans="1:5" x14ac:dyDescent="0.3">
      <c r="A317" s="101">
        <v>42905</v>
      </c>
      <c r="B317" s="3">
        <f>'BETS.B-SE'!B319</f>
        <v>61.428215000000002</v>
      </c>
      <c r="C317" s="3">
        <f>'KIND-SE'!B319</f>
        <v>94.8</v>
      </c>
      <c r="D317" s="3">
        <f>'LEO-SE'!B319</f>
        <v>64.25</v>
      </c>
      <c r="E317" s="3">
        <f>'(OMXS30-OMX)'!B319</f>
        <v>1653.3953585373899</v>
      </c>
    </row>
    <row r="318" spans="1:5" x14ac:dyDescent="0.3">
      <c r="A318" s="101">
        <v>42906</v>
      </c>
      <c r="B318" s="3">
        <f>'BETS.B-SE'!B320</f>
        <v>61.91769</v>
      </c>
      <c r="C318" s="3">
        <f>'KIND-SE'!B320</f>
        <v>96.25</v>
      </c>
      <c r="D318" s="3">
        <f>'LEO-SE'!B320</f>
        <v>66.75</v>
      </c>
      <c r="E318" s="3">
        <f>'(OMXS30-OMX)'!B320</f>
        <v>1647.66775543369</v>
      </c>
    </row>
    <row r="319" spans="1:5" x14ac:dyDescent="0.3">
      <c r="A319" s="101">
        <v>42907</v>
      </c>
      <c r="B319" s="3">
        <f>'BETS.B-SE'!B321</f>
        <v>62.325572999999999</v>
      </c>
      <c r="C319" s="3">
        <f>'KIND-SE'!B321</f>
        <v>97.55</v>
      </c>
      <c r="D319" s="3">
        <f>'LEO-SE'!B321</f>
        <v>67</v>
      </c>
      <c r="E319" s="3">
        <f>'(OMXS30-OMX)'!B321</f>
        <v>1641.70810018876</v>
      </c>
    </row>
    <row r="320" spans="1:5" x14ac:dyDescent="0.3">
      <c r="A320" s="101">
        <v>42908</v>
      </c>
      <c r="B320" s="3">
        <f>'BETS.B-SE'!B322</f>
        <v>62.162419999999997</v>
      </c>
      <c r="C320" s="3">
        <f>'KIND-SE'!B322</f>
        <v>98.9</v>
      </c>
      <c r="D320" s="3">
        <f>'LEO-SE'!B322</f>
        <v>66.75</v>
      </c>
      <c r="E320" s="3">
        <f>'(OMXS30-OMX)'!B322</f>
        <v>1645.3582748789299</v>
      </c>
    </row>
    <row r="321" spans="1:5" x14ac:dyDescent="0.3">
      <c r="A321" s="101">
        <v>42912</v>
      </c>
      <c r="B321" s="3">
        <f>'BETS.B-SE'!B323</f>
        <v>61.183480000000003</v>
      </c>
      <c r="C321" s="3">
        <f>'KIND-SE'!B323</f>
        <v>96.7</v>
      </c>
      <c r="D321" s="3">
        <f>'LEO-SE'!B323</f>
        <v>65.5</v>
      </c>
      <c r="E321" s="3">
        <f>'(OMXS30-OMX)'!B323</f>
        <v>1643.52252133204</v>
      </c>
    </row>
    <row r="322" spans="1:5" x14ac:dyDescent="0.3">
      <c r="A322" s="101">
        <v>42913</v>
      </c>
      <c r="B322" s="3">
        <f>'BETS.B-SE'!B324</f>
        <v>60.000599999999999</v>
      </c>
      <c r="C322" s="3">
        <f>'KIND-SE'!B324</f>
        <v>96.7</v>
      </c>
      <c r="D322" s="3">
        <f>'LEO-SE'!B324</f>
        <v>66.25</v>
      </c>
      <c r="E322" s="3">
        <f>'(OMXS30-OMX)'!B324</f>
        <v>1628.54361158713</v>
      </c>
    </row>
    <row r="323" spans="1:5" x14ac:dyDescent="0.3">
      <c r="A323" s="101">
        <v>42914</v>
      </c>
      <c r="B323" s="3">
        <f>'BETS.B-SE'!B325</f>
        <v>59.959816000000004</v>
      </c>
      <c r="C323" s="3">
        <f>'KIND-SE'!B325</f>
        <v>98.35</v>
      </c>
      <c r="D323" s="3">
        <f>'LEO-SE'!B325</f>
        <v>66.5</v>
      </c>
      <c r="E323" s="3">
        <f>'(OMXS30-OMX)'!B325</f>
        <v>1630.9845854539401</v>
      </c>
    </row>
    <row r="324" spans="1:5" x14ac:dyDescent="0.3">
      <c r="A324" s="101">
        <v>42915</v>
      </c>
      <c r="B324" s="3">
        <f>'BETS.B-SE'!B326</f>
        <v>59.959816000000004</v>
      </c>
      <c r="C324" s="3">
        <f>'KIND-SE'!B326</f>
        <v>95.3</v>
      </c>
      <c r="D324" s="3">
        <f>'LEO-SE'!B326</f>
        <v>66.75</v>
      </c>
      <c r="E324" s="3">
        <f>'(OMXS30-OMX)'!B326</f>
        <v>1613.2180250337699</v>
      </c>
    </row>
    <row r="325" spans="1:5" x14ac:dyDescent="0.3">
      <c r="A325" s="101">
        <v>42916</v>
      </c>
      <c r="B325" s="3">
        <f>'BETS.B-SE'!B327</f>
        <v>59.551920000000003</v>
      </c>
      <c r="C325" s="3">
        <f>'KIND-SE'!B327</f>
        <v>95.3</v>
      </c>
      <c r="D325" s="3">
        <f>'LEO-SE'!B327</f>
        <v>62</v>
      </c>
      <c r="E325" s="3">
        <f>'(OMXS30-OMX)'!B327</f>
        <v>1602.5311072838099</v>
      </c>
    </row>
    <row r="326" spans="1:5" x14ac:dyDescent="0.3">
      <c r="A326" s="101">
        <v>42919</v>
      </c>
      <c r="B326" s="3">
        <f>'BETS.B-SE'!B328</f>
        <v>58.328254999999999</v>
      </c>
      <c r="C326" s="3">
        <f>'KIND-SE'!B328</f>
        <v>94.25</v>
      </c>
      <c r="D326" s="3">
        <f>'LEO-SE'!B328</f>
        <v>60.5</v>
      </c>
      <c r="E326" s="3">
        <f>'(OMXS30-OMX)'!B328</f>
        <v>1627.4103351561901</v>
      </c>
    </row>
    <row r="327" spans="1:5" x14ac:dyDescent="0.3">
      <c r="A327" s="101">
        <v>42920</v>
      </c>
      <c r="B327" s="3">
        <f>'BETS.B-SE'!B329</f>
        <v>58.287464</v>
      </c>
      <c r="C327" s="3">
        <f>'KIND-SE'!B329</f>
        <v>92.6</v>
      </c>
      <c r="D327" s="3">
        <f>'LEO-SE'!B329</f>
        <v>59.5</v>
      </c>
      <c r="E327" s="3">
        <f>'(OMXS30-OMX)'!B329</f>
        <v>1621.6721403982001</v>
      </c>
    </row>
    <row r="328" spans="1:5" x14ac:dyDescent="0.3">
      <c r="A328" s="101">
        <v>42921</v>
      </c>
      <c r="B328" s="3">
        <f>'BETS.B-SE'!B330</f>
        <v>57.675629999999998</v>
      </c>
      <c r="C328" s="3">
        <f>'KIND-SE'!B330</f>
        <v>90.2</v>
      </c>
      <c r="D328" s="3">
        <f>'LEO-SE'!B330</f>
        <v>59.25</v>
      </c>
      <c r="E328" s="3">
        <f>'(OMXS30-OMX)'!B330</f>
        <v>1627.20727865973</v>
      </c>
    </row>
    <row r="329" spans="1:5" x14ac:dyDescent="0.3">
      <c r="A329" s="101">
        <v>42922</v>
      </c>
      <c r="B329" s="3">
        <f>'BETS.B-SE'!B331</f>
        <v>57.797992999999998</v>
      </c>
      <c r="C329" s="3">
        <f>'KIND-SE'!B331</f>
        <v>89.45</v>
      </c>
      <c r="D329" s="3">
        <f>'LEO-SE'!B331</f>
        <v>59</v>
      </c>
      <c r="E329" s="3">
        <f>'(OMXS30-OMX)'!B331</f>
        <v>1620.9915484779599</v>
      </c>
    </row>
    <row r="330" spans="1:5" x14ac:dyDescent="0.3">
      <c r="A330" s="101">
        <v>42923</v>
      </c>
      <c r="B330" s="3">
        <f>'BETS.B-SE'!B332</f>
        <v>57.879573999999998</v>
      </c>
      <c r="C330" s="3">
        <f>'KIND-SE'!B332</f>
        <v>89.8</v>
      </c>
      <c r="D330" s="3">
        <f>'LEO-SE'!B332</f>
        <v>59</v>
      </c>
      <c r="E330" s="3">
        <f>'(OMXS30-OMX)'!B332</f>
        <v>1616.9985539694401</v>
      </c>
    </row>
    <row r="331" spans="1:5" x14ac:dyDescent="0.3">
      <c r="A331" s="101">
        <v>42926</v>
      </c>
      <c r="B331" s="3">
        <f>'BETS.B-SE'!B333</f>
        <v>56.859848</v>
      </c>
      <c r="C331" s="3">
        <f>'KIND-SE'!B333</f>
        <v>89.5</v>
      </c>
      <c r="D331" s="3">
        <f>'LEO-SE'!B333</f>
        <v>58</v>
      </c>
      <c r="E331" s="3">
        <f>'(OMXS30-OMX)'!B333</f>
        <v>1624.80622556648</v>
      </c>
    </row>
    <row r="332" spans="1:5" x14ac:dyDescent="0.3">
      <c r="A332" s="101">
        <v>42927</v>
      </c>
      <c r="B332" s="3">
        <f>'BETS.B-SE'!B334</f>
        <v>56.859848</v>
      </c>
      <c r="C332" s="3">
        <f>'KIND-SE'!B334</f>
        <v>87.4</v>
      </c>
      <c r="D332" s="3">
        <f>'LEO-SE'!B334</f>
        <v>58</v>
      </c>
      <c r="E332" s="3">
        <f>'(OMXS30-OMX)'!B334</f>
        <v>1621.56977044001</v>
      </c>
    </row>
    <row r="333" spans="1:5" x14ac:dyDescent="0.3">
      <c r="A333" s="101">
        <v>42928</v>
      </c>
      <c r="B333" s="3">
        <f>'BETS.B-SE'!B335</f>
        <v>56.982216000000001</v>
      </c>
      <c r="C333" s="3">
        <f>'KIND-SE'!B335</f>
        <v>89.7</v>
      </c>
      <c r="D333" s="3">
        <f>'LEO-SE'!B335</f>
        <v>58.5</v>
      </c>
      <c r="E333" s="3">
        <f>'(OMXS30-OMX)'!B335</f>
        <v>1650.59249471252</v>
      </c>
    </row>
    <row r="334" spans="1:5" x14ac:dyDescent="0.3">
      <c r="A334" s="101">
        <v>42929</v>
      </c>
      <c r="B334" s="3">
        <f>'BETS.B-SE'!B336</f>
        <v>57.797992999999998</v>
      </c>
      <c r="C334" s="3">
        <f>'KIND-SE'!B336</f>
        <v>89.2</v>
      </c>
      <c r="D334" s="3">
        <f>'LEO-SE'!B336</f>
        <v>58.25</v>
      </c>
      <c r="E334" s="3">
        <f>'(OMXS30-OMX)'!B336</f>
        <v>1642.4853482794099</v>
      </c>
    </row>
    <row r="335" spans="1:5" x14ac:dyDescent="0.3">
      <c r="A335" s="101">
        <v>42930</v>
      </c>
      <c r="B335" s="3">
        <f>'BETS.B-SE'!B337</f>
        <v>58.08352</v>
      </c>
      <c r="C335" s="3">
        <f>'KIND-SE'!B337</f>
        <v>89.15</v>
      </c>
      <c r="D335" s="3">
        <f>'LEO-SE'!B337</f>
        <v>60.75</v>
      </c>
      <c r="E335" s="3">
        <f>'(OMXS30-OMX)'!B337</f>
        <v>1646.82660821282</v>
      </c>
    </row>
    <row r="336" spans="1:5" x14ac:dyDescent="0.3">
      <c r="A336" s="101">
        <v>42933</v>
      </c>
      <c r="B336" s="3">
        <f>'BETS.B-SE'!B338</f>
        <v>58.65457</v>
      </c>
      <c r="C336" s="3">
        <f>'KIND-SE'!B338</f>
        <v>89.7</v>
      </c>
      <c r="D336" s="3">
        <f>'LEO-SE'!B338</f>
        <v>60.75</v>
      </c>
      <c r="E336" s="3">
        <f>'(OMXS30-OMX)'!B338</f>
        <v>1639.32572184574</v>
      </c>
    </row>
    <row r="337" spans="1:5" x14ac:dyDescent="0.3">
      <c r="A337" s="101">
        <v>42934</v>
      </c>
      <c r="B337" s="3">
        <f>'BETS.B-SE'!B339</f>
        <v>58.65457</v>
      </c>
      <c r="C337" s="3">
        <f>'KIND-SE'!B339</f>
        <v>90.65</v>
      </c>
      <c r="D337" s="3">
        <f>'LEO-SE'!B339</f>
        <v>62</v>
      </c>
      <c r="E337" s="3">
        <f>'(OMXS30-OMX)'!B339</f>
        <v>1607.3554827452899</v>
      </c>
    </row>
    <row r="338" spans="1:5" x14ac:dyDescent="0.3">
      <c r="A338" s="101">
        <v>42935</v>
      </c>
      <c r="B338" s="3">
        <f>'BETS.B-SE'!B340</f>
        <v>63.549250000000001</v>
      </c>
      <c r="C338" s="3">
        <f>'KIND-SE'!B340</f>
        <v>91.5</v>
      </c>
      <c r="D338" s="3">
        <f>'LEO-SE'!B340</f>
        <v>61.75</v>
      </c>
      <c r="E338" s="3">
        <f>'(OMXS30-OMX)'!B340</f>
        <v>1609.96400004153</v>
      </c>
    </row>
    <row r="339" spans="1:5" x14ac:dyDescent="0.3">
      <c r="A339" s="101">
        <v>42936</v>
      </c>
      <c r="B339" s="3">
        <f>'BETS.B-SE'!B341</f>
        <v>63.549250000000001</v>
      </c>
      <c r="C339" s="3">
        <f>'KIND-SE'!B341</f>
        <v>91.7</v>
      </c>
      <c r="D339" s="3">
        <f>'LEO-SE'!B341</f>
        <v>60.75</v>
      </c>
      <c r="E339" s="3">
        <f>'(OMXS30-OMX)'!B341</f>
        <v>1597.8353437657099</v>
      </c>
    </row>
    <row r="340" spans="1:5" x14ac:dyDescent="0.3">
      <c r="A340" s="101">
        <v>42937</v>
      </c>
      <c r="B340" s="3">
        <f>'BETS.B-SE'!B342</f>
        <v>63.957134000000003</v>
      </c>
      <c r="C340" s="3">
        <f>'KIND-SE'!B342</f>
        <v>91.65</v>
      </c>
      <c r="D340" s="3">
        <f>'LEO-SE'!B342</f>
        <v>62.25</v>
      </c>
      <c r="E340" s="3">
        <f>'(OMXS30-OMX)'!B342</f>
        <v>1581.37189201567</v>
      </c>
    </row>
    <row r="341" spans="1:5" x14ac:dyDescent="0.3">
      <c r="A341" s="101">
        <v>42940</v>
      </c>
      <c r="B341" s="3">
        <f>'BETS.B-SE'!B343</f>
        <v>63.467674000000002</v>
      </c>
      <c r="C341" s="3">
        <f>'KIND-SE'!B343</f>
        <v>90.8</v>
      </c>
      <c r="D341" s="3">
        <f>'LEO-SE'!B343</f>
        <v>63.75</v>
      </c>
      <c r="E341" s="3">
        <f>'(OMXS30-OMX)'!B343</f>
        <v>1566.8785024410899</v>
      </c>
    </row>
    <row r="342" spans="1:5" x14ac:dyDescent="0.3">
      <c r="A342" s="101">
        <v>42941</v>
      </c>
      <c r="B342" s="3">
        <f>'BETS.B-SE'!B344</f>
        <v>63.100566999999998</v>
      </c>
      <c r="C342" s="3">
        <f>'KIND-SE'!B344</f>
        <v>90.45</v>
      </c>
      <c r="D342" s="3">
        <f>'LEO-SE'!B344</f>
        <v>62.75</v>
      </c>
      <c r="E342" s="3">
        <f>'(OMXS30-OMX)'!B344</f>
        <v>1568.9090117760099</v>
      </c>
    </row>
    <row r="343" spans="1:5" x14ac:dyDescent="0.3">
      <c r="A343" s="101">
        <v>42942</v>
      </c>
      <c r="B343" s="3">
        <f>'BETS.B-SE'!B345</f>
        <v>63.630830000000003</v>
      </c>
      <c r="C343" s="3">
        <f>'KIND-SE'!B345</f>
        <v>92</v>
      </c>
      <c r="D343" s="3">
        <f>'LEO-SE'!B345</f>
        <v>61.25</v>
      </c>
      <c r="E343" s="3">
        <f>'(OMXS30-OMX)'!B345</f>
        <v>1580.22030211729</v>
      </c>
    </row>
    <row r="344" spans="1:5" x14ac:dyDescent="0.3">
      <c r="A344" s="101">
        <v>42943</v>
      </c>
      <c r="B344" s="3">
        <f>'BETS.B-SE'!B346</f>
        <v>63.467674000000002</v>
      </c>
      <c r="C344" s="3">
        <f>'KIND-SE'!B346</f>
        <v>92.4</v>
      </c>
      <c r="D344" s="3">
        <f>'LEO-SE'!B346</f>
        <v>62.25</v>
      </c>
      <c r="E344" s="3">
        <f>'(OMXS30-OMX)'!B346</f>
        <v>1570.4758334913699</v>
      </c>
    </row>
    <row r="345" spans="1:5" x14ac:dyDescent="0.3">
      <c r="A345" s="101">
        <v>42944</v>
      </c>
      <c r="B345" s="3">
        <f>'BETS.B-SE'!B347</f>
        <v>63.304510000000001</v>
      </c>
      <c r="C345" s="3">
        <f>'KIND-SE'!B347</f>
        <v>91.75</v>
      </c>
      <c r="D345" s="3">
        <f>'LEO-SE'!B347</f>
        <v>62</v>
      </c>
      <c r="E345" s="3">
        <f>'(OMXS30-OMX)'!B347</f>
        <v>1557.5607087512501</v>
      </c>
    </row>
    <row r="346" spans="1:5" x14ac:dyDescent="0.3">
      <c r="A346" s="101">
        <v>42947</v>
      </c>
      <c r="B346" s="3">
        <f>'BETS.B-SE'!B348</f>
        <v>63.345303000000001</v>
      </c>
      <c r="C346" s="3">
        <f>'KIND-SE'!B348</f>
        <v>89.85</v>
      </c>
      <c r="D346" s="3">
        <f>'LEO-SE'!B348</f>
        <v>63.5</v>
      </c>
      <c r="E346" s="3">
        <f>'(OMXS30-OMX)'!B348</f>
        <v>1548.1894895732801</v>
      </c>
    </row>
    <row r="347" spans="1:5" x14ac:dyDescent="0.3">
      <c r="A347" s="101">
        <v>42948</v>
      </c>
      <c r="B347" s="3">
        <f>'BETS.B-SE'!B349</f>
        <v>63.182136999999997</v>
      </c>
      <c r="C347" s="3">
        <f>'KIND-SE'!B349</f>
        <v>89.3</v>
      </c>
      <c r="D347" s="3">
        <f>'LEO-SE'!B349</f>
        <v>65</v>
      </c>
      <c r="E347" s="3">
        <f>'(OMXS30-OMX)'!B349</f>
        <v>1566.31303825596</v>
      </c>
    </row>
    <row r="348" spans="1:5" x14ac:dyDescent="0.3">
      <c r="A348" s="101">
        <v>42949</v>
      </c>
      <c r="B348" s="3">
        <f>'BETS.B-SE'!B350</f>
        <v>63.793976000000001</v>
      </c>
      <c r="C348" s="3">
        <f>'KIND-SE'!B350</f>
        <v>90.25</v>
      </c>
      <c r="D348" s="3">
        <f>'LEO-SE'!B350</f>
        <v>63</v>
      </c>
      <c r="E348" s="3">
        <f>'(OMXS30-OMX)'!B350</f>
        <v>1563.20455027457</v>
      </c>
    </row>
    <row r="349" spans="1:5" x14ac:dyDescent="0.3">
      <c r="A349" s="101">
        <v>42950</v>
      </c>
      <c r="B349" s="3">
        <f>'BETS.B-SE'!B351</f>
        <v>63.263717999999997</v>
      </c>
      <c r="C349" s="3">
        <f>'KIND-SE'!B351</f>
        <v>88.85</v>
      </c>
      <c r="D349" s="3">
        <f>'LEO-SE'!B351</f>
        <v>62</v>
      </c>
      <c r="E349" s="3">
        <f>'(OMXS30-OMX)'!B351</f>
        <v>1559.6557540347901</v>
      </c>
    </row>
    <row r="350" spans="1:5" x14ac:dyDescent="0.3">
      <c r="A350" s="101">
        <v>42951</v>
      </c>
      <c r="B350" s="3">
        <f>'BETS.B-SE'!B352</f>
        <v>63.671616</v>
      </c>
      <c r="C350" s="3">
        <f>'KIND-SE'!B352</f>
        <v>89.35</v>
      </c>
      <c r="D350" s="3">
        <f>'LEO-SE'!B352</f>
        <v>62.75</v>
      </c>
      <c r="E350" s="3">
        <f>'(OMXS30-OMX)'!B352</f>
        <v>1573.46702250669</v>
      </c>
    </row>
    <row r="351" spans="1:5" x14ac:dyDescent="0.3">
      <c r="A351" s="101">
        <v>42954</v>
      </c>
      <c r="B351" s="3">
        <f>'BETS.B-SE'!B353</f>
        <v>64.936065999999997</v>
      </c>
      <c r="C351" s="3">
        <f>'KIND-SE'!B353</f>
        <v>90.8</v>
      </c>
      <c r="D351" s="3">
        <f>'LEO-SE'!B353</f>
        <v>64.75</v>
      </c>
      <c r="E351" s="3">
        <f>'(OMXS30-OMX)'!B353</f>
        <v>1575.4721299943201</v>
      </c>
    </row>
    <row r="352" spans="1:5" x14ac:dyDescent="0.3">
      <c r="A352" s="101">
        <v>42955</v>
      </c>
      <c r="B352" s="3">
        <f>'BETS.B-SE'!B354</f>
        <v>64.446600000000004</v>
      </c>
      <c r="C352" s="3">
        <f>'KIND-SE'!B354</f>
        <v>89.5</v>
      </c>
      <c r="D352" s="3">
        <f>'LEO-SE'!B354</f>
        <v>65</v>
      </c>
      <c r="E352" s="3">
        <f>'(OMXS30-OMX)'!B354</f>
        <v>1581.3188775579599</v>
      </c>
    </row>
    <row r="353" spans="1:5" x14ac:dyDescent="0.3">
      <c r="A353" s="101">
        <v>42956</v>
      </c>
      <c r="B353" s="3">
        <f>'BETS.B-SE'!B355</f>
        <v>63.916339999999998</v>
      </c>
      <c r="C353" s="3">
        <f>'KIND-SE'!B355</f>
        <v>89.1</v>
      </c>
      <c r="D353" s="3">
        <f>'LEO-SE'!B355</f>
        <v>63</v>
      </c>
      <c r="E353" s="3">
        <f>'(OMXS30-OMX)'!B355</f>
        <v>1571.2007783030001</v>
      </c>
    </row>
    <row r="354" spans="1:5" x14ac:dyDescent="0.3">
      <c r="A354" s="101">
        <v>42957</v>
      </c>
      <c r="B354" s="3">
        <f>'BETS.B-SE'!B356</f>
        <v>62.488734999999998</v>
      </c>
      <c r="C354" s="3">
        <f>'KIND-SE'!B356</f>
        <v>87.35</v>
      </c>
      <c r="D354" s="3">
        <f>'LEO-SE'!B356</f>
        <v>61</v>
      </c>
      <c r="E354" s="3">
        <f>'(OMXS30-OMX)'!B356</f>
        <v>1554.75266493396</v>
      </c>
    </row>
    <row r="355" spans="1:5" x14ac:dyDescent="0.3">
      <c r="A355" s="101">
        <v>42958</v>
      </c>
      <c r="B355" s="3">
        <f>'BETS.B-SE'!B357</f>
        <v>60.571648000000003</v>
      </c>
      <c r="C355" s="3">
        <f>'KIND-SE'!B357</f>
        <v>86.65</v>
      </c>
      <c r="D355" s="3">
        <f>'LEO-SE'!B357</f>
        <v>60</v>
      </c>
      <c r="E355" s="3">
        <f>'(OMXS30-OMX)'!B357</f>
        <v>1538.95558577934</v>
      </c>
    </row>
    <row r="356" spans="1:5" x14ac:dyDescent="0.3">
      <c r="A356" s="101">
        <v>42961</v>
      </c>
      <c r="B356" s="3">
        <f>'BETS.B-SE'!B358</f>
        <v>61.672955000000002</v>
      </c>
      <c r="C356" s="3">
        <f>'KIND-SE'!B358</f>
        <v>87.1</v>
      </c>
      <c r="D356" s="3">
        <f>'LEO-SE'!B358</f>
        <v>62</v>
      </c>
      <c r="E356" s="3">
        <f>'(OMXS30-OMX)'!B358</f>
        <v>1554.5776211596401</v>
      </c>
    </row>
    <row r="357" spans="1:5" x14ac:dyDescent="0.3">
      <c r="A357" s="101">
        <v>42962</v>
      </c>
      <c r="B357" s="3">
        <f>'BETS.B-SE'!B359</f>
        <v>61.713740000000001</v>
      </c>
      <c r="C357" s="3">
        <f>'KIND-SE'!B359</f>
        <v>86.3</v>
      </c>
      <c r="D357" s="3">
        <f>'LEO-SE'!B359</f>
        <v>63.5</v>
      </c>
      <c r="E357" s="3">
        <f>'(OMXS30-OMX)'!B359</f>
        <v>1543.3747166712501</v>
      </c>
    </row>
    <row r="358" spans="1:5" x14ac:dyDescent="0.3">
      <c r="A358" s="101">
        <v>42963</v>
      </c>
      <c r="B358" s="3">
        <f>'BETS.B-SE'!B360</f>
        <v>61.999268000000001</v>
      </c>
      <c r="C358" s="3">
        <f>'KIND-SE'!B360</f>
        <v>86.2</v>
      </c>
      <c r="D358" s="3">
        <f>'LEO-SE'!B360</f>
        <v>72</v>
      </c>
      <c r="E358" s="3">
        <f>'(OMXS30-OMX)'!B360</f>
        <v>1552.1629659781499</v>
      </c>
    </row>
    <row r="359" spans="1:5" x14ac:dyDescent="0.3">
      <c r="A359" s="101">
        <v>42964</v>
      </c>
      <c r="B359" s="3">
        <f>'BETS.B-SE'!B361</f>
        <v>61.795319999999997</v>
      </c>
      <c r="C359" s="3">
        <f>'KIND-SE'!B361</f>
        <v>86</v>
      </c>
      <c r="D359" s="3">
        <f>'LEO-SE'!B361</f>
        <v>72.25</v>
      </c>
      <c r="E359" s="3">
        <f>'(OMXS30-OMX)'!B361</f>
        <v>1540.0853264488501</v>
      </c>
    </row>
    <row r="360" spans="1:5" x14ac:dyDescent="0.3">
      <c r="A360" s="101">
        <v>42965</v>
      </c>
      <c r="B360" s="3">
        <f>'BETS.B-SE'!B362</f>
        <v>61.428215000000002</v>
      </c>
      <c r="C360" s="3">
        <f>'KIND-SE'!B362</f>
        <v>84.75</v>
      </c>
      <c r="D360" s="3">
        <f>'LEO-SE'!B362</f>
        <v>74</v>
      </c>
      <c r="E360" s="3">
        <f>'(OMXS30-OMX)'!B362</f>
        <v>1532.1169685800801</v>
      </c>
    </row>
    <row r="361" spans="1:5" x14ac:dyDescent="0.3">
      <c r="A361" s="101">
        <v>42968</v>
      </c>
      <c r="B361" s="3">
        <f>'BETS.B-SE'!B363</f>
        <v>60.490074</v>
      </c>
      <c r="C361" s="3">
        <f>'KIND-SE'!B363</f>
        <v>84.15</v>
      </c>
      <c r="D361" s="3">
        <f>'LEO-SE'!B363</f>
        <v>72.5</v>
      </c>
      <c r="E361" s="3">
        <f>'(OMXS30-OMX)'!B363</f>
        <v>1524.2497791657099</v>
      </c>
    </row>
    <row r="362" spans="1:5" x14ac:dyDescent="0.3">
      <c r="A362" s="101">
        <v>42969</v>
      </c>
      <c r="B362" s="3">
        <f>'BETS.B-SE'!B364</f>
        <v>60.897964000000002</v>
      </c>
      <c r="C362" s="3">
        <f>'KIND-SE'!B364</f>
        <v>84.9</v>
      </c>
      <c r="D362" s="3">
        <f>'LEO-SE'!B364</f>
        <v>73</v>
      </c>
      <c r="E362" s="3">
        <f>'(OMXS30-OMX)'!B364</f>
        <v>1543.75956532501</v>
      </c>
    </row>
    <row r="363" spans="1:5" x14ac:dyDescent="0.3">
      <c r="A363" s="101">
        <v>42970</v>
      </c>
      <c r="B363" s="3">
        <f>'BETS.B-SE'!B365</f>
        <v>60.857165999999999</v>
      </c>
      <c r="C363" s="3">
        <f>'KIND-SE'!B365</f>
        <v>84.4</v>
      </c>
      <c r="D363" s="3">
        <f>'LEO-SE'!B365</f>
        <v>72</v>
      </c>
      <c r="E363" s="3">
        <f>'(OMXS30-OMX)'!B365</f>
        <v>1542.1361281771301</v>
      </c>
    </row>
    <row r="364" spans="1:5" x14ac:dyDescent="0.3">
      <c r="A364" s="101">
        <v>42971</v>
      </c>
      <c r="B364" s="3">
        <f>'BETS.B-SE'!B366</f>
        <v>60.694015999999998</v>
      </c>
      <c r="C364" s="3">
        <f>'KIND-SE'!B366</f>
        <v>83.95</v>
      </c>
      <c r="D364" s="3">
        <f>'LEO-SE'!B366</f>
        <v>71</v>
      </c>
      <c r="E364" s="3">
        <f>'(OMXS30-OMX)'!B366</f>
        <v>1537.9889072460601</v>
      </c>
    </row>
    <row r="365" spans="1:5" x14ac:dyDescent="0.3">
      <c r="A365" s="101">
        <v>42972</v>
      </c>
      <c r="B365" s="3">
        <f>'BETS.B-SE'!B367</f>
        <v>60.000599999999999</v>
      </c>
      <c r="C365" s="3">
        <f>'KIND-SE'!B367</f>
        <v>85</v>
      </c>
      <c r="D365" s="3">
        <f>'LEO-SE'!B367</f>
        <v>69.75</v>
      </c>
      <c r="E365" s="3">
        <f>'(OMXS30-OMX)'!B367</f>
        <v>1540.8199254010799</v>
      </c>
    </row>
    <row r="366" spans="1:5" x14ac:dyDescent="0.3">
      <c r="A366" s="101">
        <v>42975</v>
      </c>
      <c r="B366" s="3">
        <f>'BETS.B-SE'!B368</f>
        <v>59.959816000000004</v>
      </c>
      <c r="C366" s="3">
        <f>'KIND-SE'!B368</f>
        <v>85.15</v>
      </c>
      <c r="D366" s="3">
        <f>'LEO-SE'!B368</f>
        <v>67.5</v>
      </c>
      <c r="E366" s="3">
        <f>'(OMXS30-OMX)'!B368</f>
        <v>1536.8824364366999</v>
      </c>
    </row>
    <row r="367" spans="1:5" x14ac:dyDescent="0.3">
      <c r="A367" s="101">
        <v>42976</v>
      </c>
      <c r="B367" s="3">
        <f>'BETS.B-SE'!B369</f>
        <v>60.286133</v>
      </c>
      <c r="C367" s="3">
        <f>'KIND-SE'!B369</f>
        <v>85.25</v>
      </c>
      <c r="D367" s="3">
        <f>'LEO-SE'!B369</f>
        <v>68.5</v>
      </c>
      <c r="E367" s="3">
        <f>'(OMXS30-OMX)'!B369</f>
        <v>1520.90433778998</v>
      </c>
    </row>
    <row r="368" spans="1:5" x14ac:dyDescent="0.3">
      <c r="A368" s="101">
        <v>42977</v>
      </c>
      <c r="B368" s="3">
        <f>'BETS.B-SE'!B370</f>
        <v>59.796658000000001</v>
      </c>
      <c r="C368" s="3">
        <f>'KIND-SE'!B370</f>
        <v>85.5</v>
      </c>
      <c r="D368" s="3">
        <f>'LEO-SE'!B370</f>
        <v>69</v>
      </c>
      <c r="E368" s="3">
        <f>'(OMXS30-OMX)'!B370</f>
        <v>1535.9639628857799</v>
      </c>
    </row>
    <row r="369" spans="1:5" x14ac:dyDescent="0.3">
      <c r="A369" s="101">
        <v>42978</v>
      </c>
      <c r="B369" s="3">
        <f>'BETS.B-SE'!B371</f>
        <v>60.530856999999997</v>
      </c>
      <c r="C369" s="3">
        <f>'KIND-SE'!B371</f>
        <v>87.45</v>
      </c>
      <c r="D369" s="3">
        <f>'LEO-SE'!B371</f>
        <v>70</v>
      </c>
      <c r="E369" s="3">
        <f>'(OMXS30-OMX)'!B371</f>
        <v>1546.8595731106</v>
      </c>
    </row>
    <row r="370" spans="1:5" x14ac:dyDescent="0.3">
      <c r="A370" s="101">
        <v>42979</v>
      </c>
      <c r="B370" s="3">
        <f>'BETS.B-SE'!B372</f>
        <v>60.938744</v>
      </c>
      <c r="C370" s="3">
        <f>'KIND-SE'!B372</f>
        <v>88.95</v>
      </c>
      <c r="D370" s="3">
        <f>'LEO-SE'!B372</f>
        <v>73</v>
      </c>
      <c r="E370" s="3">
        <f>'(OMXS30-OMX)'!B372</f>
        <v>1558.7909148865299</v>
      </c>
    </row>
    <row r="371" spans="1:5" x14ac:dyDescent="0.3">
      <c r="A371" s="101">
        <v>42982</v>
      </c>
      <c r="B371" s="3">
        <f>'BETS.B-SE'!B373</f>
        <v>59.021659999999997</v>
      </c>
      <c r="C371" s="3">
        <f>'KIND-SE'!B373</f>
        <v>87.75</v>
      </c>
      <c r="D371" s="3">
        <f>'LEO-SE'!B373</f>
        <v>71.25</v>
      </c>
      <c r="E371" s="3">
        <f>'(OMXS30-OMX)'!B373</f>
        <v>1551.8913413365301</v>
      </c>
    </row>
    <row r="372" spans="1:5" x14ac:dyDescent="0.3">
      <c r="A372" s="101">
        <v>42983</v>
      </c>
      <c r="B372" s="3">
        <f>'BETS.B-SE'!B374</f>
        <v>58.001944999999999</v>
      </c>
      <c r="C372" s="3">
        <f>'KIND-SE'!B374</f>
        <v>87.6</v>
      </c>
      <c r="D372" s="3">
        <f>'LEO-SE'!B374</f>
        <v>70.25</v>
      </c>
      <c r="E372" s="3">
        <f>'(OMXS30-OMX)'!B374</f>
        <v>1546.98867227348</v>
      </c>
    </row>
    <row r="373" spans="1:5" x14ac:dyDescent="0.3">
      <c r="A373" s="101">
        <v>42984</v>
      </c>
      <c r="B373" s="3">
        <f>'BETS.B-SE'!B375</f>
        <v>57.675629999999998</v>
      </c>
      <c r="C373" s="3">
        <f>'KIND-SE'!B375</f>
        <v>87.2</v>
      </c>
      <c r="D373" s="3">
        <f>'LEO-SE'!B375</f>
        <v>71</v>
      </c>
      <c r="E373" s="3">
        <f>'(OMXS30-OMX)'!B375</f>
        <v>1541.27077169022</v>
      </c>
    </row>
    <row r="374" spans="1:5" x14ac:dyDescent="0.3">
      <c r="A374" s="101">
        <v>42985</v>
      </c>
      <c r="B374" s="3">
        <f>'BETS.B-SE'!B376</f>
        <v>58.899296</v>
      </c>
      <c r="C374" s="3">
        <f>'KIND-SE'!B376</f>
        <v>88.65</v>
      </c>
      <c r="D374" s="3">
        <f>'LEO-SE'!B376</f>
        <v>71</v>
      </c>
      <c r="E374" s="3">
        <f>'(OMXS30-OMX)'!B376</f>
        <v>1553.02451169247</v>
      </c>
    </row>
    <row r="375" spans="1:5" x14ac:dyDescent="0.3">
      <c r="A375" s="101">
        <v>42986</v>
      </c>
      <c r="B375" s="3">
        <f>'BETS.B-SE'!B377</f>
        <v>59.103237</v>
      </c>
      <c r="C375" s="3">
        <f>'KIND-SE'!B377</f>
        <v>88.25</v>
      </c>
      <c r="D375" s="3">
        <f>'LEO-SE'!B377</f>
        <v>69.75</v>
      </c>
      <c r="E375" s="3">
        <f>'(OMXS30-OMX)'!B377</f>
        <v>1552.31701057698</v>
      </c>
    </row>
    <row r="376" spans="1:5" x14ac:dyDescent="0.3">
      <c r="A376" s="101">
        <v>42989</v>
      </c>
      <c r="B376" s="3">
        <f>'BETS.B-SE'!B378</f>
        <v>60.000599999999999</v>
      </c>
      <c r="C376" s="3">
        <f>'KIND-SE'!B378</f>
        <v>89.3</v>
      </c>
      <c r="D376" s="3">
        <f>'LEO-SE'!B378</f>
        <v>70.25</v>
      </c>
      <c r="E376" s="3">
        <f>'(OMXS30-OMX)'!B378</f>
        <v>1572.16281314086</v>
      </c>
    </row>
    <row r="377" spans="1:5" x14ac:dyDescent="0.3">
      <c r="A377" s="101">
        <v>42990</v>
      </c>
      <c r="B377" s="3">
        <f>'BETS.B-SE'!B379</f>
        <v>60.04139</v>
      </c>
      <c r="C377" s="3">
        <f>'KIND-SE'!B379</f>
        <v>88.65</v>
      </c>
      <c r="D377" s="3">
        <f>'LEO-SE'!B379</f>
        <v>70.5</v>
      </c>
      <c r="E377" s="3">
        <f>'(OMXS30-OMX)'!B379</f>
        <v>1580.13075960481</v>
      </c>
    </row>
    <row r="378" spans="1:5" x14ac:dyDescent="0.3">
      <c r="A378" s="101">
        <v>42991</v>
      </c>
      <c r="B378" s="3">
        <f>'BETS.B-SE'!B380</f>
        <v>59.225610000000003</v>
      </c>
      <c r="C378" s="3">
        <f>'KIND-SE'!B380</f>
        <v>89</v>
      </c>
      <c r="D378" s="3">
        <f>'LEO-SE'!B380</f>
        <v>71.25</v>
      </c>
      <c r="E378" s="3">
        <f>'(OMXS30-OMX)'!B380</f>
        <v>1580.0384842776</v>
      </c>
    </row>
    <row r="379" spans="1:5" x14ac:dyDescent="0.3">
      <c r="A379" s="101">
        <v>42992</v>
      </c>
      <c r="B379" s="3">
        <f>'BETS.B-SE'!B381</f>
        <v>59.633499999999998</v>
      </c>
      <c r="C379" s="3">
        <f>'KIND-SE'!B381</f>
        <v>89.7</v>
      </c>
      <c r="D379" s="3">
        <f>'LEO-SE'!B381</f>
        <v>71</v>
      </c>
      <c r="E379" s="3">
        <f>'(OMXS30-OMX)'!B381</f>
        <v>1587.52448098848</v>
      </c>
    </row>
    <row r="380" spans="1:5" x14ac:dyDescent="0.3">
      <c r="A380" s="101">
        <v>42993</v>
      </c>
      <c r="B380" s="3">
        <f>'BETS.B-SE'!B382</f>
        <v>58.817720000000001</v>
      </c>
      <c r="C380" s="3">
        <f>'KIND-SE'!B382</f>
        <v>87.7</v>
      </c>
      <c r="D380" s="3">
        <f>'LEO-SE'!B382</f>
        <v>69.75</v>
      </c>
      <c r="E380" s="3">
        <f>'(OMXS30-OMX)'!B382</f>
        <v>1578.8681355046499</v>
      </c>
    </row>
    <row r="381" spans="1:5" x14ac:dyDescent="0.3">
      <c r="A381" s="101">
        <v>42996</v>
      </c>
      <c r="B381" s="3">
        <f>'BETS.B-SE'!B383</f>
        <v>59.184826000000001</v>
      </c>
      <c r="C381" s="3">
        <f>'KIND-SE'!B383</f>
        <v>87.95</v>
      </c>
      <c r="D381" s="3">
        <f>'LEO-SE'!B383</f>
        <v>71</v>
      </c>
      <c r="E381" s="3">
        <f>'(OMXS30-OMX)'!B383</f>
        <v>1582.78364546328</v>
      </c>
    </row>
    <row r="382" spans="1:5" x14ac:dyDescent="0.3">
      <c r="A382" s="101">
        <v>42997</v>
      </c>
      <c r="B382" s="3">
        <f>'BETS.B-SE'!B384</f>
        <v>58.736145</v>
      </c>
      <c r="C382" s="3">
        <f>'KIND-SE'!B384</f>
        <v>87.7</v>
      </c>
      <c r="D382" s="3">
        <f>'LEO-SE'!B384</f>
        <v>69.75</v>
      </c>
      <c r="E382" s="3">
        <f>'(OMXS30-OMX)'!B384</f>
        <v>1584.4261849398199</v>
      </c>
    </row>
    <row r="383" spans="1:5" x14ac:dyDescent="0.3">
      <c r="A383" s="101">
        <v>42998</v>
      </c>
      <c r="B383" s="3">
        <f>'BETS.B-SE'!B385</f>
        <v>58.65457</v>
      </c>
      <c r="C383" s="3">
        <f>'KIND-SE'!B385</f>
        <v>88.2</v>
      </c>
      <c r="D383" s="3">
        <f>'LEO-SE'!B385</f>
        <v>68.75</v>
      </c>
      <c r="E383" s="3">
        <f>'(OMXS30-OMX)'!B385</f>
        <v>1585.37983863568</v>
      </c>
    </row>
    <row r="384" spans="1:5" x14ac:dyDescent="0.3">
      <c r="A384" s="101">
        <v>42999</v>
      </c>
      <c r="B384" s="3">
        <f>'BETS.B-SE'!B386</f>
        <v>58.042732000000001</v>
      </c>
      <c r="C384" s="3">
        <f>'KIND-SE'!B386</f>
        <v>87.8</v>
      </c>
      <c r="D384" s="3">
        <f>'LEO-SE'!B386</f>
        <v>67.25</v>
      </c>
      <c r="E384" s="3">
        <f>'(OMXS30-OMX)'!B386</f>
        <v>1596.3123685339599</v>
      </c>
    </row>
    <row r="385" spans="1:5" x14ac:dyDescent="0.3">
      <c r="A385" s="101">
        <v>43000</v>
      </c>
      <c r="B385" s="3">
        <f>'BETS.B-SE'!B387</f>
        <v>60.571648000000003</v>
      </c>
      <c r="C385" s="3">
        <f>'KIND-SE'!B387</f>
        <v>90</v>
      </c>
      <c r="D385" s="3">
        <f>'LEO-SE'!B387</f>
        <v>66.25</v>
      </c>
      <c r="E385" s="3">
        <f>'(OMXS30-OMX)'!B387</f>
        <v>1600.77278927832</v>
      </c>
    </row>
    <row r="386" spans="1:5" x14ac:dyDescent="0.3">
      <c r="A386" s="101">
        <v>43003</v>
      </c>
      <c r="B386" s="3">
        <f>'BETS.B-SE'!B388</f>
        <v>60.612445999999998</v>
      </c>
      <c r="C386" s="3">
        <f>'KIND-SE'!B388</f>
        <v>90.5</v>
      </c>
      <c r="D386" s="3">
        <f>'LEO-SE'!B388</f>
        <v>63.75</v>
      </c>
      <c r="E386" s="3">
        <f>'(OMXS30-OMX)'!B388</f>
        <v>1604.0984851784399</v>
      </c>
    </row>
    <row r="387" spans="1:5" x14ac:dyDescent="0.3">
      <c r="A387" s="101">
        <v>43004</v>
      </c>
      <c r="B387" s="3">
        <f>'BETS.B-SE'!B389</f>
        <v>60.367705999999998</v>
      </c>
      <c r="C387" s="3">
        <f>'KIND-SE'!B389</f>
        <v>90.35</v>
      </c>
      <c r="D387" s="3">
        <f>'LEO-SE'!B389</f>
        <v>65.75</v>
      </c>
      <c r="E387" s="3">
        <f>'(OMXS30-OMX)'!B389</f>
        <v>1610.7561245668601</v>
      </c>
    </row>
    <row r="388" spans="1:5" x14ac:dyDescent="0.3">
      <c r="A388" s="101">
        <v>43005</v>
      </c>
      <c r="B388" s="3">
        <f>'BETS.B-SE'!B390</f>
        <v>59.755870000000002</v>
      </c>
      <c r="C388" s="3">
        <f>'KIND-SE'!B390</f>
        <v>90.95</v>
      </c>
      <c r="D388" s="3">
        <f>'LEO-SE'!B390</f>
        <v>68</v>
      </c>
      <c r="E388" s="3">
        <f>'(OMXS30-OMX)'!B390</f>
        <v>1623.77253437852</v>
      </c>
    </row>
    <row r="389" spans="1:5" x14ac:dyDescent="0.3">
      <c r="A389" s="101">
        <v>43006</v>
      </c>
      <c r="B389" s="3">
        <f>'BETS.B-SE'!B391</f>
        <v>59.755870000000002</v>
      </c>
      <c r="C389" s="3">
        <f>'KIND-SE'!B391</f>
        <v>92.4</v>
      </c>
      <c r="D389" s="3">
        <f>'LEO-SE'!B391</f>
        <v>68.25</v>
      </c>
      <c r="E389" s="3">
        <f>'(OMXS30-OMX)'!B391</f>
        <v>1624.9789165126799</v>
      </c>
    </row>
    <row r="390" spans="1:5" x14ac:dyDescent="0.3">
      <c r="A390" s="101">
        <v>43007</v>
      </c>
      <c r="B390" s="3">
        <f>'BETS.B-SE'!B392</f>
        <v>60.571648000000003</v>
      </c>
      <c r="C390" s="3">
        <f>'KIND-SE'!B392</f>
        <v>93.7</v>
      </c>
      <c r="D390" s="3">
        <f>'LEO-SE'!B392</f>
        <v>69</v>
      </c>
      <c r="E390" s="3">
        <f>'(OMXS30-OMX)'!B392</f>
        <v>1637.81821693497</v>
      </c>
    </row>
    <row r="391" spans="1:5" x14ac:dyDescent="0.3">
      <c r="A391" s="101">
        <v>43010</v>
      </c>
      <c r="B391" s="3">
        <f>'BETS.B-SE'!B393</f>
        <v>60.449280000000002</v>
      </c>
      <c r="C391" s="3">
        <f>'KIND-SE'!B393</f>
        <v>93.6</v>
      </c>
      <c r="D391" s="3">
        <f>'LEO-SE'!B393</f>
        <v>67.75</v>
      </c>
      <c r="E391" s="3">
        <f>'(OMXS30-OMX)'!B393</f>
        <v>1640.65135847749</v>
      </c>
    </row>
    <row r="392" spans="1:5" x14ac:dyDescent="0.3">
      <c r="A392" s="101">
        <v>43011</v>
      </c>
      <c r="B392" s="3">
        <f>'BETS.B-SE'!B394</f>
        <v>61.836105000000003</v>
      </c>
      <c r="C392" s="3">
        <f>'KIND-SE'!B394</f>
        <v>95</v>
      </c>
      <c r="D392" s="3">
        <f>'LEO-SE'!B394</f>
        <v>67.5</v>
      </c>
      <c r="E392" s="3">
        <f>'(OMXS30-OMX)'!B394</f>
        <v>1649.1768222181599</v>
      </c>
    </row>
    <row r="393" spans="1:5" x14ac:dyDescent="0.3">
      <c r="A393" s="101">
        <v>43012</v>
      </c>
      <c r="B393" s="3">
        <f>'BETS.B-SE'!B395</f>
        <v>59.715076000000003</v>
      </c>
      <c r="C393" s="3">
        <f>'KIND-SE'!B395</f>
        <v>94.35</v>
      </c>
      <c r="D393" s="3">
        <f>'LEO-SE'!B395</f>
        <v>66.25</v>
      </c>
      <c r="E393" s="3">
        <f>'(OMXS30-OMX)'!B395</f>
        <v>1651.0890938320699</v>
      </c>
    </row>
    <row r="394" spans="1:5" x14ac:dyDescent="0.3">
      <c r="A394" s="101">
        <v>43013</v>
      </c>
      <c r="B394" s="3">
        <f>'BETS.B-SE'!B396</f>
        <v>59.062460000000002</v>
      </c>
      <c r="C394" s="3">
        <f>'KIND-SE'!B396</f>
        <v>93.85</v>
      </c>
      <c r="D394" s="3">
        <f>'LEO-SE'!B396</f>
        <v>68.25</v>
      </c>
      <c r="E394" s="3">
        <f>'(OMXS30-OMX)'!B396</f>
        <v>1653.1515299345201</v>
      </c>
    </row>
    <row r="395" spans="1:5" x14ac:dyDescent="0.3">
      <c r="A395" s="101">
        <v>43014</v>
      </c>
      <c r="B395" s="3">
        <f>'BETS.B-SE'!B397</f>
        <v>59.307186000000002</v>
      </c>
      <c r="C395" s="3">
        <f>'KIND-SE'!B397</f>
        <v>93.8</v>
      </c>
      <c r="D395" s="3">
        <f>'LEO-SE'!B397</f>
        <v>67.5</v>
      </c>
      <c r="E395" s="3">
        <f>'(OMXS30-OMX)'!B397</f>
        <v>1646.2778146872199</v>
      </c>
    </row>
    <row r="396" spans="1:5" x14ac:dyDescent="0.3">
      <c r="A396" s="101">
        <v>43017</v>
      </c>
      <c r="B396" s="3">
        <f>'BETS.B-SE'!B398</f>
        <v>58.491405</v>
      </c>
      <c r="C396" s="3">
        <f>'KIND-SE'!B398</f>
        <v>93.9</v>
      </c>
      <c r="D396" s="3">
        <f>'LEO-SE'!B398</f>
        <v>67.5</v>
      </c>
      <c r="E396" s="3">
        <f>'(OMXS30-OMX)'!B398</f>
        <v>1647.9244467184701</v>
      </c>
    </row>
    <row r="397" spans="1:5" x14ac:dyDescent="0.3">
      <c r="A397" s="101">
        <v>43018</v>
      </c>
      <c r="B397" s="3">
        <f>'BETS.B-SE'!B399</f>
        <v>59.511135000000003</v>
      </c>
      <c r="C397" s="3">
        <f>'KIND-SE'!B399</f>
        <v>93.45</v>
      </c>
      <c r="D397" s="3">
        <f>'LEO-SE'!B399</f>
        <v>68.25</v>
      </c>
      <c r="E397" s="3">
        <f>'(OMXS30-OMX)'!B399</f>
        <v>1644.3408608873999</v>
      </c>
    </row>
    <row r="398" spans="1:5" x14ac:dyDescent="0.3">
      <c r="A398" s="101">
        <v>43019</v>
      </c>
      <c r="B398" s="3">
        <f>'BETS.B-SE'!B400</f>
        <v>59.307186000000002</v>
      </c>
      <c r="C398" s="3">
        <f>'KIND-SE'!B400</f>
        <v>93.7</v>
      </c>
      <c r="D398" s="3">
        <f>'LEO-SE'!B400</f>
        <v>67.25</v>
      </c>
      <c r="E398" s="3">
        <f>'(OMXS30-OMX)'!B400</f>
        <v>1641.70464428792</v>
      </c>
    </row>
    <row r="399" spans="1:5" x14ac:dyDescent="0.3">
      <c r="A399" s="101">
        <v>43020</v>
      </c>
      <c r="B399" s="3">
        <f>'BETS.B-SE'!B401</f>
        <v>59.878234999999997</v>
      </c>
      <c r="C399" s="3">
        <f>'KIND-SE'!B401</f>
        <v>94.75</v>
      </c>
      <c r="D399" s="3">
        <f>'LEO-SE'!B401</f>
        <v>67.5</v>
      </c>
      <c r="E399" s="3">
        <f>'(OMXS30-OMX)'!B401</f>
        <v>1644.6478167913399</v>
      </c>
    </row>
    <row r="400" spans="1:5" x14ac:dyDescent="0.3">
      <c r="A400" s="101">
        <v>43021</v>
      </c>
      <c r="B400" s="3">
        <f>'BETS.B-SE'!B402</f>
        <v>60.530856999999997</v>
      </c>
      <c r="C400" s="3">
        <f>'KIND-SE'!B402</f>
        <v>95.6</v>
      </c>
      <c r="D400" s="3">
        <f>'LEO-SE'!B402</f>
        <v>67.5</v>
      </c>
      <c r="E400" s="3">
        <f>'(OMXS30-OMX)'!B402</f>
        <v>1642.49085502103</v>
      </c>
    </row>
    <row r="401" spans="1:5" x14ac:dyDescent="0.3">
      <c r="A401" s="101">
        <v>43024</v>
      </c>
      <c r="B401" s="3">
        <f>'BETS.B-SE'!B403</f>
        <v>60.204548000000003</v>
      </c>
      <c r="C401" s="3">
        <f>'KIND-SE'!B403</f>
        <v>94.75</v>
      </c>
      <c r="D401" s="3">
        <f>'LEO-SE'!B403</f>
        <v>68</v>
      </c>
      <c r="E401" s="3">
        <f>'(OMXS30-OMX)'!B403</f>
        <v>1638.33230282511</v>
      </c>
    </row>
    <row r="402" spans="1:5" x14ac:dyDescent="0.3">
      <c r="A402" s="101">
        <v>43025</v>
      </c>
      <c r="B402" s="3">
        <f>'BETS.B-SE'!B404</f>
        <v>60.082175999999997</v>
      </c>
      <c r="C402" s="3">
        <f>'KIND-SE'!B404</f>
        <v>94.35</v>
      </c>
      <c r="D402" s="3">
        <f>'LEO-SE'!B404</f>
        <v>67</v>
      </c>
      <c r="E402" s="3">
        <f>'(OMXS30-OMX)'!B404</f>
        <v>1636.9437440573199</v>
      </c>
    </row>
    <row r="403" spans="1:5" x14ac:dyDescent="0.3">
      <c r="A403" s="101">
        <v>43026</v>
      </c>
      <c r="B403" s="3">
        <f>'BETS.B-SE'!B405</f>
        <v>60.286133</v>
      </c>
      <c r="C403" s="3">
        <f>'KIND-SE'!B405</f>
        <v>95</v>
      </c>
      <c r="D403" s="3">
        <f>'LEO-SE'!B405</f>
        <v>66</v>
      </c>
      <c r="E403" s="3">
        <f>'(OMXS30-OMX)'!B405</f>
        <v>1644.73224315994</v>
      </c>
    </row>
    <row r="404" spans="1:5" x14ac:dyDescent="0.3">
      <c r="A404" s="101">
        <v>43027</v>
      </c>
      <c r="B404" s="3">
        <f>'BETS.B-SE'!B406</f>
        <v>60.326909999999998</v>
      </c>
      <c r="C404" s="3">
        <f>'KIND-SE'!B406</f>
        <v>95.25</v>
      </c>
      <c r="D404" s="3">
        <f>'LEO-SE'!B406</f>
        <v>65.5</v>
      </c>
      <c r="E404" s="3">
        <f>'(OMXS30-OMX)'!B406</f>
        <v>1646.95637009899</v>
      </c>
    </row>
    <row r="405" spans="1:5" x14ac:dyDescent="0.3">
      <c r="A405" s="101">
        <v>43028</v>
      </c>
      <c r="B405" s="3">
        <f>'BETS.B-SE'!B407</f>
        <v>55.513817000000003</v>
      </c>
      <c r="C405" s="3">
        <f>'KIND-SE'!B407</f>
        <v>95.35</v>
      </c>
      <c r="D405" s="3">
        <f>'LEO-SE'!B407</f>
        <v>64.75</v>
      </c>
      <c r="E405" s="3">
        <f>'(OMXS30-OMX)'!B407</f>
        <v>1667.5046697795799</v>
      </c>
    </row>
    <row r="406" spans="1:5" x14ac:dyDescent="0.3">
      <c r="A406" s="101">
        <v>43031</v>
      </c>
      <c r="B406" s="3">
        <f>'BETS.B-SE'!B408</f>
        <v>52.740160000000003</v>
      </c>
      <c r="C406" s="3">
        <f>'KIND-SE'!B408</f>
        <v>95.65</v>
      </c>
      <c r="D406" s="3">
        <f>'LEO-SE'!B408</f>
        <v>65</v>
      </c>
      <c r="E406" s="3">
        <f>'(OMXS30-OMX)'!B408</f>
        <v>1661.5409012423299</v>
      </c>
    </row>
    <row r="407" spans="1:5" x14ac:dyDescent="0.3">
      <c r="A407" s="101">
        <v>43032</v>
      </c>
      <c r="B407" s="3">
        <f>'BETS.B-SE'!B409</f>
        <v>51.394126999999997</v>
      </c>
      <c r="C407" s="3">
        <f>'KIND-SE'!B409</f>
        <v>92.75</v>
      </c>
      <c r="D407" s="3">
        <f>'LEO-SE'!B409</f>
        <v>65.25</v>
      </c>
      <c r="E407" s="3">
        <f>'(OMXS30-OMX)'!B409</f>
        <v>1650.4653658510499</v>
      </c>
    </row>
    <row r="408" spans="1:5" x14ac:dyDescent="0.3">
      <c r="A408" s="101">
        <v>43033</v>
      </c>
      <c r="B408" s="3">
        <f>'BETS.B-SE'!B410</f>
        <v>52.454639999999998</v>
      </c>
      <c r="C408" s="3">
        <f>'KIND-SE'!B410</f>
        <v>92.8</v>
      </c>
      <c r="D408" s="3">
        <f>'LEO-SE'!B410</f>
        <v>75.5</v>
      </c>
      <c r="E408" s="3">
        <f>'(OMXS30-OMX)'!B410</f>
        <v>1649.73805433129</v>
      </c>
    </row>
    <row r="409" spans="1:5" x14ac:dyDescent="0.3">
      <c r="A409" s="101">
        <v>43034</v>
      </c>
      <c r="B409" s="3">
        <f>'BETS.B-SE'!B411</f>
        <v>52.413849999999996</v>
      </c>
      <c r="C409" s="3">
        <f>'KIND-SE'!B411</f>
        <v>94.5</v>
      </c>
      <c r="D409" s="3">
        <f>'LEO-SE'!B411</f>
        <v>78.25</v>
      </c>
      <c r="E409" s="3">
        <f>'(OMXS30-OMX)'!B411</f>
        <v>1658.7865060891399</v>
      </c>
    </row>
    <row r="410" spans="1:5" x14ac:dyDescent="0.3">
      <c r="A410" s="101">
        <v>43035</v>
      </c>
      <c r="B410" s="3">
        <f>'BETS.B-SE'!B412</f>
        <v>54.453299999999999</v>
      </c>
      <c r="C410" s="3">
        <f>'KIND-SE'!B412</f>
        <v>105.8</v>
      </c>
      <c r="D410" s="3">
        <f>'LEO-SE'!B412</f>
        <v>81</v>
      </c>
      <c r="E410" s="3">
        <f>'(OMXS30-OMX)'!B412</f>
        <v>1665.0178720531801</v>
      </c>
    </row>
    <row r="411" spans="1:5" x14ac:dyDescent="0.3">
      <c r="A411" s="101">
        <v>43038</v>
      </c>
      <c r="B411" s="3">
        <f>'BETS.B-SE'!B413</f>
        <v>53.882249999999999</v>
      </c>
      <c r="C411" s="3">
        <f>'KIND-SE'!B413</f>
        <v>105.2</v>
      </c>
      <c r="D411" s="3">
        <f>'LEO-SE'!B413</f>
        <v>80</v>
      </c>
      <c r="E411" s="3">
        <f>'(OMXS30-OMX)'!B413</f>
        <v>1662.32128012523</v>
      </c>
    </row>
    <row r="412" spans="1:5" x14ac:dyDescent="0.3">
      <c r="A412" s="101">
        <v>43039</v>
      </c>
      <c r="B412" s="3">
        <f>'BETS.B-SE'!B414</f>
        <v>53.596733</v>
      </c>
      <c r="C412" s="3">
        <f>'KIND-SE'!B414</f>
        <v>106.9</v>
      </c>
      <c r="D412" s="3">
        <f>'LEO-SE'!B414</f>
        <v>81.25</v>
      </c>
      <c r="E412" s="3">
        <f>'(OMXS30-OMX)'!B414</f>
        <v>1671.62859400754</v>
      </c>
    </row>
    <row r="413" spans="1:5" x14ac:dyDescent="0.3">
      <c r="A413" s="101">
        <v>43040</v>
      </c>
      <c r="B413" s="3">
        <f>'BETS.B-SE'!B415</f>
        <v>53.22963</v>
      </c>
      <c r="C413" s="3">
        <f>'KIND-SE'!B415</f>
        <v>107.9</v>
      </c>
      <c r="D413" s="3">
        <f>'LEO-SE'!B415</f>
        <v>81.25</v>
      </c>
      <c r="E413" s="3">
        <f>'(OMXS30-OMX)'!B415</f>
        <v>1672.02586145179</v>
      </c>
    </row>
    <row r="414" spans="1:5" x14ac:dyDescent="0.3">
      <c r="A414" s="101">
        <v>43041</v>
      </c>
      <c r="B414" s="3">
        <f>'BETS.B-SE'!B416</f>
        <v>53.351996999999997</v>
      </c>
      <c r="C414" s="3">
        <f>'KIND-SE'!B416</f>
        <v>108</v>
      </c>
      <c r="D414" s="3">
        <f>'LEO-SE'!B416</f>
        <v>80.75</v>
      </c>
      <c r="E414" s="3">
        <f>'(OMXS30-OMX)'!B416</f>
        <v>1672.7762450591599</v>
      </c>
    </row>
    <row r="415" spans="1:5" x14ac:dyDescent="0.3">
      <c r="A415" s="101">
        <v>43042</v>
      </c>
      <c r="B415" s="3">
        <f>'BETS.B-SE'!B417</f>
        <v>52.862533999999997</v>
      </c>
      <c r="C415" s="3">
        <f>'KIND-SE'!B417</f>
        <v>111.2</v>
      </c>
      <c r="D415" s="3">
        <f>'LEO-SE'!B417</f>
        <v>83</v>
      </c>
      <c r="E415" s="3">
        <f>'(OMXS30-OMX)'!B417</f>
        <v>1677.6544540502</v>
      </c>
    </row>
    <row r="416" spans="1:5" x14ac:dyDescent="0.3">
      <c r="A416" s="101">
        <v>43045</v>
      </c>
      <c r="B416" s="3">
        <f>'BETS.B-SE'!B418</f>
        <v>53.311207000000003</v>
      </c>
      <c r="C416" s="3">
        <f>'KIND-SE'!B418</f>
        <v>109.3</v>
      </c>
      <c r="D416" s="3">
        <f>'LEO-SE'!B418</f>
        <v>82.25</v>
      </c>
      <c r="E416" s="3">
        <f>'(OMXS30-OMX)'!B418</f>
        <v>1676.14145483836</v>
      </c>
    </row>
    <row r="417" spans="1:5" x14ac:dyDescent="0.3">
      <c r="A417" s="101">
        <v>43046</v>
      </c>
      <c r="B417" s="3">
        <f>'BETS.B-SE'!B419</f>
        <v>52.903315999999997</v>
      </c>
      <c r="C417" s="3">
        <f>'KIND-SE'!B419</f>
        <v>108.3</v>
      </c>
      <c r="D417" s="3">
        <f>'LEO-SE'!B419</f>
        <v>81</v>
      </c>
      <c r="E417" s="3">
        <f>'(OMXS30-OMX)'!B419</f>
        <v>1670.23607272001</v>
      </c>
    </row>
    <row r="418" spans="1:5" x14ac:dyDescent="0.3">
      <c r="A418" s="101">
        <v>43047</v>
      </c>
      <c r="B418" s="3">
        <f>'BETS.B-SE'!B420</f>
        <v>51.965170000000001</v>
      </c>
      <c r="C418" s="3">
        <f>'KIND-SE'!B420</f>
        <v>106.7</v>
      </c>
      <c r="D418" s="3">
        <f>'LEO-SE'!B420</f>
        <v>80.75</v>
      </c>
      <c r="E418" s="3">
        <f>'(OMXS30-OMX)'!B420</f>
        <v>1662.98789736038</v>
      </c>
    </row>
    <row r="419" spans="1:5" x14ac:dyDescent="0.3">
      <c r="A419" s="101">
        <v>43048</v>
      </c>
      <c r="B419" s="3">
        <f>'BETS.B-SE'!B421</f>
        <v>50.415188000000001</v>
      </c>
      <c r="C419" s="3">
        <f>'KIND-SE'!B421</f>
        <v>105.9</v>
      </c>
      <c r="D419" s="3">
        <f>'LEO-SE'!B421</f>
        <v>78.5</v>
      </c>
      <c r="E419" s="3">
        <f>'(OMXS30-OMX)'!B421</f>
        <v>1643.25544337258</v>
      </c>
    </row>
    <row r="420" spans="1:5" x14ac:dyDescent="0.3">
      <c r="A420" s="101">
        <v>43049</v>
      </c>
      <c r="B420" s="3">
        <f>'BETS.B-SE'!B422</f>
        <v>49.762569999999997</v>
      </c>
      <c r="C420" s="3">
        <f>'KIND-SE'!B422</f>
        <v>106.1</v>
      </c>
      <c r="D420" s="3">
        <f>'LEO-SE'!B422</f>
        <v>80</v>
      </c>
      <c r="E420" s="3">
        <f>'(OMXS30-OMX)'!B422</f>
        <v>1634.6812900883799</v>
      </c>
    </row>
    <row r="421" spans="1:5" x14ac:dyDescent="0.3">
      <c r="A421" s="101">
        <v>43052</v>
      </c>
      <c r="B421" s="3">
        <f>'BETS.B-SE'!B423</f>
        <v>49.558619999999998</v>
      </c>
      <c r="C421" s="3">
        <f>'KIND-SE'!B423</f>
        <v>104.9</v>
      </c>
      <c r="D421" s="3">
        <f>'LEO-SE'!B423</f>
        <v>77.75</v>
      </c>
      <c r="E421" s="3">
        <f>'(OMXS30-OMX)'!B423</f>
        <v>1630.5119365108001</v>
      </c>
    </row>
    <row r="422" spans="1:5" x14ac:dyDescent="0.3">
      <c r="A422" s="101">
        <v>43053</v>
      </c>
      <c r="B422" s="3">
        <f>'BETS.B-SE'!B424</f>
        <v>48.987575999999997</v>
      </c>
      <c r="C422" s="3">
        <f>'KIND-SE'!B424</f>
        <v>106.7</v>
      </c>
      <c r="D422" s="3">
        <f>'LEO-SE'!B424</f>
        <v>78.5</v>
      </c>
      <c r="E422" s="3">
        <f>'(OMXS30-OMX)'!B424</f>
        <v>1628.48482222393</v>
      </c>
    </row>
    <row r="423" spans="1:5" x14ac:dyDescent="0.3">
      <c r="A423" s="101">
        <v>43054</v>
      </c>
      <c r="B423" s="3">
        <f>'BETS.B-SE'!B425</f>
        <v>48.620475999999996</v>
      </c>
      <c r="C423" s="3">
        <f>'KIND-SE'!B425</f>
        <v>106.9</v>
      </c>
      <c r="D423" s="3">
        <f>'LEO-SE'!B425</f>
        <v>77.25</v>
      </c>
      <c r="E423" s="3">
        <f>'(OMXS30-OMX)'!B425</f>
        <v>1626.9998831605999</v>
      </c>
    </row>
    <row r="424" spans="1:5" x14ac:dyDescent="0.3">
      <c r="A424" s="101">
        <v>43055</v>
      </c>
      <c r="B424" s="3">
        <f>'BETS.B-SE'!B426</f>
        <v>50.088880000000003</v>
      </c>
      <c r="C424" s="3">
        <f>'KIND-SE'!B426</f>
        <v>108.9</v>
      </c>
      <c r="D424" s="3">
        <f>'LEO-SE'!B426</f>
        <v>79</v>
      </c>
      <c r="E424" s="3">
        <f>'(OMXS30-OMX)'!B426</f>
        <v>1633.6581937876199</v>
      </c>
    </row>
    <row r="425" spans="1:5" x14ac:dyDescent="0.3">
      <c r="A425" s="101">
        <v>43056</v>
      </c>
      <c r="B425" s="3">
        <f>'BETS.B-SE'!B427</f>
        <v>49.069153</v>
      </c>
      <c r="C425" s="3">
        <f>'KIND-SE'!B427</f>
        <v>110.2</v>
      </c>
      <c r="D425" s="3">
        <f>'LEO-SE'!B427</f>
        <v>80.25</v>
      </c>
      <c r="E425" s="3">
        <f>'(OMXS30-OMX)'!B427</f>
        <v>1617.6990467170499</v>
      </c>
    </row>
    <row r="426" spans="1:5" x14ac:dyDescent="0.3">
      <c r="A426" s="101">
        <v>43059</v>
      </c>
      <c r="B426" s="3">
        <f>'BETS.B-SE'!B428</f>
        <v>49.191519999999997</v>
      </c>
      <c r="C426" s="3">
        <f>'KIND-SE'!B428</f>
        <v>108.5</v>
      </c>
      <c r="D426" s="3">
        <f>'LEO-SE'!B428</f>
        <v>78.5</v>
      </c>
      <c r="E426" s="3">
        <f>'(OMXS30-OMX)'!B428</f>
        <v>1623.54170724702</v>
      </c>
    </row>
    <row r="427" spans="1:5" x14ac:dyDescent="0.3">
      <c r="A427" s="101">
        <v>43060</v>
      </c>
      <c r="B427" s="3">
        <f>'BETS.B-SE'!B429</f>
        <v>49.028362000000001</v>
      </c>
      <c r="C427" s="3">
        <f>'KIND-SE'!B429</f>
        <v>110.3</v>
      </c>
      <c r="D427" s="3">
        <f>'LEO-SE'!B429</f>
        <v>78.5</v>
      </c>
      <c r="E427" s="3">
        <f>'(OMXS30-OMX)'!B429</f>
        <v>1636.6458221431601</v>
      </c>
    </row>
    <row r="428" spans="1:5" x14ac:dyDescent="0.3">
      <c r="A428" s="101">
        <v>43061</v>
      </c>
      <c r="B428" s="3">
        <f>'BETS.B-SE'!B430</f>
        <v>48.987575999999997</v>
      </c>
      <c r="C428" s="3">
        <f>'KIND-SE'!B430</f>
        <v>109.3</v>
      </c>
      <c r="D428" s="3">
        <f>'LEO-SE'!B430</f>
        <v>80</v>
      </c>
      <c r="E428" s="3">
        <f>'(OMXS30-OMX)'!B430</f>
        <v>1617.5168072313099</v>
      </c>
    </row>
    <row r="429" spans="1:5" x14ac:dyDescent="0.3">
      <c r="A429" s="101">
        <v>43062</v>
      </c>
      <c r="B429" s="3">
        <f>'BETS.B-SE'!B431</f>
        <v>48.987575999999997</v>
      </c>
      <c r="C429" s="3">
        <f>'KIND-SE'!B431</f>
        <v>109.1</v>
      </c>
      <c r="D429" s="3">
        <f>'LEO-SE'!B431</f>
        <v>81</v>
      </c>
      <c r="E429" s="3">
        <f>'(OMXS30-OMX)'!B431</f>
        <v>1612.5730672890199</v>
      </c>
    </row>
    <row r="430" spans="1:5" x14ac:dyDescent="0.3">
      <c r="A430" s="101">
        <v>43063</v>
      </c>
      <c r="B430" s="3">
        <f>'BETS.B-SE'!B432</f>
        <v>48.783630000000002</v>
      </c>
      <c r="C430" s="3">
        <f>'KIND-SE'!B432</f>
        <v>110.9</v>
      </c>
      <c r="D430" s="3">
        <f>'LEO-SE'!B432</f>
        <v>81.5</v>
      </c>
      <c r="E430" s="3">
        <f>'(OMXS30-OMX)'!B432</f>
        <v>1614.62162818161</v>
      </c>
    </row>
    <row r="431" spans="1:5" x14ac:dyDescent="0.3">
      <c r="A431" s="101">
        <v>43066</v>
      </c>
      <c r="B431" s="3">
        <f>'BETS.B-SE'!B433</f>
        <v>48.742840000000001</v>
      </c>
      <c r="C431" s="3">
        <f>'KIND-SE'!B433</f>
        <v>111.5</v>
      </c>
      <c r="D431" s="3">
        <f>'LEO-SE'!B433</f>
        <v>82.75</v>
      </c>
      <c r="E431" s="3">
        <f>'(OMXS30-OMX)'!B433</f>
        <v>1608.74383927646</v>
      </c>
    </row>
    <row r="432" spans="1:5" x14ac:dyDescent="0.3">
      <c r="A432" s="101">
        <v>43067</v>
      </c>
      <c r="B432" s="3">
        <f>'BETS.B-SE'!B434</f>
        <v>48.824416999999997</v>
      </c>
      <c r="C432" s="3">
        <f>'KIND-SE'!B434</f>
        <v>112.3</v>
      </c>
      <c r="D432" s="3">
        <f>'LEO-SE'!B434</f>
        <v>83.25</v>
      </c>
      <c r="E432" s="3">
        <f>'(OMXS30-OMX)'!B434</f>
        <v>1620.80882471371</v>
      </c>
    </row>
    <row r="433" spans="1:5" x14ac:dyDescent="0.3">
      <c r="A433" s="101">
        <v>43068</v>
      </c>
      <c r="B433" s="3">
        <f>'BETS.B-SE'!B435</f>
        <v>48.824416999999997</v>
      </c>
      <c r="C433" s="3">
        <f>'KIND-SE'!B435</f>
        <v>111.4</v>
      </c>
      <c r="D433" s="3">
        <f>'LEO-SE'!B435</f>
        <v>84.25</v>
      </c>
      <c r="E433" s="3">
        <f>'(OMXS30-OMX)'!B435</f>
        <v>1613.55856942692</v>
      </c>
    </row>
    <row r="434" spans="1:5" x14ac:dyDescent="0.3">
      <c r="A434" s="101">
        <v>43069</v>
      </c>
      <c r="B434" s="3">
        <f>'BETS.B-SE'!B436</f>
        <v>48.090218</v>
      </c>
      <c r="C434" s="3">
        <f>'KIND-SE'!B436</f>
        <v>111.3</v>
      </c>
      <c r="D434" s="3">
        <f>'LEO-SE'!B436</f>
        <v>85.25</v>
      </c>
      <c r="E434" s="3">
        <f>'(OMXS30-OMX)'!B436</f>
        <v>1610.10557669272</v>
      </c>
    </row>
    <row r="435" spans="1:5" x14ac:dyDescent="0.3">
      <c r="A435" s="101">
        <v>43070</v>
      </c>
      <c r="B435" s="3">
        <f>'BETS.B-SE'!B437</f>
        <v>47.886276000000002</v>
      </c>
      <c r="C435" s="3">
        <f>'KIND-SE'!B437</f>
        <v>110.3</v>
      </c>
      <c r="D435" s="3">
        <f>'LEO-SE'!B437</f>
        <v>83.5</v>
      </c>
      <c r="E435" s="3">
        <f>'(OMXS30-OMX)'!B437</f>
        <v>1592.1994289858801</v>
      </c>
    </row>
    <row r="436" spans="1:5" x14ac:dyDescent="0.3">
      <c r="A436" s="101">
        <v>43073</v>
      </c>
      <c r="B436" s="3">
        <f>'BETS.B-SE'!B438</f>
        <v>48.37574</v>
      </c>
      <c r="C436" s="3">
        <f>'KIND-SE'!B438</f>
        <v>112.4</v>
      </c>
      <c r="D436" s="3">
        <f>'LEO-SE'!B438</f>
        <v>86.5</v>
      </c>
      <c r="E436" s="3">
        <f>'(OMXS30-OMX)'!B438</f>
        <v>1616.79751555904</v>
      </c>
    </row>
    <row r="437" spans="1:5" x14ac:dyDescent="0.3">
      <c r="A437" s="101">
        <v>43074</v>
      </c>
      <c r="B437" s="3">
        <f>'BETS.B-SE'!B439</f>
        <v>47.68233</v>
      </c>
      <c r="C437" s="3">
        <f>'KIND-SE'!B439</f>
        <v>110.5</v>
      </c>
      <c r="D437" s="3">
        <f>'LEO-SE'!B439</f>
        <v>84.25</v>
      </c>
      <c r="E437" s="3">
        <f>'(OMXS30-OMX)'!B439</f>
        <v>1613.3611790842799</v>
      </c>
    </row>
    <row r="438" spans="1:5" x14ac:dyDescent="0.3">
      <c r="A438" s="101">
        <v>43075</v>
      </c>
      <c r="B438" s="3">
        <f>'BETS.B-SE'!B440</f>
        <v>47.356014000000002</v>
      </c>
      <c r="C438" s="3">
        <f>'KIND-SE'!B440</f>
        <v>110</v>
      </c>
      <c r="D438" s="3">
        <f>'LEO-SE'!B440</f>
        <v>85</v>
      </c>
      <c r="E438" s="3">
        <f>'(OMXS30-OMX)'!B440</f>
        <v>1595.440369361</v>
      </c>
    </row>
    <row r="439" spans="1:5" x14ac:dyDescent="0.3">
      <c r="A439" s="101">
        <v>43076</v>
      </c>
      <c r="B439" s="3">
        <f>'BETS.B-SE'!B441</f>
        <v>48.334952999999999</v>
      </c>
      <c r="C439" s="3">
        <f>'KIND-SE'!B441</f>
        <v>112.1</v>
      </c>
      <c r="D439" s="3">
        <f>'LEO-SE'!B441</f>
        <v>84.25</v>
      </c>
      <c r="E439" s="3">
        <f>'(OMXS30-OMX)'!B441</f>
        <v>1599.2865074408301</v>
      </c>
    </row>
    <row r="440" spans="1:5" x14ac:dyDescent="0.3">
      <c r="A440" s="101">
        <v>43077</v>
      </c>
      <c r="B440" s="3">
        <f>'BETS.B-SE'!B442</f>
        <v>48.294162999999998</v>
      </c>
      <c r="C440" s="3">
        <f>'KIND-SE'!B442</f>
        <v>113.5</v>
      </c>
      <c r="D440" s="3">
        <f>'LEO-SE'!B442</f>
        <v>84.25</v>
      </c>
      <c r="E440" s="3">
        <f>'(OMXS30-OMX)'!B442</f>
        <v>1610.82440470503</v>
      </c>
    </row>
    <row r="441" spans="1:5" x14ac:dyDescent="0.3">
      <c r="A441" s="101">
        <v>43080</v>
      </c>
      <c r="B441" s="3">
        <f>'BETS.B-SE'!B443</f>
        <v>48.294162999999998</v>
      </c>
      <c r="C441" s="3">
        <f>'KIND-SE'!B443</f>
        <v>114.3</v>
      </c>
      <c r="D441" s="3">
        <f>'LEO-SE'!B443</f>
        <v>84.25</v>
      </c>
      <c r="E441" s="3">
        <f>'(OMXS30-OMX)'!B443</f>
        <v>1619.47324310006</v>
      </c>
    </row>
    <row r="442" spans="1:5" x14ac:dyDescent="0.3">
      <c r="A442" s="101">
        <v>43081</v>
      </c>
      <c r="B442" s="3">
        <f>'BETS.B-SE'!B444</f>
        <v>48.294162999999998</v>
      </c>
      <c r="C442" s="3">
        <f>'KIND-SE'!B444</f>
        <v>114</v>
      </c>
      <c r="D442" s="3">
        <f>'LEO-SE'!B444</f>
        <v>85.25</v>
      </c>
      <c r="E442" s="3">
        <f>'(OMXS30-OMX)'!B444</f>
        <v>1623.75231780223</v>
      </c>
    </row>
    <row r="443" spans="1:5" x14ac:dyDescent="0.3">
      <c r="A443" s="101">
        <v>43082</v>
      </c>
      <c r="B443" s="3">
        <f>'BETS.B-SE'!B445</f>
        <v>48.008636000000003</v>
      </c>
      <c r="C443" s="3">
        <f>'KIND-SE'!B445</f>
        <v>113.9</v>
      </c>
      <c r="D443" s="3">
        <f>'LEO-SE'!B445</f>
        <v>87.5</v>
      </c>
      <c r="E443" s="3">
        <f>'(OMXS30-OMX)'!B445</f>
        <v>1619.82105431932</v>
      </c>
    </row>
    <row r="444" spans="1:5" x14ac:dyDescent="0.3">
      <c r="A444" s="101">
        <v>43083</v>
      </c>
      <c r="B444" s="3">
        <f>'BETS.B-SE'!B446</f>
        <v>48.865208000000003</v>
      </c>
      <c r="C444" s="3">
        <f>'KIND-SE'!B446</f>
        <v>114.7</v>
      </c>
      <c r="D444" s="3">
        <f>'LEO-SE'!B446</f>
        <v>87</v>
      </c>
      <c r="E444" s="3">
        <f>'(OMXS30-OMX)'!B446</f>
        <v>1609.5980101443499</v>
      </c>
    </row>
    <row r="445" spans="1:5" x14ac:dyDescent="0.3">
      <c r="A445" s="101">
        <v>43084</v>
      </c>
      <c r="B445" s="3">
        <f>'BETS.B-SE'!B447</f>
        <v>48.905994</v>
      </c>
      <c r="C445" s="3">
        <f>'KIND-SE'!B447</f>
        <v>117.2</v>
      </c>
      <c r="D445" s="3">
        <f>'LEO-SE'!B447</f>
        <v>86.25</v>
      </c>
      <c r="E445" s="3">
        <f>'(OMXS30-OMX)'!B447</f>
        <v>1594.35043223552</v>
      </c>
    </row>
    <row r="446" spans="1:5" x14ac:dyDescent="0.3">
      <c r="A446" s="101">
        <v>43087</v>
      </c>
      <c r="B446" s="3">
        <f>'BETS.B-SE'!B448</f>
        <v>50.170456000000001</v>
      </c>
      <c r="C446" s="3">
        <f>'KIND-SE'!B448</f>
        <v>117</v>
      </c>
      <c r="D446" s="3">
        <f>'LEO-SE'!B448</f>
        <v>87.5</v>
      </c>
      <c r="E446" s="3">
        <f>'(OMXS30-OMX)'!B448</f>
        <v>1615.63075603722</v>
      </c>
    </row>
    <row r="447" spans="1:5" x14ac:dyDescent="0.3">
      <c r="A447" s="101">
        <v>43088</v>
      </c>
      <c r="B447" s="3">
        <f>'BETS.B-SE'!B449</f>
        <v>50.211243000000003</v>
      </c>
      <c r="C447" s="3">
        <f>'KIND-SE'!B449</f>
        <v>116.8</v>
      </c>
      <c r="D447" s="3">
        <f>'LEO-SE'!B449</f>
        <v>86</v>
      </c>
      <c r="E447" s="3">
        <f>'(OMXS30-OMX)'!B449</f>
        <v>1611.43420065026</v>
      </c>
    </row>
    <row r="448" spans="1:5" x14ac:dyDescent="0.3">
      <c r="A448" s="101">
        <v>43089</v>
      </c>
      <c r="B448" s="3">
        <f>'BETS.B-SE'!B450</f>
        <v>49.721780000000003</v>
      </c>
      <c r="C448" s="3">
        <f>'KIND-SE'!B450</f>
        <v>116.5</v>
      </c>
      <c r="D448" s="3">
        <f>'LEO-SE'!B450</f>
        <v>86</v>
      </c>
      <c r="E448" s="3">
        <f>'(OMXS30-OMX)'!B450</f>
        <v>1600.2886268032801</v>
      </c>
    </row>
    <row r="449" spans="1:5" x14ac:dyDescent="0.3">
      <c r="A449" s="101">
        <v>43090</v>
      </c>
      <c r="B449" s="3">
        <f>'BETS.B-SE'!B451</f>
        <v>50.415188000000001</v>
      </c>
      <c r="C449" s="3">
        <f>'KIND-SE'!B451</f>
        <v>116.9</v>
      </c>
      <c r="D449" s="3">
        <f>'LEO-SE'!B451</f>
        <v>85.75</v>
      </c>
      <c r="E449" s="3">
        <f>'(OMXS30-OMX)'!B451</f>
        <v>1616.2675926305501</v>
      </c>
    </row>
    <row r="450" spans="1:5" x14ac:dyDescent="0.3">
      <c r="A450" s="101">
        <v>43091</v>
      </c>
      <c r="B450" s="3">
        <f>'BETS.B-SE'!B452</f>
        <v>50.048090000000002</v>
      </c>
      <c r="C450" s="3">
        <f>'KIND-SE'!B452</f>
        <v>116.6</v>
      </c>
      <c r="D450" s="3">
        <f>'LEO-SE'!B452</f>
        <v>85</v>
      </c>
      <c r="E450" s="3">
        <f>'(OMXS30-OMX)'!B452</f>
        <v>1606.2472171367899</v>
      </c>
    </row>
    <row r="451" spans="1:5" x14ac:dyDescent="0.3">
      <c r="A451" s="101">
        <v>43096</v>
      </c>
      <c r="B451" s="3">
        <f>'BETS.B-SE'!B453</f>
        <v>49.884937000000001</v>
      </c>
      <c r="C451" s="3">
        <f>'KIND-SE'!B453</f>
        <v>117</v>
      </c>
      <c r="D451" s="3">
        <f>'LEO-SE'!B453</f>
        <v>84.5</v>
      </c>
      <c r="E451" s="3">
        <f>'(OMXS30-OMX)'!B453</f>
        <v>1594.9864708371699</v>
      </c>
    </row>
    <row r="452" spans="1:5" x14ac:dyDescent="0.3">
      <c r="A452" s="101">
        <v>43097</v>
      </c>
      <c r="B452" s="3">
        <f>'BETS.B-SE'!B454</f>
        <v>49.762569999999997</v>
      </c>
      <c r="C452" s="3">
        <f>'KIND-SE'!B454</f>
        <v>117</v>
      </c>
      <c r="D452" s="3">
        <f>'LEO-SE'!B454</f>
        <v>83</v>
      </c>
      <c r="E452" s="3">
        <f>'(OMXS30-OMX)'!B454</f>
        <v>1588.5057913591299</v>
      </c>
    </row>
    <row r="453" spans="1:5" x14ac:dyDescent="0.3">
      <c r="A453" s="101">
        <v>43098</v>
      </c>
      <c r="B453" s="3">
        <f>'BETS.B-SE'!B455</f>
        <v>49.354680000000002</v>
      </c>
      <c r="C453" s="3">
        <f>'KIND-SE'!B455</f>
        <v>117.4</v>
      </c>
      <c r="D453" s="3">
        <f>'LEO-SE'!B455</f>
        <v>83.75</v>
      </c>
      <c r="E453" s="3">
        <f>'(OMXS30-OMX)'!B455</f>
        <v>1576.9362178441299</v>
      </c>
    </row>
    <row r="454" spans="1:5" x14ac:dyDescent="0.3">
      <c r="A454" s="101">
        <v>43102</v>
      </c>
      <c r="B454" s="3">
        <f>'BETS.B-SE'!B456</f>
        <v>50.382553000000001</v>
      </c>
      <c r="C454" s="3">
        <f>'KIND-SE'!B456</f>
        <v>116.95</v>
      </c>
      <c r="D454" s="3">
        <f>'LEO-SE'!B456</f>
        <v>84.2</v>
      </c>
      <c r="E454" s="3">
        <f>'(OMXS30-OMX)'!B456</f>
        <v>1579.8169993036599</v>
      </c>
    </row>
    <row r="455" spans="1:5" x14ac:dyDescent="0.3">
      <c r="A455" s="101">
        <v>43103</v>
      </c>
      <c r="B455" s="3">
        <f>'BETS.B-SE'!B457</f>
        <v>50.823079999999997</v>
      </c>
      <c r="C455" s="3">
        <f>'KIND-SE'!B457</f>
        <v>117.75</v>
      </c>
      <c r="D455" s="3">
        <f>'LEO-SE'!B457</f>
        <v>87.5</v>
      </c>
      <c r="E455" s="3">
        <f>'(OMXS30-OMX)'!B457</f>
        <v>1587.5620337226301</v>
      </c>
    </row>
    <row r="456" spans="1:5" x14ac:dyDescent="0.3">
      <c r="A456" s="101">
        <v>43104</v>
      </c>
      <c r="B456" s="3">
        <f>'BETS.B-SE'!B458</f>
        <v>51.932540000000003</v>
      </c>
      <c r="C456" s="3">
        <f>'KIND-SE'!B458</f>
        <v>119.05</v>
      </c>
      <c r="D456" s="3">
        <f>'LEO-SE'!B458</f>
        <v>88.1</v>
      </c>
      <c r="E456" s="3">
        <f>'(OMXS30-OMX)'!B458</f>
        <v>1603.67196230949</v>
      </c>
    </row>
    <row r="457" spans="1:5" x14ac:dyDescent="0.3">
      <c r="A457" s="101">
        <v>43105</v>
      </c>
      <c r="B457" s="3">
        <f>'BETS.B-SE'!B459</f>
        <v>53.759887999999997</v>
      </c>
      <c r="C457" s="3">
        <f>'KIND-SE'!B459</f>
        <v>120.4</v>
      </c>
      <c r="D457" s="3">
        <f>'LEO-SE'!B459</f>
        <v>89.1</v>
      </c>
      <c r="E457" s="3">
        <f>'(OMXS30-OMX)'!B459</f>
        <v>1611.3063236195601</v>
      </c>
    </row>
    <row r="458" spans="1:5" x14ac:dyDescent="0.3">
      <c r="A458" s="101">
        <v>43108</v>
      </c>
      <c r="B458" s="3">
        <f>'BETS.B-SE'!B460</f>
        <v>52.585163000000001</v>
      </c>
      <c r="C458" s="3">
        <f>'KIND-SE'!B460</f>
        <v>120.45</v>
      </c>
      <c r="D458" s="3">
        <f>'LEO-SE'!B460</f>
        <v>88</v>
      </c>
      <c r="E458" s="3">
        <f>'(OMXS30-OMX)'!B460</f>
        <v>1619.1348055916801</v>
      </c>
    </row>
    <row r="459" spans="1:5" x14ac:dyDescent="0.3">
      <c r="A459" s="101">
        <v>43109</v>
      </c>
      <c r="B459" s="3">
        <f>'BETS.B-SE'!B461</f>
        <v>53.857776999999999</v>
      </c>
      <c r="C459" s="3">
        <f>'KIND-SE'!B461</f>
        <v>123.5</v>
      </c>
      <c r="D459" s="3">
        <f>'LEO-SE'!B461</f>
        <v>87.6</v>
      </c>
      <c r="E459" s="3">
        <f>'(OMXS30-OMX)'!B461</f>
        <v>1632.28509348484</v>
      </c>
    </row>
    <row r="460" spans="1:5" x14ac:dyDescent="0.3">
      <c r="A460" s="101">
        <v>43110</v>
      </c>
      <c r="B460" s="3">
        <f>'BETS.B-SE'!B462</f>
        <v>53.841464999999999</v>
      </c>
      <c r="C460" s="3">
        <f>'KIND-SE'!B462</f>
        <v>124</v>
      </c>
      <c r="D460" s="3">
        <f>'LEO-SE'!B462</f>
        <v>88.45</v>
      </c>
      <c r="E460" s="3">
        <f>'(OMXS30-OMX)'!B462</f>
        <v>1629.2903502057</v>
      </c>
    </row>
    <row r="461" spans="1:5" x14ac:dyDescent="0.3">
      <c r="A461" s="101">
        <v>43111</v>
      </c>
      <c r="B461" s="3">
        <f>'BETS.B-SE'!B463</f>
        <v>53.678310000000003</v>
      </c>
      <c r="C461" s="3">
        <f>'KIND-SE'!B463</f>
        <v>125.4</v>
      </c>
      <c r="D461" s="3">
        <f>'LEO-SE'!B463</f>
        <v>88</v>
      </c>
      <c r="E461" s="3">
        <f>'(OMXS30-OMX)'!B463</f>
        <v>1630.2872465251701</v>
      </c>
    </row>
    <row r="462" spans="1:5" x14ac:dyDescent="0.3">
      <c r="A462" s="101">
        <v>43112</v>
      </c>
      <c r="B462" s="3">
        <f>'BETS.B-SE'!B464</f>
        <v>53.710934000000002</v>
      </c>
      <c r="C462" s="3">
        <f>'KIND-SE'!B464</f>
        <v>125</v>
      </c>
      <c r="D462" s="3">
        <f>'LEO-SE'!B464</f>
        <v>100.5</v>
      </c>
      <c r="E462" s="3">
        <f>'(OMXS30-OMX)'!B464</f>
        <v>1628.39583764597</v>
      </c>
    </row>
    <row r="463" spans="1:5" x14ac:dyDescent="0.3">
      <c r="A463" s="101">
        <v>43115</v>
      </c>
      <c r="B463" s="3">
        <f>'BETS.B-SE'!B465</f>
        <v>54.363563999999997</v>
      </c>
      <c r="C463" s="3">
        <f>'KIND-SE'!B465</f>
        <v>124</v>
      </c>
      <c r="D463" s="3">
        <f>'LEO-SE'!B465</f>
        <v>109.7</v>
      </c>
      <c r="E463" s="3">
        <f>'(OMXS30-OMX)'!B465</f>
        <v>1627.2894688797301</v>
      </c>
    </row>
    <row r="464" spans="1:5" x14ac:dyDescent="0.3">
      <c r="A464" s="101">
        <v>43116</v>
      </c>
      <c r="B464" s="3">
        <f>'BETS.B-SE'!B466</f>
        <v>53.743569999999998</v>
      </c>
      <c r="C464" s="3">
        <f>'KIND-SE'!B466</f>
        <v>126.1</v>
      </c>
      <c r="D464" s="3">
        <f>'LEO-SE'!B466</f>
        <v>108</v>
      </c>
      <c r="E464" s="3">
        <f>'(OMXS30-OMX)'!B466</f>
        <v>1623.3259507251501</v>
      </c>
    </row>
    <row r="465" spans="1:5" x14ac:dyDescent="0.3">
      <c r="A465" s="101">
        <v>43117</v>
      </c>
      <c r="B465" s="3">
        <f>'BETS.B-SE'!B467</f>
        <v>52.324112</v>
      </c>
      <c r="C465" s="3">
        <f>'KIND-SE'!B467</f>
        <v>126.5</v>
      </c>
      <c r="D465" s="3">
        <f>'LEO-SE'!B467</f>
        <v>106</v>
      </c>
      <c r="E465" s="3">
        <f>'(OMXS30-OMX)'!B467</f>
        <v>1622.85354951061</v>
      </c>
    </row>
    <row r="466" spans="1:5" x14ac:dyDescent="0.3">
      <c r="A466" s="101">
        <v>43118</v>
      </c>
      <c r="B466" s="3">
        <f>'BETS.B-SE'!B468</f>
        <v>52.209907999999999</v>
      </c>
      <c r="C466" s="3">
        <f>'KIND-SE'!B468</f>
        <v>126.55</v>
      </c>
      <c r="D466" s="3">
        <f>'LEO-SE'!B468</f>
        <v>102.2</v>
      </c>
      <c r="E466" s="3">
        <f>'(OMXS30-OMX)'!B468</f>
        <v>1624.7788120590301</v>
      </c>
    </row>
    <row r="467" spans="1:5" x14ac:dyDescent="0.3">
      <c r="A467" s="101">
        <v>43119</v>
      </c>
      <c r="B467" s="3">
        <f>'BETS.B-SE'!B469</f>
        <v>53.107259999999997</v>
      </c>
      <c r="C467" s="3">
        <f>'KIND-SE'!B469</f>
        <v>127</v>
      </c>
      <c r="D467" s="3">
        <f>'LEO-SE'!B469</f>
        <v>102.5</v>
      </c>
      <c r="E467" s="3">
        <f>'(OMXS30-OMX)'!B469</f>
        <v>1630.61966993794</v>
      </c>
    </row>
    <row r="468" spans="1:5" x14ac:dyDescent="0.3">
      <c r="A468" s="101">
        <v>43122</v>
      </c>
      <c r="B468" s="3">
        <f>'BETS.B-SE'!B470</f>
        <v>53.727260000000001</v>
      </c>
      <c r="C468" s="3">
        <f>'KIND-SE'!B470</f>
        <v>127.15</v>
      </c>
      <c r="D468" s="3">
        <f>'LEO-SE'!B470</f>
        <v>108.5</v>
      </c>
      <c r="E468" s="3">
        <f>'(OMXS30-OMX)'!B470</f>
        <v>1635.46640615915</v>
      </c>
    </row>
    <row r="469" spans="1:5" x14ac:dyDescent="0.3">
      <c r="A469" s="101">
        <v>43123</v>
      </c>
      <c r="B469" s="3">
        <f>'BETS.B-SE'!B471</f>
        <v>53.694626</v>
      </c>
      <c r="C469" s="3">
        <f>'KIND-SE'!B471</f>
        <v>128.4</v>
      </c>
      <c r="D469" s="3">
        <f>'LEO-SE'!B471</f>
        <v>108.1</v>
      </c>
      <c r="E469" s="3">
        <f>'(OMXS30-OMX)'!B471</f>
        <v>1643.71111997196</v>
      </c>
    </row>
    <row r="470" spans="1:5" x14ac:dyDescent="0.3">
      <c r="A470" s="101">
        <v>43124</v>
      </c>
      <c r="B470" s="3">
        <f>'BETS.B-SE'!B472</f>
        <v>54.330933000000002</v>
      </c>
      <c r="C470" s="3">
        <f>'KIND-SE'!B472</f>
        <v>131.1</v>
      </c>
      <c r="D470" s="3">
        <f>'LEO-SE'!B472</f>
        <v>107.9</v>
      </c>
      <c r="E470" s="3">
        <f>'(OMXS30-OMX)'!B472</f>
        <v>1631.1997504236899</v>
      </c>
    </row>
    <row r="471" spans="1:5" x14ac:dyDescent="0.3">
      <c r="A471" s="101">
        <v>43125</v>
      </c>
      <c r="B471" s="3">
        <f>'BETS.B-SE'!B473</f>
        <v>54.72251</v>
      </c>
      <c r="C471" s="3">
        <f>'KIND-SE'!B473</f>
        <v>129.35</v>
      </c>
      <c r="D471" s="3">
        <f>'LEO-SE'!B473</f>
        <v>107.9</v>
      </c>
      <c r="E471" s="3">
        <f>'(OMXS30-OMX)'!B473</f>
        <v>1604.48821861185</v>
      </c>
    </row>
    <row r="472" spans="1:5" x14ac:dyDescent="0.3">
      <c r="A472" s="101">
        <v>43126</v>
      </c>
      <c r="B472" s="3">
        <f>'BETS.B-SE'!B474</f>
        <v>53.058320000000002</v>
      </c>
      <c r="C472" s="3">
        <f>'KIND-SE'!B474</f>
        <v>131.15</v>
      </c>
      <c r="D472" s="3">
        <f>'LEO-SE'!B474</f>
        <v>108</v>
      </c>
      <c r="E472" s="3">
        <f>'(OMXS30-OMX)'!B474</f>
        <v>1612.6271146997101</v>
      </c>
    </row>
    <row r="473" spans="1:5" x14ac:dyDescent="0.3">
      <c r="A473" s="101">
        <v>43129</v>
      </c>
      <c r="B473" s="3">
        <f>'BETS.B-SE'!B475</f>
        <v>53.139893000000001</v>
      </c>
      <c r="C473" s="3">
        <f>'KIND-SE'!B475</f>
        <v>131.19999999999999</v>
      </c>
      <c r="D473" s="3">
        <f>'LEO-SE'!B475</f>
        <v>107.9</v>
      </c>
      <c r="E473" s="3">
        <f>'(OMXS30-OMX)'!B475</f>
        <v>1610.39809491389</v>
      </c>
    </row>
    <row r="474" spans="1:5" x14ac:dyDescent="0.3">
      <c r="A474" s="101">
        <v>43130</v>
      </c>
      <c r="B474" s="3">
        <f>'BETS.B-SE'!B476</f>
        <v>52.291490000000003</v>
      </c>
      <c r="C474" s="3">
        <f>'KIND-SE'!B476</f>
        <v>130.65</v>
      </c>
      <c r="D474" s="3">
        <f>'LEO-SE'!B476</f>
        <v>112</v>
      </c>
      <c r="E474" s="3">
        <f>'(OMXS30-OMX)'!B476</f>
        <v>1603.3104238133801</v>
      </c>
    </row>
    <row r="475" spans="1:5" x14ac:dyDescent="0.3">
      <c r="A475" s="101">
        <v>43131</v>
      </c>
      <c r="B475" s="3">
        <f>'BETS.B-SE'!B477</f>
        <v>52.160957000000003</v>
      </c>
      <c r="C475" s="3">
        <f>'KIND-SE'!B477</f>
        <v>131.6</v>
      </c>
      <c r="D475" s="3">
        <f>'LEO-SE'!B477</f>
        <v>112.5</v>
      </c>
      <c r="E475" s="3">
        <f>'(OMXS30-OMX)'!B477</f>
        <v>1593.1514999635301</v>
      </c>
    </row>
    <row r="476" spans="1:5" x14ac:dyDescent="0.3">
      <c r="A476" s="101">
        <v>43132</v>
      </c>
      <c r="B476" s="3">
        <f>'BETS.B-SE'!B478</f>
        <v>52.683059999999998</v>
      </c>
      <c r="C476" s="3">
        <f>'KIND-SE'!B478</f>
        <v>133.4</v>
      </c>
      <c r="D476" s="3">
        <f>'LEO-SE'!B478</f>
        <v>109.6</v>
      </c>
      <c r="E476" s="3">
        <f>'(OMXS30-OMX)'!B478</f>
        <v>1601.84317864228</v>
      </c>
    </row>
    <row r="477" spans="1:5" x14ac:dyDescent="0.3">
      <c r="A477" s="101">
        <v>43133</v>
      </c>
      <c r="B477" s="3">
        <f>'BETS.B-SE'!B479</f>
        <v>52.846209999999999</v>
      </c>
      <c r="C477" s="3">
        <f>'KIND-SE'!B479</f>
        <v>131.9</v>
      </c>
      <c r="D477" s="3">
        <f>'LEO-SE'!B479</f>
        <v>109.5</v>
      </c>
      <c r="E477" s="3">
        <f>'(OMXS30-OMX)'!B479</f>
        <v>1584.7903860021499</v>
      </c>
    </row>
    <row r="478" spans="1:5" x14ac:dyDescent="0.3">
      <c r="A478" s="101">
        <v>43136</v>
      </c>
      <c r="B478" s="3">
        <f>'BETS.B-SE'!B480</f>
        <v>51.557277999999997</v>
      </c>
      <c r="C478" s="3">
        <f>'KIND-SE'!B480</f>
        <v>127.3</v>
      </c>
      <c r="D478" s="3">
        <f>'LEO-SE'!B480</f>
        <v>108</v>
      </c>
      <c r="E478" s="3">
        <f>'(OMXS30-OMX)'!B480</f>
        <v>1546.3336515992901</v>
      </c>
    </row>
    <row r="479" spans="1:5" x14ac:dyDescent="0.3">
      <c r="A479" s="101">
        <v>43137</v>
      </c>
      <c r="B479" s="3">
        <f>'BETS.B-SE'!B481</f>
        <v>50.415188000000001</v>
      </c>
      <c r="C479" s="3">
        <f>'KIND-SE'!B481</f>
        <v>124.6</v>
      </c>
      <c r="D479" s="3">
        <f>'LEO-SE'!B481</f>
        <v>101.7</v>
      </c>
      <c r="E479" s="3">
        <f>'(OMXS30-OMX)'!B481</f>
        <v>1511.5989787830299</v>
      </c>
    </row>
    <row r="480" spans="1:5" x14ac:dyDescent="0.3">
      <c r="A480" s="101">
        <v>43138</v>
      </c>
      <c r="B480" s="3">
        <f>'BETS.B-SE'!B482</f>
        <v>52.063065000000002</v>
      </c>
      <c r="C480" s="3">
        <f>'KIND-SE'!B482</f>
        <v>125.4</v>
      </c>
      <c r="D480" s="3">
        <f>'LEO-SE'!B482</f>
        <v>106.9</v>
      </c>
      <c r="E480" s="3">
        <f>'(OMXS30-OMX)'!B482</f>
        <v>1551.1463073302</v>
      </c>
    </row>
    <row r="481" spans="1:5" x14ac:dyDescent="0.3">
      <c r="A481" s="101">
        <v>43139</v>
      </c>
      <c r="B481" s="3">
        <f>'BETS.B-SE'!B483</f>
        <v>53.727260000000001</v>
      </c>
      <c r="C481" s="3">
        <f>'KIND-SE'!B483</f>
        <v>124.65</v>
      </c>
      <c r="D481" s="3">
        <f>'LEO-SE'!B483</f>
        <v>99.25</v>
      </c>
      <c r="E481" s="3">
        <f>'(OMXS30-OMX)'!B483</f>
        <v>1519.76614002824</v>
      </c>
    </row>
    <row r="482" spans="1:5" x14ac:dyDescent="0.3">
      <c r="A482" s="101">
        <v>43140</v>
      </c>
      <c r="B482" s="3">
        <f>'BETS.B-SE'!B484</f>
        <v>54.836716000000003</v>
      </c>
      <c r="C482" s="3">
        <f>'KIND-SE'!B484</f>
        <v>125.05</v>
      </c>
      <c r="D482" s="3">
        <f>'LEO-SE'!B484</f>
        <v>96.85</v>
      </c>
      <c r="E482" s="3">
        <f>'(OMXS30-OMX)'!B484</f>
        <v>1500.1836718622701</v>
      </c>
    </row>
    <row r="483" spans="1:5" x14ac:dyDescent="0.3">
      <c r="A483" s="101">
        <v>43143</v>
      </c>
      <c r="B483" s="3">
        <f>'BETS.B-SE'!B485</f>
        <v>55.897224000000001</v>
      </c>
      <c r="C483" s="3">
        <f>'KIND-SE'!B485</f>
        <v>127.9</v>
      </c>
      <c r="D483" s="3">
        <f>'LEO-SE'!B485</f>
        <v>96.55</v>
      </c>
      <c r="E483" s="3">
        <f>'(OMXS30-OMX)'!B485</f>
        <v>1521.6221986580299</v>
      </c>
    </row>
    <row r="484" spans="1:5" x14ac:dyDescent="0.3">
      <c r="A484" s="101">
        <v>43144</v>
      </c>
      <c r="B484" s="3">
        <f>'BETS.B-SE'!B486</f>
        <v>54.820399999999999</v>
      </c>
      <c r="C484" s="3">
        <f>'KIND-SE'!B486</f>
        <v>129.5</v>
      </c>
      <c r="D484" s="3">
        <f>'LEO-SE'!B486</f>
        <v>92.2</v>
      </c>
      <c r="E484" s="3">
        <f>'(OMXS30-OMX)'!B486</f>
        <v>1513.2698280478101</v>
      </c>
    </row>
    <row r="485" spans="1:5" x14ac:dyDescent="0.3">
      <c r="A485" s="101">
        <v>43145</v>
      </c>
      <c r="B485" s="3">
        <f>'BETS.B-SE'!B487</f>
        <v>54.689877000000003</v>
      </c>
      <c r="C485" s="3">
        <f>'KIND-SE'!B487</f>
        <v>132.69999999999999</v>
      </c>
      <c r="D485" s="3">
        <f>'LEO-SE'!B487</f>
        <v>97.05</v>
      </c>
      <c r="E485" s="3">
        <f>'(OMXS30-OMX)'!B487</f>
        <v>1532.15439207901</v>
      </c>
    </row>
    <row r="486" spans="1:5" x14ac:dyDescent="0.3">
      <c r="A486" s="101">
        <v>43146</v>
      </c>
      <c r="B486" s="3">
        <f>'BETS.B-SE'!B488</f>
        <v>53.286740000000002</v>
      </c>
      <c r="C486" s="3">
        <f>'KIND-SE'!B488</f>
        <v>126.2</v>
      </c>
      <c r="D486" s="3">
        <f>'LEO-SE'!B488</f>
        <v>93.15</v>
      </c>
      <c r="E486" s="3">
        <f>'(OMXS30-OMX)'!B488</f>
        <v>1542.7216080163801</v>
      </c>
    </row>
    <row r="487" spans="1:5" x14ac:dyDescent="0.3">
      <c r="A487" s="101">
        <v>43147</v>
      </c>
      <c r="B487" s="3">
        <f>'BETS.B-SE'!B489</f>
        <v>54.265667000000001</v>
      </c>
      <c r="C487" s="3">
        <f>'KIND-SE'!B489</f>
        <v>128.15</v>
      </c>
      <c r="D487" s="3">
        <f>'LEO-SE'!B489</f>
        <v>93.85</v>
      </c>
      <c r="E487" s="3">
        <f>'(OMXS30-OMX)'!B489</f>
        <v>1556.9308522236399</v>
      </c>
    </row>
    <row r="488" spans="1:5" x14ac:dyDescent="0.3">
      <c r="A488" s="101">
        <v>43150</v>
      </c>
      <c r="B488" s="3">
        <f>'BETS.B-SE'!B490</f>
        <v>54.020940000000003</v>
      </c>
      <c r="C488" s="3">
        <f>'KIND-SE'!B490</f>
        <v>126.95</v>
      </c>
      <c r="D488" s="3">
        <f>'LEO-SE'!B490</f>
        <v>97.9</v>
      </c>
      <c r="E488" s="3">
        <f>'(OMXS30-OMX)'!B490</f>
        <v>1550.8621092721701</v>
      </c>
    </row>
    <row r="489" spans="1:5" x14ac:dyDescent="0.3">
      <c r="A489" s="101">
        <v>43151</v>
      </c>
      <c r="B489" s="3">
        <f>'BETS.B-SE'!B491</f>
        <v>54.347248</v>
      </c>
      <c r="C489" s="3">
        <f>'KIND-SE'!B491</f>
        <v>129.65</v>
      </c>
      <c r="D489" s="3">
        <f>'LEO-SE'!B491</f>
        <v>100.7</v>
      </c>
      <c r="E489" s="3">
        <f>'(OMXS30-OMX)'!B491</f>
        <v>1569.67854792823</v>
      </c>
    </row>
    <row r="490" spans="1:5" x14ac:dyDescent="0.3">
      <c r="A490" s="101">
        <v>43152</v>
      </c>
      <c r="B490" s="3">
        <f>'BETS.B-SE'!B492</f>
        <v>55.195663000000003</v>
      </c>
      <c r="C490" s="3">
        <f>'KIND-SE'!B492</f>
        <v>130</v>
      </c>
      <c r="D490" s="3">
        <f>'LEO-SE'!B492</f>
        <v>100.8</v>
      </c>
      <c r="E490" s="3">
        <f>'(OMXS30-OMX)'!B492</f>
        <v>1575.1218383426601</v>
      </c>
    </row>
    <row r="491" spans="1:5" x14ac:dyDescent="0.3">
      <c r="A491" s="101">
        <v>43153</v>
      </c>
      <c r="B491" s="3">
        <f>'BETS.B-SE'!B493</f>
        <v>55.424075999999999</v>
      </c>
      <c r="C491" s="3">
        <f>'KIND-SE'!B493</f>
        <v>134.5</v>
      </c>
      <c r="D491" s="3">
        <f>'LEO-SE'!B493</f>
        <v>100.8</v>
      </c>
      <c r="E491" s="3">
        <f>'(OMXS30-OMX)'!B493</f>
        <v>1573.8841753726299</v>
      </c>
    </row>
    <row r="492" spans="1:5" x14ac:dyDescent="0.3">
      <c r="A492" s="101">
        <v>43154</v>
      </c>
      <c r="B492" s="3">
        <f>'BETS.B-SE'!B494</f>
        <v>55.375129999999999</v>
      </c>
      <c r="C492" s="3">
        <f>'KIND-SE'!B494</f>
        <v>133</v>
      </c>
      <c r="D492" s="3">
        <f>'LEO-SE'!B494</f>
        <v>98.1</v>
      </c>
      <c r="E492" s="3">
        <f>'(OMXS30-OMX)'!B494</f>
        <v>1577.11043330743</v>
      </c>
    </row>
    <row r="493" spans="1:5" x14ac:dyDescent="0.3">
      <c r="A493" s="101">
        <v>43157</v>
      </c>
      <c r="B493" s="3">
        <f>'BETS.B-SE'!B495</f>
        <v>55.081449999999997</v>
      </c>
      <c r="C493" s="3">
        <f>'KIND-SE'!B495</f>
        <v>132.80000000000001</v>
      </c>
      <c r="D493" s="3">
        <f>'LEO-SE'!B495</f>
        <v>96</v>
      </c>
      <c r="E493" s="3">
        <f>'(OMXS30-OMX)'!B495</f>
        <v>1586.9570689525999</v>
      </c>
    </row>
    <row r="494" spans="1:5" x14ac:dyDescent="0.3">
      <c r="A494" s="101">
        <v>43158</v>
      </c>
      <c r="B494" s="3">
        <f>'BETS.B-SE'!B496</f>
        <v>55.195663000000003</v>
      </c>
      <c r="C494" s="3">
        <f>'KIND-SE'!B496</f>
        <v>135.30000000000001</v>
      </c>
      <c r="D494" s="3">
        <f>'LEO-SE'!B496</f>
        <v>95.75</v>
      </c>
      <c r="E494" s="3">
        <f>'(OMXS30-OMX)'!B496</f>
        <v>1588.23205816819</v>
      </c>
    </row>
    <row r="495" spans="1:5" x14ac:dyDescent="0.3">
      <c r="A495" s="101">
        <v>43159</v>
      </c>
      <c r="B495" s="3">
        <f>'BETS.B-SE'!B497</f>
        <v>55.913547999999999</v>
      </c>
      <c r="C495" s="3">
        <f>'KIND-SE'!B497</f>
        <v>134.44999999999999</v>
      </c>
      <c r="D495" s="3">
        <f>'LEO-SE'!B497</f>
        <v>94.6</v>
      </c>
      <c r="E495" s="3">
        <f>'(OMXS30-OMX)'!B497</f>
        <v>1583.3941645649099</v>
      </c>
    </row>
    <row r="496" spans="1:5" x14ac:dyDescent="0.3">
      <c r="A496" s="101">
        <v>43160</v>
      </c>
      <c r="B496" s="3">
        <f>'BETS.B-SE'!B498</f>
        <v>55.913547999999999</v>
      </c>
      <c r="C496" s="3">
        <f>'KIND-SE'!B498</f>
        <v>130.35</v>
      </c>
      <c r="D496" s="3">
        <f>'LEO-SE'!B498</f>
        <v>91.45</v>
      </c>
      <c r="E496" s="3">
        <f>'(OMXS30-OMX)'!B498</f>
        <v>1560.5605353046301</v>
      </c>
    </row>
    <row r="497" spans="1:5" x14ac:dyDescent="0.3">
      <c r="A497" s="101">
        <v>43161</v>
      </c>
      <c r="B497" s="3">
        <f>'BETS.B-SE'!B499</f>
        <v>55.587240000000001</v>
      </c>
      <c r="C497" s="3">
        <f>'KIND-SE'!B499</f>
        <v>127.3</v>
      </c>
      <c r="D497" s="3">
        <f>'LEO-SE'!B499</f>
        <v>88.3</v>
      </c>
      <c r="E497" s="3">
        <f>'(OMXS30-OMX)'!B499</f>
        <v>1526.4619418019499</v>
      </c>
    </row>
    <row r="498" spans="1:5" x14ac:dyDescent="0.3">
      <c r="A498" s="101">
        <v>43164</v>
      </c>
      <c r="B498" s="3">
        <f>'BETS.B-SE'!B500</f>
        <v>55.946182</v>
      </c>
      <c r="C498" s="3">
        <f>'KIND-SE'!B500</f>
        <v>126.55</v>
      </c>
      <c r="D498" s="3">
        <f>'LEO-SE'!B500</f>
        <v>89.2</v>
      </c>
      <c r="E498" s="3">
        <f>'(OMXS30-OMX)'!B500</f>
        <v>1547.94263995752</v>
      </c>
    </row>
    <row r="499" spans="1:5" x14ac:dyDescent="0.3">
      <c r="A499" s="101">
        <v>43165</v>
      </c>
      <c r="B499" s="3">
        <f>'BETS.B-SE'!B501</f>
        <v>56.027755999999997</v>
      </c>
      <c r="C499" s="3">
        <f>'KIND-SE'!B501</f>
        <v>128.30000000000001</v>
      </c>
      <c r="D499" s="3">
        <f>'LEO-SE'!B501</f>
        <v>88.35</v>
      </c>
      <c r="E499" s="3">
        <f>'(OMXS30-OMX)'!B501</f>
        <v>1559.9406059610001</v>
      </c>
    </row>
    <row r="500" spans="1:5" x14ac:dyDescent="0.3">
      <c r="A500" s="101">
        <v>43166</v>
      </c>
      <c r="B500" s="3">
        <f>'BETS.B-SE'!B502</f>
        <v>55.99512</v>
      </c>
      <c r="C500" s="3">
        <f>'KIND-SE'!B502</f>
        <v>127.95</v>
      </c>
      <c r="D500" s="3">
        <f>'LEO-SE'!B502</f>
        <v>89.15</v>
      </c>
      <c r="E500" s="3">
        <f>'(OMXS30-OMX)'!B502</f>
        <v>1564.18562076945</v>
      </c>
    </row>
    <row r="501" spans="1:5" x14ac:dyDescent="0.3">
      <c r="A501" s="101">
        <v>43167</v>
      </c>
      <c r="B501" s="3">
        <f>'BETS.B-SE'!B503</f>
        <v>57.071953000000001</v>
      </c>
      <c r="C501" s="3">
        <f>'KIND-SE'!B503</f>
        <v>129.25</v>
      </c>
      <c r="D501" s="3">
        <f>'LEO-SE'!B503</f>
        <v>91.6</v>
      </c>
      <c r="E501" s="3">
        <f>'(OMXS30-OMX)'!B503</f>
        <v>1585.5342477663</v>
      </c>
    </row>
    <row r="502" spans="1:5" x14ac:dyDescent="0.3">
      <c r="A502" s="101">
        <v>43168</v>
      </c>
      <c r="B502" s="3">
        <f>'BETS.B-SE'!B504</f>
        <v>56.288803000000001</v>
      </c>
      <c r="C502" s="3">
        <f>'KIND-SE'!B504</f>
        <v>129.1</v>
      </c>
      <c r="D502" s="3">
        <f>'LEO-SE'!B504</f>
        <v>94.35</v>
      </c>
      <c r="E502" s="3">
        <f>'(OMXS30-OMX)'!B504</f>
        <v>1589.6197119835999</v>
      </c>
    </row>
    <row r="503" spans="1:5" x14ac:dyDescent="0.3">
      <c r="A503" s="101">
        <v>43171</v>
      </c>
      <c r="B503" s="3">
        <f>'BETS.B-SE'!B505</f>
        <v>56.549849999999999</v>
      </c>
      <c r="C503" s="3">
        <f>'KIND-SE'!B505</f>
        <v>129.55000000000001</v>
      </c>
      <c r="D503" s="3">
        <f>'LEO-SE'!B505</f>
        <v>92.5</v>
      </c>
      <c r="E503" s="3">
        <f>'(OMXS30-OMX)'!B505</f>
        <v>1593.82568239087</v>
      </c>
    </row>
    <row r="504" spans="1:5" x14ac:dyDescent="0.3">
      <c r="A504" s="101">
        <v>43172</v>
      </c>
      <c r="B504" s="3">
        <f>'BETS.B-SE'!B506</f>
        <v>56.207225999999999</v>
      </c>
      <c r="C504" s="3">
        <f>'KIND-SE'!B506</f>
        <v>128.55000000000001</v>
      </c>
      <c r="D504" s="3">
        <f>'LEO-SE'!B506</f>
        <v>92.9</v>
      </c>
      <c r="E504" s="3">
        <f>'(OMXS30-OMX)'!B506</f>
        <v>1578.14810242821</v>
      </c>
    </row>
    <row r="505" spans="1:5" x14ac:dyDescent="0.3">
      <c r="A505" s="101">
        <v>43173</v>
      </c>
      <c r="B505" s="3">
        <f>'BETS.B-SE'!B507</f>
        <v>56.207225999999999</v>
      </c>
      <c r="C505" s="3">
        <f>'KIND-SE'!B507</f>
        <v>127.35</v>
      </c>
      <c r="D505" s="3">
        <f>'LEO-SE'!B507</f>
        <v>92.15</v>
      </c>
      <c r="E505" s="3">
        <f>'(OMXS30-OMX)'!B507</f>
        <v>1585.3050377217601</v>
      </c>
    </row>
    <row r="506" spans="1:5" x14ac:dyDescent="0.3">
      <c r="A506" s="101">
        <v>43174</v>
      </c>
      <c r="B506" s="3">
        <f>'BETS.B-SE'!B508</f>
        <v>55.587240000000001</v>
      </c>
      <c r="C506" s="3">
        <f>'KIND-SE'!B508</f>
        <v>127.8</v>
      </c>
      <c r="D506" s="3">
        <f>'LEO-SE'!B508</f>
        <v>91.15</v>
      </c>
      <c r="E506" s="3">
        <f>'(OMXS30-OMX)'!B508</f>
        <v>1592.2840231594</v>
      </c>
    </row>
    <row r="507" spans="1:5" x14ac:dyDescent="0.3">
      <c r="A507" s="101">
        <v>43175</v>
      </c>
      <c r="B507" s="3">
        <f>'BETS.B-SE'!B509</f>
        <v>54.706189999999999</v>
      </c>
      <c r="C507" s="3">
        <f>'KIND-SE'!B509</f>
        <v>125.15</v>
      </c>
      <c r="D507" s="3">
        <f>'LEO-SE'!B509</f>
        <v>88.65</v>
      </c>
      <c r="E507" s="3">
        <f>'(OMXS30-OMX)'!B509</f>
        <v>1573.4832800951799</v>
      </c>
    </row>
    <row r="508" spans="1:5" x14ac:dyDescent="0.3">
      <c r="A508" s="101">
        <v>43178</v>
      </c>
      <c r="B508" s="3">
        <f>'BETS.B-SE'!B510</f>
        <v>54.200412999999998</v>
      </c>
      <c r="C508" s="3">
        <f>'KIND-SE'!B510</f>
        <v>123</v>
      </c>
      <c r="D508" s="3">
        <f>'LEO-SE'!B510</f>
        <v>84.7</v>
      </c>
      <c r="E508" s="3">
        <f>'(OMXS30-OMX)'!B510</f>
        <v>1547.4147131745599</v>
      </c>
    </row>
    <row r="509" spans="1:5" x14ac:dyDescent="0.3">
      <c r="A509" s="101">
        <v>43179</v>
      </c>
      <c r="B509" s="3">
        <f>'BETS.B-SE'!B511</f>
        <v>53.107259999999997</v>
      </c>
      <c r="C509" s="3">
        <f>'KIND-SE'!B511</f>
        <v>123.65</v>
      </c>
      <c r="D509" s="3">
        <f>'LEO-SE'!B511</f>
        <v>84.75</v>
      </c>
      <c r="E509" s="3">
        <f>'(OMXS30-OMX)'!B511</f>
        <v>1551.9710900288501</v>
      </c>
    </row>
    <row r="510" spans="1:5" x14ac:dyDescent="0.3">
      <c r="A510" s="101">
        <v>43180</v>
      </c>
      <c r="B510" s="3">
        <f>'BETS.B-SE'!B512</f>
        <v>53.172522999999998</v>
      </c>
      <c r="C510" s="3">
        <f>'KIND-SE'!B512</f>
        <v>121.6</v>
      </c>
      <c r="D510" s="3">
        <f>'LEO-SE'!B512</f>
        <v>83.85</v>
      </c>
      <c r="E510" s="3">
        <f>'(OMXS30-OMX)'!B512</f>
        <v>1549.7008789910501</v>
      </c>
    </row>
    <row r="511" spans="1:5" x14ac:dyDescent="0.3">
      <c r="A511" s="101">
        <v>43181</v>
      </c>
      <c r="B511" s="3">
        <f>'BETS.B-SE'!B513</f>
        <v>53.009372999999997</v>
      </c>
      <c r="C511" s="3">
        <f>'KIND-SE'!B513</f>
        <v>118</v>
      </c>
      <c r="D511" s="3">
        <f>'LEO-SE'!B513</f>
        <v>80.5</v>
      </c>
      <c r="E511" s="3">
        <f>'(OMXS30-OMX)'!B513</f>
        <v>1515.83731836539</v>
      </c>
    </row>
    <row r="512" spans="1:5" x14ac:dyDescent="0.3">
      <c r="A512" s="101">
        <v>43182</v>
      </c>
      <c r="B512" s="3">
        <f>'BETS.B-SE'!B514</f>
        <v>52.927790000000002</v>
      </c>
      <c r="C512" s="3">
        <f>'KIND-SE'!B514</f>
        <v>119.2</v>
      </c>
      <c r="D512" s="3">
        <f>'LEO-SE'!B514</f>
        <v>78</v>
      </c>
      <c r="E512" s="3">
        <f>'(OMXS30-OMX)'!B514</f>
        <v>1513.18309680111</v>
      </c>
    </row>
    <row r="513" spans="1:5" x14ac:dyDescent="0.3">
      <c r="A513" s="101">
        <v>43185</v>
      </c>
      <c r="B513" s="3">
        <f>'BETS.B-SE'!B515</f>
        <v>51.165706999999998</v>
      </c>
      <c r="C513" s="3">
        <f>'KIND-SE'!B515</f>
        <v>116.45</v>
      </c>
      <c r="D513" s="3">
        <f>'LEO-SE'!B515</f>
        <v>75.849999999999994</v>
      </c>
      <c r="E513" s="3">
        <f>'(OMXS30-OMX)'!B515</f>
        <v>1496.5941769901401</v>
      </c>
    </row>
    <row r="514" spans="1:5" x14ac:dyDescent="0.3">
      <c r="A514" s="101">
        <v>43186</v>
      </c>
      <c r="B514" s="3">
        <f>'BETS.B-SE'!B516</f>
        <v>51.850963999999998</v>
      </c>
      <c r="C514" s="3">
        <f>'KIND-SE'!B516</f>
        <v>117.6</v>
      </c>
      <c r="D514" s="3">
        <f>'LEO-SE'!B516</f>
        <v>75.25</v>
      </c>
      <c r="E514" s="3">
        <f>'(OMXS30-OMX)'!B516</f>
        <v>1510.11183019134</v>
      </c>
    </row>
    <row r="515" spans="1:5" x14ac:dyDescent="0.3">
      <c r="A515" s="101">
        <v>43187</v>
      </c>
      <c r="B515" s="3">
        <f>'BETS.B-SE'!B517</f>
        <v>51.573599999999999</v>
      </c>
      <c r="C515" s="3">
        <f>'KIND-SE'!B517</f>
        <v>115.45</v>
      </c>
      <c r="D515" s="3">
        <f>'LEO-SE'!B517</f>
        <v>73.7</v>
      </c>
      <c r="E515" s="3">
        <f>'(OMXS30-OMX)'!B517</f>
        <v>1512.1326217497201</v>
      </c>
    </row>
    <row r="516" spans="1:5" x14ac:dyDescent="0.3">
      <c r="A516" s="101">
        <v>43188</v>
      </c>
      <c r="B516" s="3">
        <f>'BETS.B-SE'!B518</f>
        <v>51.492016</v>
      </c>
      <c r="C516" s="3">
        <f>'KIND-SE'!B518</f>
        <v>114.15</v>
      </c>
      <c r="D516" s="3">
        <f>'LEO-SE'!B518</f>
        <v>71.099999999999994</v>
      </c>
      <c r="E516" s="3">
        <f>'(OMXS30-OMX)'!B518</f>
        <v>1535.3513178543301</v>
      </c>
    </row>
    <row r="517" spans="1:5" x14ac:dyDescent="0.3">
      <c r="A517" s="101">
        <v>43193</v>
      </c>
      <c r="B517" s="3">
        <f>'BETS.B-SE'!B519</f>
        <v>50.627296000000001</v>
      </c>
      <c r="C517" s="3">
        <f>'KIND-SE'!B519</f>
        <v>112.95</v>
      </c>
      <c r="D517" s="3">
        <f>'LEO-SE'!B519</f>
        <v>70.75</v>
      </c>
      <c r="E517" s="3">
        <f>'(OMXS30-OMX)'!B519</f>
        <v>1508.79827210288</v>
      </c>
    </row>
    <row r="518" spans="1:5" x14ac:dyDescent="0.3">
      <c r="A518" s="101">
        <v>43194</v>
      </c>
      <c r="B518" s="3">
        <f>'BETS.B-SE'!B520</f>
        <v>49.778880000000001</v>
      </c>
      <c r="C518" s="3">
        <f>'KIND-SE'!B520</f>
        <v>111.95</v>
      </c>
      <c r="D518" s="3">
        <f>'LEO-SE'!B520</f>
        <v>70.400000000000006</v>
      </c>
      <c r="E518" s="3">
        <f>'(OMXS30-OMX)'!B520</f>
        <v>1494.6489039071901</v>
      </c>
    </row>
    <row r="519" spans="1:5" x14ac:dyDescent="0.3">
      <c r="A519" s="101">
        <v>43195</v>
      </c>
      <c r="B519" s="3">
        <f>'BETS.B-SE'!B521</f>
        <v>51.084130000000002</v>
      </c>
      <c r="C519" s="3">
        <f>'KIND-SE'!B521</f>
        <v>113.75</v>
      </c>
      <c r="D519" s="3">
        <f>'LEO-SE'!B521</f>
        <v>72.45</v>
      </c>
      <c r="E519" s="3">
        <f>'(OMXS30-OMX)'!B521</f>
        <v>1527.2181749880299</v>
      </c>
    </row>
    <row r="520" spans="1:5" x14ac:dyDescent="0.3">
      <c r="A520" s="101">
        <v>43196</v>
      </c>
      <c r="B520" s="3">
        <f>'BETS.B-SE'!B522</f>
        <v>51.198338</v>
      </c>
      <c r="C520" s="3">
        <f>'KIND-SE'!B522</f>
        <v>113.3</v>
      </c>
      <c r="D520" s="3">
        <f>'LEO-SE'!B522</f>
        <v>72.55</v>
      </c>
      <c r="E520" s="3">
        <f>'(OMXS30-OMX)'!B522</f>
        <v>1511.3737668072999</v>
      </c>
    </row>
    <row r="521" spans="1:5" x14ac:dyDescent="0.3">
      <c r="A521" s="101">
        <v>43199</v>
      </c>
      <c r="B521" s="3">
        <f>'BETS.B-SE'!B523</f>
        <v>52.226219999999998</v>
      </c>
      <c r="C521" s="3">
        <f>'KIND-SE'!B523</f>
        <v>113.75</v>
      </c>
      <c r="D521" s="3">
        <f>'LEO-SE'!B523</f>
        <v>69.7</v>
      </c>
      <c r="E521" s="3">
        <f>'(OMXS30-OMX)'!B523</f>
        <v>1511.31852629844</v>
      </c>
    </row>
    <row r="522" spans="1:5" x14ac:dyDescent="0.3">
      <c r="A522" s="101">
        <v>43200</v>
      </c>
      <c r="B522" s="3">
        <f>'BETS.B-SE'!B524</f>
        <v>52.617798000000001</v>
      </c>
      <c r="C522" s="3">
        <f>'KIND-SE'!B524</f>
        <v>115.65</v>
      </c>
      <c r="D522" s="3">
        <f>'LEO-SE'!B524</f>
        <v>69.900000000000006</v>
      </c>
      <c r="E522" s="3">
        <f>'(OMXS30-OMX)'!B524</f>
        <v>1526.75845510253</v>
      </c>
    </row>
    <row r="523" spans="1:5" x14ac:dyDescent="0.3">
      <c r="A523" s="101">
        <v>43201</v>
      </c>
      <c r="B523" s="3">
        <f>'BETS.B-SE'!B525</f>
        <v>52.5199</v>
      </c>
      <c r="C523" s="3">
        <f>'KIND-SE'!B525</f>
        <v>115.65</v>
      </c>
      <c r="D523" s="3">
        <f>'LEO-SE'!B525</f>
        <v>72.400000000000006</v>
      </c>
      <c r="E523" s="3">
        <f>'(OMXS30-OMX)'!B525</f>
        <v>1504.7093727270601</v>
      </c>
    </row>
    <row r="524" spans="1:5" x14ac:dyDescent="0.3">
      <c r="A524" s="101">
        <v>43202</v>
      </c>
      <c r="B524" s="3">
        <f>'BETS.B-SE'!B526</f>
        <v>53.645679999999999</v>
      </c>
      <c r="C524" s="3">
        <f>'KIND-SE'!B526</f>
        <v>118.3</v>
      </c>
      <c r="D524" s="3">
        <f>'LEO-SE'!B526</f>
        <v>74.650000000000006</v>
      </c>
      <c r="E524" s="3">
        <f>'(OMXS30-OMX)'!B526</f>
        <v>1518.88395731582</v>
      </c>
    </row>
    <row r="525" spans="1:5" x14ac:dyDescent="0.3">
      <c r="A525" s="101">
        <v>43203</v>
      </c>
      <c r="B525" s="3">
        <f>'BETS.B-SE'!B527</f>
        <v>53.939365000000002</v>
      </c>
      <c r="C525" s="3">
        <f>'KIND-SE'!B527</f>
        <v>120.2</v>
      </c>
      <c r="D525" s="3">
        <f>'LEO-SE'!B527</f>
        <v>73</v>
      </c>
      <c r="E525" s="3">
        <f>'(OMXS30-OMX)'!B527</f>
        <v>1526.66459843589</v>
      </c>
    </row>
    <row r="526" spans="1:5" x14ac:dyDescent="0.3">
      <c r="A526" s="101">
        <v>43206</v>
      </c>
      <c r="B526" s="3">
        <f>'BETS.B-SE'!B528</f>
        <v>54.184089999999998</v>
      </c>
      <c r="C526" s="3">
        <f>'KIND-SE'!B528</f>
        <v>121.1</v>
      </c>
      <c r="D526" s="3">
        <f>'LEO-SE'!B528</f>
        <v>76.55</v>
      </c>
      <c r="E526" s="3">
        <f>'(OMXS30-OMX)'!B528</f>
        <v>1526.2724461247799</v>
      </c>
    </row>
    <row r="527" spans="1:5" x14ac:dyDescent="0.3">
      <c r="A527" s="101">
        <v>43207</v>
      </c>
      <c r="B527" s="3">
        <f>'BETS.B-SE'!B529</f>
        <v>54.999873999999998</v>
      </c>
      <c r="C527" s="3">
        <f>'KIND-SE'!B529</f>
        <v>123.7</v>
      </c>
      <c r="D527" s="3">
        <f>'LEO-SE'!B529</f>
        <v>76.400000000000006</v>
      </c>
      <c r="E527" s="3">
        <f>'(OMXS30-OMX)'!B529</f>
        <v>1545.16028521933</v>
      </c>
    </row>
    <row r="528" spans="1:5" x14ac:dyDescent="0.3">
      <c r="A528" s="101">
        <v>43208</v>
      </c>
      <c r="B528" s="3">
        <f>'BETS.B-SE'!B530</f>
        <v>55.260919999999999</v>
      </c>
      <c r="C528" s="3">
        <f>'KIND-SE'!B530</f>
        <v>126</v>
      </c>
      <c r="D528" s="3">
        <f>'LEO-SE'!B530</f>
        <v>76.95</v>
      </c>
      <c r="E528" s="3">
        <f>'(OMXS30-OMX)'!B530</f>
        <v>1552.4849228376399</v>
      </c>
    </row>
    <row r="529" spans="1:5" x14ac:dyDescent="0.3">
      <c r="A529" s="101">
        <v>43209</v>
      </c>
      <c r="B529" s="3">
        <f>'BETS.B-SE'!B531</f>
        <v>55.065131999999998</v>
      </c>
      <c r="C529" s="3">
        <f>'KIND-SE'!B531</f>
        <v>127.7</v>
      </c>
      <c r="D529" s="3">
        <f>'LEO-SE'!B531</f>
        <v>88.8</v>
      </c>
      <c r="E529" s="3">
        <f>'(OMXS30-OMX)'!B531</f>
        <v>1558.2323308785799</v>
      </c>
    </row>
    <row r="530" spans="1:5" x14ac:dyDescent="0.3">
      <c r="A530" s="101">
        <v>43210</v>
      </c>
      <c r="B530" s="3">
        <f>'BETS.B-SE'!B532</f>
        <v>54.983555000000003</v>
      </c>
      <c r="C530" s="3">
        <f>'KIND-SE'!B532</f>
        <v>128.35</v>
      </c>
      <c r="D530" s="3">
        <f>'LEO-SE'!B532</f>
        <v>86.55</v>
      </c>
      <c r="E530" s="3">
        <f>'(OMXS30-OMX)'!B532</f>
        <v>1572.5826747415799</v>
      </c>
    </row>
    <row r="531" spans="1:5" x14ac:dyDescent="0.3">
      <c r="A531" s="101">
        <v>43213</v>
      </c>
      <c r="B531" s="3">
        <f>'BETS.B-SE'!B533</f>
        <v>56.158279999999998</v>
      </c>
      <c r="C531" s="3">
        <f>'KIND-SE'!B533</f>
        <v>130.1</v>
      </c>
      <c r="D531" s="3">
        <f>'LEO-SE'!B533</f>
        <v>88.95</v>
      </c>
      <c r="E531" s="3">
        <f>'(OMXS30-OMX)'!B533</f>
        <v>1587.65032169393</v>
      </c>
    </row>
    <row r="532" spans="1:5" x14ac:dyDescent="0.3">
      <c r="A532" s="101">
        <v>43214</v>
      </c>
      <c r="B532" s="3">
        <f>'BETS.B-SE'!B534</f>
        <v>51.622543</v>
      </c>
      <c r="C532" s="3">
        <f>'KIND-SE'!B534</f>
        <v>123.05</v>
      </c>
      <c r="D532" s="3">
        <f>'LEO-SE'!B534</f>
        <v>83.65</v>
      </c>
      <c r="E532" s="3">
        <f>'(OMXS30-OMX)'!B534</f>
        <v>1575.4007403661101</v>
      </c>
    </row>
    <row r="533" spans="1:5" x14ac:dyDescent="0.3">
      <c r="A533" s="101">
        <v>43215</v>
      </c>
      <c r="B533" s="3">
        <f>'BETS.B-SE'!B535</f>
        <v>50.480452999999997</v>
      </c>
      <c r="C533" s="3">
        <f>'KIND-SE'!B535</f>
        <v>120.5</v>
      </c>
      <c r="D533" s="3">
        <f>'LEO-SE'!B535</f>
        <v>84</v>
      </c>
      <c r="E533" s="3">
        <f>'(OMXS30-OMX)'!B535</f>
        <v>1557.29420545059</v>
      </c>
    </row>
    <row r="534" spans="1:5" x14ac:dyDescent="0.3">
      <c r="A534" s="101">
        <v>43216</v>
      </c>
      <c r="B534" s="3">
        <f>'BETS.B-SE'!B536</f>
        <v>49.990982000000002</v>
      </c>
      <c r="C534" s="3">
        <f>'KIND-SE'!B536</f>
        <v>117.55</v>
      </c>
      <c r="D534" s="3">
        <f>'LEO-SE'!B536</f>
        <v>82.95</v>
      </c>
      <c r="E534" s="3">
        <f>'(OMXS30-OMX)'!B536</f>
        <v>1573.75785076686</v>
      </c>
    </row>
    <row r="535" spans="1:5" x14ac:dyDescent="0.3">
      <c r="A535" s="101">
        <v>43217</v>
      </c>
      <c r="B535" s="3">
        <f>'BETS.B-SE'!B537</f>
        <v>49.615726000000002</v>
      </c>
      <c r="C535" s="3">
        <f>'KIND-SE'!B537</f>
        <v>115.2</v>
      </c>
      <c r="D535" s="3">
        <f>'LEO-SE'!B537</f>
        <v>84.3</v>
      </c>
      <c r="E535" s="3">
        <f>'(OMXS30-OMX)'!B537</f>
        <v>1580.7798748426801</v>
      </c>
    </row>
    <row r="536" spans="1:5" x14ac:dyDescent="0.3">
      <c r="A536" s="101">
        <v>43220</v>
      </c>
      <c r="B536" s="3">
        <f>'BETS.B-SE'!B538</f>
        <v>50.969917000000002</v>
      </c>
      <c r="C536" s="3">
        <f>'KIND-SE'!B538</f>
        <v>113.45</v>
      </c>
      <c r="D536" s="3">
        <f>'LEO-SE'!B538</f>
        <v>85.8</v>
      </c>
      <c r="E536" s="3">
        <f>'(OMXS30-OMX)'!B538</f>
        <v>1570.7089146619501</v>
      </c>
    </row>
    <row r="537" spans="1:5" x14ac:dyDescent="0.3">
      <c r="A537" s="101">
        <v>43222</v>
      </c>
      <c r="B537" s="3">
        <f>'BETS.B-SE'!B539</f>
        <v>51.084130000000002</v>
      </c>
      <c r="C537" s="3">
        <f>'KIND-SE'!B539</f>
        <v>114</v>
      </c>
      <c r="D537" s="3">
        <f>'LEO-SE'!B539</f>
        <v>81</v>
      </c>
      <c r="E537" s="3">
        <f>'(OMXS30-OMX)'!B539</f>
        <v>1590.96976805492</v>
      </c>
    </row>
    <row r="538" spans="1:5" x14ac:dyDescent="0.3">
      <c r="A538" s="101">
        <v>43223</v>
      </c>
      <c r="B538" s="3">
        <f>'BETS.B-SE'!B540</f>
        <v>50.774135999999999</v>
      </c>
      <c r="C538" s="3">
        <f>'KIND-SE'!B540</f>
        <v>113.15</v>
      </c>
      <c r="D538" s="3">
        <f>'LEO-SE'!B540</f>
        <v>83.55</v>
      </c>
      <c r="E538" s="3">
        <f>'(OMXS30-OMX)'!B540</f>
        <v>1566.96214344694</v>
      </c>
    </row>
    <row r="539" spans="1:5" x14ac:dyDescent="0.3">
      <c r="A539" s="101">
        <v>43224</v>
      </c>
      <c r="B539" s="3">
        <f>'BETS.B-SE'!B541</f>
        <v>50.186770000000003</v>
      </c>
      <c r="C539" s="3">
        <f>'KIND-SE'!B541</f>
        <v>114.25</v>
      </c>
      <c r="D539" s="3">
        <f>'LEO-SE'!B541</f>
        <v>82</v>
      </c>
      <c r="E539" s="3">
        <f>'(OMXS30-OMX)'!B541</f>
        <v>1577.08346851491</v>
      </c>
    </row>
    <row r="540" spans="1:5" x14ac:dyDescent="0.3">
      <c r="A540" s="101">
        <v>43227</v>
      </c>
      <c r="B540" s="3">
        <f>'BETS.B-SE'!B542</f>
        <v>50.235720000000001</v>
      </c>
      <c r="C540" s="3">
        <f>'KIND-SE'!B542</f>
        <v>115.4</v>
      </c>
      <c r="D540" s="3">
        <f>'LEO-SE'!B542</f>
        <v>81.45</v>
      </c>
      <c r="E540" s="3">
        <f>'(OMXS30-OMX)'!B542</f>
        <v>1597.9291510072701</v>
      </c>
    </row>
    <row r="541" spans="1:5" x14ac:dyDescent="0.3">
      <c r="A541" s="101">
        <v>43228</v>
      </c>
      <c r="B541" s="3">
        <f>'BETS.B-SE'!B543</f>
        <v>50.741504999999997</v>
      </c>
      <c r="C541" s="3">
        <f>'KIND-SE'!B543</f>
        <v>117</v>
      </c>
      <c r="D541" s="3">
        <f>'LEO-SE'!B543</f>
        <v>83</v>
      </c>
      <c r="E541" s="3">
        <f>'(OMXS30-OMX)'!B543</f>
        <v>1608.93623263839</v>
      </c>
    </row>
    <row r="542" spans="1:5" x14ac:dyDescent="0.3">
      <c r="A542" s="101">
        <v>43229</v>
      </c>
      <c r="B542" s="3">
        <f>'BETS.B-SE'!B544</f>
        <v>50.366244999999999</v>
      </c>
      <c r="C542" s="3">
        <f>'KIND-SE'!B544</f>
        <v>117.75</v>
      </c>
      <c r="D542" s="3">
        <f>'LEO-SE'!B544</f>
        <v>82.3</v>
      </c>
      <c r="E542" s="3">
        <f>'(OMXS30-OMX)'!B544</f>
        <v>1616.8014732269501</v>
      </c>
    </row>
    <row r="543" spans="1:5" x14ac:dyDescent="0.3">
      <c r="A543" s="101">
        <v>43231</v>
      </c>
      <c r="B543" s="3">
        <f>'BETS.B-SE'!B545</f>
        <v>50.594659999999998</v>
      </c>
      <c r="C543" s="3">
        <f>'KIND-SE'!B545</f>
        <v>115.7</v>
      </c>
      <c r="D543" s="3">
        <f>'LEO-SE'!B545</f>
        <v>83.45</v>
      </c>
      <c r="E543" s="3">
        <f>'(OMXS30-OMX)'!B545</f>
        <v>1603.2521414328701</v>
      </c>
    </row>
    <row r="544" spans="1:5" x14ac:dyDescent="0.3">
      <c r="A544" s="101">
        <v>43234</v>
      </c>
      <c r="B544" s="3">
        <f>'BETS.B-SE'!B546</f>
        <v>51.149389999999997</v>
      </c>
      <c r="C544" s="3">
        <f>'KIND-SE'!B546</f>
        <v>118.7</v>
      </c>
      <c r="D544" s="3">
        <f>'LEO-SE'!B546</f>
        <v>85</v>
      </c>
      <c r="E544" s="3">
        <f>'(OMXS30-OMX)'!B546</f>
        <v>1598.5763484009699</v>
      </c>
    </row>
    <row r="545" spans="1:5" x14ac:dyDescent="0.3">
      <c r="A545" s="101">
        <v>43235</v>
      </c>
      <c r="B545" s="3">
        <f>'BETS.B-SE'!B547</f>
        <v>50.447823</v>
      </c>
      <c r="C545" s="3">
        <f>'KIND-SE'!B547</f>
        <v>118.3</v>
      </c>
      <c r="D545" s="3">
        <f>'LEO-SE'!B547</f>
        <v>84.3</v>
      </c>
      <c r="E545" s="3">
        <f>'(OMXS30-OMX)'!B547</f>
        <v>1606.7184651789</v>
      </c>
    </row>
    <row r="546" spans="1:5" x14ac:dyDescent="0.3">
      <c r="A546" s="101">
        <v>43236</v>
      </c>
      <c r="B546" s="3">
        <f>'BETS.B-SE'!B548</f>
        <v>50.513080000000002</v>
      </c>
      <c r="C546" s="3">
        <f>'KIND-SE'!B548</f>
        <v>117.05</v>
      </c>
      <c r="D546" s="3">
        <f>'LEO-SE'!B548</f>
        <v>85.3</v>
      </c>
      <c r="E546" s="3">
        <f>'(OMXS30-OMX)'!B548</f>
        <v>1602.2716631313699</v>
      </c>
    </row>
    <row r="547" spans="1:5" x14ac:dyDescent="0.3">
      <c r="A547" s="101">
        <v>43237</v>
      </c>
      <c r="B547" s="3">
        <f>'BETS.B-SE'!B549</f>
        <v>50.431507000000003</v>
      </c>
      <c r="C547" s="3">
        <f>'KIND-SE'!B549</f>
        <v>115.25</v>
      </c>
      <c r="D547" s="3">
        <f>'LEO-SE'!B549</f>
        <v>81.349999999999994</v>
      </c>
      <c r="E547" s="3">
        <f>'(OMXS30-OMX)'!B549</f>
        <v>1618.9527859428399</v>
      </c>
    </row>
    <row r="548" spans="1:5" x14ac:dyDescent="0.3">
      <c r="A548" s="101">
        <v>43238</v>
      </c>
      <c r="B548" s="3">
        <f>'BETS.B-SE'!B550</f>
        <v>50.790447</v>
      </c>
      <c r="C548" s="3">
        <f>'KIND-SE'!B550</f>
        <v>116.75</v>
      </c>
      <c r="D548" s="3">
        <f>'LEO-SE'!B550</f>
        <v>81.75</v>
      </c>
      <c r="E548" s="3">
        <f>'(OMXS30-OMX)'!B550</f>
        <v>1621.61360510954</v>
      </c>
    </row>
    <row r="549" spans="1:5" x14ac:dyDescent="0.3">
      <c r="A549" s="101">
        <v>43241</v>
      </c>
      <c r="B549" s="3">
        <f>'BETS.B-SE'!B551</f>
        <v>51.230969999999999</v>
      </c>
      <c r="C549" s="3">
        <f>'KIND-SE'!B551</f>
        <v>118.75</v>
      </c>
      <c r="D549" s="3">
        <f>'LEO-SE'!B551</f>
        <v>81.8</v>
      </c>
      <c r="E549" s="3">
        <f>'(OMXS30-OMX)'!B551</f>
        <v>1626.2536843339501</v>
      </c>
    </row>
    <row r="550" spans="1:5" x14ac:dyDescent="0.3">
      <c r="A550" s="101">
        <v>43242</v>
      </c>
      <c r="B550" s="3">
        <f>'BETS.B-SE'!B552</f>
        <v>52.170830000000002</v>
      </c>
      <c r="C550" s="3">
        <f>'KIND-SE'!B552</f>
        <v>117.3</v>
      </c>
      <c r="D550" s="3">
        <f>'LEO-SE'!B552</f>
        <v>80.099999999999994</v>
      </c>
      <c r="E550" s="3">
        <f>'(OMXS30-OMX)'!B552</f>
        <v>1624.4408025902001</v>
      </c>
    </row>
    <row r="551" spans="1:5" x14ac:dyDescent="0.3">
      <c r="A551" s="101">
        <v>43243</v>
      </c>
      <c r="B551" s="3">
        <f>'BETS.B-SE'!B553</f>
        <v>51.735076999999997</v>
      </c>
      <c r="C551" s="3">
        <f>'KIND-SE'!B553</f>
        <v>115.2</v>
      </c>
      <c r="D551" s="3">
        <f>'LEO-SE'!B553</f>
        <v>80.45</v>
      </c>
      <c r="E551" s="3">
        <f>'(OMXS30-OMX)'!B553</f>
        <v>1602.0979958550699</v>
      </c>
    </row>
    <row r="552" spans="1:5" x14ac:dyDescent="0.3">
      <c r="A552" s="101">
        <v>43244</v>
      </c>
      <c r="B552" s="3">
        <f>'BETS.B-SE'!B554</f>
        <v>51.649635000000004</v>
      </c>
      <c r="C552" s="3">
        <f>'KIND-SE'!B554</f>
        <v>114.15</v>
      </c>
      <c r="D552" s="3">
        <f>'LEO-SE'!B554</f>
        <v>81.05</v>
      </c>
      <c r="E552" s="3">
        <f>'(OMXS30-OMX)'!B554</f>
        <v>1593.5712548095801</v>
      </c>
    </row>
    <row r="553" spans="1:5" x14ac:dyDescent="0.3">
      <c r="A553" s="101">
        <v>43245</v>
      </c>
      <c r="B553" s="3">
        <f>'BETS.B-SE'!B555</f>
        <v>52.085389999999997</v>
      </c>
      <c r="C553" s="3">
        <f>'KIND-SE'!B555</f>
        <v>115</v>
      </c>
      <c r="D553" s="3">
        <f>'LEO-SE'!B555</f>
        <v>79</v>
      </c>
      <c r="E553" s="3">
        <f>'(OMXS30-OMX)'!B555</f>
        <v>1586.9840945119099</v>
      </c>
    </row>
    <row r="554" spans="1:5" x14ac:dyDescent="0.3">
      <c r="A554" s="101">
        <v>43248</v>
      </c>
      <c r="B554" s="3">
        <f>'BETS.B-SE'!B556</f>
        <v>51.042999999999999</v>
      </c>
      <c r="C554" s="3">
        <f>'KIND-SE'!B556</f>
        <v>113.45</v>
      </c>
      <c r="D554" s="3">
        <f>'LEO-SE'!B556</f>
        <v>79.150000000000006</v>
      </c>
      <c r="E554" s="3">
        <f>'(OMXS30-OMX)'!B556</f>
        <v>1581.52302403473</v>
      </c>
    </row>
    <row r="555" spans="1:5" x14ac:dyDescent="0.3">
      <c r="A555" s="101">
        <v>43249</v>
      </c>
      <c r="B555" s="3">
        <f>'BETS.B-SE'!B557</f>
        <v>49.137639999999998</v>
      </c>
      <c r="C555" s="3">
        <f>'KIND-SE'!B557</f>
        <v>110.9</v>
      </c>
      <c r="D555" s="3">
        <f>'LEO-SE'!B557</f>
        <v>76.7</v>
      </c>
      <c r="E555" s="3">
        <f>'(OMXS30-OMX)'!B557</f>
        <v>1572.30375552594</v>
      </c>
    </row>
    <row r="556" spans="1:5" x14ac:dyDescent="0.3">
      <c r="A556" s="101">
        <v>43250</v>
      </c>
      <c r="B556" s="3">
        <f>'BETS.B-SE'!B558</f>
        <v>49.744280000000003</v>
      </c>
      <c r="C556" s="3">
        <f>'KIND-SE'!B558</f>
        <v>112</v>
      </c>
      <c r="D556" s="3">
        <f>'LEO-SE'!B558</f>
        <v>76.25</v>
      </c>
      <c r="E556" s="3">
        <f>'(OMXS30-OMX)'!B558</f>
        <v>1562.5368217796099</v>
      </c>
    </row>
    <row r="557" spans="1:5" x14ac:dyDescent="0.3">
      <c r="A557" s="101">
        <v>43251</v>
      </c>
      <c r="B557" s="3">
        <f>'BETS.B-SE'!B559</f>
        <v>49.923713999999997</v>
      </c>
      <c r="C557" s="3">
        <f>'KIND-SE'!B559</f>
        <v>111.8</v>
      </c>
      <c r="D557" s="3">
        <f>'LEO-SE'!B559</f>
        <v>75</v>
      </c>
      <c r="E557" s="3">
        <f>'(OMXS30-OMX)'!B559</f>
        <v>1549.9428703787801</v>
      </c>
    </row>
    <row r="558" spans="1:5" x14ac:dyDescent="0.3">
      <c r="A558" s="101">
        <v>43252</v>
      </c>
      <c r="B558" s="3">
        <f>'BETS.B-SE'!B560</f>
        <v>49.863900000000001</v>
      </c>
      <c r="C558" s="3">
        <f>'KIND-SE'!B560</f>
        <v>113.8</v>
      </c>
      <c r="D558" s="3">
        <f>'LEO-SE'!B560</f>
        <v>78.75</v>
      </c>
      <c r="E558" s="3">
        <f>'(OMXS30-OMX)'!B560</f>
        <v>1569.51297713585</v>
      </c>
    </row>
    <row r="559" spans="1:5" x14ac:dyDescent="0.3">
      <c r="A559" s="101">
        <v>43255</v>
      </c>
      <c r="B559" s="3">
        <f>'BETS.B-SE'!B561</f>
        <v>50.632877000000001</v>
      </c>
      <c r="C559" s="3">
        <f>'KIND-SE'!B561</f>
        <v>119.8</v>
      </c>
      <c r="D559" s="3">
        <f>'LEO-SE'!B561</f>
        <v>77.3</v>
      </c>
      <c r="E559" s="3">
        <f>'(OMXS30-OMX)'!B561</f>
        <v>1564.73205394516</v>
      </c>
    </row>
    <row r="560" spans="1:5" x14ac:dyDescent="0.3">
      <c r="A560" s="101">
        <v>43256</v>
      </c>
      <c r="B560" s="3">
        <f>'BETS.B-SE'!B562</f>
        <v>49.761369999999999</v>
      </c>
      <c r="C560" s="3">
        <f>'KIND-SE'!B562</f>
        <v>120.95</v>
      </c>
      <c r="D560" s="3">
        <f>'LEO-SE'!B562</f>
        <v>75.150000000000006</v>
      </c>
      <c r="E560" s="3">
        <f>'(OMXS30-OMX)'!B562</f>
        <v>1559.05481652293</v>
      </c>
    </row>
    <row r="561" spans="1:5" x14ac:dyDescent="0.3">
      <c r="A561" s="101">
        <v>43258</v>
      </c>
      <c r="B561" s="3">
        <f>'BETS.B-SE'!B563</f>
        <v>48.787334000000001</v>
      </c>
      <c r="C561" s="3">
        <f>'KIND-SE'!B563</f>
        <v>118.65</v>
      </c>
      <c r="D561" s="3">
        <f>'LEO-SE'!B563</f>
        <v>75.55</v>
      </c>
      <c r="E561" s="3">
        <f>'(OMXS30-OMX)'!B563</f>
        <v>1555.6474196798699</v>
      </c>
    </row>
    <row r="562" spans="1:5" x14ac:dyDescent="0.3">
      <c r="A562" s="101">
        <v>43259</v>
      </c>
      <c r="B562" s="3">
        <f>'BETS.B-SE'!B564</f>
        <v>47.967089999999999</v>
      </c>
      <c r="C562" s="3">
        <f>'KIND-SE'!B564</f>
        <v>118</v>
      </c>
      <c r="D562" s="3">
        <f>'LEO-SE'!B564</f>
        <v>74.150000000000006</v>
      </c>
      <c r="E562" s="3">
        <f>'(OMXS30-OMX)'!B564</f>
        <v>1555.8740734886201</v>
      </c>
    </row>
    <row r="563" spans="1:5" x14ac:dyDescent="0.3">
      <c r="A563" s="101">
        <v>43262</v>
      </c>
      <c r="B563" s="3">
        <f>'BETS.B-SE'!B565</f>
        <v>46.736730000000001</v>
      </c>
      <c r="C563" s="3">
        <f>'KIND-SE'!B565</f>
        <v>117.4</v>
      </c>
      <c r="D563" s="3">
        <f>'LEO-SE'!B565</f>
        <v>73.95</v>
      </c>
      <c r="E563" s="3">
        <f>'(OMXS30-OMX)'!B565</f>
        <v>1571.18106111933</v>
      </c>
    </row>
    <row r="564" spans="1:5" x14ac:dyDescent="0.3">
      <c r="A564" s="101">
        <v>43263</v>
      </c>
      <c r="B564" s="3">
        <f>'BETS.B-SE'!B566</f>
        <v>46.232616</v>
      </c>
      <c r="C564" s="3">
        <f>'KIND-SE'!B566</f>
        <v>117.3</v>
      </c>
      <c r="D564" s="3">
        <f>'LEO-SE'!B566</f>
        <v>78.349999999999994</v>
      </c>
      <c r="E564" s="3">
        <f>'(OMXS30-OMX)'!B566</f>
        <v>1572.27014595689</v>
      </c>
    </row>
    <row r="565" spans="1:5" x14ac:dyDescent="0.3">
      <c r="A565" s="101">
        <v>43264</v>
      </c>
      <c r="B565" s="3">
        <f>'BETS.B-SE'!B567</f>
        <v>46.651282999999999</v>
      </c>
      <c r="C565" s="3">
        <f>'KIND-SE'!B567</f>
        <v>117.5</v>
      </c>
      <c r="D565" s="3">
        <f>'LEO-SE'!B567</f>
        <v>77.349999999999994</v>
      </c>
      <c r="E565" s="3">
        <f>'(OMXS30-OMX)'!B567</f>
        <v>1571.0693087797499</v>
      </c>
    </row>
    <row r="566" spans="1:5" x14ac:dyDescent="0.3">
      <c r="A566" s="101">
        <v>43265</v>
      </c>
      <c r="B566" s="3">
        <f>'BETS.B-SE'!B568</f>
        <v>46.941783999999998</v>
      </c>
      <c r="C566" s="3">
        <f>'KIND-SE'!B568</f>
        <v>120.15</v>
      </c>
      <c r="D566" s="3">
        <f>'LEO-SE'!B568</f>
        <v>76.2</v>
      </c>
      <c r="E566" s="3">
        <f>'(OMXS30-OMX)'!B568</f>
        <v>1588.0003326639701</v>
      </c>
    </row>
    <row r="567" spans="1:5" x14ac:dyDescent="0.3">
      <c r="A567" s="101">
        <v>43266</v>
      </c>
      <c r="B567" s="3">
        <f>'BETS.B-SE'!B569</f>
        <v>46.113002999999999</v>
      </c>
      <c r="C567" s="3">
        <f>'KIND-SE'!B569</f>
        <v>116</v>
      </c>
      <c r="D567" s="3">
        <f>'LEO-SE'!B569</f>
        <v>74.150000000000006</v>
      </c>
      <c r="E567" s="3">
        <f>'(OMXS30-OMX)'!B569</f>
        <v>1570.4338415891</v>
      </c>
    </row>
    <row r="568" spans="1:5" x14ac:dyDescent="0.3">
      <c r="A568" s="101">
        <v>43269</v>
      </c>
      <c r="B568" s="3">
        <f>'BETS.B-SE'!B570</f>
        <v>46.309517</v>
      </c>
      <c r="C568" s="3">
        <f>'KIND-SE'!B570</f>
        <v>117.55</v>
      </c>
      <c r="D568" s="3">
        <f>'LEO-SE'!B570</f>
        <v>72.3</v>
      </c>
      <c r="E568" s="3">
        <f>'(OMXS30-OMX)'!B570</f>
        <v>1561.6506694663401</v>
      </c>
    </row>
    <row r="569" spans="1:5" x14ac:dyDescent="0.3">
      <c r="A569" s="101">
        <v>43270</v>
      </c>
      <c r="B569" s="3">
        <f>'BETS.B-SE'!B571</f>
        <v>45.711421999999999</v>
      </c>
      <c r="C569" s="3">
        <f>'KIND-SE'!B571</f>
        <v>116.4</v>
      </c>
      <c r="D569" s="3">
        <f>'LEO-SE'!B571</f>
        <v>72.599999999999994</v>
      </c>
      <c r="E569" s="3">
        <f>'(OMXS30-OMX)'!B571</f>
        <v>1564.87410134847</v>
      </c>
    </row>
    <row r="570" spans="1:5" x14ac:dyDescent="0.3">
      <c r="A570" s="101">
        <v>43271</v>
      </c>
      <c r="B570" s="3">
        <f>'BETS.B-SE'!B572</f>
        <v>45.660159999999998</v>
      </c>
      <c r="C570" s="3">
        <f>'KIND-SE'!B572</f>
        <v>117.05</v>
      </c>
      <c r="D570" s="3">
        <f>'LEO-SE'!B572</f>
        <v>73.599999999999994</v>
      </c>
      <c r="E570" s="3">
        <f>'(OMXS30-OMX)'!B572</f>
        <v>1572.28744727567</v>
      </c>
    </row>
    <row r="571" spans="1:5" x14ac:dyDescent="0.3">
      <c r="A571" s="101">
        <v>43272</v>
      </c>
      <c r="B571" s="3">
        <f>'BETS.B-SE'!B573</f>
        <v>45.438006999999999</v>
      </c>
      <c r="C571" s="3">
        <f>'KIND-SE'!B573</f>
        <v>114.25</v>
      </c>
      <c r="D571" s="3">
        <f>'LEO-SE'!B573</f>
        <v>71.400000000000006</v>
      </c>
      <c r="E571" s="3">
        <f>'(OMXS30-OMX)'!B573</f>
        <v>1549.5471819130801</v>
      </c>
    </row>
    <row r="572" spans="1:5" x14ac:dyDescent="0.3">
      <c r="A572" s="101">
        <v>43276</v>
      </c>
      <c r="B572" s="3">
        <f>'BETS.B-SE'!B574</f>
        <v>45.813949999999998</v>
      </c>
      <c r="C572" s="3">
        <f>'KIND-SE'!B574</f>
        <v>113.1</v>
      </c>
      <c r="D572" s="3">
        <f>'LEO-SE'!B574</f>
        <v>71</v>
      </c>
      <c r="E572" s="3">
        <f>'(OMXS30-OMX)'!B574</f>
        <v>1534.6545472304699</v>
      </c>
    </row>
    <row r="573" spans="1:5" x14ac:dyDescent="0.3">
      <c r="A573" s="101">
        <v>43277</v>
      </c>
      <c r="B573" s="3">
        <f>'BETS.B-SE'!B575</f>
        <v>45.745600000000003</v>
      </c>
      <c r="C573" s="3">
        <f>'KIND-SE'!B575</f>
        <v>113.25</v>
      </c>
      <c r="D573" s="3">
        <f>'LEO-SE'!B575</f>
        <v>70</v>
      </c>
      <c r="E573" s="3">
        <f>'(OMXS30-OMX)'!B575</f>
        <v>1529.2262204974299</v>
      </c>
    </row>
    <row r="574" spans="1:5" x14ac:dyDescent="0.3">
      <c r="A574" s="101">
        <v>43278</v>
      </c>
      <c r="B574" s="3">
        <f>'BETS.B-SE'!B576</f>
        <v>45.72851</v>
      </c>
      <c r="C574" s="3">
        <f>'KIND-SE'!B576</f>
        <v>112.9</v>
      </c>
      <c r="D574" s="3">
        <f>'LEO-SE'!B576</f>
        <v>69.900000000000006</v>
      </c>
      <c r="E574" s="3">
        <f>'(OMXS30-OMX)'!B576</f>
        <v>1540.8753776352701</v>
      </c>
    </row>
    <row r="575" spans="1:5" x14ac:dyDescent="0.3">
      <c r="A575" s="101">
        <v>43279</v>
      </c>
      <c r="B575" s="3">
        <f>'BETS.B-SE'!B577</f>
        <v>45.164593000000004</v>
      </c>
      <c r="C575" s="3">
        <f>'KIND-SE'!B577</f>
        <v>110.9</v>
      </c>
      <c r="D575" s="3">
        <f>'LEO-SE'!B577</f>
        <v>68.75</v>
      </c>
      <c r="E575" s="3">
        <f>'(OMXS30-OMX)'!B577</f>
        <v>1531.65930961646</v>
      </c>
    </row>
    <row r="576" spans="1:5" x14ac:dyDescent="0.3">
      <c r="A576" s="101">
        <v>43280</v>
      </c>
      <c r="B576" s="3">
        <f>'BETS.B-SE'!B578</f>
        <v>46.463313999999997</v>
      </c>
      <c r="C576" s="3">
        <f>'KIND-SE'!B578</f>
        <v>112.8</v>
      </c>
      <c r="D576" s="3">
        <f>'LEO-SE'!B578</f>
        <v>71</v>
      </c>
      <c r="E576" s="3">
        <f>'(OMXS30-OMX)'!B578</f>
        <v>1558.8778443793899</v>
      </c>
    </row>
    <row r="577" spans="1:5" x14ac:dyDescent="0.3">
      <c r="A577" s="101">
        <v>43283</v>
      </c>
      <c r="B577" s="3">
        <f>'BETS.B-SE'!B579</f>
        <v>46.480404</v>
      </c>
      <c r="C577" s="3">
        <f>'KIND-SE'!B579</f>
        <v>115.2</v>
      </c>
      <c r="D577" s="3">
        <f>'LEO-SE'!B579</f>
        <v>69.7</v>
      </c>
      <c r="E577" s="3">
        <f>'(OMXS30-OMX)'!B579</f>
        <v>1540.8634843100699</v>
      </c>
    </row>
    <row r="578" spans="1:5" x14ac:dyDescent="0.3">
      <c r="A578" s="101">
        <v>43284</v>
      </c>
      <c r="B578" s="3">
        <f>'BETS.B-SE'!B580</f>
        <v>45.241492999999998</v>
      </c>
      <c r="C578" s="3">
        <f>'KIND-SE'!B580</f>
        <v>115.15</v>
      </c>
      <c r="D578" s="3">
        <f>'LEO-SE'!B580</f>
        <v>70.55</v>
      </c>
      <c r="E578" s="3">
        <f>'(OMXS30-OMX)'!B580</f>
        <v>1538.3951780596699</v>
      </c>
    </row>
    <row r="579" spans="1:5" x14ac:dyDescent="0.3">
      <c r="A579" s="101">
        <v>43285</v>
      </c>
      <c r="B579" s="3">
        <f>'BETS.B-SE'!B581</f>
        <v>45.044975000000001</v>
      </c>
      <c r="C579" s="3">
        <f>'KIND-SE'!B581</f>
        <v>115</v>
      </c>
      <c r="D579" s="3">
        <f>'LEO-SE'!B581</f>
        <v>67.599999999999994</v>
      </c>
      <c r="E579" s="3">
        <f>'(OMXS30-OMX)'!B581</f>
        <v>1522.3413616723999</v>
      </c>
    </row>
    <row r="580" spans="1:5" x14ac:dyDescent="0.3">
      <c r="A580" s="101">
        <v>43286</v>
      </c>
      <c r="B580" s="3">
        <f>'BETS.B-SE'!B582</f>
        <v>44.147835000000001</v>
      </c>
      <c r="C580" s="3">
        <f>'KIND-SE'!B582</f>
        <v>115</v>
      </c>
      <c r="D580" s="3">
        <f>'LEO-SE'!B582</f>
        <v>67.2</v>
      </c>
      <c r="E580" s="3">
        <f>'(OMXS30-OMX)'!B582</f>
        <v>1526.60457789971</v>
      </c>
    </row>
    <row r="581" spans="1:5" x14ac:dyDescent="0.3">
      <c r="A581" s="101">
        <v>43287</v>
      </c>
      <c r="B581" s="3">
        <f>'BETS.B-SE'!B583</f>
        <v>44.933903000000001</v>
      </c>
      <c r="C581" s="3">
        <f>'KIND-SE'!B583</f>
        <v>118.1</v>
      </c>
      <c r="D581" s="3">
        <f>'LEO-SE'!B583</f>
        <v>65.7</v>
      </c>
      <c r="E581" s="3">
        <f>'(OMXS30-OMX)'!B583</f>
        <v>1524.1712026068001</v>
      </c>
    </row>
    <row r="582" spans="1:5" x14ac:dyDescent="0.3">
      <c r="A582" s="101">
        <v>43290</v>
      </c>
      <c r="B582" s="3">
        <f>'BETS.B-SE'!B584</f>
        <v>45.967747000000003</v>
      </c>
      <c r="C582" s="3">
        <f>'KIND-SE'!B584</f>
        <v>119.4</v>
      </c>
      <c r="D582" s="3">
        <f>'LEO-SE'!B584</f>
        <v>66.400000000000006</v>
      </c>
      <c r="E582" s="3">
        <f>'(OMXS30-OMX)'!B584</f>
        <v>1541.06440277057</v>
      </c>
    </row>
    <row r="583" spans="1:5" x14ac:dyDescent="0.3">
      <c r="A583" s="101">
        <v>43291</v>
      </c>
      <c r="B583" s="3">
        <f>'BETS.B-SE'!B585</f>
        <v>47.232284999999997</v>
      </c>
      <c r="C583" s="3">
        <f>'KIND-SE'!B585</f>
        <v>123.1</v>
      </c>
      <c r="D583" s="3">
        <f>'LEO-SE'!B585</f>
        <v>72.5</v>
      </c>
      <c r="E583" s="3">
        <f>'(OMXS30-OMX)'!B585</f>
        <v>1548.3843114599199</v>
      </c>
    </row>
    <row r="584" spans="1:5" x14ac:dyDescent="0.3">
      <c r="A584" s="101">
        <v>43292</v>
      </c>
      <c r="B584" s="3">
        <f>'BETS.B-SE'!B586</f>
        <v>47.275013000000001</v>
      </c>
      <c r="C584" s="3">
        <f>'KIND-SE'!B586</f>
        <v>123.8</v>
      </c>
      <c r="D584" s="3">
        <f>'LEO-SE'!B586</f>
        <v>71.099999999999994</v>
      </c>
      <c r="E584" s="3">
        <f>'(OMXS30-OMX)'!B586</f>
        <v>1526.29205723928</v>
      </c>
    </row>
    <row r="585" spans="1:5" x14ac:dyDescent="0.3">
      <c r="A585" s="101">
        <v>43293</v>
      </c>
      <c r="B585" s="3">
        <f>'BETS.B-SE'!B587</f>
        <v>49.983516999999999</v>
      </c>
      <c r="C585" s="3">
        <f>'KIND-SE'!B587</f>
        <v>126.4</v>
      </c>
      <c r="D585" s="3">
        <f>'LEO-SE'!B587</f>
        <v>73.900000000000006</v>
      </c>
      <c r="E585" s="3">
        <f>'(OMXS30-OMX)'!B587</f>
        <v>1541.52177821176</v>
      </c>
    </row>
    <row r="586" spans="1:5" x14ac:dyDescent="0.3">
      <c r="A586" s="101">
        <v>43294</v>
      </c>
      <c r="B586" s="3">
        <f>'BETS.B-SE'!B588</f>
        <v>50.154404</v>
      </c>
      <c r="C586" s="3">
        <f>'KIND-SE'!B588</f>
        <v>124.6</v>
      </c>
      <c r="D586" s="3">
        <f>'LEO-SE'!B588</f>
        <v>70.05</v>
      </c>
      <c r="E586" s="3">
        <f>'(OMXS30-OMX)'!B588</f>
        <v>1550.8793203766199</v>
      </c>
    </row>
    <row r="587" spans="1:5" x14ac:dyDescent="0.3">
      <c r="A587" s="101">
        <v>43297</v>
      </c>
      <c r="B587" s="3">
        <f>'BETS.B-SE'!B589</f>
        <v>50.453449999999997</v>
      </c>
      <c r="C587" s="3">
        <f>'KIND-SE'!B589</f>
        <v>125.45</v>
      </c>
      <c r="D587" s="3">
        <f>'LEO-SE'!B589</f>
        <v>70</v>
      </c>
      <c r="E587" s="3">
        <f>'(OMXS30-OMX)'!B589</f>
        <v>1552.7531972695899</v>
      </c>
    </row>
    <row r="588" spans="1:5" x14ac:dyDescent="0.3">
      <c r="A588" s="101">
        <v>43298</v>
      </c>
      <c r="B588" s="3">
        <f>'BETS.B-SE'!B590</f>
        <v>51.179707000000001</v>
      </c>
      <c r="C588" s="3">
        <f>'KIND-SE'!B590</f>
        <v>124.45</v>
      </c>
      <c r="D588" s="3">
        <f>'LEO-SE'!B590</f>
        <v>68.849999999999994</v>
      </c>
      <c r="E588" s="3">
        <f>'(OMXS30-OMX)'!B590</f>
        <v>1556.6075765949099</v>
      </c>
    </row>
    <row r="589" spans="1:5" x14ac:dyDescent="0.3">
      <c r="A589" s="101">
        <v>43299</v>
      </c>
      <c r="B589" s="3">
        <f>'BETS.B-SE'!B591</f>
        <v>52.700569999999999</v>
      </c>
      <c r="C589" s="3">
        <f>'KIND-SE'!B591</f>
        <v>126.15</v>
      </c>
      <c r="D589" s="3">
        <f>'LEO-SE'!B591</f>
        <v>77.8</v>
      </c>
      <c r="E589" s="3">
        <f>'(OMXS30-OMX)'!B591</f>
        <v>1570.4181448828101</v>
      </c>
    </row>
    <row r="590" spans="1:5" x14ac:dyDescent="0.3">
      <c r="A590" s="101">
        <v>43300</v>
      </c>
      <c r="B590" s="3">
        <f>'BETS.B-SE'!B592</f>
        <v>62.065005999999997</v>
      </c>
      <c r="C590" s="3">
        <f>'KIND-SE'!B592</f>
        <v>126.65</v>
      </c>
      <c r="D590" s="3">
        <f>'LEO-SE'!B592</f>
        <v>74.3</v>
      </c>
      <c r="E590" s="3">
        <f>'(OMXS30-OMX)'!B592</f>
        <v>1584.34376726096</v>
      </c>
    </row>
    <row r="591" spans="1:5" x14ac:dyDescent="0.3">
      <c r="A591" s="101">
        <v>43301</v>
      </c>
      <c r="B591" s="3">
        <f>'BETS.B-SE'!B593</f>
        <v>66.217476000000005</v>
      </c>
      <c r="C591" s="3">
        <f>'KIND-SE'!B593</f>
        <v>128.85</v>
      </c>
      <c r="D591" s="3">
        <f>'LEO-SE'!B593</f>
        <v>73.849999999999994</v>
      </c>
      <c r="E591" s="3">
        <f>'(OMXS30-OMX)'!B593</f>
        <v>1579.3961783493301</v>
      </c>
    </row>
    <row r="592" spans="1:5" x14ac:dyDescent="0.3">
      <c r="A592" s="101">
        <v>43304</v>
      </c>
      <c r="B592" s="3">
        <f>'BETS.B-SE'!B594</f>
        <v>67.413666000000006</v>
      </c>
      <c r="C592" s="3">
        <f>'KIND-SE'!B594</f>
        <v>128.4</v>
      </c>
      <c r="D592" s="3">
        <f>'LEO-SE'!B594</f>
        <v>73.8</v>
      </c>
      <c r="E592" s="3">
        <f>'(OMXS30-OMX)'!B594</f>
        <v>1580.49732893434</v>
      </c>
    </row>
    <row r="593" spans="1:5" x14ac:dyDescent="0.3">
      <c r="A593" s="101">
        <v>43305</v>
      </c>
      <c r="B593" s="3">
        <f>'BETS.B-SE'!B595</f>
        <v>69.233580000000003</v>
      </c>
      <c r="C593" s="3">
        <f>'KIND-SE'!B595</f>
        <v>130.5</v>
      </c>
      <c r="D593" s="3">
        <f>'LEO-SE'!B595</f>
        <v>77</v>
      </c>
      <c r="E593" s="3">
        <f>'(OMXS30-OMX)'!B595</f>
        <v>1601.3750411629501</v>
      </c>
    </row>
    <row r="594" spans="1:5" x14ac:dyDescent="0.3">
      <c r="A594" s="101">
        <v>43306</v>
      </c>
      <c r="B594" s="3">
        <f>'BETS.B-SE'!B596</f>
        <v>66.396910000000005</v>
      </c>
      <c r="C594" s="3">
        <f>'KIND-SE'!B596</f>
        <v>113.7</v>
      </c>
      <c r="D594" s="3">
        <f>'LEO-SE'!B596</f>
        <v>76</v>
      </c>
      <c r="E594" s="3">
        <f>'(OMXS30-OMX)'!B596</f>
        <v>1593.2684592159501</v>
      </c>
    </row>
    <row r="595" spans="1:5" x14ac:dyDescent="0.3">
      <c r="A595" s="101">
        <v>43307</v>
      </c>
      <c r="B595" s="3">
        <f>'BETS.B-SE'!B597</f>
        <v>67.379490000000004</v>
      </c>
      <c r="C595" s="3">
        <f>'KIND-SE'!B597</f>
        <v>112.1</v>
      </c>
      <c r="D595" s="3">
        <f>'LEO-SE'!B597</f>
        <v>72.7</v>
      </c>
      <c r="E595" s="3">
        <f>'(OMXS30-OMX)'!B597</f>
        <v>1608.8037763628499</v>
      </c>
    </row>
    <row r="596" spans="1:5" x14ac:dyDescent="0.3">
      <c r="A596" s="101">
        <v>43308</v>
      </c>
      <c r="B596" s="3">
        <f>'BETS.B-SE'!B598</f>
        <v>66.644689999999997</v>
      </c>
      <c r="C596" s="3">
        <f>'KIND-SE'!B598</f>
        <v>113.65</v>
      </c>
      <c r="D596" s="3">
        <f>'LEO-SE'!B598</f>
        <v>73.95</v>
      </c>
      <c r="E596" s="3">
        <f>'(OMXS30-OMX)'!B598</f>
        <v>1612.7615199366601</v>
      </c>
    </row>
    <row r="597" spans="1:5" x14ac:dyDescent="0.3">
      <c r="A597" s="101">
        <v>43311</v>
      </c>
      <c r="B597" s="3">
        <f>'BETS.B-SE'!B599</f>
        <v>67.661450000000002</v>
      </c>
      <c r="C597" s="3">
        <f>'KIND-SE'!B599</f>
        <v>113.8</v>
      </c>
      <c r="D597" s="3">
        <f>'LEO-SE'!B599</f>
        <v>71.95</v>
      </c>
      <c r="E597" s="3">
        <f>'(OMXS30-OMX)'!B599</f>
        <v>1611.0707279242599</v>
      </c>
    </row>
    <row r="598" spans="1:5" x14ac:dyDescent="0.3">
      <c r="A598" s="101">
        <v>43312</v>
      </c>
      <c r="B598" s="3">
        <f>'BETS.B-SE'!B600</f>
        <v>67.046270000000007</v>
      </c>
      <c r="C598" s="3">
        <f>'KIND-SE'!B600</f>
        <v>113.55</v>
      </c>
      <c r="D598" s="3">
        <f>'LEO-SE'!B600</f>
        <v>73</v>
      </c>
      <c r="E598" s="3">
        <f>'(OMXS30-OMX)'!B600</f>
        <v>1615.5962979722201</v>
      </c>
    </row>
    <row r="599" spans="1:5" x14ac:dyDescent="0.3">
      <c r="A599" s="101">
        <v>43313</v>
      </c>
      <c r="B599" s="3">
        <f>'BETS.B-SE'!B601</f>
        <v>65.909890000000004</v>
      </c>
      <c r="C599" s="3">
        <f>'KIND-SE'!B601</f>
        <v>112.5</v>
      </c>
      <c r="D599" s="3">
        <f>'LEO-SE'!B601</f>
        <v>62.15</v>
      </c>
      <c r="E599" s="3">
        <f>'(OMXS30-OMX)'!B601</f>
        <v>1612.54442794479</v>
      </c>
    </row>
    <row r="600" spans="1:5" x14ac:dyDescent="0.3">
      <c r="A600" s="101">
        <v>43314</v>
      </c>
      <c r="B600" s="3">
        <f>'BETS.B-SE'!B602</f>
        <v>66.84975</v>
      </c>
      <c r="C600" s="3">
        <f>'KIND-SE'!B602</f>
        <v>113</v>
      </c>
      <c r="D600" s="3">
        <f>'LEO-SE'!B602</f>
        <v>64.55</v>
      </c>
      <c r="E600" s="3">
        <f>'(OMXS30-OMX)'!B602</f>
        <v>1598.0581024437399</v>
      </c>
    </row>
    <row r="601" spans="1:5" x14ac:dyDescent="0.3">
      <c r="A601" s="101">
        <v>43315</v>
      </c>
      <c r="B601" s="3">
        <f>'BETS.B-SE'!B603</f>
        <v>66.644689999999997</v>
      </c>
      <c r="C601" s="3">
        <f>'KIND-SE'!B603</f>
        <v>113</v>
      </c>
      <c r="D601" s="3">
        <f>'LEO-SE'!B603</f>
        <v>65</v>
      </c>
      <c r="E601" s="3">
        <f>'(OMXS30-OMX)'!B603</f>
        <v>1611.94951149143</v>
      </c>
    </row>
    <row r="602" spans="1:5" x14ac:dyDescent="0.3">
      <c r="A602" s="101">
        <v>43318</v>
      </c>
      <c r="B602" s="3">
        <f>'BETS.B-SE'!B604</f>
        <v>66.448170000000005</v>
      </c>
      <c r="C602" s="3">
        <f>'KIND-SE'!B604</f>
        <v>112.15</v>
      </c>
      <c r="D602" s="3">
        <f>'LEO-SE'!B604</f>
        <v>63.3</v>
      </c>
      <c r="E602" s="3">
        <f>'(OMXS30-OMX)'!B604</f>
        <v>1608.4774867541</v>
      </c>
    </row>
    <row r="603" spans="1:5" x14ac:dyDescent="0.3">
      <c r="A603" s="101">
        <v>43319</v>
      </c>
      <c r="B603" s="3">
        <f>'BETS.B-SE'!B605</f>
        <v>65.670659999999998</v>
      </c>
      <c r="C603" s="3">
        <f>'KIND-SE'!B605</f>
        <v>112.1</v>
      </c>
      <c r="D603" s="3">
        <f>'LEO-SE'!B605</f>
        <v>62.3</v>
      </c>
      <c r="E603" s="3">
        <f>'(OMXS30-OMX)'!B605</f>
        <v>1619.8929486427</v>
      </c>
    </row>
    <row r="604" spans="1:5" x14ac:dyDescent="0.3">
      <c r="A604" s="101">
        <v>43320</v>
      </c>
      <c r="B604" s="3">
        <f>'BETS.B-SE'!B606</f>
        <v>66.337104999999994</v>
      </c>
      <c r="C604" s="3">
        <f>'KIND-SE'!B606</f>
        <v>111.75</v>
      </c>
      <c r="D604" s="3">
        <f>'LEO-SE'!B606</f>
        <v>64.5</v>
      </c>
      <c r="E604" s="3">
        <f>'(OMXS30-OMX)'!B606</f>
        <v>1622.62637604826</v>
      </c>
    </row>
    <row r="605" spans="1:5" x14ac:dyDescent="0.3">
      <c r="A605" s="101">
        <v>43321</v>
      </c>
      <c r="B605" s="3">
        <f>'BETS.B-SE'!B607</f>
        <v>67.157340000000005</v>
      </c>
      <c r="C605" s="3">
        <f>'KIND-SE'!B607</f>
        <v>111.9</v>
      </c>
      <c r="D605" s="3">
        <f>'LEO-SE'!B607</f>
        <v>64.25</v>
      </c>
      <c r="E605" s="3">
        <f>'(OMXS30-OMX)'!B607</f>
        <v>1631.2324082309101</v>
      </c>
    </row>
    <row r="606" spans="1:5" x14ac:dyDescent="0.3">
      <c r="A606" s="101">
        <v>43322</v>
      </c>
      <c r="B606" s="3">
        <f>'BETS.B-SE'!B608</f>
        <v>66.14913</v>
      </c>
      <c r="C606" s="3">
        <f>'KIND-SE'!B608</f>
        <v>109.95</v>
      </c>
      <c r="D606" s="3">
        <f>'LEO-SE'!B608</f>
        <v>63.55</v>
      </c>
      <c r="E606" s="3">
        <f>'(OMXS30-OMX)'!B608</f>
        <v>1616.8180586214701</v>
      </c>
    </row>
    <row r="607" spans="1:5" x14ac:dyDescent="0.3">
      <c r="A607" s="101">
        <v>43325</v>
      </c>
      <c r="B607" s="3">
        <f>'BETS.B-SE'!B609</f>
        <v>64.662445000000005</v>
      </c>
      <c r="C607" s="3">
        <f>'KIND-SE'!B609</f>
        <v>109</v>
      </c>
      <c r="D607" s="3">
        <f>'LEO-SE'!B609</f>
        <v>63</v>
      </c>
      <c r="E607" s="3">
        <f>'(OMXS30-OMX)'!B609</f>
        <v>1611.79500724689</v>
      </c>
    </row>
    <row r="608" spans="1:5" x14ac:dyDescent="0.3">
      <c r="A608" s="101">
        <v>43326</v>
      </c>
      <c r="B608" s="3">
        <f>'BETS.B-SE'!B610</f>
        <v>65.089650000000006</v>
      </c>
      <c r="C608" s="3">
        <f>'KIND-SE'!B610</f>
        <v>109</v>
      </c>
      <c r="D608" s="3">
        <f>'LEO-SE'!B610</f>
        <v>64.099999999999994</v>
      </c>
      <c r="E608" s="3">
        <f>'(OMXS30-OMX)'!B610</f>
        <v>1608.5580800038799</v>
      </c>
    </row>
    <row r="609" spans="1:5" x14ac:dyDescent="0.3">
      <c r="A609" s="101">
        <v>43327</v>
      </c>
      <c r="B609" s="3">
        <f>'BETS.B-SE'!B611</f>
        <v>63.389355000000002</v>
      </c>
      <c r="C609" s="3">
        <f>'KIND-SE'!B611</f>
        <v>108.45</v>
      </c>
      <c r="D609" s="3">
        <f>'LEO-SE'!B611</f>
        <v>63.5</v>
      </c>
      <c r="E609" s="3">
        <f>'(OMXS30-OMX)'!B611</f>
        <v>1593.5927940055301</v>
      </c>
    </row>
    <row r="610" spans="1:5" x14ac:dyDescent="0.3">
      <c r="A610" s="101">
        <v>43328</v>
      </c>
      <c r="B610" s="3">
        <f>'BETS.B-SE'!B612</f>
        <v>64.910219999999995</v>
      </c>
      <c r="C610" s="3">
        <f>'KIND-SE'!B612</f>
        <v>107.95</v>
      </c>
      <c r="D610" s="3">
        <f>'LEO-SE'!B612</f>
        <v>64</v>
      </c>
      <c r="E610" s="3">
        <f>'(OMXS30-OMX)'!B612</f>
        <v>1611.3301999615901</v>
      </c>
    </row>
    <row r="611" spans="1:5" x14ac:dyDescent="0.3">
      <c r="A611" s="101">
        <v>43329</v>
      </c>
      <c r="B611" s="3">
        <f>'BETS.B-SE'!B613</f>
        <v>64.730800000000002</v>
      </c>
      <c r="C611" s="3">
        <f>'KIND-SE'!B613</f>
        <v>110.8</v>
      </c>
      <c r="D611" s="3">
        <f>'LEO-SE'!B613</f>
        <v>63.4</v>
      </c>
      <c r="E611" s="3">
        <f>'(OMXS30-OMX)'!B613</f>
        <v>1622.71259363028</v>
      </c>
    </row>
    <row r="612" spans="1:5" x14ac:dyDescent="0.3">
      <c r="A612" s="101">
        <v>43332</v>
      </c>
      <c r="B612" s="3">
        <f>'BETS.B-SE'!B614</f>
        <v>64.491553999999994</v>
      </c>
      <c r="C612" s="3">
        <f>'KIND-SE'!B614</f>
        <v>112.3</v>
      </c>
      <c r="D612" s="3">
        <f>'LEO-SE'!B614</f>
        <v>61.5</v>
      </c>
      <c r="E612" s="3">
        <f>'(OMXS30-OMX)'!B614</f>
        <v>1630.91742237566</v>
      </c>
    </row>
    <row r="613" spans="1:5" x14ac:dyDescent="0.3">
      <c r="A613" s="101">
        <v>43333</v>
      </c>
      <c r="B613" s="3">
        <f>'BETS.B-SE'!B615</f>
        <v>62.8767</v>
      </c>
      <c r="C613" s="3">
        <f>'KIND-SE'!B615</f>
        <v>113.35</v>
      </c>
      <c r="D613" s="3">
        <f>'LEO-SE'!B615</f>
        <v>59.15</v>
      </c>
      <c r="E613" s="3">
        <f>'(OMXS30-OMX)'!B615</f>
        <v>1637.6014151248501</v>
      </c>
    </row>
    <row r="614" spans="1:5" x14ac:dyDescent="0.3">
      <c r="A614" s="101">
        <v>43334</v>
      </c>
      <c r="B614" s="3">
        <f>'BETS.B-SE'!B616</f>
        <v>63.654223999999999</v>
      </c>
      <c r="C614" s="3">
        <f>'KIND-SE'!B616</f>
        <v>114.05</v>
      </c>
      <c r="D614" s="3">
        <f>'LEO-SE'!B616</f>
        <v>61.45</v>
      </c>
      <c r="E614" s="3">
        <f>'(OMXS30-OMX)'!B616</f>
        <v>1643.4567239637199</v>
      </c>
    </row>
    <row r="615" spans="1:5" x14ac:dyDescent="0.3">
      <c r="A615" s="101">
        <v>43335</v>
      </c>
      <c r="B615" s="3">
        <f>'BETS.B-SE'!B617</f>
        <v>63.654223999999999</v>
      </c>
      <c r="C615" s="3">
        <f>'KIND-SE'!B617</f>
        <v>113.35</v>
      </c>
      <c r="D615" s="3">
        <f>'LEO-SE'!B617</f>
        <v>60.7</v>
      </c>
      <c r="E615" s="3">
        <f>'(OMXS30-OMX)'!B617</f>
        <v>1643.7050520918301</v>
      </c>
    </row>
    <row r="616" spans="1:5" x14ac:dyDescent="0.3">
      <c r="A616" s="101">
        <v>43336</v>
      </c>
      <c r="B616" s="3">
        <f>'BETS.B-SE'!B618</f>
        <v>61.911205000000002</v>
      </c>
      <c r="C616" s="3">
        <f>'KIND-SE'!B618</f>
        <v>112.6</v>
      </c>
      <c r="D616" s="3">
        <f>'LEO-SE'!B618</f>
        <v>61.65</v>
      </c>
      <c r="E616" s="3">
        <f>'(OMXS30-OMX)'!B618</f>
        <v>1646.86748983501</v>
      </c>
    </row>
    <row r="617" spans="1:5" x14ac:dyDescent="0.3">
      <c r="A617" s="101">
        <v>43339</v>
      </c>
      <c r="B617" s="3">
        <f>'BETS.B-SE'!B619</f>
        <v>62.671641999999999</v>
      </c>
      <c r="C617" s="3">
        <f>'KIND-SE'!B619</f>
        <v>113.6</v>
      </c>
      <c r="D617" s="3">
        <f>'LEO-SE'!B619</f>
        <v>61.95</v>
      </c>
      <c r="E617" s="3">
        <f>'(OMXS30-OMX)'!B619</f>
        <v>1665.0974855449001</v>
      </c>
    </row>
    <row r="618" spans="1:5" x14ac:dyDescent="0.3">
      <c r="A618" s="101">
        <v>43340</v>
      </c>
      <c r="B618" s="3">
        <f>'BETS.B-SE'!B620</f>
        <v>63.227015999999999</v>
      </c>
      <c r="C618" s="3">
        <f>'KIND-SE'!B620</f>
        <v>114.3</v>
      </c>
      <c r="D618" s="3">
        <f>'LEO-SE'!B620</f>
        <v>62.8</v>
      </c>
      <c r="E618" s="3">
        <f>'(OMXS30-OMX)'!B620</f>
        <v>1671.1461161985401</v>
      </c>
    </row>
    <row r="619" spans="1:5" x14ac:dyDescent="0.3">
      <c r="A619" s="101">
        <v>43341</v>
      </c>
      <c r="B619" s="3">
        <f>'BETS.B-SE'!B621</f>
        <v>61.142229999999998</v>
      </c>
      <c r="C619" s="3">
        <f>'KIND-SE'!B621</f>
        <v>113.3</v>
      </c>
      <c r="D619" s="3">
        <f>'LEO-SE'!B621</f>
        <v>61.85</v>
      </c>
      <c r="E619" s="3">
        <f>'(OMXS30-OMX)'!B621</f>
        <v>1677.21542264444</v>
      </c>
    </row>
    <row r="620" spans="1:5" x14ac:dyDescent="0.3">
      <c r="A620" s="101">
        <v>43342</v>
      </c>
      <c r="B620" s="3">
        <f>'BETS.B-SE'!B622</f>
        <v>60.569769999999998</v>
      </c>
      <c r="C620" s="3">
        <f>'KIND-SE'!B622</f>
        <v>114.2</v>
      </c>
      <c r="D620" s="3">
        <f>'LEO-SE'!B622</f>
        <v>63</v>
      </c>
      <c r="E620" s="3">
        <f>'(OMXS30-OMX)'!B622</f>
        <v>1672.56309184666</v>
      </c>
    </row>
    <row r="621" spans="1:5" x14ac:dyDescent="0.3">
      <c r="A621" s="101">
        <v>43343</v>
      </c>
      <c r="B621" s="3">
        <f>'BETS.B-SE'!B623</f>
        <v>60.091293</v>
      </c>
      <c r="C621" s="3">
        <f>'KIND-SE'!B623</f>
        <v>112.4</v>
      </c>
      <c r="D621" s="3">
        <f>'LEO-SE'!B623</f>
        <v>65</v>
      </c>
      <c r="E621" s="3">
        <f>'(OMXS30-OMX)'!B623</f>
        <v>1658.1631371441699</v>
      </c>
    </row>
    <row r="622" spans="1:5" x14ac:dyDescent="0.3">
      <c r="A622" s="101">
        <v>43346</v>
      </c>
      <c r="B622" s="3">
        <f>'BETS.B-SE'!B624</f>
        <v>60.766289999999998</v>
      </c>
      <c r="C622" s="3">
        <f>'KIND-SE'!B624</f>
        <v>111.95</v>
      </c>
      <c r="D622" s="3">
        <f>'LEO-SE'!B624</f>
        <v>65.849999999999994</v>
      </c>
      <c r="E622" s="3">
        <f>'(OMXS30-OMX)'!B624</f>
        <v>1660.1435980374899</v>
      </c>
    </row>
    <row r="623" spans="1:5" x14ac:dyDescent="0.3">
      <c r="A623" s="101">
        <v>43347</v>
      </c>
      <c r="B623" s="3">
        <f>'BETS.B-SE'!B625</f>
        <v>59.621369999999999</v>
      </c>
      <c r="C623" s="3">
        <f>'KIND-SE'!B625</f>
        <v>109.1</v>
      </c>
      <c r="D623" s="3">
        <f>'LEO-SE'!B625</f>
        <v>64.349999999999994</v>
      </c>
      <c r="E623" s="3">
        <f>'(OMXS30-OMX)'!B625</f>
        <v>1645.94525596173</v>
      </c>
    </row>
    <row r="624" spans="1:5" x14ac:dyDescent="0.3">
      <c r="A624" s="101">
        <v>43348</v>
      </c>
      <c r="B624" s="3">
        <f>'BETS.B-SE'!B626</f>
        <v>59.664090000000002</v>
      </c>
      <c r="C624" s="3">
        <f>'KIND-SE'!B626</f>
        <v>107.6</v>
      </c>
      <c r="D624" s="3">
        <f>'LEO-SE'!B626</f>
        <v>63.4</v>
      </c>
      <c r="E624" s="3">
        <f>'(OMXS30-OMX)'!B626</f>
        <v>1631.73737683736</v>
      </c>
    </row>
    <row r="625" spans="1:5" x14ac:dyDescent="0.3">
      <c r="A625" s="101">
        <v>43349</v>
      </c>
      <c r="B625" s="3">
        <f>'BETS.B-SE'!B627</f>
        <v>57.100830000000002</v>
      </c>
      <c r="C625" s="3">
        <f>'KIND-SE'!B627</f>
        <v>104.65</v>
      </c>
      <c r="D625" s="3">
        <f>'LEO-SE'!B627</f>
        <v>62.7</v>
      </c>
      <c r="E625" s="3">
        <f>'(OMXS30-OMX)'!B627</f>
        <v>1632.4187617355201</v>
      </c>
    </row>
    <row r="626" spans="1:5" x14ac:dyDescent="0.3">
      <c r="A626" s="101">
        <v>43350</v>
      </c>
      <c r="B626" s="3">
        <f>'BETS.B-SE'!B628</f>
        <v>57.314433999999999</v>
      </c>
      <c r="C626" s="3">
        <f>'KIND-SE'!B628</f>
        <v>103.75</v>
      </c>
      <c r="D626" s="3">
        <f>'LEO-SE'!B628</f>
        <v>62.6</v>
      </c>
      <c r="E626" s="3">
        <f>'(OMXS30-OMX)'!B628</f>
        <v>1618.1984519600701</v>
      </c>
    </row>
    <row r="627" spans="1:5" x14ac:dyDescent="0.3">
      <c r="A627" s="101">
        <v>43353</v>
      </c>
      <c r="B627" s="3">
        <f>'BETS.B-SE'!B629</f>
        <v>55.622684</v>
      </c>
      <c r="C627" s="3">
        <f>'KIND-SE'!B629</f>
        <v>103.9</v>
      </c>
      <c r="D627" s="3">
        <f>'LEO-SE'!B629</f>
        <v>62.2</v>
      </c>
      <c r="E627" s="3">
        <f>'(OMXS30-OMX)'!B629</f>
        <v>1624.2455186531899</v>
      </c>
    </row>
    <row r="628" spans="1:5" x14ac:dyDescent="0.3">
      <c r="A628" s="101">
        <v>43354</v>
      </c>
      <c r="B628" s="3">
        <f>'BETS.B-SE'!B630</f>
        <v>55.981537000000003</v>
      </c>
      <c r="C628" s="3">
        <f>'KIND-SE'!B630</f>
        <v>103.7</v>
      </c>
      <c r="D628" s="3">
        <f>'LEO-SE'!B630</f>
        <v>63</v>
      </c>
      <c r="E628" s="3">
        <f>'(OMXS30-OMX)'!B630</f>
        <v>1620.3856604303</v>
      </c>
    </row>
    <row r="629" spans="1:5" x14ac:dyDescent="0.3">
      <c r="A629" s="101">
        <v>43355</v>
      </c>
      <c r="B629" s="3">
        <f>'BETS.B-SE'!B631</f>
        <v>55.229652000000002</v>
      </c>
      <c r="C629" s="3">
        <f>'KIND-SE'!B631</f>
        <v>104.3</v>
      </c>
      <c r="D629" s="3">
        <f>'LEO-SE'!B631</f>
        <v>61.9</v>
      </c>
      <c r="E629" s="3">
        <f>'(OMXS30-OMX)'!B631</f>
        <v>1618.8066448587699</v>
      </c>
    </row>
    <row r="630" spans="1:5" x14ac:dyDescent="0.3">
      <c r="A630" s="101">
        <v>43356</v>
      </c>
      <c r="B630" s="3">
        <f>'BETS.B-SE'!B632</f>
        <v>55.981537000000003</v>
      </c>
      <c r="C630" s="3">
        <f>'KIND-SE'!B632</f>
        <v>104.2</v>
      </c>
      <c r="D630" s="3">
        <f>'LEO-SE'!B632</f>
        <v>58.05</v>
      </c>
      <c r="E630" s="3">
        <f>'(OMXS30-OMX)'!B632</f>
        <v>1621.8483311094401</v>
      </c>
    </row>
    <row r="631" spans="1:5" x14ac:dyDescent="0.3">
      <c r="A631" s="101">
        <v>43357</v>
      </c>
      <c r="B631" s="3">
        <f>'BETS.B-SE'!B633</f>
        <v>56.374577000000002</v>
      </c>
      <c r="C631" s="3">
        <f>'KIND-SE'!B633</f>
        <v>106</v>
      </c>
      <c r="D631" s="3">
        <f>'LEO-SE'!B633</f>
        <v>59.65</v>
      </c>
      <c r="E631" s="3">
        <f>'(OMXS30-OMX)'!B633</f>
        <v>1634.7362629613799</v>
      </c>
    </row>
    <row r="632" spans="1:5" x14ac:dyDescent="0.3">
      <c r="A632" s="101">
        <v>43360</v>
      </c>
      <c r="B632" s="3">
        <f>'BETS.B-SE'!B634</f>
        <v>56.015712999999998</v>
      </c>
      <c r="C632" s="3">
        <f>'KIND-SE'!B634</f>
        <v>103.7</v>
      </c>
      <c r="D632" s="3">
        <f>'LEO-SE'!B634</f>
        <v>59.55</v>
      </c>
      <c r="E632" s="3">
        <f>'(OMXS30-OMX)'!B634</f>
        <v>1640.59919746639</v>
      </c>
    </row>
    <row r="633" spans="1:5" x14ac:dyDescent="0.3">
      <c r="A633" s="101">
        <v>43361</v>
      </c>
      <c r="B633" s="3">
        <f>'BETS.B-SE'!B635</f>
        <v>56.118248000000001</v>
      </c>
      <c r="C633" s="3">
        <f>'KIND-SE'!B635</f>
        <v>102.4</v>
      </c>
      <c r="D633" s="3">
        <f>'LEO-SE'!B635</f>
        <v>60</v>
      </c>
      <c r="E633" s="3">
        <f>'(OMXS30-OMX)'!B635</f>
        <v>1625.45170569166</v>
      </c>
    </row>
    <row r="634" spans="1:5" x14ac:dyDescent="0.3">
      <c r="A634" s="101">
        <v>43362</v>
      </c>
      <c r="B634" s="3">
        <f>'BETS.B-SE'!B636</f>
        <v>56.374577000000002</v>
      </c>
      <c r="C634" s="3">
        <f>'KIND-SE'!B636</f>
        <v>103.35</v>
      </c>
      <c r="D634" s="3">
        <f>'LEO-SE'!B636</f>
        <v>62.7</v>
      </c>
      <c r="E634" s="3">
        <f>'(OMXS30-OMX)'!B636</f>
        <v>1630.5017123289999</v>
      </c>
    </row>
    <row r="635" spans="1:5" x14ac:dyDescent="0.3">
      <c r="A635" s="101">
        <v>43363</v>
      </c>
      <c r="B635" s="3">
        <f>'BETS.B-SE'!B637</f>
        <v>55.622684</v>
      </c>
      <c r="C635" s="3">
        <f>'KIND-SE'!B637</f>
        <v>104.1</v>
      </c>
      <c r="D635" s="3">
        <f>'LEO-SE'!B637</f>
        <v>61.35</v>
      </c>
      <c r="E635" s="3">
        <f>'(OMXS30-OMX)'!B637</f>
        <v>1645.84299163229</v>
      </c>
    </row>
    <row r="636" spans="1:5" x14ac:dyDescent="0.3">
      <c r="A636" s="101">
        <v>43364</v>
      </c>
      <c r="B636" s="3">
        <f>'BETS.B-SE'!B638</f>
        <v>55.896095000000003</v>
      </c>
      <c r="C636" s="3">
        <f>'KIND-SE'!B638</f>
        <v>104.35</v>
      </c>
      <c r="D636" s="3">
        <f>'LEO-SE'!B638</f>
        <v>61.65</v>
      </c>
      <c r="E636" s="3">
        <f>'(OMXS30-OMX)'!B638</f>
        <v>1662.32435944944</v>
      </c>
    </row>
    <row r="637" spans="1:5" x14ac:dyDescent="0.3">
      <c r="A637" s="101">
        <v>43367</v>
      </c>
      <c r="B637" s="3">
        <f>'BETS.B-SE'!B639</f>
        <v>57.673290000000001</v>
      </c>
      <c r="C637" s="3">
        <f>'KIND-SE'!B639</f>
        <v>101.3</v>
      </c>
      <c r="D637" s="3">
        <f>'LEO-SE'!B639</f>
        <v>60.7</v>
      </c>
      <c r="E637" s="3">
        <f>'(OMXS30-OMX)'!B639</f>
        <v>1655.0081120946099</v>
      </c>
    </row>
    <row r="638" spans="1:5" x14ac:dyDescent="0.3">
      <c r="A638" s="101">
        <v>43368</v>
      </c>
      <c r="B638" s="3">
        <f>'BETS.B-SE'!B640</f>
        <v>57.92962</v>
      </c>
      <c r="C638" s="3">
        <f>'KIND-SE'!B640</f>
        <v>101.1</v>
      </c>
      <c r="D638" s="3">
        <f>'LEO-SE'!B640</f>
        <v>60.15</v>
      </c>
      <c r="E638" s="3">
        <f>'(OMXS30-OMX)'!B640</f>
        <v>1656.70757046309</v>
      </c>
    </row>
    <row r="639" spans="1:5" x14ac:dyDescent="0.3">
      <c r="A639" s="101">
        <v>43369</v>
      </c>
      <c r="B639" s="3">
        <f>'BETS.B-SE'!B641</f>
        <v>56.810326000000003</v>
      </c>
      <c r="C639" s="3">
        <f>'KIND-SE'!B641</f>
        <v>100.15</v>
      </c>
      <c r="D639" s="3">
        <f>'LEO-SE'!B641</f>
        <v>61.65</v>
      </c>
      <c r="E639" s="3">
        <f>'(OMXS30-OMX)'!B641</f>
        <v>1658.28859900671</v>
      </c>
    </row>
    <row r="640" spans="1:5" x14ac:dyDescent="0.3">
      <c r="A640" s="101">
        <v>43370</v>
      </c>
      <c r="B640" s="3">
        <f>'BETS.B-SE'!B642</f>
        <v>57.126460000000002</v>
      </c>
      <c r="C640" s="3">
        <f>'KIND-SE'!B642</f>
        <v>100</v>
      </c>
      <c r="D640" s="3">
        <f>'LEO-SE'!B642</f>
        <v>60.4</v>
      </c>
      <c r="E640" s="3">
        <f>'(OMXS30-OMX)'!B642</f>
        <v>1676.3743704696101</v>
      </c>
    </row>
    <row r="641" spans="1:5" x14ac:dyDescent="0.3">
      <c r="A641" s="101">
        <v>43371</v>
      </c>
      <c r="B641" s="3">
        <f>'BETS.B-SE'!B643</f>
        <v>58.510627999999997</v>
      </c>
      <c r="C641" s="3">
        <f>'KIND-SE'!B643</f>
        <v>99.8</v>
      </c>
      <c r="D641" s="3">
        <f>'LEO-SE'!B643</f>
        <v>60.3</v>
      </c>
      <c r="E641" s="3">
        <f>'(OMXS30-OMX)'!B643</f>
        <v>1662.3577666487599</v>
      </c>
    </row>
    <row r="642" spans="1:5" x14ac:dyDescent="0.3">
      <c r="A642" s="101">
        <v>43374</v>
      </c>
      <c r="B642" s="3">
        <f>'BETS.B-SE'!B644</f>
        <v>60.228000000000002</v>
      </c>
      <c r="C642" s="3">
        <f>'KIND-SE'!B644</f>
        <v>101.85</v>
      </c>
      <c r="D642" s="3">
        <f>'LEO-SE'!B644</f>
        <v>61.85</v>
      </c>
      <c r="E642" s="3">
        <f>'(OMXS30-OMX)'!B644</f>
        <v>1667.44710103957</v>
      </c>
    </row>
    <row r="643" spans="1:5" x14ac:dyDescent="0.3">
      <c r="A643" s="101">
        <v>43375</v>
      </c>
      <c r="B643" s="3">
        <f>'BETS.B-SE'!B645</f>
        <v>59.997314000000003</v>
      </c>
      <c r="C643" s="3">
        <f>'KIND-SE'!B645</f>
        <v>99.34</v>
      </c>
      <c r="D643" s="3">
        <f>'LEO-SE'!B645</f>
        <v>59.65</v>
      </c>
      <c r="E643" s="3">
        <f>'(OMXS30-OMX)'!B645</f>
        <v>1656.90167244085</v>
      </c>
    </row>
    <row r="644" spans="1:5" x14ac:dyDescent="0.3">
      <c r="A644" s="101">
        <v>43376</v>
      </c>
      <c r="B644" s="3">
        <f>'BETS.B-SE'!B646</f>
        <v>59.826427000000002</v>
      </c>
      <c r="C644" s="3">
        <f>'KIND-SE'!B646</f>
        <v>99.6</v>
      </c>
      <c r="D644" s="3">
        <f>'LEO-SE'!B646</f>
        <v>59</v>
      </c>
      <c r="E644" s="3">
        <f>'(OMXS30-OMX)'!B646</f>
        <v>1665.1416392533299</v>
      </c>
    </row>
    <row r="645" spans="1:5" x14ac:dyDescent="0.3">
      <c r="A645" s="101">
        <v>43377</v>
      </c>
      <c r="B645" s="3">
        <f>'BETS.B-SE'!B647</f>
        <v>59.219783999999997</v>
      </c>
      <c r="C645" s="3">
        <f>'KIND-SE'!B647</f>
        <v>96.68</v>
      </c>
      <c r="D645" s="3">
        <f>'LEO-SE'!B647</f>
        <v>56.25</v>
      </c>
      <c r="E645" s="3">
        <f>'(OMXS30-OMX)'!B647</f>
        <v>1648.9608621253101</v>
      </c>
    </row>
    <row r="646" spans="1:5" x14ac:dyDescent="0.3">
      <c r="A646" s="101">
        <v>43378</v>
      </c>
      <c r="B646" s="3">
        <f>'BETS.B-SE'!B648</f>
        <v>59.279600000000002</v>
      </c>
      <c r="C646" s="3">
        <f>'KIND-SE'!B648</f>
        <v>96.04</v>
      </c>
      <c r="D646" s="3">
        <f>'LEO-SE'!B648</f>
        <v>54.85</v>
      </c>
      <c r="E646" s="3">
        <f>'(OMXS30-OMX)'!B648</f>
        <v>1634.8590616972899</v>
      </c>
    </row>
    <row r="647" spans="1:5" x14ac:dyDescent="0.3">
      <c r="A647" s="101">
        <v>43381</v>
      </c>
      <c r="B647" s="3">
        <f>'BETS.B-SE'!B649</f>
        <v>59.117260000000002</v>
      </c>
      <c r="C647" s="3">
        <f>'KIND-SE'!B649</f>
        <v>93.86</v>
      </c>
      <c r="D647" s="3">
        <f>'LEO-SE'!B649</f>
        <v>53.15</v>
      </c>
      <c r="E647" s="3">
        <f>'(OMXS30-OMX)'!B649</f>
        <v>1621.1896845081001</v>
      </c>
    </row>
    <row r="648" spans="1:5" x14ac:dyDescent="0.3">
      <c r="A648" s="101">
        <v>43382</v>
      </c>
      <c r="B648" s="3">
        <f>'BETS.B-SE'!B650</f>
        <v>58.416640000000001</v>
      </c>
      <c r="C648" s="3">
        <f>'KIND-SE'!B650</f>
        <v>92.32</v>
      </c>
      <c r="D648" s="3">
        <f>'LEO-SE'!B650</f>
        <v>51.4</v>
      </c>
      <c r="E648" s="3">
        <f>'(OMXS30-OMX)'!B650</f>
        <v>1624.4885209132999</v>
      </c>
    </row>
    <row r="649" spans="1:5" x14ac:dyDescent="0.3">
      <c r="A649" s="101">
        <v>43383</v>
      </c>
      <c r="B649" s="3">
        <f>'BETS.B-SE'!B651</f>
        <v>57.194817</v>
      </c>
      <c r="C649" s="3">
        <f>'KIND-SE'!B651</f>
        <v>90.8</v>
      </c>
      <c r="D649" s="3">
        <f>'LEO-SE'!B651</f>
        <v>49.14</v>
      </c>
      <c r="E649" s="3">
        <f>'(OMXS30-OMX)'!B651</f>
        <v>1595.1256843626099</v>
      </c>
    </row>
    <row r="650" spans="1:5" x14ac:dyDescent="0.3">
      <c r="A650" s="101">
        <v>43384</v>
      </c>
      <c r="B650" s="3">
        <f>'BETS.B-SE'!B652</f>
        <v>55.930275000000002</v>
      </c>
      <c r="C650" s="3">
        <f>'KIND-SE'!B652</f>
        <v>89.94</v>
      </c>
      <c r="D650" s="3">
        <f>'LEO-SE'!B652</f>
        <v>48.64</v>
      </c>
      <c r="E650" s="3">
        <f>'(OMXS30-OMX)'!B652</f>
        <v>1550.4120806716701</v>
      </c>
    </row>
    <row r="651" spans="1:5" x14ac:dyDescent="0.3">
      <c r="A651" s="101">
        <v>43385</v>
      </c>
      <c r="B651" s="3">
        <f>'BETS.B-SE'!B653</f>
        <v>54.862250000000003</v>
      </c>
      <c r="C651" s="3">
        <f>'KIND-SE'!B653</f>
        <v>90.52</v>
      </c>
      <c r="D651" s="3">
        <f>'LEO-SE'!B653</f>
        <v>48.18</v>
      </c>
      <c r="E651" s="3">
        <f>'(OMXS30-OMX)'!B653</f>
        <v>1536.4558767078599</v>
      </c>
    </row>
    <row r="652" spans="1:5" x14ac:dyDescent="0.3">
      <c r="A652" s="101">
        <v>43388</v>
      </c>
      <c r="B652" s="3">
        <f>'BETS.B-SE'!B654</f>
        <v>56.690703999999997</v>
      </c>
      <c r="C652" s="3">
        <f>'KIND-SE'!B654</f>
        <v>89.3</v>
      </c>
      <c r="D652" s="3">
        <f>'LEO-SE'!B654</f>
        <v>48.24</v>
      </c>
      <c r="E652" s="3">
        <f>'(OMXS30-OMX)'!B654</f>
        <v>1536.0953332552699</v>
      </c>
    </row>
    <row r="653" spans="1:5" x14ac:dyDescent="0.3">
      <c r="A653" s="101">
        <v>43389</v>
      </c>
      <c r="B653" s="3">
        <f>'BETS.B-SE'!B655</f>
        <v>58.100499999999997</v>
      </c>
      <c r="C653" s="3">
        <f>'KIND-SE'!B655</f>
        <v>92.68</v>
      </c>
      <c r="D653" s="3">
        <f>'LEO-SE'!B655</f>
        <v>52.5</v>
      </c>
      <c r="E653" s="3">
        <f>'(OMXS30-OMX)'!B655</f>
        <v>1554.1605611278501</v>
      </c>
    </row>
    <row r="654" spans="1:5" x14ac:dyDescent="0.3">
      <c r="A654" s="101">
        <v>43390</v>
      </c>
      <c r="B654" s="3">
        <f>'BETS.B-SE'!B656</f>
        <v>57.015391999999999</v>
      </c>
      <c r="C654" s="3">
        <f>'KIND-SE'!B656</f>
        <v>90.4</v>
      </c>
      <c r="D654" s="3">
        <f>'LEO-SE'!B656</f>
        <v>49.34</v>
      </c>
      <c r="E654" s="3">
        <f>'(OMXS30-OMX)'!B656</f>
        <v>1548.26704981183</v>
      </c>
    </row>
    <row r="655" spans="1:5" x14ac:dyDescent="0.3">
      <c r="A655" s="101">
        <v>43391</v>
      </c>
      <c r="B655" s="3">
        <f>'BETS.B-SE'!B657</f>
        <v>57.374250000000004</v>
      </c>
      <c r="C655" s="3">
        <f>'KIND-SE'!B657</f>
        <v>89.74</v>
      </c>
      <c r="D655" s="3">
        <f>'LEO-SE'!B657</f>
        <v>48.36</v>
      </c>
      <c r="E655" s="3">
        <f>'(OMXS30-OMX)'!B657</f>
        <v>1543.8689954209101</v>
      </c>
    </row>
    <row r="656" spans="1:5" x14ac:dyDescent="0.3">
      <c r="A656" s="101">
        <v>43392</v>
      </c>
      <c r="B656" s="3">
        <f>'BETS.B-SE'!B658</f>
        <v>58.237209999999997</v>
      </c>
      <c r="C656" s="3">
        <f>'KIND-SE'!B658</f>
        <v>88.46</v>
      </c>
      <c r="D656" s="3">
        <f>'LEO-SE'!B658</f>
        <v>46.96</v>
      </c>
      <c r="E656" s="3">
        <f>'(OMXS30-OMX)'!B658</f>
        <v>1531.66160336965</v>
      </c>
    </row>
    <row r="657" spans="1:5" x14ac:dyDescent="0.3">
      <c r="A657" s="101">
        <v>43395</v>
      </c>
      <c r="B657" s="3">
        <f>'BETS.B-SE'!B659</f>
        <v>58.322650000000003</v>
      </c>
      <c r="C657" s="3">
        <f>'KIND-SE'!B659</f>
        <v>86.78</v>
      </c>
      <c r="D657" s="3">
        <f>'LEO-SE'!B659</f>
        <v>47.72</v>
      </c>
      <c r="E657" s="3">
        <f>'(OMXS30-OMX)'!B659</f>
        <v>1526.0546798621299</v>
      </c>
    </row>
    <row r="658" spans="1:5" x14ac:dyDescent="0.3">
      <c r="A658" s="101">
        <v>43396</v>
      </c>
      <c r="B658" s="3">
        <f>'BETS.B-SE'!B660</f>
        <v>56.776145999999997</v>
      </c>
      <c r="C658" s="3">
        <f>'KIND-SE'!B660</f>
        <v>84.5</v>
      </c>
      <c r="D658" s="3">
        <f>'LEO-SE'!B660</f>
        <v>45.92</v>
      </c>
      <c r="E658" s="3">
        <f>'(OMXS30-OMX)'!B660</f>
        <v>1508.87502170075</v>
      </c>
    </row>
    <row r="659" spans="1:5" x14ac:dyDescent="0.3">
      <c r="A659" s="101">
        <v>43397</v>
      </c>
      <c r="B659" s="3">
        <f>'BETS.B-SE'!B661</f>
        <v>56.818869999999997</v>
      </c>
      <c r="C659" s="3">
        <f>'KIND-SE'!B661</f>
        <v>84.18</v>
      </c>
      <c r="D659" s="3">
        <f>'LEO-SE'!B661</f>
        <v>45.48</v>
      </c>
      <c r="E659" s="3">
        <f>'(OMXS30-OMX)'!B661</f>
        <v>1501.4707815669301</v>
      </c>
    </row>
    <row r="660" spans="1:5" x14ac:dyDescent="0.3">
      <c r="A660" s="101">
        <v>43398</v>
      </c>
      <c r="B660" s="3">
        <f>'BETS.B-SE'!B662</f>
        <v>62.46658</v>
      </c>
      <c r="C660" s="3">
        <f>'KIND-SE'!B662</f>
        <v>85.92</v>
      </c>
      <c r="D660" s="3">
        <f>'LEO-SE'!B662</f>
        <v>46.88</v>
      </c>
      <c r="E660" s="3">
        <f>'(OMXS30-OMX)'!B662</f>
        <v>1506.0209246459201</v>
      </c>
    </row>
    <row r="661" spans="1:5" x14ac:dyDescent="0.3">
      <c r="A661" s="101">
        <v>43399</v>
      </c>
      <c r="B661" s="3">
        <f>'BETS.B-SE'!B663</f>
        <v>64.081435999999997</v>
      </c>
      <c r="C661" s="3">
        <f>'KIND-SE'!B663</f>
        <v>92.08</v>
      </c>
      <c r="D661" s="3">
        <f>'LEO-SE'!B663</f>
        <v>48.06</v>
      </c>
      <c r="E661" s="3">
        <f>'(OMXS30-OMX)'!B663</f>
        <v>1485.2674902107699</v>
      </c>
    </row>
    <row r="662" spans="1:5" x14ac:dyDescent="0.3">
      <c r="A662" s="101">
        <v>43402</v>
      </c>
      <c r="B662" s="3">
        <f>'BETS.B-SE'!B664</f>
        <v>65.106735</v>
      </c>
      <c r="C662" s="3">
        <f>'KIND-SE'!B664</f>
        <v>93.9</v>
      </c>
      <c r="D662" s="3">
        <f>'LEO-SE'!B664</f>
        <v>47.9</v>
      </c>
      <c r="E662" s="3">
        <f>'(OMXS30-OMX)'!B664</f>
        <v>1503.1427322647601</v>
      </c>
    </row>
    <row r="663" spans="1:5" x14ac:dyDescent="0.3">
      <c r="A663" s="101">
        <v>43403</v>
      </c>
      <c r="B663" s="3">
        <f>'BETS.B-SE'!B665</f>
        <v>65.790276000000006</v>
      </c>
      <c r="C663" s="3">
        <f>'KIND-SE'!B665</f>
        <v>94.4</v>
      </c>
      <c r="D663" s="3">
        <f>'LEO-SE'!B665</f>
        <v>46.2</v>
      </c>
      <c r="E663" s="3">
        <f>'(OMXS30-OMX)'!B665</f>
        <v>1516.0008638713</v>
      </c>
    </row>
    <row r="664" spans="1:5" x14ac:dyDescent="0.3">
      <c r="A664" s="101">
        <v>43404</v>
      </c>
      <c r="B664" s="3">
        <f>'BETS.B-SE'!B666</f>
        <v>67.926320000000004</v>
      </c>
      <c r="C664" s="3">
        <f>'KIND-SE'!B666</f>
        <v>97.62</v>
      </c>
      <c r="D664" s="3">
        <f>'LEO-SE'!B666</f>
        <v>53.5</v>
      </c>
      <c r="E664" s="3">
        <f>'(OMXS30-OMX)'!B666</f>
        <v>1538.2205269091301</v>
      </c>
    </row>
    <row r="665" spans="1:5" x14ac:dyDescent="0.3">
      <c r="A665" s="101">
        <v>43405</v>
      </c>
      <c r="B665" s="3">
        <f>'BETS.B-SE'!B667</f>
        <v>68.251000000000005</v>
      </c>
      <c r="C665" s="3">
        <f>'KIND-SE'!B667</f>
        <v>100.25</v>
      </c>
      <c r="D665" s="3">
        <f>'LEO-SE'!B667</f>
        <v>54.1</v>
      </c>
      <c r="E665" s="3">
        <f>'(OMXS30-OMX)'!B667</f>
        <v>1531.2560102478899</v>
      </c>
    </row>
    <row r="666" spans="1:5" x14ac:dyDescent="0.3">
      <c r="A666" s="101">
        <v>43406</v>
      </c>
      <c r="B666" s="3">
        <f>'BETS.B-SE'!B668</f>
        <v>69.07978</v>
      </c>
      <c r="C666" s="3">
        <f>'KIND-SE'!B668</f>
        <v>103.5</v>
      </c>
      <c r="D666" s="3">
        <f>'LEO-SE'!B668</f>
        <v>56</v>
      </c>
      <c r="E666" s="3">
        <f>'(OMXS30-OMX)'!B668</f>
        <v>1551.3947883793301</v>
      </c>
    </row>
    <row r="667" spans="1:5" x14ac:dyDescent="0.3">
      <c r="A667" s="101">
        <v>43409</v>
      </c>
      <c r="B667" s="3">
        <f>'BETS.B-SE'!B669</f>
        <v>68.353530000000006</v>
      </c>
      <c r="C667" s="3">
        <f>'KIND-SE'!B669</f>
        <v>101.35</v>
      </c>
      <c r="D667" s="3">
        <f>'LEO-SE'!B669</f>
        <v>52.75</v>
      </c>
      <c r="E667" s="3">
        <f>'(OMXS30-OMX)'!B669</f>
        <v>1539.0133648373101</v>
      </c>
    </row>
    <row r="668" spans="1:5" x14ac:dyDescent="0.3">
      <c r="A668" s="101">
        <v>43410</v>
      </c>
      <c r="B668" s="3">
        <f>'BETS.B-SE'!B670</f>
        <v>66.644689999999997</v>
      </c>
      <c r="C668" s="3">
        <f>'KIND-SE'!B670</f>
        <v>101.7</v>
      </c>
      <c r="D668" s="3">
        <f>'LEO-SE'!B670</f>
        <v>53.05</v>
      </c>
      <c r="E668" s="3">
        <f>'(OMXS30-OMX)'!B670</f>
        <v>1534.59879196116</v>
      </c>
    </row>
    <row r="669" spans="1:5" x14ac:dyDescent="0.3">
      <c r="A669" s="101">
        <v>43411</v>
      </c>
      <c r="B669" s="3">
        <f>'BETS.B-SE'!B671</f>
        <v>65.277625999999998</v>
      </c>
      <c r="C669" s="3">
        <f>'KIND-SE'!B671</f>
        <v>101.6</v>
      </c>
      <c r="D669" s="3">
        <f>'LEO-SE'!B671</f>
        <v>40.200000000000003</v>
      </c>
      <c r="E669" s="3">
        <f>'(OMXS30-OMX)'!B671</f>
        <v>1538.6895003077</v>
      </c>
    </row>
    <row r="670" spans="1:5" x14ac:dyDescent="0.3">
      <c r="A670" s="101">
        <v>43412</v>
      </c>
      <c r="B670" s="3">
        <f>'BETS.B-SE'!B672</f>
        <v>65.243440000000007</v>
      </c>
      <c r="C670" s="3">
        <f>'KIND-SE'!B672</f>
        <v>101.7</v>
      </c>
      <c r="D670" s="3">
        <f>'LEO-SE'!B672</f>
        <v>40.64</v>
      </c>
      <c r="E670" s="3">
        <f>'(OMXS30-OMX)'!B672</f>
        <v>1536.79456328182</v>
      </c>
    </row>
    <row r="671" spans="1:5" x14ac:dyDescent="0.3">
      <c r="A671" s="101">
        <v>43413</v>
      </c>
      <c r="B671" s="3">
        <f>'BETS.B-SE'!B673</f>
        <v>65.004199999999997</v>
      </c>
      <c r="C671" s="3">
        <f>'KIND-SE'!B673</f>
        <v>100.8</v>
      </c>
      <c r="D671" s="3">
        <f>'LEO-SE'!B673</f>
        <v>40.340000000000003</v>
      </c>
      <c r="E671" s="3">
        <f>'(OMXS30-OMX)'!B673</f>
        <v>1530.5071027164599</v>
      </c>
    </row>
    <row r="672" spans="1:5" x14ac:dyDescent="0.3">
      <c r="A672" s="101">
        <v>43416</v>
      </c>
      <c r="B672" s="3">
        <f>'BETS.B-SE'!B674</f>
        <v>63.637140000000002</v>
      </c>
      <c r="C672" s="3">
        <f>'KIND-SE'!B674</f>
        <v>96.4</v>
      </c>
      <c r="D672" s="3">
        <f>'LEO-SE'!B674</f>
        <v>40.4</v>
      </c>
      <c r="E672" s="3">
        <f>'(OMXS30-OMX)'!B674</f>
        <v>1514.58604089712</v>
      </c>
    </row>
    <row r="673" spans="1:5" x14ac:dyDescent="0.3">
      <c r="A673" s="101">
        <v>43417</v>
      </c>
      <c r="B673" s="3">
        <f>'BETS.B-SE'!B675</f>
        <v>62.970683999999999</v>
      </c>
      <c r="C673" s="3">
        <f>'KIND-SE'!B675</f>
        <v>95.3</v>
      </c>
      <c r="D673" s="3">
        <f>'LEO-SE'!B675</f>
        <v>40.18</v>
      </c>
      <c r="E673" s="3">
        <f>'(OMXS30-OMX)'!B675</f>
        <v>1520.2626923560099</v>
      </c>
    </row>
    <row r="674" spans="1:5" x14ac:dyDescent="0.3">
      <c r="A674" s="101">
        <v>43418</v>
      </c>
      <c r="B674" s="3">
        <f>'BETS.B-SE'!B676</f>
        <v>62.065005999999997</v>
      </c>
      <c r="C674" s="3">
        <f>'KIND-SE'!B676</f>
        <v>97</v>
      </c>
      <c r="D674" s="3">
        <f>'LEO-SE'!B676</f>
        <v>40.4</v>
      </c>
      <c r="E674" s="3">
        <f>'(OMXS30-OMX)'!B676</f>
        <v>1502.45037858509</v>
      </c>
    </row>
    <row r="675" spans="1:5" x14ac:dyDescent="0.3">
      <c r="A675" s="101">
        <v>43419</v>
      </c>
      <c r="B675" s="3">
        <f>'BETS.B-SE'!B677</f>
        <v>61.005527000000001</v>
      </c>
      <c r="C675" s="3">
        <f>'KIND-SE'!B677</f>
        <v>94.44</v>
      </c>
      <c r="D675" s="3">
        <f>'LEO-SE'!B677</f>
        <v>39.520000000000003</v>
      </c>
      <c r="E675" s="3">
        <f>'(OMXS30-OMX)'!B677</f>
        <v>1489.78599349146</v>
      </c>
    </row>
    <row r="676" spans="1:5" x14ac:dyDescent="0.3">
      <c r="A676" s="101">
        <v>43420</v>
      </c>
      <c r="B676" s="3">
        <f>'BETS.B-SE'!B678</f>
        <v>61.458370000000002</v>
      </c>
      <c r="C676" s="3">
        <f>'KIND-SE'!B678</f>
        <v>94.38</v>
      </c>
      <c r="D676" s="3">
        <f>'LEO-SE'!B678</f>
        <v>38.700000000000003</v>
      </c>
      <c r="E676" s="3">
        <f>'(OMXS30-OMX)'!B678</f>
        <v>1499.4347892363401</v>
      </c>
    </row>
    <row r="677" spans="1:5" x14ac:dyDescent="0.3">
      <c r="A677" s="101">
        <v>43423</v>
      </c>
      <c r="B677" s="3">
        <f>'BETS.B-SE'!B679</f>
        <v>60.83464</v>
      </c>
      <c r="C677" s="3">
        <f>'KIND-SE'!B679</f>
        <v>92.06</v>
      </c>
      <c r="D677" s="3">
        <f>'LEO-SE'!B679</f>
        <v>39.340000000000003</v>
      </c>
      <c r="E677" s="3">
        <f>'(OMXS30-OMX)'!B679</f>
        <v>1482.4879045678199</v>
      </c>
    </row>
    <row r="678" spans="1:5" x14ac:dyDescent="0.3">
      <c r="A678" s="101">
        <v>43424</v>
      </c>
      <c r="B678" s="3">
        <f>'BETS.B-SE'!B680</f>
        <v>60.723568</v>
      </c>
      <c r="C678" s="3">
        <f>'KIND-SE'!B680</f>
        <v>89.44</v>
      </c>
      <c r="D678" s="3">
        <f>'LEO-SE'!B680</f>
        <v>37.520000000000003</v>
      </c>
      <c r="E678" s="3">
        <f>'(OMXS30-OMX)'!B680</f>
        <v>1456.8460101693499</v>
      </c>
    </row>
    <row r="679" spans="1:5" x14ac:dyDescent="0.3">
      <c r="A679" s="101">
        <v>43425</v>
      </c>
      <c r="B679" s="3">
        <f>'BETS.B-SE'!B681</f>
        <v>60.450150000000001</v>
      </c>
      <c r="C679" s="3">
        <f>'KIND-SE'!B681</f>
        <v>89.08</v>
      </c>
      <c r="D679" s="3">
        <f>'LEO-SE'!B681</f>
        <v>37.86</v>
      </c>
      <c r="E679" s="3">
        <f>'(OMXS30-OMX)'!B681</f>
        <v>1478.4418578305399</v>
      </c>
    </row>
    <row r="680" spans="1:5" x14ac:dyDescent="0.3">
      <c r="A680" s="101">
        <v>43426</v>
      </c>
      <c r="B680" s="3">
        <f>'BETS.B-SE'!B682</f>
        <v>59.963135000000001</v>
      </c>
      <c r="C680" s="3">
        <f>'KIND-SE'!B682</f>
        <v>88.36</v>
      </c>
      <c r="D680" s="3">
        <f>'LEO-SE'!B682</f>
        <v>37.619999999999997</v>
      </c>
      <c r="E680" s="3">
        <f>'(OMXS30-OMX)'!B682</f>
        <v>1466.3919376301899</v>
      </c>
    </row>
    <row r="681" spans="1:5" x14ac:dyDescent="0.3">
      <c r="A681" s="101">
        <v>43427</v>
      </c>
      <c r="B681" s="3">
        <f>'BETS.B-SE'!B683</f>
        <v>60.569769999999998</v>
      </c>
      <c r="C681" s="3">
        <f>'KIND-SE'!B683</f>
        <v>88.78</v>
      </c>
      <c r="D681" s="3">
        <f>'LEO-SE'!B683</f>
        <v>38.18</v>
      </c>
      <c r="E681" s="3">
        <f>'(OMXS30-OMX)'!B683</f>
        <v>1477.3510350075101</v>
      </c>
    </row>
    <row r="682" spans="1:5" x14ac:dyDescent="0.3">
      <c r="A682" s="101">
        <v>43430</v>
      </c>
      <c r="B682" s="3">
        <f>'BETS.B-SE'!B684</f>
        <v>60.040028</v>
      </c>
      <c r="C682" s="3">
        <f>'KIND-SE'!B684</f>
        <v>89.06</v>
      </c>
      <c r="D682" s="3">
        <f>'LEO-SE'!B684</f>
        <v>38.14</v>
      </c>
      <c r="E682" s="3">
        <f>'(OMXS30-OMX)'!B684</f>
        <v>1498.2549933314399</v>
      </c>
    </row>
    <row r="683" spans="1:5" x14ac:dyDescent="0.3">
      <c r="A683" s="101">
        <v>43431</v>
      </c>
      <c r="B683" s="3">
        <f>'BETS.B-SE'!B685</f>
        <v>62.235886000000001</v>
      </c>
      <c r="C683" s="3">
        <f>'KIND-SE'!B685</f>
        <v>88.66</v>
      </c>
      <c r="D683" s="3">
        <f>'LEO-SE'!B685</f>
        <v>37.380000000000003</v>
      </c>
      <c r="E683" s="3">
        <f>'(OMXS30-OMX)'!B685</f>
        <v>1496.4139154991001</v>
      </c>
    </row>
    <row r="684" spans="1:5" x14ac:dyDescent="0.3">
      <c r="A684" s="101">
        <v>43432</v>
      </c>
      <c r="B684" s="3">
        <f>'BETS.B-SE'!B686</f>
        <v>61.945390000000003</v>
      </c>
      <c r="C684" s="3">
        <f>'KIND-SE'!B686</f>
        <v>88.3</v>
      </c>
      <c r="D684" s="3">
        <f>'LEO-SE'!B686</f>
        <v>38.06</v>
      </c>
      <c r="E684" s="3">
        <f>'(OMXS30-OMX)'!B686</f>
        <v>1500.4542965257899</v>
      </c>
    </row>
    <row r="685" spans="1:5" x14ac:dyDescent="0.3">
      <c r="A685" s="101">
        <v>43433</v>
      </c>
      <c r="B685" s="3">
        <f>'BETS.B-SE'!B687</f>
        <v>61.689059999999998</v>
      </c>
      <c r="C685" s="3">
        <f>'KIND-SE'!B687</f>
        <v>88.86</v>
      </c>
      <c r="D685" s="3">
        <f>'LEO-SE'!B687</f>
        <v>38.56</v>
      </c>
      <c r="E685" s="3">
        <f>'(OMXS30-OMX)'!B687</f>
        <v>1515.3838483447601</v>
      </c>
    </row>
    <row r="686" spans="1:5" x14ac:dyDescent="0.3">
      <c r="A686" s="101">
        <v>43434</v>
      </c>
      <c r="B686" s="3">
        <f>'BETS.B-SE'!B688</f>
        <v>62.791260000000001</v>
      </c>
      <c r="C686" s="3">
        <f>'KIND-SE'!B688</f>
        <v>88.74</v>
      </c>
      <c r="D686" s="3">
        <f>'LEO-SE'!B688</f>
        <v>39.72</v>
      </c>
      <c r="E686" s="3">
        <f>'(OMXS30-OMX)'!B688</f>
        <v>1514.6341571646501</v>
      </c>
    </row>
    <row r="687" spans="1:5" x14ac:dyDescent="0.3">
      <c r="A687" s="101">
        <v>43437</v>
      </c>
      <c r="B687" s="3">
        <f>'BETS.B-SE'!B689</f>
        <v>62.013736999999999</v>
      </c>
      <c r="C687" s="3">
        <f>'KIND-SE'!B689</f>
        <v>91</v>
      </c>
      <c r="D687" s="3">
        <f>'LEO-SE'!B689</f>
        <v>37.9</v>
      </c>
      <c r="E687" s="3">
        <f>'(OMXS30-OMX)'!B689</f>
        <v>1529.7829398818801</v>
      </c>
    </row>
    <row r="688" spans="1:5" x14ac:dyDescent="0.3">
      <c r="A688" s="101">
        <v>43438</v>
      </c>
      <c r="B688" s="3">
        <f>'BETS.B-SE'!B690</f>
        <v>63.953270000000003</v>
      </c>
      <c r="C688" s="3">
        <f>'KIND-SE'!B690</f>
        <v>89.28</v>
      </c>
      <c r="D688" s="3">
        <f>'LEO-SE'!B690</f>
        <v>37.44</v>
      </c>
      <c r="E688" s="3">
        <f>'(OMXS30-OMX)'!B690</f>
        <v>1506.4265015311701</v>
      </c>
    </row>
    <row r="689" spans="1:5" x14ac:dyDescent="0.3">
      <c r="A689" s="101">
        <v>43439</v>
      </c>
      <c r="B689" s="3">
        <f>'BETS.B-SE'!B691</f>
        <v>62.346961999999998</v>
      </c>
      <c r="C689" s="3">
        <f>'KIND-SE'!B691</f>
        <v>89.76</v>
      </c>
      <c r="D689" s="3">
        <f>'LEO-SE'!B691</f>
        <v>38.4</v>
      </c>
      <c r="E689" s="3">
        <f>'(OMXS30-OMX)'!B691</f>
        <v>1478.95733557209</v>
      </c>
    </row>
    <row r="690" spans="1:5" x14ac:dyDescent="0.3">
      <c r="A690" s="101">
        <v>43440</v>
      </c>
      <c r="B690" s="3">
        <f>'BETS.B-SE'!B692</f>
        <v>59.125796999999999</v>
      </c>
      <c r="C690" s="3">
        <f>'KIND-SE'!B692</f>
        <v>86.24</v>
      </c>
      <c r="D690" s="3">
        <f>'LEO-SE'!B692</f>
        <v>35.78</v>
      </c>
      <c r="E690" s="3">
        <f>'(OMXS30-OMX)'!B692</f>
        <v>1436.6629378807199</v>
      </c>
    </row>
    <row r="691" spans="1:5" x14ac:dyDescent="0.3">
      <c r="A691" s="101">
        <v>43441</v>
      </c>
      <c r="B691" s="3">
        <f>'BETS.B-SE'!B693</f>
        <v>61.159320000000001</v>
      </c>
      <c r="C691" s="3">
        <f>'KIND-SE'!B693</f>
        <v>86.06</v>
      </c>
      <c r="D691" s="3">
        <f>'LEO-SE'!B693</f>
        <v>35.44</v>
      </c>
      <c r="E691" s="3">
        <f>'(OMXS30-OMX)'!B693</f>
        <v>1454.0282506011099</v>
      </c>
    </row>
    <row r="692" spans="1:5" x14ac:dyDescent="0.3">
      <c r="A692" s="101">
        <v>43444</v>
      </c>
      <c r="B692" s="3">
        <f>'BETS.B-SE'!B694</f>
        <v>62.11627</v>
      </c>
      <c r="C692" s="3">
        <f>'KIND-SE'!B694</f>
        <v>84.22</v>
      </c>
      <c r="D692" s="3">
        <f>'LEO-SE'!B694</f>
        <v>34.520000000000003</v>
      </c>
      <c r="E692" s="3">
        <f>'(OMXS30-OMX)'!B694</f>
        <v>1435.5471967288399</v>
      </c>
    </row>
    <row r="693" spans="1:5" x14ac:dyDescent="0.3">
      <c r="A693" s="101">
        <v>43445</v>
      </c>
      <c r="B693" s="3">
        <f>'BETS.B-SE'!B695</f>
        <v>63.346634000000002</v>
      </c>
      <c r="C693" s="3">
        <f>'KIND-SE'!B695</f>
        <v>84.34</v>
      </c>
      <c r="D693" s="3">
        <f>'LEO-SE'!B695</f>
        <v>36.32</v>
      </c>
      <c r="E693" s="3">
        <f>'(OMXS30-OMX)'!B695</f>
        <v>1465.29321306208</v>
      </c>
    </row>
    <row r="694" spans="1:5" x14ac:dyDescent="0.3">
      <c r="A694" s="101">
        <v>43446</v>
      </c>
      <c r="B694" s="3">
        <f>'BETS.B-SE'!B696</f>
        <v>63.996000000000002</v>
      </c>
      <c r="C694" s="3">
        <f>'KIND-SE'!B696</f>
        <v>87</v>
      </c>
      <c r="D694" s="3">
        <f>'LEO-SE'!B696</f>
        <v>38.880000000000003</v>
      </c>
      <c r="E694" s="3">
        <f>'(OMXS30-OMX)'!B696</f>
        <v>1494.2127047845199</v>
      </c>
    </row>
    <row r="695" spans="1:5" x14ac:dyDescent="0.3">
      <c r="A695" s="101">
        <v>43447</v>
      </c>
      <c r="B695" s="3">
        <f>'BETS.B-SE'!B697</f>
        <v>63.312457999999999</v>
      </c>
      <c r="C695" s="3">
        <f>'KIND-SE'!B697</f>
        <v>84.64</v>
      </c>
      <c r="D695" s="3">
        <f>'LEO-SE'!B697</f>
        <v>38.6</v>
      </c>
      <c r="E695" s="3">
        <f>'(OMXS30-OMX)'!B697</f>
        <v>1478.7502904262601</v>
      </c>
    </row>
    <row r="696" spans="1:5" x14ac:dyDescent="0.3">
      <c r="A696" s="101">
        <v>43448</v>
      </c>
      <c r="B696" s="3">
        <f>'BETS.B-SE'!B698</f>
        <v>64.756423999999996</v>
      </c>
      <c r="C696" s="3">
        <f>'KIND-SE'!B698</f>
        <v>83.06</v>
      </c>
      <c r="D696" s="3">
        <f>'LEO-SE'!B698</f>
        <v>37.1</v>
      </c>
      <c r="E696" s="3">
        <f>'(OMXS30-OMX)'!B698</f>
        <v>1471.6744870571099</v>
      </c>
    </row>
    <row r="697" spans="1:5" x14ac:dyDescent="0.3">
      <c r="A697" s="101">
        <v>43451</v>
      </c>
      <c r="B697" s="3">
        <f>'BETS.B-SE'!B699</f>
        <v>63.04759</v>
      </c>
      <c r="C697" s="3">
        <f>'KIND-SE'!B699</f>
        <v>81.8</v>
      </c>
      <c r="D697" s="3">
        <f>'LEO-SE'!B699</f>
        <v>35.299999999999997</v>
      </c>
      <c r="E697" s="3">
        <f>'(OMXS30-OMX)'!B699</f>
        <v>1451.9477315275799</v>
      </c>
    </row>
    <row r="698" spans="1:5" x14ac:dyDescent="0.3">
      <c r="A698" s="101">
        <v>43452</v>
      </c>
      <c r="B698" s="3">
        <f>'BETS.B-SE'!B700</f>
        <v>63.440624</v>
      </c>
      <c r="C698" s="3">
        <f>'KIND-SE'!B700</f>
        <v>81.08</v>
      </c>
      <c r="D698" s="3">
        <f>'LEO-SE'!B700</f>
        <v>36.840000000000003</v>
      </c>
      <c r="E698" s="3">
        <f>'(OMXS30-OMX)'!B700</f>
        <v>1447.7874297143701</v>
      </c>
    </row>
    <row r="699" spans="1:5" x14ac:dyDescent="0.3">
      <c r="A699" s="101">
        <v>43453</v>
      </c>
      <c r="B699" s="3">
        <f>'BETS.B-SE'!B701</f>
        <v>63.936188000000001</v>
      </c>
      <c r="C699" s="3">
        <f>'KIND-SE'!B701</f>
        <v>81.94</v>
      </c>
      <c r="D699" s="3">
        <f>'LEO-SE'!B701</f>
        <v>37.32</v>
      </c>
      <c r="E699" s="3">
        <f>'(OMXS30-OMX)'!B701</f>
        <v>1450.10888122709</v>
      </c>
    </row>
    <row r="700" spans="1:5" x14ac:dyDescent="0.3">
      <c r="A700" s="101">
        <v>43454</v>
      </c>
      <c r="B700" s="3">
        <f>'BETS.B-SE'!B702</f>
        <v>62.11627</v>
      </c>
      <c r="C700" s="3">
        <f>'KIND-SE'!B702</f>
        <v>80.84</v>
      </c>
      <c r="D700" s="3">
        <f>'LEO-SE'!B702</f>
        <v>37.86</v>
      </c>
      <c r="E700" s="3">
        <f>'(OMXS30-OMX)'!B702</f>
        <v>1419.0110340415999</v>
      </c>
    </row>
    <row r="701" spans="1:5" x14ac:dyDescent="0.3">
      <c r="A701" s="101">
        <v>43455</v>
      </c>
      <c r="B701" s="3">
        <f>'BETS.B-SE'!B703</f>
        <v>62.047919999999998</v>
      </c>
      <c r="C701" s="3">
        <f>'KIND-SE'!B703</f>
        <v>82.34</v>
      </c>
      <c r="D701" s="3">
        <f>'LEO-SE'!B703</f>
        <v>38.520000000000003</v>
      </c>
      <c r="E701" s="3">
        <f>'(OMXS30-OMX)'!B703</f>
        <v>1408.34013641765</v>
      </c>
    </row>
    <row r="702" spans="1:5" x14ac:dyDescent="0.3">
      <c r="A702" s="101">
        <v>43461</v>
      </c>
      <c r="B702" s="3">
        <f>'BETS.B-SE'!B704</f>
        <v>61.988109999999999</v>
      </c>
      <c r="C702" s="3">
        <f>'KIND-SE'!B704</f>
        <v>81.180000000000007</v>
      </c>
      <c r="D702" s="3">
        <f>'LEO-SE'!B704</f>
        <v>39</v>
      </c>
      <c r="E702" s="3">
        <f>'(OMXS30-OMX)'!B704</f>
        <v>1384.59135220178</v>
      </c>
    </row>
    <row r="703" spans="1:5" x14ac:dyDescent="0.3">
      <c r="A703" s="101">
        <v>43462</v>
      </c>
      <c r="B703" s="3">
        <f>'BETS.B-SE'!B705</f>
        <v>62.372596999999999</v>
      </c>
      <c r="C703" s="3">
        <f>'KIND-SE'!B705</f>
        <v>81.599999999999994</v>
      </c>
      <c r="D703" s="3">
        <f>'LEO-SE'!B705</f>
        <v>39.76</v>
      </c>
      <c r="E703" s="3">
        <f>'(OMXS30-OMX)'!B705</f>
        <v>1408.7363886334999</v>
      </c>
    </row>
    <row r="704" spans="1:5" x14ac:dyDescent="0.3">
      <c r="A704" s="101">
        <v>43467</v>
      </c>
      <c r="B704" s="3">
        <f>'BETS.B-SE'!B706</f>
        <v>64.149789999999996</v>
      </c>
      <c r="C704" s="3">
        <f>'KIND-SE'!B706</f>
        <v>82.32</v>
      </c>
      <c r="D704" s="3">
        <f>'LEO-SE'!B706</f>
        <v>41.4</v>
      </c>
      <c r="E704" s="3">
        <f>'(OMXS30-OMX)'!B706</f>
        <v>1405.8523334060101</v>
      </c>
    </row>
    <row r="705" spans="1:5" x14ac:dyDescent="0.3">
      <c r="A705" s="101">
        <v>43468</v>
      </c>
      <c r="B705" s="3">
        <f>'BETS.B-SE'!B707</f>
        <v>64.918769999999995</v>
      </c>
      <c r="C705" s="3">
        <f>'KIND-SE'!B707</f>
        <v>80.239999999999995</v>
      </c>
      <c r="D705" s="3">
        <f>'LEO-SE'!B707</f>
        <v>40.200000000000003</v>
      </c>
      <c r="E705" s="3">
        <f>'(OMXS30-OMX)'!B707</f>
        <v>1393.51880044993</v>
      </c>
    </row>
    <row r="706" spans="1:5" x14ac:dyDescent="0.3">
      <c r="A706" s="101">
        <v>43469</v>
      </c>
      <c r="B706" s="3">
        <f>'BETS.B-SE'!B708</f>
        <v>65.687740000000005</v>
      </c>
      <c r="C706" s="3">
        <f>'KIND-SE'!B708</f>
        <v>83.08</v>
      </c>
      <c r="D706" s="3">
        <f>'LEO-SE'!B708</f>
        <v>42.28</v>
      </c>
      <c r="E706" s="3">
        <f>'(OMXS30-OMX)'!B708</f>
        <v>1435.29016846698</v>
      </c>
    </row>
    <row r="707" spans="1:5" x14ac:dyDescent="0.3">
      <c r="A707" s="101">
        <v>43472</v>
      </c>
      <c r="B707" s="3">
        <f>'BETS.B-SE'!B709</f>
        <v>69.865844999999993</v>
      </c>
      <c r="C707" s="3">
        <f>'KIND-SE'!B709</f>
        <v>84.96</v>
      </c>
      <c r="D707" s="3">
        <f>'LEO-SE'!B709</f>
        <v>42.3</v>
      </c>
      <c r="E707" s="3">
        <f>'(OMXS30-OMX)'!B709</f>
        <v>1439.9260715671401</v>
      </c>
    </row>
    <row r="708" spans="1:5" x14ac:dyDescent="0.3">
      <c r="A708" s="101">
        <v>43473</v>
      </c>
      <c r="B708" s="3">
        <f>'BETS.B-SE'!B710</f>
        <v>71.352540000000005</v>
      </c>
      <c r="C708" s="3">
        <f>'KIND-SE'!B710</f>
        <v>85.3</v>
      </c>
      <c r="D708" s="3">
        <f>'LEO-SE'!B710</f>
        <v>43.14</v>
      </c>
      <c r="E708" s="3">
        <f>'(OMXS30-OMX)'!B710</f>
        <v>1457.47132084953</v>
      </c>
    </row>
    <row r="709" spans="1:5" x14ac:dyDescent="0.3">
      <c r="A709" s="101">
        <v>43474</v>
      </c>
      <c r="B709" s="3">
        <f>'BETS.B-SE'!B711</f>
        <v>72.027534000000003</v>
      </c>
      <c r="C709" s="3">
        <f>'KIND-SE'!B711</f>
        <v>84.68</v>
      </c>
      <c r="D709" s="3">
        <f>'LEO-SE'!B711</f>
        <v>42.18</v>
      </c>
      <c r="E709" s="3">
        <f>'(OMXS30-OMX)'!B711</f>
        <v>1470.5111499959401</v>
      </c>
    </row>
    <row r="710" spans="1:5" x14ac:dyDescent="0.3">
      <c r="A710" s="101">
        <v>43475</v>
      </c>
      <c r="B710" s="3">
        <f>'BETS.B-SE'!B712</f>
        <v>72.67689</v>
      </c>
      <c r="C710" s="3">
        <f>'KIND-SE'!B712</f>
        <v>85</v>
      </c>
      <c r="D710" s="3">
        <f>'LEO-SE'!B712</f>
        <v>44.88</v>
      </c>
      <c r="E710" s="3">
        <f>'(OMXS30-OMX)'!B712</f>
        <v>1470.6850393398599</v>
      </c>
    </row>
    <row r="711" spans="1:5" x14ac:dyDescent="0.3">
      <c r="A711" s="101">
        <v>43476</v>
      </c>
      <c r="B711" s="3">
        <f>'BETS.B-SE'!B713</f>
        <v>72.181330000000003</v>
      </c>
      <c r="C711" s="3">
        <f>'KIND-SE'!B713</f>
        <v>89.72</v>
      </c>
      <c r="D711" s="3">
        <f>'LEO-SE'!B713</f>
        <v>43.86</v>
      </c>
      <c r="E711" s="3">
        <f>'(OMXS30-OMX)'!B713</f>
        <v>1465.4327409718401</v>
      </c>
    </row>
    <row r="712" spans="1:5" x14ac:dyDescent="0.3">
      <c r="A712" s="101">
        <v>43479</v>
      </c>
      <c r="B712" s="3">
        <f>'BETS.B-SE'!B714</f>
        <v>71.993354999999994</v>
      </c>
      <c r="C712" s="3">
        <f>'KIND-SE'!B714</f>
        <v>91.32</v>
      </c>
      <c r="D712" s="3">
        <f>'LEO-SE'!B714</f>
        <v>42.86</v>
      </c>
      <c r="E712" s="3">
        <f>'(OMXS30-OMX)'!B714</f>
        <v>1458.1304496520399</v>
      </c>
    </row>
    <row r="713" spans="1:5" x14ac:dyDescent="0.3">
      <c r="A713" s="101">
        <v>43480</v>
      </c>
      <c r="B713" s="3">
        <f>'BETS.B-SE'!B715</f>
        <v>72.873400000000004</v>
      </c>
      <c r="C713" s="3">
        <f>'KIND-SE'!B715</f>
        <v>91.9</v>
      </c>
      <c r="D713" s="3">
        <f>'LEO-SE'!B715</f>
        <v>41.94</v>
      </c>
      <c r="E713" s="3">
        <f>'(OMXS30-OMX)'!B715</f>
        <v>1455.47630413364</v>
      </c>
    </row>
    <row r="714" spans="1:5" x14ac:dyDescent="0.3">
      <c r="A714" s="101">
        <v>43481</v>
      </c>
      <c r="B714" s="3">
        <f>'BETS.B-SE'!B716</f>
        <v>74.197749999999999</v>
      </c>
      <c r="C714" s="3">
        <f>'KIND-SE'!B716</f>
        <v>94.04</v>
      </c>
      <c r="D714" s="3">
        <f>'LEO-SE'!B716</f>
        <v>41.64</v>
      </c>
      <c r="E714" s="3">
        <f>'(OMXS30-OMX)'!B716</f>
        <v>1468.85207766398</v>
      </c>
    </row>
    <row r="715" spans="1:5" x14ac:dyDescent="0.3">
      <c r="A715" s="101">
        <v>43482</v>
      </c>
      <c r="B715" s="3">
        <f>'BETS.B-SE'!B717</f>
        <v>75.257230000000007</v>
      </c>
      <c r="C715" s="3">
        <f>'KIND-SE'!B717</f>
        <v>95.86</v>
      </c>
      <c r="D715" s="3">
        <f>'LEO-SE'!B717</f>
        <v>41.58</v>
      </c>
      <c r="E715" s="3">
        <f>'(OMXS30-OMX)'!B717</f>
        <v>1473.89392091022</v>
      </c>
    </row>
    <row r="716" spans="1:5" x14ac:dyDescent="0.3">
      <c r="A716" s="101">
        <v>43483</v>
      </c>
      <c r="B716" s="3">
        <f>'BETS.B-SE'!B718</f>
        <v>75.231605999999999</v>
      </c>
      <c r="C716" s="3">
        <f>'KIND-SE'!B718</f>
        <v>95.18</v>
      </c>
      <c r="D716" s="3">
        <f>'LEO-SE'!B718</f>
        <v>39.659999999999997</v>
      </c>
      <c r="E716" s="3">
        <f>'(OMXS30-OMX)'!B718</f>
        <v>1499.7855267221</v>
      </c>
    </row>
    <row r="717" spans="1:5" x14ac:dyDescent="0.3">
      <c r="A717" s="101">
        <v>43486</v>
      </c>
      <c r="B717" s="3">
        <f>'BETS.B-SE'!B719</f>
        <v>74.770219999999995</v>
      </c>
      <c r="C717" s="3">
        <f>'KIND-SE'!B719</f>
        <v>93.42</v>
      </c>
      <c r="D717" s="3">
        <f>'LEO-SE'!B719</f>
        <v>37.659999999999997</v>
      </c>
      <c r="E717" s="3">
        <f>'(OMXS30-OMX)'!B719</f>
        <v>1493.75781776191</v>
      </c>
    </row>
    <row r="718" spans="1:5" x14ac:dyDescent="0.3">
      <c r="A718" s="101">
        <v>43487</v>
      </c>
      <c r="B718" s="3">
        <f>'BETS.B-SE'!B720</f>
        <v>72.446200000000005</v>
      </c>
      <c r="C718" s="3">
        <f>'KIND-SE'!B720</f>
        <v>91.9</v>
      </c>
      <c r="D718" s="3">
        <f>'LEO-SE'!B720</f>
        <v>37</v>
      </c>
      <c r="E718" s="3">
        <f>'(OMXS30-OMX)'!B720</f>
        <v>1486.3247504107601</v>
      </c>
    </row>
    <row r="719" spans="1:5" x14ac:dyDescent="0.3">
      <c r="A719" s="101">
        <v>43488</v>
      </c>
      <c r="B719" s="3">
        <f>'BETS.B-SE'!B721</f>
        <v>71.907910000000001</v>
      </c>
      <c r="C719" s="3">
        <f>'KIND-SE'!B721</f>
        <v>91.42</v>
      </c>
      <c r="D719" s="3">
        <f>'LEO-SE'!B721</f>
        <v>36.82</v>
      </c>
      <c r="E719" s="3">
        <f>'(OMXS30-OMX)'!B721</f>
        <v>1478.71795814654</v>
      </c>
    </row>
    <row r="720" spans="1:5" x14ac:dyDescent="0.3">
      <c r="A720" s="101">
        <v>43489</v>
      </c>
      <c r="B720" s="3">
        <f>'BETS.B-SE'!B722</f>
        <v>72.779420000000002</v>
      </c>
      <c r="C720" s="3">
        <f>'KIND-SE'!B722</f>
        <v>92.62</v>
      </c>
      <c r="D720" s="3">
        <f>'LEO-SE'!B722</f>
        <v>36.5</v>
      </c>
      <c r="E720" s="3">
        <f>'(OMXS30-OMX)'!B722</f>
        <v>1488.40284032097</v>
      </c>
    </row>
    <row r="721" spans="1:5" x14ac:dyDescent="0.3">
      <c r="A721" s="101">
        <v>43490</v>
      </c>
      <c r="B721" s="3">
        <f>'BETS.B-SE'!B723</f>
        <v>72.591446000000005</v>
      </c>
      <c r="C721" s="3">
        <f>'KIND-SE'!B723</f>
        <v>92.48</v>
      </c>
      <c r="D721" s="3">
        <f>'LEO-SE'!B723</f>
        <v>36.14</v>
      </c>
      <c r="E721" s="3">
        <f>'(OMXS30-OMX)'!B723</f>
        <v>1501.1207863618999</v>
      </c>
    </row>
    <row r="722" spans="1:5" x14ac:dyDescent="0.3">
      <c r="A722" s="101">
        <v>43493</v>
      </c>
      <c r="B722" s="3">
        <f>'BETS.B-SE'!B724</f>
        <v>73.531300000000002</v>
      </c>
      <c r="C722" s="3">
        <f>'KIND-SE'!B724</f>
        <v>93.94</v>
      </c>
      <c r="D722" s="3">
        <f>'LEO-SE'!B724</f>
        <v>36.14</v>
      </c>
      <c r="E722" s="3">
        <f>'(OMXS30-OMX)'!B724</f>
        <v>1491.0112182343701</v>
      </c>
    </row>
    <row r="723" spans="1:5" x14ac:dyDescent="0.3">
      <c r="A723" s="101">
        <v>43494</v>
      </c>
      <c r="B723" s="3">
        <f>'BETS.B-SE'!B725</f>
        <v>72.711070000000007</v>
      </c>
      <c r="C723" s="3">
        <f>'KIND-SE'!B725</f>
        <v>94.3</v>
      </c>
      <c r="D723" s="3">
        <f>'LEO-SE'!B725</f>
        <v>36.04</v>
      </c>
      <c r="E723" s="3">
        <f>'(OMXS30-OMX)'!B725</f>
        <v>1502.71908265415</v>
      </c>
    </row>
    <row r="724" spans="1:5" x14ac:dyDescent="0.3">
      <c r="A724" s="101">
        <v>43495</v>
      </c>
      <c r="B724" s="3">
        <f>'BETS.B-SE'!B726</f>
        <v>73.326250000000002</v>
      </c>
      <c r="C724" s="3">
        <f>'KIND-SE'!B726</f>
        <v>94.66</v>
      </c>
      <c r="D724" s="3">
        <f>'LEO-SE'!B726</f>
        <v>36.799999999999997</v>
      </c>
      <c r="E724" s="3">
        <f>'(OMXS30-OMX)'!B726</f>
        <v>1509.4956569497899</v>
      </c>
    </row>
    <row r="725" spans="1:5" x14ac:dyDescent="0.3">
      <c r="A725" s="101">
        <v>43496</v>
      </c>
      <c r="B725" s="3">
        <f>'BETS.B-SE'!B727</f>
        <v>71.198746</v>
      </c>
      <c r="C725" s="3">
        <f>'KIND-SE'!B727</f>
        <v>92.82</v>
      </c>
      <c r="D725" s="3">
        <f>'LEO-SE'!B727</f>
        <v>35.979999999999997</v>
      </c>
      <c r="E725" s="3">
        <f>'(OMXS30-OMX)'!B727</f>
        <v>1515.42332070419</v>
      </c>
    </row>
    <row r="726" spans="1:5" x14ac:dyDescent="0.3">
      <c r="A726" s="101">
        <v>43497</v>
      </c>
      <c r="B726" s="3">
        <f>'BETS.B-SE'!B728</f>
        <v>72.070250000000001</v>
      </c>
      <c r="C726" s="3">
        <f>'KIND-SE'!B728</f>
        <v>93.62</v>
      </c>
      <c r="D726" s="3">
        <f>'LEO-SE'!B728</f>
        <v>36</v>
      </c>
      <c r="E726" s="3">
        <f>'(OMXS30-OMX)'!B728</f>
        <v>1525.6945398534001</v>
      </c>
    </row>
    <row r="727" spans="1:5" x14ac:dyDescent="0.3">
      <c r="A727" s="101">
        <v>43500</v>
      </c>
      <c r="B727" s="3">
        <f>'BETS.B-SE'!B729</f>
        <v>75.077809999999999</v>
      </c>
      <c r="C727" s="3">
        <f>'KIND-SE'!B729</f>
        <v>96.36</v>
      </c>
      <c r="D727" s="3">
        <f>'LEO-SE'!B729</f>
        <v>36.32</v>
      </c>
      <c r="E727" s="3">
        <f>'(OMXS30-OMX)'!B729</f>
        <v>1527.1865961297999</v>
      </c>
    </row>
    <row r="728" spans="1:5" x14ac:dyDescent="0.3">
      <c r="A728" s="101">
        <v>43501</v>
      </c>
      <c r="B728" s="3">
        <f>'BETS.B-SE'!B730</f>
        <v>75.385400000000004</v>
      </c>
      <c r="C728" s="3">
        <f>'KIND-SE'!B730</f>
        <v>97.5</v>
      </c>
      <c r="D728" s="3">
        <f>'LEO-SE'!B730</f>
        <v>36.4</v>
      </c>
      <c r="E728" s="3">
        <f>'(OMXS30-OMX)'!B730</f>
        <v>1542.49202423255</v>
      </c>
    </row>
    <row r="729" spans="1:5" x14ac:dyDescent="0.3">
      <c r="A729" s="101">
        <v>43502</v>
      </c>
      <c r="B729" s="3">
        <f>'BETS.B-SE'!B731</f>
        <v>70.489580000000004</v>
      </c>
      <c r="C729" s="3">
        <f>'KIND-SE'!B731</f>
        <v>98</v>
      </c>
      <c r="D729" s="3">
        <f>'LEO-SE'!B731</f>
        <v>36.659999999999997</v>
      </c>
      <c r="E729" s="3">
        <f>'(OMXS30-OMX)'!B731</f>
        <v>1551.1503770761101</v>
      </c>
    </row>
    <row r="730" spans="1:5" x14ac:dyDescent="0.3">
      <c r="A730" s="101">
        <v>43503</v>
      </c>
      <c r="B730" s="3">
        <f>'BETS.B-SE'!B732</f>
        <v>70.865523999999994</v>
      </c>
      <c r="C730" s="3">
        <f>'KIND-SE'!B732</f>
        <v>97.06</v>
      </c>
      <c r="D730" s="3">
        <f>'LEO-SE'!B732</f>
        <v>36.5</v>
      </c>
      <c r="E730" s="3">
        <f>'(OMXS30-OMX)'!B732</f>
        <v>1529.2751227316501</v>
      </c>
    </row>
    <row r="731" spans="1:5" x14ac:dyDescent="0.3">
      <c r="A731" s="101">
        <v>43504</v>
      </c>
      <c r="B731" s="3">
        <f>'BETS.B-SE'!B733</f>
        <v>70.301599999999993</v>
      </c>
      <c r="C731" s="3">
        <f>'KIND-SE'!B733</f>
        <v>98.2</v>
      </c>
      <c r="D731" s="3">
        <f>'LEO-SE'!B733</f>
        <v>36.24</v>
      </c>
      <c r="E731" s="3">
        <f>'(OMXS30-OMX)'!B733</f>
        <v>1527.1671588989</v>
      </c>
    </row>
    <row r="732" spans="1:5" x14ac:dyDescent="0.3">
      <c r="A732" s="101">
        <v>43507</v>
      </c>
      <c r="B732" s="3">
        <f>'BETS.B-SE'!B734</f>
        <v>67.815253999999996</v>
      </c>
      <c r="C732" s="3">
        <f>'KIND-SE'!B734</f>
        <v>98.16</v>
      </c>
      <c r="D732" s="3">
        <f>'LEO-SE'!B734</f>
        <v>36.18</v>
      </c>
      <c r="E732" s="3">
        <f>'(OMXS30-OMX)'!B734</f>
        <v>1542.3267135046201</v>
      </c>
    </row>
    <row r="733" spans="1:5" x14ac:dyDescent="0.3">
      <c r="A733" s="101">
        <v>43508</v>
      </c>
      <c r="B733" s="3">
        <f>'BETS.B-SE'!B735</f>
        <v>66.678870000000003</v>
      </c>
      <c r="C733" s="3">
        <f>'KIND-SE'!B735</f>
        <v>95</v>
      </c>
      <c r="D733" s="3">
        <f>'LEO-SE'!B735</f>
        <v>35.1</v>
      </c>
      <c r="E733" s="3">
        <f>'(OMXS30-OMX)'!B735</f>
        <v>1549.4106827360899</v>
      </c>
    </row>
    <row r="734" spans="1:5" x14ac:dyDescent="0.3">
      <c r="A734" s="101">
        <v>43509</v>
      </c>
      <c r="B734" s="3">
        <f>'BETS.B-SE'!B736</f>
        <v>68.780739999999994</v>
      </c>
      <c r="C734" s="3">
        <f>'KIND-SE'!B736</f>
        <v>102.15</v>
      </c>
      <c r="D734" s="3">
        <f>'LEO-SE'!B736</f>
        <v>34.56</v>
      </c>
      <c r="E734" s="3">
        <f>'(OMXS30-OMX)'!B736</f>
        <v>1558.5791148637099</v>
      </c>
    </row>
    <row r="735" spans="1:5" x14ac:dyDescent="0.3">
      <c r="A735" s="101">
        <v>43510</v>
      </c>
      <c r="B735" s="3">
        <f>'BETS.B-SE'!B737</f>
        <v>66.678870000000003</v>
      </c>
      <c r="C735" s="3">
        <f>'KIND-SE'!B737</f>
        <v>101.6</v>
      </c>
      <c r="D735" s="3">
        <f>'LEO-SE'!B737</f>
        <v>34.659999999999997</v>
      </c>
      <c r="E735" s="3">
        <f>'(OMXS30-OMX)'!B737</f>
        <v>1562.3639032819001</v>
      </c>
    </row>
    <row r="736" spans="1:5" x14ac:dyDescent="0.3">
      <c r="A736" s="101">
        <v>43511</v>
      </c>
      <c r="B736" s="3">
        <f>'BETS.B-SE'!B738</f>
        <v>64.124160000000003</v>
      </c>
      <c r="C736" s="3">
        <f>'KIND-SE'!B738</f>
        <v>100.55</v>
      </c>
      <c r="D736" s="3">
        <f>'LEO-SE'!B738</f>
        <v>33.799999999999997</v>
      </c>
      <c r="E736" s="3">
        <f>'(OMXS30-OMX)'!B738</f>
        <v>1583.8213592736699</v>
      </c>
    </row>
    <row r="737" spans="1:5" x14ac:dyDescent="0.3">
      <c r="A737" s="101">
        <v>43514</v>
      </c>
      <c r="B737" s="3">
        <f>'BETS.B-SE'!B739</f>
        <v>64.935860000000005</v>
      </c>
      <c r="C737" s="3">
        <f>'KIND-SE'!B739</f>
        <v>97.16</v>
      </c>
      <c r="D737" s="3">
        <f>'LEO-SE'!B739</f>
        <v>35.18</v>
      </c>
      <c r="E737" s="3">
        <f>'(OMXS30-OMX)'!B739</f>
        <v>1583.8569692943699</v>
      </c>
    </row>
    <row r="738" spans="1:5" x14ac:dyDescent="0.3">
      <c r="A738" s="101">
        <v>43515</v>
      </c>
      <c r="B738" s="3">
        <f>'BETS.B-SE'!B740</f>
        <v>61.774500000000003</v>
      </c>
      <c r="C738" s="3">
        <f>'KIND-SE'!B740</f>
        <v>97.52</v>
      </c>
      <c r="D738" s="3">
        <f>'LEO-SE'!B740</f>
        <v>36.1</v>
      </c>
      <c r="E738" s="3">
        <f>'(OMXS30-OMX)'!B740</f>
        <v>1587.22137704273</v>
      </c>
    </row>
    <row r="739" spans="1:5" x14ac:dyDescent="0.3">
      <c r="A739" s="101">
        <v>43516</v>
      </c>
      <c r="B739" s="3">
        <f>'BETS.B-SE'!B741</f>
        <v>62.415317999999999</v>
      </c>
      <c r="C739" s="3">
        <f>'KIND-SE'!B741</f>
        <v>101.05</v>
      </c>
      <c r="D739" s="3">
        <f>'LEO-SE'!B741</f>
        <v>34.46</v>
      </c>
      <c r="E739" s="3">
        <f>'(OMXS30-OMX)'!B741</f>
        <v>1588.60785716955</v>
      </c>
    </row>
    <row r="740" spans="1:5" x14ac:dyDescent="0.3">
      <c r="A740" s="101">
        <v>43517</v>
      </c>
      <c r="B740" s="3">
        <f>'BETS.B-SE'!B742</f>
        <v>62.868155999999999</v>
      </c>
      <c r="C740" s="3">
        <f>'KIND-SE'!B742</f>
        <v>99.06</v>
      </c>
      <c r="D740" s="3">
        <f>'LEO-SE'!B742</f>
        <v>32.94</v>
      </c>
      <c r="E740" s="3">
        <f>'(OMXS30-OMX)'!B742</f>
        <v>1572.64876274996</v>
      </c>
    </row>
    <row r="741" spans="1:5" x14ac:dyDescent="0.3">
      <c r="A741" s="101">
        <v>43518</v>
      </c>
      <c r="B741" s="3">
        <f>'BETS.B-SE'!B743</f>
        <v>64.081435999999997</v>
      </c>
      <c r="C741" s="3">
        <f>'KIND-SE'!B743</f>
        <v>99</v>
      </c>
      <c r="D741" s="3">
        <f>'LEO-SE'!B743</f>
        <v>34.5</v>
      </c>
      <c r="E741" s="3">
        <f>'(OMXS30-OMX)'!B743</f>
        <v>1588.82828831959</v>
      </c>
    </row>
    <row r="742" spans="1:5" x14ac:dyDescent="0.3">
      <c r="A742" s="101">
        <v>43521</v>
      </c>
      <c r="B742" s="3">
        <f>'BETS.B-SE'!B744</f>
        <v>63.244095000000002</v>
      </c>
      <c r="C742" s="3">
        <f>'KIND-SE'!B744</f>
        <v>98.54</v>
      </c>
      <c r="D742" s="3">
        <f>'LEO-SE'!B744</f>
        <v>34.340000000000003</v>
      </c>
      <c r="E742" s="3">
        <f>'(OMXS30-OMX)'!B744</f>
        <v>1586.55400246817</v>
      </c>
    </row>
    <row r="743" spans="1:5" x14ac:dyDescent="0.3">
      <c r="A743" s="101">
        <v>43522</v>
      </c>
      <c r="B743" s="3">
        <f>'BETS.B-SE'!B745</f>
        <v>65.183629999999994</v>
      </c>
      <c r="C743" s="3">
        <f>'KIND-SE'!B745</f>
        <v>100.95</v>
      </c>
      <c r="D743" s="3">
        <f>'LEO-SE'!B745</f>
        <v>34.46</v>
      </c>
      <c r="E743" s="3">
        <f>'(OMXS30-OMX)'!B745</f>
        <v>1583.95488608764</v>
      </c>
    </row>
    <row r="744" spans="1:5" x14ac:dyDescent="0.3">
      <c r="A744" s="101">
        <v>43523</v>
      </c>
      <c r="B744" s="3">
        <f>'BETS.B-SE'!B746</f>
        <v>64.354849999999999</v>
      </c>
      <c r="C744" s="3">
        <f>'KIND-SE'!B746</f>
        <v>99.02</v>
      </c>
      <c r="D744" s="3">
        <f>'LEO-SE'!B746</f>
        <v>33.880000000000003</v>
      </c>
      <c r="E744" s="3">
        <f>'(OMXS30-OMX)'!B746</f>
        <v>1576.5466385622799</v>
      </c>
    </row>
    <row r="745" spans="1:5" x14ac:dyDescent="0.3">
      <c r="A745" s="101">
        <v>43524</v>
      </c>
      <c r="B745" s="3">
        <f>'BETS.B-SE'!B747</f>
        <v>63.389355000000002</v>
      </c>
      <c r="C745" s="3">
        <f>'KIND-SE'!B747</f>
        <v>96.88</v>
      </c>
      <c r="D745" s="3">
        <f>'LEO-SE'!B747</f>
        <v>33.4</v>
      </c>
      <c r="E745" s="3">
        <f>'(OMXS30-OMX)'!B747</f>
        <v>1572.68436687088</v>
      </c>
    </row>
    <row r="746" spans="1:5" x14ac:dyDescent="0.3">
      <c r="A746" s="101">
        <v>43525</v>
      </c>
      <c r="B746" s="3">
        <f>'BETS.B-SE'!B748</f>
        <v>63.056130000000003</v>
      </c>
      <c r="C746" s="3">
        <f>'KIND-SE'!B748</f>
        <v>98.02</v>
      </c>
      <c r="D746" s="3">
        <f>'LEO-SE'!B748</f>
        <v>34.44</v>
      </c>
      <c r="E746" s="3">
        <f>'(OMXS30-OMX)'!B748</f>
        <v>1580.2150455271201</v>
      </c>
    </row>
    <row r="747" spans="1:5" x14ac:dyDescent="0.3">
      <c r="A747" s="101">
        <v>43528</v>
      </c>
      <c r="B747" s="3">
        <f>'BETS.B-SE'!B749</f>
        <v>63.184296000000003</v>
      </c>
      <c r="C747" s="3">
        <f>'KIND-SE'!B749</f>
        <v>98.32</v>
      </c>
      <c r="D747" s="3">
        <f>'LEO-SE'!B749</f>
        <v>33.04</v>
      </c>
      <c r="E747" s="3">
        <f>'(OMXS30-OMX)'!B749</f>
        <v>1587.7883235525501</v>
      </c>
    </row>
    <row r="748" spans="1:5" x14ac:dyDescent="0.3">
      <c r="A748" s="101">
        <v>43529</v>
      </c>
      <c r="B748" s="3">
        <f>'BETS.B-SE'!B750</f>
        <v>64.277953999999994</v>
      </c>
      <c r="C748" s="3">
        <f>'KIND-SE'!B750</f>
        <v>98.4</v>
      </c>
      <c r="D748" s="3">
        <f>'LEO-SE'!B750</f>
        <v>32.659999999999997</v>
      </c>
      <c r="E748" s="3">
        <f>'(OMXS30-OMX)'!B750</f>
        <v>1587.9711347944501</v>
      </c>
    </row>
    <row r="749" spans="1:5" x14ac:dyDescent="0.3">
      <c r="A749" s="101">
        <v>43530</v>
      </c>
      <c r="B749" s="3">
        <f>'BETS.B-SE'!B751</f>
        <v>66.003876000000005</v>
      </c>
      <c r="C749" s="3">
        <f>'KIND-SE'!B751</f>
        <v>98.68</v>
      </c>
      <c r="D749" s="3">
        <f>'LEO-SE'!B751</f>
        <v>32.4</v>
      </c>
      <c r="E749" s="3">
        <f>'(OMXS30-OMX)'!B751</f>
        <v>1572.62841193545</v>
      </c>
    </row>
    <row r="750" spans="1:5" x14ac:dyDescent="0.3">
      <c r="A750" s="101">
        <v>43531</v>
      </c>
      <c r="B750" s="3">
        <f>'BETS.B-SE'!B752</f>
        <v>64.337760000000003</v>
      </c>
      <c r="C750" s="3">
        <f>'KIND-SE'!B752</f>
        <v>96.26</v>
      </c>
      <c r="D750" s="3">
        <f>'LEO-SE'!B752</f>
        <v>31.52</v>
      </c>
      <c r="E750" s="3">
        <f>'(OMXS30-OMX)'!B752</f>
        <v>1558.9112365117801</v>
      </c>
    </row>
    <row r="751" spans="1:5" x14ac:dyDescent="0.3">
      <c r="A751" s="101">
        <v>43532</v>
      </c>
      <c r="B751" s="3">
        <f>'BETS.B-SE'!B753</f>
        <v>62.757075999999998</v>
      </c>
      <c r="C751" s="3">
        <f>'KIND-SE'!B753</f>
        <v>92.8</v>
      </c>
      <c r="D751" s="3">
        <f>'LEO-SE'!B753</f>
        <v>31.62</v>
      </c>
      <c r="E751" s="3">
        <f>'(OMXS30-OMX)'!B753</f>
        <v>1558.6314272721399</v>
      </c>
    </row>
    <row r="752" spans="1:5" x14ac:dyDescent="0.3">
      <c r="A752" s="101">
        <v>43535</v>
      </c>
      <c r="B752" s="3">
        <f>'BETS.B-SE'!B754</f>
        <v>62.714362999999999</v>
      </c>
      <c r="C752" s="3">
        <f>'KIND-SE'!B754</f>
        <v>94.26</v>
      </c>
      <c r="D752" s="3">
        <f>'LEO-SE'!B754</f>
        <v>31.8</v>
      </c>
      <c r="E752" s="3">
        <f>'(OMXS30-OMX)'!B754</f>
        <v>1569.92541353094</v>
      </c>
    </row>
    <row r="753" spans="1:5" x14ac:dyDescent="0.3">
      <c r="A753" s="101">
        <v>43536</v>
      </c>
      <c r="B753" s="3">
        <f>'BETS.B-SE'!B755</f>
        <v>62.321326999999997</v>
      </c>
      <c r="C753" s="3">
        <f>'KIND-SE'!B755</f>
        <v>93.5</v>
      </c>
      <c r="D753" s="3">
        <f>'LEO-SE'!B755</f>
        <v>31.44</v>
      </c>
      <c r="E753" s="3">
        <f>'(OMXS30-OMX)'!B755</f>
        <v>1565.5580870214999</v>
      </c>
    </row>
    <row r="754" spans="1:5" x14ac:dyDescent="0.3">
      <c r="A754" s="101">
        <v>43537</v>
      </c>
      <c r="B754" s="3">
        <f>'BETS.B-SE'!B756</f>
        <v>62.133353999999997</v>
      </c>
      <c r="C754" s="3">
        <f>'KIND-SE'!B756</f>
        <v>92.94</v>
      </c>
      <c r="D754" s="3">
        <f>'LEO-SE'!B756</f>
        <v>31.2</v>
      </c>
      <c r="E754" s="3">
        <f>'(OMXS30-OMX)'!B756</f>
        <v>1572.79724651484</v>
      </c>
    </row>
    <row r="755" spans="1:5" x14ac:dyDescent="0.3">
      <c r="A755" s="101">
        <v>43538</v>
      </c>
      <c r="B755" s="3">
        <f>'BETS.B-SE'!B757</f>
        <v>62.372596999999999</v>
      </c>
      <c r="C755" s="3">
        <f>'KIND-SE'!B757</f>
        <v>93.02</v>
      </c>
      <c r="D755" s="3">
        <f>'LEO-SE'!B757</f>
        <v>30.74</v>
      </c>
      <c r="E755" s="3">
        <f>'(OMXS30-OMX)'!B757</f>
        <v>1590.76207458422</v>
      </c>
    </row>
    <row r="756" spans="1:5" x14ac:dyDescent="0.3">
      <c r="A756" s="101">
        <v>43539</v>
      </c>
      <c r="B756" s="3">
        <f>'BETS.B-SE'!B758</f>
        <v>62.671641999999999</v>
      </c>
      <c r="C756" s="3">
        <f>'KIND-SE'!B758</f>
        <v>93.06</v>
      </c>
      <c r="D756" s="3">
        <f>'LEO-SE'!B758</f>
        <v>31.34</v>
      </c>
      <c r="E756" s="3">
        <f>'(OMXS30-OMX)'!B758</f>
        <v>1595.75865768007</v>
      </c>
    </row>
    <row r="757" spans="1:5" x14ac:dyDescent="0.3">
      <c r="A757" s="101">
        <v>43542</v>
      </c>
      <c r="B757" s="3">
        <f>'BETS.B-SE'!B759</f>
        <v>62.945053000000001</v>
      </c>
      <c r="C757" s="3">
        <f>'KIND-SE'!B759</f>
        <v>94.22</v>
      </c>
      <c r="D757" s="3">
        <f>'LEO-SE'!B759</f>
        <v>30.9</v>
      </c>
      <c r="E757" s="3">
        <f>'(OMXS30-OMX)'!B759</f>
        <v>1605.0130577115499</v>
      </c>
    </row>
    <row r="758" spans="1:5" x14ac:dyDescent="0.3">
      <c r="A758" s="101">
        <v>43543</v>
      </c>
      <c r="B758" s="3">
        <f>'BETS.B-SE'!B760</f>
        <v>64.337760000000003</v>
      </c>
      <c r="C758" s="3">
        <f>'KIND-SE'!B760</f>
        <v>96.48</v>
      </c>
      <c r="D758" s="3">
        <f>'LEO-SE'!B760</f>
        <v>31.18</v>
      </c>
      <c r="E758" s="3">
        <f>'(OMXS30-OMX)'!B760</f>
        <v>1615.1378161586299</v>
      </c>
    </row>
    <row r="759" spans="1:5" x14ac:dyDescent="0.3">
      <c r="A759" s="101">
        <v>43544</v>
      </c>
      <c r="B759" s="3">
        <f>'BETS.B-SE'!B761</f>
        <v>62.346961999999998</v>
      </c>
      <c r="C759" s="3">
        <f>'KIND-SE'!B761</f>
        <v>94.3</v>
      </c>
      <c r="D759" s="3">
        <f>'LEO-SE'!B761</f>
        <v>30.8</v>
      </c>
      <c r="E759" s="3">
        <f>'(OMXS30-OMX)'!B761</f>
        <v>1605.98971592153</v>
      </c>
    </row>
    <row r="760" spans="1:5" x14ac:dyDescent="0.3">
      <c r="A760" s="101">
        <v>43545</v>
      </c>
      <c r="B760" s="3">
        <f>'BETS.B-SE'!B762</f>
        <v>62.09919</v>
      </c>
      <c r="C760" s="3">
        <f>'KIND-SE'!B762</f>
        <v>94.26</v>
      </c>
      <c r="D760" s="3">
        <f>'LEO-SE'!B762</f>
        <v>30.16</v>
      </c>
      <c r="E760" s="3">
        <f>'(OMXS30-OMX)'!B762</f>
        <v>1605.0261850263601</v>
      </c>
    </row>
    <row r="761" spans="1:5" x14ac:dyDescent="0.3">
      <c r="A761" s="101">
        <v>43546</v>
      </c>
      <c r="B761" s="3">
        <f>'BETS.B-SE'!B763</f>
        <v>61.364379999999997</v>
      </c>
      <c r="C761" s="3">
        <f>'KIND-SE'!B763</f>
        <v>93.4</v>
      </c>
      <c r="D761" s="3">
        <f>'LEO-SE'!B763</f>
        <v>30.24</v>
      </c>
      <c r="E761" s="3">
        <f>'(OMXS30-OMX)'!B763</f>
        <v>1576.8696047204901</v>
      </c>
    </row>
    <row r="762" spans="1:5" x14ac:dyDescent="0.3">
      <c r="A762" s="101">
        <v>43549</v>
      </c>
      <c r="B762" s="3">
        <f>'BETS.B-SE'!B764</f>
        <v>61.552352999999997</v>
      </c>
      <c r="C762" s="3">
        <f>'KIND-SE'!B764</f>
        <v>93.22</v>
      </c>
      <c r="D762" s="3">
        <f>'LEO-SE'!B764</f>
        <v>29.6</v>
      </c>
      <c r="E762" s="3">
        <f>'(OMXS30-OMX)'!B764</f>
        <v>1573.6621209192599</v>
      </c>
    </row>
    <row r="763" spans="1:5" x14ac:dyDescent="0.3">
      <c r="A763" s="101">
        <v>43550</v>
      </c>
      <c r="B763" s="3">
        <f>'BETS.B-SE'!B765</f>
        <v>61.381466000000003</v>
      </c>
      <c r="C763" s="3">
        <f>'KIND-SE'!B765</f>
        <v>92.5</v>
      </c>
      <c r="D763" s="3">
        <f>'LEO-SE'!B765</f>
        <v>29.46</v>
      </c>
      <c r="E763" s="3">
        <f>'(OMXS30-OMX)'!B765</f>
        <v>1574.1609296276299</v>
      </c>
    </row>
    <row r="764" spans="1:5" x14ac:dyDescent="0.3">
      <c r="A764" s="101">
        <v>43551</v>
      </c>
      <c r="B764" s="3">
        <f>'BETS.B-SE'!B766</f>
        <v>60.621037000000001</v>
      </c>
      <c r="C764" s="3">
        <f>'KIND-SE'!B766</f>
        <v>91.62</v>
      </c>
      <c r="D764" s="3">
        <f>'LEO-SE'!B766</f>
        <v>29.16</v>
      </c>
      <c r="E764" s="3">
        <f>'(OMXS30-OMX)'!B766</f>
        <v>1565.84943345689</v>
      </c>
    </row>
    <row r="765" spans="1:5" x14ac:dyDescent="0.3">
      <c r="A765" s="101">
        <v>43552</v>
      </c>
      <c r="B765" s="3">
        <f>'BETS.B-SE'!B767</f>
        <v>61.261845000000001</v>
      </c>
      <c r="C765" s="3">
        <f>'KIND-SE'!B767</f>
        <v>91.8</v>
      </c>
      <c r="D765" s="3">
        <f>'LEO-SE'!B767</f>
        <v>28.96</v>
      </c>
      <c r="E765" s="3">
        <f>'(OMXS30-OMX)'!B767</f>
        <v>1559.3153041676301</v>
      </c>
    </row>
    <row r="766" spans="1:5" x14ac:dyDescent="0.3">
      <c r="A766" s="101">
        <v>43553</v>
      </c>
      <c r="B766" s="3">
        <f>'BETS.B-SE'!B768</f>
        <v>60.262183999999998</v>
      </c>
      <c r="C766" s="3">
        <f>'KIND-SE'!B768</f>
        <v>93.1</v>
      </c>
      <c r="D766" s="3">
        <f>'LEO-SE'!B768</f>
        <v>28.98</v>
      </c>
      <c r="E766" s="3">
        <f>'(OMXS30-OMX)'!B768</f>
        <v>1553.41919595131</v>
      </c>
    </row>
    <row r="767" spans="1:5" x14ac:dyDescent="0.3">
      <c r="A767" s="101">
        <v>43556</v>
      </c>
      <c r="B767" s="3">
        <f>'BETS.B-SE'!B769</f>
        <v>61.518180000000001</v>
      </c>
      <c r="C767" s="3">
        <f>'KIND-SE'!B769</f>
        <v>95.58</v>
      </c>
      <c r="D767" s="3">
        <f>'LEO-SE'!B769</f>
        <v>29.22</v>
      </c>
      <c r="E767" s="3">
        <f>'(OMXS30-OMX)'!B769</f>
        <v>1580.32606817433</v>
      </c>
    </row>
    <row r="768" spans="1:5" x14ac:dyDescent="0.3">
      <c r="A768" s="101">
        <v>43557</v>
      </c>
      <c r="B768" s="3">
        <f>'BETS.B-SE'!B770</f>
        <v>60.458702000000002</v>
      </c>
      <c r="C768" s="3">
        <f>'KIND-SE'!B770</f>
        <v>95.2</v>
      </c>
      <c r="D768" s="3">
        <f>'LEO-SE'!B770</f>
        <v>29</v>
      </c>
      <c r="E768" s="3">
        <f>'(OMXS30-OMX)'!B770</f>
        <v>1593.95305760159</v>
      </c>
    </row>
    <row r="769" spans="1:5" x14ac:dyDescent="0.3">
      <c r="A769" s="101">
        <v>43558</v>
      </c>
      <c r="B769" s="3">
        <f>'BETS.B-SE'!B771</f>
        <v>61.501089999999998</v>
      </c>
      <c r="C769" s="3">
        <f>'KIND-SE'!B771</f>
        <v>96.24</v>
      </c>
      <c r="D769" s="3">
        <f>'LEO-SE'!B771</f>
        <v>29.58</v>
      </c>
      <c r="E769" s="3">
        <f>'(OMXS30-OMX)'!B771</f>
        <v>1622.3786390821599</v>
      </c>
    </row>
    <row r="770" spans="1:5" x14ac:dyDescent="0.3">
      <c r="A770" s="101">
        <v>43559</v>
      </c>
      <c r="B770" s="3">
        <f>'BETS.B-SE'!B772</f>
        <v>62.287163</v>
      </c>
      <c r="C770" s="3">
        <f>'KIND-SE'!B772</f>
        <v>97</v>
      </c>
      <c r="D770" s="3">
        <f>'LEO-SE'!B772</f>
        <v>29.9</v>
      </c>
      <c r="E770" s="3">
        <f>'(OMXS30-OMX)'!B772</f>
        <v>1616.24459534069</v>
      </c>
    </row>
    <row r="771" spans="1:5" x14ac:dyDescent="0.3">
      <c r="A771" s="101">
        <v>43560</v>
      </c>
      <c r="B771" s="3">
        <f>'BETS.B-SE'!B773</f>
        <v>62.714362999999999</v>
      </c>
      <c r="C771" s="3">
        <f>'KIND-SE'!B773</f>
        <v>97.82</v>
      </c>
      <c r="D771" s="3">
        <f>'LEO-SE'!B773</f>
        <v>30.62</v>
      </c>
      <c r="E771" s="3">
        <f>'(OMXS30-OMX)'!B773</f>
        <v>1622.26641184458</v>
      </c>
    </row>
    <row r="772" spans="1:5" x14ac:dyDescent="0.3">
      <c r="A772" s="101">
        <v>43563</v>
      </c>
      <c r="B772" s="3">
        <f>'BETS.B-SE'!B774</f>
        <v>62.577652</v>
      </c>
      <c r="C772" s="3">
        <f>'KIND-SE'!B774</f>
        <v>95.84</v>
      </c>
      <c r="D772" s="3">
        <f>'LEO-SE'!B774</f>
        <v>29.05</v>
      </c>
      <c r="E772" s="3">
        <f>'(OMXS30-OMX)'!B774</f>
        <v>1624.51754842371</v>
      </c>
    </row>
    <row r="773" spans="1:5" x14ac:dyDescent="0.3">
      <c r="A773" s="101">
        <v>43564</v>
      </c>
      <c r="B773" s="3">
        <f>'BETS.B-SE'!B775</f>
        <v>61.569443</v>
      </c>
      <c r="C773" s="3">
        <f>'KIND-SE'!B775</f>
        <v>93.98</v>
      </c>
      <c r="D773" s="3">
        <f>'LEO-SE'!B775</f>
        <v>29.15</v>
      </c>
      <c r="E773" s="3">
        <f>'(OMXS30-OMX)'!B775</f>
        <v>1616.5555109706199</v>
      </c>
    </row>
    <row r="774" spans="1:5" x14ac:dyDescent="0.3">
      <c r="A774" s="101">
        <v>43565</v>
      </c>
      <c r="B774" s="3">
        <f>'BETS.B-SE'!B776</f>
        <v>61.689059999999998</v>
      </c>
      <c r="C774" s="3">
        <f>'KIND-SE'!B776</f>
        <v>94.16</v>
      </c>
      <c r="D774" s="3">
        <f>'LEO-SE'!B776</f>
        <v>29.02</v>
      </c>
      <c r="E774" s="3">
        <f>'(OMXS30-OMX)'!B776</f>
        <v>1628.5460257516499</v>
      </c>
    </row>
    <row r="775" spans="1:5" x14ac:dyDescent="0.3">
      <c r="A775" s="101">
        <v>43566</v>
      </c>
      <c r="B775" s="3">
        <f>'BETS.B-SE'!B777</f>
        <v>62.252980000000001</v>
      </c>
      <c r="C775" s="3">
        <f>'KIND-SE'!B777</f>
        <v>94.9</v>
      </c>
      <c r="D775" s="3">
        <f>'LEO-SE'!B777</f>
        <v>30.44</v>
      </c>
      <c r="E775" s="3">
        <f>'(OMXS30-OMX)'!B777</f>
        <v>1627.0276822785299</v>
      </c>
    </row>
    <row r="776" spans="1:5" x14ac:dyDescent="0.3">
      <c r="A776" s="101">
        <v>43567</v>
      </c>
      <c r="B776" s="3">
        <f>'BETS.B-SE'!B778</f>
        <v>64.098510000000005</v>
      </c>
      <c r="C776" s="3">
        <f>'KIND-SE'!B778</f>
        <v>96.3</v>
      </c>
      <c r="D776" s="3">
        <f>'LEO-SE'!B778</f>
        <v>32.92</v>
      </c>
      <c r="E776" s="3">
        <f>'(OMXS30-OMX)'!B778</f>
        <v>1641.2093293655</v>
      </c>
    </row>
    <row r="777" spans="1:5" x14ac:dyDescent="0.3">
      <c r="A777" s="101">
        <v>43570</v>
      </c>
      <c r="B777" s="3">
        <f>'BETS.B-SE'!B779</f>
        <v>61.518180000000001</v>
      </c>
      <c r="C777" s="3">
        <f>'KIND-SE'!B779</f>
        <v>94.2</v>
      </c>
      <c r="D777" s="3">
        <f>'LEO-SE'!B779</f>
        <v>29</v>
      </c>
      <c r="E777" s="3">
        <f>'(OMXS30-OMX)'!B779</f>
        <v>1642.6286098611899</v>
      </c>
    </row>
    <row r="778" spans="1:5" x14ac:dyDescent="0.3">
      <c r="A778" s="101">
        <v>43571</v>
      </c>
      <c r="B778" s="3">
        <f>'BETS.B-SE'!B780</f>
        <v>61.740326000000003</v>
      </c>
      <c r="C778" s="3">
        <f>'KIND-SE'!B780</f>
        <v>93.38</v>
      </c>
      <c r="D778" s="3">
        <f>'LEO-SE'!B780</f>
        <v>28.11</v>
      </c>
      <c r="E778" s="3">
        <f>'(OMXS30-OMX)'!B780</f>
        <v>1647.52289651212</v>
      </c>
    </row>
    <row r="779" spans="1:5" x14ac:dyDescent="0.3">
      <c r="A779" s="101">
        <v>43572</v>
      </c>
      <c r="B779" s="3">
        <f>'BETS.B-SE'!B781</f>
        <v>62.338417</v>
      </c>
      <c r="C779" s="3">
        <f>'KIND-SE'!B781</f>
        <v>91</v>
      </c>
      <c r="D779" s="3">
        <f>'LEO-SE'!B781</f>
        <v>27.52</v>
      </c>
      <c r="E779" s="3">
        <f>'(OMXS30-OMX)'!B781</f>
        <v>1660.14087759057</v>
      </c>
    </row>
    <row r="780" spans="1:5" x14ac:dyDescent="0.3">
      <c r="A780" s="101">
        <v>43573</v>
      </c>
      <c r="B780" s="3">
        <f>'BETS.B-SE'!B782</f>
        <v>62.6631</v>
      </c>
      <c r="C780" s="3">
        <f>'KIND-SE'!B782</f>
        <v>91.64</v>
      </c>
      <c r="D780" s="3">
        <f>'LEO-SE'!B782</f>
        <v>28.18</v>
      </c>
      <c r="E780" s="3">
        <f>'(OMXS30-OMX)'!B782</f>
        <v>1670.74395738308</v>
      </c>
    </row>
    <row r="781" spans="1:5" x14ac:dyDescent="0.3">
      <c r="A781" s="101">
        <v>43578</v>
      </c>
      <c r="B781" s="3">
        <f>'BETS.B-SE'!B783</f>
        <v>61.483997000000002</v>
      </c>
      <c r="C781" s="3">
        <f>'KIND-SE'!B783</f>
        <v>89.52</v>
      </c>
      <c r="D781" s="3">
        <f>'LEO-SE'!B783</f>
        <v>27.34</v>
      </c>
      <c r="E781" s="3">
        <f>'(OMXS30-OMX)'!B783</f>
        <v>1672.1797053108301</v>
      </c>
    </row>
    <row r="782" spans="1:5" x14ac:dyDescent="0.3">
      <c r="A782" s="101">
        <v>43579</v>
      </c>
      <c r="B782" s="3">
        <f>'BETS.B-SE'!B784</f>
        <v>59.023273000000003</v>
      </c>
      <c r="C782" s="3">
        <f>'KIND-SE'!B784</f>
        <v>81.56</v>
      </c>
      <c r="D782" s="3">
        <f>'LEO-SE'!B784</f>
        <v>25.25</v>
      </c>
      <c r="E782" s="3">
        <f>'(OMXS30-OMX)'!B784</f>
        <v>1680.71571882743</v>
      </c>
    </row>
    <row r="783" spans="1:5" x14ac:dyDescent="0.3">
      <c r="A783" s="101">
        <v>43580</v>
      </c>
      <c r="B783" s="3">
        <f>'BETS.B-SE'!B785</f>
        <v>61.261845000000001</v>
      </c>
      <c r="C783" s="3">
        <f>'KIND-SE'!B785</f>
        <v>81.08</v>
      </c>
      <c r="D783" s="3">
        <f>'LEO-SE'!B785</f>
        <v>26.18</v>
      </c>
      <c r="E783" s="3">
        <f>'(OMXS30-OMX)'!B785</f>
        <v>1689.41656967053</v>
      </c>
    </row>
    <row r="784" spans="1:5" x14ac:dyDescent="0.3">
      <c r="A784" s="101">
        <v>43581</v>
      </c>
      <c r="B784" s="3">
        <f>'BETS.B-SE'!B786</f>
        <v>61.996650000000002</v>
      </c>
      <c r="C784" s="3">
        <f>'KIND-SE'!B786</f>
        <v>80.02</v>
      </c>
      <c r="D784" s="3">
        <f>'LEO-SE'!B786</f>
        <v>25.91</v>
      </c>
      <c r="E784" s="3">
        <f>'(OMXS30-OMX)'!B786</f>
        <v>1689.03739376354</v>
      </c>
    </row>
    <row r="785" spans="1:5" x14ac:dyDescent="0.3">
      <c r="A785" s="101">
        <v>43584</v>
      </c>
      <c r="B785" s="3">
        <f>'BETS.B-SE'!B787</f>
        <v>62.714362999999999</v>
      </c>
      <c r="C785" s="3">
        <f>'KIND-SE'!B787</f>
        <v>80.680000000000007</v>
      </c>
      <c r="D785" s="3">
        <f>'LEO-SE'!B787</f>
        <v>25.71</v>
      </c>
      <c r="E785" s="3">
        <f>'(OMXS30-OMX)'!B787</f>
        <v>1693.3093859434</v>
      </c>
    </row>
    <row r="786" spans="1:5" x14ac:dyDescent="0.3">
      <c r="A786" s="101">
        <v>43585</v>
      </c>
      <c r="B786" s="3">
        <f>'BETS.B-SE'!B788</f>
        <v>61.586536000000002</v>
      </c>
      <c r="C786" s="3">
        <f>'KIND-SE'!B788</f>
        <v>82.8</v>
      </c>
      <c r="D786" s="3">
        <f>'LEO-SE'!B788</f>
        <v>25.88</v>
      </c>
      <c r="E786" s="3">
        <f>'(OMXS30-OMX)'!B788</f>
        <v>1676.14198891309</v>
      </c>
    </row>
    <row r="787" spans="1:5" x14ac:dyDescent="0.3">
      <c r="A787" s="101">
        <v>43587</v>
      </c>
      <c r="B787" s="3">
        <f>'BETS.B-SE'!B789</f>
        <v>61.535260000000001</v>
      </c>
      <c r="C787" s="3">
        <f>'KIND-SE'!B789</f>
        <v>83.14</v>
      </c>
      <c r="D787" s="3">
        <f>'LEO-SE'!B789</f>
        <v>31.58</v>
      </c>
      <c r="E787" s="3">
        <f>'(OMXS30-OMX)'!B789</f>
        <v>1665.4489481636799</v>
      </c>
    </row>
    <row r="788" spans="1:5" x14ac:dyDescent="0.3">
      <c r="A788" s="101">
        <v>43588</v>
      </c>
      <c r="B788" s="3">
        <f>'BETS.B-SE'!B790</f>
        <v>62.6631</v>
      </c>
      <c r="C788" s="3">
        <f>'KIND-SE'!B790</f>
        <v>82.84</v>
      </c>
      <c r="D788" s="3">
        <f>'LEO-SE'!B790</f>
        <v>34.32</v>
      </c>
      <c r="E788" s="3">
        <f>'(OMXS30-OMX)'!B790</f>
        <v>1672.3303255368601</v>
      </c>
    </row>
    <row r="789" spans="1:5" x14ac:dyDescent="0.3">
      <c r="A789" s="101">
        <v>43591</v>
      </c>
      <c r="B789" s="3">
        <f>'BETS.B-SE'!B791</f>
        <v>64.816230000000004</v>
      </c>
      <c r="C789" s="3">
        <f>'KIND-SE'!B791</f>
        <v>81.8</v>
      </c>
      <c r="D789" s="3">
        <f>'LEO-SE'!B791</f>
        <v>33.24</v>
      </c>
      <c r="E789" s="3">
        <f>'(OMXS30-OMX)'!B791</f>
        <v>1649.2200940916</v>
      </c>
    </row>
    <row r="790" spans="1:5" x14ac:dyDescent="0.3">
      <c r="A790" s="101">
        <v>43592</v>
      </c>
      <c r="B790" s="3">
        <f>'BETS.B-SE'!B792</f>
        <v>56.340397000000003</v>
      </c>
      <c r="C790" s="3">
        <f>'KIND-SE'!B792</f>
        <v>77.88</v>
      </c>
      <c r="D790" s="3">
        <f>'LEO-SE'!B792</f>
        <v>31.18</v>
      </c>
      <c r="E790" s="3">
        <f>'(OMXS30-OMX)'!B792</f>
        <v>1617.8485274035399</v>
      </c>
    </row>
    <row r="791" spans="1:5" x14ac:dyDescent="0.3">
      <c r="A791" s="101">
        <v>43593</v>
      </c>
      <c r="B791" s="3">
        <f>'BETS.B-SE'!B793</f>
        <v>55.930275000000002</v>
      </c>
      <c r="C791" s="3">
        <f>'KIND-SE'!B793</f>
        <v>78</v>
      </c>
      <c r="D791" s="3">
        <f>'LEO-SE'!B793</f>
        <v>31.35</v>
      </c>
      <c r="E791" s="3">
        <f>'(OMXS30-OMX)'!B793</f>
        <v>1623.3726413491499</v>
      </c>
    </row>
    <row r="792" spans="1:5" x14ac:dyDescent="0.3">
      <c r="A792" s="101">
        <v>43594</v>
      </c>
      <c r="B792" s="3">
        <f>'BETS.B-SE'!B794</f>
        <v>54.255614999999999</v>
      </c>
      <c r="C792" s="3">
        <f>'KIND-SE'!B794</f>
        <v>76.92</v>
      </c>
      <c r="D792" s="3">
        <f>'LEO-SE'!B794</f>
        <v>29.67</v>
      </c>
      <c r="E792" s="3">
        <f>'(OMXS30-OMX)'!B794</f>
        <v>1596.6942323271101</v>
      </c>
    </row>
    <row r="793" spans="1:5" x14ac:dyDescent="0.3">
      <c r="A793" s="101">
        <v>43595</v>
      </c>
      <c r="B793" s="3">
        <f>'BETS.B-SE'!B795</f>
        <v>54.614469999999997</v>
      </c>
      <c r="C793" s="3">
        <f>'KIND-SE'!B795</f>
        <v>76.7</v>
      </c>
      <c r="D793" s="3">
        <f>'LEO-SE'!B795</f>
        <v>30.08</v>
      </c>
      <c r="E793" s="3">
        <f>'(OMXS30-OMX)'!B795</f>
        <v>1603.3657264613701</v>
      </c>
    </row>
    <row r="794" spans="1:5" x14ac:dyDescent="0.3">
      <c r="A794" s="101">
        <v>43598</v>
      </c>
      <c r="B794" s="3">
        <f>'BETS.B-SE'!B796</f>
        <v>54.084732000000002</v>
      </c>
      <c r="C794" s="3">
        <f>'KIND-SE'!B796</f>
        <v>74.14</v>
      </c>
      <c r="D794" s="3">
        <f>'LEO-SE'!B796</f>
        <v>29</v>
      </c>
      <c r="E794" s="3">
        <f>'(OMXS30-OMX)'!B796</f>
        <v>1573.84280806574</v>
      </c>
    </row>
    <row r="795" spans="1:5" x14ac:dyDescent="0.3">
      <c r="A795" s="101">
        <v>43599</v>
      </c>
      <c r="B795" s="3">
        <f>'BETS.B-SE'!B797</f>
        <v>55.022404000000002</v>
      </c>
      <c r="C795" s="3">
        <f>'KIND-SE'!B797</f>
        <v>75.760000000000005</v>
      </c>
      <c r="D795" s="3">
        <f>'LEO-SE'!B797</f>
        <v>30.03</v>
      </c>
      <c r="E795" s="3">
        <f>'(OMXS30-OMX)'!B797</f>
        <v>1590.82196744515</v>
      </c>
    </row>
    <row r="796" spans="1:5" x14ac:dyDescent="0.3">
      <c r="A796" s="101">
        <v>43600</v>
      </c>
      <c r="B796" s="3">
        <f>'BETS.B-SE'!B798</f>
        <v>54.876742999999998</v>
      </c>
      <c r="C796" s="3">
        <f>'KIND-SE'!B798</f>
        <v>72.7</v>
      </c>
      <c r="D796" s="3">
        <f>'LEO-SE'!B798</f>
        <v>29.11</v>
      </c>
      <c r="E796" s="3">
        <f>'(OMXS30-OMX)'!B798</f>
        <v>1593.3203720343799</v>
      </c>
    </row>
    <row r="797" spans="1:5" x14ac:dyDescent="0.3">
      <c r="A797" s="101">
        <v>43601</v>
      </c>
      <c r="B797" s="3">
        <f>'BETS.B-SE'!B799</f>
        <v>55.149856999999997</v>
      </c>
      <c r="C797" s="3">
        <f>'KIND-SE'!B799</f>
        <v>73</v>
      </c>
      <c r="D797" s="3">
        <f>'LEO-SE'!B799</f>
        <v>28.85</v>
      </c>
      <c r="E797" s="3">
        <f>'(OMXS30-OMX)'!B799</f>
        <v>1615.3768044974699</v>
      </c>
    </row>
    <row r="798" spans="1:5" x14ac:dyDescent="0.3">
      <c r="A798" s="101">
        <v>43602</v>
      </c>
      <c r="B798" s="3">
        <f>'BETS.B-SE'!B800</f>
        <v>54.166663999999997</v>
      </c>
      <c r="C798" s="3">
        <f>'KIND-SE'!B800</f>
        <v>73.84</v>
      </c>
      <c r="D798" s="3">
        <f>'LEO-SE'!B800</f>
        <v>29.35</v>
      </c>
      <c r="E798" s="3">
        <f>'(OMXS30-OMX)'!B800</f>
        <v>1606.8569438060499</v>
      </c>
    </row>
    <row r="799" spans="1:5" x14ac:dyDescent="0.3">
      <c r="A799" s="101">
        <v>43605</v>
      </c>
      <c r="B799" s="3">
        <f>'BETS.B-SE'!B801</f>
        <v>53.711480000000002</v>
      </c>
      <c r="C799" s="3">
        <f>'KIND-SE'!B801</f>
        <v>72.58</v>
      </c>
      <c r="D799" s="3">
        <f>'LEO-SE'!B801</f>
        <v>30.06</v>
      </c>
      <c r="E799" s="3">
        <f>'(OMXS30-OMX)'!B801</f>
        <v>1588.89879399748</v>
      </c>
    </row>
    <row r="800" spans="1:5" x14ac:dyDescent="0.3">
      <c r="A800" s="101">
        <v>43606</v>
      </c>
      <c r="B800" s="3">
        <f>'BETS.B-SE'!B802</f>
        <v>55.441173999999997</v>
      </c>
      <c r="C800" s="3">
        <f>'KIND-SE'!B802</f>
        <v>73.540000000000006</v>
      </c>
      <c r="D800" s="3">
        <f>'LEO-SE'!B802</f>
        <v>30.3</v>
      </c>
      <c r="E800" s="3">
        <f>'(OMXS30-OMX)'!B802</f>
        <v>1602.9100363580401</v>
      </c>
    </row>
    <row r="801" spans="1:5" x14ac:dyDescent="0.3">
      <c r="A801" s="101">
        <v>43607</v>
      </c>
      <c r="B801" s="3">
        <f>'BETS.B-SE'!B803</f>
        <v>55.623240000000003</v>
      </c>
      <c r="C801" s="3">
        <f>'KIND-SE'!B803</f>
        <v>72.22</v>
      </c>
      <c r="D801" s="3">
        <f>'LEO-SE'!B803</f>
        <v>29.52</v>
      </c>
      <c r="E801" s="3">
        <f>'(OMXS30-OMX)'!B803</f>
        <v>1595.64083126681</v>
      </c>
    </row>
    <row r="802" spans="1:5" x14ac:dyDescent="0.3">
      <c r="A802" s="101">
        <v>43608</v>
      </c>
      <c r="B802" s="3">
        <f>'BETS.B-SE'!B804</f>
        <v>55.077025999999996</v>
      </c>
      <c r="C802" s="3">
        <f>'KIND-SE'!B804</f>
        <v>71.459999999999994</v>
      </c>
      <c r="D802" s="3">
        <f>'LEO-SE'!B804</f>
        <v>29.78</v>
      </c>
      <c r="E802" s="3">
        <f>'(OMXS30-OMX)'!B804</f>
        <v>1561.1665050691499</v>
      </c>
    </row>
    <row r="803" spans="1:5" x14ac:dyDescent="0.3">
      <c r="A803" s="101">
        <v>43609</v>
      </c>
      <c r="B803" s="3">
        <f>'BETS.B-SE'!B805</f>
        <v>55.259099999999997</v>
      </c>
      <c r="C803" s="3">
        <f>'KIND-SE'!B805</f>
        <v>71.319999999999993</v>
      </c>
      <c r="D803" s="3">
        <f>'LEO-SE'!B805</f>
        <v>29.96</v>
      </c>
      <c r="E803" s="3">
        <f>'(OMXS30-OMX)'!B805</f>
        <v>1571.5155216394801</v>
      </c>
    </row>
    <row r="804" spans="1:5" x14ac:dyDescent="0.3">
      <c r="A804" s="101">
        <v>43612</v>
      </c>
      <c r="B804" s="3">
        <f>'BETS.B-SE'!B806</f>
        <v>54.803919999999998</v>
      </c>
      <c r="C804" s="3">
        <f>'KIND-SE'!B806</f>
        <v>72.680000000000007</v>
      </c>
      <c r="D804" s="3">
        <f>'LEO-SE'!B806</f>
        <v>30.4</v>
      </c>
      <c r="E804" s="3">
        <f>'(OMXS30-OMX)'!B806</f>
        <v>1568.23242620571</v>
      </c>
    </row>
    <row r="805" spans="1:5" x14ac:dyDescent="0.3">
      <c r="A805" s="101">
        <v>43613</v>
      </c>
      <c r="B805" s="3">
        <f>'BETS.B-SE'!B807</f>
        <v>55.805317000000002</v>
      </c>
      <c r="C805" s="3">
        <f>'KIND-SE'!B807</f>
        <v>72.3</v>
      </c>
      <c r="D805" s="3">
        <f>'LEO-SE'!B807</f>
        <v>30.67</v>
      </c>
      <c r="E805" s="3">
        <f>'(OMXS30-OMX)'!B807</f>
        <v>1565.1151733854299</v>
      </c>
    </row>
    <row r="806" spans="1:5" x14ac:dyDescent="0.3">
      <c r="A806" s="101">
        <v>43614</v>
      </c>
      <c r="B806" s="3">
        <f>'BETS.B-SE'!B808</f>
        <v>55.805317000000002</v>
      </c>
      <c r="C806" s="3">
        <f>'KIND-SE'!B808</f>
        <v>72.099999999999994</v>
      </c>
      <c r="D806" s="3">
        <f>'LEO-SE'!B808</f>
        <v>29.85</v>
      </c>
      <c r="E806" s="3">
        <f>'(OMXS30-OMX)'!B808</f>
        <v>1538.7491298351599</v>
      </c>
    </row>
    <row r="807" spans="1:5" x14ac:dyDescent="0.3">
      <c r="A807" s="101">
        <v>43616</v>
      </c>
      <c r="B807" s="3">
        <f>'BETS.B-SE'!B809</f>
        <v>54.621845</v>
      </c>
      <c r="C807" s="3">
        <f>'KIND-SE'!B809</f>
        <v>74</v>
      </c>
      <c r="D807" s="3">
        <f>'LEO-SE'!B809</f>
        <v>30.37</v>
      </c>
      <c r="E807" s="3">
        <f>'(OMXS30-OMX)'!B809</f>
        <v>1510.4616374306099</v>
      </c>
    </row>
    <row r="808" spans="1:5" x14ac:dyDescent="0.3">
      <c r="A808" s="101">
        <v>43619</v>
      </c>
      <c r="B808" s="3">
        <f>'BETS.B-SE'!B810</f>
        <v>53.893554999999999</v>
      </c>
      <c r="C808" s="3">
        <f>'KIND-SE'!B810</f>
        <v>72.739999999999995</v>
      </c>
      <c r="D808" s="3">
        <f>'LEO-SE'!B810</f>
        <v>30.22</v>
      </c>
      <c r="E808" s="3">
        <f>'(OMXS30-OMX)'!B810</f>
        <v>1518.2327548649901</v>
      </c>
    </row>
    <row r="809" spans="1:5" x14ac:dyDescent="0.3">
      <c r="A809" s="101">
        <v>43620</v>
      </c>
      <c r="B809" s="3">
        <f>'BETS.B-SE'!B811</f>
        <v>55.623240000000003</v>
      </c>
      <c r="C809" s="3">
        <f>'KIND-SE'!B811</f>
        <v>79.239999999999995</v>
      </c>
      <c r="D809" s="3">
        <f>'LEO-SE'!B811</f>
        <v>31.9</v>
      </c>
      <c r="E809" s="3">
        <f>'(OMXS30-OMX)'!B811</f>
        <v>1537.3067312369401</v>
      </c>
    </row>
    <row r="810" spans="1:5" x14ac:dyDescent="0.3">
      <c r="A810" s="101">
        <v>43621</v>
      </c>
      <c r="B810" s="3">
        <f>'BETS.B-SE'!B812</f>
        <v>55.532209999999999</v>
      </c>
      <c r="C810" s="3">
        <f>'KIND-SE'!B812</f>
        <v>78.94</v>
      </c>
      <c r="D810" s="3">
        <f>'LEO-SE'!B812</f>
        <v>32.4</v>
      </c>
      <c r="E810" s="3">
        <f>'(OMXS30-OMX)'!B812</f>
        <v>1542.0032945043299</v>
      </c>
    </row>
    <row r="811" spans="1:5" x14ac:dyDescent="0.3">
      <c r="A811" s="101">
        <v>43623</v>
      </c>
      <c r="B811" s="3">
        <f>'BETS.B-SE'!B813</f>
        <v>54.803919999999998</v>
      </c>
      <c r="C811" s="3">
        <f>'KIND-SE'!B813</f>
        <v>79.3</v>
      </c>
      <c r="D811" s="3">
        <f>'LEO-SE'!B813</f>
        <v>31.84</v>
      </c>
      <c r="E811" s="3">
        <f>'(OMXS30-OMX)'!B813</f>
        <v>1566.13583210721</v>
      </c>
    </row>
    <row r="812" spans="1:5" x14ac:dyDescent="0.3">
      <c r="A812" s="101">
        <v>43626</v>
      </c>
      <c r="B812" s="3">
        <f>'BETS.B-SE'!B814</f>
        <v>55.259099999999997</v>
      </c>
      <c r="C812" s="3">
        <f>'KIND-SE'!B814</f>
        <v>79.66</v>
      </c>
      <c r="D812" s="3">
        <f>'LEO-SE'!B814</f>
        <v>32.64</v>
      </c>
      <c r="E812" s="3">
        <f>'(OMXS30-OMX)'!B814</f>
        <v>1574.4838593756001</v>
      </c>
    </row>
    <row r="813" spans="1:5" x14ac:dyDescent="0.3">
      <c r="A813" s="101">
        <v>43627</v>
      </c>
      <c r="B813" s="3">
        <f>'BETS.B-SE'!B815</f>
        <v>54.894955000000003</v>
      </c>
      <c r="C813" s="3">
        <f>'KIND-SE'!B815</f>
        <v>80</v>
      </c>
      <c r="D813" s="3">
        <f>'LEO-SE'!B815</f>
        <v>32.619999999999997</v>
      </c>
      <c r="E813" s="3">
        <f>'(OMXS30-OMX)'!B815</f>
        <v>1593.36282912045</v>
      </c>
    </row>
    <row r="814" spans="1:5" x14ac:dyDescent="0.3">
      <c r="A814" s="101">
        <v>43628</v>
      </c>
      <c r="B814" s="3">
        <f>'BETS.B-SE'!B816</f>
        <v>54.075626</v>
      </c>
      <c r="C814" s="3">
        <f>'KIND-SE'!B816</f>
        <v>78.7</v>
      </c>
      <c r="D814" s="3">
        <f>'LEO-SE'!B816</f>
        <v>32.68</v>
      </c>
      <c r="E814" s="3">
        <f>'(OMXS30-OMX)'!B816</f>
        <v>1593.59848263616</v>
      </c>
    </row>
    <row r="815" spans="1:5" x14ac:dyDescent="0.3">
      <c r="A815" s="101">
        <v>43629</v>
      </c>
      <c r="B815" s="3">
        <f>'BETS.B-SE'!B817</f>
        <v>54.348736000000002</v>
      </c>
      <c r="C815" s="3">
        <f>'KIND-SE'!B817</f>
        <v>79</v>
      </c>
      <c r="D815" s="3">
        <f>'LEO-SE'!B817</f>
        <v>32.47</v>
      </c>
      <c r="E815" s="3">
        <f>'(OMXS30-OMX)'!B817</f>
        <v>1598.11728697699</v>
      </c>
    </row>
    <row r="816" spans="1:5" x14ac:dyDescent="0.3">
      <c r="A816" s="101">
        <v>43630</v>
      </c>
      <c r="B816" s="3">
        <f>'BETS.B-SE'!B818</f>
        <v>54.530810000000002</v>
      </c>
      <c r="C816" s="3">
        <f>'KIND-SE'!B818</f>
        <v>77.900000000000006</v>
      </c>
      <c r="D816" s="3">
        <f>'LEO-SE'!B818</f>
        <v>31.9</v>
      </c>
      <c r="E816" s="3">
        <f>'(OMXS30-OMX)'!B818</f>
        <v>1589.6021983550499</v>
      </c>
    </row>
    <row r="817" spans="1:5" x14ac:dyDescent="0.3">
      <c r="A817" s="101">
        <v>43633</v>
      </c>
      <c r="B817" s="3">
        <f>'BETS.B-SE'!B819</f>
        <v>53.984591999999999</v>
      </c>
      <c r="C817" s="3">
        <f>'KIND-SE'!B819</f>
        <v>75.98</v>
      </c>
      <c r="D817" s="3">
        <f>'LEO-SE'!B819</f>
        <v>30.38</v>
      </c>
      <c r="E817" s="3">
        <f>'(OMXS30-OMX)'!B819</f>
        <v>1586.52605060016</v>
      </c>
    </row>
    <row r="818" spans="1:5" x14ac:dyDescent="0.3">
      <c r="A818" s="101">
        <v>43634</v>
      </c>
      <c r="B818" s="3">
        <f>'BETS.B-SE'!B820</f>
        <v>53.893554999999999</v>
      </c>
      <c r="C818" s="3">
        <f>'KIND-SE'!B820</f>
        <v>75.8</v>
      </c>
      <c r="D818" s="3">
        <f>'LEO-SE'!B820</f>
        <v>30.27</v>
      </c>
      <c r="E818" s="3">
        <f>'(OMXS30-OMX)'!B820</f>
        <v>1609.4322038263299</v>
      </c>
    </row>
    <row r="819" spans="1:5" x14ac:dyDescent="0.3">
      <c r="A819" s="101">
        <v>43635</v>
      </c>
      <c r="B819" s="3">
        <f>'BETS.B-SE'!B821</f>
        <v>53.620449999999998</v>
      </c>
      <c r="C819" s="3">
        <f>'KIND-SE'!B821</f>
        <v>75.94</v>
      </c>
      <c r="D819" s="3">
        <f>'LEO-SE'!B821</f>
        <v>31.11</v>
      </c>
      <c r="E819" s="3">
        <f>'(OMXS30-OMX)'!B821</f>
        <v>1612.39920557346</v>
      </c>
    </row>
    <row r="820" spans="1:5" x14ac:dyDescent="0.3">
      <c r="A820" s="101">
        <v>43636</v>
      </c>
      <c r="B820" s="3">
        <f>'BETS.B-SE'!B822</f>
        <v>52.254899999999999</v>
      </c>
      <c r="C820" s="3">
        <f>'KIND-SE'!B822</f>
        <v>76.459999999999994</v>
      </c>
      <c r="D820" s="3">
        <f>'LEO-SE'!B822</f>
        <v>32.14</v>
      </c>
      <c r="E820" s="3">
        <f>'(OMXS30-OMX)'!B822</f>
        <v>1628.2930804314201</v>
      </c>
    </row>
    <row r="821" spans="1:5" x14ac:dyDescent="0.3">
      <c r="A821" s="101">
        <v>43640</v>
      </c>
      <c r="B821" s="3">
        <f>'BETS.B-SE'!B823</f>
        <v>51.071426000000002</v>
      </c>
      <c r="C821" s="3">
        <f>'KIND-SE'!B823</f>
        <v>74.94</v>
      </c>
      <c r="D821" s="3">
        <f>'LEO-SE'!B823</f>
        <v>31.42</v>
      </c>
      <c r="E821" s="3">
        <f>'(OMXS30-OMX)'!B823</f>
        <v>1610.9412284419</v>
      </c>
    </row>
    <row r="822" spans="1:5" x14ac:dyDescent="0.3">
      <c r="A822" s="101">
        <v>43641</v>
      </c>
      <c r="B822" s="3">
        <f>'BETS.B-SE'!B824</f>
        <v>51.253498</v>
      </c>
      <c r="C822" s="3">
        <f>'KIND-SE'!B824</f>
        <v>75</v>
      </c>
      <c r="D822" s="3">
        <f>'LEO-SE'!B824</f>
        <v>34.119999999999997</v>
      </c>
      <c r="E822" s="3">
        <f>'(OMXS30-OMX)'!B824</f>
        <v>1607.29389071728</v>
      </c>
    </row>
    <row r="823" spans="1:5" x14ac:dyDescent="0.3">
      <c r="A823" s="101">
        <v>43642</v>
      </c>
      <c r="B823" s="3">
        <f>'BETS.B-SE'!B825</f>
        <v>51.617645000000003</v>
      </c>
      <c r="C823" s="3">
        <f>'KIND-SE'!B825</f>
        <v>76</v>
      </c>
      <c r="D823" s="3">
        <f>'LEO-SE'!B825</f>
        <v>34.54</v>
      </c>
      <c r="E823" s="3">
        <f>'(OMXS30-OMX)'!B825</f>
        <v>1604.22740203589</v>
      </c>
    </row>
    <row r="824" spans="1:5" x14ac:dyDescent="0.3">
      <c r="A824" s="101">
        <v>43643</v>
      </c>
      <c r="B824" s="3">
        <f>'BETS.B-SE'!B826</f>
        <v>50.98039</v>
      </c>
      <c r="C824" s="3">
        <f>'KIND-SE'!B826</f>
        <v>77.28</v>
      </c>
      <c r="D824" s="3">
        <f>'LEO-SE'!B826</f>
        <v>36.270000000000003</v>
      </c>
      <c r="E824" s="3">
        <f>'(OMXS30-OMX)'!B826</f>
        <v>1616.93599741668</v>
      </c>
    </row>
    <row r="825" spans="1:5" x14ac:dyDescent="0.3">
      <c r="A825" s="101">
        <v>43644</v>
      </c>
      <c r="B825" s="3">
        <f>'BETS.B-SE'!B827</f>
        <v>51.708680000000001</v>
      </c>
      <c r="C825" s="3">
        <f>'KIND-SE'!B827</f>
        <v>78.760000000000005</v>
      </c>
      <c r="D825" s="3">
        <f>'LEO-SE'!B827</f>
        <v>37.08</v>
      </c>
      <c r="E825" s="3">
        <f>'(OMXS30-OMX)'!B827</f>
        <v>1622.43045870473</v>
      </c>
    </row>
    <row r="826" spans="1:5" x14ac:dyDescent="0.3">
      <c r="A826" s="101">
        <v>43647</v>
      </c>
      <c r="B826" s="3">
        <f>'BETS.B-SE'!B828</f>
        <v>53.347335999999999</v>
      </c>
      <c r="C826" s="3">
        <f>'KIND-SE'!B828</f>
        <v>78.48</v>
      </c>
      <c r="D826" s="3">
        <f>'LEO-SE'!B828</f>
        <v>37</v>
      </c>
      <c r="E826" s="3">
        <f>'(OMXS30-OMX)'!B828</f>
        <v>1641.9971608021999</v>
      </c>
    </row>
    <row r="827" spans="1:5" x14ac:dyDescent="0.3">
      <c r="A827" s="101">
        <v>43648</v>
      </c>
      <c r="B827" s="3">
        <f>'BETS.B-SE'!B829</f>
        <v>52.528008</v>
      </c>
      <c r="C827" s="3">
        <f>'KIND-SE'!B829</f>
        <v>77.599999999999994</v>
      </c>
      <c r="D827" s="3">
        <f>'LEO-SE'!B829</f>
        <v>37.659999999999997</v>
      </c>
      <c r="E827" s="3">
        <f>'(OMXS30-OMX)'!B829</f>
        <v>1647.01864962231</v>
      </c>
    </row>
    <row r="828" spans="1:5" x14ac:dyDescent="0.3">
      <c r="A828" s="101">
        <v>43649</v>
      </c>
      <c r="B828" s="3">
        <f>'BETS.B-SE'!B830</f>
        <v>53.438374000000003</v>
      </c>
      <c r="C828" s="3">
        <f>'KIND-SE'!B830</f>
        <v>79.98</v>
      </c>
      <c r="D828" s="3">
        <f>'LEO-SE'!B830</f>
        <v>37.5</v>
      </c>
      <c r="E828" s="3">
        <f>'(OMXS30-OMX)'!B830</f>
        <v>1648.8405038195899</v>
      </c>
    </row>
    <row r="829" spans="1:5" x14ac:dyDescent="0.3">
      <c r="A829" s="101">
        <v>43650</v>
      </c>
      <c r="B829" s="3">
        <f>'BETS.B-SE'!B831</f>
        <v>52.710082999999997</v>
      </c>
      <c r="C829" s="3">
        <f>'KIND-SE'!B831</f>
        <v>80.180000000000007</v>
      </c>
      <c r="D829" s="3">
        <f>'LEO-SE'!B831</f>
        <v>37.380000000000003</v>
      </c>
      <c r="E829" s="3">
        <f>'(OMXS30-OMX)'!B831</f>
        <v>1652.24977737206</v>
      </c>
    </row>
    <row r="830" spans="1:5" x14ac:dyDescent="0.3">
      <c r="A830" s="101">
        <v>43651</v>
      </c>
      <c r="B830" s="3">
        <f>'BETS.B-SE'!B832</f>
        <v>52.436973999999999</v>
      </c>
      <c r="C830" s="3">
        <f>'KIND-SE'!B832</f>
        <v>79.62</v>
      </c>
      <c r="D830" s="3">
        <f>'LEO-SE'!B832</f>
        <v>37.79</v>
      </c>
      <c r="E830" s="3">
        <f>'(OMXS30-OMX)'!B832</f>
        <v>1634.94276157014</v>
      </c>
    </row>
    <row r="831" spans="1:5" x14ac:dyDescent="0.3">
      <c r="A831" s="101">
        <v>43654</v>
      </c>
      <c r="B831" s="3">
        <f>'BETS.B-SE'!B833</f>
        <v>52.528008</v>
      </c>
      <c r="C831" s="3">
        <f>'KIND-SE'!B833</f>
        <v>80.98</v>
      </c>
      <c r="D831" s="3">
        <f>'LEO-SE'!B833</f>
        <v>38.56</v>
      </c>
      <c r="E831" s="3">
        <f>'(OMXS30-OMX)'!B833</f>
        <v>1642.06822829669</v>
      </c>
    </row>
    <row r="832" spans="1:5" x14ac:dyDescent="0.3">
      <c r="A832" s="101">
        <v>43655</v>
      </c>
      <c r="B832" s="3">
        <f>'BETS.B-SE'!B834</f>
        <v>52.528008</v>
      </c>
      <c r="C832" s="3">
        <f>'KIND-SE'!B834</f>
        <v>80.58</v>
      </c>
      <c r="D832" s="3">
        <f>'LEO-SE'!B834</f>
        <v>37.56</v>
      </c>
      <c r="E832" s="3">
        <f>'(OMXS30-OMX)'!B834</f>
        <v>1630.87982139316</v>
      </c>
    </row>
    <row r="833" spans="1:5" x14ac:dyDescent="0.3">
      <c r="A833" s="101">
        <v>43656</v>
      </c>
      <c r="B833" s="3">
        <f>'BETS.B-SE'!B835</f>
        <v>53.165264000000001</v>
      </c>
      <c r="C833" s="3">
        <f>'KIND-SE'!B835</f>
        <v>81.739999999999995</v>
      </c>
      <c r="D833" s="3">
        <f>'LEO-SE'!B835</f>
        <v>37.9</v>
      </c>
      <c r="E833" s="3">
        <f>'(OMXS30-OMX)'!B835</f>
        <v>1622.4474358393099</v>
      </c>
    </row>
    <row r="834" spans="1:5" x14ac:dyDescent="0.3">
      <c r="A834" s="101">
        <v>43657</v>
      </c>
      <c r="B834" s="3">
        <f>'BETS.B-SE'!B836</f>
        <v>52.619045</v>
      </c>
      <c r="C834" s="3">
        <f>'KIND-SE'!B836</f>
        <v>81</v>
      </c>
      <c r="D834" s="3">
        <f>'LEO-SE'!B836</f>
        <v>37.86</v>
      </c>
      <c r="E834" s="3">
        <f>'(OMXS30-OMX)'!B836</f>
        <v>1613.2053659497001</v>
      </c>
    </row>
    <row r="835" spans="1:5" x14ac:dyDescent="0.3">
      <c r="A835" s="101">
        <v>43658</v>
      </c>
      <c r="B835" s="3">
        <f>'BETS.B-SE'!B837</f>
        <v>48.704479999999997</v>
      </c>
      <c r="C835" s="3">
        <f>'KIND-SE'!B837</f>
        <v>80.94</v>
      </c>
      <c r="D835" s="3">
        <f>'LEO-SE'!B837</f>
        <v>37.909999999999997</v>
      </c>
      <c r="E835" s="3">
        <f>'(OMXS30-OMX)'!B837</f>
        <v>1625.61563153308</v>
      </c>
    </row>
    <row r="836" spans="1:5" x14ac:dyDescent="0.3">
      <c r="A836" s="101">
        <v>43661</v>
      </c>
      <c r="B836" s="3">
        <f>'BETS.B-SE'!B838</f>
        <v>51.344535999999998</v>
      </c>
      <c r="C836" s="3">
        <f>'KIND-SE'!B838</f>
        <v>82.4</v>
      </c>
      <c r="D836" s="3">
        <f>'LEO-SE'!B838</f>
        <v>37.57</v>
      </c>
      <c r="E836" s="3">
        <f>'(OMXS30-OMX)'!B838</f>
        <v>1632.90573179486</v>
      </c>
    </row>
    <row r="837" spans="1:5" x14ac:dyDescent="0.3">
      <c r="A837" s="101">
        <v>43662</v>
      </c>
      <c r="B837" s="3">
        <f>'BETS.B-SE'!B839</f>
        <v>51.526603999999999</v>
      </c>
      <c r="C837" s="3">
        <f>'KIND-SE'!B839</f>
        <v>82.42</v>
      </c>
      <c r="D837" s="3">
        <f>'LEO-SE'!B839</f>
        <v>37.61</v>
      </c>
      <c r="E837" s="3">
        <f>'(OMXS30-OMX)'!B839</f>
        <v>1630.5674504777801</v>
      </c>
    </row>
    <row r="838" spans="1:5" x14ac:dyDescent="0.3">
      <c r="A838" s="101">
        <v>43663</v>
      </c>
      <c r="B838" s="3">
        <f>'BETS.B-SE'!B840</f>
        <v>51.617645000000003</v>
      </c>
      <c r="C838" s="3">
        <f>'KIND-SE'!B840</f>
        <v>83.18</v>
      </c>
      <c r="D838" s="3">
        <f>'LEO-SE'!B840</f>
        <v>37.43</v>
      </c>
      <c r="E838" s="3">
        <f>'(OMXS30-OMX)'!B840</f>
        <v>1598.0607305598101</v>
      </c>
    </row>
    <row r="839" spans="1:5" x14ac:dyDescent="0.3">
      <c r="A839" s="101">
        <v>43664</v>
      </c>
      <c r="B839" s="3">
        <f>'BETS.B-SE'!B841</f>
        <v>51.799720000000001</v>
      </c>
      <c r="C839" s="3">
        <f>'KIND-SE'!B841</f>
        <v>81.7</v>
      </c>
      <c r="D839" s="3">
        <f>'LEO-SE'!B841</f>
        <v>37.340000000000003</v>
      </c>
      <c r="E839" s="3">
        <f>'(OMXS30-OMX)'!B841</f>
        <v>1577.4074078517001</v>
      </c>
    </row>
    <row r="840" spans="1:5" x14ac:dyDescent="0.3">
      <c r="A840" s="101">
        <v>43665</v>
      </c>
      <c r="B840" s="3">
        <f>'BETS.B-SE'!B842</f>
        <v>52.528008</v>
      </c>
      <c r="C840" s="3">
        <f>'KIND-SE'!B842</f>
        <v>82.7</v>
      </c>
      <c r="D840" s="3">
        <f>'LEO-SE'!B842</f>
        <v>38.06</v>
      </c>
      <c r="E840" s="3">
        <f>'(OMXS30-OMX)'!B842</f>
        <v>1605.4192974631301</v>
      </c>
    </row>
    <row r="841" spans="1:5" x14ac:dyDescent="0.3">
      <c r="A841" s="101">
        <v>43668</v>
      </c>
      <c r="B841" s="3">
        <f>'BETS.B-SE'!B843</f>
        <v>49.341732</v>
      </c>
      <c r="C841" s="3">
        <f>'KIND-SE'!B843</f>
        <v>83.46</v>
      </c>
      <c r="D841" s="3">
        <f>'LEO-SE'!B843</f>
        <v>39.81</v>
      </c>
      <c r="E841" s="3">
        <f>'(OMXS30-OMX)'!B843</f>
        <v>1600.87606499392</v>
      </c>
    </row>
    <row r="842" spans="1:5" x14ac:dyDescent="0.3">
      <c r="A842" s="101">
        <v>43669</v>
      </c>
      <c r="B842" s="3">
        <f>'BETS.B-SE'!B844</f>
        <v>51.253498</v>
      </c>
      <c r="C842" s="3">
        <f>'KIND-SE'!B844</f>
        <v>83</v>
      </c>
      <c r="D842" s="3">
        <f>'LEO-SE'!B844</f>
        <v>40.19</v>
      </c>
      <c r="E842" s="3">
        <f>'(OMXS30-OMX)'!B844</f>
        <v>1624.7666528136699</v>
      </c>
    </row>
    <row r="843" spans="1:5" x14ac:dyDescent="0.3">
      <c r="A843" s="101">
        <v>43670</v>
      </c>
      <c r="B843" s="3">
        <f>'BETS.B-SE'!B845</f>
        <v>49.068626000000002</v>
      </c>
      <c r="C843" s="3">
        <f>'KIND-SE'!B845</f>
        <v>60.84</v>
      </c>
      <c r="D843" s="3">
        <f>'LEO-SE'!B845</f>
        <v>38</v>
      </c>
      <c r="E843" s="3">
        <f>'(OMXS30-OMX)'!B845</f>
        <v>1613.05947977548</v>
      </c>
    </row>
    <row r="844" spans="1:5" x14ac:dyDescent="0.3">
      <c r="A844" s="101">
        <v>43671</v>
      </c>
      <c r="B844" s="3">
        <f>'BETS.B-SE'!B846</f>
        <v>47.885150000000003</v>
      </c>
      <c r="C844" s="3">
        <f>'KIND-SE'!B846</f>
        <v>58.24</v>
      </c>
      <c r="D844" s="3">
        <f>'LEO-SE'!B846</f>
        <v>37.5</v>
      </c>
      <c r="E844" s="3">
        <f>'(OMXS30-OMX)'!B846</f>
        <v>1607.20141220344</v>
      </c>
    </row>
    <row r="845" spans="1:5" x14ac:dyDescent="0.3">
      <c r="A845" s="101">
        <v>43672</v>
      </c>
      <c r="B845" s="3">
        <f>'BETS.B-SE'!B847</f>
        <v>49.523808000000002</v>
      </c>
      <c r="C845" s="3">
        <f>'KIND-SE'!B847</f>
        <v>59</v>
      </c>
      <c r="D845" s="3">
        <f>'LEO-SE'!B847</f>
        <v>38.24</v>
      </c>
      <c r="E845" s="3">
        <f>'(OMXS30-OMX)'!B847</f>
        <v>1610.6393962868201</v>
      </c>
    </row>
    <row r="846" spans="1:5" x14ac:dyDescent="0.3">
      <c r="A846" s="101">
        <v>43675</v>
      </c>
      <c r="B846" s="3">
        <f>'BETS.B-SE'!B848</f>
        <v>48.522404000000002</v>
      </c>
      <c r="C846" s="3">
        <f>'KIND-SE'!B848</f>
        <v>58.06</v>
      </c>
      <c r="D846" s="3">
        <f>'LEO-SE'!B848</f>
        <v>38.17</v>
      </c>
      <c r="E846" s="3">
        <f>'(OMXS30-OMX)'!B848</f>
        <v>1614.30020484223</v>
      </c>
    </row>
    <row r="847" spans="1:5" x14ac:dyDescent="0.3">
      <c r="A847" s="101">
        <v>43676</v>
      </c>
      <c r="B847" s="3">
        <f>'BETS.B-SE'!B849</f>
        <v>47.703082999999999</v>
      </c>
      <c r="C847" s="3">
        <f>'KIND-SE'!B849</f>
        <v>58.12</v>
      </c>
      <c r="D847" s="3">
        <f>'LEO-SE'!B849</f>
        <v>37.89</v>
      </c>
      <c r="E847" s="3">
        <f>'(OMXS30-OMX)'!B849</f>
        <v>1600.25903275819</v>
      </c>
    </row>
    <row r="848" spans="1:5" x14ac:dyDescent="0.3">
      <c r="A848" s="101">
        <v>43677</v>
      </c>
      <c r="B848" s="3">
        <f>'BETS.B-SE'!B850</f>
        <v>46.701680000000003</v>
      </c>
      <c r="C848" s="3">
        <f>'KIND-SE'!B850</f>
        <v>59.5</v>
      </c>
      <c r="D848" s="3">
        <f>'LEO-SE'!B850</f>
        <v>38</v>
      </c>
      <c r="E848" s="3">
        <f>'(OMXS30-OMX)'!B850</f>
        <v>1599.7752099946599</v>
      </c>
    </row>
    <row r="849" spans="1:5" x14ac:dyDescent="0.3">
      <c r="A849" s="101">
        <v>43678</v>
      </c>
      <c r="B849" s="3">
        <f>'BETS.B-SE'!B851</f>
        <v>46.064422999999998</v>
      </c>
      <c r="C849" s="3">
        <f>'KIND-SE'!B851</f>
        <v>61.04</v>
      </c>
      <c r="D849" s="3">
        <f>'LEO-SE'!B851</f>
        <v>38.32</v>
      </c>
      <c r="E849" s="3">
        <f>'(OMXS30-OMX)'!B851</f>
        <v>1612.90752968228</v>
      </c>
    </row>
    <row r="850" spans="1:5" x14ac:dyDescent="0.3">
      <c r="A850" s="101">
        <v>43679</v>
      </c>
      <c r="B850" s="3">
        <f>'BETS.B-SE'!B852</f>
        <v>45.290615000000003</v>
      </c>
      <c r="C850" s="3">
        <f>'KIND-SE'!B852</f>
        <v>60.78</v>
      </c>
      <c r="D850" s="3">
        <f>'LEO-SE'!B852</f>
        <v>37.5</v>
      </c>
      <c r="E850" s="3">
        <f>'(OMXS30-OMX)'!B852</f>
        <v>1568.7025161920001</v>
      </c>
    </row>
    <row r="851" spans="1:5" x14ac:dyDescent="0.3">
      <c r="A851" s="101">
        <v>43682</v>
      </c>
      <c r="B851" s="3">
        <f>'BETS.B-SE'!B853</f>
        <v>44.289214999999999</v>
      </c>
      <c r="C851" s="3">
        <f>'KIND-SE'!B853</f>
        <v>57.5</v>
      </c>
      <c r="D851" s="3">
        <f>'LEO-SE'!B853</f>
        <v>36.71</v>
      </c>
      <c r="E851" s="3">
        <f>'(OMXS30-OMX)'!B853</f>
        <v>1535.09660733089</v>
      </c>
    </row>
    <row r="852" spans="1:5" x14ac:dyDescent="0.3">
      <c r="A852" s="101">
        <v>43683</v>
      </c>
      <c r="B852" s="3">
        <f>'BETS.B-SE'!B854</f>
        <v>43.970585</v>
      </c>
      <c r="C852" s="3">
        <f>'KIND-SE'!B854</f>
        <v>55.7</v>
      </c>
      <c r="D852" s="3">
        <f>'LEO-SE'!B854</f>
        <v>36.840000000000003</v>
      </c>
      <c r="E852" s="3">
        <f>'(OMXS30-OMX)'!B854</f>
        <v>1523.03165186508</v>
      </c>
    </row>
    <row r="853" spans="1:5" x14ac:dyDescent="0.3">
      <c r="A853" s="101">
        <v>43684</v>
      </c>
      <c r="B853" s="3">
        <f>'BETS.B-SE'!B855</f>
        <v>44.152659999999997</v>
      </c>
      <c r="C853" s="3">
        <f>'KIND-SE'!B855</f>
        <v>53.5</v>
      </c>
      <c r="D853" s="3">
        <f>'LEO-SE'!B855</f>
        <v>37.200000000000003</v>
      </c>
      <c r="E853" s="3">
        <f>'(OMXS30-OMX)'!B855</f>
        <v>1528.18896850586</v>
      </c>
    </row>
    <row r="854" spans="1:5" x14ac:dyDescent="0.3">
      <c r="A854" s="101">
        <v>43685</v>
      </c>
      <c r="B854" s="3">
        <f>'BETS.B-SE'!B856</f>
        <v>43.742995999999998</v>
      </c>
      <c r="C854" s="3">
        <f>'KIND-SE'!B856</f>
        <v>51.96</v>
      </c>
      <c r="D854" s="3">
        <f>'LEO-SE'!B856</f>
        <v>37.26</v>
      </c>
      <c r="E854" s="3">
        <f>'(OMXS30-OMX)'!B856</f>
        <v>1550.6178210119199</v>
      </c>
    </row>
    <row r="855" spans="1:5" x14ac:dyDescent="0.3">
      <c r="A855" s="101">
        <v>43686</v>
      </c>
      <c r="B855" s="3">
        <f>'BETS.B-SE'!B857</f>
        <v>42.787112999999998</v>
      </c>
      <c r="C855" s="3">
        <f>'KIND-SE'!B857</f>
        <v>51</v>
      </c>
      <c r="D855" s="3">
        <f>'LEO-SE'!B857</f>
        <v>37.44</v>
      </c>
      <c r="E855" s="3">
        <f>'(OMXS30-OMX)'!B857</f>
        <v>1531.5163648903699</v>
      </c>
    </row>
    <row r="856" spans="1:5" x14ac:dyDescent="0.3">
      <c r="A856" s="101">
        <v>43689</v>
      </c>
      <c r="B856" s="3">
        <f>'BETS.B-SE'!B858</f>
        <v>42.969189999999998</v>
      </c>
      <c r="C856" s="3">
        <f>'KIND-SE'!B858</f>
        <v>50.7</v>
      </c>
      <c r="D856" s="3">
        <f>'LEO-SE'!B858</f>
        <v>37.5</v>
      </c>
      <c r="E856" s="3">
        <f>'(OMXS30-OMX)'!B858</f>
        <v>1533.0622973414199</v>
      </c>
    </row>
    <row r="857" spans="1:5" x14ac:dyDescent="0.3">
      <c r="A857" s="101">
        <v>43690</v>
      </c>
      <c r="B857" s="3">
        <f>'BETS.B-SE'!B859</f>
        <v>44.107140000000001</v>
      </c>
      <c r="C857" s="3">
        <f>'KIND-SE'!B859</f>
        <v>51.62</v>
      </c>
      <c r="D857" s="3">
        <f>'LEO-SE'!B859</f>
        <v>38.6</v>
      </c>
      <c r="E857" s="3">
        <f>'(OMXS30-OMX)'!B859</f>
        <v>1538.5329412941401</v>
      </c>
    </row>
    <row r="858" spans="1:5" x14ac:dyDescent="0.3">
      <c r="A858" s="101">
        <v>43691</v>
      </c>
      <c r="B858" s="3">
        <f>'BETS.B-SE'!B860</f>
        <v>42.923667999999999</v>
      </c>
      <c r="C858" s="3">
        <f>'KIND-SE'!B860</f>
        <v>49.49</v>
      </c>
      <c r="D858" s="3">
        <f>'LEO-SE'!B860</f>
        <v>35</v>
      </c>
      <c r="E858" s="3">
        <f>'(OMXS30-OMX)'!B860</f>
        <v>1500.0601734444799</v>
      </c>
    </row>
    <row r="859" spans="1:5" x14ac:dyDescent="0.3">
      <c r="A859" s="101">
        <v>43692</v>
      </c>
      <c r="B859" s="3">
        <f>'BETS.B-SE'!B861</f>
        <v>42.149856999999997</v>
      </c>
      <c r="C859" s="3">
        <f>'KIND-SE'!B861</f>
        <v>48.66</v>
      </c>
      <c r="D859" s="3">
        <f>'LEO-SE'!B861</f>
        <v>32.200000000000003</v>
      </c>
      <c r="E859" s="3">
        <f>'(OMXS30-OMX)'!B861</f>
        <v>1495.71420817633</v>
      </c>
    </row>
    <row r="860" spans="1:5" x14ac:dyDescent="0.3">
      <c r="A860" s="101">
        <v>43693</v>
      </c>
      <c r="B860" s="3">
        <f>'BETS.B-SE'!B862</f>
        <v>43.697474999999997</v>
      </c>
      <c r="C860" s="3">
        <f>'KIND-SE'!B862</f>
        <v>51.98</v>
      </c>
      <c r="D860" s="3">
        <f>'LEO-SE'!B862</f>
        <v>34.4</v>
      </c>
      <c r="E860" s="3">
        <f>'(OMXS30-OMX)'!B862</f>
        <v>1519.41339911512</v>
      </c>
    </row>
    <row r="861" spans="1:5" x14ac:dyDescent="0.3">
      <c r="A861" s="101">
        <v>43696</v>
      </c>
      <c r="B861" s="3">
        <f>'BETS.B-SE'!B863</f>
        <v>43.105739999999997</v>
      </c>
      <c r="C861" s="3">
        <f>'KIND-SE'!B863</f>
        <v>50.02</v>
      </c>
      <c r="D861" s="3">
        <f>'LEO-SE'!B863</f>
        <v>34.25</v>
      </c>
      <c r="E861" s="3">
        <f>'(OMXS30-OMX)'!B863</f>
        <v>1538.9720638395299</v>
      </c>
    </row>
    <row r="862" spans="1:5" x14ac:dyDescent="0.3">
      <c r="A862" s="101">
        <v>43697</v>
      </c>
      <c r="B862" s="3">
        <f>'BETS.B-SE'!B864</f>
        <v>42.286409999999997</v>
      </c>
      <c r="C862" s="3">
        <f>'KIND-SE'!B864</f>
        <v>51</v>
      </c>
      <c r="D862" s="3">
        <f>'LEO-SE'!B864</f>
        <v>34.119999999999997</v>
      </c>
      <c r="E862" s="3">
        <f>'(OMXS30-OMX)'!B864</f>
        <v>1534.3411141623301</v>
      </c>
    </row>
    <row r="863" spans="1:5" x14ac:dyDescent="0.3">
      <c r="A863" s="101">
        <v>43698</v>
      </c>
      <c r="B863" s="3">
        <f>'BETS.B-SE'!B865</f>
        <v>42.605040000000002</v>
      </c>
      <c r="C863" s="3">
        <f>'KIND-SE'!B865</f>
        <v>50.36</v>
      </c>
      <c r="D863" s="3">
        <f>'LEO-SE'!B865</f>
        <v>34.21</v>
      </c>
      <c r="E863" s="3">
        <f>'(OMXS30-OMX)'!B865</f>
        <v>1543.47438664683</v>
      </c>
    </row>
    <row r="864" spans="1:5" x14ac:dyDescent="0.3">
      <c r="A864" s="101">
        <v>43699</v>
      </c>
      <c r="B864" s="3">
        <f>'BETS.B-SE'!B866</f>
        <v>42.377450000000003</v>
      </c>
      <c r="C864" s="3">
        <f>'KIND-SE'!B866</f>
        <v>51.06</v>
      </c>
      <c r="D864" s="3">
        <f>'LEO-SE'!B866</f>
        <v>34.01</v>
      </c>
      <c r="E864" s="3">
        <f>'(OMXS30-OMX)'!B866</f>
        <v>1535.5136757538301</v>
      </c>
    </row>
    <row r="865" spans="1:5" x14ac:dyDescent="0.3">
      <c r="A865" s="101">
        <v>43700</v>
      </c>
      <c r="B865" s="3">
        <f>'BETS.B-SE'!B867</f>
        <v>42.468487000000003</v>
      </c>
      <c r="C865" s="3">
        <f>'KIND-SE'!B867</f>
        <v>51.72</v>
      </c>
      <c r="D865" s="3">
        <f>'LEO-SE'!B867</f>
        <v>33</v>
      </c>
      <c r="E865" s="3">
        <f>'(OMXS30-OMX)'!B867</f>
        <v>1522.8491459898801</v>
      </c>
    </row>
    <row r="866" spans="1:5" x14ac:dyDescent="0.3">
      <c r="A866" s="101">
        <v>43703</v>
      </c>
      <c r="B866" s="3">
        <f>'BETS.B-SE'!B868</f>
        <v>42.286409999999997</v>
      </c>
      <c r="C866" s="3">
        <f>'KIND-SE'!B868</f>
        <v>51.52</v>
      </c>
      <c r="D866" s="3">
        <f>'LEO-SE'!B868</f>
        <v>32.799999999999997</v>
      </c>
      <c r="E866" s="3">
        <f>'(OMXS30-OMX)'!B868</f>
        <v>1520.8495223110001</v>
      </c>
    </row>
    <row r="867" spans="1:5" x14ac:dyDescent="0.3">
      <c r="A867" s="101">
        <v>43704</v>
      </c>
      <c r="B867" s="3">
        <f>'BETS.B-SE'!B869</f>
        <v>42.650554999999997</v>
      </c>
      <c r="C867" s="3">
        <f>'KIND-SE'!B869</f>
        <v>52.24</v>
      </c>
      <c r="D867" s="3">
        <f>'LEO-SE'!B869</f>
        <v>33.19</v>
      </c>
      <c r="E867" s="3">
        <f>'(OMXS30-OMX)'!B869</f>
        <v>1530.8144714621701</v>
      </c>
    </row>
    <row r="868" spans="1:5" x14ac:dyDescent="0.3">
      <c r="A868" s="101">
        <v>43705</v>
      </c>
      <c r="B868" s="3">
        <f>'BETS.B-SE'!B870</f>
        <v>42.149856999999997</v>
      </c>
      <c r="C868" s="3">
        <f>'KIND-SE'!B870</f>
        <v>52.34</v>
      </c>
      <c r="D868" s="3">
        <f>'LEO-SE'!B870</f>
        <v>32.9</v>
      </c>
      <c r="E868" s="3">
        <f>'(OMXS30-OMX)'!B870</f>
        <v>1529.13200218671</v>
      </c>
    </row>
    <row r="869" spans="1:5" x14ac:dyDescent="0.3">
      <c r="A869" s="101">
        <v>43706</v>
      </c>
      <c r="B869" s="3">
        <f>'BETS.B-SE'!B871</f>
        <v>42.923667999999999</v>
      </c>
      <c r="C869" s="3">
        <f>'KIND-SE'!B871</f>
        <v>54</v>
      </c>
      <c r="D869" s="3">
        <f>'LEO-SE'!B871</f>
        <v>33.979999999999997</v>
      </c>
      <c r="E869" s="3">
        <f>'(OMXS30-OMX)'!B871</f>
        <v>1558.73676784076</v>
      </c>
    </row>
    <row r="870" spans="1:5" x14ac:dyDescent="0.3">
      <c r="A870" s="101">
        <v>43707</v>
      </c>
      <c r="B870" s="3">
        <f>'BETS.B-SE'!B872</f>
        <v>43.242294000000001</v>
      </c>
      <c r="C870" s="3">
        <f>'KIND-SE'!B872</f>
        <v>54.98</v>
      </c>
      <c r="D870" s="3">
        <f>'LEO-SE'!B872</f>
        <v>33.51</v>
      </c>
      <c r="E870" s="3">
        <f>'(OMXS30-OMX)'!B872</f>
        <v>1576.98058492165</v>
      </c>
    </row>
    <row r="871" spans="1:5" x14ac:dyDescent="0.3">
      <c r="A871" s="101">
        <v>43710</v>
      </c>
      <c r="B871" s="3">
        <f>'BETS.B-SE'!B873</f>
        <v>43.697474999999997</v>
      </c>
      <c r="C871" s="3">
        <f>'KIND-SE'!B873</f>
        <v>54.82</v>
      </c>
      <c r="D871" s="3">
        <f>'LEO-SE'!B873</f>
        <v>34.5</v>
      </c>
      <c r="E871" s="3">
        <f>'(OMXS30-OMX)'!B873</f>
        <v>1570.18531050769</v>
      </c>
    </row>
    <row r="872" spans="1:5" x14ac:dyDescent="0.3">
      <c r="A872" s="101">
        <v>43711</v>
      </c>
      <c r="B872" s="3">
        <f>'BETS.B-SE'!B874</f>
        <v>43.742995999999998</v>
      </c>
      <c r="C872" s="3">
        <f>'KIND-SE'!B874</f>
        <v>54.54</v>
      </c>
      <c r="D872" s="3">
        <f>'LEO-SE'!B874</f>
        <v>34.74</v>
      </c>
      <c r="E872" s="3">
        <f>'(OMXS30-OMX)'!B874</f>
        <v>1568.65803720285</v>
      </c>
    </row>
    <row r="873" spans="1:5" x14ac:dyDescent="0.3">
      <c r="A873" s="101">
        <v>43712</v>
      </c>
      <c r="B873" s="3">
        <f>'BETS.B-SE'!B875</f>
        <v>43.606439999999999</v>
      </c>
      <c r="C873" s="3">
        <f>'KIND-SE'!B875</f>
        <v>55.3</v>
      </c>
      <c r="D873" s="3">
        <f>'LEO-SE'!B875</f>
        <v>35.61</v>
      </c>
      <c r="E873" s="3">
        <f>'(OMXS30-OMX)'!B875</f>
        <v>1581.2750182223399</v>
      </c>
    </row>
    <row r="874" spans="1:5" x14ac:dyDescent="0.3">
      <c r="A874" s="101">
        <v>43713</v>
      </c>
      <c r="B874" s="3">
        <f>'BETS.B-SE'!B876</f>
        <v>45.017505999999997</v>
      </c>
      <c r="C874" s="3">
        <f>'KIND-SE'!B876</f>
        <v>56.38</v>
      </c>
      <c r="D874" s="3">
        <f>'LEO-SE'!B876</f>
        <v>36.33</v>
      </c>
      <c r="E874" s="3">
        <f>'(OMXS30-OMX)'!B876</f>
        <v>1597.3413830572499</v>
      </c>
    </row>
    <row r="875" spans="1:5" x14ac:dyDescent="0.3">
      <c r="A875" s="101">
        <v>43714</v>
      </c>
      <c r="B875" s="3">
        <f>'BETS.B-SE'!B877</f>
        <v>44.198174000000002</v>
      </c>
      <c r="C875" s="3">
        <f>'KIND-SE'!B877</f>
        <v>55.74</v>
      </c>
      <c r="D875" s="3">
        <f>'LEO-SE'!B877</f>
        <v>35.729999999999997</v>
      </c>
      <c r="E875" s="3">
        <f>'(OMXS30-OMX)'!B877</f>
        <v>1601.9527195793</v>
      </c>
    </row>
    <row r="876" spans="1:5" x14ac:dyDescent="0.3">
      <c r="A876" s="101">
        <v>43717</v>
      </c>
      <c r="B876" s="3">
        <f>'BETS.B-SE'!B878</f>
        <v>45.973385</v>
      </c>
      <c r="C876" s="3">
        <f>'KIND-SE'!B878</f>
        <v>55.6</v>
      </c>
      <c r="D876" s="3">
        <f>'LEO-SE'!B878</f>
        <v>35.94</v>
      </c>
      <c r="E876" s="3">
        <f>'(OMXS30-OMX)'!B878</f>
        <v>1610.69579116656</v>
      </c>
    </row>
    <row r="877" spans="1:5" x14ac:dyDescent="0.3">
      <c r="A877" s="101">
        <v>43718</v>
      </c>
      <c r="B877" s="3">
        <f>'BETS.B-SE'!B879</f>
        <v>49.159660000000002</v>
      </c>
      <c r="C877" s="3">
        <f>'KIND-SE'!B879</f>
        <v>56.62</v>
      </c>
      <c r="D877" s="3">
        <f>'LEO-SE'!B879</f>
        <v>36.880000000000003</v>
      </c>
      <c r="E877" s="3">
        <f>'(OMXS30-OMX)'!B879</f>
        <v>1624.98030304292</v>
      </c>
    </row>
    <row r="878" spans="1:5" x14ac:dyDescent="0.3">
      <c r="A878" s="101">
        <v>43719</v>
      </c>
      <c r="B878" s="3">
        <f>'BETS.B-SE'!B880</f>
        <v>46.701680000000003</v>
      </c>
      <c r="C878" s="3">
        <f>'KIND-SE'!B880</f>
        <v>58.88</v>
      </c>
      <c r="D878" s="3">
        <f>'LEO-SE'!B880</f>
        <v>36.159999999999997</v>
      </c>
      <c r="E878" s="3">
        <f>'(OMXS30-OMX)'!B880</f>
        <v>1637.6170524491499</v>
      </c>
    </row>
    <row r="879" spans="1:5" x14ac:dyDescent="0.3">
      <c r="A879" s="101">
        <v>43720</v>
      </c>
      <c r="B879" s="3">
        <f>'BETS.B-SE'!B881</f>
        <v>47.338932</v>
      </c>
      <c r="C879" s="3">
        <f>'KIND-SE'!B881</f>
        <v>58.22</v>
      </c>
      <c r="D879" s="3">
        <f>'LEO-SE'!B881</f>
        <v>35.89</v>
      </c>
      <c r="E879" s="3">
        <f>'(OMXS30-OMX)'!B881</f>
        <v>1651.4497332389301</v>
      </c>
    </row>
    <row r="880" spans="1:5" x14ac:dyDescent="0.3">
      <c r="A880" s="101">
        <v>43721</v>
      </c>
      <c r="B880" s="3">
        <f>'BETS.B-SE'!B882</f>
        <v>48.431370000000001</v>
      </c>
      <c r="C880" s="3">
        <f>'KIND-SE'!B882</f>
        <v>59.92</v>
      </c>
      <c r="D880" s="3">
        <f>'LEO-SE'!B882</f>
        <v>37.39</v>
      </c>
      <c r="E880" s="3">
        <f>'(OMXS30-OMX)'!B882</f>
        <v>1665.34540844247</v>
      </c>
    </row>
    <row r="881" spans="1:5" x14ac:dyDescent="0.3">
      <c r="A881" s="101">
        <v>43724</v>
      </c>
      <c r="B881" s="3">
        <f>'BETS.B-SE'!B883</f>
        <v>47.429966</v>
      </c>
      <c r="C881" s="3">
        <f>'KIND-SE'!B883</f>
        <v>59.44</v>
      </c>
      <c r="D881" s="3">
        <f>'LEO-SE'!B883</f>
        <v>36.96</v>
      </c>
      <c r="E881" s="3">
        <f>'(OMXS30-OMX)'!B883</f>
        <v>1655.0136913700101</v>
      </c>
    </row>
    <row r="882" spans="1:5" x14ac:dyDescent="0.3">
      <c r="A882" s="101">
        <v>43725</v>
      </c>
      <c r="B882" s="3">
        <f>'BETS.B-SE'!B884</f>
        <v>47.521008000000002</v>
      </c>
      <c r="C882" s="3">
        <f>'KIND-SE'!B884</f>
        <v>58.54</v>
      </c>
      <c r="D882" s="3">
        <f>'LEO-SE'!B884</f>
        <v>36.090000000000003</v>
      </c>
      <c r="E882" s="3">
        <f>'(OMXS30-OMX)'!B884</f>
        <v>1649.3252667337799</v>
      </c>
    </row>
    <row r="883" spans="1:5" x14ac:dyDescent="0.3">
      <c r="A883" s="101">
        <v>43726</v>
      </c>
      <c r="B883" s="3">
        <f>'BETS.B-SE'!B885</f>
        <v>47.703082999999999</v>
      </c>
      <c r="C883" s="3">
        <f>'KIND-SE'!B885</f>
        <v>59</v>
      </c>
      <c r="D883" s="3">
        <f>'LEO-SE'!B885</f>
        <v>36.29</v>
      </c>
      <c r="E883" s="3">
        <f>'(OMXS30-OMX)'!B885</f>
        <v>1655.1091470747599</v>
      </c>
    </row>
    <row r="884" spans="1:5" x14ac:dyDescent="0.3">
      <c r="A884" s="101">
        <v>43727</v>
      </c>
      <c r="B884" s="3">
        <f>'BETS.B-SE'!B886</f>
        <v>46.701680000000003</v>
      </c>
      <c r="C884" s="3">
        <f>'KIND-SE'!B886</f>
        <v>57.4</v>
      </c>
      <c r="D884" s="3">
        <f>'LEO-SE'!B886</f>
        <v>36.5</v>
      </c>
      <c r="E884" s="3">
        <f>'(OMXS30-OMX)'!B886</f>
        <v>1664.6389450931999</v>
      </c>
    </row>
    <row r="885" spans="1:5" x14ac:dyDescent="0.3">
      <c r="A885" s="101">
        <v>43728</v>
      </c>
      <c r="B885" s="3">
        <f>'BETS.B-SE'!B887</f>
        <v>45.973385</v>
      </c>
      <c r="C885" s="3">
        <f>'KIND-SE'!B887</f>
        <v>57.48</v>
      </c>
      <c r="D885" s="3">
        <f>'LEO-SE'!B887</f>
        <v>36.82</v>
      </c>
      <c r="E885" s="3">
        <f>'(OMXS30-OMX)'!B887</f>
        <v>1666.8899400548601</v>
      </c>
    </row>
    <row r="886" spans="1:5" x14ac:dyDescent="0.3">
      <c r="A886" s="101">
        <v>43731</v>
      </c>
      <c r="B886" s="3">
        <f>'BETS.B-SE'!B888</f>
        <v>44.698875000000001</v>
      </c>
      <c r="C886" s="3">
        <f>'KIND-SE'!B888</f>
        <v>55.86</v>
      </c>
      <c r="D886" s="3">
        <f>'LEO-SE'!B888</f>
        <v>36.549999999999997</v>
      </c>
      <c r="E886" s="3">
        <f>'(OMXS30-OMX)'!B888</f>
        <v>1637.65785695354</v>
      </c>
    </row>
    <row r="887" spans="1:5" x14ac:dyDescent="0.3">
      <c r="A887" s="101">
        <v>43732</v>
      </c>
      <c r="B887" s="3">
        <f>'BETS.B-SE'!B889</f>
        <v>45.154060000000001</v>
      </c>
      <c r="C887" s="3">
        <f>'KIND-SE'!B889</f>
        <v>57</v>
      </c>
      <c r="D887" s="3">
        <f>'LEO-SE'!B889</f>
        <v>36.4</v>
      </c>
      <c r="E887" s="3">
        <f>'(OMXS30-OMX)'!B889</f>
        <v>1633.08960580234</v>
      </c>
    </row>
    <row r="888" spans="1:5" x14ac:dyDescent="0.3">
      <c r="A888" s="101">
        <v>43733</v>
      </c>
      <c r="B888" s="3">
        <f>'BETS.B-SE'!B890</f>
        <v>44.835430000000002</v>
      </c>
      <c r="C888" s="3">
        <f>'KIND-SE'!B890</f>
        <v>57</v>
      </c>
      <c r="D888" s="3">
        <f>'LEO-SE'!B890</f>
        <v>36.4</v>
      </c>
      <c r="E888" s="3">
        <f>'(OMXS30-OMX)'!B890</f>
        <v>1620.67293004155</v>
      </c>
    </row>
    <row r="889" spans="1:5" x14ac:dyDescent="0.3">
      <c r="A889" s="101">
        <v>43734</v>
      </c>
      <c r="B889" s="3">
        <f>'BETS.B-SE'!B891</f>
        <v>43.651960000000003</v>
      </c>
      <c r="C889" s="3">
        <f>'KIND-SE'!B891</f>
        <v>55.42</v>
      </c>
      <c r="D889" s="3">
        <f>'LEO-SE'!B891</f>
        <v>36.090000000000003</v>
      </c>
      <c r="E889" s="3">
        <f>'(OMXS30-OMX)'!B891</f>
        <v>1631.61374839772</v>
      </c>
    </row>
    <row r="890" spans="1:5" x14ac:dyDescent="0.3">
      <c r="A890" s="101">
        <v>43735</v>
      </c>
      <c r="B890" s="3">
        <f>'BETS.B-SE'!B892</f>
        <v>43.742995999999998</v>
      </c>
      <c r="C890" s="3">
        <f>'KIND-SE'!B892</f>
        <v>56.08</v>
      </c>
      <c r="D890" s="3">
        <f>'LEO-SE'!B892</f>
        <v>36.799999999999997</v>
      </c>
      <c r="E890" s="3">
        <f>'(OMXS30-OMX)'!B892</f>
        <v>1646.5954881698101</v>
      </c>
    </row>
    <row r="891" spans="1:5" x14ac:dyDescent="0.3">
      <c r="A891" s="101">
        <v>43738</v>
      </c>
      <c r="B891" s="3">
        <f>'BETS.B-SE'!B893</f>
        <v>43.378852999999999</v>
      </c>
      <c r="C891" s="3">
        <f>'KIND-SE'!B893</f>
        <v>57.5</v>
      </c>
      <c r="D891" s="3">
        <f>'LEO-SE'!B893</f>
        <v>36.130000000000003</v>
      </c>
      <c r="E891" s="3">
        <f>'(OMXS30-OMX)'!B893</f>
        <v>1647.6709909436499</v>
      </c>
    </row>
    <row r="892" spans="1:5" x14ac:dyDescent="0.3">
      <c r="A892" s="101">
        <v>43739</v>
      </c>
      <c r="B892" s="3">
        <f>'BETS.B-SE'!B894</f>
        <v>43.879550000000002</v>
      </c>
      <c r="C892" s="3">
        <f>'KIND-SE'!B894</f>
        <v>56.36</v>
      </c>
      <c r="D892" s="3">
        <f>'LEO-SE'!B894</f>
        <v>36</v>
      </c>
      <c r="E892" s="3">
        <f>'(OMXS30-OMX)'!B894</f>
        <v>1635.64164182901</v>
      </c>
    </row>
    <row r="893" spans="1:5" x14ac:dyDescent="0.3">
      <c r="A893" s="101">
        <v>43740</v>
      </c>
      <c r="B893" s="3">
        <f>'BETS.B-SE'!B895</f>
        <v>42.605040000000002</v>
      </c>
      <c r="C893" s="3">
        <f>'KIND-SE'!B895</f>
        <v>54.8</v>
      </c>
      <c r="D893" s="3">
        <f>'LEO-SE'!B895</f>
        <v>35.450000000000003</v>
      </c>
      <c r="E893" s="3">
        <f>'(OMXS30-OMX)'!B895</f>
        <v>1593.31534599925</v>
      </c>
    </row>
    <row r="894" spans="1:5" x14ac:dyDescent="0.3">
      <c r="A894" s="101">
        <v>43741</v>
      </c>
      <c r="B894" s="3">
        <f>'BETS.B-SE'!B896</f>
        <v>42.058819999999997</v>
      </c>
      <c r="C894" s="3">
        <f>'KIND-SE'!B896</f>
        <v>54.6</v>
      </c>
      <c r="D894" s="3">
        <f>'LEO-SE'!B896</f>
        <v>35.770000000000003</v>
      </c>
      <c r="E894" s="3">
        <f>'(OMXS30-OMX)'!B896</f>
        <v>1588.40681250642</v>
      </c>
    </row>
    <row r="895" spans="1:5" x14ac:dyDescent="0.3">
      <c r="A895" s="101">
        <v>43742</v>
      </c>
      <c r="B895" s="3">
        <f>'BETS.B-SE'!B897</f>
        <v>41.148457000000001</v>
      </c>
      <c r="C895" s="3">
        <f>'KIND-SE'!B897</f>
        <v>54.92</v>
      </c>
      <c r="D895" s="3">
        <f>'LEO-SE'!B897</f>
        <v>35.25</v>
      </c>
      <c r="E895" s="3">
        <f>'(OMXS30-OMX)'!B897</f>
        <v>1593.9771309283401</v>
      </c>
    </row>
    <row r="896" spans="1:5" x14ac:dyDescent="0.3">
      <c r="A896" s="101">
        <v>43745</v>
      </c>
      <c r="B896" s="3">
        <f>'BETS.B-SE'!B898</f>
        <v>41.785713000000001</v>
      </c>
      <c r="C896" s="3">
        <f>'KIND-SE'!B898</f>
        <v>55.74</v>
      </c>
      <c r="D896" s="3">
        <f>'LEO-SE'!B898</f>
        <v>35.11</v>
      </c>
      <c r="E896" s="3">
        <f>'(OMXS30-OMX)'!B898</f>
        <v>1617.9947017562899</v>
      </c>
    </row>
    <row r="897" spans="1:5" x14ac:dyDescent="0.3">
      <c r="A897" s="101">
        <v>43746</v>
      </c>
      <c r="B897" s="3">
        <f>'BETS.B-SE'!B899</f>
        <v>41.922263999999998</v>
      </c>
      <c r="C897" s="3">
        <f>'KIND-SE'!B899</f>
        <v>56.3</v>
      </c>
      <c r="D897" s="3">
        <f>'LEO-SE'!B899</f>
        <v>35.380000000000003</v>
      </c>
      <c r="E897" s="3">
        <f>'(OMXS30-OMX)'!B899</f>
        <v>1605.6887762496101</v>
      </c>
    </row>
    <row r="898" spans="1:5" x14ac:dyDescent="0.3">
      <c r="A898" s="101">
        <v>43747</v>
      </c>
      <c r="B898" s="3">
        <f>'BETS.B-SE'!B900</f>
        <v>43.606439999999999</v>
      </c>
      <c r="C898" s="3">
        <f>'KIND-SE'!B900</f>
        <v>56.98</v>
      </c>
      <c r="D898" s="3">
        <f>'LEO-SE'!B900</f>
        <v>35.590000000000003</v>
      </c>
      <c r="E898" s="3">
        <f>'(OMXS30-OMX)'!B900</f>
        <v>1619.9989689265899</v>
      </c>
    </row>
    <row r="899" spans="1:5" x14ac:dyDescent="0.3">
      <c r="A899" s="101">
        <v>43748</v>
      </c>
      <c r="B899" s="3">
        <f>'BETS.B-SE'!B901</f>
        <v>44.653359999999999</v>
      </c>
      <c r="C899" s="3">
        <f>'KIND-SE'!B901</f>
        <v>57.62</v>
      </c>
      <c r="D899" s="3">
        <f>'LEO-SE'!B901</f>
        <v>35.6</v>
      </c>
      <c r="E899" s="3">
        <f>'(OMXS30-OMX)'!B901</f>
        <v>1630.0330857543499</v>
      </c>
    </row>
    <row r="900" spans="1:5" x14ac:dyDescent="0.3">
      <c r="A900" s="101">
        <v>43749</v>
      </c>
      <c r="B900" s="3">
        <f>'BETS.B-SE'!B902</f>
        <v>45.518203999999997</v>
      </c>
      <c r="C900" s="3">
        <f>'KIND-SE'!B902</f>
        <v>58.6</v>
      </c>
      <c r="D900" s="3">
        <f>'LEO-SE'!B902</f>
        <v>35.24</v>
      </c>
      <c r="E900" s="3">
        <f>'(OMXS30-OMX)'!B902</f>
        <v>1653.2806620757799</v>
      </c>
    </row>
    <row r="901" spans="1:5" x14ac:dyDescent="0.3">
      <c r="A901" s="101">
        <v>43752</v>
      </c>
      <c r="B901" s="3">
        <f>'BETS.B-SE'!B903</f>
        <v>45.700279999999999</v>
      </c>
      <c r="C901" s="3">
        <f>'KIND-SE'!B903</f>
        <v>58.7</v>
      </c>
      <c r="D901" s="3">
        <f>'LEO-SE'!B903</f>
        <v>34.75</v>
      </c>
      <c r="E901" s="3">
        <f>'(OMXS30-OMX)'!B903</f>
        <v>1652.5770112287901</v>
      </c>
    </row>
    <row r="902" spans="1:5" x14ac:dyDescent="0.3">
      <c r="A902" s="101">
        <v>43753</v>
      </c>
      <c r="B902" s="3">
        <f>'BETS.B-SE'!B904</f>
        <v>46.155459999999998</v>
      </c>
      <c r="C902" s="3">
        <f>'KIND-SE'!B904</f>
        <v>59.62</v>
      </c>
      <c r="D902" s="3">
        <f>'LEO-SE'!B904</f>
        <v>34.1</v>
      </c>
      <c r="E902" s="3">
        <f>'(OMXS30-OMX)'!B904</f>
        <v>1670.21111432408</v>
      </c>
    </row>
    <row r="903" spans="1:5" x14ac:dyDescent="0.3">
      <c r="A903" s="101">
        <v>43754</v>
      </c>
      <c r="B903" s="3">
        <f>'BETS.B-SE'!B905</f>
        <v>45.882350000000002</v>
      </c>
      <c r="C903" s="3">
        <f>'KIND-SE'!B905</f>
        <v>59.72</v>
      </c>
      <c r="D903" s="3">
        <f>'LEO-SE'!B905</f>
        <v>33.85</v>
      </c>
      <c r="E903" s="3">
        <f>'(OMXS30-OMX)'!B905</f>
        <v>1677.1919113910101</v>
      </c>
    </row>
    <row r="904" spans="1:5" x14ac:dyDescent="0.3">
      <c r="A904" s="101">
        <v>43755</v>
      </c>
      <c r="B904" s="3">
        <f>'BETS.B-SE'!B906</f>
        <v>45.700279999999999</v>
      </c>
      <c r="C904" s="3">
        <f>'KIND-SE'!B906</f>
        <v>59.04</v>
      </c>
      <c r="D904" s="3">
        <f>'LEO-SE'!B906</f>
        <v>34.520000000000003</v>
      </c>
      <c r="E904" s="3">
        <f>'(OMXS30-OMX)'!B906</f>
        <v>1682.8731226068301</v>
      </c>
    </row>
    <row r="905" spans="1:5" x14ac:dyDescent="0.3">
      <c r="A905" s="101">
        <v>43756</v>
      </c>
      <c r="B905" s="3">
        <f>'BETS.B-SE'!B907</f>
        <v>45.518203999999997</v>
      </c>
      <c r="C905" s="3">
        <f>'KIND-SE'!B907</f>
        <v>58.14</v>
      </c>
      <c r="D905" s="3">
        <f>'LEO-SE'!B907</f>
        <v>33.6</v>
      </c>
      <c r="E905" s="3">
        <f>'(OMXS30-OMX)'!B907</f>
        <v>1697.9113523717201</v>
      </c>
    </row>
    <row r="906" spans="1:5" x14ac:dyDescent="0.3">
      <c r="A906" s="101">
        <v>43759</v>
      </c>
      <c r="B906" s="3">
        <f>'BETS.B-SE'!B908</f>
        <v>45.609237999999998</v>
      </c>
      <c r="C906" s="3">
        <f>'KIND-SE'!B908</f>
        <v>58.66</v>
      </c>
      <c r="D906" s="3">
        <f>'LEO-SE'!B908</f>
        <v>34.72</v>
      </c>
      <c r="E906" s="3">
        <f>'(OMXS30-OMX)'!B908</f>
        <v>1724.3567384601099</v>
      </c>
    </row>
    <row r="907" spans="1:5" x14ac:dyDescent="0.3">
      <c r="A907" s="101">
        <v>43760</v>
      </c>
      <c r="B907" s="3">
        <f>'BETS.B-SE'!B909</f>
        <v>44.653359999999999</v>
      </c>
      <c r="C907" s="3">
        <f>'KIND-SE'!B909</f>
        <v>57.04</v>
      </c>
      <c r="D907" s="3">
        <f>'LEO-SE'!B909</f>
        <v>33.11</v>
      </c>
      <c r="E907" s="3">
        <f>'(OMXS30-OMX)'!B909</f>
        <v>1728.21603205107</v>
      </c>
    </row>
    <row r="908" spans="1:5" x14ac:dyDescent="0.3">
      <c r="A908" s="101">
        <v>43761</v>
      </c>
      <c r="B908" s="3">
        <f>'BETS.B-SE'!B910</f>
        <v>45.154060000000001</v>
      </c>
      <c r="C908" s="3">
        <f>'KIND-SE'!B910</f>
        <v>58.76</v>
      </c>
      <c r="D908" s="3">
        <f>'LEO-SE'!B910</f>
        <v>33.39</v>
      </c>
      <c r="E908" s="3">
        <f>'(OMXS30-OMX)'!B910</f>
        <v>1725.8736376629499</v>
      </c>
    </row>
    <row r="909" spans="1:5" x14ac:dyDescent="0.3">
      <c r="A909" s="101">
        <v>43762</v>
      </c>
      <c r="B909" s="3">
        <f>'BETS.B-SE'!B911</f>
        <v>44.425766000000003</v>
      </c>
      <c r="C909" s="3">
        <f>'KIND-SE'!B911</f>
        <v>60.7</v>
      </c>
      <c r="D909" s="3">
        <f>'LEO-SE'!B911</f>
        <v>33.36</v>
      </c>
      <c r="E909" s="3">
        <f>'(OMXS30-OMX)'!B911</f>
        <v>1736.9836180866801</v>
      </c>
    </row>
    <row r="910" spans="1:5" x14ac:dyDescent="0.3">
      <c r="A910" s="101">
        <v>43763</v>
      </c>
      <c r="B910" s="3">
        <f>'BETS.B-SE'!B912</f>
        <v>45.609237999999998</v>
      </c>
      <c r="C910" s="3">
        <f>'KIND-SE'!B912</f>
        <v>70.239999999999995</v>
      </c>
      <c r="D910" s="3">
        <f>'LEO-SE'!B912</f>
        <v>33.799999999999997</v>
      </c>
      <c r="E910" s="3">
        <f>'(OMXS30-OMX)'!B912</f>
        <v>1747.3048413003801</v>
      </c>
    </row>
    <row r="911" spans="1:5" x14ac:dyDescent="0.3">
      <c r="A911" s="101">
        <v>43766</v>
      </c>
      <c r="B911" s="3">
        <f>'BETS.B-SE'!B913</f>
        <v>42.969189999999998</v>
      </c>
      <c r="C911" s="3">
        <f>'KIND-SE'!B913</f>
        <v>70.7</v>
      </c>
      <c r="D911" s="3">
        <f>'LEO-SE'!B913</f>
        <v>34.5</v>
      </c>
      <c r="E911" s="3">
        <f>'(OMXS30-OMX)'!B913</f>
        <v>1760.3106554272899</v>
      </c>
    </row>
    <row r="912" spans="1:5" x14ac:dyDescent="0.3">
      <c r="A912" s="101">
        <v>43767</v>
      </c>
      <c r="B912" s="3">
        <f>'BETS.B-SE'!B914</f>
        <v>43.196776999999997</v>
      </c>
      <c r="C912" s="3">
        <f>'KIND-SE'!B914</f>
        <v>70.56</v>
      </c>
      <c r="D912" s="3">
        <f>'LEO-SE'!B914</f>
        <v>34.04</v>
      </c>
      <c r="E912" s="3">
        <f>'(OMXS30-OMX)'!B914</f>
        <v>1742.3208265903099</v>
      </c>
    </row>
    <row r="913" spans="1:5" x14ac:dyDescent="0.3">
      <c r="A913" s="101">
        <v>43768</v>
      </c>
      <c r="B913" s="3">
        <f>'BETS.B-SE'!B915</f>
        <v>43.469883000000003</v>
      </c>
      <c r="C913" s="3">
        <f>'KIND-SE'!B915</f>
        <v>70.540000000000006</v>
      </c>
      <c r="D913" s="3">
        <f>'LEO-SE'!B915</f>
        <v>34.020000000000003</v>
      </c>
      <c r="E913" s="3">
        <f>'(OMXS30-OMX)'!B915</f>
        <v>1746.80972427091</v>
      </c>
    </row>
    <row r="914" spans="1:5" x14ac:dyDescent="0.3">
      <c r="A914" s="101">
        <v>43769</v>
      </c>
      <c r="B914" s="3">
        <f>'BETS.B-SE'!B916</f>
        <v>43.28781</v>
      </c>
      <c r="C914" s="3">
        <f>'KIND-SE'!B916</f>
        <v>69.959999999999994</v>
      </c>
      <c r="D914" s="3">
        <f>'LEO-SE'!B916</f>
        <v>33.9</v>
      </c>
      <c r="E914" s="3">
        <f>'(OMXS30-OMX)'!B916</f>
        <v>1733.6804851480299</v>
      </c>
    </row>
    <row r="915" spans="1:5" x14ac:dyDescent="0.3">
      <c r="A915" s="101">
        <v>43770</v>
      </c>
      <c r="B915" s="3">
        <f>'BETS.B-SE'!B917</f>
        <v>43.742995999999998</v>
      </c>
      <c r="C915" s="3">
        <f>'KIND-SE'!B917</f>
        <v>68.739999999999995</v>
      </c>
      <c r="D915" s="3">
        <f>'LEO-SE'!B917</f>
        <v>34.1</v>
      </c>
      <c r="E915" s="3">
        <f>'(OMXS30-OMX)'!B917</f>
        <v>1737.5128458087099</v>
      </c>
    </row>
    <row r="916" spans="1:5" x14ac:dyDescent="0.3">
      <c r="A916" s="101">
        <v>43773</v>
      </c>
      <c r="B916" s="3">
        <f>'BETS.B-SE'!B918</f>
        <v>42.923667999999999</v>
      </c>
      <c r="C916" s="3">
        <f>'KIND-SE'!B918</f>
        <v>66.12</v>
      </c>
      <c r="D916" s="3">
        <f>'LEO-SE'!B918</f>
        <v>32.729999999999997</v>
      </c>
      <c r="E916" s="3">
        <f>'(OMXS30-OMX)'!B918</f>
        <v>1771.0332589116399</v>
      </c>
    </row>
    <row r="917" spans="1:5" x14ac:dyDescent="0.3">
      <c r="A917" s="101">
        <v>43774</v>
      </c>
      <c r="B917" s="3">
        <f>'BETS.B-SE'!B919</f>
        <v>42.787112999999998</v>
      </c>
      <c r="C917" s="3">
        <f>'KIND-SE'!B919</f>
        <v>65.62</v>
      </c>
      <c r="D917" s="3">
        <f>'LEO-SE'!B919</f>
        <v>31.77</v>
      </c>
      <c r="E917" s="3">
        <f>'(OMXS30-OMX)'!B919</f>
        <v>1769.5275810140099</v>
      </c>
    </row>
    <row r="918" spans="1:5" x14ac:dyDescent="0.3">
      <c r="A918" s="101">
        <v>43775</v>
      </c>
      <c r="B918" s="3">
        <f>'BETS.B-SE'!B920</f>
        <v>42.514004</v>
      </c>
      <c r="C918" s="3">
        <f>'KIND-SE'!B920</f>
        <v>63.98</v>
      </c>
      <c r="D918" s="3">
        <f>'LEO-SE'!B920</f>
        <v>32.409999999999997</v>
      </c>
      <c r="E918" s="3">
        <f>'(OMXS30-OMX)'!B920</f>
        <v>1762.7933463578599</v>
      </c>
    </row>
    <row r="919" spans="1:5" x14ac:dyDescent="0.3">
      <c r="A919" s="101">
        <v>43776</v>
      </c>
      <c r="B919" s="3">
        <f>'BETS.B-SE'!B921</f>
        <v>42.058819999999997</v>
      </c>
      <c r="C919" s="3">
        <f>'KIND-SE'!B921</f>
        <v>63.48</v>
      </c>
      <c r="D919" s="3">
        <f>'LEO-SE'!B921</f>
        <v>29.93</v>
      </c>
      <c r="E919" s="3">
        <f>'(OMXS30-OMX)'!B921</f>
        <v>1763.81202922583</v>
      </c>
    </row>
    <row r="920" spans="1:5" x14ac:dyDescent="0.3">
      <c r="A920" s="101">
        <v>43777</v>
      </c>
      <c r="B920" s="3">
        <f>'BETS.B-SE'!B922</f>
        <v>42.377450000000003</v>
      </c>
      <c r="C920" s="3">
        <f>'KIND-SE'!B922</f>
        <v>63.88</v>
      </c>
      <c r="D920" s="3">
        <f>'LEO-SE'!B922</f>
        <v>30.78</v>
      </c>
      <c r="E920" s="3">
        <f>'(OMXS30-OMX)'!B922</f>
        <v>1772.55531501767</v>
      </c>
    </row>
    <row r="921" spans="1:5" x14ac:dyDescent="0.3">
      <c r="A921" s="101">
        <v>43780</v>
      </c>
      <c r="B921" s="3">
        <f>'BETS.B-SE'!B923</f>
        <v>42.969189999999998</v>
      </c>
      <c r="C921" s="3">
        <f>'KIND-SE'!B923</f>
        <v>64.34</v>
      </c>
      <c r="D921" s="3">
        <f>'LEO-SE'!B923</f>
        <v>30.22</v>
      </c>
      <c r="E921" s="3">
        <f>'(OMXS30-OMX)'!B923</f>
        <v>1763.50426647534</v>
      </c>
    </row>
    <row r="922" spans="1:5" x14ac:dyDescent="0.3">
      <c r="A922" s="101">
        <v>43781</v>
      </c>
      <c r="B922" s="3">
        <f>'BETS.B-SE'!B924</f>
        <v>44.835430000000002</v>
      </c>
      <c r="C922" s="3">
        <f>'KIND-SE'!B924</f>
        <v>65.28</v>
      </c>
      <c r="D922" s="3">
        <f>'LEO-SE'!B924</f>
        <v>32.04</v>
      </c>
      <c r="E922" s="3">
        <f>'(OMXS30-OMX)'!B924</f>
        <v>1774.7178360169701</v>
      </c>
    </row>
    <row r="923" spans="1:5" x14ac:dyDescent="0.3">
      <c r="A923" s="101">
        <v>43782</v>
      </c>
      <c r="B923" s="3">
        <f>'BETS.B-SE'!B925</f>
        <v>44.198174000000002</v>
      </c>
      <c r="C923" s="3">
        <f>'KIND-SE'!B925</f>
        <v>65</v>
      </c>
      <c r="D923" s="3">
        <f>'LEO-SE'!B925</f>
        <v>32.270000000000003</v>
      </c>
      <c r="E923" s="3">
        <f>'(OMXS30-OMX)'!B925</f>
        <v>1766.5987928626</v>
      </c>
    </row>
    <row r="924" spans="1:5" x14ac:dyDescent="0.3">
      <c r="A924" s="101">
        <v>43783</v>
      </c>
      <c r="B924" s="3">
        <f>'BETS.B-SE'!B926</f>
        <v>43.469883000000003</v>
      </c>
      <c r="C924" s="3">
        <f>'KIND-SE'!B926</f>
        <v>64.84</v>
      </c>
      <c r="D924" s="3">
        <f>'LEO-SE'!B926</f>
        <v>31.34</v>
      </c>
      <c r="E924" s="3">
        <f>'(OMXS30-OMX)'!B926</f>
        <v>1757.4186834228601</v>
      </c>
    </row>
    <row r="925" spans="1:5" x14ac:dyDescent="0.3">
      <c r="A925" s="101">
        <v>43784</v>
      </c>
      <c r="B925" s="3">
        <f>'BETS.B-SE'!B927</f>
        <v>43.651960000000003</v>
      </c>
      <c r="C925" s="3">
        <f>'KIND-SE'!B927</f>
        <v>61.4</v>
      </c>
      <c r="D925" s="3">
        <f>'LEO-SE'!B927</f>
        <v>30.8</v>
      </c>
      <c r="E925" s="3">
        <f>'(OMXS30-OMX)'!B927</f>
        <v>1756.8647604518801</v>
      </c>
    </row>
    <row r="926" spans="1:5" x14ac:dyDescent="0.3">
      <c r="A926" s="101">
        <v>43787</v>
      </c>
      <c r="B926" s="3">
        <f>'BETS.B-SE'!B928</f>
        <v>42.605040000000002</v>
      </c>
      <c r="C926" s="3">
        <f>'KIND-SE'!B928</f>
        <v>61.56</v>
      </c>
      <c r="D926" s="3">
        <f>'LEO-SE'!B928</f>
        <v>30.85</v>
      </c>
      <c r="E926" s="3">
        <f>'(OMXS30-OMX)'!B928</f>
        <v>1745.1689761380801</v>
      </c>
    </row>
    <row r="927" spans="1:5" x14ac:dyDescent="0.3">
      <c r="A927" s="101">
        <v>43788</v>
      </c>
      <c r="B927" s="3">
        <f>'BETS.B-SE'!B929</f>
        <v>42.286409999999997</v>
      </c>
      <c r="C927" s="3">
        <f>'KIND-SE'!B929</f>
        <v>62.16</v>
      </c>
      <c r="D927" s="3">
        <f>'LEO-SE'!B929</f>
        <v>30.9</v>
      </c>
      <c r="E927" s="3">
        <f>'(OMXS30-OMX)'!B929</f>
        <v>1743.2496591894001</v>
      </c>
    </row>
    <row r="928" spans="1:5" x14ac:dyDescent="0.3">
      <c r="A928" s="101">
        <v>43789</v>
      </c>
      <c r="B928" s="3">
        <f>'BETS.B-SE'!B930</f>
        <v>41.285007</v>
      </c>
      <c r="C928" s="3">
        <f>'KIND-SE'!B930</f>
        <v>61.76</v>
      </c>
      <c r="D928" s="3">
        <f>'LEO-SE'!B930</f>
        <v>31.35</v>
      </c>
      <c r="E928" s="3">
        <f>'(OMXS30-OMX)'!B930</f>
        <v>1729.05843120129</v>
      </c>
    </row>
    <row r="929" spans="1:5" x14ac:dyDescent="0.3">
      <c r="A929" s="101">
        <v>43790</v>
      </c>
      <c r="B929" s="3">
        <f>'BETS.B-SE'!B931</f>
        <v>41.421565999999999</v>
      </c>
      <c r="C929" s="3">
        <f>'KIND-SE'!B931</f>
        <v>62.04</v>
      </c>
      <c r="D929" s="3">
        <f>'LEO-SE'!B931</f>
        <v>31.22</v>
      </c>
      <c r="E929" s="3">
        <f>'(OMXS30-OMX)'!B931</f>
        <v>1720.1080600288201</v>
      </c>
    </row>
    <row r="930" spans="1:5" x14ac:dyDescent="0.3">
      <c r="A930" s="101">
        <v>43791</v>
      </c>
      <c r="B930" s="3">
        <f>'BETS.B-SE'!B932</f>
        <v>41.694674999999997</v>
      </c>
      <c r="C930" s="3">
        <f>'KIND-SE'!B932</f>
        <v>62.08</v>
      </c>
      <c r="D930" s="3">
        <f>'LEO-SE'!B932</f>
        <v>31.18</v>
      </c>
      <c r="E930" s="3">
        <f>'(OMXS30-OMX)'!B932</f>
        <v>1724.18684580838</v>
      </c>
    </row>
    <row r="931" spans="1:5" x14ac:dyDescent="0.3">
      <c r="A931" s="101">
        <v>43794</v>
      </c>
      <c r="B931" s="3">
        <f>'BETS.B-SE'!B933</f>
        <v>41.376049999999999</v>
      </c>
      <c r="C931" s="3">
        <f>'KIND-SE'!B933</f>
        <v>62.86</v>
      </c>
      <c r="D931" s="3">
        <f>'LEO-SE'!B933</f>
        <v>31.32</v>
      </c>
      <c r="E931" s="3">
        <f>'(OMXS30-OMX)'!B933</f>
        <v>1742.03732955333</v>
      </c>
    </row>
    <row r="932" spans="1:5" x14ac:dyDescent="0.3">
      <c r="A932" s="101">
        <v>43795</v>
      </c>
      <c r="B932" s="3">
        <f>'BETS.B-SE'!B934</f>
        <v>40.920867999999999</v>
      </c>
      <c r="C932" s="3">
        <f>'KIND-SE'!B934</f>
        <v>61.18</v>
      </c>
      <c r="D932" s="3">
        <f>'LEO-SE'!B934</f>
        <v>31.5</v>
      </c>
      <c r="E932" s="3">
        <f>'(OMXS30-OMX)'!B934</f>
        <v>1740.99134113931</v>
      </c>
    </row>
    <row r="933" spans="1:5" x14ac:dyDescent="0.3">
      <c r="A933" s="101">
        <v>43796</v>
      </c>
      <c r="B933" s="3">
        <f>'BETS.B-SE'!B935</f>
        <v>40.966385000000002</v>
      </c>
      <c r="C933" s="3">
        <f>'KIND-SE'!B935</f>
        <v>60.22</v>
      </c>
      <c r="D933" s="3">
        <f>'LEO-SE'!B935</f>
        <v>31.38</v>
      </c>
      <c r="E933" s="3">
        <f>'(OMXS30-OMX)'!B935</f>
        <v>1737.80366243446</v>
      </c>
    </row>
    <row r="934" spans="1:5" x14ac:dyDescent="0.3">
      <c r="A934" s="101">
        <v>43797</v>
      </c>
      <c r="B934" s="3">
        <f>'BETS.B-SE'!B936</f>
        <v>40.602238</v>
      </c>
      <c r="C934" s="3">
        <f>'KIND-SE'!B936</f>
        <v>59.84</v>
      </c>
      <c r="D934" s="3">
        <f>'LEO-SE'!B936</f>
        <v>31.26</v>
      </c>
      <c r="E934" s="3">
        <f>'(OMXS30-OMX)'!B936</f>
        <v>1735.30275488649</v>
      </c>
    </row>
    <row r="935" spans="1:5" x14ac:dyDescent="0.3">
      <c r="A935" s="101">
        <v>43798</v>
      </c>
      <c r="B935" s="3">
        <f>'BETS.B-SE'!B937</f>
        <v>40.101536000000003</v>
      </c>
      <c r="C935" s="3">
        <f>'KIND-SE'!B937</f>
        <v>59.9</v>
      </c>
      <c r="D935" s="3">
        <f>'LEO-SE'!B937</f>
        <v>31.48</v>
      </c>
      <c r="E935" s="3">
        <f>'(OMXS30-OMX)'!B937</f>
        <v>1730.2535902710099</v>
      </c>
    </row>
    <row r="936" spans="1:5" x14ac:dyDescent="0.3">
      <c r="A936" s="101">
        <v>43801</v>
      </c>
      <c r="B936" s="3">
        <f>'BETS.B-SE'!B938</f>
        <v>42.149856999999997</v>
      </c>
      <c r="C936" s="3">
        <f>'KIND-SE'!B938</f>
        <v>58.68</v>
      </c>
      <c r="D936" s="3">
        <f>'LEO-SE'!B938</f>
        <v>30.43</v>
      </c>
      <c r="E936" s="3">
        <f>'(OMXS30-OMX)'!B938</f>
        <v>1706.8173176872499</v>
      </c>
    </row>
    <row r="937" spans="1:5" x14ac:dyDescent="0.3">
      <c r="A937" s="101">
        <v>43802</v>
      </c>
      <c r="B937" s="3">
        <f>'BETS.B-SE'!B939</f>
        <v>38.735992000000003</v>
      </c>
      <c r="C937" s="3">
        <f>'KIND-SE'!B939</f>
        <v>56</v>
      </c>
      <c r="D937" s="3">
        <f>'LEO-SE'!B939</f>
        <v>29.61</v>
      </c>
      <c r="E937" s="3">
        <f>'(OMXS30-OMX)'!B939</f>
        <v>1697.6842230285499</v>
      </c>
    </row>
    <row r="938" spans="1:5" x14ac:dyDescent="0.3">
      <c r="A938" s="101">
        <v>43803</v>
      </c>
      <c r="B938" s="3">
        <f>'BETS.B-SE'!B940</f>
        <v>39.691870000000002</v>
      </c>
      <c r="C938" s="3">
        <f>'KIND-SE'!B940</f>
        <v>57.12</v>
      </c>
      <c r="D938" s="3">
        <f>'LEO-SE'!B940</f>
        <v>29.97</v>
      </c>
      <c r="E938" s="3">
        <f>'(OMXS30-OMX)'!B940</f>
        <v>1725.5986071518801</v>
      </c>
    </row>
    <row r="939" spans="1:5" x14ac:dyDescent="0.3">
      <c r="A939" s="101">
        <v>43804</v>
      </c>
      <c r="B939" s="3">
        <f>'BETS.B-SE'!B941</f>
        <v>40.192577</v>
      </c>
      <c r="C939" s="3">
        <f>'KIND-SE'!B941</f>
        <v>57.5</v>
      </c>
      <c r="D939" s="3">
        <f>'LEO-SE'!B941</f>
        <v>30.02</v>
      </c>
      <c r="E939" s="3">
        <f>'(OMXS30-OMX)'!B941</f>
        <v>1723.6327939458699</v>
      </c>
    </row>
    <row r="940" spans="1:5" x14ac:dyDescent="0.3">
      <c r="A940" s="101">
        <v>43805</v>
      </c>
      <c r="B940" s="3">
        <f>'BETS.B-SE'!B942</f>
        <v>39.964984999999999</v>
      </c>
      <c r="C940" s="3">
        <f>'KIND-SE'!B942</f>
        <v>57.22</v>
      </c>
      <c r="D940" s="3">
        <f>'LEO-SE'!B942</f>
        <v>29.85</v>
      </c>
      <c r="E940" s="3">
        <f>'(OMXS30-OMX)'!B942</f>
        <v>1742.6099634039599</v>
      </c>
    </row>
    <row r="941" spans="1:5" x14ac:dyDescent="0.3">
      <c r="A941" s="101">
        <v>43808</v>
      </c>
      <c r="B941" s="3">
        <f>'BETS.B-SE'!B943</f>
        <v>39.100135999999999</v>
      </c>
      <c r="C941" s="3">
        <f>'KIND-SE'!B943</f>
        <v>56.3</v>
      </c>
      <c r="D941" s="3">
        <f>'LEO-SE'!B943</f>
        <v>29.6</v>
      </c>
      <c r="E941" s="3">
        <f>'(OMXS30-OMX)'!B943</f>
        <v>1743.31158327406</v>
      </c>
    </row>
    <row r="942" spans="1:5" x14ac:dyDescent="0.3">
      <c r="A942" s="101">
        <v>43809</v>
      </c>
      <c r="B942" s="3">
        <f>'BETS.B-SE'!B944</f>
        <v>39.418765999999998</v>
      </c>
      <c r="C942" s="3">
        <f>'KIND-SE'!B944</f>
        <v>55.36</v>
      </c>
      <c r="D942" s="3">
        <f>'LEO-SE'!B944</f>
        <v>29.24</v>
      </c>
      <c r="E942" s="3">
        <f>'(OMXS30-OMX)'!B944</f>
        <v>1735.5112470204299</v>
      </c>
    </row>
    <row r="943" spans="1:5" x14ac:dyDescent="0.3">
      <c r="A943" s="101">
        <v>43810</v>
      </c>
      <c r="B943" s="3">
        <f>'BETS.B-SE'!B945</f>
        <v>38.96358</v>
      </c>
      <c r="C943" s="3">
        <f>'KIND-SE'!B945</f>
        <v>55.44</v>
      </c>
      <c r="D943" s="3">
        <f>'LEO-SE'!B945</f>
        <v>29.55</v>
      </c>
      <c r="E943" s="3">
        <f>'(OMXS30-OMX)'!B945</f>
        <v>1741.6207518030999</v>
      </c>
    </row>
    <row r="944" spans="1:5" x14ac:dyDescent="0.3">
      <c r="A944" s="101">
        <v>43811</v>
      </c>
      <c r="B944" s="3">
        <f>'BETS.B-SE'!B946</f>
        <v>39.646360000000001</v>
      </c>
      <c r="C944" s="3">
        <f>'KIND-SE'!B946</f>
        <v>55.5</v>
      </c>
      <c r="D944" s="3">
        <f>'LEO-SE'!B946</f>
        <v>29.5</v>
      </c>
      <c r="E944" s="3">
        <f>'(OMXS30-OMX)'!B946</f>
        <v>1758.2424536517501</v>
      </c>
    </row>
    <row r="945" spans="1:5" x14ac:dyDescent="0.3">
      <c r="A945" s="101">
        <v>43812</v>
      </c>
      <c r="B945" s="3">
        <f>'BETS.B-SE'!B947</f>
        <v>39.464283000000002</v>
      </c>
      <c r="C945" s="3">
        <f>'KIND-SE'!B947</f>
        <v>55.14</v>
      </c>
      <c r="D945" s="3">
        <f>'LEO-SE'!B947</f>
        <v>29.88</v>
      </c>
      <c r="E945" s="3">
        <f>'(OMXS30-OMX)'!B947</f>
        <v>1770.11942219139</v>
      </c>
    </row>
    <row r="946" spans="1:5" x14ac:dyDescent="0.3">
      <c r="A946" s="101">
        <v>43815</v>
      </c>
      <c r="B946" s="3">
        <f>'BETS.B-SE'!B948</f>
        <v>39.373244999999997</v>
      </c>
      <c r="C946" s="3">
        <f>'KIND-SE'!B948</f>
        <v>55.3</v>
      </c>
      <c r="D946" s="3">
        <f>'LEO-SE'!B948</f>
        <v>29.56</v>
      </c>
      <c r="E946" s="3">
        <f>'(OMXS30-OMX)'!B948</f>
        <v>1787.6565427114799</v>
      </c>
    </row>
    <row r="947" spans="1:5" x14ac:dyDescent="0.3">
      <c r="A947" s="101">
        <v>43816</v>
      </c>
      <c r="B947" s="3">
        <f>'BETS.B-SE'!B949</f>
        <v>39.509804000000003</v>
      </c>
      <c r="C947" s="3">
        <f>'KIND-SE'!B949</f>
        <v>56.28</v>
      </c>
      <c r="D947" s="3">
        <f>'LEO-SE'!B949</f>
        <v>29.87</v>
      </c>
      <c r="E947" s="3">
        <f>'(OMXS30-OMX)'!B949</f>
        <v>1791.93430659316</v>
      </c>
    </row>
    <row r="948" spans="1:5" x14ac:dyDescent="0.3">
      <c r="A948" s="101">
        <v>43817</v>
      </c>
      <c r="B948" s="3">
        <f>'BETS.B-SE'!B950</f>
        <v>39.873942999999997</v>
      </c>
      <c r="C948" s="3">
        <f>'KIND-SE'!B950</f>
        <v>55.38</v>
      </c>
      <c r="D948" s="3">
        <f>'LEO-SE'!B950</f>
        <v>29.27</v>
      </c>
      <c r="E948" s="3">
        <f>'(OMXS30-OMX)'!B950</f>
        <v>1787.9608668891699</v>
      </c>
    </row>
    <row r="949" spans="1:5" x14ac:dyDescent="0.3">
      <c r="A949" s="101">
        <v>43818</v>
      </c>
      <c r="B949" s="3">
        <f>'BETS.B-SE'!B951</f>
        <v>40.602238</v>
      </c>
      <c r="C949" s="3">
        <f>'KIND-SE'!B951</f>
        <v>58.22</v>
      </c>
      <c r="D949" s="3">
        <f>'LEO-SE'!B951</f>
        <v>29.85</v>
      </c>
      <c r="E949" s="3">
        <f>'(OMXS30-OMX)'!B951</f>
        <v>1783.2856819047799</v>
      </c>
    </row>
    <row r="950" spans="1:5" x14ac:dyDescent="0.3">
      <c r="A950" s="101">
        <v>43819</v>
      </c>
      <c r="B950" s="3">
        <f>'BETS.B-SE'!B952</f>
        <v>40.401960000000003</v>
      </c>
      <c r="C950" s="3">
        <f>'KIND-SE'!B952</f>
        <v>56.92</v>
      </c>
      <c r="D950" s="3">
        <f>'LEO-SE'!B952</f>
        <v>29.23</v>
      </c>
      <c r="E950" s="3">
        <f>'(OMXS30-OMX)'!B952</f>
        <v>1794.7983867457899</v>
      </c>
    </row>
    <row r="951" spans="1:5" x14ac:dyDescent="0.3">
      <c r="A951" s="101">
        <v>43822</v>
      </c>
      <c r="B951" s="3">
        <f>'BETS.B-SE'!B953</f>
        <v>40.547620000000002</v>
      </c>
      <c r="C951" s="3">
        <f>'KIND-SE'!B953</f>
        <v>56.54</v>
      </c>
      <c r="D951" s="3">
        <f>'LEO-SE'!B953</f>
        <v>29.15</v>
      </c>
      <c r="E951" s="3">
        <f>'(OMXS30-OMX)'!B953</f>
        <v>1795.65750094596</v>
      </c>
    </row>
    <row r="952" spans="1:5" x14ac:dyDescent="0.3">
      <c r="A952" s="101">
        <v>43826</v>
      </c>
      <c r="B952" s="3">
        <f>'BETS.B-SE'!B954</f>
        <v>39.600838000000003</v>
      </c>
      <c r="C952" s="3">
        <f>'KIND-SE'!B954</f>
        <v>56.86</v>
      </c>
      <c r="D952" s="3">
        <f>'LEO-SE'!B954</f>
        <v>28.81</v>
      </c>
      <c r="E952" s="3">
        <f>'(OMXS30-OMX)'!B954</f>
        <v>1798.03862027577</v>
      </c>
    </row>
    <row r="953" spans="1:5" x14ac:dyDescent="0.3">
      <c r="A953" s="101">
        <v>43829</v>
      </c>
      <c r="B953" s="3">
        <f>'BETS.B-SE'!B955</f>
        <v>39.764699999999998</v>
      </c>
      <c r="C953" s="3">
        <f>'KIND-SE'!B955</f>
        <v>57.36</v>
      </c>
      <c r="D953" s="3">
        <f>'LEO-SE'!B955</f>
        <v>29.51</v>
      </c>
      <c r="E953" s="3">
        <f>'(OMXS30-OMX)'!B955</f>
        <v>1771.85046699957</v>
      </c>
    </row>
    <row r="954" spans="1:5" x14ac:dyDescent="0.3">
      <c r="A954" s="101">
        <v>43832</v>
      </c>
      <c r="B954" s="3">
        <f>'BETS.B-SE'!B956</f>
        <v>40.165264000000001</v>
      </c>
      <c r="C954" s="3">
        <f>'KIND-SE'!B956</f>
        <v>58.5</v>
      </c>
      <c r="D954" s="3">
        <f>'LEO-SE'!B956</f>
        <v>30.5</v>
      </c>
      <c r="E954" s="3">
        <f>'(OMXS30-OMX)'!B956</f>
        <v>1808.6265411694701</v>
      </c>
    </row>
    <row r="955" spans="1:5" x14ac:dyDescent="0.3">
      <c r="A955" s="101">
        <v>43833</v>
      </c>
      <c r="B955" s="3">
        <f>'BETS.B-SE'!B957</f>
        <v>39.436970000000002</v>
      </c>
      <c r="C955" s="3">
        <f>'KIND-SE'!B957</f>
        <v>57.46</v>
      </c>
      <c r="D955" s="3">
        <f>'LEO-SE'!B957</f>
        <v>29.52</v>
      </c>
      <c r="E955" s="3">
        <f>'(OMXS30-OMX)'!B957</f>
        <v>1785.23356738758</v>
      </c>
    </row>
    <row r="956" spans="1:5" x14ac:dyDescent="0.3">
      <c r="A956" s="101">
        <v>43837</v>
      </c>
      <c r="B956" s="3">
        <f>'BETS.B-SE'!B958</f>
        <v>39.691870000000002</v>
      </c>
      <c r="C956" s="3">
        <f>'KIND-SE'!B958</f>
        <v>57.16</v>
      </c>
      <c r="D956" s="3">
        <f>'LEO-SE'!B958</f>
        <v>29.61</v>
      </c>
      <c r="E956" s="3">
        <f>'(OMXS30-OMX)'!B958</f>
        <v>1796.84969015206</v>
      </c>
    </row>
    <row r="957" spans="1:5" x14ac:dyDescent="0.3">
      <c r="A957" s="101">
        <v>43838</v>
      </c>
      <c r="B957" s="3">
        <f>'BETS.B-SE'!B959</f>
        <v>39.054622999999999</v>
      </c>
      <c r="C957" s="3">
        <f>'KIND-SE'!B959</f>
        <v>56.34</v>
      </c>
      <c r="D957" s="3">
        <f>'LEO-SE'!B959</f>
        <v>30</v>
      </c>
      <c r="E957" s="3">
        <f>'(OMXS30-OMX)'!B959</f>
        <v>1795.4075180974401</v>
      </c>
    </row>
    <row r="958" spans="1:5" x14ac:dyDescent="0.3">
      <c r="A958" s="101">
        <v>43839</v>
      </c>
      <c r="B958" s="3">
        <f>'BETS.B-SE'!B960</f>
        <v>40.274509999999999</v>
      </c>
      <c r="C958" s="3">
        <f>'KIND-SE'!B960</f>
        <v>56.06</v>
      </c>
      <c r="D958" s="3">
        <f>'LEO-SE'!B960</f>
        <v>29.77</v>
      </c>
      <c r="E958" s="3">
        <f>'(OMXS30-OMX)'!B960</f>
        <v>1796.73478827442</v>
      </c>
    </row>
    <row r="959" spans="1:5" x14ac:dyDescent="0.3">
      <c r="A959" s="101">
        <v>43840</v>
      </c>
      <c r="B959" s="3">
        <f>'BETS.B-SE'!B961</f>
        <v>40.875346999999998</v>
      </c>
      <c r="C959" s="3">
        <f>'KIND-SE'!B961</f>
        <v>56.36</v>
      </c>
      <c r="D959" s="3">
        <f>'LEO-SE'!B961</f>
        <v>30.2</v>
      </c>
      <c r="E959" s="3">
        <f>'(OMXS30-OMX)'!B961</f>
        <v>1784.9717015485701</v>
      </c>
    </row>
    <row r="960" spans="1:5" x14ac:dyDescent="0.3">
      <c r="A960" s="101">
        <v>43843</v>
      </c>
      <c r="B960" s="3">
        <f>'BETS.B-SE'!B962</f>
        <v>41.621845</v>
      </c>
      <c r="C960" s="3">
        <f>'KIND-SE'!B962</f>
        <v>55.48</v>
      </c>
      <c r="D960" s="3">
        <f>'LEO-SE'!B962</f>
        <v>31.22</v>
      </c>
      <c r="E960" s="3">
        <f>'(OMXS30-OMX)'!B962</f>
        <v>1790.51048634834</v>
      </c>
    </row>
    <row r="961" spans="1:5" x14ac:dyDescent="0.3">
      <c r="A961" s="101">
        <v>43844</v>
      </c>
      <c r="B961" s="3">
        <f>'BETS.B-SE'!B963</f>
        <v>38.908962000000002</v>
      </c>
      <c r="C961" s="3">
        <f>'KIND-SE'!B963</f>
        <v>45.7</v>
      </c>
      <c r="D961" s="3">
        <f>'LEO-SE'!B963</f>
        <v>30.31</v>
      </c>
      <c r="E961" s="3">
        <f>'(OMXS30-OMX)'!B963</f>
        <v>1792.9030699872601</v>
      </c>
    </row>
    <row r="962" spans="1:5" x14ac:dyDescent="0.3">
      <c r="A962" s="101">
        <v>43845</v>
      </c>
      <c r="B962" s="3">
        <f>'BETS.B-SE'!B964</f>
        <v>38.96358</v>
      </c>
      <c r="C962" s="3">
        <f>'KIND-SE'!B964</f>
        <v>47.66</v>
      </c>
      <c r="D962" s="3">
        <f>'LEO-SE'!B964</f>
        <v>30.26</v>
      </c>
      <c r="E962" s="3">
        <f>'(OMXS30-OMX)'!B964</f>
        <v>1787.2906387365899</v>
      </c>
    </row>
    <row r="963" spans="1:5" x14ac:dyDescent="0.3">
      <c r="A963" s="101">
        <v>43846</v>
      </c>
      <c r="B963" s="3">
        <f>'BETS.B-SE'!B965</f>
        <v>38.508400000000002</v>
      </c>
      <c r="C963" s="3">
        <f>'KIND-SE'!B965</f>
        <v>46.76</v>
      </c>
      <c r="D963" s="3">
        <f>'LEO-SE'!B965</f>
        <v>30.31</v>
      </c>
      <c r="E963" s="3">
        <f>'(OMXS30-OMX)'!B965</f>
        <v>1812.2972101786299</v>
      </c>
    </row>
    <row r="964" spans="1:5" x14ac:dyDescent="0.3">
      <c r="A964" s="101">
        <v>43847</v>
      </c>
      <c r="B964" s="3">
        <f>'BETS.B-SE'!B966</f>
        <v>39.400559999999999</v>
      </c>
      <c r="C964" s="3">
        <f>'KIND-SE'!B966</f>
        <v>48.03</v>
      </c>
      <c r="D964" s="3">
        <f>'LEO-SE'!B966</f>
        <v>30.44</v>
      </c>
      <c r="E964" s="3">
        <f>'(OMXS30-OMX)'!B966</f>
        <v>1825.94195676647</v>
      </c>
    </row>
    <row r="965" spans="1:5" x14ac:dyDescent="0.3">
      <c r="A965" s="101">
        <v>43850</v>
      </c>
      <c r="B965" s="3">
        <f>'BETS.B-SE'!B967</f>
        <v>38.999996000000003</v>
      </c>
      <c r="C965" s="3">
        <f>'KIND-SE'!B967</f>
        <v>49.31</v>
      </c>
      <c r="D965" s="3">
        <f>'LEO-SE'!B967</f>
        <v>29.81</v>
      </c>
      <c r="E965" s="3">
        <f>'(OMXS30-OMX)'!B967</f>
        <v>1821.2897603465501</v>
      </c>
    </row>
    <row r="966" spans="1:5" x14ac:dyDescent="0.3">
      <c r="A966" s="101">
        <v>43851</v>
      </c>
      <c r="B966" s="3">
        <f>'BETS.B-SE'!B968</f>
        <v>38.599437999999999</v>
      </c>
      <c r="C966" s="3">
        <f>'KIND-SE'!B968</f>
        <v>49.11</v>
      </c>
      <c r="D966" s="3">
        <f>'LEO-SE'!B968</f>
        <v>29.75</v>
      </c>
      <c r="E966" s="3">
        <f>'(OMXS30-OMX)'!B968</f>
        <v>1825.61831884196</v>
      </c>
    </row>
    <row r="967" spans="1:5" x14ac:dyDescent="0.3">
      <c r="A967" s="101">
        <v>43852</v>
      </c>
      <c r="B967" s="3">
        <f>'BETS.B-SE'!B969</f>
        <v>39.091034000000001</v>
      </c>
      <c r="C967" s="3">
        <f>'KIND-SE'!B969</f>
        <v>49.49</v>
      </c>
      <c r="D967" s="3">
        <f>'LEO-SE'!B969</f>
        <v>29.86</v>
      </c>
      <c r="E967" s="3">
        <f>'(OMXS30-OMX)'!B969</f>
        <v>1811.7604088266701</v>
      </c>
    </row>
    <row r="968" spans="1:5" x14ac:dyDescent="0.3">
      <c r="A968" s="101">
        <v>43853</v>
      </c>
      <c r="B968" s="3">
        <f>'BETS.B-SE'!B970</f>
        <v>38.362743000000002</v>
      </c>
      <c r="C968" s="3">
        <f>'KIND-SE'!B970</f>
        <v>49.14</v>
      </c>
      <c r="D968" s="3">
        <f>'LEO-SE'!B970</f>
        <v>28.95</v>
      </c>
      <c r="E968" s="3">
        <f>'(OMXS30-OMX)'!B970</f>
        <v>1795.4277999349899</v>
      </c>
    </row>
    <row r="969" spans="1:5" x14ac:dyDescent="0.3">
      <c r="A969" s="101">
        <v>43854</v>
      </c>
      <c r="B969" s="3">
        <f>'BETS.B-SE'!B971</f>
        <v>38.435574000000003</v>
      </c>
      <c r="C969" s="3">
        <f>'KIND-SE'!B971</f>
        <v>48.75</v>
      </c>
      <c r="D969" s="3">
        <f>'LEO-SE'!B971</f>
        <v>28.45</v>
      </c>
      <c r="E969" s="3">
        <f>'(OMXS30-OMX)'!B971</f>
        <v>1812.8461490008101</v>
      </c>
    </row>
    <row r="970" spans="1:5" x14ac:dyDescent="0.3">
      <c r="A970" s="101">
        <v>43857</v>
      </c>
      <c r="B970" s="3">
        <f>'BETS.B-SE'!B972</f>
        <v>37.780110000000001</v>
      </c>
      <c r="C970" s="3">
        <f>'KIND-SE'!B972</f>
        <v>48.2</v>
      </c>
      <c r="D970" s="3">
        <f>'LEO-SE'!B972</f>
        <v>28.41</v>
      </c>
      <c r="E970" s="3">
        <f>'(OMXS30-OMX)'!B972</f>
        <v>1771.47509564036</v>
      </c>
    </row>
    <row r="971" spans="1:5" x14ac:dyDescent="0.3">
      <c r="A971" s="101">
        <v>43858</v>
      </c>
      <c r="B971" s="3">
        <f>'BETS.B-SE'!B973</f>
        <v>38.162460000000003</v>
      </c>
      <c r="C971" s="3">
        <f>'KIND-SE'!B973</f>
        <v>48.13</v>
      </c>
      <c r="D971" s="3">
        <f>'LEO-SE'!B973</f>
        <v>28.2</v>
      </c>
      <c r="E971" s="3">
        <f>'(OMXS30-OMX)'!B973</f>
        <v>1786.35037234642</v>
      </c>
    </row>
    <row r="972" spans="1:5" x14ac:dyDescent="0.3">
      <c r="A972" s="101">
        <v>43859</v>
      </c>
      <c r="B972" s="3">
        <f>'BETS.B-SE'!B974</f>
        <v>38.417366000000001</v>
      </c>
      <c r="C972" s="3">
        <f>'KIND-SE'!B974</f>
        <v>48.23</v>
      </c>
      <c r="D972" s="3">
        <f>'LEO-SE'!B974</f>
        <v>28.25</v>
      </c>
      <c r="E972" s="3">
        <f>'(OMXS30-OMX)'!B974</f>
        <v>1791.6720021221099</v>
      </c>
    </row>
    <row r="973" spans="1:5" x14ac:dyDescent="0.3">
      <c r="A973" s="101">
        <v>43860</v>
      </c>
      <c r="B973" s="3">
        <f>'BETS.B-SE'!B975</f>
        <v>37.452376999999998</v>
      </c>
      <c r="C973" s="3">
        <f>'KIND-SE'!B975</f>
        <v>48</v>
      </c>
      <c r="D973" s="3">
        <f>'LEO-SE'!B975</f>
        <v>28.08</v>
      </c>
      <c r="E973" s="3">
        <f>'(OMXS30-OMX)'!B975</f>
        <v>1787.95590215163</v>
      </c>
    </row>
    <row r="974" spans="1:5" x14ac:dyDescent="0.3">
      <c r="A974" s="101">
        <v>43861</v>
      </c>
      <c r="B974" s="3">
        <f>'BETS.B-SE'!B976</f>
        <v>37.616244999999999</v>
      </c>
      <c r="C974" s="3">
        <f>'KIND-SE'!B976</f>
        <v>49.03</v>
      </c>
      <c r="D974" s="3">
        <f>'LEO-SE'!B976</f>
        <v>29.6</v>
      </c>
      <c r="E974" s="3">
        <f>'(OMXS30-OMX)'!B976</f>
        <v>1783.2632128427899</v>
      </c>
    </row>
    <row r="975" spans="1:5" x14ac:dyDescent="0.3">
      <c r="A975" s="101">
        <v>43864</v>
      </c>
      <c r="B975" s="3">
        <f>'BETS.B-SE'!B977</f>
        <v>37.543419999999998</v>
      </c>
      <c r="C975" s="3">
        <f>'KIND-SE'!B977</f>
        <v>48.47</v>
      </c>
      <c r="D975" s="3">
        <f>'LEO-SE'!B977</f>
        <v>29.39</v>
      </c>
      <c r="E975" s="3">
        <f>'(OMXS30-OMX)'!B977</f>
        <v>1782.9088079154701</v>
      </c>
    </row>
    <row r="976" spans="1:5" x14ac:dyDescent="0.3">
      <c r="A976" s="101">
        <v>43865</v>
      </c>
      <c r="B976" s="3">
        <f>'BETS.B-SE'!B978</f>
        <v>38.053220000000003</v>
      </c>
      <c r="C976" s="3">
        <f>'KIND-SE'!B978</f>
        <v>48.46</v>
      </c>
      <c r="D976" s="3">
        <f>'LEO-SE'!B978</f>
        <v>29.75</v>
      </c>
      <c r="E976" s="3">
        <f>'(OMXS30-OMX)'!B978</f>
        <v>1821.0389499537</v>
      </c>
    </row>
    <row r="977" spans="1:5" x14ac:dyDescent="0.3">
      <c r="A977" s="101">
        <v>43866</v>
      </c>
      <c r="B977" s="3">
        <f>'BETS.B-SE'!B979</f>
        <v>38.453780000000002</v>
      </c>
      <c r="C977" s="3">
        <f>'KIND-SE'!B979</f>
        <v>48.6</v>
      </c>
      <c r="D977" s="3">
        <f>'LEO-SE'!B979</f>
        <v>30.01</v>
      </c>
      <c r="E977" s="3">
        <f>'(OMXS30-OMX)'!B979</f>
        <v>1847.3501385121599</v>
      </c>
    </row>
    <row r="978" spans="1:5" x14ac:dyDescent="0.3">
      <c r="A978" s="101">
        <v>43867</v>
      </c>
      <c r="B978" s="3">
        <f>'BETS.B-SE'!B980</f>
        <v>37.871147000000001</v>
      </c>
      <c r="C978" s="3">
        <f>'KIND-SE'!B980</f>
        <v>48</v>
      </c>
      <c r="D978" s="3">
        <f>'LEO-SE'!B980</f>
        <v>30.92</v>
      </c>
      <c r="E978" s="3">
        <f>'(OMXS30-OMX)'!B980</f>
        <v>1851.94515967911</v>
      </c>
    </row>
    <row r="979" spans="1:5" x14ac:dyDescent="0.3">
      <c r="A979" s="101">
        <v>43868</v>
      </c>
      <c r="B979" s="3">
        <f>'BETS.B-SE'!B981</f>
        <v>38.435574000000003</v>
      </c>
      <c r="C979" s="3">
        <f>'KIND-SE'!B981</f>
        <v>47.8</v>
      </c>
      <c r="D979" s="3">
        <f>'LEO-SE'!B981</f>
        <v>29.43</v>
      </c>
      <c r="E979" s="3">
        <f>'(OMXS30-OMX)'!B981</f>
        <v>1849.85914820946</v>
      </c>
    </row>
    <row r="980" spans="1:5" x14ac:dyDescent="0.3">
      <c r="A980" s="101">
        <v>43871</v>
      </c>
      <c r="B980" s="3">
        <f>'BETS.B-SE'!B982</f>
        <v>39.528008</v>
      </c>
      <c r="C980" s="3">
        <f>'KIND-SE'!B982</f>
        <v>50.32</v>
      </c>
      <c r="D980" s="3">
        <f>'LEO-SE'!B982</f>
        <v>30.17</v>
      </c>
      <c r="E980" s="3">
        <f>'(OMXS30-OMX)'!B982</f>
        <v>1857.99601276624</v>
      </c>
    </row>
    <row r="981" spans="1:5" x14ac:dyDescent="0.3">
      <c r="A981" s="101">
        <v>43872</v>
      </c>
      <c r="B981" s="3">
        <f>'BETS.B-SE'!B983</f>
        <v>41.093834000000001</v>
      </c>
      <c r="C981" s="3">
        <f>'KIND-SE'!B983</f>
        <v>52.9</v>
      </c>
      <c r="D981" s="3">
        <f>'LEO-SE'!B983</f>
        <v>32.520000000000003</v>
      </c>
      <c r="E981" s="3">
        <f>'(OMXS30-OMX)'!B983</f>
        <v>1884.1261406103399</v>
      </c>
    </row>
    <row r="982" spans="1:5" x14ac:dyDescent="0.3">
      <c r="A982" s="101">
        <v>43873</v>
      </c>
      <c r="B982" s="3">
        <f>'BETS.B-SE'!B984</f>
        <v>42.623244999999997</v>
      </c>
      <c r="C982" s="3">
        <f>'KIND-SE'!B984</f>
        <v>53.96</v>
      </c>
      <c r="D982" s="3">
        <f>'LEO-SE'!B984</f>
        <v>33.369999999999997</v>
      </c>
      <c r="E982" s="3">
        <f>'(OMXS30-OMX)'!B984</f>
        <v>1889.7533293996901</v>
      </c>
    </row>
    <row r="983" spans="1:5" x14ac:dyDescent="0.3">
      <c r="A983" s="101">
        <v>43874</v>
      </c>
      <c r="B983" s="3">
        <f>'BETS.B-SE'!B985</f>
        <v>44.443973999999997</v>
      </c>
      <c r="C983" s="3">
        <f>'KIND-SE'!B985</f>
        <v>54.58</v>
      </c>
      <c r="D983" s="3">
        <f>'LEO-SE'!B985</f>
        <v>34.35</v>
      </c>
      <c r="E983" s="3">
        <f>'(OMXS30-OMX)'!B985</f>
        <v>1883.02050541019</v>
      </c>
    </row>
    <row r="984" spans="1:5" x14ac:dyDescent="0.3">
      <c r="A984" s="101">
        <v>43875</v>
      </c>
      <c r="B984" s="3">
        <f>'BETS.B-SE'!B986</f>
        <v>48.158259999999999</v>
      </c>
      <c r="C984" s="3">
        <f>'KIND-SE'!B986</f>
        <v>55.2</v>
      </c>
      <c r="D984" s="3">
        <f>'LEO-SE'!B986</f>
        <v>33.75</v>
      </c>
      <c r="E984" s="3">
        <f>'(OMXS30-OMX)'!B986</f>
        <v>1885.6227357057201</v>
      </c>
    </row>
    <row r="985" spans="1:5" x14ac:dyDescent="0.3">
      <c r="A985" s="101">
        <v>43878</v>
      </c>
      <c r="B985" s="3">
        <f>'BETS.B-SE'!B987</f>
        <v>50.070025999999999</v>
      </c>
      <c r="C985" s="3">
        <f>'KIND-SE'!B987</f>
        <v>55.18</v>
      </c>
      <c r="D985" s="3">
        <f>'LEO-SE'!B987</f>
        <v>33.94</v>
      </c>
      <c r="E985" s="3">
        <f>'(OMXS30-OMX)'!B987</f>
        <v>1888.34940545476</v>
      </c>
    </row>
    <row r="986" spans="1:5" x14ac:dyDescent="0.3">
      <c r="A986" s="101">
        <v>43879</v>
      </c>
      <c r="B986" s="3">
        <f>'BETS.B-SE'!B988</f>
        <v>51.845238000000002</v>
      </c>
      <c r="C986" s="3">
        <f>'KIND-SE'!B988</f>
        <v>55.82</v>
      </c>
      <c r="D986" s="3">
        <f>'LEO-SE'!B988</f>
        <v>32.26</v>
      </c>
      <c r="E986" s="3">
        <f>'(OMXS30-OMX)'!B988</f>
        <v>1878.7931803916799</v>
      </c>
    </row>
    <row r="987" spans="1:5" x14ac:dyDescent="0.3">
      <c r="A987" s="101">
        <v>43880</v>
      </c>
      <c r="B987" s="3">
        <f>'BETS.B-SE'!B989</f>
        <v>51.390053000000002</v>
      </c>
      <c r="C987" s="3">
        <f>'KIND-SE'!B989</f>
        <v>56.2</v>
      </c>
      <c r="D987" s="3">
        <f>'LEO-SE'!B989</f>
        <v>33.36</v>
      </c>
      <c r="E987" s="3">
        <f>'(OMXS30-OMX)'!B989</f>
        <v>1900.28162755373</v>
      </c>
    </row>
    <row r="988" spans="1:5" x14ac:dyDescent="0.3">
      <c r="A988" s="101">
        <v>43881</v>
      </c>
      <c r="B988" s="3">
        <f>'BETS.B-SE'!B990</f>
        <v>52.391452999999998</v>
      </c>
      <c r="C988" s="3">
        <f>'KIND-SE'!B990</f>
        <v>57.16</v>
      </c>
      <c r="D988" s="3">
        <f>'LEO-SE'!B990</f>
        <v>33.24</v>
      </c>
      <c r="E988" s="3">
        <f>'(OMXS30-OMX)'!B990</f>
        <v>1898.92520902964</v>
      </c>
    </row>
    <row r="989" spans="1:5" x14ac:dyDescent="0.3">
      <c r="A989" s="101">
        <v>43882</v>
      </c>
      <c r="B989" s="3">
        <f>'BETS.B-SE'!B991</f>
        <v>52.436973999999999</v>
      </c>
      <c r="C989" s="3">
        <f>'KIND-SE'!B991</f>
        <v>56.1</v>
      </c>
      <c r="D989" s="3">
        <f>'LEO-SE'!B991</f>
        <v>32.82</v>
      </c>
      <c r="E989" s="3">
        <f>'(OMXS30-OMX)'!B991</f>
        <v>1879.09565435032</v>
      </c>
    </row>
    <row r="990" spans="1:5" x14ac:dyDescent="0.3">
      <c r="A990" s="101">
        <v>43885</v>
      </c>
      <c r="B990" s="3">
        <f>'BETS.B-SE'!B992</f>
        <v>50.388652999999998</v>
      </c>
      <c r="C990" s="3">
        <f>'KIND-SE'!B992</f>
        <v>53.8</v>
      </c>
      <c r="D990" s="3">
        <f>'LEO-SE'!B992</f>
        <v>31.49</v>
      </c>
      <c r="E990" s="3">
        <f>'(OMXS30-OMX)'!B992</f>
        <v>1798.2045931646801</v>
      </c>
    </row>
    <row r="991" spans="1:5" x14ac:dyDescent="0.3">
      <c r="A991" s="101">
        <v>43886</v>
      </c>
      <c r="B991" s="3">
        <f>'BETS.B-SE'!B993</f>
        <v>50.479689999999998</v>
      </c>
      <c r="C991" s="3">
        <f>'KIND-SE'!B993</f>
        <v>52.52</v>
      </c>
      <c r="D991" s="3">
        <f>'LEO-SE'!B993</f>
        <v>31.33</v>
      </c>
      <c r="E991" s="3">
        <f>'(OMXS30-OMX)'!B993</f>
        <v>1769.1407366864501</v>
      </c>
    </row>
    <row r="992" spans="1:5" x14ac:dyDescent="0.3">
      <c r="A992" s="101">
        <v>43887</v>
      </c>
      <c r="B992" s="3">
        <f>'BETS.B-SE'!B994</f>
        <v>49.387253000000001</v>
      </c>
      <c r="C992" s="3">
        <f>'KIND-SE'!B994</f>
        <v>51</v>
      </c>
      <c r="D992" s="3">
        <f>'LEO-SE'!B994</f>
        <v>30.65</v>
      </c>
      <c r="E992" s="3">
        <f>'(OMXS30-OMX)'!B994</f>
        <v>1782.09545996512</v>
      </c>
    </row>
    <row r="993" spans="1:5" x14ac:dyDescent="0.3">
      <c r="A993" s="101">
        <v>43888</v>
      </c>
      <c r="B993" s="3">
        <f>'BETS.B-SE'!B995</f>
        <v>46.838234</v>
      </c>
      <c r="C993" s="3">
        <f>'KIND-SE'!B995</f>
        <v>48.8</v>
      </c>
      <c r="D993" s="3">
        <f>'LEO-SE'!B995</f>
        <v>28.8</v>
      </c>
      <c r="E993" s="3">
        <f>'(OMXS30-OMX)'!B995</f>
        <v>1721.58866153948</v>
      </c>
    </row>
    <row r="994" spans="1:5" x14ac:dyDescent="0.3">
      <c r="A994" s="101">
        <v>43889</v>
      </c>
      <c r="B994" s="3">
        <f>'BETS.B-SE'!B996</f>
        <v>44.316524999999999</v>
      </c>
      <c r="C994" s="3">
        <f>'KIND-SE'!B996</f>
        <v>46.8</v>
      </c>
      <c r="D994" s="3">
        <f>'LEO-SE'!B996</f>
        <v>27.3</v>
      </c>
      <c r="E994" s="3">
        <f>'(OMXS30-OMX)'!B996</f>
        <v>1668.8368152160001</v>
      </c>
    </row>
    <row r="995" spans="1:5" x14ac:dyDescent="0.3">
      <c r="A995" s="101">
        <v>43892</v>
      </c>
      <c r="B995" s="3">
        <f>'BETS.B-SE'!B997</f>
        <v>44.626049999999999</v>
      </c>
      <c r="C995" s="3">
        <f>'KIND-SE'!B997</f>
        <v>45.13</v>
      </c>
      <c r="D995" s="3">
        <f>'LEO-SE'!B997</f>
        <v>27.68</v>
      </c>
      <c r="E995" s="3">
        <f>'(OMXS30-OMX)'!B997</f>
        <v>1679.1338351929601</v>
      </c>
    </row>
    <row r="996" spans="1:5" x14ac:dyDescent="0.3">
      <c r="A996" s="101">
        <v>43893</v>
      </c>
      <c r="B996" s="3">
        <f>'BETS.B-SE'!B998</f>
        <v>44.443973999999997</v>
      </c>
      <c r="C996" s="3">
        <f>'KIND-SE'!B998</f>
        <v>44.76</v>
      </c>
      <c r="D996" s="3">
        <f>'LEO-SE'!B998</f>
        <v>27.26</v>
      </c>
      <c r="E996" s="3">
        <f>'(OMXS30-OMX)'!B998</f>
        <v>1694.5582403088699</v>
      </c>
    </row>
    <row r="997" spans="1:5" x14ac:dyDescent="0.3">
      <c r="A997" s="101">
        <v>43894</v>
      </c>
      <c r="B997" s="3">
        <f>'BETS.B-SE'!B999</f>
        <v>43.442574</v>
      </c>
      <c r="C997" s="3">
        <f>'KIND-SE'!B999</f>
        <v>43.52</v>
      </c>
      <c r="D997" s="3">
        <f>'LEO-SE'!B999</f>
        <v>26.32</v>
      </c>
      <c r="E997" s="3">
        <f>'(OMXS30-OMX)'!B999</f>
        <v>1704.2019260893101</v>
      </c>
    </row>
    <row r="998" spans="1:5" x14ac:dyDescent="0.3">
      <c r="A998" s="101">
        <v>43895</v>
      </c>
      <c r="B998" s="3">
        <f>'BETS.B-SE'!B1000</f>
        <v>42.331932000000002</v>
      </c>
      <c r="C998" s="3">
        <f>'KIND-SE'!B1000</f>
        <v>42.54</v>
      </c>
      <c r="D998" s="3">
        <f>'LEO-SE'!B1000</f>
        <v>26</v>
      </c>
      <c r="E998" s="3">
        <f>'(OMXS30-OMX)'!B1000</f>
        <v>1683.1862366702501</v>
      </c>
    </row>
    <row r="999" spans="1:5" x14ac:dyDescent="0.3">
      <c r="A999" s="101">
        <v>43896</v>
      </c>
      <c r="B999" s="3">
        <f>'BETS.B-SE'!B1001</f>
        <v>41.894955000000003</v>
      </c>
      <c r="C999" s="3">
        <f>'KIND-SE'!B1001</f>
        <v>43.47</v>
      </c>
      <c r="D999" s="3">
        <f>'LEO-SE'!B1001</f>
        <v>26.1</v>
      </c>
      <c r="E999" s="3">
        <f>'(OMXS30-OMX)'!B1001</f>
        <v>1628.9973791117</v>
      </c>
    </row>
    <row r="1000" spans="1:5" x14ac:dyDescent="0.3">
      <c r="A1000" s="101">
        <v>43899</v>
      </c>
      <c r="B1000" s="3">
        <f>'BETS.B-SE'!B1002</f>
        <v>40.620440000000002</v>
      </c>
      <c r="C1000" s="3">
        <f>'KIND-SE'!B1002</f>
        <v>42.77</v>
      </c>
      <c r="D1000" s="3">
        <f>'LEO-SE'!B1002</f>
        <v>26.4</v>
      </c>
      <c r="E1000" s="3">
        <f>'(OMXS30-OMX)'!B1002</f>
        <v>1542.44097865343</v>
      </c>
    </row>
    <row r="1001" spans="1:5" x14ac:dyDescent="0.3">
      <c r="A1001" s="101">
        <v>43900</v>
      </c>
      <c r="B1001" s="3">
        <f>'BETS.B-SE'!B1003</f>
        <v>40.092433999999997</v>
      </c>
      <c r="C1001" s="3">
        <f>'KIND-SE'!B1003</f>
        <v>41.25</v>
      </c>
      <c r="D1001" s="3">
        <f>'LEO-SE'!B1003</f>
        <v>26.51</v>
      </c>
      <c r="E1001" s="3">
        <f>'(OMXS30-OMX)'!B1003</f>
        <v>1533.7856218730401</v>
      </c>
    </row>
    <row r="1002" spans="1:5" x14ac:dyDescent="0.3">
      <c r="A1002" s="101">
        <v>43901</v>
      </c>
      <c r="B1002" s="3">
        <f>'BETS.B-SE'!B1004</f>
        <v>37.306719999999999</v>
      </c>
      <c r="C1002" s="3">
        <f>'KIND-SE'!B1004</f>
        <v>38.590000000000003</v>
      </c>
      <c r="D1002" s="3">
        <f>'LEO-SE'!B1004</f>
        <v>25.35</v>
      </c>
      <c r="E1002" s="3">
        <f>'(OMXS30-OMX)'!B1004</f>
        <v>1511.9610291210799</v>
      </c>
    </row>
    <row r="1003" spans="1:5" x14ac:dyDescent="0.3">
      <c r="A1003" s="101">
        <v>43902</v>
      </c>
      <c r="B1003" s="3">
        <f>'BETS.B-SE'!B1005</f>
        <v>33.647053</v>
      </c>
      <c r="C1003" s="3">
        <f>'KIND-SE'!B1005</f>
        <v>32.6</v>
      </c>
      <c r="D1003" s="3">
        <f>'LEO-SE'!B1005</f>
        <v>22.34</v>
      </c>
      <c r="E1003" s="3">
        <f>'(OMXS30-OMX)'!B1005</f>
        <v>1352.1293388522899</v>
      </c>
    </row>
    <row r="1004" spans="1:5" x14ac:dyDescent="0.3">
      <c r="A1004" s="101">
        <v>43903</v>
      </c>
      <c r="B1004" s="3">
        <f>'BETS.B-SE'!B1006</f>
        <v>31.061623000000001</v>
      </c>
      <c r="C1004" s="3">
        <f>'KIND-SE'!B1006</f>
        <v>29.83</v>
      </c>
      <c r="D1004" s="3">
        <f>'LEO-SE'!B1006</f>
        <v>21.86</v>
      </c>
      <c r="E1004" s="3">
        <f>'(OMXS30-OMX)'!B1006</f>
        <v>1376.4551519039301</v>
      </c>
    </row>
    <row r="1005" spans="1:5" x14ac:dyDescent="0.3">
      <c r="A1005" s="101">
        <v>43906</v>
      </c>
      <c r="B1005" s="3">
        <f>'BETS.B-SE'!B1007</f>
        <v>27.766106000000001</v>
      </c>
      <c r="C1005" s="3">
        <f>'KIND-SE'!B1007</f>
        <v>26.36</v>
      </c>
      <c r="D1005" s="3">
        <f>'LEO-SE'!B1007</f>
        <v>20.9</v>
      </c>
      <c r="E1005" s="3">
        <f>'(OMXS30-OMX)'!B1007</f>
        <v>1329.15785337529</v>
      </c>
    </row>
    <row r="1006" spans="1:5" x14ac:dyDescent="0.3">
      <c r="A1006" s="101">
        <v>43907</v>
      </c>
      <c r="B1006" s="3">
        <f>'BETS.B-SE'!B1008</f>
        <v>26.910361999999999</v>
      </c>
      <c r="C1006" s="3">
        <f>'KIND-SE'!B1008</f>
        <v>24.79</v>
      </c>
      <c r="D1006" s="3">
        <f>'LEO-SE'!B1008</f>
        <v>22.4</v>
      </c>
      <c r="E1006" s="3">
        <f>'(OMXS30-OMX)'!B1008</f>
        <v>1372.7879346406301</v>
      </c>
    </row>
    <row r="1007" spans="1:5" x14ac:dyDescent="0.3">
      <c r="A1007" s="101">
        <v>43908</v>
      </c>
      <c r="B1007" s="3">
        <f>'BETS.B-SE'!B1009</f>
        <v>24.252099999999999</v>
      </c>
      <c r="C1007" s="3">
        <f>'KIND-SE'!B1009</f>
        <v>23.56</v>
      </c>
      <c r="D1007" s="3">
        <f>'LEO-SE'!B1009</f>
        <v>21.41</v>
      </c>
      <c r="E1007" s="3">
        <f>'(OMXS30-OMX)'!B1009</f>
        <v>1337.23781566004</v>
      </c>
    </row>
    <row r="1008" spans="1:5" x14ac:dyDescent="0.3">
      <c r="A1008" s="101">
        <v>43909</v>
      </c>
      <c r="B1008" s="3">
        <f>'BETS.B-SE'!B1010</f>
        <v>24.907561999999999</v>
      </c>
      <c r="C1008" s="3">
        <f>'KIND-SE'!B1010</f>
        <v>23.02</v>
      </c>
      <c r="D1008" s="3">
        <f>'LEO-SE'!B1010</f>
        <v>25.14</v>
      </c>
      <c r="E1008" s="3">
        <f>'(OMXS30-OMX)'!B1010</f>
        <v>1380.58350976629</v>
      </c>
    </row>
    <row r="1009" spans="1:5" x14ac:dyDescent="0.3">
      <c r="A1009" s="101">
        <v>43910</v>
      </c>
      <c r="B1009" s="3">
        <f>'BETS.B-SE'!B1011</f>
        <v>30.551818999999998</v>
      </c>
      <c r="C1009" s="3">
        <f>'KIND-SE'!B1011</f>
        <v>24.44</v>
      </c>
      <c r="D1009" s="3">
        <f>'LEO-SE'!B1011</f>
        <v>25</v>
      </c>
      <c r="E1009" s="3">
        <f>'(OMXS30-OMX)'!B1011</f>
        <v>1355.54205348866</v>
      </c>
    </row>
    <row r="1010" spans="1:5" x14ac:dyDescent="0.3">
      <c r="A1010" s="101">
        <v>43913</v>
      </c>
      <c r="B1010" s="3">
        <f>'BETS.B-SE'!B1012</f>
        <v>31.152657999999999</v>
      </c>
      <c r="C1010" s="3">
        <f>'KIND-SE'!B1012</f>
        <v>24.71</v>
      </c>
      <c r="D1010" s="3">
        <f>'LEO-SE'!B1012</f>
        <v>26.98</v>
      </c>
      <c r="E1010" s="3">
        <f>'(OMXS30-OMX)'!B1012</f>
        <v>1292.27413950757</v>
      </c>
    </row>
    <row r="1011" spans="1:5" x14ac:dyDescent="0.3">
      <c r="A1011" s="101">
        <v>43914</v>
      </c>
      <c r="B1011" s="3">
        <f>'BETS.B-SE'!B1013</f>
        <v>33.301119999999997</v>
      </c>
      <c r="C1011" s="3">
        <f>'KIND-SE'!B1013</f>
        <v>25.96</v>
      </c>
      <c r="D1011" s="3">
        <f>'LEO-SE'!B1013</f>
        <v>26.54</v>
      </c>
      <c r="E1011" s="3">
        <f>'(OMXS30-OMX)'!B1013</f>
        <v>1383.8783361850501</v>
      </c>
    </row>
    <row r="1012" spans="1:5" x14ac:dyDescent="0.3">
      <c r="A1012" s="101">
        <v>43915</v>
      </c>
      <c r="B1012" s="3">
        <f>'BETS.B-SE'!B1014</f>
        <v>33.464979999999997</v>
      </c>
      <c r="C1012" s="3">
        <f>'KIND-SE'!B1014</f>
        <v>29.87</v>
      </c>
      <c r="D1012" s="3">
        <f>'LEO-SE'!B1014</f>
        <v>26.6</v>
      </c>
      <c r="E1012" s="3">
        <f>'(OMXS30-OMX)'!B1014</f>
        <v>1446.5644066769901</v>
      </c>
    </row>
    <row r="1013" spans="1:5" x14ac:dyDescent="0.3">
      <c r="A1013" s="101">
        <v>43916</v>
      </c>
      <c r="B1013" s="3">
        <f>'BETS.B-SE'!B1015</f>
        <v>32.864142999999999</v>
      </c>
      <c r="C1013" s="3">
        <f>'KIND-SE'!B1015</f>
        <v>31.91</v>
      </c>
      <c r="D1013" s="3">
        <f>'LEO-SE'!B1015</f>
        <v>27.8</v>
      </c>
      <c r="E1013" s="3">
        <f>'(OMXS30-OMX)'!B1015</f>
        <v>1470.8925645106201</v>
      </c>
    </row>
    <row r="1014" spans="1:5" x14ac:dyDescent="0.3">
      <c r="A1014" s="101">
        <v>43917</v>
      </c>
      <c r="B1014" s="3">
        <f>'BETS.B-SE'!B1016</f>
        <v>30.915963999999999</v>
      </c>
      <c r="C1014" s="3">
        <f>'KIND-SE'!B1016</f>
        <v>31.18</v>
      </c>
      <c r="D1014" s="3">
        <f>'LEO-SE'!B1016</f>
        <v>26.28</v>
      </c>
      <c r="E1014" s="3">
        <f>'(OMXS30-OMX)'!B1016</f>
        <v>1419.28811111599</v>
      </c>
    </row>
    <row r="1015" spans="1:5" x14ac:dyDescent="0.3">
      <c r="A1015" s="101">
        <v>43920</v>
      </c>
      <c r="B1015" s="3">
        <f>'BETS.B-SE'!B1017</f>
        <v>35.850140000000003</v>
      </c>
      <c r="C1015" s="3">
        <f>'KIND-SE'!B1017</f>
        <v>35.299999999999997</v>
      </c>
      <c r="D1015" s="3">
        <f>'LEO-SE'!B1017</f>
        <v>28</v>
      </c>
      <c r="E1015" s="3">
        <f>'(OMXS30-OMX)'!B1017</f>
        <v>1449.20174092261</v>
      </c>
    </row>
    <row r="1016" spans="1:5" x14ac:dyDescent="0.3">
      <c r="A1016" s="101">
        <v>43921</v>
      </c>
      <c r="B1016" s="3">
        <f>'BETS.B-SE'!B1018</f>
        <v>36.359940000000002</v>
      </c>
      <c r="C1016" s="3">
        <f>'KIND-SE'!B1018</f>
        <v>37.049999999999997</v>
      </c>
      <c r="D1016" s="3">
        <f>'LEO-SE'!B1018</f>
        <v>28.56</v>
      </c>
      <c r="E1016" s="3">
        <f>'(OMXS30-OMX)'!B1018</f>
        <v>1482.4296311363601</v>
      </c>
    </row>
    <row r="1017" spans="1:5" x14ac:dyDescent="0.3">
      <c r="A1017" s="101">
        <v>43922</v>
      </c>
      <c r="B1017" s="3">
        <f>'BETS.B-SE'!B1019</f>
        <v>34.029409999999999</v>
      </c>
      <c r="C1017" s="3">
        <f>'KIND-SE'!B1019</f>
        <v>34.770000000000003</v>
      </c>
      <c r="D1017" s="3">
        <f>'LEO-SE'!B1019</f>
        <v>27.64</v>
      </c>
      <c r="E1017" s="3">
        <f>'(OMXS30-OMX)'!B1019</f>
        <v>1425.99468892245</v>
      </c>
    </row>
    <row r="1018" spans="1:5" x14ac:dyDescent="0.3">
      <c r="A1018" s="101">
        <v>43923</v>
      </c>
      <c r="B1018" s="3">
        <f>'BETS.B-SE'!B1020</f>
        <v>33.392159999999997</v>
      </c>
      <c r="C1018" s="3">
        <f>'KIND-SE'!B1020</f>
        <v>33.24</v>
      </c>
      <c r="D1018" s="3">
        <f>'LEO-SE'!B1020</f>
        <v>26.82</v>
      </c>
      <c r="E1018" s="3">
        <f>'(OMXS30-OMX)'!B1020</f>
        <v>1427.1873229831101</v>
      </c>
    </row>
    <row r="1019" spans="1:5" x14ac:dyDescent="0.3">
      <c r="A1019" s="101">
        <v>43924</v>
      </c>
      <c r="B1019" s="3">
        <f>'BETS.B-SE'!B1021</f>
        <v>35.358542999999997</v>
      </c>
      <c r="C1019" s="3">
        <f>'KIND-SE'!B1021</f>
        <v>35.409999999999997</v>
      </c>
      <c r="D1019" s="3">
        <f>'LEO-SE'!B1021</f>
        <v>27.5</v>
      </c>
      <c r="E1019" s="3">
        <f>'(OMXS30-OMX)'!B1021</f>
        <v>1404.5892135905999</v>
      </c>
    </row>
    <row r="1020" spans="1:5" x14ac:dyDescent="0.3">
      <c r="A1020" s="101">
        <v>43927</v>
      </c>
      <c r="B1020" s="3">
        <f>'BETS.B-SE'!B1022</f>
        <v>37.543419999999998</v>
      </c>
      <c r="C1020" s="3">
        <f>'KIND-SE'!B1022</f>
        <v>38.83</v>
      </c>
      <c r="D1020" s="3">
        <f>'LEO-SE'!B1022</f>
        <v>29.54</v>
      </c>
      <c r="E1020" s="3">
        <f>'(OMXS30-OMX)'!B1022</f>
        <v>1461.23283072298</v>
      </c>
    </row>
    <row r="1021" spans="1:5" x14ac:dyDescent="0.3">
      <c r="A1021" s="101">
        <v>43928</v>
      </c>
      <c r="B1021" s="3">
        <f>'BETS.B-SE'!B1023</f>
        <v>38.162460000000003</v>
      </c>
      <c r="C1021" s="3">
        <f>'KIND-SE'!B1023</f>
        <v>37.4</v>
      </c>
      <c r="D1021" s="3">
        <f>'LEO-SE'!B1023</f>
        <v>28.94</v>
      </c>
      <c r="E1021" s="3">
        <f>'(OMXS30-OMX)'!B1023</f>
        <v>1510.8457801372899</v>
      </c>
    </row>
    <row r="1022" spans="1:5" x14ac:dyDescent="0.3">
      <c r="A1022" s="101">
        <v>43929</v>
      </c>
      <c r="B1022" s="3">
        <f>'BETS.B-SE'!B1024</f>
        <v>39.98319</v>
      </c>
      <c r="C1022" s="3">
        <f>'KIND-SE'!B1024</f>
        <v>37.159999999999997</v>
      </c>
      <c r="D1022" s="3">
        <f>'LEO-SE'!B1024</f>
        <v>30.04</v>
      </c>
      <c r="E1022" s="3">
        <f>'(OMXS30-OMX)'!B1024</f>
        <v>1499.5118164052001</v>
      </c>
    </row>
    <row r="1023" spans="1:5" x14ac:dyDescent="0.3">
      <c r="A1023" s="101">
        <v>43930</v>
      </c>
      <c r="B1023" s="3">
        <f>'BETS.B-SE'!B1025</f>
        <v>40.383749999999999</v>
      </c>
      <c r="C1023" s="3">
        <f>'KIND-SE'!B1025</f>
        <v>38.08</v>
      </c>
      <c r="D1023" s="3">
        <f>'LEO-SE'!B1025</f>
        <v>30.3</v>
      </c>
      <c r="E1023" s="3">
        <f>'(OMXS30-OMX)'!B1025</f>
        <v>1498.76393388201</v>
      </c>
    </row>
    <row r="1024" spans="1:5" x14ac:dyDescent="0.3">
      <c r="A1024" s="101">
        <v>43935</v>
      </c>
      <c r="B1024" s="3">
        <f>'BETS.B-SE'!B1026</f>
        <v>41.985992000000003</v>
      </c>
      <c r="C1024" s="3">
        <f>'KIND-SE'!B1026</f>
        <v>39.51</v>
      </c>
      <c r="D1024" s="3">
        <f>'LEO-SE'!B1026</f>
        <v>31.5</v>
      </c>
      <c r="E1024" s="3">
        <f>'(OMXS30-OMX)'!B1026</f>
        <v>1535.8414999293</v>
      </c>
    </row>
    <row r="1025" spans="1:5" x14ac:dyDescent="0.3">
      <c r="A1025" s="101">
        <v>43936</v>
      </c>
      <c r="B1025" s="3">
        <f>'BETS.B-SE'!B1027</f>
        <v>41.184869999999997</v>
      </c>
      <c r="C1025" s="3">
        <f>'KIND-SE'!B1027</f>
        <v>37.5</v>
      </c>
      <c r="D1025" s="3">
        <f>'LEO-SE'!B1027</f>
        <v>30.46</v>
      </c>
      <c r="E1025" s="3">
        <f>'(OMXS30-OMX)'!B1027</f>
        <v>1480.59892789485</v>
      </c>
    </row>
    <row r="1026" spans="1:5" x14ac:dyDescent="0.3">
      <c r="A1026" s="101">
        <v>43937</v>
      </c>
      <c r="B1026" s="3">
        <f>'BETS.B-SE'!B1028</f>
        <v>40.456577000000003</v>
      </c>
      <c r="C1026" s="3">
        <f>'KIND-SE'!B1028</f>
        <v>36.369999999999997</v>
      </c>
      <c r="D1026" s="3">
        <f>'LEO-SE'!B1028</f>
        <v>29.02</v>
      </c>
      <c r="E1026" s="3">
        <f>'(OMXS30-OMX)'!B1028</f>
        <v>1483.7923611169599</v>
      </c>
    </row>
    <row r="1027" spans="1:5" x14ac:dyDescent="0.3">
      <c r="A1027" s="101">
        <v>43938</v>
      </c>
      <c r="B1027" s="3">
        <f>'BETS.B-SE'!B1029</f>
        <v>41.05742</v>
      </c>
      <c r="C1027" s="3">
        <f>'KIND-SE'!B1029</f>
        <v>37.51</v>
      </c>
      <c r="D1027" s="3">
        <f>'LEO-SE'!B1029</f>
        <v>29.74</v>
      </c>
      <c r="E1027" s="3">
        <f>'(OMXS30-OMX)'!B1029</f>
        <v>1534.55119248853</v>
      </c>
    </row>
    <row r="1028" spans="1:5" x14ac:dyDescent="0.3">
      <c r="A1028" s="101">
        <v>43941</v>
      </c>
      <c r="B1028" s="3">
        <f>'BETS.B-SE'!B1030</f>
        <v>42.768906000000001</v>
      </c>
      <c r="C1028" s="3">
        <f>'KIND-SE'!B1030</f>
        <v>39.159999999999997</v>
      </c>
      <c r="D1028" s="3">
        <f>'LEO-SE'!B1030</f>
        <v>30.7</v>
      </c>
      <c r="E1028" s="3">
        <f>'(OMXS30-OMX)'!B1030</f>
        <v>1541.16551209114</v>
      </c>
    </row>
    <row r="1029" spans="1:5" x14ac:dyDescent="0.3">
      <c r="A1029" s="101">
        <v>43942</v>
      </c>
      <c r="B1029" s="3">
        <f>'BETS.B-SE'!B1031</f>
        <v>43.733890000000002</v>
      </c>
      <c r="C1029" s="3">
        <f>'KIND-SE'!B1031</f>
        <v>40.17</v>
      </c>
      <c r="D1029" s="3">
        <f>'LEO-SE'!B1031</f>
        <v>30.74</v>
      </c>
      <c r="E1029" s="3">
        <f>'(OMXS30-OMX)'!B1031</f>
        <v>1493.45387755054</v>
      </c>
    </row>
    <row r="1030" spans="1:5" x14ac:dyDescent="0.3">
      <c r="A1030" s="101">
        <v>43943</v>
      </c>
      <c r="B1030" s="3">
        <f>'BETS.B-SE'!B1032</f>
        <v>45.190469999999998</v>
      </c>
      <c r="C1030" s="3">
        <f>'KIND-SE'!B1032</f>
        <v>39.200000000000003</v>
      </c>
      <c r="D1030" s="3">
        <f>'LEO-SE'!B1032</f>
        <v>31.6</v>
      </c>
      <c r="E1030" s="3">
        <f>'(OMXS30-OMX)'!B1032</f>
        <v>1527.6333107007999</v>
      </c>
    </row>
    <row r="1031" spans="1:5" x14ac:dyDescent="0.3">
      <c r="A1031" s="101">
        <v>43944</v>
      </c>
      <c r="B1031" s="3">
        <f>'BETS.B-SE'!B1033</f>
        <v>44.152659999999997</v>
      </c>
      <c r="C1031" s="3">
        <f>'KIND-SE'!B1033</f>
        <v>38.36</v>
      </c>
      <c r="D1031" s="3">
        <f>'LEO-SE'!B1033</f>
        <v>30</v>
      </c>
      <c r="E1031" s="3">
        <f>'(OMXS30-OMX)'!B1033</f>
        <v>1541.8891176201701</v>
      </c>
    </row>
    <row r="1032" spans="1:5" x14ac:dyDescent="0.3">
      <c r="A1032" s="101">
        <v>43945</v>
      </c>
      <c r="B1032" s="3">
        <f>'BETS.B-SE'!B1034</f>
        <v>46.337536</v>
      </c>
      <c r="C1032" s="3">
        <f>'KIND-SE'!B1034</f>
        <v>42.5</v>
      </c>
      <c r="D1032" s="3">
        <f>'LEO-SE'!B1034</f>
        <v>31.22</v>
      </c>
      <c r="E1032" s="3">
        <f>'(OMXS30-OMX)'!B1034</f>
        <v>1514.12972569166</v>
      </c>
    </row>
    <row r="1033" spans="1:5" x14ac:dyDescent="0.3">
      <c r="A1033" s="101">
        <v>43948</v>
      </c>
      <c r="B1033" s="3">
        <f>'BETS.B-SE'!B1035</f>
        <v>49.796917000000001</v>
      </c>
      <c r="C1033" s="3">
        <f>'KIND-SE'!B1035</f>
        <v>43.8</v>
      </c>
      <c r="D1033" s="3">
        <f>'LEO-SE'!B1035</f>
        <v>32.799999999999997</v>
      </c>
      <c r="E1033" s="3">
        <f>'(OMXS30-OMX)'!B1035</f>
        <v>1539.5139803022</v>
      </c>
    </row>
    <row r="1034" spans="1:5" x14ac:dyDescent="0.3">
      <c r="A1034" s="101">
        <v>43949</v>
      </c>
      <c r="B1034" s="3">
        <f>'BETS.B-SE'!B1036</f>
        <v>49.159660000000002</v>
      </c>
      <c r="C1034" s="3">
        <f>'KIND-SE'!B1036</f>
        <v>44.99</v>
      </c>
      <c r="D1034" s="3">
        <f>'LEO-SE'!B1036</f>
        <v>33</v>
      </c>
      <c r="E1034" s="3">
        <f>'(OMXS30-OMX)'!B1036</f>
        <v>1568.5022403815001</v>
      </c>
    </row>
    <row r="1035" spans="1:5" x14ac:dyDescent="0.3">
      <c r="A1035" s="101">
        <v>43950</v>
      </c>
      <c r="B1035" s="3">
        <f>'BETS.B-SE'!B1037</f>
        <v>51.116942999999999</v>
      </c>
      <c r="C1035" s="3">
        <f>'KIND-SE'!B1037</f>
        <v>47.15</v>
      </c>
      <c r="D1035" s="3">
        <f>'LEO-SE'!B1037</f>
        <v>33.22</v>
      </c>
      <c r="E1035" s="3">
        <f>'(OMXS30-OMX)'!B1037</f>
        <v>1600.85527039305</v>
      </c>
    </row>
    <row r="1036" spans="1:5" x14ac:dyDescent="0.3">
      <c r="A1036" s="101">
        <v>43951</v>
      </c>
      <c r="B1036" s="3">
        <f>'BETS.B-SE'!B1038</f>
        <v>50.434173999999999</v>
      </c>
      <c r="C1036" s="3">
        <f>'KIND-SE'!B1038</f>
        <v>46.56</v>
      </c>
      <c r="D1036" s="3">
        <f>'LEO-SE'!B1038</f>
        <v>34.299999999999997</v>
      </c>
      <c r="E1036" s="3">
        <f>'(OMXS30-OMX)'!B1038</f>
        <v>1577.91688383931</v>
      </c>
    </row>
    <row r="1037" spans="1:5" x14ac:dyDescent="0.3">
      <c r="A1037" s="101">
        <v>43955</v>
      </c>
      <c r="B1037" s="3">
        <f>'BETS.B-SE'!B1039</f>
        <v>49.569324000000002</v>
      </c>
      <c r="C1037" s="3">
        <f>'KIND-SE'!B1039</f>
        <v>45.67</v>
      </c>
      <c r="D1037" s="3">
        <f>'LEO-SE'!B1039</f>
        <v>34.520000000000003</v>
      </c>
      <c r="E1037" s="3">
        <f>'(OMXS30-OMX)'!B1039</f>
        <v>1505.2110027009801</v>
      </c>
    </row>
    <row r="1038" spans="1:5" x14ac:dyDescent="0.3">
      <c r="A1038" s="101">
        <v>43956</v>
      </c>
      <c r="B1038" s="3">
        <f>'BETS.B-SE'!B1040</f>
        <v>49.250698</v>
      </c>
      <c r="C1038" s="3">
        <f>'KIND-SE'!B1040</f>
        <v>47.1</v>
      </c>
      <c r="D1038" s="3">
        <f>'LEO-SE'!B1040</f>
        <v>34.799999999999997</v>
      </c>
      <c r="E1038" s="3">
        <f>'(OMXS30-OMX)'!B1040</f>
        <v>1538.17808189057</v>
      </c>
    </row>
    <row r="1039" spans="1:5" x14ac:dyDescent="0.3">
      <c r="A1039" s="101">
        <v>43957</v>
      </c>
      <c r="B1039" s="3">
        <f>'BETS.B-SE'!B1041</f>
        <v>50.752795999999996</v>
      </c>
      <c r="C1039" s="3">
        <f>'KIND-SE'!B1041</f>
        <v>47.39</v>
      </c>
      <c r="D1039" s="3">
        <f>'LEO-SE'!B1041</f>
        <v>34.4</v>
      </c>
      <c r="E1039" s="3">
        <f>'(OMXS30-OMX)'!B1041</f>
        <v>1521.39984719632</v>
      </c>
    </row>
    <row r="1040" spans="1:5" x14ac:dyDescent="0.3">
      <c r="A1040" s="101">
        <v>43958</v>
      </c>
      <c r="B1040" s="3">
        <f>'BETS.B-SE'!B1042</f>
        <v>53.165264000000001</v>
      </c>
      <c r="C1040" s="3">
        <f>'KIND-SE'!B1042</f>
        <v>48.75</v>
      </c>
      <c r="D1040" s="3">
        <f>'LEO-SE'!B1042</f>
        <v>36</v>
      </c>
      <c r="E1040" s="3">
        <f>'(OMXS30-OMX)'!B1042</f>
        <v>1537.7350439171801</v>
      </c>
    </row>
    <row r="1041" spans="1:5" x14ac:dyDescent="0.3">
      <c r="A1041" s="101">
        <v>43959</v>
      </c>
      <c r="B1041" s="3">
        <f>'BETS.B-SE'!B1043</f>
        <v>53.711480000000002</v>
      </c>
      <c r="C1041" s="3">
        <f>'KIND-SE'!B1043</f>
        <v>48.92</v>
      </c>
      <c r="D1041" s="3">
        <f>'LEO-SE'!B1043</f>
        <v>36.4</v>
      </c>
      <c r="E1041" s="3">
        <f>'(OMXS30-OMX)'!B1043</f>
        <v>1563.18780117081</v>
      </c>
    </row>
    <row r="1042" spans="1:5" x14ac:dyDescent="0.3">
      <c r="A1042" s="101">
        <v>43962</v>
      </c>
      <c r="B1042" s="3">
        <f>'BETS.B-SE'!B1044</f>
        <v>53.574924000000003</v>
      </c>
      <c r="C1042" s="3">
        <f>'KIND-SE'!B1044</f>
        <v>48.1</v>
      </c>
      <c r="D1042" s="3">
        <f>'LEO-SE'!B1044</f>
        <v>35.96</v>
      </c>
      <c r="E1042" s="3">
        <f>'(OMXS30-OMX)'!B1044</f>
        <v>1556.4877102842399</v>
      </c>
    </row>
    <row r="1043" spans="1:5" x14ac:dyDescent="0.3">
      <c r="A1043" s="101">
        <v>43963</v>
      </c>
      <c r="B1043" s="3">
        <f>'BETS.B-SE'!B1045</f>
        <v>53.347335999999999</v>
      </c>
      <c r="C1043" s="3">
        <f>'KIND-SE'!B1045</f>
        <v>48.82</v>
      </c>
      <c r="D1043" s="3">
        <f>'LEO-SE'!B1045</f>
        <v>35.94</v>
      </c>
      <c r="E1043" s="3">
        <f>'(OMXS30-OMX)'!B1045</f>
        <v>1570.0295921925399</v>
      </c>
    </row>
    <row r="1044" spans="1:5" x14ac:dyDescent="0.3">
      <c r="A1044" s="101">
        <v>43964</v>
      </c>
      <c r="B1044" s="3">
        <f>'BETS.B-SE'!B1046</f>
        <v>53.074223000000003</v>
      </c>
      <c r="C1044" s="3">
        <f>'KIND-SE'!B1046</f>
        <v>46.71</v>
      </c>
      <c r="D1044" s="3">
        <f>'LEO-SE'!B1046</f>
        <v>37.6</v>
      </c>
      <c r="E1044" s="3">
        <f>'(OMXS30-OMX)'!B1046</f>
        <v>1522.63526552036</v>
      </c>
    </row>
    <row r="1045" spans="1:5" x14ac:dyDescent="0.3">
      <c r="A1045" s="101">
        <v>43965</v>
      </c>
      <c r="B1045" s="3">
        <f>'BETS.B-SE'!B1047</f>
        <v>52.16386</v>
      </c>
      <c r="C1045" s="3">
        <f>'KIND-SE'!B1047</f>
        <v>45.72</v>
      </c>
      <c r="D1045" s="3">
        <f>'LEO-SE'!B1047</f>
        <v>36.36</v>
      </c>
      <c r="E1045" s="3">
        <f>'(OMXS30-OMX)'!B1047</f>
        <v>1476.5174512134099</v>
      </c>
    </row>
    <row r="1046" spans="1:5" x14ac:dyDescent="0.3">
      <c r="A1046" s="101">
        <v>43966</v>
      </c>
      <c r="B1046" s="3">
        <f>'BETS.B-SE'!B1048</f>
        <v>52.619045</v>
      </c>
      <c r="C1046" s="3">
        <f>'KIND-SE'!B1048</f>
        <v>46.49</v>
      </c>
      <c r="D1046" s="3">
        <f>'LEO-SE'!B1048</f>
        <v>36.700000000000003</v>
      </c>
      <c r="E1046" s="3">
        <f>'(OMXS30-OMX)'!B1048</f>
        <v>1493.6155261789499</v>
      </c>
    </row>
    <row r="1047" spans="1:5" x14ac:dyDescent="0.3">
      <c r="A1047" s="101">
        <v>43969</v>
      </c>
      <c r="B1047" s="3">
        <f>'BETS.B-SE'!B1049</f>
        <v>54.576329999999999</v>
      </c>
      <c r="C1047" s="3">
        <f>'KIND-SE'!B1049</f>
        <v>49.01</v>
      </c>
      <c r="D1047" s="3">
        <f>'LEO-SE'!B1049</f>
        <v>37.9</v>
      </c>
      <c r="E1047" s="3">
        <f>'(OMXS30-OMX)'!B1049</f>
        <v>1566.1563779533899</v>
      </c>
    </row>
    <row r="1048" spans="1:5" x14ac:dyDescent="0.3">
      <c r="A1048" s="101">
        <v>43970</v>
      </c>
      <c r="B1048" s="3">
        <f>'BETS.B-SE'!B1050</f>
        <v>54.894955000000003</v>
      </c>
      <c r="C1048" s="3">
        <f>'KIND-SE'!B1050</f>
        <v>48.6</v>
      </c>
      <c r="D1048" s="3">
        <f>'LEO-SE'!B1050</f>
        <v>38.64</v>
      </c>
      <c r="E1048" s="3">
        <f>'(OMXS30-OMX)'!B1050</f>
        <v>1560.27689539839</v>
      </c>
    </row>
    <row r="1049" spans="1:5" x14ac:dyDescent="0.3">
      <c r="A1049" s="101">
        <v>43971</v>
      </c>
      <c r="B1049" s="3">
        <f>'BETS.B-SE'!B1051</f>
        <v>55.714283000000002</v>
      </c>
      <c r="C1049" s="3">
        <f>'KIND-SE'!B1051</f>
        <v>48.45</v>
      </c>
      <c r="D1049" s="3">
        <f>'LEO-SE'!B1051</f>
        <v>40.299999999999997</v>
      </c>
      <c r="E1049" s="3">
        <f>'(OMXS30-OMX)'!B1051</f>
        <v>1556.4426504661701</v>
      </c>
    </row>
    <row r="1050" spans="1:5" x14ac:dyDescent="0.3">
      <c r="A1050" s="101">
        <v>43973</v>
      </c>
      <c r="B1050" s="3">
        <f>'BETS.B-SE'!B1052</f>
        <v>57.762604000000003</v>
      </c>
      <c r="C1050" s="3">
        <f>'KIND-SE'!B1052</f>
        <v>49.72</v>
      </c>
      <c r="D1050" s="3">
        <f>'LEO-SE'!B1052</f>
        <v>41.3</v>
      </c>
      <c r="E1050" s="3">
        <f>'(OMXS30-OMX)'!B1052</f>
        <v>1555.4932075771201</v>
      </c>
    </row>
    <row r="1051" spans="1:5" x14ac:dyDescent="0.3">
      <c r="A1051" s="101">
        <v>43976</v>
      </c>
      <c r="B1051" s="3">
        <f>'BETS.B-SE'!B1053</f>
        <v>58.718487000000003</v>
      </c>
      <c r="C1051" s="3">
        <f>'KIND-SE'!B1053</f>
        <v>50.4</v>
      </c>
      <c r="D1051" s="3">
        <f>'LEO-SE'!B1053</f>
        <v>42.4</v>
      </c>
      <c r="E1051" s="3">
        <f>'(OMXS30-OMX)'!B1053</f>
        <v>1588.60105917595</v>
      </c>
    </row>
    <row r="1052" spans="1:5" x14ac:dyDescent="0.3">
      <c r="A1052" s="101">
        <v>43977</v>
      </c>
      <c r="B1052" s="3">
        <f>'BETS.B-SE'!B1054</f>
        <v>60.038510000000002</v>
      </c>
      <c r="C1052" s="3">
        <f>'KIND-SE'!B1054</f>
        <v>50.98</v>
      </c>
      <c r="D1052" s="3">
        <f>'LEO-SE'!B1054</f>
        <v>44</v>
      </c>
      <c r="E1052" s="3">
        <f>'(OMXS30-OMX)'!B1054</f>
        <v>1606.64839237046</v>
      </c>
    </row>
    <row r="1053" spans="1:5" x14ac:dyDescent="0.3">
      <c r="A1053" s="101">
        <v>43978</v>
      </c>
      <c r="B1053" s="3">
        <f>'BETS.B-SE'!B1055</f>
        <v>57.808117000000003</v>
      </c>
      <c r="C1053" s="3">
        <f>'KIND-SE'!B1055</f>
        <v>50.34</v>
      </c>
      <c r="D1053" s="3">
        <f>'LEO-SE'!B1055</f>
        <v>41.98</v>
      </c>
      <c r="E1053" s="3">
        <f>'(OMXS30-OMX)'!B1055</f>
        <v>1623.3939888800601</v>
      </c>
    </row>
    <row r="1054" spans="1:5" x14ac:dyDescent="0.3">
      <c r="A1054" s="101">
        <v>43979</v>
      </c>
      <c r="B1054" s="3">
        <f>'BETS.B-SE'!B1056</f>
        <v>58.58193</v>
      </c>
      <c r="C1054" s="3">
        <f>'KIND-SE'!B1056</f>
        <v>50.9</v>
      </c>
      <c r="D1054" s="3">
        <f>'LEO-SE'!B1056</f>
        <v>41.98</v>
      </c>
      <c r="E1054" s="3">
        <f>'(OMXS30-OMX)'!B1056</f>
        <v>1657.5820242126499</v>
      </c>
    </row>
    <row r="1055" spans="1:5" x14ac:dyDescent="0.3">
      <c r="A1055" s="101">
        <v>43980</v>
      </c>
      <c r="B1055" s="3">
        <f>'BETS.B-SE'!B1057</f>
        <v>59.401257000000001</v>
      </c>
      <c r="C1055" s="3">
        <f>'KIND-SE'!B1057</f>
        <v>51.46</v>
      </c>
      <c r="D1055" s="3">
        <f>'LEO-SE'!B1057</f>
        <v>42.66</v>
      </c>
      <c r="E1055" s="3">
        <f>'(OMXS30-OMX)'!B1057</f>
        <v>1629.76394751261</v>
      </c>
    </row>
    <row r="1056" spans="1:5" x14ac:dyDescent="0.3">
      <c r="A1056" s="101">
        <v>43983</v>
      </c>
      <c r="B1056" s="3">
        <f>'BETS.B-SE'!B1058</f>
        <v>59.901961999999997</v>
      </c>
      <c r="C1056" s="3">
        <f>'KIND-SE'!B1058</f>
        <v>50.5</v>
      </c>
      <c r="D1056" s="3">
        <f>'LEO-SE'!B1058</f>
        <v>42.88</v>
      </c>
      <c r="E1056" s="3">
        <f>'(OMXS30-OMX)'!B1058</f>
        <v>1649.3828552927801</v>
      </c>
    </row>
    <row r="1057" spans="1:5" x14ac:dyDescent="0.3">
      <c r="A1057" s="101">
        <v>43984</v>
      </c>
      <c r="B1057" s="3">
        <f>'BETS.B-SE'!B1059</f>
        <v>60.129550000000002</v>
      </c>
      <c r="C1057" s="3">
        <f>'KIND-SE'!B1059</f>
        <v>53.26</v>
      </c>
      <c r="D1057" s="3">
        <f>'LEO-SE'!B1059</f>
        <v>43.8</v>
      </c>
      <c r="E1057" s="3">
        <f>'(OMXS30-OMX)'!B1059</f>
        <v>1666.9759897911899</v>
      </c>
    </row>
    <row r="1058" spans="1:5" x14ac:dyDescent="0.3">
      <c r="A1058" s="101">
        <v>43985</v>
      </c>
      <c r="B1058" s="3">
        <f>'BETS.B-SE'!B1060</f>
        <v>61.221984999999997</v>
      </c>
      <c r="C1058" s="3">
        <f>'KIND-SE'!B1060</f>
        <v>53.6</v>
      </c>
      <c r="D1058" s="3">
        <f>'LEO-SE'!B1060</f>
        <v>45.12</v>
      </c>
      <c r="E1058" s="3">
        <f>'(OMXS30-OMX)'!B1060</f>
        <v>1709.95957200973</v>
      </c>
    </row>
    <row r="1059" spans="1:5" x14ac:dyDescent="0.3">
      <c r="A1059" s="101">
        <v>43986</v>
      </c>
      <c r="B1059" s="3">
        <f>'BETS.B-SE'!B1061</f>
        <v>61.995792000000002</v>
      </c>
      <c r="C1059" s="3">
        <f>'KIND-SE'!B1061</f>
        <v>55.8</v>
      </c>
      <c r="D1059" s="3">
        <f>'LEO-SE'!B1061</f>
        <v>46.6</v>
      </c>
      <c r="E1059" s="3">
        <f>'(OMXS30-OMX)'!B1061</f>
        <v>1700.48307793663</v>
      </c>
    </row>
    <row r="1060" spans="1:5" x14ac:dyDescent="0.3">
      <c r="A1060" s="101">
        <v>43987</v>
      </c>
      <c r="B1060" s="3">
        <f>'BETS.B-SE'!B1062</f>
        <v>62.542006999999998</v>
      </c>
      <c r="C1060" s="3">
        <f>'KIND-SE'!B1062</f>
        <v>55.72</v>
      </c>
      <c r="D1060" s="3">
        <f>'LEO-SE'!B1062</f>
        <v>48.74</v>
      </c>
      <c r="E1060" s="3">
        <f>'(OMXS30-OMX)'!B1062</f>
        <v>1730.5120222047501</v>
      </c>
    </row>
    <row r="1061" spans="1:5" x14ac:dyDescent="0.3">
      <c r="A1061" s="101">
        <v>43990</v>
      </c>
      <c r="B1061" s="3">
        <f>'BETS.B-SE'!B1063</f>
        <v>61.7682</v>
      </c>
      <c r="C1061" s="3">
        <f>'KIND-SE'!B1063</f>
        <v>56.36</v>
      </c>
      <c r="D1061" s="3">
        <f>'LEO-SE'!B1063</f>
        <v>46.76</v>
      </c>
      <c r="E1061" s="3">
        <f>'(OMXS30-OMX)'!B1063</f>
        <v>1717.66374395303</v>
      </c>
    </row>
    <row r="1062" spans="1:5" x14ac:dyDescent="0.3">
      <c r="A1062" s="101">
        <v>43991</v>
      </c>
      <c r="B1062" s="3">
        <f>'BETS.B-SE'!B1064</f>
        <v>60.812325000000001</v>
      </c>
      <c r="C1062" s="3">
        <f>'KIND-SE'!B1064</f>
        <v>54.52</v>
      </c>
      <c r="D1062" s="3">
        <f>'LEO-SE'!B1064</f>
        <v>46.64</v>
      </c>
      <c r="E1062" s="3">
        <f>'(OMXS30-OMX)'!B1064</f>
        <v>1696.7019173255601</v>
      </c>
    </row>
    <row r="1063" spans="1:5" x14ac:dyDescent="0.3">
      <c r="A1063" s="101">
        <v>43992</v>
      </c>
      <c r="B1063" s="3">
        <f>'BETS.B-SE'!B1065</f>
        <v>58.672961999999998</v>
      </c>
      <c r="C1063" s="3">
        <f>'KIND-SE'!B1065</f>
        <v>53.74</v>
      </c>
      <c r="D1063" s="3">
        <f>'LEO-SE'!B1065</f>
        <v>46.1</v>
      </c>
      <c r="E1063" s="3">
        <f>'(OMXS30-OMX)'!B1065</f>
        <v>1692.32158825171</v>
      </c>
    </row>
    <row r="1064" spans="1:5" x14ac:dyDescent="0.3">
      <c r="A1064" s="101">
        <v>43993</v>
      </c>
      <c r="B1064" s="3">
        <f>'BETS.B-SE'!B1066</f>
        <v>57.626044999999998</v>
      </c>
      <c r="C1064" s="3">
        <f>'KIND-SE'!B1066</f>
        <v>51.84</v>
      </c>
      <c r="D1064" s="3">
        <f>'LEO-SE'!B1066</f>
        <v>44.7</v>
      </c>
      <c r="E1064" s="3">
        <f>'(OMXS30-OMX)'!B1066</f>
        <v>1609.0577015454501</v>
      </c>
    </row>
    <row r="1065" spans="1:5" x14ac:dyDescent="0.3">
      <c r="A1065" s="101">
        <v>43994</v>
      </c>
      <c r="B1065" s="3">
        <f>'BETS.B-SE'!B1067</f>
        <v>57.808117000000003</v>
      </c>
      <c r="C1065" s="3">
        <f>'KIND-SE'!B1067</f>
        <v>51.58</v>
      </c>
      <c r="D1065" s="3">
        <f>'LEO-SE'!B1067</f>
        <v>44.34</v>
      </c>
      <c r="E1065" s="3">
        <f>'(OMXS30-OMX)'!B1067</f>
        <v>1609.0724207205201</v>
      </c>
    </row>
    <row r="1066" spans="1:5" x14ac:dyDescent="0.3">
      <c r="A1066" s="101">
        <v>43997</v>
      </c>
      <c r="B1066" s="3">
        <f>'BETS.B-SE'!B1068</f>
        <v>59.128146999999998</v>
      </c>
      <c r="C1066" s="3">
        <f>'KIND-SE'!B1068</f>
        <v>52.34</v>
      </c>
      <c r="D1066" s="3">
        <f>'LEO-SE'!B1068</f>
        <v>44.28</v>
      </c>
      <c r="E1066" s="3">
        <f>'(OMXS30-OMX)'!B1068</f>
        <v>1616.1375073803099</v>
      </c>
    </row>
    <row r="1067" spans="1:5" x14ac:dyDescent="0.3">
      <c r="A1067" s="101">
        <v>43998</v>
      </c>
      <c r="B1067" s="3">
        <f>'BETS.B-SE'!B1069</f>
        <v>58.035710000000002</v>
      </c>
      <c r="C1067" s="3">
        <f>'KIND-SE'!B1069</f>
        <v>52.16</v>
      </c>
      <c r="D1067" s="3">
        <f>'LEO-SE'!B1069</f>
        <v>43.66</v>
      </c>
      <c r="E1067" s="3">
        <f>'(OMXS30-OMX)'!B1069</f>
        <v>1671.8383345212501</v>
      </c>
    </row>
    <row r="1068" spans="1:5" x14ac:dyDescent="0.3">
      <c r="A1068" s="101">
        <v>43999</v>
      </c>
      <c r="B1068" s="3">
        <f>'BETS.B-SE'!B1070</f>
        <v>59.082630000000002</v>
      </c>
      <c r="C1068" s="3">
        <f>'KIND-SE'!B1070</f>
        <v>52.54</v>
      </c>
      <c r="D1068" s="3">
        <f>'LEO-SE'!B1070</f>
        <v>43.54</v>
      </c>
      <c r="E1068" s="3">
        <f>'(OMXS30-OMX)'!B1070</f>
        <v>1677.5335074715599</v>
      </c>
    </row>
    <row r="1069" spans="1:5" x14ac:dyDescent="0.3">
      <c r="A1069" s="101">
        <v>44000</v>
      </c>
      <c r="B1069" s="3">
        <f>'BETS.B-SE'!B1071</f>
        <v>62.721702999999998</v>
      </c>
      <c r="C1069" s="3">
        <f>'KIND-SE'!B1071</f>
        <v>53</v>
      </c>
      <c r="D1069" s="3">
        <f>'LEO-SE'!B1071</f>
        <v>43.02</v>
      </c>
      <c r="E1069" s="3">
        <f>'(OMXS30-OMX)'!B1071</f>
        <v>1667.9255994341099</v>
      </c>
    </row>
    <row r="1070" spans="1:5" x14ac:dyDescent="0.3">
      <c r="A1070" s="101">
        <v>44004</v>
      </c>
      <c r="B1070" s="3">
        <f>'BETS.B-SE'!B1072</f>
        <v>62.016753999999999</v>
      </c>
      <c r="C1070" s="3">
        <f>'KIND-SE'!B1072</f>
        <v>54.22</v>
      </c>
      <c r="D1070" s="3">
        <f>'LEO-SE'!B1072</f>
        <v>41.88</v>
      </c>
      <c r="E1070" s="3">
        <f>'(OMXS30-OMX)'!B1072</f>
        <v>1657.7088931932899</v>
      </c>
    </row>
    <row r="1071" spans="1:5" x14ac:dyDescent="0.3">
      <c r="A1071" s="101">
        <v>44005</v>
      </c>
      <c r="B1071" s="3">
        <f>'BETS.B-SE'!B1073</f>
        <v>62.874130000000001</v>
      </c>
      <c r="C1071" s="3">
        <f>'KIND-SE'!B1073</f>
        <v>55.78</v>
      </c>
      <c r="D1071" s="3">
        <f>'LEO-SE'!B1073</f>
        <v>41.36</v>
      </c>
      <c r="E1071" s="3">
        <f>'(OMXS30-OMX)'!B1073</f>
        <v>1683.3635258613101</v>
      </c>
    </row>
    <row r="1072" spans="1:5" x14ac:dyDescent="0.3">
      <c r="A1072" s="101">
        <v>44006</v>
      </c>
      <c r="B1072" s="3">
        <f>'BETS.B-SE'!B1074</f>
        <v>64.303084999999996</v>
      </c>
      <c r="C1072" s="3">
        <f>'KIND-SE'!B1074</f>
        <v>55.3</v>
      </c>
      <c r="D1072" s="3">
        <f>'LEO-SE'!B1074</f>
        <v>41.46</v>
      </c>
      <c r="E1072" s="3">
        <f>'(OMXS30-OMX)'!B1074</f>
        <v>1642.9090047433201</v>
      </c>
    </row>
    <row r="1073" spans="1:5" x14ac:dyDescent="0.3">
      <c r="A1073" s="101">
        <v>44007</v>
      </c>
      <c r="B1073" s="3">
        <f>'BETS.B-SE'!B1075</f>
        <v>60.873592000000002</v>
      </c>
      <c r="C1073" s="3">
        <f>'KIND-SE'!B1075</f>
        <v>53.92</v>
      </c>
      <c r="D1073" s="3">
        <f>'LEO-SE'!B1075</f>
        <v>40.020000000000003</v>
      </c>
      <c r="E1073" s="3">
        <f>'(OMXS30-OMX)'!B1075</f>
        <v>1660.95750965754</v>
      </c>
    </row>
    <row r="1074" spans="1:5" x14ac:dyDescent="0.3">
      <c r="A1074" s="101">
        <v>44008</v>
      </c>
      <c r="B1074" s="3">
        <f>'BETS.B-SE'!B1076</f>
        <v>62.493073000000003</v>
      </c>
      <c r="C1074" s="3">
        <f>'KIND-SE'!B1076</f>
        <v>56.36</v>
      </c>
      <c r="D1074" s="3">
        <f>'LEO-SE'!B1076</f>
        <v>41</v>
      </c>
      <c r="E1074" s="3">
        <f>'(OMXS30-OMX)'!B1076</f>
        <v>1657.6635088193</v>
      </c>
    </row>
    <row r="1075" spans="1:5" x14ac:dyDescent="0.3">
      <c r="A1075" s="101">
        <v>44011</v>
      </c>
      <c r="B1075" s="3">
        <f>'BETS.B-SE'!B1077</f>
        <v>62.207287000000001</v>
      </c>
      <c r="C1075" s="3">
        <f>'KIND-SE'!B1077</f>
        <v>56.86</v>
      </c>
      <c r="D1075" s="3">
        <f>'LEO-SE'!B1077</f>
        <v>41.42</v>
      </c>
      <c r="E1075" s="3">
        <f>'(OMXS30-OMX)'!B1077</f>
        <v>1671.52820265848</v>
      </c>
    </row>
    <row r="1076" spans="1:5" x14ac:dyDescent="0.3">
      <c r="A1076" s="101">
        <v>44012</v>
      </c>
      <c r="B1076" s="3">
        <f>'BETS.B-SE'!B1078</f>
        <v>61.730964999999998</v>
      </c>
      <c r="C1076" s="3">
        <f>'KIND-SE'!B1078</f>
        <v>55.72</v>
      </c>
      <c r="D1076" s="3">
        <f>'LEO-SE'!B1078</f>
        <v>41.66</v>
      </c>
      <c r="E1076" s="3">
        <f>'(OMXS30-OMX)'!B1078</f>
        <v>1664.3803017446201</v>
      </c>
    </row>
    <row r="1077" spans="1:5" x14ac:dyDescent="0.3">
      <c r="A1077" s="101">
        <v>44013</v>
      </c>
      <c r="B1077" s="3">
        <f>'BETS.B-SE'!B1079</f>
        <v>61.159377999999997</v>
      </c>
      <c r="C1077" s="3">
        <f>'KIND-SE'!B1079</f>
        <v>57.44</v>
      </c>
      <c r="D1077" s="3">
        <f>'LEO-SE'!B1079</f>
        <v>41.36</v>
      </c>
      <c r="E1077" s="3">
        <f>'(OMXS30-OMX)'!B1079</f>
        <v>1675.0372206930199</v>
      </c>
    </row>
    <row r="1078" spans="1:5" x14ac:dyDescent="0.3">
      <c r="A1078" s="101">
        <v>44014</v>
      </c>
      <c r="B1078" s="3">
        <f>'BETS.B-SE'!B1080</f>
        <v>63.064655000000002</v>
      </c>
      <c r="C1078" s="3">
        <f>'KIND-SE'!B1080</f>
        <v>57.52</v>
      </c>
      <c r="D1078" s="3">
        <f>'LEO-SE'!B1080</f>
        <v>44.9</v>
      </c>
      <c r="E1078" s="3">
        <f>'(OMXS30-OMX)'!B1080</f>
        <v>1703.8235156072201</v>
      </c>
    </row>
    <row r="1079" spans="1:5" x14ac:dyDescent="0.3">
      <c r="A1079" s="101">
        <v>44015</v>
      </c>
      <c r="B1079" s="3">
        <f>'BETS.B-SE'!B1081</f>
        <v>63.540973999999999</v>
      </c>
      <c r="C1079" s="3">
        <f>'KIND-SE'!B1081</f>
        <v>58.02</v>
      </c>
      <c r="D1079" s="3">
        <f>'LEO-SE'!B1081</f>
        <v>44.66</v>
      </c>
      <c r="E1079" s="3">
        <f>'(OMXS30-OMX)'!B1081</f>
        <v>1695.25594455394</v>
      </c>
    </row>
    <row r="1080" spans="1:5" x14ac:dyDescent="0.3">
      <c r="A1080" s="101">
        <v>44018</v>
      </c>
      <c r="B1080" s="3">
        <f>'BETS.B-SE'!B1082</f>
        <v>63.922029999999999</v>
      </c>
      <c r="C1080" s="3">
        <f>'KIND-SE'!B1082</f>
        <v>57.98</v>
      </c>
      <c r="D1080" s="3">
        <f>'LEO-SE'!B1082</f>
        <v>44.2</v>
      </c>
      <c r="E1080" s="3">
        <f>'(OMXS30-OMX)'!B1082</f>
        <v>1730.8833462017201</v>
      </c>
    </row>
    <row r="1081" spans="1:5" x14ac:dyDescent="0.3">
      <c r="A1081" s="101">
        <v>44019</v>
      </c>
      <c r="B1081" s="3">
        <f>'BETS.B-SE'!B1083</f>
        <v>64.588880000000003</v>
      </c>
      <c r="C1081" s="3">
        <f>'KIND-SE'!B1083</f>
        <v>58.06</v>
      </c>
      <c r="D1081" s="3">
        <f>'LEO-SE'!B1083</f>
        <v>46</v>
      </c>
      <c r="E1081" s="3">
        <f>'(OMXS30-OMX)'!B1083</f>
        <v>1720.4544396307599</v>
      </c>
    </row>
    <row r="1082" spans="1:5" x14ac:dyDescent="0.3">
      <c r="A1082" s="101">
        <v>44020</v>
      </c>
      <c r="B1082" s="3">
        <f>'BETS.B-SE'!B1084</f>
        <v>64.303084999999996</v>
      </c>
      <c r="C1082" s="3">
        <f>'KIND-SE'!B1084</f>
        <v>60.52</v>
      </c>
      <c r="D1082" s="3">
        <f>'LEO-SE'!B1084</f>
        <v>45.34</v>
      </c>
      <c r="E1082" s="3">
        <f>'(OMXS30-OMX)'!B1084</f>
        <v>1712.5314397879999</v>
      </c>
    </row>
    <row r="1083" spans="1:5" x14ac:dyDescent="0.3">
      <c r="A1083" s="101">
        <v>44021</v>
      </c>
      <c r="B1083" s="3">
        <f>'BETS.B-SE'!B1085</f>
        <v>65.255719999999997</v>
      </c>
      <c r="C1083" s="3">
        <f>'KIND-SE'!B1085</f>
        <v>59.5</v>
      </c>
      <c r="D1083" s="3">
        <f>'LEO-SE'!B1085</f>
        <v>44.3</v>
      </c>
      <c r="E1083" s="3">
        <f>'(OMXS30-OMX)'!B1085</f>
        <v>1697.8418850258199</v>
      </c>
    </row>
    <row r="1084" spans="1:5" x14ac:dyDescent="0.3">
      <c r="A1084" s="101">
        <v>44022</v>
      </c>
      <c r="B1084" s="3">
        <f>'BETS.B-SE'!B1086</f>
        <v>69.923649999999995</v>
      </c>
      <c r="C1084" s="3">
        <f>'KIND-SE'!B1086</f>
        <v>59.78</v>
      </c>
      <c r="D1084" s="3">
        <f>'LEO-SE'!B1086</f>
        <v>43.62</v>
      </c>
      <c r="E1084" s="3">
        <f>'(OMXS30-OMX)'!B1086</f>
        <v>1711.6218431340701</v>
      </c>
    </row>
    <row r="1085" spans="1:5" x14ac:dyDescent="0.3">
      <c r="A1085" s="101">
        <v>44025</v>
      </c>
      <c r="B1085" s="3">
        <f>'BETS.B-SE'!B1087</f>
        <v>70.685760000000002</v>
      </c>
      <c r="C1085" s="3">
        <f>'KIND-SE'!B1087</f>
        <v>59.72</v>
      </c>
      <c r="D1085" s="3">
        <f>'LEO-SE'!B1087</f>
        <v>43.48</v>
      </c>
      <c r="E1085" s="3">
        <f>'(OMXS30-OMX)'!B1087</f>
        <v>1742.7301927508199</v>
      </c>
    </row>
    <row r="1086" spans="1:5" x14ac:dyDescent="0.3">
      <c r="A1086" s="101">
        <v>44026</v>
      </c>
      <c r="B1086" s="3">
        <f>'BETS.B-SE'!B1088</f>
        <v>71.162080000000003</v>
      </c>
      <c r="C1086" s="3">
        <f>'KIND-SE'!B1088</f>
        <v>59.94</v>
      </c>
      <c r="D1086" s="3">
        <f>'LEO-SE'!B1088</f>
        <v>43.54</v>
      </c>
      <c r="E1086" s="3">
        <f>'(OMXS30-OMX)'!B1088</f>
        <v>1738.5974367507299</v>
      </c>
    </row>
    <row r="1087" spans="1:5" x14ac:dyDescent="0.3">
      <c r="A1087" s="101">
        <v>44027</v>
      </c>
      <c r="B1087" s="3">
        <f>'BETS.B-SE'!B1089</f>
        <v>70.971559999999997</v>
      </c>
      <c r="C1087" s="3">
        <f>'KIND-SE'!B1089</f>
        <v>59</v>
      </c>
      <c r="D1087" s="3">
        <f>'LEO-SE'!B1089</f>
        <v>44.92</v>
      </c>
      <c r="E1087" s="3">
        <f>'(OMXS30-OMX)'!B1089</f>
        <v>1767.84600576347</v>
      </c>
    </row>
    <row r="1088" spans="1:5" x14ac:dyDescent="0.3">
      <c r="A1088" s="101">
        <v>44028</v>
      </c>
      <c r="B1088" s="3">
        <f>'BETS.B-SE'!B1090</f>
        <v>70.590500000000006</v>
      </c>
      <c r="C1088" s="3">
        <f>'KIND-SE'!B1090</f>
        <v>60.04</v>
      </c>
      <c r="D1088" s="3">
        <f>'LEO-SE'!B1090</f>
        <v>45.06</v>
      </c>
      <c r="E1088" s="3">
        <f>'(OMXS30-OMX)'!B1090</f>
        <v>1754.5454321704999</v>
      </c>
    </row>
    <row r="1089" spans="1:5" x14ac:dyDescent="0.3">
      <c r="A1089" s="101">
        <v>44029</v>
      </c>
      <c r="B1089" s="3">
        <f>'BETS.B-SE'!B1091</f>
        <v>71.352615</v>
      </c>
      <c r="C1089" s="3">
        <f>'KIND-SE'!B1091</f>
        <v>59.56</v>
      </c>
      <c r="D1089" s="3">
        <f>'LEO-SE'!B1091</f>
        <v>45.66</v>
      </c>
      <c r="E1089" s="3">
        <f>'(OMXS30-OMX)'!B1091</f>
        <v>1770.1504092195801</v>
      </c>
    </row>
    <row r="1090" spans="1:5" x14ac:dyDescent="0.3">
      <c r="A1090" s="101">
        <v>44032</v>
      </c>
      <c r="B1090" s="3">
        <f>'BETS.B-SE'!B1092</f>
        <v>72.305250000000001</v>
      </c>
      <c r="C1090" s="3">
        <f>'KIND-SE'!B1092</f>
        <v>60.14</v>
      </c>
      <c r="D1090" s="3">
        <f>'LEO-SE'!B1092</f>
        <v>45.3</v>
      </c>
      <c r="E1090" s="3">
        <f>'(OMXS30-OMX)'!B1092</f>
        <v>1784.5358120328999</v>
      </c>
    </row>
    <row r="1091" spans="1:5" x14ac:dyDescent="0.3">
      <c r="A1091" s="101">
        <v>44033</v>
      </c>
      <c r="B1091" s="3">
        <f>'BETS.B-SE'!B1093</f>
        <v>65.065200000000004</v>
      </c>
      <c r="C1091" s="3">
        <f>'KIND-SE'!B1093</f>
        <v>59.42</v>
      </c>
      <c r="D1091" s="3">
        <f>'LEO-SE'!B1093</f>
        <v>43.68</v>
      </c>
      <c r="E1091" s="3">
        <f>'(OMXS30-OMX)'!B1093</f>
        <v>1775.3873165745799</v>
      </c>
    </row>
    <row r="1092" spans="1:5" x14ac:dyDescent="0.3">
      <c r="A1092" s="101">
        <v>44034</v>
      </c>
      <c r="B1092" s="3">
        <f>'BETS.B-SE'!B1094</f>
        <v>67.827839999999995</v>
      </c>
      <c r="C1092" s="3">
        <f>'KIND-SE'!B1094</f>
        <v>60.06</v>
      </c>
      <c r="D1092" s="3">
        <f>'LEO-SE'!B1094</f>
        <v>43.7</v>
      </c>
      <c r="E1092" s="3">
        <f>'(OMXS30-OMX)'!B1094</f>
        <v>1779.8451391743699</v>
      </c>
    </row>
    <row r="1093" spans="1:5" x14ac:dyDescent="0.3">
      <c r="A1093" s="101">
        <v>44035</v>
      </c>
      <c r="B1093" s="3">
        <f>'BETS.B-SE'!B1095</f>
        <v>65.922569999999993</v>
      </c>
      <c r="C1093" s="3">
        <f>'KIND-SE'!B1095</f>
        <v>60.24</v>
      </c>
      <c r="D1093" s="3">
        <f>'LEO-SE'!B1095</f>
        <v>42.46</v>
      </c>
      <c r="E1093" s="3">
        <f>'(OMXS30-OMX)'!B1095</f>
        <v>1781.09877623578</v>
      </c>
    </row>
    <row r="1094" spans="1:5" x14ac:dyDescent="0.3">
      <c r="A1094" s="101">
        <v>44036</v>
      </c>
      <c r="B1094" s="3">
        <f>'BETS.B-SE'!B1096</f>
        <v>64.493613999999994</v>
      </c>
      <c r="C1094" s="3">
        <f>'KIND-SE'!B1096</f>
        <v>58.14</v>
      </c>
      <c r="D1094" s="3">
        <f>'LEO-SE'!B1096</f>
        <v>41.12</v>
      </c>
      <c r="E1094" s="3">
        <f>'(OMXS30-OMX)'!B1096</f>
        <v>1750.2418147186099</v>
      </c>
    </row>
    <row r="1095" spans="1:5" x14ac:dyDescent="0.3">
      <c r="A1095" s="101">
        <v>44039</v>
      </c>
      <c r="B1095" s="3">
        <f>'BETS.B-SE'!B1097</f>
        <v>64.874669999999995</v>
      </c>
      <c r="C1095" s="3">
        <f>'KIND-SE'!B1097</f>
        <v>63.26</v>
      </c>
      <c r="D1095" s="3">
        <f>'LEO-SE'!B1097</f>
        <v>40.94</v>
      </c>
      <c r="E1095" s="3">
        <f>'(OMXS30-OMX)'!B1097</f>
        <v>1760.3112480723701</v>
      </c>
    </row>
    <row r="1096" spans="1:5" x14ac:dyDescent="0.3">
      <c r="A1096" s="101">
        <v>44040</v>
      </c>
      <c r="B1096" s="3">
        <f>'BETS.B-SE'!B1098</f>
        <v>63.445712999999998</v>
      </c>
      <c r="C1096" s="3">
        <f>'KIND-SE'!B1098</f>
        <v>64</v>
      </c>
      <c r="D1096" s="3">
        <f>'LEO-SE'!B1098</f>
        <v>40.28</v>
      </c>
      <c r="E1096" s="3">
        <f>'(OMXS30-OMX)'!B1098</f>
        <v>1754.2504487418</v>
      </c>
    </row>
    <row r="1097" spans="1:5" x14ac:dyDescent="0.3">
      <c r="A1097" s="101">
        <v>44041</v>
      </c>
      <c r="B1097" s="3">
        <f>'BETS.B-SE'!B1099</f>
        <v>63.445712999999998</v>
      </c>
      <c r="C1097" s="3">
        <f>'KIND-SE'!B1099</f>
        <v>64.900000000000006</v>
      </c>
      <c r="D1097" s="3">
        <f>'LEO-SE'!B1099</f>
        <v>40.340000000000003</v>
      </c>
      <c r="E1097" s="3">
        <f>'(OMXS30-OMX)'!B1099</f>
        <v>1760.58490512208</v>
      </c>
    </row>
    <row r="1098" spans="1:5" x14ac:dyDescent="0.3">
      <c r="A1098" s="101">
        <v>44042</v>
      </c>
      <c r="B1098" s="3">
        <f>'BETS.B-SE'!B1100</f>
        <v>63.255187999999997</v>
      </c>
      <c r="C1098" s="3">
        <f>'KIND-SE'!B1100</f>
        <v>63</v>
      </c>
      <c r="D1098" s="3">
        <f>'LEO-SE'!B1100</f>
        <v>39.56</v>
      </c>
      <c r="E1098" s="3">
        <f>'(OMXS30-OMX)'!B1100</f>
        <v>1720.28094925289</v>
      </c>
    </row>
    <row r="1099" spans="1:5" x14ac:dyDescent="0.3">
      <c r="A1099" s="101">
        <v>44043</v>
      </c>
      <c r="B1099" s="3">
        <f>'BETS.B-SE'!B1101</f>
        <v>62.683605</v>
      </c>
      <c r="C1099" s="3">
        <f>'KIND-SE'!B1101</f>
        <v>61.2</v>
      </c>
      <c r="D1099" s="3">
        <f>'LEO-SE'!B1101</f>
        <v>40.479999999999997</v>
      </c>
      <c r="E1099" s="3">
        <f>'(OMXS30-OMX)'!B1101</f>
        <v>1707.35141508833</v>
      </c>
    </row>
    <row r="1100" spans="1:5" x14ac:dyDescent="0.3">
      <c r="A1100" s="101">
        <v>44046</v>
      </c>
      <c r="B1100" s="3">
        <f>'BETS.B-SE'!B1102</f>
        <v>63.922029999999999</v>
      </c>
      <c r="C1100" s="3">
        <f>'KIND-SE'!B1102</f>
        <v>61.7</v>
      </c>
      <c r="D1100" s="3">
        <f>'LEO-SE'!B1102</f>
        <v>41.56</v>
      </c>
      <c r="E1100" s="3">
        <f>'(OMXS30-OMX)'!B1102</f>
        <v>1746.3210364433201</v>
      </c>
    </row>
    <row r="1101" spans="1:5" x14ac:dyDescent="0.3">
      <c r="A1101" s="101">
        <v>44047</v>
      </c>
      <c r="B1101" s="3">
        <f>'BETS.B-SE'!B1103</f>
        <v>63.445712999999998</v>
      </c>
      <c r="C1101" s="3">
        <f>'KIND-SE'!B1103</f>
        <v>62.52</v>
      </c>
      <c r="D1101" s="3">
        <f>'LEO-SE'!B1103</f>
        <v>40.86</v>
      </c>
      <c r="E1101" s="3">
        <f>'(OMXS30-OMX)'!B1103</f>
        <v>1734.24670512021</v>
      </c>
    </row>
    <row r="1102" spans="1:5" x14ac:dyDescent="0.3">
      <c r="A1102" s="101">
        <v>44048</v>
      </c>
      <c r="B1102" s="3">
        <f>'BETS.B-SE'!B1104</f>
        <v>65.065200000000004</v>
      </c>
      <c r="C1102" s="3">
        <f>'KIND-SE'!B1104</f>
        <v>64.64</v>
      </c>
      <c r="D1102" s="3">
        <f>'LEO-SE'!B1104</f>
        <v>42.26</v>
      </c>
      <c r="E1102" s="3">
        <f>'(OMXS30-OMX)'!B1104</f>
        <v>1745.4897332278799</v>
      </c>
    </row>
    <row r="1103" spans="1:5" x14ac:dyDescent="0.3">
      <c r="A1103" s="101">
        <v>44049</v>
      </c>
      <c r="B1103" s="3">
        <f>'BETS.B-SE'!B1105</f>
        <v>64.493613999999994</v>
      </c>
      <c r="C1103" s="3">
        <f>'KIND-SE'!B1105</f>
        <v>65</v>
      </c>
      <c r="D1103" s="3">
        <f>'LEO-SE'!B1105</f>
        <v>42.64</v>
      </c>
      <c r="E1103" s="3">
        <f>'(OMXS30-OMX)'!B1105</f>
        <v>1739.1428622662099</v>
      </c>
    </row>
    <row r="1104" spans="1:5" x14ac:dyDescent="0.3">
      <c r="A1104" s="101">
        <v>44050</v>
      </c>
      <c r="B1104" s="3">
        <f>'BETS.B-SE'!B1106</f>
        <v>65.446250000000006</v>
      </c>
      <c r="C1104" s="3">
        <f>'KIND-SE'!B1106</f>
        <v>65</v>
      </c>
      <c r="D1104" s="3">
        <f>'LEO-SE'!B1106</f>
        <v>42.64</v>
      </c>
      <c r="E1104" s="3">
        <f>'(OMXS30-OMX)'!B1106</f>
        <v>1740.4579987612999</v>
      </c>
    </row>
    <row r="1105" spans="1:5" x14ac:dyDescent="0.3">
      <c r="A1105" s="101">
        <v>44053</v>
      </c>
      <c r="B1105" s="3">
        <f>'BETS.B-SE'!B1107</f>
        <v>64.684139999999999</v>
      </c>
      <c r="C1105" s="3">
        <f>'KIND-SE'!B1107</f>
        <v>64.760000000000005</v>
      </c>
      <c r="D1105" s="3">
        <f>'LEO-SE'!B1107</f>
        <v>41.94</v>
      </c>
      <c r="E1105" s="3">
        <f>'(OMXS30-OMX)'!B1107</f>
        <v>1748.91358405699</v>
      </c>
    </row>
    <row r="1106" spans="1:5" x14ac:dyDescent="0.3">
      <c r="A1106" s="101">
        <v>44054</v>
      </c>
      <c r="B1106" s="3">
        <f>'BETS.B-SE'!B1108</f>
        <v>65.732050000000001</v>
      </c>
      <c r="C1106" s="3">
        <f>'KIND-SE'!B1108</f>
        <v>64.8</v>
      </c>
      <c r="D1106" s="3">
        <f>'LEO-SE'!B1108</f>
        <v>42.78</v>
      </c>
      <c r="E1106" s="3">
        <f>'(OMXS30-OMX)'!B1108</f>
        <v>1786.28413971398</v>
      </c>
    </row>
    <row r="1107" spans="1:5" x14ac:dyDescent="0.3">
      <c r="A1107" s="101">
        <v>44055</v>
      </c>
      <c r="B1107" s="3">
        <f>'BETS.B-SE'!B1109</f>
        <v>66.303629999999998</v>
      </c>
      <c r="C1107" s="3">
        <f>'KIND-SE'!B1109</f>
        <v>65</v>
      </c>
      <c r="D1107" s="3">
        <f>'LEO-SE'!B1109</f>
        <v>42.9</v>
      </c>
      <c r="E1107" s="3">
        <f>'(OMXS30-OMX)'!B1109</f>
        <v>1788.9942842314699</v>
      </c>
    </row>
    <row r="1108" spans="1:5" x14ac:dyDescent="0.3">
      <c r="A1108" s="101">
        <v>44056</v>
      </c>
      <c r="B1108" s="3">
        <f>'BETS.B-SE'!B1110</f>
        <v>67.161000000000001</v>
      </c>
      <c r="C1108" s="3">
        <f>'KIND-SE'!B1110</f>
        <v>66.959999999999994</v>
      </c>
      <c r="D1108" s="3">
        <f>'LEO-SE'!B1110</f>
        <v>43.9</v>
      </c>
      <c r="E1108" s="3">
        <f>'(OMXS30-OMX)'!B1110</f>
        <v>1786.79835811559</v>
      </c>
    </row>
    <row r="1109" spans="1:5" x14ac:dyDescent="0.3">
      <c r="A1109" s="101">
        <v>44057</v>
      </c>
      <c r="B1109" s="3">
        <f>'BETS.B-SE'!B1111</f>
        <v>65.922569999999993</v>
      </c>
      <c r="C1109" s="3">
        <f>'KIND-SE'!B1111</f>
        <v>65.98</v>
      </c>
      <c r="D1109" s="3">
        <f>'LEO-SE'!B1111</f>
        <v>43.66</v>
      </c>
      <c r="E1109" s="3">
        <f>'(OMXS30-OMX)'!B1111</f>
        <v>1754.2033124034201</v>
      </c>
    </row>
    <row r="1110" spans="1:5" x14ac:dyDescent="0.3">
      <c r="A1110" s="101">
        <v>44060</v>
      </c>
      <c r="B1110" s="3">
        <f>'BETS.B-SE'!B1112</f>
        <v>66.398889999999994</v>
      </c>
      <c r="C1110" s="3">
        <f>'KIND-SE'!B1112</f>
        <v>67.239999999999995</v>
      </c>
      <c r="D1110" s="3">
        <f>'LEO-SE'!B1112</f>
        <v>41.88</v>
      </c>
      <c r="E1110" s="3">
        <f>'(OMXS30-OMX)'!B1112</f>
        <v>1773.5304217412399</v>
      </c>
    </row>
    <row r="1111" spans="1:5" x14ac:dyDescent="0.3">
      <c r="A1111" s="101">
        <v>44061</v>
      </c>
      <c r="B1111" s="3">
        <f>'BETS.B-SE'!B1113</f>
        <v>65.827309999999997</v>
      </c>
      <c r="C1111" s="3">
        <f>'KIND-SE'!B1113</f>
        <v>66.38</v>
      </c>
      <c r="D1111" s="3">
        <f>'LEO-SE'!B1113</f>
        <v>41.88</v>
      </c>
      <c r="E1111" s="3">
        <f>'(OMXS30-OMX)'!B1113</f>
        <v>1760.0894820373601</v>
      </c>
    </row>
    <row r="1112" spans="1:5" x14ac:dyDescent="0.3">
      <c r="A1112" s="101">
        <v>44062</v>
      </c>
      <c r="B1112" s="3">
        <f>'BETS.B-SE'!B1114</f>
        <v>67.351523999999998</v>
      </c>
      <c r="C1112" s="3">
        <f>'KIND-SE'!B1114</f>
        <v>65.08</v>
      </c>
      <c r="D1112" s="3">
        <f>'LEO-SE'!B1114</f>
        <v>41.7</v>
      </c>
      <c r="E1112" s="3">
        <f>'(OMXS30-OMX)'!B1114</f>
        <v>1775.2361587406599</v>
      </c>
    </row>
    <row r="1113" spans="1:5" x14ac:dyDescent="0.3">
      <c r="A1113" s="101">
        <v>44063</v>
      </c>
      <c r="B1113" s="3">
        <f>'BETS.B-SE'!B1115</f>
        <v>67.446799999999996</v>
      </c>
      <c r="C1113" s="3">
        <f>'KIND-SE'!B1115</f>
        <v>66.540000000000006</v>
      </c>
      <c r="D1113" s="3">
        <f>'LEO-SE'!B1115</f>
        <v>42.98</v>
      </c>
      <c r="E1113" s="3">
        <f>'(OMXS30-OMX)'!B1115</f>
        <v>1751.9312287959599</v>
      </c>
    </row>
    <row r="1114" spans="1:5" x14ac:dyDescent="0.3">
      <c r="A1114" s="101">
        <v>44064</v>
      </c>
      <c r="B1114" s="3">
        <f>'BETS.B-SE'!B1116</f>
        <v>67.827839999999995</v>
      </c>
      <c r="C1114" s="3">
        <f>'KIND-SE'!B1116</f>
        <v>66.319999999999993</v>
      </c>
      <c r="D1114" s="3">
        <f>'LEO-SE'!B1116</f>
        <v>42.98</v>
      </c>
      <c r="E1114" s="3">
        <f>'(OMXS30-OMX)'!B1116</f>
        <v>1753.1343900870299</v>
      </c>
    </row>
    <row r="1115" spans="1:5" x14ac:dyDescent="0.3">
      <c r="A1115" s="101">
        <v>44067</v>
      </c>
      <c r="B1115" s="3">
        <f>'BETS.B-SE'!B1117</f>
        <v>68.399439999999998</v>
      </c>
      <c r="C1115" s="3">
        <f>'KIND-SE'!B1117</f>
        <v>66.099999999999994</v>
      </c>
      <c r="D1115" s="3">
        <f>'LEO-SE'!B1117</f>
        <v>42.78</v>
      </c>
      <c r="E1115" s="3">
        <f>'(OMXS30-OMX)'!B1117</f>
        <v>1788.3974378662899</v>
      </c>
    </row>
    <row r="1116" spans="1:5" x14ac:dyDescent="0.3">
      <c r="A1116" s="101">
        <v>44068</v>
      </c>
      <c r="B1116" s="3">
        <f>'BETS.B-SE'!B1118</f>
        <v>68.113640000000004</v>
      </c>
      <c r="C1116" s="3">
        <f>'KIND-SE'!B1118</f>
        <v>66.040000000000006</v>
      </c>
      <c r="D1116" s="3">
        <f>'LEO-SE'!B1118</f>
        <v>43.16</v>
      </c>
      <c r="E1116" s="3">
        <f>'(OMXS30-OMX)'!B1118</f>
        <v>1786.2651043824101</v>
      </c>
    </row>
    <row r="1117" spans="1:5" x14ac:dyDescent="0.3">
      <c r="A1117" s="101">
        <v>44069</v>
      </c>
      <c r="B1117" s="3">
        <f>'BETS.B-SE'!B1119</f>
        <v>68.78049</v>
      </c>
      <c r="C1117" s="3">
        <f>'KIND-SE'!B1119</f>
        <v>68.14</v>
      </c>
      <c r="D1117" s="3">
        <f>'LEO-SE'!B1119</f>
        <v>44.38</v>
      </c>
      <c r="E1117" s="3">
        <f>'(OMXS30-OMX)'!B1119</f>
        <v>1798.3098454926901</v>
      </c>
    </row>
    <row r="1118" spans="1:5" x14ac:dyDescent="0.3">
      <c r="A1118" s="101">
        <v>44070</v>
      </c>
      <c r="B1118" s="3">
        <f>'BETS.B-SE'!B1120</f>
        <v>69.256805</v>
      </c>
      <c r="C1118" s="3">
        <f>'KIND-SE'!B1120</f>
        <v>67.739999999999995</v>
      </c>
      <c r="D1118" s="3">
        <f>'LEO-SE'!B1120</f>
        <v>44.08</v>
      </c>
      <c r="E1118" s="3">
        <f>'(OMXS30-OMX)'!B1120</f>
        <v>1793.9693579130301</v>
      </c>
    </row>
    <row r="1119" spans="1:5" x14ac:dyDescent="0.3">
      <c r="A1119" s="101">
        <v>44071</v>
      </c>
      <c r="B1119" s="3">
        <f>'BETS.B-SE'!B1121</f>
        <v>69.542595000000006</v>
      </c>
      <c r="C1119" s="3">
        <f>'KIND-SE'!B1121</f>
        <v>68.239999999999995</v>
      </c>
      <c r="D1119" s="3">
        <f>'LEO-SE'!B1121</f>
        <v>43.4</v>
      </c>
      <c r="E1119" s="3">
        <f>'(OMXS30-OMX)'!B1121</f>
        <v>1776.5685112932399</v>
      </c>
    </row>
    <row r="1120" spans="1:5" x14ac:dyDescent="0.3">
      <c r="A1120" s="101">
        <v>44074</v>
      </c>
      <c r="B1120" s="3">
        <f>'BETS.B-SE'!B1122</f>
        <v>68.875754999999998</v>
      </c>
      <c r="C1120" s="3">
        <f>'KIND-SE'!B1122</f>
        <v>67.12</v>
      </c>
      <c r="D1120" s="3">
        <f>'LEO-SE'!B1122</f>
        <v>42.2</v>
      </c>
      <c r="E1120" s="3">
        <f>'(OMXS30-OMX)'!B1122</f>
        <v>1766.3305370892399</v>
      </c>
    </row>
    <row r="1121" spans="1:5" x14ac:dyDescent="0.3">
      <c r="A1121" s="101">
        <v>44075</v>
      </c>
      <c r="B1121" s="3">
        <f>'BETS.B-SE'!B1123</f>
        <v>68.78049</v>
      </c>
      <c r="C1121" s="3">
        <f>'KIND-SE'!B1123</f>
        <v>66.319999999999993</v>
      </c>
      <c r="D1121" s="3">
        <f>'LEO-SE'!B1123</f>
        <v>41.44</v>
      </c>
      <c r="E1121" s="3">
        <f>'(OMXS30-OMX)'!B1123</f>
        <v>1769.44377579092</v>
      </c>
    </row>
    <row r="1122" spans="1:5" x14ac:dyDescent="0.3">
      <c r="A1122" s="101">
        <v>44076</v>
      </c>
      <c r="B1122" s="3">
        <f>'BETS.B-SE'!B1124</f>
        <v>68.113640000000004</v>
      </c>
      <c r="C1122" s="3">
        <f>'KIND-SE'!B1124</f>
        <v>65.099999999999994</v>
      </c>
      <c r="D1122" s="3">
        <f>'LEO-SE'!B1124</f>
        <v>40.9</v>
      </c>
      <c r="E1122" s="3">
        <f>'(OMXS30-OMX)'!B1124</f>
        <v>1782.8611824536799</v>
      </c>
    </row>
    <row r="1123" spans="1:5" x14ac:dyDescent="0.3">
      <c r="A1123" s="101">
        <v>44077</v>
      </c>
      <c r="B1123" s="3">
        <f>'BETS.B-SE'!B1125</f>
        <v>65.541520000000006</v>
      </c>
      <c r="C1123" s="3">
        <f>'KIND-SE'!B1125</f>
        <v>62.98</v>
      </c>
      <c r="D1123" s="3">
        <f>'LEO-SE'!B1125</f>
        <v>39.119999999999997</v>
      </c>
      <c r="E1123" s="3">
        <f>'(OMXS30-OMX)'!B1125</f>
        <v>1760.61268973346</v>
      </c>
    </row>
    <row r="1124" spans="1:5" x14ac:dyDescent="0.3">
      <c r="A1124" s="101">
        <v>44078</v>
      </c>
      <c r="B1124" s="3">
        <f>'BETS.B-SE'!B1126</f>
        <v>63.826766999999997</v>
      </c>
      <c r="C1124" s="3">
        <f>'KIND-SE'!B1126</f>
        <v>62.62</v>
      </c>
      <c r="D1124" s="3">
        <f>'LEO-SE'!B1126</f>
        <v>38</v>
      </c>
      <c r="E1124" s="3">
        <f>'(OMXS30-OMX)'!B1126</f>
        <v>1761.9946674815901</v>
      </c>
    </row>
    <row r="1125" spans="1:5" x14ac:dyDescent="0.3">
      <c r="A1125" s="101">
        <v>44081</v>
      </c>
      <c r="B1125" s="3">
        <f>'BETS.B-SE'!B1127</f>
        <v>64.969930000000005</v>
      </c>
      <c r="C1125" s="3">
        <f>'KIND-SE'!B1127</f>
        <v>62.92</v>
      </c>
      <c r="D1125" s="3">
        <f>'LEO-SE'!B1127</f>
        <v>37.92</v>
      </c>
      <c r="E1125" s="3">
        <f>'(OMXS30-OMX)'!B1127</f>
        <v>1799.25937755015</v>
      </c>
    </row>
    <row r="1126" spans="1:5" x14ac:dyDescent="0.3">
      <c r="A1126" s="101">
        <v>44082</v>
      </c>
      <c r="B1126" s="3">
        <f>'BETS.B-SE'!B1128</f>
        <v>64.588880000000003</v>
      </c>
      <c r="C1126" s="3">
        <f>'KIND-SE'!B1128</f>
        <v>62.9</v>
      </c>
      <c r="D1126" s="3">
        <f>'LEO-SE'!B1128</f>
        <v>37.08</v>
      </c>
      <c r="E1126" s="3">
        <f>'(OMXS30-OMX)'!B1128</f>
        <v>1782.59515900161</v>
      </c>
    </row>
    <row r="1127" spans="1:5" x14ac:dyDescent="0.3">
      <c r="A1127" s="101">
        <v>44083</v>
      </c>
      <c r="B1127" s="3">
        <f>'BETS.B-SE'!B1129</f>
        <v>64.112564000000006</v>
      </c>
      <c r="C1127" s="3">
        <f>'KIND-SE'!B1129</f>
        <v>63</v>
      </c>
      <c r="D1127" s="3">
        <f>'LEO-SE'!B1129</f>
        <v>37.020000000000003</v>
      </c>
      <c r="E1127" s="3">
        <f>'(OMXS30-OMX)'!B1129</f>
        <v>1812.5818262103001</v>
      </c>
    </row>
    <row r="1128" spans="1:5" x14ac:dyDescent="0.3">
      <c r="A1128" s="101">
        <v>44084</v>
      </c>
      <c r="B1128" s="3">
        <f>'BETS.B-SE'!B1130</f>
        <v>64.493613999999994</v>
      </c>
      <c r="C1128" s="3">
        <f>'KIND-SE'!B1130</f>
        <v>62.5</v>
      </c>
      <c r="D1128" s="3">
        <f>'LEO-SE'!B1130</f>
        <v>37.1</v>
      </c>
      <c r="E1128" s="3">
        <f>'(OMXS30-OMX)'!B1130</f>
        <v>1802.8516383348001</v>
      </c>
    </row>
    <row r="1129" spans="1:5" x14ac:dyDescent="0.3">
      <c r="A1129" s="101">
        <v>44085</v>
      </c>
      <c r="B1129" s="3">
        <f>'BETS.B-SE'!B1131</f>
        <v>65.350989999999996</v>
      </c>
      <c r="C1129" s="3">
        <f>'KIND-SE'!B1131</f>
        <v>62.5</v>
      </c>
      <c r="D1129" s="3">
        <f>'LEO-SE'!B1131</f>
        <v>36.26</v>
      </c>
      <c r="E1129" s="3">
        <f>'(OMXS30-OMX)'!B1131</f>
        <v>1801.4583443771801</v>
      </c>
    </row>
    <row r="1130" spans="1:5" x14ac:dyDescent="0.3">
      <c r="A1130" s="101">
        <v>44088</v>
      </c>
      <c r="B1130" s="3">
        <f>'BETS.B-SE'!B1132</f>
        <v>64.303084999999996</v>
      </c>
      <c r="C1130" s="3">
        <f>'KIND-SE'!B1132</f>
        <v>62.62</v>
      </c>
      <c r="D1130" s="3">
        <f>'LEO-SE'!B1132</f>
        <v>36.6</v>
      </c>
      <c r="E1130" s="3">
        <f>'(OMXS30-OMX)'!B1132</f>
        <v>1802.6924748620099</v>
      </c>
    </row>
    <row r="1131" spans="1:5" x14ac:dyDescent="0.3">
      <c r="A1131" s="101">
        <v>44089</v>
      </c>
      <c r="B1131" s="3">
        <f>'BETS.B-SE'!B1133</f>
        <v>65.065200000000004</v>
      </c>
      <c r="C1131" s="3">
        <f>'KIND-SE'!B1133</f>
        <v>64.5</v>
      </c>
      <c r="D1131" s="3">
        <f>'LEO-SE'!B1133</f>
        <v>36.979999999999997</v>
      </c>
      <c r="E1131" s="3">
        <f>'(OMXS30-OMX)'!B1133</f>
        <v>1818.80293157911</v>
      </c>
    </row>
    <row r="1132" spans="1:5" x14ac:dyDescent="0.3">
      <c r="A1132" s="101">
        <v>44090</v>
      </c>
      <c r="B1132" s="3">
        <f>'BETS.B-SE'!B1134</f>
        <v>65.16046</v>
      </c>
      <c r="C1132" s="3">
        <f>'KIND-SE'!B1134</f>
        <v>64.180000000000007</v>
      </c>
      <c r="D1132" s="3">
        <f>'LEO-SE'!B1134</f>
        <v>36.68</v>
      </c>
      <c r="E1132" s="3">
        <f>'(OMXS30-OMX)'!B1134</f>
        <v>1838.26241963555</v>
      </c>
    </row>
    <row r="1133" spans="1:5" x14ac:dyDescent="0.3">
      <c r="A1133" s="101">
        <v>44091</v>
      </c>
      <c r="B1133" s="3">
        <f>'BETS.B-SE'!B1135</f>
        <v>63.636242000000003</v>
      </c>
      <c r="C1133" s="3">
        <f>'KIND-SE'!B1135</f>
        <v>63.46</v>
      </c>
      <c r="D1133" s="3">
        <f>'LEO-SE'!B1135</f>
        <v>36.880000000000003</v>
      </c>
      <c r="E1133" s="3">
        <f>'(OMXS30-OMX)'!B1135</f>
        <v>1833.7451989931899</v>
      </c>
    </row>
    <row r="1134" spans="1:5" x14ac:dyDescent="0.3">
      <c r="A1134" s="101">
        <v>44092</v>
      </c>
      <c r="B1134" s="3">
        <f>'BETS.B-SE'!B1136</f>
        <v>62.778866000000001</v>
      </c>
      <c r="C1134" s="3">
        <f>'KIND-SE'!B1136</f>
        <v>63.42</v>
      </c>
      <c r="D1134" s="3">
        <f>'LEO-SE'!B1136</f>
        <v>36.76</v>
      </c>
      <c r="E1134" s="3">
        <f>'(OMXS30-OMX)'!B1136</f>
        <v>1835.3631569643401</v>
      </c>
    </row>
    <row r="1135" spans="1:5" x14ac:dyDescent="0.3">
      <c r="A1135" s="101">
        <v>44095</v>
      </c>
      <c r="B1135" s="3">
        <f>'BETS.B-SE'!B1137</f>
        <v>61.254646000000001</v>
      </c>
      <c r="C1135" s="3">
        <f>'KIND-SE'!B1137</f>
        <v>61.5</v>
      </c>
      <c r="D1135" s="3">
        <f>'LEO-SE'!B1137</f>
        <v>35.58</v>
      </c>
      <c r="E1135" s="3">
        <f>'(OMXS30-OMX)'!B1137</f>
        <v>1770.6092711901399</v>
      </c>
    </row>
    <row r="1136" spans="1:5" x14ac:dyDescent="0.3">
      <c r="A1136" s="101">
        <v>44096</v>
      </c>
      <c r="B1136" s="3">
        <f>'BETS.B-SE'!B1138</f>
        <v>60.683064000000002</v>
      </c>
      <c r="C1136" s="3">
        <f>'KIND-SE'!B1138</f>
        <v>60.6</v>
      </c>
      <c r="D1136" s="3">
        <f>'LEO-SE'!B1138</f>
        <v>35.94</v>
      </c>
      <c r="E1136" s="3">
        <f>'(OMXS30-OMX)'!B1138</f>
        <v>1781.91792387642</v>
      </c>
    </row>
    <row r="1137" spans="1:5" x14ac:dyDescent="0.3">
      <c r="A1137" s="101">
        <v>44097</v>
      </c>
      <c r="B1137" s="3">
        <f>'BETS.B-SE'!B1139</f>
        <v>60.587795</v>
      </c>
      <c r="C1137" s="3">
        <f>'KIND-SE'!B1139</f>
        <v>61.7</v>
      </c>
      <c r="D1137" s="3">
        <f>'LEO-SE'!B1139</f>
        <v>35.520000000000003</v>
      </c>
      <c r="E1137" s="3">
        <f>'(OMXS30-OMX)'!B1139</f>
        <v>1795.63961814294</v>
      </c>
    </row>
    <row r="1138" spans="1:5" x14ac:dyDescent="0.3">
      <c r="A1138" s="101">
        <v>44098</v>
      </c>
      <c r="B1138" s="3">
        <f>'BETS.B-SE'!B1140</f>
        <v>61.254646000000001</v>
      </c>
      <c r="C1138" s="3">
        <f>'KIND-SE'!B1140</f>
        <v>62.22</v>
      </c>
      <c r="D1138" s="3">
        <f>'LEO-SE'!B1140</f>
        <v>36.479999999999997</v>
      </c>
      <c r="E1138" s="3">
        <f>'(OMXS30-OMX)'!B1140</f>
        <v>1777.5143277140201</v>
      </c>
    </row>
    <row r="1139" spans="1:5" x14ac:dyDescent="0.3">
      <c r="A1139" s="101">
        <v>44099</v>
      </c>
      <c r="B1139" s="3">
        <f>'BETS.B-SE'!B1141</f>
        <v>62.778866000000001</v>
      </c>
      <c r="C1139" s="3">
        <f>'KIND-SE'!B1141</f>
        <v>64.98</v>
      </c>
      <c r="D1139" s="3">
        <f>'LEO-SE'!B1141</f>
        <v>37.200000000000003</v>
      </c>
      <c r="E1139" s="3">
        <f>'(OMXS30-OMX)'!B1141</f>
        <v>1783.8677296563999</v>
      </c>
    </row>
    <row r="1140" spans="1:5" x14ac:dyDescent="0.3">
      <c r="A1140" s="101">
        <v>44102</v>
      </c>
      <c r="B1140" s="3">
        <f>'BETS.B-SE'!B1142</f>
        <v>63.159923999999997</v>
      </c>
      <c r="C1140" s="3">
        <f>'KIND-SE'!B1142</f>
        <v>64.34</v>
      </c>
      <c r="D1140" s="3">
        <f>'LEO-SE'!B1142</f>
        <v>37.4</v>
      </c>
      <c r="E1140" s="3">
        <f>'(OMXS30-OMX)'!B1142</f>
        <v>1834.63939038428</v>
      </c>
    </row>
    <row r="1141" spans="1:5" x14ac:dyDescent="0.3">
      <c r="A1141" s="101">
        <v>44103</v>
      </c>
      <c r="B1141" s="3">
        <f>'BETS.B-SE'!B1143</f>
        <v>63.540973999999999</v>
      </c>
      <c r="C1141" s="3">
        <f>'KIND-SE'!B1143</f>
        <v>64.319999999999993</v>
      </c>
      <c r="D1141" s="3">
        <f>'LEO-SE'!B1143</f>
        <v>37.64</v>
      </c>
      <c r="E1141" s="3">
        <f>'(OMXS30-OMX)'!B1143</f>
        <v>1836.5978560552001</v>
      </c>
    </row>
    <row r="1142" spans="1:5" x14ac:dyDescent="0.3">
      <c r="A1142" s="101">
        <v>44104</v>
      </c>
      <c r="B1142" s="3">
        <f>'BETS.B-SE'!B1144</f>
        <v>65.732050000000001</v>
      </c>
      <c r="C1142" s="3">
        <f>'KIND-SE'!B1144</f>
        <v>65.14</v>
      </c>
      <c r="D1142" s="3">
        <f>'LEO-SE'!B1144</f>
        <v>37.979999999999997</v>
      </c>
      <c r="E1142" s="3">
        <f>'(OMXS30-OMX)'!B1144</f>
        <v>1829.4048792292799</v>
      </c>
    </row>
    <row r="1143" spans="1:5" x14ac:dyDescent="0.3">
      <c r="A1143" s="101">
        <v>44105</v>
      </c>
      <c r="B1143" s="3">
        <f>'BETS.B-SE'!B1145</f>
        <v>66.589423999999994</v>
      </c>
      <c r="C1143" s="3">
        <f>'KIND-SE'!B1145</f>
        <v>65.5</v>
      </c>
      <c r="D1143" s="3">
        <f>'LEO-SE'!B1145</f>
        <v>38.42</v>
      </c>
      <c r="E1143" s="3">
        <f>'(OMXS30-OMX)'!B1145</f>
        <v>1830.04157647329</v>
      </c>
    </row>
    <row r="1144" spans="1:5" x14ac:dyDescent="0.3">
      <c r="A1144" s="101">
        <v>44106</v>
      </c>
      <c r="B1144" s="3">
        <f>'BETS.B-SE'!B1146</f>
        <v>65.065200000000004</v>
      </c>
      <c r="C1144" s="3">
        <f>'KIND-SE'!B1146</f>
        <v>63.96</v>
      </c>
      <c r="D1144" s="3">
        <f>'LEO-SE'!B1146</f>
        <v>37.619999999999997</v>
      </c>
      <c r="E1144" s="3">
        <f>'(OMXS30-OMX)'!B1146</f>
        <v>1813.68573281304</v>
      </c>
    </row>
    <row r="1145" spans="1:5" x14ac:dyDescent="0.3">
      <c r="A1145" s="101">
        <v>44109</v>
      </c>
      <c r="B1145" s="3">
        <f>'BETS.B-SE'!B1147</f>
        <v>64.684139999999999</v>
      </c>
      <c r="C1145" s="3">
        <f>'KIND-SE'!B1147</f>
        <v>64.38</v>
      </c>
      <c r="D1145" s="3">
        <f>'LEO-SE'!B1147</f>
        <v>37.32</v>
      </c>
      <c r="E1145" s="3">
        <f>'(OMXS30-OMX)'!B1147</f>
        <v>1839.6768515292999</v>
      </c>
    </row>
    <row r="1146" spans="1:5" x14ac:dyDescent="0.3">
      <c r="A1146" s="101">
        <v>44110</v>
      </c>
      <c r="B1146" s="3">
        <f>'BETS.B-SE'!B1148</f>
        <v>64.874669999999995</v>
      </c>
      <c r="C1146" s="3">
        <f>'KIND-SE'!B1148</f>
        <v>65.099999999999994</v>
      </c>
      <c r="D1146" s="3">
        <f>'LEO-SE'!B1148</f>
        <v>37.32</v>
      </c>
      <c r="E1146" s="3">
        <f>'(OMXS30-OMX)'!B1148</f>
        <v>1839.1482862693499</v>
      </c>
    </row>
    <row r="1147" spans="1:5" x14ac:dyDescent="0.3">
      <c r="A1147" s="101">
        <v>44111</v>
      </c>
      <c r="B1147" s="3">
        <f>'BETS.B-SE'!B1149</f>
        <v>64.684139999999999</v>
      </c>
      <c r="C1147" s="3">
        <f>'KIND-SE'!B1149</f>
        <v>65.900000000000006</v>
      </c>
      <c r="D1147" s="3">
        <f>'LEO-SE'!B1149</f>
        <v>36.520000000000003</v>
      </c>
      <c r="E1147" s="3">
        <f>'(OMXS30-OMX)'!B1149</f>
        <v>1839.22068609094</v>
      </c>
    </row>
    <row r="1148" spans="1:5" x14ac:dyDescent="0.3">
      <c r="A1148" s="101">
        <v>44112</v>
      </c>
      <c r="B1148" s="3">
        <f>'BETS.B-SE'!B1150</f>
        <v>64.588880000000003</v>
      </c>
      <c r="C1148" s="3">
        <f>'KIND-SE'!B1150</f>
        <v>68.040000000000006</v>
      </c>
      <c r="D1148" s="3">
        <f>'LEO-SE'!B1150</f>
        <v>36</v>
      </c>
      <c r="E1148" s="3">
        <f>'(OMXS30-OMX)'!B1150</f>
        <v>1841.3952650686799</v>
      </c>
    </row>
    <row r="1149" spans="1:5" x14ac:dyDescent="0.3">
      <c r="A1149" s="101">
        <v>44113</v>
      </c>
      <c r="B1149" s="3">
        <f>'BETS.B-SE'!B1151</f>
        <v>67.827839999999995</v>
      </c>
      <c r="C1149" s="3">
        <f>'KIND-SE'!B1151</f>
        <v>74.94</v>
      </c>
      <c r="D1149" s="3">
        <f>'LEO-SE'!B1151</f>
        <v>37.54</v>
      </c>
      <c r="E1149" s="3">
        <f>'(OMXS30-OMX)'!B1151</f>
        <v>1840.06755299063</v>
      </c>
    </row>
    <row r="1150" spans="1:5" x14ac:dyDescent="0.3">
      <c r="A1150" s="101">
        <v>44116</v>
      </c>
      <c r="B1150" s="3">
        <f>'BETS.B-SE'!B1152</f>
        <v>66.398889999999994</v>
      </c>
      <c r="C1150" s="3">
        <f>'KIND-SE'!B1152</f>
        <v>77.099999999999994</v>
      </c>
      <c r="D1150" s="3">
        <f>'LEO-SE'!B1152</f>
        <v>36.4</v>
      </c>
      <c r="E1150" s="3">
        <f>'(OMXS30-OMX)'!B1152</f>
        <v>1855.38837761839</v>
      </c>
    </row>
    <row r="1151" spans="1:5" x14ac:dyDescent="0.3">
      <c r="A1151" s="101">
        <v>44117</v>
      </c>
      <c r="B1151" s="3">
        <f>'BETS.B-SE'!B1153</f>
        <v>65.922569999999993</v>
      </c>
      <c r="C1151" s="3">
        <f>'KIND-SE'!B1153</f>
        <v>77.86</v>
      </c>
      <c r="D1151" s="3">
        <f>'LEO-SE'!B1153</f>
        <v>35.979999999999997</v>
      </c>
      <c r="E1151" s="3">
        <f>'(OMXS30-OMX)'!B1153</f>
        <v>1833.45561907858</v>
      </c>
    </row>
    <row r="1152" spans="1:5" x14ac:dyDescent="0.3">
      <c r="A1152" s="101">
        <v>44118</v>
      </c>
      <c r="B1152" s="3">
        <f>'BETS.B-SE'!B1154</f>
        <v>67.732579999999999</v>
      </c>
      <c r="C1152" s="3">
        <f>'KIND-SE'!B1154</f>
        <v>77.02</v>
      </c>
      <c r="D1152" s="3">
        <f>'LEO-SE'!B1154</f>
        <v>35.94</v>
      </c>
      <c r="E1152" s="3">
        <f>'(OMXS30-OMX)'!B1154</f>
        <v>1840.85374420271</v>
      </c>
    </row>
    <row r="1153" spans="1:5" x14ac:dyDescent="0.3">
      <c r="A1153" s="101">
        <v>44119</v>
      </c>
      <c r="B1153" s="3">
        <f>'BETS.B-SE'!B1155</f>
        <v>67.446799999999996</v>
      </c>
      <c r="C1153" s="3">
        <f>'KIND-SE'!B1155</f>
        <v>78</v>
      </c>
      <c r="D1153" s="3">
        <f>'LEO-SE'!B1155</f>
        <v>35.28</v>
      </c>
      <c r="E1153" s="3">
        <f>'(OMXS30-OMX)'!B1155</f>
        <v>1812.9544532469899</v>
      </c>
    </row>
    <row r="1154" spans="1:5" x14ac:dyDescent="0.3">
      <c r="A1154" s="101">
        <v>44120</v>
      </c>
      <c r="B1154" s="3">
        <f>'BETS.B-SE'!B1156</f>
        <v>68.494699999999995</v>
      </c>
      <c r="C1154" s="3">
        <f>'KIND-SE'!B1156</f>
        <v>77.260000000000005</v>
      </c>
      <c r="D1154" s="3">
        <f>'LEO-SE'!B1156</f>
        <v>35.26</v>
      </c>
      <c r="E1154" s="3">
        <f>'(OMXS30-OMX)'!B1156</f>
        <v>1835.30452669279</v>
      </c>
    </row>
    <row r="1155" spans="1:5" x14ac:dyDescent="0.3">
      <c r="A1155" s="101">
        <v>44123</v>
      </c>
      <c r="B1155" s="3">
        <f>'BETS.B-SE'!B1157</f>
        <v>68.2089</v>
      </c>
      <c r="C1155" s="3">
        <f>'KIND-SE'!B1157</f>
        <v>76.8</v>
      </c>
      <c r="D1155" s="3">
        <f>'LEO-SE'!B1157</f>
        <v>35</v>
      </c>
      <c r="E1155" s="3">
        <f>'(OMXS30-OMX)'!B1157</f>
        <v>1841.58721208878</v>
      </c>
    </row>
    <row r="1156" spans="1:5" x14ac:dyDescent="0.3">
      <c r="A1156" s="101">
        <v>44124</v>
      </c>
      <c r="B1156" s="3">
        <f>'BETS.B-SE'!B1158</f>
        <v>68.494699999999995</v>
      </c>
      <c r="C1156" s="3">
        <f>'KIND-SE'!B1158</f>
        <v>75.16</v>
      </c>
      <c r="D1156" s="3">
        <f>'LEO-SE'!B1158</f>
        <v>35.28</v>
      </c>
      <c r="E1156" s="3">
        <f>'(OMXS30-OMX)'!B1158</f>
        <v>1841.58575457234</v>
      </c>
    </row>
    <row r="1157" spans="1:5" x14ac:dyDescent="0.3">
      <c r="A1157" s="101">
        <v>44125</v>
      </c>
      <c r="B1157" s="3">
        <f>'BETS.B-SE'!B1159</f>
        <v>65.636780000000002</v>
      </c>
      <c r="C1157" s="3">
        <f>'KIND-SE'!B1159</f>
        <v>72</v>
      </c>
      <c r="D1157" s="3">
        <f>'LEO-SE'!B1159</f>
        <v>33.659999999999997</v>
      </c>
      <c r="E1157" s="3">
        <f>'(OMXS30-OMX)'!B1159</f>
        <v>1820.7170431714101</v>
      </c>
    </row>
    <row r="1158" spans="1:5" x14ac:dyDescent="0.3">
      <c r="A1158" s="101">
        <v>44126</v>
      </c>
      <c r="B1158" s="3">
        <f>'BETS.B-SE'!B1160</f>
        <v>64.303084999999996</v>
      </c>
      <c r="C1158" s="3">
        <f>'KIND-SE'!B1160</f>
        <v>70.5</v>
      </c>
      <c r="D1158" s="3">
        <f>'LEO-SE'!B1160</f>
        <v>30.82</v>
      </c>
      <c r="E1158" s="3">
        <f>'(OMXS30-OMX)'!B1160</f>
        <v>1816.2931942621999</v>
      </c>
    </row>
    <row r="1159" spans="1:5" x14ac:dyDescent="0.3">
      <c r="A1159" s="101">
        <v>44127</v>
      </c>
      <c r="B1159" s="3">
        <f>'BETS.B-SE'!B1161</f>
        <v>70.114180000000005</v>
      </c>
      <c r="C1159" s="3">
        <f>'KIND-SE'!B1161</f>
        <v>71.62</v>
      </c>
      <c r="D1159" s="3">
        <f>'LEO-SE'!B1161</f>
        <v>31.86</v>
      </c>
      <c r="E1159" s="3">
        <f>'(OMXS30-OMX)'!B1161</f>
        <v>1819.9393484500699</v>
      </c>
    </row>
    <row r="1160" spans="1:5" x14ac:dyDescent="0.3">
      <c r="A1160" s="101">
        <v>44130</v>
      </c>
      <c r="B1160" s="3">
        <f>'BETS.B-SE'!B1162</f>
        <v>66.208370000000002</v>
      </c>
      <c r="C1160" s="3">
        <f>'KIND-SE'!B1162</f>
        <v>67.92</v>
      </c>
      <c r="D1160" s="3">
        <f>'LEO-SE'!B1162</f>
        <v>30.1</v>
      </c>
      <c r="E1160" s="3">
        <f>'(OMXS30-OMX)'!B1162</f>
        <v>1775.01192491398</v>
      </c>
    </row>
    <row r="1161" spans="1:5" x14ac:dyDescent="0.3">
      <c r="A1161" s="101">
        <v>44131</v>
      </c>
      <c r="B1161" s="3">
        <f>'BETS.B-SE'!B1163</f>
        <v>69.542595000000006</v>
      </c>
      <c r="C1161" s="3">
        <f>'KIND-SE'!B1163</f>
        <v>68.34</v>
      </c>
      <c r="D1161" s="3">
        <f>'LEO-SE'!B1163</f>
        <v>30.86</v>
      </c>
      <c r="E1161" s="3">
        <f>'(OMXS30-OMX)'!B1163</f>
        <v>1764.0084654519501</v>
      </c>
    </row>
    <row r="1162" spans="1:5" x14ac:dyDescent="0.3">
      <c r="A1162" s="101">
        <v>44132</v>
      </c>
      <c r="B1162" s="3">
        <f>'BETS.B-SE'!B1164</f>
        <v>66.017840000000007</v>
      </c>
      <c r="C1162" s="3">
        <f>'KIND-SE'!B1164</f>
        <v>64.819999999999993</v>
      </c>
      <c r="D1162" s="3">
        <f>'LEO-SE'!B1164</f>
        <v>29.04</v>
      </c>
      <c r="E1162" s="3">
        <f>'(OMXS30-OMX)'!B1164</f>
        <v>1722.66481829898</v>
      </c>
    </row>
    <row r="1163" spans="1:5" x14ac:dyDescent="0.3">
      <c r="A1163" s="101">
        <v>44133</v>
      </c>
      <c r="B1163" s="3">
        <f>'BETS.B-SE'!B1165</f>
        <v>64.969930000000005</v>
      </c>
      <c r="C1163" s="3">
        <f>'KIND-SE'!B1165</f>
        <v>65.239999999999995</v>
      </c>
      <c r="D1163" s="3">
        <f>'LEO-SE'!B1165</f>
        <v>29.66</v>
      </c>
      <c r="E1163" s="3">
        <f>'(OMXS30-OMX)'!B1165</f>
        <v>1716.0267306763601</v>
      </c>
    </row>
    <row r="1164" spans="1:5" x14ac:dyDescent="0.3">
      <c r="A1164" s="101">
        <v>44134</v>
      </c>
      <c r="B1164" s="3">
        <f>'BETS.B-SE'!B1166</f>
        <v>64.684139999999999</v>
      </c>
      <c r="C1164" s="3">
        <f>'KIND-SE'!B1166</f>
        <v>67.8</v>
      </c>
      <c r="D1164" s="3">
        <f>'LEO-SE'!B1166</f>
        <v>29.8</v>
      </c>
      <c r="E1164" s="3">
        <f>'(OMXS30-OMX)'!B1166</f>
        <v>1717.6224333263101</v>
      </c>
    </row>
    <row r="1165" spans="1:5" x14ac:dyDescent="0.3">
      <c r="A1165" s="101">
        <v>44137</v>
      </c>
      <c r="B1165" s="3">
        <f>'BETS.B-SE'!B1167</f>
        <v>65.732050000000001</v>
      </c>
      <c r="C1165" s="3">
        <f>'KIND-SE'!B1167</f>
        <v>67.84</v>
      </c>
      <c r="D1165" s="3">
        <f>'LEO-SE'!B1167</f>
        <v>30.64</v>
      </c>
      <c r="E1165" s="3">
        <f>'(OMXS30-OMX)'!B1167</f>
        <v>1748.4243441134799</v>
      </c>
    </row>
    <row r="1166" spans="1:5" x14ac:dyDescent="0.3">
      <c r="A1166" s="101">
        <v>44138</v>
      </c>
      <c r="B1166" s="3">
        <f>'BETS.B-SE'!B1168</f>
        <v>65.732050000000001</v>
      </c>
      <c r="C1166" s="3">
        <f>'KIND-SE'!B1168</f>
        <v>69.239999999999995</v>
      </c>
      <c r="D1166" s="3">
        <f>'LEO-SE'!B1168</f>
        <v>31.1</v>
      </c>
      <c r="E1166" s="3">
        <f>'(OMXS30-OMX)'!B1168</f>
        <v>1772.2733609537099</v>
      </c>
    </row>
    <row r="1167" spans="1:5" x14ac:dyDescent="0.3">
      <c r="A1167" s="101">
        <v>44139</v>
      </c>
      <c r="B1167" s="3">
        <f>'BETS.B-SE'!B1169</f>
        <v>67.732579999999999</v>
      </c>
      <c r="C1167" s="3">
        <f>'KIND-SE'!B1169</f>
        <v>70.66</v>
      </c>
      <c r="D1167" s="3">
        <f>'LEO-SE'!B1169</f>
        <v>32.020000000000003</v>
      </c>
      <c r="E1167" s="3">
        <f>'(OMXS30-OMX)'!B1169</f>
        <v>1795.53141685848</v>
      </c>
    </row>
    <row r="1168" spans="1:5" x14ac:dyDescent="0.3">
      <c r="A1168" s="101">
        <v>44140</v>
      </c>
      <c r="B1168" s="3">
        <f>'BETS.B-SE'!B1170</f>
        <v>67.542060000000006</v>
      </c>
      <c r="C1168" s="3">
        <f>'KIND-SE'!B1170</f>
        <v>73.2</v>
      </c>
      <c r="D1168" s="3">
        <f>'LEO-SE'!B1170</f>
        <v>33.200000000000003</v>
      </c>
      <c r="E1168" s="3">
        <f>'(OMXS30-OMX)'!B1170</f>
        <v>1822.2117532014499</v>
      </c>
    </row>
    <row r="1169" spans="1:5" x14ac:dyDescent="0.3">
      <c r="A1169" s="101">
        <v>44141</v>
      </c>
      <c r="B1169" s="3">
        <f>'BETS.B-SE'!B1171</f>
        <v>66.875206000000006</v>
      </c>
      <c r="C1169" s="3">
        <f>'KIND-SE'!B1171</f>
        <v>71.66</v>
      </c>
      <c r="D1169" s="3">
        <f>'LEO-SE'!B1171</f>
        <v>32.159999999999997</v>
      </c>
      <c r="E1169" s="3">
        <f>'(OMXS30-OMX)'!B1171</f>
        <v>1819.5169466493501</v>
      </c>
    </row>
    <row r="1170" spans="1:5" x14ac:dyDescent="0.3">
      <c r="A1170" s="101">
        <v>44144</v>
      </c>
      <c r="B1170" s="3">
        <f>'BETS.B-SE'!B1172</f>
        <v>64.017296000000002</v>
      </c>
      <c r="C1170" s="3">
        <f>'KIND-SE'!B1172</f>
        <v>69.52</v>
      </c>
      <c r="D1170" s="3">
        <f>'LEO-SE'!B1172</f>
        <v>31.82</v>
      </c>
      <c r="E1170" s="3">
        <f>'(OMXS30-OMX)'!B1172</f>
        <v>1888.7362946452499</v>
      </c>
    </row>
    <row r="1171" spans="1:5" x14ac:dyDescent="0.3">
      <c r="A1171" s="101">
        <v>44145</v>
      </c>
      <c r="B1171" s="3">
        <f>'BETS.B-SE'!B1173</f>
        <v>63.826766999999997</v>
      </c>
      <c r="C1171" s="3">
        <f>'KIND-SE'!B1173</f>
        <v>68.02</v>
      </c>
      <c r="D1171" s="3">
        <f>'LEO-SE'!B1173</f>
        <v>31.3</v>
      </c>
      <c r="E1171" s="3">
        <f>'(OMXS30-OMX)'!B1173</f>
        <v>1885.5368371898501</v>
      </c>
    </row>
    <row r="1172" spans="1:5" x14ac:dyDescent="0.3">
      <c r="A1172" s="101">
        <v>44146</v>
      </c>
      <c r="B1172" s="3">
        <f>'BETS.B-SE'!B1174</f>
        <v>63.826766999999997</v>
      </c>
      <c r="C1172" s="3">
        <f>'KIND-SE'!B1174</f>
        <v>68.66</v>
      </c>
      <c r="D1172" s="3">
        <f>'LEO-SE'!B1174</f>
        <v>30.94</v>
      </c>
      <c r="E1172" s="3">
        <f>'(OMXS30-OMX)'!B1174</f>
        <v>1902.8889533000699</v>
      </c>
    </row>
    <row r="1173" spans="1:5" x14ac:dyDescent="0.3">
      <c r="A1173" s="101">
        <v>44147</v>
      </c>
      <c r="B1173" s="3">
        <f>'BETS.B-SE'!B1175</f>
        <v>64.398346000000004</v>
      </c>
      <c r="C1173" s="3">
        <f>'KIND-SE'!B1175</f>
        <v>67.56</v>
      </c>
      <c r="D1173" s="3">
        <f>'LEO-SE'!B1175</f>
        <v>31.58</v>
      </c>
      <c r="E1173" s="3">
        <f>'(OMXS30-OMX)'!B1175</f>
        <v>1892.4067609312101</v>
      </c>
    </row>
    <row r="1174" spans="1:5" x14ac:dyDescent="0.3">
      <c r="A1174" s="101">
        <v>44148</v>
      </c>
      <c r="B1174" s="3">
        <f>'BETS.B-SE'!B1176</f>
        <v>65.16046</v>
      </c>
      <c r="C1174" s="3">
        <f>'KIND-SE'!B1176</f>
        <v>70.64</v>
      </c>
      <c r="D1174" s="3">
        <f>'LEO-SE'!B1176</f>
        <v>32.299999999999997</v>
      </c>
      <c r="E1174" s="3">
        <f>'(OMXS30-OMX)'!B1176</f>
        <v>1897.2953198539799</v>
      </c>
    </row>
    <row r="1175" spans="1:5" x14ac:dyDescent="0.3">
      <c r="A1175" s="101">
        <v>44151</v>
      </c>
      <c r="B1175" s="3">
        <f>'BETS.B-SE'!B1177</f>
        <v>66.398889999999994</v>
      </c>
      <c r="C1175" s="3">
        <f>'KIND-SE'!B1177</f>
        <v>69.7</v>
      </c>
      <c r="D1175" s="3">
        <f>'LEO-SE'!B1177</f>
        <v>33.46</v>
      </c>
      <c r="E1175" s="3">
        <f>'(OMXS30-OMX)'!B1177</f>
        <v>1918.4597859724799</v>
      </c>
    </row>
    <row r="1176" spans="1:5" x14ac:dyDescent="0.3">
      <c r="A1176" s="101">
        <v>44152</v>
      </c>
      <c r="B1176" s="3">
        <f>'BETS.B-SE'!B1178</f>
        <v>66.684685000000002</v>
      </c>
      <c r="C1176" s="3">
        <f>'KIND-SE'!B1178</f>
        <v>70</v>
      </c>
      <c r="D1176" s="3">
        <f>'LEO-SE'!B1178</f>
        <v>34.04</v>
      </c>
      <c r="E1176" s="3">
        <f>'(OMXS30-OMX)'!B1178</f>
        <v>1922.1976363005299</v>
      </c>
    </row>
    <row r="1177" spans="1:5" x14ac:dyDescent="0.3">
      <c r="A1177" s="101">
        <v>44153</v>
      </c>
      <c r="B1177" s="3">
        <f>'BETS.B-SE'!B1179</f>
        <v>67.256259999999997</v>
      </c>
      <c r="C1177" s="3">
        <f>'KIND-SE'!B1179</f>
        <v>70.86</v>
      </c>
      <c r="D1177" s="3">
        <f>'LEO-SE'!B1179</f>
        <v>34.299999999999997</v>
      </c>
      <c r="E1177" s="3">
        <f>'(OMXS30-OMX)'!B1179</f>
        <v>1922.52911661187</v>
      </c>
    </row>
    <row r="1178" spans="1:5" x14ac:dyDescent="0.3">
      <c r="A1178" s="101">
        <v>44154</v>
      </c>
      <c r="B1178" s="3">
        <f>'BETS.B-SE'!B1180</f>
        <v>66.017840000000007</v>
      </c>
      <c r="C1178" s="3">
        <f>'KIND-SE'!B1180</f>
        <v>70.02</v>
      </c>
      <c r="D1178" s="3">
        <f>'LEO-SE'!B1180</f>
        <v>34.159999999999997</v>
      </c>
      <c r="E1178" s="3">
        <f>'(OMXS30-OMX)'!B1180</f>
        <v>1915.39931244697</v>
      </c>
    </row>
    <row r="1179" spans="1:5" x14ac:dyDescent="0.3">
      <c r="A1179" s="101">
        <v>44155</v>
      </c>
      <c r="B1179" s="3">
        <f>'BETS.B-SE'!B1181</f>
        <v>66.684685000000002</v>
      </c>
      <c r="C1179" s="3">
        <f>'KIND-SE'!B1181</f>
        <v>70.42</v>
      </c>
      <c r="D1179" s="3">
        <f>'LEO-SE'!B1181</f>
        <v>34.479999999999997</v>
      </c>
      <c r="E1179" s="3">
        <f>'(OMXS30-OMX)'!B1181</f>
        <v>1926.4708919945001</v>
      </c>
    </row>
    <row r="1180" spans="1:5" x14ac:dyDescent="0.3">
      <c r="A1180" s="101">
        <v>44158</v>
      </c>
      <c r="B1180" s="3">
        <f>'BETS.B-SE'!B1182</f>
        <v>65.922569999999993</v>
      </c>
      <c r="C1180" s="3">
        <f>'KIND-SE'!B1182</f>
        <v>69.599999999999994</v>
      </c>
      <c r="D1180" s="3">
        <f>'LEO-SE'!B1182</f>
        <v>33.119999999999997</v>
      </c>
      <c r="E1180" s="3">
        <f>'(OMXS30-OMX)'!B1182</f>
        <v>1921.7704414872701</v>
      </c>
    </row>
    <row r="1181" spans="1:5" x14ac:dyDescent="0.3">
      <c r="A1181" s="101">
        <v>44159</v>
      </c>
      <c r="B1181" s="3">
        <f>'BETS.B-SE'!B1183</f>
        <v>67.732579999999999</v>
      </c>
      <c r="C1181" s="3">
        <f>'KIND-SE'!B1183</f>
        <v>70.86</v>
      </c>
      <c r="D1181" s="3">
        <f>'LEO-SE'!B1183</f>
        <v>33.200000000000003</v>
      </c>
      <c r="E1181" s="3">
        <f>'(OMXS30-OMX)'!B1183</f>
        <v>1938.13841736058</v>
      </c>
    </row>
    <row r="1182" spans="1:5" x14ac:dyDescent="0.3">
      <c r="A1182" s="101">
        <v>44160</v>
      </c>
      <c r="B1182" s="3">
        <f>'BETS.B-SE'!B1184</f>
        <v>68.494699999999995</v>
      </c>
      <c r="C1182" s="3">
        <f>'KIND-SE'!B1184</f>
        <v>71.319999999999993</v>
      </c>
      <c r="D1182" s="3">
        <f>'LEO-SE'!B1184</f>
        <v>33.1</v>
      </c>
      <c r="E1182" s="3">
        <f>'(OMXS30-OMX)'!B1184</f>
        <v>1931.43067211269</v>
      </c>
    </row>
    <row r="1183" spans="1:5" x14ac:dyDescent="0.3">
      <c r="A1183" s="101">
        <v>44161</v>
      </c>
      <c r="B1183" s="3">
        <f>'BETS.B-SE'!B1185</f>
        <v>69.923649999999995</v>
      </c>
      <c r="C1183" s="3">
        <f>'KIND-SE'!B1185</f>
        <v>71.2</v>
      </c>
      <c r="D1183" s="3">
        <f>'LEO-SE'!B1185</f>
        <v>32.76</v>
      </c>
      <c r="E1183" s="3">
        <f>'(OMXS30-OMX)'!B1185</f>
        <v>1931.97143891364</v>
      </c>
    </row>
    <row r="1184" spans="1:5" x14ac:dyDescent="0.3">
      <c r="A1184" s="101">
        <v>44162</v>
      </c>
      <c r="B1184" s="3">
        <f>'BETS.B-SE'!B1186</f>
        <v>72.305250000000001</v>
      </c>
      <c r="C1184" s="3">
        <f>'KIND-SE'!B1186</f>
        <v>72.58</v>
      </c>
      <c r="D1184" s="3">
        <f>'LEO-SE'!B1186</f>
        <v>33.44</v>
      </c>
      <c r="E1184" s="3">
        <f>'(OMXS30-OMX)'!B1186</f>
        <v>1937.0908616336101</v>
      </c>
    </row>
    <row r="1185" spans="1:5" x14ac:dyDescent="0.3">
      <c r="A1185" s="101">
        <v>44165</v>
      </c>
      <c r="B1185" s="3">
        <f>'BETS.B-SE'!B1187</f>
        <v>70.590500000000006</v>
      </c>
      <c r="C1185" s="3">
        <f>'KIND-SE'!B1187</f>
        <v>71.760000000000005</v>
      </c>
      <c r="D1185" s="3">
        <f>'LEO-SE'!B1187</f>
        <v>33.700000000000003</v>
      </c>
      <c r="E1185" s="3">
        <f>'(OMXS30-OMX)'!B1187</f>
        <v>1917.5418948103299</v>
      </c>
    </row>
    <row r="1186" spans="1:5" x14ac:dyDescent="0.3">
      <c r="A1186" s="101">
        <v>44166</v>
      </c>
      <c r="B1186" s="3">
        <f>'BETS.B-SE'!B1188</f>
        <v>71.924194</v>
      </c>
      <c r="C1186" s="3">
        <f>'KIND-SE'!B1188</f>
        <v>71.44</v>
      </c>
      <c r="D1186" s="3">
        <f>'LEO-SE'!B1188</f>
        <v>34.1</v>
      </c>
      <c r="E1186" s="3">
        <f>'(OMXS30-OMX)'!B1188</f>
        <v>1923.99880427071</v>
      </c>
    </row>
    <row r="1187" spans="1:5" x14ac:dyDescent="0.3">
      <c r="A1187" s="101">
        <v>44167</v>
      </c>
      <c r="B1187" s="3">
        <f>'BETS.B-SE'!B1189</f>
        <v>70.971559999999997</v>
      </c>
      <c r="C1187" s="3">
        <f>'KIND-SE'!B1189</f>
        <v>71</v>
      </c>
      <c r="D1187" s="3">
        <f>'LEO-SE'!B1189</f>
        <v>33.380000000000003</v>
      </c>
      <c r="E1187" s="3">
        <f>'(OMXS30-OMX)'!B1189</f>
        <v>1918.99476890855</v>
      </c>
    </row>
    <row r="1188" spans="1:5" x14ac:dyDescent="0.3">
      <c r="A1188" s="101">
        <v>44168</v>
      </c>
      <c r="B1188" s="3">
        <f>'BETS.B-SE'!B1190</f>
        <v>73.543679999999995</v>
      </c>
      <c r="C1188" s="3">
        <f>'KIND-SE'!B1190</f>
        <v>73.099999999999994</v>
      </c>
      <c r="D1188" s="3">
        <f>'LEO-SE'!B1190</f>
        <v>32.92</v>
      </c>
      <c r="E1188" s="3">
        <f>'(OMXS30-OMX)'!B1190</f>
        <v>1912.17530626234</v>
      </c>
    </row>
    <row r="1189" spans="1:5" x14ac:dyDescent="0.3">
      <c r="A1189" s="101">
        <v>44169</v>
      </c>
      <c r="B1189" s="3">
        <f>'BETS.B-SE'!B1191</f>
        <v>73.543679999999995</v>
      </c>
      <c r="C1189" s="3">
        <f>'KIND-SE'!B1191</f>
        <v>74.14</v>
      </c>
      <c r="D1189" s="3">
        <f>'LEO-SE'!B1191</f>
        <v>32.659999999999997</v>
      </c>
      <c r="E1189" s="3">
        <f>'(OMXS30-OMX)'!B1191</f>
        <v>1916.93832100287</v>
      </c>
    </row>
    <row r="1190" spans="1:5" x14ac:dyDescent="0.3">
      <c r="A1190" s="101">
        <v>44172</v>
      </c>
      <c r="B1190" s="3">
        <f>'BETS.B-SE'!B1192</f>
        <v>73.162629999999993</v>
      </c>
      <c r="C1190" s="3">
        <f>'KIND-SE'!B1192</f>
        <v>74.599999999999994</v>
      </c>
      <c r="D1190" s="3">
        <f>'LEO-SE'!B1192</f>
        <v>32.6</v>
      </c>
      <c r="E1190" s="3">
        <f>'(OMXS30-OMX)'!B1192</f>
        <v>1907.6095003197499</v>
      </c>
    </row>
    <row r="1191" spans="1:5" x14ac:dyDescent="0.3">
      <c r="A1191" s="101">
        <v>44173</v>
      </c>
      <c r="B1191" s="3">
        <f>'BETS.B-SE'!B1193</f>
        <v>73.924735999999996</v>
      </c>
      <c r="C1191" s="3">
        <f>'KIND-SE'!B1193</f>
        <v>74.98</v>
      </c>
      <c r="D1191" s="3">
        <f>'LEO-SE'!B1193</f>
        <v>33.4</v>
      </c>
      <c r="E1191" s="3">
        <f>'(OMXS30-OMX)'!B1193</f>
        <v>1925.5043261173601</v>
      </c>
    </row>
    <row r="1192" spans="1:5" x14ac:dyDescent="0.3">
      <c r="A1192" s="101">
        <v>44174</v>
      </c>
      <c r="B1192" s="3">
        <f>'BETS.B-SE'!B1194</f>
        <v>72.209990000000005</v>
      </c>
      <c r="C1192" s="3">
        <f>'KIND-SE'!B1194</f>
        <v>74.48</v>
      </c>
      <c r="D1192" s="3">
        <f>'LEO-SE'!B1194</f>
        <v>33.32</v>
      </c>
      <c r="E1192" s="3">
        <f>'(OMXS30-OMX)'!B1194</f>
        <v>1926.4234741862499</v>
      </c>
    </row>
    <row r="1193" spans="1:5" x14ac:dyDescent="0.3">
      <c r="A1193" s="101">
        <v>44175</v>
      </c>
      <c r="B1193" s="3">
        <f>'BETS.B-SE'!B1195</f>
        <v>71.733665000000002</v>
      </c>
      <c r="C1193" s="3">
        <f>'KIND-SE'!B1195</f>
        <v>73.14</v>
      </c>
      <c r="D1193" s="3">
        <f>'LEO-SE'!B1195</f>
        <v>32.64</v>
      </c>
      <c r="E1193" s="3">
        <f>'(OMXS30-OMX)'!B1195</f>
        <v>1906.81532945617</v>
      </c>
    </row>
    <row r="1194" spans="1:5" x14ac:dyDescent="0.3">
      <c r="A1194" s="101">
        <v>44176</v>
      </c>
      <c r="B1194" s="3">
        <f>'BETS.B-SE'!B1196</f>
        <v>71.352615</v>
      </c>
      <c r="C1194" s="3">
        <f>'KIND-SE'!B1196</f>
        <v>73.28</v>
      </c>
      <c r="D1194" s="3">
        <f>'LEO-SE'!B1196</f>
        <v>32.82</v>
      </c>
      <c r="E1194" s="3">
        <f>'(OMXS30-OMX)'!B1196</f>
        <v>1891.2156060632501</v>
      </c>
    </row>
    <row r="1195" spans="1:5" x14ac:dyDescent="0.3">
      <c r="A1195" s="101">
        <v>44179</v>
      </c>
      <c r="B1195" s="3">
        <f>'BETS.B-SE'!B1197</f>
        <v>72.114716000000001</v>
      </c>
      <c r="C1195" s="3">
        <f>'KIND-SE'!B1197</f>
        <v>75.12</v>
      </c>
      <c r="D1195" s="3">
        <f>'LEO-SE'!B1197</f>
        <v>33.1</v>
      </c>
      <c r="E1195" s="3">
        <f>'(OMXS30-OMX)'!B1197</f>
        <v>1890.6487496402201</v>
      </c>
    </row>
    <row r="1196" spans="1:5" x14ac:dyDescent="0.3">
      <c r="A1196" s="101">
        <v>44180</v>
      </c>
      <c r="B1196" s="3">
        <f>'BETS.B-SE'!B1198</f>
        <v>72.305250000000001</v>
      </c>
      <c r="C1196" s="3">
        <f>'KIND-SE'!B1198</f>
        <v>78.180000000000007</v>
      </c>
      <c r="D1196" s="3">
        <f>'LEO-SE'!B1198</f>
        <v>33.479999999999997</v>
      </c>
      <c r="E1196" s="3">
        <f>'(OMXS30-OMX)'!B1198</f>
        <v>1889.8372509378501</v>
      </c>
    </row>
    <row r="1197" spans="1:5" x14ac:dyDescent="0.3">
      <c r="A1197" s="101">
        <v>44181</v>
      </c>
      <c r="B1197" s="3">
        <f>'BETS.B-SE'!B1199</f>
        <v>72.591033999999993</v>
      </c>
      <c r="C1197" s="3">
        <f>'KIND-SE'!B1199</f>
        <v>78.8</v>
      </c>
      <c r="D1197" s="3">
        <f>'LEO-SE'!B1199</f>
        <v>33.340000000000003</v>
      </c>
      <c r="E1197" s="3">
        <f>'(OMXS30-OMX)'!B1199</f>
        <v>1892.2587069784199</v>
      </c>
    </row>
    <row r="1198" spans="1:5" x14ac:dyDescent="0.3">
      <c r="A1198" s="101">
        <v>44182</v>
      </c>
      <c r="B1198" s="3">
        <f>'BETS.B-SE'!B1200</f>
        <v>72.114716000000001</v>
      </c>
      <c r="C1198" s="3">
        <f>'KIND-SE'!B1200</f>
        <v>79.2</v>
      </c>
      <c r="D1198" s="3">
        <f>'LEO-SE'!B1200</f>
        <v>33.4</v>
      </c>
      <c r="E1198" s="3">
        <f>'(OMXS30-OMX)'!B1200</f>
        <v>1885.1765881972799</v>
      </c>
    </row>
    <row r="1199" spans="1:5" x14ac:dyDescent="0.3">
      <c r="A1199" s="101">
        <v>44183</v>
      </c>
      <c r="B1199" s="3">
        <f>'BETS.B-SE'!B1201</f>
        <v>73.067359999999994</v>
      </c>
      <c r="C1199" s="3">
        <f>'KIND-SE'!B1201</f>
        <v>80.98</v>
      </c>
      <c r="D1199" s="3">
        <f>'LEO-SE'!B1201</f>
        <v>33.46</v>
      </c>
      <c r="E1199" s="3">
        <f>'(OMXS30-OMX)'!B1201</f>
        <v>1886.8843531545299</v>
      </c>
    </row>
    <row r="1200" spans="1:5" x14ac:dyDescent="0.3">
      <c r="A1200" s="101">
        <v>44186</v>
      </c>
      <c r="B1200" s="3">
        <f>'BETS.B-SE'!B1202</f>
        <v>71.162080000000003</v>
      </c>
      <c r="C1200" s="3">
        <f>'KIND-SE'!B1202</f>
        <v>78.459999999999994</v>
      </c>
      <c r="D1200" s="3">
        <f>'LEO-SE'!B1202</f>
        <v>32.54</v>
      </c>
      <c r="E1200" s="3">
        <f>'(OMXS30-OMX)'!B1202</f>
        <v>1845.1125693189399</v>
      </c>
    </row>
    <row r="1201" spans="1:5" x14ac:dyDescent="0.3">
      <c r="A1201" s="101">
        <v>44187</v>
      </c>
      <c r="B1201" s="3">
        <f>'BETS.B-SE'!B1203</f>
        <v>71.066820000000007</v>
      </c>
      <c r="C1201" s="3">
        <f>'KIND-SE'!B1203</f>
        <v>79.680000000000007</v>
      </c>
      <c r="D1201" s="3">
        <f>'LEO-SE'!B1203</f>
        <v>32.18</v>
      </c>
      <c r="E1201" s="3">
        <f>'(OMXS30-OMX)'!B1203</f>
        <v>1863.28203675236</v>
      </c>
    </row>
    <row r="1202" spans="1:5" x14ac:dyDescent="0.3">
      <c r="A1202" s="101">
        <v>44188</v>
      </c>
      <c r="B1202" s="3">
        <f>'BETS.B-SE'!B1204</f>
        <v>72.114716000000001</v>
      </c>
      <c r="C1202" s="3">
        <f>'KIND-SE'!B1204</f>
        <v>81.819999999999993</v>
      </c>
      <c r="D1202" s="3">
        <f>'LEO-SE'!B1204</f>
        <v>32.64</v>
      </c>
      <c r="E1202" s="3">
        <f>'(OMXS30-OMX)'!B1204</f>
        <v>1867.99343546921</v>
      </c>
    </row>
    <row r="1203" spans="1:5" x14ac:dyDescent="0.3">
      <c r="A1203" s="101">
        <v>44193</v>
      </c>
      <c r="B1203" s="3">
        <f>'BETS.B-SE'!B1205</f>
        <v>72.114716000000001</v>
      </c>
      <c r="C1203" s="3">
        <f>'KIND-SE'!B1205</f>
        <v>80.08</v>
      </c>
      <c r="D1203" s="3">
        <f>'LEO-SE'!B1205</f>
        <v>33.1</v>
      </c>
      <c r="E1203" s="3">
        <f>'(OMXS30-OMX)'!B1205</f>
        <v>1886.37846505422</v>
      </c>
    </row>
    <row r="1204" spans="1:5" x14ac:dyDescent="0.3">
      <c r="A1204" s="101">
        <v>44194</v>
      </c>
      <c r="B1204" s="3">
        <f>'BETS.B-SE'!B1206</f>
        <v>71.352615</v>
      </c>
      <c r="C1204" s="3">
        <f>'KIND-SE'!B1206</f>
        <v>80.72</v>
      </c>
      <c r="D1204" s="3">
        <f>'LEO-SE'!B1206</f>
        <v>35.18</v>
      </c>
      <c r="E1204" s="3">
        <f>'(OMXS30-OMX)'!B1206</f>
        <v>1893.06193308672</v>
      </c>
    </row>
    <row r="1205" spans="1:5" x14ac:dyDescent="0.3">
      <c r="A1205" s="101">
        <v>44195</v>
      </c>
      <c r="B1205" s="3">
        <f>'BETS.B-SE'!B1207</f>
        <v>70.209440000000001</v>
      </c>
      <c r="C1205" s="3">
        <f>'KIND-SE'!B1207</f>
        <v>80.56</v>
      </c>
      <c r="D1205" s="3">
        <f>'LEO-SE'!B1207</f>
        <v>34.9</v>
      </c>
      <c r="E1205" s="3">
        <f>'(OMXS30-OMX)'!B1207</f>
        <v>1874.7399905898401</v>
      </c>
    </row>
    <row r="1206" spans="1:5" x14ac:dyDescent="0.3">
      <c r="A1206" s="101">
        <v>44200</v>
      </c>
      <c r="B1206" s="3">
        <f>'BETS.B-SE'!B1208</f>
        <v>72.114716000000001</v>
      </c>
      <c r="C1206" s="3">
        <f>'KIND-SE'!B1208</f>
        <v>82.8</v>
      </c>
      <c r="D1206" s="3">
        <f>'LEO-SE'!B1208</f>
        <v>34.979999999999997</v>
      </c>
      <c r="E1206" s="3">
        <f>'(OMXS30-OMX)'!B1208</f>
        <v>1895.49385808698</v>
      </c>
    </row>
    <row r="1207" spans="1:5" x14ac:dyDescent="0.3">
      <c r="A1207" s="101">
        <v>44201</v>
      </c>
      <c r="B1207" s="3">
        <f>'BETS.B-SE'!B1209</f>
        <v>76.115809999999996</v>
      </c>
      <c r="C1207" s="3">
        <f>'KIND-SE'!B1209</f>
        <v>87.4</v>
      </c>
      <c r="D1207" s="3">
        <f>'LEO-SE'!B1209</f>
        <v>37.200000000000003</v>
      </c>
      <c r="E1207" s="3">
        <f>'(OMXS30-OMX)'!B1209</f>
        <v>1892.35339867675</v>
      </c>
    </row>
    <row r="1208" spans="1:5" x14ac:dyDescent="0.3">
      <c r="A1208" s="101">
        <v>44203</v>
      </c>
      <c r="B1208" s="3">
        <f>'BETS.B-SE'!B1210</f>
        <v>78.021079999999998</v>
      </c>
      <c r="C1208" s="3">
        <f>'KIND-SE'!B1210</f>
        <v>93.02</v>
      </c>
      <c r="D1208" s="3">
        <f>'LEO-SE'!B1210</f>
        <v>36.200000000000003</v>
      </c>
      <c r="E1208" s="3">
        <f>'(OMXS30-OMX)'!B1210</f>
        <v>1939.4903572481101</v>
      </c>
    </row>
    <row r="1209" spans="1:5" x14ac:dyDescent="0.3">
      <c r="A1209" s="101">
        <v>44204</v>
      </c>
      <c r="B1209" s="3">
        <f>'BETS.B-SE'!B1211</f>
        <v>78.306870000000004</v>
      </c>
      <c r="C1209" s="3">
        <f>'KIND-SE'!B1211</f>
        <v>93.28</v>
      </c>
      <c r="D1209" s="3">
        <f>'LEO-SE'!B1211</f>
        <v>35.479999999999997</v>
      </c>
      <c r="E1209" s="3">
        <f>'(OMXS30-OMX)'!B1211</f>
        <v>1949.3696237992899</v>
      </c>
    </row>
    <row r="1210" spans="1:5" x14ac:dyDescent="0.3">
      <c r="A1210" s="101">
        <v>44207</v>
      </c>
      <c r="B1210" s="3">
        <f>'BETS.B-SE'!B1212</f>
        <v>78.497399999999999</v>
      </c>
      <c r="C1210" s="3">
        <f>'KIND-SE'!B1212</f>
        <v>97.98</v>
      </c>
      <c r="D1210" s="3">
        <f>'LEO-SE'!B1212</f>
        <v>34.92</v>
      </c>
      <c r="E1210" s="3">
        <f>'(OMXS30-OMX)'!B1212</f>
        <v>1941.48648174453</v>
      </c>
    </row>
    <row r="1211" spans="1:5" x14ac:dyDescent="0.3">
      <c r="A1211" s="101">
        <v>44208</v>
      </c>
      <c r="B1211" s="3">
        <f>'BETS.B-SE'!B1213</f>
        <v>80.783730000000006</v>
      </c>
      <c r="C1211" s="3">
        <f>'KIND-SE'!B1213</f>
        <v>102.9</v>
      </c>
      <c r="D1211" s="3">
        <f>'LEO-SE'!B1213</f>
        <v>36.36</v>
      </c>
      <c r="E1211" s="3">
        <f>'(OMXS30-OMX)'!B1213</f>
        <v>1958.6184758669499</v>
      </c>
    </row>
    <row r="1212" spans="1:5" x14ac:dyDescent="0.3">
      <c r="A1212" s="101">
        <v>44209</v>
      </c>
      <c r="B1212" s="3">
        <f>'BETS.B-SE'!B1214</f>
        <v>80.402680000000004</v>
      </c>
      <c r="C1212" s="3">
        <f>'KIND-SE'!B1214</f>
        <v>105.9</v>
      </c>
      <c r="D1212" s="3">
        <f>'LEO-SE'!B1214</f>
        <v>36.14</v>
      </c>
      <c r="E1212" s="3">
        <f>'(OMXS30-OMX)'!B1214</f>
        <v>1962.2628521914901</v>
      </c>
    </row>
    <row r="1213" spans="1:5" x14ac:dyDescent="0.3">
      <c r="A1213" s="101">
        <v>44210</v>
      </c>
      <c r="B1213" s="3">
        <f>'BETS.B-SE'!B1215</f>
        <v>81.164779999999993</v>
      </c>
      <c r="C1213" s="3">
        <f>'KIND-SE'!B1215</f>
        <v>107.8</v>
      </c>
      <c r="D1213" s="3">
        <f>'LEO-SE'!B1215</f>
        <v>36.880000000000003</v>
      </c>
      <c r="E1213" s="3">
        <f>'(OMXS30-OMX)'!B1215</f>
        <v>1972.2248611688599</v>
      </c>
    </row>
    <row r="1214" spans="1:5" x14ac:dyDescent="0.3">
      <c r="A1214" s="101">
        <v>44211</v>
      </c>
      <c r="B1214" s="3">
        <f>'BETS.B-SE'!B1216</f>
        <v>79.164246000000006</v>
      </c>
      <c r="C1214" s="3">
        <f>'KIND-SE'!B1216</f>
        <v>102.65</v>
      </c>
      <c r="D1214" s="3">
        <f>'LEO-SE'!B1216</f>
        <v>37.1</v>
      </c>
      <c r="E1214" s="3">
        <f>'(OMXS30-OMX)'!B1216</f>
        <v>1954.7053071913101</v>
      </c>
    </row>
    <row r="1215" spans="1:5" x14ac:dyDescent="0.3">
      <c r="A1215" s="101">
        <v>44214</v>
      </c>
      <c r="B1215" s="3">
        <f>'BETS.B-SE'!B1217</f>
        <v>79.783460000000005</v>
      </c>
      <c r="C1215" s="3">
        <f>'KIND-SE'!B1217</f>
        <v>105.05</v>
      </c>
      <c r="D1215" s="3">
        <f>'LEO-SE'!B1217</f>
        <v>37.44</v>
      </c>
      <c r="E1215" s="3">
        <f>'(OMXS30-OMX)'!B1217</f>
        <v>1962.42612447181</v>
      </c>
    </row>
    <row r="1216" spans="1:5" x14ac:dyDescent="0.3">
      <c r="A1216" s="101">
        <v>44215</v>
      </c>
      <c r="B1216" s="3">
        <f>'BETS.B-SE'!B1218</f>
        <v>79.450035</v>
      </c>
      <c r="C1216" s="3">
        <f>'KIND-SE'!B1218</f>
        <v>103.9</v>
      </c>
      <c r="D1216" s="3">
        <f>'LEO-SE'!B1218</f>
        <v>37.24</v>
      </c>
      <c r="E1216" s="3">
        <f>'(OMXS30-OMX)'!B1218</f>
        <v>1957.8538785037899</v>
      </c>
    </row>
    <row r="1217" spans="1:5" x14ac:dyDescent="0.3">
      <c r="A1217" s="101">
        <v>44216</v>
      </c>
      <c r="B1217" s="3">
        <f>'BETS.B-SE'!B1219</f>
        <v>80.640839999999997</v>
      </c>
      <c r="C1217" s="3">
        <f>'KIND-SE'!B1219</f>
        <v>104.45</v>
      </c>
      <c r="D1217" s="3">
        <f>'LEO-SE'!B1219</f>
        <v>37.42</v>
      </c>
      <c r="E1217" s="3">
        <f>'(OMXS30-OMX)'!B1219</f>
        <v>1978.3717683755301</v>
      </c>
    </row>
    <row r="1218" spans="1:5" x14ac:dyDescent="0.3">
      <c r="A1218" s="101">
        <v>44217</v>
      </c>
      <c r="B1218" s="3">
        <f>'BETS.B-SE'!B1220</f>
        <v>78.97372</v>
      </c>
      <c r="C1218" s="3">
        <f>'KIND-SE'!B1220</f>
        <v>104.6</v>
      </c>
      <c r="D1218" s="3">
        <f>'LEO-SE'!B1220</f>
        <v>36.6</v>
      </c>
      <c r="E1218" s="3">
        <f>'(OMXS30-OMX)'!B1220</f>
        <v>1987.2627282542201</v>
      </c>
    </row>
    <row r="1219" spans="1:5" x14ac:dyDescent="0.3">
      <c r="A1219" s="101">
        <v>44218</v>
      </c>
      <c r="B1219" s="3">
        <f>'BETS.B-SE'!B1221</f>
        <v>78.497399999999999</v>
      </c>
      <c r="C1219" s="3">
        <f>'KIND-SE'!B1221</f>
        <v>106.15</v>
      </c>
      <c r="D1219" s="3">
        <f>'LEO-SE'!B1221</f>
        <v>35.700000000000003</v>
      </c>
      <c r="E1219" s="3">
        <f>'(OMXS30-OMX)'!B1221</f>
        <v>1986.23810864897</v>
      </c>
    </row>
    <row r="1220" spans="1:5" x14ac:dyDescent="0.3">
      <c r="A1220" s="101">
        <v>44221</v>
      </c>
      <c r="B1220" s="3">
        <f>'BETS.B-SE'!B1222</f>
        <v>77.068439999999995</v>
      </c>
      <c r="C1220" s="3">
        <f>'KIND-SE'!B1222</f>
        <v>107</v>
      </c>
      <c r="D1220" s="3">
        <f>'LEO-SE'!B1222</f>
        <v>35.42</v>
      </c>
      <c r="E1220" s="3">
        <f>'(OMXS30-OMX)'!B1222</f>
        <v>1975.05815099353</v>
      </c>
    </row>
    <row r="1221" spans="1:5" x14ac:dyDescent="0.3">
      <c r="A1221" s="101">
        <v>44222</v>
      </c>
      <c r="B1221" s="3">
        <f>'BETS.B-SE'!B1223</f>
        <v>77.687659999999994</v>
      </c>
      <c r="C1221" s="3">
        <f>'KIND-SE'!B1223</f>
        <v>104.75</v>
      </c>
      <c r="D1221" s="3">
        <f>'LEO-SE'!B1223</f>
        <v>35.28</v>
      </c>
      <c r="E1221" s="3">
        <f>'(OMXS30-OMX)'!B1223</f>
        <v>1991.65551695053</v>
      </c>
    </row>
    <row r="1222" spans="1:5" x14ac:dyDescent="0.3">
      <c r="A1222" s="101">
        <v>44223</v>
      </c>
      <c r="B1222" s="3">
        <f>'BETS.B-SE'!B1224</f>
        <v>75.782380000000003</v>
      </c>
      <c r="C1222" s="3">
        <f>'KIND-SE'!B1224</f>
        <v>102.2</v>
      </c>
      <c r="D1222" s="3">
        <f>'LEO-SE'!B1224</f>
        <v>34.340000000000003</v>
      </c>
      <c r="E1222" s="3">
        <f>'(OMXS30-OMX)'!B1224</f>
        <v>1976.1963109420899</v>
      </c>
    </row>
    <row r="1223" spans="1:5" x14ac:dyDescent="0.3">
      <c r="A1223" s="101">
        <v>44224</v>
      </c>
      <c r="B1223" s="3">
        <f>'BETS.B-SE'!B1225</f>
        <v>75.925269999999998</v>
      </c>
      <c r="C1223" s="3">
        <f>'KIND-SE'!B1225</f>
        <v>102.5</v>
      </c>
      <c r="D1223" s="3">
        <f>'LEO-SE'!B1225</f>
        <v>34.5</v>
      </c>
      <c r="E1223" s="3">
        <f>'(OMXS30-OMX)'!B1225</f>
        <v>1971.40324150579</v>
      </c>
    </row>
    <row r="1224" spans="1:5" x14ac:dyDescent="0.3">
      <c r="A1224" s="101">
        <v>44225</v>
      </c>
      <c r="B1224" s="3">
        <f>'BETS.B-SE'!B1226</f>
        <v>75.020269999999996</v>
      </c>
      <c r="C1224" s="3">
        <f>'KIND-SE'!B1226</f>
        <v>100.5</v>
      </c>
      <c r="D1224" s="3">
        <f>'LEO-SE'!B1226</f>
        <v>34.14</v>
      </c>
      <c r="E1224" s="3">
        <f>'(OMXS30-OMX)'!B1226</f>
        <v>1948.79271983688</v>
      </c>
    </row>
    <row r="1225" spans="1:5" x14ac:dyDescent="0.3">
      <c r="A1225" s="101">
        <v>44228</v>
      </c>
      <c r="B1225" s="3">
        <f>'BETS.B-SE'!B1227</f>
        <v>78.259240000000005</v>
      </c>
      <c r="C1225" s="3">
        <f>'KIND-SE'!B1227</f>
        <v>104.15</v>
      </c>
      <c r="D1225" s="3">
        <f>'LEO-SE'!B1227</f>
        <v>35.46</v>
      </c>
      <c r="E1225" s="3">
        <f>'(OMXS30-OMX)'!B1227</f>
        <v>1977.80607938198</v>
      </c>
    </row>
    <row r="1226" spans="1:5" x14ac:dyDescent="0.3">
      <c r="A1226" s="101">
        <v>44229</v>
      </c>
      <c r="B1226" s="3">
        <f>'BETS.B-SE'!B1228</f>
        <v>76.973179999999999</v>
      </c>
      <c r="C1226" s="3">
        <f>'KIND-SE'!B1228</f>
        <v>104.5</v>
      </c>
      <c r="D1226" s="3">
        <f>'LEO-SE'!B1228</f>
        <v>35.840000000000003</v>
      </c>
      <c r="E1226" s="3">
        <f>'(OMXS30-OMX)'!B1228</f>
        <v>1988.48979806698</v>
      </c>
    </row>
    <row r="1227" spans="1:5" x14ac:dyDescent="0.3">
      <c r="A1227" s="101">
        <v>44230</v>
      </c>
      <c r="B1227" s="3">
        <f>'BETS.B-SE'!B1229</f>
        <v>76.496864000000002</v>
      </c>
      <c r="C1227" s="3">
        <f>'KIND-SE'!B1229</f>
        <v>106.2</v>
      </c>
      <c r="D1227" s="3">
        <f>'LEO-SE'!B1229</f>
        <v>36.6</v>
      </c>
      <c r="E1227" s="3">
        <f>'(OMXS30-OMX)'!B1229</f>
        <v>1997.65487012365</v>
      </c>
    </row>
    <row r="1228" spans="1:5" x14ac:dyDescent="0.3">
      <c r="A1228" s="101">
        <v>44231</v>
      </c>
      <c r="B1228" s="3">
        <f>'BETS.B-SE'!B1230</f>
        <v>75.734750000000005</v>
      </c>
      <c r="C1228" s="3">
        <f>'KIND-SE'!B1230</f>
        <v>108</v>
      </c>
      <c r="D1228" s="3">
        <f>'LEO-SE'!B1230</f>
        <v>36.64</v>
      </c>
      <c r="E1228" s="3">
        <f>'(OMXS30-OMX)'!B1230</f>
        <v>2006.3307467633499</v>
      </c>
    </row>
    <row r="1229" spans="1:5" x14ac:dyDescent="0.3">
      <c r="A1229" s="101">
        <v>44232</v>
      </c>
      <c r="B1229" s="3">
        <f>'BETS.B-SE'!B1231</f>
        <v>77.4495</v>
      </c>
      <c r="C1229" s="3">
        <f>'KIND-SE'!B1231</f>
        <v>109.95</v>
      </c>
      <c r="D1229" s="3">
        <f>'LEO-SE'!B1231</f>
        <v>37.96</v>
      </c>
      <c r="E1229" s="3">
        <f>'(OMXS30-OMX)'!B1231</f>
        <v>1989.3416387329501</v>
      </c>
    </row>
    <row r="1230" spans="1:5" x14ac:dyDescent="0.3">
      <c r="A1230" s="101">
        <v>44235</v>
      </c>
      <c r="B1230" s="3">
        <f>'BETS.B-SE'!B1232</f>
        <v>79.116614999999996</v>
      </c>
      <c r="C1230" s="3">
        <f>'KIND-SE'!B1232</f>
        <v>112.4</v>
      </c>
      <c r="D1230" s="3">
        <f>'LEO-SE'!B1232</f>
        <v>37.299999999999997</v>
      </c>
      <c r="E1230" s="3">
        <f>'(OMXS30-OMX)'!B1232</f>
        <v>2002.51607964717</v>
      </c>
    </row>
    <row r="1231" spans="1:5" x14ac:dyDescent="0.3">
      <c r="A1231" s="101">
        <v>44236</v>
      </c>
      <c r="B1231" s="3">
        <f>'BETS.B-SE'!B1233</f>
        <v>73.114990000000006</v>
      </c>
      <c r="C1231" s="3">
        <f>'KIND-SE'!B1233</f>
        <v>109.25</v>
      </c>
      <c r="D1231" s="3">
        <f>'LEO-SE'!B1233</f>
        <v>36.020000000000003</v>
      </c>
      <c r="E1231" s="3">
        <f>'(OMXS30-OMX)'!B1233</f>
        <v>1999.1889694557201</v>
      </c>
    </row>
    <row r="1232" spans="1:5" x14ac:dyDescent="0.3">
      <c r="A1232" s="101">
        <v>44237</v>
      </c>
      <c r="B1232" s="3">
        <f>'BETS.B-SE'!B1234</f>
        <v>68.589960000000005</v>
      </c>
      <c r="C1232" s="3">
        <f>'KIND-SE'!B1234</f>
        <v>121.3</v>
      </c>
      <c r="D1232" s="3">
        <f>'LEO-SE'!B1234</f>
        <v>35.799999999999997</v>
      </c>
      <c r="E1232" s="3">
        <f>'(OMXS30-OMX)'!B1234</f>
        <v>1998.0636375424899</v>
      </c>
    </row>
    <row r="1233" spans="1:5" x14ac:dyDescent="0.3">
      <c r="A1233" s="101">
        <v>44238</v>
      </c>
      <c r="B1233" s="3">
        <f>'BETS.B-SE'!B1235</f>
        <v>70.066550000000007</v>
      </c>
      <c r="C1233" s="3">
        <f>'KIND-SE'!B1235</f>
        <v>131.65</v>
      </c>
      <c r="D1233" s="3">
        <f>'LEO-SE'!B1235</f>
        <v>41.06</v>
      </c>
      <c r="E1233" s="3">
        <f>'(OMXS30-OMX)'!B1235</f>
        <v>2010.06579702166</v>
      </c>
    </row>
    <row r="1234" spans="1:5" x14ac:dyDescent="0.3">
      <c r="A1234" s="101">
        <v>44239</v>
      </c>
      <c r="B1234" s="3">
        <f>'BETS.B-SE'!B1236</f>
        <v>68.542330000000007</v>
      </c>
      <c r="C1234" s="3">
        <f>'KIND-SE'!B1236</f>
        <v>129.1</v>
      </c>
      <c r="D1234" s="3">
        <f>'LEO-SE'!B1236</f>
        <v>43.2</v>
      </c>
      <c r="E1234" s="3">
        <f>'(OMXS30-OMX)'!B1236</f>
        <v>2024.72272099103</v>
      </c>
    </row>
    <row r="1235" spans="1:5" x14ac:dyDescent="0.3">
      <c r="A1235" s="101">
        <v>44242</v>
      </c>
      <c r="B1235" s="3">
        <f>'BETS.B-SE'!B1237</f>
        <v>68.161280000000005</v>
      </c>
      <c r="C1235" s="3">
        <f>'KIND-SE'!B1237</f>
        <v>130.5</v>
      </c>
      <c r="D1235" s="3">
        <f>'LEO-SE'!B1237</f>
        <v>42.4</v>
      </c>
      <c r="E1235" s="3">
        <f>'(OMXS30-OMX)'!B1237</f>
        <v>2039.2849746491299</v>
      </c>
    </row>
    <row r="1236" spans="1:5" x14ac:dyDescent="0.3">
      <c r="A1236" s="101">
        <v>44243</v>
      </c>
      <c r="B1236" s="3">
        <f>'BETS.B-SE'!B1238</f>
        <v>67.256259999999997</v>
      </c>
      <c r="C1236" s="3">
        <f>'KIND-SE'!B1238</f>
        <v>126.4</v>
      </c>
      <c r="D1236" s="3">
        <f>'LEO-SE'!B1238</f>
        <v>40.42</v>
      </c>
      <c r="E1236" s="3">
        <f>'(OMXS30-OMX)'!B1238</f>
        <v>2038.0739394238201</v>
      </c>
    </row>
    <row r="1237" spans="1:5" x14ac:dyDescent="0.3">
      <c r="A1237" s="101">
        <v>44244</v>
      </c>
      <c r="B1237" s="3">
        <f>'BETS.B-SE'!B1239</f>
        <v>66.779944999999998</v>
      </c>
      <c r="C1237" s="3">
        <f>'KIND-SE'!B1239</f>
        <v>127.5</v>
      </c>
      <c r="D1237" s="3">
        <f>'LEO-SE'!B1239</f>
        <v>41.12</v>
      </c>
      <c r="E1237" s="3">
        <f>'(OMXS30-OMX)'!B1239</f>
        <v>2017.25909899369</v>
      </c>
    </row>
    <row r="1238" spans="1:5" x14ac:dyDescent="0.3">
      <c r="A1238" s="101">
        <v>44245</v>
      </c>
      <c r="B1238" s="3">
        <f>'BETS.B-SE'!B1240</f>
        <v>64.303084999999996</v>
      </c>
      <c r="C1238" s="3">
        <f>'KIND-SE'!B1240</f>
        <v>122.85</v>
      </c>
      <c r="D1238" s="3">
        <f>'LEO-SE'!B1240</f>
        <v>40.04</v>
      </c>
      <c r="E1238" s="3">
        <f>'(OMXS30-OMX)'!B1240</f>
        <v>2015.81399412319</v>
      </c>
    </row>
    <row r="1239" spans="1:5" x14ac:dyDescent="0.3">
      <c r="A1239" s="101">
        <v>44246</v>
      </c>
      <c r="B1239" s="3">
        <f>'BETS.B-SE'!B1241</f>
        <v>65.541520000000006</v>
      </c>
      <c r="C1239" s="3">
        <f>'KIND-SE'!B1241</f>
        <v>126.7</v>
      </c>
      <c r="D1239" s="3">
        <f>'LEO-SE'!B1241</f>
        <v>39.82</v>
      </c>
      <c r="E1239" s="3">
        <f>'(OMXS30-OMX)'!B1241</f>
        <v>2036.97256238002</v>
      </c>
    </row>
    <row r="1240" spans="1:5" x14ac:dyDescent="0.3">
      <c r="A1240" s="101">
        <v>44249</v>
      </c>
      <c r="B1240" s="3">
        <f>'BETS.B-SE'!B1242</f>
        <v>67.113365000000002</v>
      </c>
      <c r="C1240" s="3">
        <f>'KIND-SE'!B1242</f>
        <v>130.5</v>
      </c>
      <c r="D1240" s="3">
        <f>'LEO-SE'!B1242</f>
        <v>40.799999999999997</v>
      </c>
      <c r="E1240" s="3">
        <f>'(OMXS30-OMX)'!B1242</f>
        <v>2031.03702160377</v>
      </c>
    </row>
    <row r="1241" spans="1:5" x14ac:dyDescent="0.3">
      <c r="A1241" s="101">
        <v>44250</v>
      </c>
      <c r="B1241" s="3">
        <f>'BETS.B-SE'!B1243</f>
        <v>65.398619999999994</v>
      </c>
      <c r="C1241" s="3">
        <f>'KIND-SE'!B1243</f>
        <v>124.5</v>
      </c>
      <c r="D1241" s="3">
        <f>'LEO-SE'!B1243</f>
        <v>40.28</v>
      </c>
      <c r="E1241" s="3">
        <f>'(OMXS30-OMX)'!B1243</f>
        <v>2016.83432109929</v>
      </c>
    </row>
    <row r="1242" spans="1:5" x14ac:dyDescent="0.3">
      <c r="A1242" s="101">
        <v>44251</v>
      </c>
      <c r="B1242" s="3">
        <f>'BETS.B-SE'!B1244</f>
        <v>64.874669999999995</v>
      </c>
      <c r="C1242" s="3">
        <f>'KIND-SE'!B1244</f>
        <v>130.80000000000001</v>
      </c>
      <c r="D1242" s="3">
        <f>'LEO-SE'!B1244</f>
        <v>39.08</v>
      </c>
      <c r="E1242" s="3">
        <f>'(OMXS30-OMX)'!B1244</f>
        <v>2037.25429496482</v>
      </c>
    </row>
    <row r="1243" spans="1:5" x14ac:dyDescent="0.3">
      <c r="A1243" s="101">
        <v>44252</v>
      </c>
      <c r="B1243" s="3">
        <f>'BETS.B-SE'!B1245</f>
        <v>65.493889999999993</v>
      </c>
      <c r="C1243" s="3">
        <f>'KIND-SE'!B1245</f>
        <v>132.15</v>
      </c>
      <c r="D1243" s="3">
        <f>'LEO-SE'!B1245</f>
        <v>39.340000000000003</v>
      </c>
      <c r="E1243" s="3">
        <f>'(OMXS30-OMX)'!B1245</f>
        <v>2038.9283393466101</v>
      </c>
    </row>
    <row r="1244" spans="1:5" x14ac:dyDescent="0.3">
      <c r="A1244" s="101">
        <v>44253</v>
      </c>
      <c r="B1244" s="3">
        <f>'BETS.B-SE'!B1246</f>
        <v>65.493889999999993</v>
      </c>
      <c r="C1244" s="3">
        <f>'KIND-SE'!B1246</f>
        <v>134.05000000000001</v>
      </c>
      <c r="D1244" s="3">
        <f>'LEO-SE'!B1246</f>
        <v>39.04</v>
      </c>
      <c r="E1244" s="3">
        <f>'(OMXS30-OMX)'!B1246</f>
        <v>2009.90453447705</v>
      </c>
    </row>
    <row r="1245" spans="1:5" x14ac:dyDescent="0.3">
      <c r="A1245" s="101">
        <v>44256</v>
      </c>
      <c r="B1245" s="3">
        <f>'BETS.B-SE'!B1247</f>
        <v>67.684960000000004</v>
      </c>
      <c r="C1245" s="3">
        <f>'KIND-SE'!B1247</f>
        <v>139.5</v>
      </c>
      <c r="D1245" s="3">
        <f>'LEO-SE'!B1247</f>
        <v>41.12</v>
      </c>
      <c r="E1245" s="3">
        <f>'(OMXS30-OMX)'!B1247</f>
        <v>2054.6663954336</v>
      </c>
    </row>
    <row r="1246" spans="1:5" x14ac:dyDescent="0.3">
      <c r="A1246" s="101">
        <v>44257</v>
      </c>
      <c r="B1246" s="3">
        <f>'BETS.B-SE'!B1248</f>
        <v>67.113365000000002</v>
      </c>
      <c r="C1246" s="3">
        <f>'KIND-SE'!B1248</f>
        <v>143</v>
      </c>
      <c r="D1246" s="3">
        <f>'LEO-SE'!B1248</f>
        <v>42</v>
      </c>
      <c r="E1246" s="3">
        <f>'(OMXS30-OMX)'!B1248</f>
        <v>2067.1000479996701</v>
      </c>
    </row>
    <row r="1247" spans="1:5" x14ac:dyDescent="0.3">
      <c r="A1247" s="101">
        <v>44258</v>
      </c>
      <c r="B1247" s="3">
        <f>'BETS.B-SE'!B1249</f>
        <v>69.542595000000006</v>
      </c>
      <c r="C1247" s="3">
        <f>'KIND-SE'!B1249</f>
        <v>142.6</v>
      </c>
      <c r="D1247" s="3">
        <f>'LEO-SE'!B1249</f>
        <v>44.76</v>
      </c>
      <c r="E1247" s="3">
        <f>'(OMXS30-OMX)'!B1249</f>
        <v>2073.7777097725998</v>
      </c>
    </row>
    <row r="1248" spans="1:5" x14ac:dyDescent="0.3">
      <c r="A1248" s="101">
        <v>44259</v>
      </c>
      <c r="B1248" s="3">
        <f>'BETS.B-SE'!B1250</f>
        <v>68.018379999999993</v>
      </c>
      <c r="C1248" s="3">
        <f>'KIND-SE'!B1250</f>
        <v>136.44999999999999</v>
      </c>
      <c r="D1248" s="3">
        <f>'LEO-SE'!B1250</f>
        <v>43</v>
      </c>
      <c r="E1248" s="3">
        <f>'(OMXS30-OMX)'!B1250</f>
        <v>2065.15176889243</v>
      </c>
    </row>
    <row r="1249" spans="1:5" x14ac:dyDescent="0.3">
      <c r="A1249" s="101">
        <v>44260</v>
      </c>
      <c r="B1249" s="3">
        <f>'BETS.B-SE'!B1251</f>
        <v>65.827309999999997</v>
      </c>
      <c r="C1249" s="3">
        <f>'KIND-SE'!B1251</f>
        <v>130.25</v>
      </c>
      <c r="D1249" s="3">
        <f>'LEO-SE'!B1251</f>
        <v>40.22</v>
      </c>
      <c r="E1249" s="3">
        <f>'(OMXS30-OMX)'!B1251</f>
        <v>2048.56574168831</v>
      </c>
    </row>
    <row r="1250" spans="1:5" x14ac:dyDescent="0.3">
      <c r="A1250" s="101">
        <v>44263</v>
      </c>
      <c r="B1250" s="3">
        <f>'BETS.B-SE'!B1252</f>
        <v>67.113365000000002</v>
      </c>
      <c r="C1250" s="3">
        <f>'KIND-SE'!B1252</f>
        <v>130.25</v>
      </c>
      <c r="D1250" s="3">
        <f>'LEO-SE'!B1252</f>
        <v>40.26</v>
      </c>
      <c r="E1250" s="3">
        <f>'(OMXS30-OMX)'!B1252</f>
        <v>2103.10156103688</v>
      </c>
    </row>
    <row r="1251" spans="1:5" x14ac:dyDescent="0.3">
      <c r="A1251" s="101">
        <v>44264</v>
      </c>
      <c r="B1251" s="3">
        <f>'BETS.B-SE'!B1253</f>
        <v>67.923119999999997</v>
      </c>
      <c r="C1251" s="3">
        <f>'KIND-SE'!B1253</f>
        <v>135.15</v>
      </c>
      <c r="D1251" s="3">
        <f>'LEO-SE'!B1253</f>
        <v>40.92</v>
      </c>
      <c r="E1251" s="3">
        <f>'(OMXS30-OMX)'!B1253</f>
        <v>2124.8468678608701</v>
      </c>
    </row>
    <row r="1252" spans="1:5" x14ac:dyDescent="0.3">
      <c r="A1252" s="101">
        <v>44265</v>
      </c>
      <c r="B1252" s="3">
        <f>'BETS.B-SE'!B1254</f>
        <v>67.542060000000006</v>
      </c>
      <c r="C1252" s="3">
        <f>'KIND-SE'!B1254</f>
        <v>132.25</v>
      </c>
      <c r="D1252" s="3">
        <f>'LEO-SE'!B1254</f>
        <v>40.32</v>
      </c>
      <c r="E1252" s="3">
        <f>'(OMXS30-OMX)'!B1254</f>
        <v>2134.4642379290999</v>
      </c>
    </row>
    <row r="1253" spans="1:5" x14ac:dyDescent="0.3">
      <c r="A1253" s="101">
        <v>44266</v>
      </c>
      <c r="B1253" s="3">
        <f>'BETS.B-SE'!B1255</f>
        <v>69.256805</v>
      </c>
      <c r="C1253" s="3">
        <f>'KIND-SE'!B1255</f>
        <v>141.44999999999999</v>
      </c>
      <c r="D1253" s="3">
        <f>'LEO-SE'!B1255</f>
        <v>41.68</v>
      </c>
      <c r="E1253" s="3">
        <f>'(OMXS30-OMX)'!B1255</f>
        <v>2165.6603521387401</v>
      </c>
    </row>
    <row r="1254" spans="1:5" x14ac:dyDescent="0.3">
      <c r="A1254" s="101">
        <v>44267</v>
      </c>
      <c r="B1254" s="3">
        <f>'BETS.B-SE'!B1256</f>
        <v>68.685220000000001</v>
      </c>
      <c r="C1254" s="3">
        <f>'KIND-SE'!B1256</f>
        <v>138</v>
      </c>
      <c r="D1254" s="3">
        <f>'LEO-SE'!B1256</f>
        <v>41.5</v>
      </c>
      <c r="E1254" s="3">
        <f>'(OMXS30-OMX)'!B1256</f>
        <v>2168.9617276348799</v>
      </c>
    </row>
    <row r="1255" spans="1:5" x14ac:dyDescent="0.3">
      <c r="A1255" s="101">
        <v>44270</v>
      </c>
      <c r="B1255" s="3">
        <f>'BETS.B-SE'!B1257</f>
        <v>70.018919999999994</v>
      </c>
      <c r="C1255" s="3">
        <f>'KIND-SE'!B1257</f>
        <v>139.30000000000001</v>
      </c>
      <c r="D1255" s="3">
        <f>'LEO-SE'!B1257</f>
        <v>42.9</v>
      </c>
      <c r="E1255" s="3">
        <f>'(OMXS30-OMX)'!B1257</f>
        <v>2161.8282453301799</v>
      </c>
    </row>
    <row r="1256" spans="1:5" x14ac:dyDescent="0.3">
      <c r="A1256" s="101">
        <v>44271</v>
      </c>
      <c r="B1256" s="3">
        <f>'BETS.B-SE'!B1258</f>
        <v>72.019454999999994</v>
      </c>
      <c r="C1256" s="3">
        <f>'KIND-SE'!B1258</f>
        <v>142.65</v>
      </c>
      <c r="D1256" s="3">
        <f>'LEO-SE'!B1258</f>
        <v>43.5</v>
      </c>
      <c r="E1256" s="3">
        <f>'(OMXS30-OMX)'!B1258</f>
        <v>2180.1407984300599</v>
      </c>
    </row>
    <row r="1257" spans="1:5" x14ac:dyDescent="0.3">
      <c r="A1257" s="101">
        <v>44272</v>
      </c>
      <c r="B1257" s="3">
        <f>'BETS.B-SE'!B1259</f>
        <v>71.82893</v>
      </c>
      <c r="C1257" s="3">
        <f>'KIND-SE'!B1259</f>
        <v>139.15</v>
      </c>
      <c r="D1257" s="3">
        <f>'LEO-SE'!B1259</f>
        <v>42.76</v>
      </c>
      <c r="E1257" s="3">
        <f>'(OMXS30-OMX)'!B1259</f>
        <v>2172.8562978003902</v>
      </c>
    </row>
    <row r="1258" spans="1:5" x14ac:dyDescent="0.3">
      <c r="A1258" s="101">
        <v>44273</v>
      </c>
      <c r="B1258" s="3">
        <f>'BETS.B-SE'!B1260</f>
        <v>72.495769999999993</v>
      </c>
      <c r="C1258" s="3">
        <f>'KIND-SE'!B1260</f>
        <v>141.5</v>
      </c>
      <c r="D1258" s="3">
        <f>'LEO-SE'!B1260</f>
        <v>43.12</v>
      </c>
      <c r="E1258" s="3">
        <f>'(OMXS30-OMX)'!B1260</f>
        <v>2179.9861533779099</v>
      </c>
    </row>
    <row r="1259" spans="1:5" x14ac:dyDescent="0.3">
      <c r="A1259" s="101">
        <v>44274</v>
      </c>
      <c r="B1259" s="3">
        <f>'BETS.B-SE'!B1261</f>
        <v>73.591310000000007</v>
      </c>
      <c r="C1259" s="3">
        <f>'KIND-SE'!B1261</f>
        <v>143.55000000000001</v>
      </c>
      <c r="D1259" s="3">
        <f>'LEO-SE'!B1261</f>
        <v>44.5</v>
      </c>
      <c r="E1259" s="3">
        <f>'(OMXS30-OMX)'!B1261</f>
        <v>2169.1834014185201</v>
      </c>
    </row>
    <row r="1260" spans="1:5" x14ac:dyDescent="0.3">
      <c r="A1260" s="101">
        <v>44277</v>
      </c>
      <c r="B1260" s="3">
        <f>'BETS.B-SE'!B1262</f>
        <v>71.209720000000004</v>
      </c>
      <c r="C1260" s="3">
        <f>'KIND-SE'!B1262</f>
        <v>144.85</v>
      </c>
      <c r="D1260" s="3">
        <f>'LEO-SE'!B1262</f>
        <v>44.08</v>
      </c>
      <c r="E1260" s="3">
        <f>'(OMXS30-OMX)'!B1262</f>
        <v>2174.6304353633</v>
      </c>
    </row>
    <row r="1261" spans="1:5" x14ac:dyDescent="0.3">
      <c r="A1261" s="101">
        <v>44278</v>
      </c>
      <c r="B1261" s="3">
        <f>'BETS.B-SE'!B1263</f>
        <v>71.638400000000004</v>
      </c>
      <c r="C1261" s="3">
        <f>'KIND-SE'!B1263</f>
        <v>146.55000000000001</v>
      </c>
      <c r="D1261" s="3">
        <f>'LEO-SE'!B1263</f>
        <v>45.22</v>
      </c>
      <c r="E1261" s="3">
        <f>'(OMXS30-OMX)'!B1263</f>
        <v>2168.1210963927201</v>
      </c>
    </row>
    <row r="1262" spans="1:5" x14ac:dyDescent="0.3">
      <c r="A1262" s="101">
        <v>44279</v>
      </c>
      <c r="B1262" s="3">
        <f>'BETS.B-SE'!B1264</f>
        <v>73.067359999999994</v>
      </c>
      <c r="C1262" s="3">
        <f>'KIND-SE'!B1264</f>
        <v>147.9</v>
      </c>
      <c r="D1262" s="3">
        <f>'LEO-SE'!B1264</f>
        <v>46.66</v>
      </c>
      <c r="E1262" s="3">
        <f>'(OMXS30-OMX)'!B1264</f>
        <v>2184.59914722245</v>
      </c>
    </row>
    <row r="1263" spans="1:5" x14ac:dyDescent="0.3">
      <c r="A1263" s="101">
        <v>44280</v>
      </c>
      <c r="B1263" s="3">
        <f>'BETS.B-SE'!B1265</f>
        <v>74.115264999999994</v>
      </c>
      <c r="C1263" s="3">
        <f>'KIND-SE'!B1265</f>
        <v>148.5</v>
      </c>
      <c r="D1263" s="3">
        <f>'LEO-SE'!B1265</f>
        <v>49.8</v>
      </c>
      <c r="E1263" s="3">
        <f>'(OMXS30-OMX)'!B1265</f>
        <v>2173.24252013879</v>
      </c>
    </row>
    <row r="1264" spans="1:5" x14ac:dyDescent="0.3">
      <c r="A1264" s="101">
        <v>44281</v>
      </c>
      <c r="B1264" s="3">
        <f>'BETS.B-SE'!B1266</f>
        <v>77.020804999999996</v>
      </c>
      <c r="C1264" s="3">
        <f>'KIND-SE'!B1266</f>
        <v>150.19999999999999</v>
      </c>
      <c r="D1264" s="3">
        <f>'LEO-SE'!B1266</f>
        <v>50.7</v>
      </c>
      <c r="E1264" s="3">
        <f>'(OMXS30-OMX)'!B1266</f>
        <v>2198.79654771798</v>
      </c>
    </row>
    <row r="1265" spans="1:5" x14ac:dyDescent="0.3">
      <c r="A1265" s="101">
        <v>44284</v>
      </c>
      <c r="B1265" s="3">
        <f>'BETS.B-SE'!B1267</f>
        <v>75.544219999999996</v>
      </c>
      <c r="C1265" s="3">
        <f>'KIND-SE'!B1267</f>
        <v>144.80000000000001</v>
      </c>
      <c r="D1265" s="3">
        <f>'LEO-SE'!B1267</f>
        <v>51.7</v>
      </c>
      <c r="E1265" s="3">
        <f>'(OMXS30-OMX)'!B1267</f>
        <v>2182.2130185268202</v>
      </c>
    </row>
    <row r="1266" spans="1:5" x14ac:dyDescent="0.3">
      <c r="A1266" s="101">
        <v>44285</v>
      </c>
      <c r="B1266" s="3">
        <f>'BETS.B-SE'!B1268</f>
        <v>76.258700000000005</v>
      </c>
      <c r="C1266" s="3">
        <f>'KIND-SE'!B1268</f>
        <v>145.75</v>
      </c>
      <c r="D1266" s="3">
        <f>'LEO-SE'!B1268</f>
        <v>51.55</v>
      </c>
      <c r="E1266" s="3">
        <f>'(OMXS30-OMX)'!B1268</f>
        <v>2205.4072954797198</v>
      </c>
    </row>
    <row r="1267" spans="1:5" x14ac:dyDescent="0.3">
      <c r="A1267" s="101">
        <v>44286</v>
      </c>
      <c r="B1267" s="3">
        <f>'BETS.B-SE'!B1269</f>
        <v>77.211340000000007</v>
      </c>
      <c r="C1267" s="3">
        <f>'KIND-SE'!B1269</f>
        <v>153.69999999999999</v>
      </c>
      <c r="D1267" s="3">
        <f>'LEO-SE'!B1269</f>
        <v>51.15</v>
      </c>
      <c r="E1267" s="3">
        <f>'(OMXS30-OMX)'!B1269</f>
        <v>2192.85716894712</v>
      </c>
    </row>
    <row r="1268" spans="1:5" x14ac:dyDescent="0.3">
      <c r="A1268" s="101">
        <v>44287</v>
      </c>
      <c r="B1268" s="3">
        <f>'BETS.B-SE'!B1270</f>
        <v>78.497399999999999</v>
      </c>
      <c r="C1268" s="3">
        <f>'KIND-SE'!B1270</f>
        <v>154</v>
      </c>
      <c r="D1268" s="3">
        <f>'LEO-SE'!B1270</f>
        <v>51.85</v>
      </c>
      <c r="E1268" s="3">
        <f>'(OMXS30-OMX)'!B1270</f>
        <v>2202.6080359677198</v>
      </c>
    </row>
    <row r="1269" spans="1:5" x14ac:dyDescent="0.3">
      <c r="A1269" s="101">
        <v>44292</v>
      </c>
      <c r="B1269" s="3">
        <f>'BETS.B-SE'!B1271</f>
        <v>79.450035</v>
      </c>
      <c r="C1269" s="3">
        <f>'KIND-SE'!B1271</f>
        <v>156.35</v>
      </c>
      <c r="D1269" s="3">
        <f>'LEO-SE'!B1271</f>
        <v>53.2</v>
      </c>
      <c r="E1269" s="3">
        <f>'(OMXS30-OMX)'!B1271</f>
        <v>2230.2489572990198</v>
      </c>
    </row>
    <row r="1270" spans="1:5" x14ac:dyDescent="0.3">
      <c r="A1270" s="101">
        <v>44293</v>
      </c>
      <c r="B1270" s="3">
        <f>'BETS.B-SE'!B1272</f>
        <v>79.735825000000006</v>
      </c>
      <c r="C1270" s="3">
        <f>'KIND-SE'!B1272</f>
        <v>153.44999999999999</v>
      </c>
      <c r="D1270" s="3">
        <f>'LEO-SE'!B1272</f>
        <v>52</v>
      </c>
      <c r="E1270" s="3">
        <f>'(OMXS30-OMX)'!B1272</f>
        <v>2229.5585381554301</v>
      </c>
    </row>
    <row r="1271" spans="1:5" x14ac:dyDescent="0.3">
      <c r="A1271" s="101">
        <v>44294</v>
      </c>
      <c r="B1271" s="3">
        <f>'BETS.B-SE'!B1273</f>
        <v>81.450580000000002</v>
      </c>
      <c r="C1271" s="3">
        <f>'KIND-SE'!B1273</f>
        <v>154.30000000000001</v>
      </c>
      <c r="D1271" s="3">
        <f>'LEO-SE'!B1273</f>
        <v>53.2</v>
      </c>
      <c r="E1271" s="3">
        <f>'(OMXS30-OMX)'!B1273</f>
        <v>2240.4011806743101</v>
      </c>
    </row>
    <row r="1272" spans="1:5" x14ac:dyDescent="0.3">
      <c r="A1272" s="101">
        <v>44295</v>
      </c>
      <c r="B1272" s="3">
        <f>'BETS.B-SE'!B1274</f>
        <v>80.450299999999999</v>
      </c>
      <c r="C1272" s="3">
        <f>'KIND-SE'!B1274</f>
        <v>157.4</v>
      </c>
      <c r="D1272" s="3">
        <f>'LEO-SE'!B1274</f>
        <v>53.35</v>
      </c>
      <c r="E1272" s="3">
        <f>'(OMXS30-OMX)'!B1274</f>
        <v>2250.4029883992998</v>
      </c>
    </row>
    <row r="1273" spans="1:5" x14ac:dyDescent="0.3">
      <c r="A1273" s="101">
        <v>44298</v>
      </c>
      <c r="B1273" s="3">
        <f>'BETS.B-SE'!B1275</f>
        <v>78.687929999999994</v>
      </c>
      <c r="C1273" s="3">
        <f>'KIND-SE'!B1275</f>
        <v>153.15</v>
      </c>
      <c r="D1273" s="3">
        <f>'LEO-SE'!B1275</f>
        <v>52.2</v>
      </c>
      <c r="E1273" s="3">
        <f>'(OMXS30-OMX)'!B1275</f>
        <v>2233.1957766311202</v>
      </c>
    </row>
    <row r="1274" spans="1:5" x14ac:dyDescent="0.3">
      <c r="A1274" s="101">
        <v>44299</v>
      </c>
      <c r="B1274" s="3">
        <f>'BETS.B-SE'!B1276</f>
        <v>79.116614999999996</v>
      </c>
      <c r="C1274" s="3">
        <f>'KIND-SE'!B1276</f>
        <v>156.69999999999999</v>
      </c>
      <c r="D1274" s="3">
        <f>'LEO-SE'!B1276</f>
        <v>54.25</v>
      </c>
      <c r="E1274" s="3">
        <f>'(OMXS30-OMX)'!B1276</f>
        <v>2247.2052733322998</v>
      </c>
    </row>
    <row r="1275" spans="1:5" x14ac:dyDescent="0.3">
      <c r="A1275" s="101">
        <v>44300</v>
      </c>
      <c r="B1275" s="3">
        <f>'BETS.B-SE'!B1277</f>
        <v>80.164519999999996</v>
      </c>
      <c r="C1275" s="3">
        <f>'KIND-SE'!B1277</f>
        <v>155.65</v>
      </c>
      <c r="D1275" s="3">
        <f>'LEO-SE'!B1277</f>
        <v>53.75</v>
      </c>
      <c r="E1275" s="3">
        <f>'(OMXS30-OMX)'!B1277</f>
        <v>2228.15808185061</v>
      </c>
    </row>
    <row r="1276" spans="1:5" x14ac:dyDescent="0.3">
      <c r="A1276" s="101">
        <v>44301</v>
      </c>
      <c r="B1276" s="3">
        <f>'BETS.B-SE'!B1278</f>
        <v>80.307410000000004</v>
      </c>
      <c r="C1276" s="3">
        <f>'KIND-SE'!B1278</f>
        <v>155.9</v>
      </c>
      <c r="D1276" s="3">
        <f>'LEO-SE'!B1278</f>
        <v>53.45</v>
      </c>
      <c r="E1276" s="3">
        <f>'(OMXS30-OMX)'!B1278</f>
        <v>2242.9836291134302</v>
      </c>
    </row>
    <row r="1277" spans="1:5" x14ac:dyDescent="0.3">
      <c r="A1277" s="101">
        <v>44302</v>
      </c>
      <c r="B1277" s="3">
        <f>'BETS.B-SE'!B1279</f>
        <v>80.069249999999997</v>
      </c>
      <c r="C1277" s="3">
        <f>'KIND-SE'!B1279</f>
        <v>153.65</v>
      </c>
      <c r="D1277" s="3">
        <f>'LEO-SE'!B1279</f>
        <v>52.9</v>
      </c>
      <c r="E1277" s="3">
        <f>'(OMXS30-OMX)'!B1279</f>
        <v>2280.5034348388899</v>
      </c>
    </row>
    <row r="1278" spans="1:5" x14ac:dyDescent="0.3">
      <c r="A1278" s="101">
        <v>44305</v>
      </c>
      <c r="B1278" s="3">
        <f>'BETS.B-SE'!B1280</f>
        <v>81.593474999999998</v>
      </c>
      <c r="C1278" s="3">
        <f>'KIND-SE'!B1280</f>
        <v>156.5</v>
      </c>
      <c r="D1278" s="3">
        <f>'LEO-SE'!B1280</f>
        <v>53.2</v>
      </c>
      <c r="E1278" s="3">
        <f>'(OMXS30-OMX)'!B1280</f>
        <v>2257.6013426896402</v>
      </c>
    </row>
    <row r="1279" spans="1:5" x14ac:dyDescent="0.3">
      <c r="A1279" s="101">
        <v>44306</v>
      </c>
      <c r="B1279" s="3">
        <f>'BETS.B-SE'!B1281</f>
        <v>76.830284000000006</v>
      </c>
      <c r="C1279" s="3">
        <f>'KIND-SE'!B1281</f>
        <v>153.1</v>
      </c>
      <c r="D1279" s="3">
        <f>'LEO-SE'!B1281</f>
        <v>51.85</v>
      </c>
      <c r="E1279" s="3">
        <f>'(OMXS30-OMX)'!B1281</f>
        <v>2204.8142506182098</v>
      </c>
    </row>
    <row r="1280" spans="1:5" x14ac:dyDescent="0.3">
      <c r="A1280" s="101">
        <v>44307</v>
      </c>
      <c r="B1280" s="3">
        <f>'BETS.B-SE'!B1282</f>
        <v>75.020269999999996</v>
      </c>
      <c r="C1280" s="3">
        <f>'KIND-SE'!B1282</f>
        <v>149.6</v>
      </c>
      <c r="D1280" s="3">
        <f>'LEO-SE'!B1282</f>
        <v>51.3</v>
      </c>
      <c r="E1280" s="3">
        <f>'(OMXS30-OMX)'!B1282</f>
        <v>2228.2895258367298</v>
      </c>
    </row>
    <row r="1281" spans="1:5" x14ac:dyDescent="0.3">
      <c r="A1281" s="101">
        <v>44308</v>
      </c>
      <c r="B1281" s="3">
        <f>'BETS.B-SE'!B1283</f>
        <v>74.543949999999995</v>
      </c>
      <c r="C1281" s="3">
        <f>'KIND-SE'!B1283</f>
        <v>149.85</v>
      </c>
      <c r="D1281" s="3">
        <f>'LEO-SE'!B1283</f>
        <v>51.45</v>
      </c>
      <c r="E1281" s="3">
        <f>'(OMXS30-OMX)'!B1283</f>
        <v>2232.4186396272698</v>
      </c>
    </row>
    <row r="1282" spans="1:5" x14ac:dyDescent="0.3">
      <c r="A1282" s="101">
        <v>44309</v>
      </c>
      <c r="B1282" s="3">
        <f>'BETS.B-SE'!B1284</f>
        <v>74.924999999999997</v>
      </c>
      <c r="C1282" s="3">
        <f>'KIND-SE'!B1284</f>
        <v>152.5</v>
      </c>
      <c r="D1282" s="3">
        <f>'LEO-SE'!B1284</f>
        <v>50.85</v>
      </c>
      <c r="E1282" s="3">
        <f>'(OMXS30-OMX)'!B1284</f>
        <v>2240.9459432757799</v>
      </c>
    </row>
    <row r="1283" spans="1:5" x14ac:dyDescent="0.3">
      <c r="A1283" s="101">
        <v>44312</v>
      </c>
      <c r="B1283" s="3">
        <f>'BETS.B-SE'!B1285</f>
        <v>75.972909999999999</v>
      </c>
      <c r="C1283" s="3">
        <f>'KIND-SE'!B1285</f>
        <v>155.80000000000001</v>
      </c>
      <c r="D1283" s="3">
        <f>'LEO-SE'!B1285</f>
        <v>51.45</v>
      </c>
      <c r="E1283" s="3">
        <f>'(OMXS30-OMX)'!B1285</f>
        <v>2244.3593963335402</v>
      </c>
    </row>
    <row r="1284" spans="1:5" x14ac:dyDescent="0.3">
      <c r="A1284" s="101">
        <v>44313</v>
      </c>
      <c r="B1284" s="3">
        <f>'BETS.B-SE'!B1286</f>
        <v>76.353966</v>
      </c>
      <c r="C1284" s="3">
        <f>'KIND-SE'!B1286</f>
        <v>164</v>
      </c>
      <c r="D1284" s="3">
        <f>'LEO-SE'!B1286</f>
        <v>53.3</v>
      </c>
      <c r="E1284" s="3">
        <f>'(OMXS30-OMX)'!B1286</f>
        <v>2262.8421223618202</v>
      </c>
    </row>
    <row r="1285" spans="1:5" x14ac:dyDescent="0.3">
      <c r="A1285" s="101">
        <v>44314</v>
      </c>
      <c r="B1285" s="3">
        <f>'BETS.B-SE'!B1287</f>
        <v>74.353424000000004</v>
      </c>
      <c r="C1285" s="3">
        <f>'KIND-SE'!B1287</f>
        <v>152</v>
      </c>
      <c r="D1285" s="3">
        <f>'LEO-SE'!B1287</f>
        <v>50.55</v>
      </c>
      <c r="E1285" s="3">
        <f>'(OMXS30-OMX)'!B1287</f>
        <v>2239.2506900427302</v>
      </c>
    </row>
    <row r="1286" spans="1:5" x14ac:dyDescent="0.3">
      <c r="A1286" s="101">
        <v>44315</v>
      </c>
      <c r="B1286" s="3">
        <f>'BETS.B-SE'!B1288</f>
        <v>73.781840000000003</v>
      </c>
      <c r="C1286" s="3">
        <f>'KIND-SE'!B1288</f>
        <v>149.05000000000001</v>
      </c>
      <c r="D1286" s="3">
        <f>'LEO-SE'!B1288</f>
        <v>50.65</v>
      </c>
      <c r="E1286" s="3">
        <f>'(OMXS30-OMX)'!B1288</f>
        <v>2232.8371642376201</v>
      </c>
    </row>
    <row r="1287" spans="1:5" x14ac:dyDescent="0.3">
      <c r="A1287" s="101">
        <v>44316</v>
      </c>
      <c r="B1287" s="3">
        <f>'BETS.B-SE'!B1289</f>
        <v>73.543679999999995</v>
      </c>
      <c r="C1287" s="3">
        <f>'KIND-SE'!B1289</f>
        <v>146.5</v>
      </c>
      <c r="D1287" s="3">
        <f>'LEO-SE'!B1289</f>
        <v>50.7</v>
      </c>
      <c r="E1287" s="3">
        <f>'(OMXS30-OMX)'!B1289</f>
        <v>2217.0229780473901</v>
      </c>
    </row>
    <row r="1288" spans="1:5" x14ac:dyDescent="0.3">
      <c r="A1288" s="101">
        <v>44319</v>
      </c>
      <c r="B1288" s="3">
        <f>'BETS.B-SE'!B1290</f>
        <v>77.925820000000002</v>
      </c>
      <c r="C1288" s="3">
        <f>'KIND-SE'!B1290</f>
        <v>150.15</v>
      </c>
      <c r="D1288" s="3">
        <f>'LEO-SE'!B1290</f>
        <v>50.8</v>
      </c>
      <c r="E1288" s="3">
        <f>'(OMXS30-OMX)'!B1290</f>
        <v>2231.5916794687801</v>
      </c>
    </row>
    <row r="1289" spans="1:5" x14ac:dyDescent="0.3">
      <c r="A1289" s="101">
        <v>44320</v>
      </c>
      <c r="B1289" s="3">
        <f>'BETS.B-SE'!B1291</f>
        <v>76.258700000000005</v>
      </c>
      <c r="C1289" s="3">
        <f>'KIND-SE'!B1291</f>
        <v>144.4</v>
      </c>
      <c r="D1289" s="3">
        <f>'LEO-SE'!B1291</f>
        <v>49.12</v>
      </c>
      <c r="E1289" s="3">
        <f>'(OMXS30-OMX)'!B1291</f>
        <v>2194.58185412278</v>
      </c>
    </row>
    <row r="1290" spans="1:5" x14ac:dyDescent="0.3">
      <c r="A1290" s="101">
        <v>44321</v>
      </c>
      <c r="B1290" s="3">
        <f>'BETS.B-SE'!B1292</f>
        <v>78.878456</v>
      </c>
      <c r="C1290" s="3">
        <f>'KIND-SE'!B1292</f>
        <v>150.5</v>
      </c>
      <c r="D1290" s="3">
        <f>'LEO-SE'!B1292</f>
        <v>50.65</v>
      </c>
      <c r="E1290" s="3">
        <f>'(OMXS30-OMX)'!B1292</f>
        <v>2255.4939672084101</v>
      </c>
    </row>
    <row r="1291" spans="1:5" x14ac:dyDescent="0.3">
      <c r="A1291" s="101">
        <v>44322</v>
      </c>
      <c r="B1291" s="3">
        <f>'BETS.B-SE'!B1293</f>
        <v>77.258965000000003</v>
      </c>
      <c r="C1291" s="3">
        <f>'KIND-SE'!B1293</f>
        <v>144.15</v>
      </c>
      <c r="D1291" s="3">
        <f>'LEO-SE'!B1293</f>
        <v>42.3</v>
      </c>
      <c r="E1291" s="3">
        <f>'(OMXS30-OMX)'!B1293</f>
        <v>2246.6145104265602</v>
      </c>
    </row>
    <row r="1292" spans="1:5" x14ac:dyDescent="0.3">
      <c r="A1292" s="101">
        <v>44323</v>
      </c>
      <c r="B1292" s="3">
        <f>'BETS.B-SE'!B1294</f>
        <v>78.783190000000005</v>
      </c>
      <c r="C1292" s="3">
        <f>'KIND-SE'!B1294</f>
        <v>149.6</v>
      </c>
      <c r="D1292" s="3">
        <f>'LEO-SE'!B1294</f>
        <v>43.1</v>
      </c>
      <c r="E1292" s="3">
        <f>'(OMXS30-OMX)'!B1294</f>
        <v>2260.1307158627101</v>
      </c>
    </row>
    <row r="1293" spans="1:5" x14ac:dyDescent="0.3">
      <c r="A1293" s="101">
        <v>44326</v>
      </c>
      <c r="B1293" s="3">
        <f>'BETS.B-SE'!B1295</f>
        <v>77.306600000000003</v>
      </c>
      <c r="C1293" s="3">
        <f>'KIND-SE'!B1295</f>
        <v>145.75</v>
      </c>
      <c r="D1293" s="3">
        <f>'LEO-SE'!B1295</f>
        <v>43</v>
      </c>
      <c r="E1293" s="3">
        <f>'(OMXS30-OMX)'!B1295</f>
        <v>2265.0103191872799</v>
      </c>
    </row>
    <row r="1294" spans="1:5" x14ac:dyDescent="0.3">
      <c r="A1294" s="101">
        <v>44327</v>
      </c>
      <c r="B1294" s="3">
        <f>'BETS.B-SE'!B1296</f>
        <v>74.924999999999997</v>
      </c>
      <c r="C1294" s="3">
        <f>'KIND-SE'!B1296</f>
        <v>141.94999999999999</v>
      </c>
      <c r="D1294" s="3">
        <f>'LEO-SE'!B1296</f>
        <v>41.24</v>
      </c>
      <c r="E1294" s="3">
        <f>'(OMXS30-OMX)'!B1296</f>
        <v>2193.75621044941</v>
      </c>
    </row>
    <row r="1295" spans="1:5" x14ac:dyDescent="0.3">
      <c r="A1295" s="101">
        <v>44328</v>
      </c>
      <c r="B1295" s="3">
        <f>'BETS.B-SE'!B1297</f>
        <v>74.02</v>
      </c>
      <c r="C1295" s="3">
        <f>'KIND-SE'!B1297</f>
        <v>141.44999999999999</v>
      </c>
      <c r="D1295" s="3">
        <f>'LEO-SE'!B1297</f>
        <v>40.159999999999997</v>
      </c>
      <c r="E1295" s="3">
        <f>'(OMXS30-OMX)'!B1297</f>
        <v>2205.7949628921501</v>
      </c>
    </row>
    <row r="1296" spans="1:5" x14ac:dyDescent="0.3">
      <c r="A1296" s="101">
        <v>44330</v>
      </c>
      <c r="B1296" s="3">
        <f>'BETS.B-SE'!B1298</f>
        <v>74.489999999999995</v>
      </c>
      <c r="C1296" s="3">
        <f>'KIND-SE'!B1298</f>
        <v>140.1</v>
      </c>
      <c r="D1296" s="3">
        <f>'LEO-SE'!B1298</f>
        <v>40.14</v>
      </c>
      <c r="E1296" s="3">
        <f>'(OMXS30-OMX)'!B1298</f>
        <v>2247.87794006082</v>
      </c>
    </row>
    <row r="1297" spans="1:5" x14ac:dyDescent="0.3">
      <c r="A1297" s="101">
        <v>44333</v>
      </c>
      <c r="B1297" s="3">
        <f>'BETS.B-SE'!B1299</f>
        <v>73.349999999999994</v>
      </c>
      <c r="C1297" s="3">
        <f>'KIND-SE'!B1299</f>
        <v>135.69999999999999</v>
      </c>
      <c r="D1297" s="3">
        <f>'LEO-SE'!B1299</f>
        <v>39.6</v>
      </c>
      <c r="E1297" s="3">
        <f>'(OMXS30-OMX)'!B1299</f>
        <v>2230.39678894089</v>
      </c>
    </row>
    <row r="1298" spans="1:5" x14ac:dyDescent="0.3">
      <c r="A1298" s="101">
        <v>44334</v>
      </c>
      <c r="B1298" s="3">
        <f>'BETS.B-SE'!B1300</f>
        <v>75.72</v>
      </c>
      <c r="C1298" s="3">
        <f>'KIND-SE'!B1300</f>
        <v>137.9</v>
      </c>
      <c r="D1298" s="3">
        <f>'LEO-SE'!B1300</f>
        <v>40.74</v>
      </c>
      <c r="E1298" s="3">
        <f>'(OMXS30-OMX)'!B1300</f>
        <v>2249.68027014263</v>
      </c>
    </row>
    <row r="1299" spans="1:5" x14ac:dyDescent="0.3">
      <c r="A1299" s="101">
        <v>44335</v>
      </c>
      <c r="B1299" s="3">
        <f>'BETS.B-SE'!B1301</f>
        <v>72.599999999999994</v>
      </c>
      <c r="C1299" s="3">
        <f>'KIND-SE'!B1301</f>
        <v>132.9</v>
      </c>
      <c r="D1299" s="3">
        <f>'LEO-SE'!B1301</f>
        <v>39.82</v>
      </c>
      <c r="E1299" s="3">
        <f>'(OMXS30-OMX)'!B1301</f>
        <v>2201.5116701818702</v>
      </c>
    </row>
    <row r="1300" spans="1:5" x14ac:dyDescent="0.3">
      <c r="A1300" s="101">
        <v>44336</v>
      </c>
      <c r="B1300" s="3">
        <f>'BETS.B-SE'!B1302</f>
        <v>73.900000000000006</v>
      </c>
      <c r="C1300" s="3">
        <f>'KIND-SE'!B1302</f>
        <v>138.1</v>
      </c>
      <c r="D1300" s="3">
        <f>'LEO-SE'!B1302</f>
        <v>40.76</v>
      </c>
      <c r="E1300" s="3">
        <f>'(OMXS30-OMX)'!B1302</f>
        <v>2240.2769895830802</v>
      </c>
    </row>
    <row r="1301" spans="1:5" x14ac:dyDescent="0.3">
      <c r="A1301" s="101">
        <v>44337</v>
      </c>
      <c r="B1301" s="3">
        <f>'BETS.B-SE'!B1303</f>
        <v>73.400000000000006</v>
      </c>
      <c r="C1301" s="3">
        <f>'KIND-SE'!B1303</f>
        <v>136</v>
      </c>
      <c r="D1301" s="3">
        <f>'LEO-SE'!B1303</f>
        <v>40.840000000000003</v>
      </c>
      <c r="E1301" s="3">
        <f>'(OMXS30-OMX)'!B1303</f>
        <v>2240.8386423657098</v>
      </c>
    </row>
    <row r="1302" spans="1:5" x14ac:dyDescent="0.3">
      <c r="A1302" s="101">
        <v>44340</v>
      </c>
      <c r="B1302" s="3">
        <f>'BETS.B-SE'!B1304</f>
        <v>74.900000000000006</v>
      </c>
      <c r="C1302" s="3">
        <f>'KIND-SE'!B1304</f>
        <v>139</v>
      </c>
      <c r="D1302" s="3">
        <f>'LEO-SE'!B1304</f>
        <v>41.16</v>
      </c>
      <c r="E1302" s="3">
        <f>'(OMXS30-OMX)'!B1304</f>
        <v>2245.0393738603302</v>
      </c>
    </row>
    <row r="1303" spans="1:5" x14ac:dyDescent="0.3">
      <c r="A1303" s="101">
        <v>44341</v>
      </c>
      <c r="B1303" s="3">
        <f>'BETS.B-SE'!B1305</f>
        <v>74.400000000000006</v>
      </c>
      <c r="C1303" s="3">
        <f>'KIND-SE'!B1305</f>
        <v>139.35</v>
      </c>
      <c r="D1303" s="3">
        <f>'LEO-SE'!B1305</f>
        <v>40.76</v>
      </c>
      <c r="E1303" s="3">
        <f>'(OMXS30-OMX)'!B1305</f>
        <v>2243.1707038362001</v>
      </c>
    </row>
    <row r="1304" spans="1:5" x14ac:dyDescent="0.3">
      <c r="A1304" s="101">
        <v>44342</v>
      </c>
      <c r="B1304" s="3">
        <f>'BETS.B-SE'!B1306</f>
        <v>74.8</v>
      </c>
      <c r="C1304" s="3">
        <f>'KIND-SE'!B1306</f>
        <v>138.30000000000001</v>
      </c>
      <c r="D1304" s="3">
        <f>'LEO-SE'!B1306</f>
        <v>41.3</v>
      </c>
      <c r="E1304" s="3">
        <f>'(OMXS30-OMX)'!B1306</f>
        <v>2227.0673448563098</v>
      </c>
    </row>
    <row r="1305" spans="1:5" x14ac:dyDescent="0.3">
      <c r="A1305" s="101">
        <v>44343</v>
      </c>
      <c r="B1305" s="3">
        <f>'BETS.B-SE'!B1307</f>
        <v>74.7</v>
      </c>
      <c r="C1305" s="3">
        <f>'KIND-SE'!B1307</f>
        <v>145.25</v>
      </c>
      <c r="D1305" s="3">
        <f>'LEO-SE'!B1307</f>
        <v>42.14</v>
      </c>
      <c r="E1305" s="3">
        <f>'(OMXS30-OMX)'!B1307</f>
        <v>2244.4618932804701</v>
      </c>
    </row>
    <row r="1306" spans="1:5" x14ac:dyDescent="0.3">
      <c r="A1306" s="101">
        <v>44344</v>
      </c>
      <c r="B1306" s="3">
        <f>'BETS.B-SE'!B1308</f>
        <v>73.900000000000006</v>
      </c>
      <c r="C1306" s="3">
        <f>'KIND-SE'!B1308</f>
        <v>142.5</v>
      </c>
      <c r="D1306" s="3">
        <f>'LEO-SE'!B1308</f>
        <v>42.18</v>
      </c>
      <c r="E1306" s="3">
        <f>'(OMXS30-OMX)'!B1308</f>
        <v>2255.4548185888498</v>
      </c>
    </row>
    <row r="1307" spans="1:5" x14ac:dyDescent="0.3">
      <c r="A1307" s="101">
        <v>44347</v>
      </c>
      <c r="B1307" s="3">
        <f>'BETS.B-SE'!B1309</f>
        <v>75</v>
      </c>
      <c r="C1307" s="3">
        <f>'KIND-SE'!B1309</f>
        <v>144.80000000000001</v>
      </c>
      <c r="D1307" s="3">
        <f>'LEO-SE'!B1309</f>
        <v>43</v>
      </c>
      <c r="E1307" s="3">
        <f>'(OMXS30-OMX)'!B1309</f>
        <v>2241.8677114084599</v>
      </c>
    </row>
    <row r="1308" spans="1:5" x14ac:dyDescent="0.3">
      <c r="A1308" s="101">
        <v>44348</v>
      </c>
      <c r="B1308" s="3">
        <f>'BETS.B-SE'!B1310</f>
        <v>75.5</v>
      </c>
      <c r="C1308" s="3">
        <f>'KIND-SE'!B1310</f>
        <v>146.75</v>
      </c>
      <c r="D1308" s="3">
        <f>'LEO-SE'!B1310</f>
        <v>42.94</v>
      </c>
      <c r="E1308" s="3">
        <f>'(OMXS30-OMX)'!B1310</f>
        <v>2264.5254780927798</v>
      </c>
    </row>
    <row r="1309" spans="1:5" x14ac:dyDescent="0.3">
      <c r="A1309" s="101">
        <v>44349</v>
      </c>
      <c r="B1309" s="3">
        <f>'BETS.B-SE'!B1311</f>
        <v>74.599999999999994</v>
      </c>
      <c r="C1309" s="3">
        <f>'KIND-SE'!B1311</f>
        <v>141.1</v>
      </c>
      <c r="D1309" s="3">
        <f>'LEO-SE'!B1311</f>
        <v>41.72</v>
      </c>
      <c r="E1309" s="3">
        <f>'(OMXS30-OMX)'!B1311</f>
        <v>2268.8010013060398</v>
      </c>
    </row>
    <row r="1310" spans="1:5" x14ac:dyDescent="0.3">
      <c r="A1310" s="101">
        <v>44350</v>
      </c>
      <c r="B1310" s="3">
        <f>'BETS.B-SE'!B1312</f>
        <v>74.5</v>
      </c>
      <c r="C1310" s="3">
        <f>'KIND-SE'!B1312</f>
        <v>139.4</v>
      </c>
      <c r="D1310" s="3">
        <f>'LEO-SE'!B1312</f>
        <v>41.18</v>
      </c>
      <c r="E1310" s="3">
        <f>'(OMXS30-OMX)'!B1312</f>
        <v>2273.34993827679</v>
      </c>
    </row>
    <row r="1311" spans="1:5" x14ac:dyDescent="0.3">
      <c r="A1311" s="101">
        <v>44351</v>
      </c>
      <c r="B1311" s="3">
        <f>'BETS.B-SE'!B1313</f>
        <v>74.900000000000006</v>
      </c>
      <c r="C1311" s="3">
        <f>'KIND-SE'!B1313</f>
        <v>143.44999999999999</v>
      </c>
      <c r="D1311" s="3">
        <f>'LEO-SE'!B1313</f>
        <v>41.1</v>
      </c>
      <c r="E1311" s="3">
        <f>'(OMXS30-OMX)'!B1313</f>
        <v>2271.42575898205</v>
      </c>
    </row>
    <row r="1312" spans="1:5" x14ac:dyDescent="0.3">
      <c r="A1312" s="101">
        <v>44354</v>
      </c>
      <c r="B1312" s="3">
        <f>'BETS.B-SE'!B1314</f>
        <v>73.8</v>
      </c>
      <c r="C1312" s="3">
        <f>'KIND-SE'!B1314</f>
        <v>145</v>
      </c>
      <c r="D1312" s="3">
        <f>'LEO-SE'!B1314</f>
        <v>40.46</v>
      </c>
      <c r="E1312" s="3">
        <f>'(OMXS30-OMX)'!B1314</f>
        <v>2267.7087113908101</v>
      </c>
    </row>
    <row r="1313" spans="1:5" x14ac:dyDescent="0.3">
      <c r="A1313" s="101">
        <v>44355</v>
      </c>
      <c r="B1313" s="3">
        <f>'BETS.B-SE'!B1315</f>
        <v>74.099999999999994</v>
      </c>
      <c r="C1313" s="3">
        <f>'KIND-SE'!B1315</f>
        <v>148.85</v>
      </c>
      <c r="D1313" s="3">
        <f>'LEO-SE'!B1315</f>
        <v>40.86</v>
      </c>
      <c r="E1313" s="3">
        <f>'(OMXS30-OMX)'!B1315</f>
        <v>2274.8774700383601</v>
      </c>
    </row>
    <row r="1314" spans="1:5" x14ac:dyDescent="0.3">
      <c r="A1314" s="101">
        <v>44356</v>
      </c>
      <c r="B1314" s="3">
        <f>'BETS.B-SE'!B1316</f>
        <v>73.5</v>
      </c>
      <c r="C1314" s="3">
        <f>'KIND-SE'!B1316</f>
        <v>145.35</v>
      </c>
      <c r="D1314" s="3">
        <f>'LEO-SE'!B1316</f>
        <v>40.82</v>
      </c>
      <c r="E1314" s="3">
        <f>'(OMXS30-OMX)'!B1316</f>
        <v>2272.2884821016501</v>
      </c>
    </row>
    <row r="1315" spans="1:5" x14ac:dyDescent="0.3">
      <c r="A1315" s="101">
        <v>44357</v>
      </c>
      <c r="B1315" s="3">
        <f>'BETS.B-SE'!B1317</f>
        <v>74</v>
      </c>
      <c r="C1315" s="3">
        <f>'KIND-SE'!B1317</f>
        <v>145.15</v>
      </c>
      <c r="D1315" s="3">
        <f>'LEO-SE'!B1317</f>
        <v>42.18</v>
      </c>
      <c r="E1315" s="3">
        <f>'(OMXS30-OMX)'!B1317</f>
        <v>2267.9216950534701</v>
      </c>
    </row>
    <row r="1316" spans="1:5" x14ac:dyDescent="0.3">
      <c r="A1316" s="101">
        <v>44358</v>
      </c>
      <c r="B1316" s="3">
        <f>'BETS.B-SE'!B1318</f>
        <v>74.400000000000006</v>
      </c>
      <c r="C1316" s="3">
        <f>'KIND-SE'!B1318</f>
        <v>144.75</v>
      </c>
      <c r="D1316" s="3">
        <f>'LEO-SE'!B1318</f>
        <v>42.18</v>
      </c>
      <c r="E1316" s="3">
        <f>'(OMXS30-OMX)'!B1318</f>
        <v>2278.6009495272701</v>
      </c>
    </row>
    <row r="1317" spans="1:5" x14ac:dyDescent="0.3">
      <c r="A1317" s="101">
        <v>44361</v>
      </c>
      <c r="B1317" s="3">
        <f>'BETS.B-SE'!B1319</f>
        <v>74.900000000000006</v>
      </c>
      <c r="C1317" s="3">
        <f>'KIND-SE'!B1319</f>
        <v>144.6</v>
      </c>
      <c r="D1317" s="3">
        <f>'LEO-SE'!B1319</f>
        <v>41.22</v>
      </c>
      <c r="E1317" s="3">
        <f>'(OMXS30-OMX)'!B1319</f>
        <v>2284.6415232171298</v>
      </c>
    </row>
    <row r="1318" spans="1:5" x14ac:dyDescent="0.3">
      <c r="A1318" s="101">
        <v>44362</v>
      </c>
      <c r="B1318" s="3">
        <f>'BETS.B-SE'!B1320</f>
        <v>71.900000000000006</v>
      </c>
      <c r="C1318" s="3">
        <f>'KIND-SE'!B1320</f>
        <v>139.75</v>
      </c>
      <c r="D1318" s="3">
        <f>'LEO-SE'!B1320</f>
        <v>40.32</v>
      </c>
      <c r="E1318" s="3">
        <f>'(OMXS30-OMX)'!B1320</f>
        <v>2280.0728049294798</v>
      </c>
    </row>
    <row r="1319" spans="1:5" x14ac:dyDescent="0.3">
      <c r="A1319" s="101">
        <v>44363</v>
      </c>
      <c r="B1319" s="3">
        <f>'BETS.B-SE'!B1321</f>
        <v>71.599999999999994</v>
      </c>
      <c r="C1319" s="3">
        <f>'KIND-SE'!B1321</f>
        <v>139.15</v>
      </c>
      <c r="D1319" s="3">
        <f>'LEO-SE'!B1321</f>
        <v>39.82</v>
      </c>
      <c r="E1319" s="3">
        <f>'(OMXS30-OMX)'!B1321</f>
        <v>2286.4082344067001</v>
      </c>
    </row>
    <row r="1320" spans="1:5" x14ac:dyDescent="0.3">
      <c r="A1320" s="101">
        <v>44364</v>
      </c>
      <c r="B1320" s="3">
        <f>'BETS.B-SE'!B1322</f>
        <v>71.099999999999994</v>
      </c>
      <c r="C1320" s="3">
        <f>'KIND-SE'!B1322</f>
        <v>138.65</v>
      </c>
      <c r="D1320" s="3">
        <f>'LEO-SE'!B1322</f>
        <v>39.32</v>
      </c>
      <c r="E1320" s="3">
        <f>'(OMXS30-OMX)'!B1322</f>
        <v>2272.8115553421299</v>
      </c>
    </row>
    <row r="1321" spans="1:5" x14ac:dyDescent="0.3">
      <c r="A1321" s="101">
        <v>44365</v>
      </c>
      <c r="B1321" s="3">
        <f>'BETS.B-SE'!B1323</f>
        <v>70.5</v>
      </c>
      <c r="C1321" s="3">
        <f>'KIND-SE'!B1323</f>
        <v>137.25</v>
      </c>
      <c r="D1321" s="3">
        <f>'LEO-SE'!B1323</f>
        <v>38.72</v>
      </c>
      <c r="E1321" s="3">
        <f>'(OMXS30-OMX)'!B1323</f>
        <v>2248.01853140505</v>
      </c>
    </row>
    <row r="1322" spans="1:5" x14ac:dyDescent="0.3">
      <c r="A1322" s="101">
        <v>44368</v>
      </c>
      <c r="B1322" s="3">
        <f>'BETS.B-SE'!B1324</f>
        <v>70.3</v>
      </c>
      <c r="C1322" s="3">
        <f>'KIND-SE'!B1324</f>
        <v>137.6</v>
      </c>
      <c r="D1322" s="3">
        <f>'LEO-SE'!B1324</f>
        <v>38.26</v>
      </c>
      <c r="E1322" s="3">
        <f>'(OMXS30-OMX)'!B1324</f>
        <v>2265.8679512660701</v>
      </c>
    </row>
    <row r="1323" spans="1:5" x14ac:dyDescent="0.3">
      <c r="A1323" s="101">
        <v>44369</v>
      </c>
      <c r="B1323" s="3">
        <f>'BETS.B-SE'!B1325</f>
        <v>70.3</v>
      </c>
      <c r="C1323" s="3">
        <f>'KIND-SE'!B1325</f>
        <v>139.5</v>
      </c>
      <c r="D1323" s="3">
        <f>'LEO-SE'!B1325</f>
        <v>38.18</v>
      </c>
      <c r="E1323" s="3">
        <f>'(OMXS30-OMX)'!B1325</f>
        <v>2268.00380318411</v>
      </c>
    </row>
    <row r="1324" spans="1:5" x14ac:dyDescent="0.3">
      <c r="A1324" s="101">
        <v>44370</v>
      </c>
      <c r="B1324" s="3">
        <f>'BETS.B-SE'!B1326</f>
        <v>68.900000000000006</v>
      </c>
      <c r="C1324" s="3">
        <f>'KIND-SE'!B1326</f>
        <v>139.30000000000001</v>
      </c>
      <c r="D1324" s="3">
        <f>'LEO-SE'!B1326</f>
        <v>37.74</v>
      </c>
      <c r="E1324" s="3">
        <f>'(OMXS30-OMX)'!B1326</f>
        <v>2242.2407534195099</v>
      </c>
    </row>
    <row r="1325" spans="1:5" x14ac:dyDescent="0.3">
      <c r="A1325" s="101">
        <v>44371</v>
      </c>
      <c r="B1325" s="3">
        <f>'BETS.B-SE'!B1327</f>
        <v>70.400000000000006</v>
      </c>
      <c r="C1325" s="3">
        <f>'KIND-SE'!B1327</f>
        <v>143.69999999999999</v>
      </c>
      <c r="D1325" s="3">
        <f>'LEO-SE'!B1327</f>
        <v>38.56</v>
      </c>
      <c r="E1325" s="3">
        <f>'(OMXS30-OMX)'!B1327</f>
        <v>2270.9396475097801</v>
      </c>
    </row>
    <row r="1326" spans="1:5" x14ac:dyDescent="0.3">
      <c r="A1326" s="101">
        <v>44375</v>
      </c>
      <c r="B1326" s="3">
        <f>'BETS.B-SE'!B1328</f>
        <v>68.8</v>
      </c>
      <c r="C1326" s="3">
        <f>'KIND-SE'!B1328</f>
        <v>133.4</v>
      </c>
      <c r="D1326" s="3">
        <f>'LEO-SE'!B1328</f>
        <v>38.4</v>
      </c>
      <c r="E1326" s="3">
        <f>'(OMXS30-OMX)'!B1328</f>
        <v>2256.3386247450799</v>
      </c>
    </row>
    <row r="1327" spans="1:5" x14ac:dyDescent="0.3">
      <c r="A1327" s="101">
        <v>44376</v>
      </c>
      <c r="B1327" s="3">
        <f>'BETS.B-SE'!B1329</f>
        <v>70.599999999999994</v>
      </c>
      <c r="C1327" s="3">
        <f>'KIND-SE'!B1329</f>
        <v>137</v>
      </c>
      <c r="D1327" s="3">
        <f>'LEO-SE'!B1329</f>
        <v>38.86</v>
      </c>
      <c r="E1327" s="3">
        <f>'(OMXS30-OMX)'!B1329</f>
        <v>2279.7549759888402</v>
      </c>
    </row>
    <row r="1328" spans="1:5" x14ac:dyDescent="0.3">
      <c r="A1328" s="101">
        <v>44377</v>
      </c>
      <c r="B1328" s="3">
        <f>'BETS.B-SE'!B1330</f>
        <v>69.8</v>
      </c>
      <c r="C1328" s="3">
        <f>'KIND-SE'!B1330</f>
        <v>134.15</v>
      </c>
      <c r="D1328" s="3">
        <f>'LEO-SE'!B1330</f>
        <v>38</v>
      </c>
      <c r="E1328" s="3">
        <f>'(OMXS30-OMX)'!B1330</f>
        <v>2263.1307806605901</v>
      </c>
    </row>
    <row r="1329" spans="1:5" x14ac:dyDescent="0.3">
      <c r="A1329" s="101">
        <v>44378</v>
      </c>
      <c r="B1329" s="3">
        <f>'BETS.B-SE'!B1331</f>
        <v>70.900000000000006</v>
      </c>
      <c r="C1329" s="3">
        <f>'KIND-SE'!B1331</f>
        <v>137.19999999999999</v>
      </c>
      <c r="D1329" s="3">
        <f>'LEO-SE'!B1331</f>
        <v>38.26</v>
      </c>
      <c r="E1329" s="3">
        <f>'(OMXS30-OMX)'!B1331</f>
        <v>2273.8886636358902</v>
      </c>
    </row>
    <row r="1330" spans="1:5" x14ac:dyDescent="0.3">
      <c r="A1330" s="101">
        <v>44379</v>
      </c>
      <c r="B1330" s="3">
        <f>'BETS.B-SE'!B1332</f>
        <v>71.599999999999994</v>
      </c>
      <c r="C1330" s="3">
        <f>'KIND-SE'!B1332</f>
        <v>145.75</v>
      </c>
      <c r="D1330" s="3">
        <f>'LEO-SE'!B1332</f>
        <v>38.76</v>
      </c>
      <c r="E1330" s="3">
        <f>'(OMXS30-OMX)'!B1332</f>
        <v>2288.9291301769199</v>
      </c>
    </row>
    <row r="1331" spans="1:5" x14ac:dyDescent="0.3">
      <c r="A1331" s="101">
        <v>44382</v>
      </c>
      <c r="B1331" s="3">
        <f>'BETS.B-SE'!B1333</f>
        <v>71.400000000000006</v>
      </c>
      <c r="C1331" s="3">
        <f>'KIND-SE'!B1333</f>
        <v>143.19999999999999</v>
      </c>
      <c r="D1331" s="3">
        <f>'LEO-SE'!B1333</f>
        <v>38.64</v>
      </c>
      <c r="E1331" s="3">
        <f>'(OMXS30-OMX)'!B1333</f>
        <v>2299.0659735610002</v>
      </c>
    </row>
    <row r="1332" spans="1:5" x14ac:dyDescent="0.3">
      <c r="A1332" s="101">
        <v>44383</v>
      </c>
      <c r="B1332" s="3">
        <f>'BETS.B-SE'!B1334</f>
        <v>71.3</v>
      </c>
      <c r="C1332" s="3">
        <f>'KIND-SE'!B1334</f>
        <v>144.35</v>
      </c>
      <c r="D1332" s="3">
        <f>'LEO-SE'!B1334</f>
        <v>38.64</v>
      </c>
      <c r="E1332" s="3">
        <f>'(OMXS30-OMX)'!B1334</f>
        <v>2288.6955717493302</v>
      </c>
    </row>
    <row r="1333" spans="1:5" x14ac:dyDescent="0.3">
      <c r="A1333" s="101">
        <v>44384</v>
      </c>
      <c r="B1333" s="3">
        <f>'BETS.B-SE'!B1335</f>
        <v>70.900000000000006</v>
      </c>
      <c r="C1333" s="3">
        <f>'KIND-SE'!B1335</f>
        <v>144.85</v>
      </c>
      <c r="D1333" s="3">
        <f>'LEO-SE'!B1335</f>
        <v>38.299999999999997</v>
      </c>
      <c r="E1333" s="3">
        <f>'(OMXS30-OMX)'!B1335</f>
        <v>2326.0749340723701</v>
      </c>
    </row>
    <row r="1334" spans="1:5" x14ac:dyDescent="0.3">
      <c r="A1334" s="101">
        <v>44385</v>
      </c>
      <c r="B1334" s="3">
        <f>'BETS.B-SE'!B1336</f>
        <v>76.400000000000006</v>
      </c>
      <c r="C1334" s="3">
        <f>'KIND-SE'!B1336</f>
        <v>147.1</v>
      </c>
      <c r="D1334" s="3">
        <f>'LEO-SE'!B1336</f>
        <v>38.18</v>
      </c>
      <c r="E1334" s="3">
        <f>'(OMXS30-OMX)'!B1336</f>
        <v>2289.9435729140801</v>
      </c>
    </row>
    <row r="1335" spans="1:5" x14ac:dyDescent="0.3">
      <c r="A1335" s="101">
        <v>44386</v>
      </c>
      <c r="B1335" s="3">
        <f>'BETS.B-SE'!B1337</f>
        <v>74.599999999999994</v>
      </c>
      <c r="C1335" s="3">
        <f>'KIND-SE'!B1337</f>
        <v>146.25</v>
      </c>
      <c r="D1335" s="3">
        <f>'LEO-SE'!B1337</f>
        <v>38.26</v>
      </c>
      <c r="E1335" s="3">
        <f>'(OMXS30-OMX)'!B1337</f>
        <v>2319.53262088059</v>
      </c>
    </row>
    <row r="1336" spans="1:5" x14ac:dyDescent="0.3">
      <c r="A1336" s="101">
        <v>44389</v>
      </c>
      <c r="B1336" s="3">
        <f>'BETS.B-SE'!B1338</f>
        <v>73.900000000000006</v>
      </c>
      <c r="C1336" s="3">
        <f>'KIND-SE'!B1338</f>
        <v>146.85</v>
      </c>
      <c r="D1336" s="3">
        <f>'LEO-SE'!B1338</f>
        <v>37.94</v>
      </c>
      <c r="E1336" s="3">
        <f>'(OMXS30-OMX)'!B1338</f>
        <v>2337.7300630412001</v>
      </c>
    </row>
    <row r="1337" spans="1:5" x14ac:dyDescent="0.3">
      <c r="A1337" s="101">
        <v>44390</v>
      </c>
      <c r="B1337" s="3">
        <f>'BETS.B-SE'!B1339</f>
        <v>72.900000000000006</v>
      </c>
      <c r="C1337" s="3">
        <f>'KIND-SE'!B1339</f>
        <v>151</v>
      </c>
      <c r="D1337" s="3">
        <f>'LEO-SE'!B1339</f>
        <v>37.700000000000003</v>
      </c>
      <c r="E1337" s="3">
        <f>'(OMXS30-OMX)'!B1339</f>
        <v>2349.1883096059701</v>
      </c>
    </row>
    <row r="1338" spans="1:5" x14ac:dyDescent="0.3">
      <c r="A1338" s="101">
        <v>44391</v>
      </c>
      <c r="B1338" s="3">
        <f>'BETS.B-SE'!B1340</f>
        <v>73</v>
      </c>
      <c r="C1338" s="3">
        <f>'KIND-SE'!B1340</f>
        <v>148.05000000000001</v>
      </c>
      <c r="D1338" s="3">
        <f>'LEO-SE'!B1340</f>
        <v>37.68</v>
      </c>
      <c r="E1338" s="3">
        <f>'(OMXS30-OMX)'!B1340</f>
        <v>2356.3396175612102</v>
      </c>
    </row>
    <row r="1339" spans="1:5" x14ac:dyDescent="0.3">
      <c r="A1339" s="101">
        <v>44392</v>
      </c>
      <c r="B1339" s="3">
        <f>'BETS.B-SE'!B1341</f>
        <v>70.8</v>
      </c>
      <c r="C1339" s="3">
        <f>'KIND-SE'!B1341</f>
        <v>145</v>
      </c>
      <c r="D1339" s="3">
        <f>'LEO-SE'!B1341</f>
        <v>37.18</v>
      </c>
      <c r="E1339" s="3">
        <f>'(OMXS30-OMX)'!B1341</f>
        <v>2344.4893443123601</v>
      </c>
    </row>
    <row r="1340" spans="1:5" x14ac:dyDescent="0.3">
      <c r="A1340" s="101">
        <v>44393</v>
      </c>
      <c r="B1340" s="3">
        <f>'BETS.B-SE'!B1342</f>
        <v>71.099999999999994</v>
      </c>
      <c r="C1340" s="3">
        <f>'KIND-SE'!B1342</f>
        <v>142.6</v>
      </c>
      <c r="D1340" s="3">
        <f>'LEO-SE'!B1342</f>
        <v>37.68</v>
      </c>
      <c r="E1340" s="3">
        <f>'(OMXS30-OMX)'!B1342</f>
        <v>2338.8044740791102</v>
      </c>
    </row>
    <row r="1341" spans="1:5" x14ac:dyDescent="0.3">
      <c r="A1341" s="101">
        <v>44396</v>
      </c>
      <c r="B1341" s="3">
        <f>'BETS.B-SE'!B1343</f>
        <v>70.3</v>
      </c>
      <c r="C1341" s="3">
        <f>'KIND-SE'!B1343</f>
        <v>140.15</v>
      </c>
      <c r="D1341" s="3">
        <f>'LEO-SE'!B1343</f>
        <v>37.380000000000003</v>
      </c>
      <c r="E1341" s="3">
        <f>'(OMXS30-OMX)'!B1343</f>
        <v>2287.4645352981602</v>
      </c>
    </row>
    <row r="1342" spans="1:5" x14ac:dyDescent="0.3">
      <c r="A1342" s="101">
        <v>44397</v>
      </c>
      <c r="B1342" s="3">
        <f>'BETS.B-SE'!B1344</f>
        <v>70.099999999999994</v>
      </c>
      <c r="C1342" s="3">
        <f>'KIND-SE'!B1344</f>
        <v>140.25</v>
      </c>
      <c r="D1342" s="3">
        <f>'LEO-SE'!B1344</f>
        <v>35.9</v>
      </c>
      <c r="E1342" s="3">
        <f>'(OMXS30-OMX)'!B1344</f>
        <v>2303.5402867284301</v>
      </c>
    </row>
    <row r="1343" spans="1:5" x14ac:dyDescent="0.3">
      <c r="A1343" s="101">
        <v>44398</v>
      </c>
      <c r="B1343" s="3">
        <f>'BETS.B-SE'!B1345</f>
        <v>71.599999999999994</v>
      </c>
      <c r="C1343" s="3">
        <f>'KIND-SE'!B1345</f>
        <v>145.80000000000001</v>
      </c>
      <c r="D1343" s="3">
        <f>'LEO-SE'!B1345</f>
        <v>36.5</v>
      </c>
      <c r="E1343" s="3">
        <f>'(OMXS30-OMX)'!B1345</f>
        <v>2334.3727209004801</v>
      </c>
    </row>
    <row r="1344" spans="1:5" x14ac:dyDescent="0.3">
      <c r="A1344" s="101">
        <v>44399</v>
      </c>
      <c r="B1344" s="3">
        <f>'BETS.B-SE'!B1346</f>
        <v>72.3</v>
      </c>
      <c r="C1344" s="3">
        <f>'KIND-SE'!B1346</f>
        <v>149.85</v>
      </c>
      <c r="D1344" s="3">
        <f>'LEO-SE'!B1346</f>
        <v>37.479999999999997</v>
      </c>
      <c r="E1344" s="3">
        <f>'(OMXS30-OMX)'!B1346</f>
        <v>2352.3462480319899</v>
      </c>
    </row>
    <row r="1345" spans="1:5" x14ac:dyDescent="0.3">
      <c r="A1345" s="101">
        <v>44400</v>
      </c>
      <c r="B1345" s="3">
        <f>'BETS.B-SE'!B1347</f>
        <v>69.5</v>
      </c>
      <c r="C1345" s="3">
        <f>'KIND-SE'!B1347</f>
        <v>145.30000000000001</v>
      </c>
      <c r="D1345" s="3">
        <f>'LEO-SE'!B1347</f>
        <v>37.74</v>
      </c>
      <c r="E1345" s="3">
        <f>'(OMXS30-OMX)'!B1347</f>
        <v>2384.6868840874299</v>
      </c>
    </row>
    <row r="1346" spans="1:5" x14ac:dyDescent="0.3">
      <c r="A1346" s="101">
        <v>44403</v>
      </c>
      <c r="B1346" s="3">
        <f>'BETS.B-SE'!B1348</f>
        <v>69.599999999999994</v>
      </c>
      <c r="C1346" s="3">
        <f>'KIND-SE'!B1348</f>
        <v>146.65</v>
      </c>
      <c r="D1346" s="3">
        <f>'LEO-SE'!B1348</f>
        <v>37.68</v>
      </c>
      <c r="E1346" s="3">
        <f>'(OMXS30-OMX)'!B1348</f>
        <v>2387.6584955427602</v>
      </c>
    </row>
    <row r="1347" spans="1:5" x14ac:dyDescent="0.3">
      <c r="A1347" s="101">
        <v>44404</v>
      </c>
      <c r="B1347" s="3">
        <f>'BETS.B-SE'!B1349</f>
        <v>69.3</v>
      </c>
      <c r="C1347" s="3">
        <f>'KIND-SE'!B1349</f>
        <v>141.9</v>
      </c>
      <c r="D1347" s="3">
        <f>'LEO-SE'!B1349</f>
        <v>37.200000000000003</v>
      </c>
      <c r="E1347" s="3">
        <f>'(OMXS30-OMX)'!B1349</f>
        <v>2375.9722802166302</v>
      </c>
    </row>
    <row r="1348" spans="1:5" x14ac:dyDescent="0.3">
      <c r="A1348" s="101">
        <v>44405</v>
      </c>
      <c r="B1348" s="3">
        <f>'BETS.B-SE'!B1350</f>
        <v>69.599999999999994</v>
      </c>
      <c r="C1348" s="3">
        <f>'KIND-SE'!B1350</f>
        <v>143.35</v>
      </c>
      <c r="D1348" s="3">
        <f>'LEO-SE'!B1350</f>
        <v>37.4</v>
      </c>
      <c r="E1348" s="3">
        <f>'(OMXS30-OMX)'!B1350</f>
        <v>2381.89023533825</v>
      </c>
    </row>
    <row r="1349" spans="1:5" x14ac:dyDescent="0.3">
      <c r="A1349" s="101">
        <v>44406</v>
      </c>
      <c r="B1349" s="3">
        <f>'BETS.B-SE'!B1351</f>
        <v>69.2</v>
      </c>
      <c r="C1349" s="3">
        <f>'KIND-SE'!B1351</f>
        <v>143.94999999999999</v>
      </c>
      <c r="D1349" s="3">
        <f>'LEO-SE'!B1351</f>
        <v>37.44</v>
      </c>
      <c r="E1349" s="3">
        <f>'(OMXS30-OMX)'!B1351</f>
        <v>2384.1933352206001</v>
      </c>
    </row>
    <row r="1350" spans="1:5" x14ac:dyDescent="0.3">
      <c r="A1350" s="101">
        <v>44407</v>
      </c>
      <c r="B1350" s="3">
        <f>'BETS.B-SE'!B1352</f>
        <v>69.3</v>
      </c>
      <c r="C1350" s="3">
        <f>'KIND-SE'!B1352</f>
        <v>141.05000000000001</v>
      </c>
      <c r="D1350" s="3">
        <f>'LEO-SE'!B1352</f>
        <v>37.06</v>
      </c>
      <c r="E1350" s="3">
        <f>'(OMXS30-OMX)'!B1352</f>
        <v>2369.8931749045701</v>
      </c>
    </row>
    <row r="1351" spans="1:5" x14ac:dyDescent="0.3">
      <c r="A1351" s="101">
        <v>44410</v>
      </c>
      <c r="B1351" s="3">
        <f>'BETS.B-SE'!B1353</f>
        <v>70.099999999999994</v>
      </c>
      <c r="C1351" s="3">
        <f>'KIND-SE'!B1353</f>
        <v>140.5</v>
      </c>
      <c r="D1351" s="3">
        <f>'LEO-SE'!B1353</f>
        <v>37.86</v>
      </c>
      <c r="E1351" s="3">
        <f>'(OMXS30-OMX)'!B1353</f>
        <v>2381.65745766383</v>
      </c>
    </row>
    <row r="1352" spans="1:5" x14ac:dyDescent="0.3">
      <c r="A1352" s="101">
        <v>44411</v>
      </c>
      <c r="B1352" s="3">
        <f>'BETS.B-SE'!B1354</f>
        <v>69.3</v>
      </c>
      <c r="C1352" s="3">
        <f>'KIND-SE'!B1354</f>
        <v>137.1</v>
      </c>
      <c r="D1352" s="3">
        <f>'LEO-SE'!B1354</f>
        <v>36.700000000000003</v>
      </c>
      <c r="E1352" s="3">
        <f>'(OMXS30-OMX)'!B1354</f>
        <v>2380.1433263879599</v>
      </c>
    </row>
    <row r="1353" spans="1:5" x14ac:dyDescent="0.3">
      <c r="A1353" s="101">
        <v>44412</v>
      </c>
      <c r="B1353" s="3">
        <f>'BETS.B-SE'!B1355</f>
        <v>69.8</v>
      </c>
      <c r="C1353" s="3">
        <f>'KIND-SE'!B1355</f>
        <v>138.30000000000001</v>
      </c>
      <c r="D1353" s="3">
        <f>'LEO-SE'!B1355</f>
        <v>37.020000000000003</v>
      </c>
      <c r="E1353" s="3">
        <f>'(OMXS30-OMX)'!B1355</f>
        <v>2393.1033493854502</v>
      </c>
    </row>
    <row r="1354" spans="1:5" x14ac:dyDescent="0.3">
      <c r="A1354" s="101">
        <v>44413</v>
      </c>
      <c r="B1354" s="3">
        <f>'BETS.B-SE'!B1356</f>
        <v>69.900000000000006</v>
      </c>
      <c r="C1354" s="3">
        <f>'KIND-SE'!B1356</f>
        <v>135.94999999999999</v>
      </c>
      <c r="D1354" s="3">
        <f>'LEO-SE'!B1356</f>
        <v>36.5</v>
      </c>
      <c r="E1354" s="3">
        <f>'(OMXS30-OMX)'!B1356</f>
        <v>2393.6775677253099</v>
      </c>
    </row>
    <row r="1355" spans="1:5" x14ac:dyDescent="0.3">
      <c r="A1355" s="101">
        <v>44414</v>
      </c>
      <c r="B1355" s="3">
        <f>'BETS.B-SE'!B1357</f>
        <v>69.8</v>
      </c>
      <c r="C1355" s="3">
        <f>'KIND-SE'!B1357</f>
        <v>136.1</v>
      </c>
      <c r="D1355" s="3">
        <f>'LEO-SE'!B1357</f>
        <v>37.04</v>
      </c>
      <c r="E1355" s="3">
        <f>'(OMXS30-OMX)'!B1357</f>
        <v>2380.4620178748601</v>
      </c>
    </row>
    <row r="1356" spans="1:5" x14ac:dyDescent="0.3">
      <c r="A1356" s="101">
        <v>44417</v>
      </c>
      <c r="B1356" s="3">
        <f>'BETS.B-SE'!B1358</f>
        <v>71.099999999999994</v>
      </c>
      <c r="C1356" s="3">
        <f>'KIND-SE'!B1358</f>
        <v>138.30000000000001</v>
      </c>
      <c r="D1356" s="3">
        <f>'LEO-SE'!B1358</f>
        <v>37.119999999999997</v>
      </c>
      <c r="E1356" s="3">
        <f>'(OMXS30-OMX)'!B1358</f>
        <v>2384.7578591118099</v>
      </c>
    </row>
    <row r="1357" spans="1:5" x14ac:dyDescent="0.3">
      <c r="A1357" s="101">
        <v>44418</v>
      </c>
      <c r="B1357" s="3">
        <f>'BETS.B-SE'!B1359</f>
        <v>71.7</v>
      </c>
      <c r="C1357" s="3">
        <f>'KIND-SE'!B1359</f>
        <v>140.5</v>
      </c>
      <c r="D1357" s="3">
        <f>'LEO-SE'!B1359</f>
        <v>37.86</v>
      </c>
      <c r="E1357" s="3">
        <f>'(OMXS30-OMX)'!B1359</f>
        <v>2393.7357350106099</v>
      </c>
    </row>
    <row r="1358" spans="1:5" x14ac:dyDescent="0.3">
      <c r="A1358" s="101">
        <v>44419</v>
      </c>
      <c r="B1358" s="3">
        <f>'BETS.B-SE'!B1360</f>
        <v>72.2</v>
      </c>
      <c r="C1358" s="3">
        <f>'KIND-SE'!B1360</f>
        <v>141.6</v>
      </c>
      <c r="D1358" s="3">
        <f>'LEO-SE'!B1360</f>
        <v>36.799999999999997</v>
      </c>
      <c r="E1358" s="3">
        <f>'(OMXS30-OMX)'!B1360</f>
        <v>2401.4868374644998</v>
      </c>
    </row>
    <row r="1359" spans="1:5" x14ac:dyDescent="0.3">
      <c r="A1359" s="101">
        <v>44420</v>
      </c>
      <c r="B1359" s="3">
        <f>'BETS.B-SE'!B1361</f>
        <v>73.900000000000006</v>
      </c>
      <c r="C1359" s="3">
        <f>'KIND-SE'!B1361</f>
        <v>142.4</v>
      </c>
      <c r="D1359" s="3">
        <f>'LEO-SE'!B1361</f>
        <v>36.74</v>
      </c>
      <c r="E1359" s="3">
        <f>'(OMXS30-OMX)'!B1361</f>
        <v>2405.5267532356302</v>
      </c>
    </row>
    <row r="1360" spans="1:5" x14ac:dyDescent="0.3">
      <c r="A1360" s="101">
        <v>44421</v>
      </c>
      <c r="B1360" s="3">
        <f>'BETS.B-SE'!B1362</f>
        <v>76.8</v>
      </c>
      <c r="C1360" s="3">
        <f>'KIND-SE'!B1362</f>
        <v>145.25</v>
      </c>
      <c r="D1360" s="3">
        <f>'LEO-SE'!B1362</f>
        <v>37.9</v>
      </c>
      <c r="E1360" s="3">
        <f>'(OMXS30-OMX)'!B1362</f>
        <v>2407.0426959440601</v>
      </c>
    </row>
    <row r="1361" spans="1:5" x14ac:dyDescent="0.3">
      <c r="A1361" s="101">
        <v>44424</v>
      </c>
      <c r="B1361" s="3">
        <f>'BETS.B-SE'!B1363</f>
        <v>77.599999999999994</v>
      </c>
      <c r="C1361" s="3">
        <f>'KIND-SE'!B1363</f>
        <v>146.5</v>
      </c>
      <c r="D1361" s="3">
        <f>'LEO-SE'!B1363</f>
        <v>36.340000000000003</v>
      </c>
      <c r="E1361" s="3">
        <f>'(OMXS30-OMX)'!B1363</f>
        <v>2373.5476263977198</v>
      </c>
    </row>
    <row r="1362" spans="1:5" x14ac:dyDescent="0.3">
      <c r="A1362" s="101">
        <v>44425</v>
      </c>
      <c r="B1362" s="3">
        <f>'BETS.B-SE'!B1364</f>
        <v>77.3</v>
      </c>
      <c r="C1362" s="3">
        <f>'KIND-SE'!B1364</f>
        <v>146.80000000000001</v>
      </c>
      <c r="D1362" s="3">
        <f>'LEO-SE'!B1364</f>
        <v>36.06</v>
      </c>
      <c r="E1362" s="3">
        <f>'(OMXS30-OMX)'!B1364</f>
        <v>2383.4530413621701</v>
      </c>
    </row>
    <row r="1363" spans="1:5" x14ac:dyDescent="0.3">
      <c r="A1363" s="101">
        <v>44426</v>
      </c>
      <c r="B1363" s="3">
        <f>'BETS.B-SE'!B1365</f>
        <v>79.599999999999994</v>
      </c>
      <c r="C1363" s="3">
        <f>'KIND-SE'!B1365</f>
        <v>149.44999999999999</v>
      </c>
      <c r="D1363" s="3">
        <f>'LEO-SE'!B1365</f>
        <v>36</v>
      </c>
      <c r="E1363" s="3">
        <f>'(OMXS30-OMX)'!B1365</f>
        <v>2371.3740428779502</v>
      </c>
    </row>
    <row r="1364" spans="1:5" x14ac:dyDescent="0.3">
      <c r="A1364" s="101">
        <v>44427</v>
      </c>
      <c r="B1364" s="3">
        <f>'BETS.B-SE'!B1366</f>
        <v>78.5</v>
      </c>
      <c r="C1364" s="3">
        <f>'KIND-SE'!B1366</f>
        <v>147.4</v>
      </c>
      <c r="D1364" s="3">
        <f>'LEO-SE'!B1366</f>
        <v>34.979999999999997</v>
      </c>
      <c r="E1364" s="3">
        <f>'(OMXS30-OMX)'!B1366</f>
        <v>2330.2961617679698</v>
      </c>
    </row>
    <row r="1365" spans="1:5" x14ac:dyDescent="0.3">
      <c r="A1365" s="101">
        <v>44428</v>
      </c>
      <c r="B1365" s="3">
        <f>'BETS.B-SE'!B1367</f>
        <v>78.900000000000006</v>
      </c>
      <c r="C1365" s="3">
        <f>'KIND-SE'!B1367</f>
        <v>149.15</v>
      </c>
      <c r="D1365" s="3">
        <f>'LEO-SE'!B1367</f>
        <v>35.58</v>
      </c>
      <c r="E1365" s="3">
        <f>'(OMXS30-OMX)'!B1367</f>
        <v>2360.4974672850199</v>
      </c>
    </row>
    <row r="1366" spans="1:5" x14ac:dyDescent="0.3">
      <c r="A1366" s="101">
        <v>44431</v>
      </c>
      <c r="B1366" s="3">
        <f>'BETS.B-SE'!B1368</f>
        <v>79.099999999999994</v>
      </c>
      <c r="C1366" s="3">
        <f>'KIND-SE'!B1368</f>
        <v>154.44999999999999</v>
      </c>
      <c r="D1366" s="3">
        <f>'LEO-SE'!B1368</f>
        <v>36.200000000000003</v>
      </c>
      <c r="E1366" s="3">
        <f>'(OMXS30-OMX)'!B1368</f>
        <v>2371.5541021231102</v>
      </c>
    </row>
    <row r="1367" spans="1:5" x14ac:dyDescent="0.3">
      <c r="A1367" s="101">
        <v>44432</v>
      </c>
      <c r="B1367" s="3">
        <f>'BETS.B-SE'!B1369</f>
        <v>80.099999999999994</v>
      </c>
      <c r="C1367" s="3">
        <f>'KIND-SE'!B1369</f>
        <v>155.5</v>
      </c>
      <c r="D1367" s="3">
        <f>'LEO-SE'!B1369</f>
        <v>37.04</v>
      </c>
      <c r="E1367" s="3">
        <f>'(OMXS30-OMX)'!B1369</f>
        <v>2367.0517509760698</v>
      </c>
    </row>
    <row r="1368" spans="1:5" x14ac:dyDescent="0.3">
      <c r="A1368" s="101">
        <v>44433</v>
      </c>
      <c r="B1368" s="3">
        <f>'BETS.B-SE'!B1370</f>
        <v>81.2</v>
      </c>
      <c r="C1368" s="3">
        <f>'KIND-SE'!B1370</f>
        <v>158.69999999999999</v>
      </c>
      <c r="D1368" s="3">
        <f>'LEO-SE'!B1370</f>
        <v>37.58</v>
      </c>
      <c r="E1368" s="3">
        <f>'(OMXS30-OMX)'!B1370</f>
        <v>2376.163090777</v>
      </c>
    </row>
    <row r="1369" spans="1:5" x14ac:dyDescent="0.3">
      <c r="A1369" s="101">
        <v>44434</v>
      </c>
      <c r="B1369" s="3">
        <f>'BETS.B-SE'!B1371</f>
        <v>81.5</v>
      </c>
      <c r="C1369" s="3">
        <f>'KIND-SE'!B1371</f>
        <v>159.4</v>
      </c>
      <c r="D1369" s="3">
        <f>'LEO-SE'!B1371</f>
        <v>38.22</v>
      </c>
      <c r="E1369" s="3">
        <f>'(OMXS30-OMX)'!B1371</f>
        <v>2371.7021025542399</v>
      </c>
    </row>
    <row r="1370" spans="1:5" x14ac:dyDescent="0.3">
      <c r="A1370" s="101">
        <v>44435</v>
      </c>
      <c r="B1370" s="3">
        <f>'BETS.B-SE'!B1372</f>
        <v>82</v>
      </c>
      <c r="C1370" s="3">
        <f>'KIND-SE'!B1372</f>
        <v>160</v>
      </c>
      <c r="D1370" s="3">
        <f>'LEO-SE'!B1372</f>
        <v>37.880000000000003</v>
      </c>
      <c r="E1370" s="3">
        <f>'(OMXS30-OMX)'!B1372</f>
        <v>2373.1376528252899</v>
      </c>
    </row>
    <row r="1371" spans="1:5" x14ac:dyDescent="0.3">
      <c r="A1371" s="101">
        <v>44438</v>
      </c>
      <c r="B1371" s="3">
        <f>'BETS.B-SE'!B1373</f>
        <v>82.1</v>
      </c>
      <c r="C1371" s="3">
        <f>'KIND-SE'!B1373</f>
        <v>160.19999999999999</v>
      </c>
      <c r="D1371" s="3">
        <f>'LEO-SE'!B1373</f>
        <v>38.28</v>
      </c>
      <c r="E1371" s="3">
        <f>'(OMXS30-OMX)'!B1373</f>
        <v>2372.8058587105302</v>
      </c>
    </row>
    <row r="1372" spans="1:5" x14ac:dyDescent="0.3">
      <c r="A1372" s="101">
        <v>44439</v>
      </c>
      <c r="B1372" s="3">
        <f>'BETS.B-SE'!B1374</f>
        <v>81.900000000000006</v>
      </c>
      <c r="C1372" s="3">
        <f>'KIND-SE'!B1374</f>
        <v>158.85</v>
      </c>
      <c r="D1372" s="3">
        <f>'LEO-SE'!B1374</f>
        <v>38</v>
      </c>
      <c r="E1372" s="3">
        <f>'(OMXS30-OMX)'!B1374</f>
        <v>2351.2467899358599</v>
      </c>
    </row>
    <row r="1373" spans="1:5" x14ac:dyDescent="0.3">
      <c r="A1373" s="101">
        <v>44440</v>
      </c>
      <c r="B1373" s="3">
        <f>'BETS.B-SE'!B1375</f>
        <v>82.2</v>
      </c>
      <c r="C1373" s="3">
        <f>'KIND-SE'!B1375</f>
        <v>162.6</v>
      </c>
      <c r="D1373" s="3">
        <f>'LEO-SE'!B1375</f>
        <v>38.520000000000003</v>
      </c>
      <c r="E1373" s="3">
        <f>'(OMXS30-OMX)'!B1375</f>
        <v>2368.6693851835798</v>
      </c>
    </row>
    <row r="1374" spans="1:5" x14ac:dyDescent="0.3">
      <c r="A1374" s="101">
        <v>44441</v>
      </c>
      <c r="B1374" s="3">
        <f>'BETS.B-SE'!B1376</f>
        <v>82.5</v>
      </c>
      <c r="C1374" s="3">
        <f>'KIND-SE'!B1376</f>
        <v>166</v>
      </c>
      <c r="D1374" s="3">
        <f>'LEO-SE'!B1376</f>
        <v>38.58</v>
      </c>
      <c r="E1374" s="3">
        <f>'(OMXS30-OMX)'!B1376</f>
        <v>2388.4014394645001</v>
      </c>
    </row>
    <row r="1375" spans="1:5" x14ac:dyDescent="0.3">
      <c r="A1375" s="101">
        <v>44442</v>
      </c>
      <c r="B1375" s="3">
        <f>'BETS.B-SE'!B1377</f>
        <v>82.6</v>
      </c>
      <c r="C1375" s="3">
        <f>'KIND-SE'!B1377</f>
        <v>165.05</v>
      </c>
      <c r="D1375" s="3">
        <f>'LEO-SE'!B1377</f>
        <v>38.119999999999997</v>
      </c>
      <c r="E1375" s="3">
        <f>'(OMXS30-OMX)'!B1377</f>
        <v>2369.73307214018</v>
      </c>
    </row>
    <row r="1376" spans="1:5" x14ac:dyDescent="0.3">
      <c r="A1376" s="101">
        <v>44445</v>
      </c>
      <c r="B1376" s="3">
        <f>'BETS.B-SE'!B1378</f>
        <v>82.6</v>
      </c>
      <c r="C1376" s="3">
        <f>'KIND-SE'!B1378</f>
        <v>158</v>
      </c>
      <c r="D1376" s="3">
        <f>'LEO-SE'!B1378</f>
        <v>37.799999999999997</v>
      </c>
      <c r="E1376" s="3">
        <f>'(OMXS30-OMX)'!B1378</f>
        <v>2394.2630562691502</v>
      </c>
    </row>
    <row r="1377" spans="1:5" x14ac:dyDescent="0.3">
      <c r="A1377" s="101">
        <v>44446</v>
      </c>
      <c r="B1377" s="3">
        <f>'BETS.B-SE'!B1379</f>
        <v>82.2</v>
      </c>
      <c r="C1377" s="3">
        <f>'KIND-SE'!B1379</f>
        <v>156</v>
      </c>
      <c r="D1377" s="3">
        <f>'LEO-SE'!B1379</f>
        <v>37.479999999999997</v>
      </c>
      <c r="E1377" s="3">
        <f>'(OMXS30-OMX)'!B1379</f>
        <v>2377.9444194525099</v>
      </c>
    </row>
    <row r="1378" spans="1:5" x14ac:dyDescent="0.3">
      <c r="A1378" s="101">
        <v>44447</v>
      </c>
      <c r="B1378" s="3">
        <f>'BETS.B-SE'!B1380</f>
        <v>82.5</v>
      </c>
      <c r="C1378" s="3">
        <f>'KIND-SE'!B1380</f>
        <v>158.69999999999999</v>
      </c>
      <c r="D1378" s="3">
        <f>'LEO-SE'!B1380</f>
        <v>37.479999999999997</v>
      </c>
      <c r="E1378" s="3">
        <f>'(OMXS30-OMX)'!B1380</f>
        <v>2347.1627761449599</v>
      </c>
    </row>
    <row r="1379" spans="1:5" x14ac:dyDescent="0.3">
      <c r="A1379" s="101">
        <v>44448</v>
      </c>
      <c r="B1379" s="3">
        <f>'BETS.B-SE'!B1381</f>
        <v>83</v>
      </c>
      <c r="C1379" s="3">
        <f>'KIND-SE'!B1381</f>
        <v>158.65</v>
      </c>
      <c r="D1379" s="3">
        <f>'LEO-SE'!B1381</f>
        <v>36.799999999999997</v>
      </c>
      <c r="E1379" s="3">
        <f>'(OMXS30-OMX)'!B1381</f>
        <v>2353.3942755172102</v>
      </c>
    </row>
    <row r="1380" spans="1:5" x14ac:dyDescent="0.3">
      <c r="A1380" s="101">
        <v>44449</v>
      </c>
      <c r="B1380" s="3">
        <f>'BETS.B-SE'!B1382</f>
        <v>81.900000000000006</v>
      </c>
      <c r="C1380" s="3">
        <f>'KIND-SE'!B1382</f>
        <v>159.05000000000001</v>
      </c>
      <c r="D1380" s="3">
        <f>'LEO-SE'!B1382</f>
        <v>36.340000000000003</v>
      </c>
      <c r="E1380" s="3">
        <f>'(OMXS30-OMX)'!B1382</f>
        <v>2349.6744197986</v>
      </c>
    </row>
    <row r="1381" spans="1:5" x14ac:dyDescent="0.3">
      <c r="A1381" s="101">
        <v>44452</v>
      </c>
      <c r="B1381" s="3">
        <f>'BETS.B-SE'!B1383</f>
        <v>80.7</v>
      </c>
      <c r="C1381" s="3">
        <f>'KIND-SE'!B1383</f>
        <v>157.80000000000001</v>
      </c>
      <c r="D1381" s="3">
        <f>'LEO-SE'!B1383</f>
        <v>35.9</v>
      </c>
      <c r="E1381" s="3">
        <f>'(OMXS30-OMX)'!B1383</f>
        <v>2335.3389295954198</v>
      </c>
    </row>
    <row r="1382" spans="1:5" x14ac:dyDescent="0.3">
      <c r="A1382" s="101">
        <v>44453</v>
      </c>
      <c r="B1382" s="3">
        <f>'BETS.B-SE'!B1384</f>
        <v>80.3</v>
      </c>
      <c r="C1382" s="3">
        <f>'KIND-SE'!B1384</f>
        <v>157.55000000000001</v>
      </c>
      <c r="D1382" s="3">
        <f>'LEO-SE'!B1384</f>
        <v>35.799999999999997</v>
      </c>
      <c r="E1382" s="3">
        <f>'(OMXS30-OMX)'!B1384</f>
        <v>2341.7717379171499</v>
      </c>
    </row>
    <row r="1383" spans="1:5" x14ac:dyDescent="0.3">
      <c r="A1383" s="101">
        <v>44454</v>
      </c>
      <c r="B1383" s="3">
        <f>'BETS.B-SE'!B1385</f>
        <v>80.099999999999994</v>
      </c>
      <c r="C1383" s="3">
        <f>'KIND-SE'!B1385</f>
        <v>159.4</v>
      </c>
      <c r="D1383" s="3">
        <f>'LEO-SE'!B1385</f>
        <v>35.82</v>
      </c>
      <c r="E1383" s="3">
        <f>'(OMXS30-OMX)'!B1385</f>
        <v>2324.74557029279</v>
      </c>
    </row>
    <row r="1384" spans="1:5" x14ac:dyDescent="0.3">
      <c r="A1384" s="101">
        <v>44455</v>
      </c>
      <c r="B1384" s="3">
        <f>'BETS.B-SE'!B1386</f>
        <v>88</v>
      </c>
      <c r="C1384" s="3">
        <f>'KIND-SE'!B1386</f>
        <v>167.5</v>
      </c>
      <c r="D1384" s="3">
        <f>'LEO-SE'!B1386</f>
        <v>36.6</v>
      </c>
      <c r="E1384" s="3">
        <f>'(OMXS30-OMX)'!B1386</f>
        <v>2344.0282115937498</v>
      </c>
    </row>
    <row r="1385" spans="1:5" x14ac:dyDescent="0.3">
      <c r="A1385" s="101">
        <v>44456</v>
      </c>
      <c r="B1385" s="3">
        <f>'BETS.B-SE'!B1387</f>
        <v>91</v>
      </c>
      <c r="C1385" s="3">
        <f>'KIND-SE'!B1387</f>
        <v>167.6</v>
      </c>
      <c r="D1385" s="3">
        <f>'LEO-SE'!B1387</f>
        <v>37.26</v>
      </c>
      <c r="E1385" s="3">
        <f>'(OMXS30-OMX)'!B1387</f>
        <v>2323.55215399183</v>
      </c>
    </row>
    <row r="1386" spans="1:5" x14ac:dyDescent="0.3">
      <c r="A1386" s="101">
        <v>44459</v>
      </c>
      <c r="B1386" s="3">
        <f>'BETS.B-SE'!B1388</f>
        <v>87.9</v>
      </c>
      <c r="C1386" s="3">
        <f>'KIND-SE'!B1388</f>
        <v>165.25</v>
      </c>
      <c r="D1386" s="3">
        <f>'LEO-SE'!B1388</f>
        <v>36.159999999999997</v>
      </c>
      <c r="E1386" s="3">
        <f>'(OMXS30-OMX)'!B1388</f>
        <v>2272.4638826748701</v>
      </c>
    </row>
    <row r="1387" spans="1:5" x14ac:dyDescent="0.3">
      <c r="A1387" s="101">
        <v>44460</v>
      </c>
      <c r="B1387" s="3">
        <f>'BETS.B-SE'!B1389</f>
        <v>86.5</v>
      </c>
      <c r="C1387" s="3">
        <f>'KIND-SE'!B1389</f>
        <v>157.65</v>
      </c>
      <c r="D1387" s="3">
        <f>'LEO-SE'!B1389</f>
        <v>36.159999999999997</v>
      </c>
      <c r="E1387" s="3">
        <f>'(OMXS30-OMX)'!B1389</f>
        <v>2274.8819114733801</v>
      </c>
    </row>
    <row r="1388" spans="1:5" x14ac:dyDescent="0.3">
      <c r="A1388" s="101">
        <v>44461</v>
      </c>
      <c r="B1388" s="3">
        <f>'BETS.B-SE'!B1390</f>
        <v>89</v>
      </c>
      <c r="C1388" s="3">
        <f>'KIND-SE'!B1390</f>
        <v>162.9</v>
      </c>
      <c r="D1388" s="3">
        <f>'LEO-SE'!B1390</f>
        <v>37.56</v>
      </c>
      <c r="E1388" s="3">
        <f>'(OMXS30-OMX)'!B1390</f>
        <v>2299.14600657561</v>
      </c>
    </row>
    <row r="1389" spans="1:5" x14ac:dyDescent="0.3">
      <c r="A1389" s="101">
        <v>44462</v>
      </c>
      <c r="B1389" s="3">
        <f>'BETS.B-SE'!B1391</f>
        <v>85.9</v>
      </c>
      <c r="C1389" s="3">
        <f>'KIND-SE'!B1391</f>
        <v>166.9</v>
      </c>
      <c r="D1389" s="3">
        <f>'LEO-SE'!B1391</f>
        <v>37.979999999999997</v>
      </c>
      <c r="E1389" s="3">
        <f>'(OMXS30-OMX)'!B1391</f>
        <v>2338.00402773721</v>
      </c>
    </row>
    <row r="1390" spans="1:5" x14ac:dyDescent="0.3">
      <c r="A1390" s="101">
        <v>44463</v>
      </c>
      <c r="B1390" s="3">
        <f>'BETS.B-SE'!B1392</f>
        <v>85.4</v>
      </c>
      <c r="C1390" s="3">
        <f>'KIND-SE'!B1392</f>
        <v>163.30000000000001</v>
      </c>
      <c r="D1390" s="3">
        <f>'LEO-SE'!B1392</f>
        <v>37.1</v>
      </c>
      <c r="E1390" s="3">
        <f>'(OMXS30-OMX)'!B1392</f>
        <v>2313.27331716242</v>
      </c>
    </row>
    <row r="1391" spans="1:5" x14ac:dyDescent="0.3">
      <c r="A1391" s="101">
        <v>44466</v>
      </c>
      <c r="B1391" s="3">
        <f>'BETS.B-SE'!B1393</f>
        <v>77.7</v>
      </c>
      <c r="C1391" s="3">
        <f>'KIND-SE'!B1393</f>
        <v>151.19999999999999</v>
      </c>
      <c r="D1391" s="3">
        <f>'LEO-SE'!B1393</f>
        <v>36.22</v>
      </c>
      <c r="E1391" s="3">
        <f>'(OMXS30-OMX)'!B1393</f>
        <v>2304.0120498890201</v>
      </c>
    </row>
    <row r="1392" spans="1:5" x14ac:dyDescent="0.3">
      <c r="A1392" s="101">
        <v>44467</v>
      </c>
      <c r="B1392" s="3">
        <f>'BETS.B-SE'!B1394</f>
        <v>73.8</v>
      </c>
      <c r="C1392" s="3">
        <f>'KIND-SE'!B1394</f>
        <v>144</v>
      </c>
      <c r="D1392" s="3">
        <f>'LEO-SE'!B1394</f>
        <v>35.479999999999997</v>
      </c>
      <c r="E1392" s="3">
        <f>'(OMXS30-OMX)'!B1394</f>
        <v>2254.0244373772698</v>
      </c>
    </row>
    <row r="1393" spans="1:5" x14ac:dyDescent="0.3">
      <c r="A1393" s="101">
        <v>44468</v>
      </c>
      <c r="B1393" s="3">
        <f>'BETS.B-SE'!B1395</f>
        <v>72.5</v>
      </c>
      <c r="C1393" s="3">
        <f>'KIND-SE'!B1395</f>
        <v>141.69999999999999</v>
      </c>
      <c r="D1393" s="3">
        <f>'LEO-SE'!B1395</f>
        <v>34.44</v>
      </c>
      <c r="E1393" s="3">
        <f>'(OMXS30-OMX)'!B1395</f>
        <v>2255.54913251875</v>
      </c>
    </row>
    <row r="1394" spans="1:5" x14ac:dyDescent="0.3">
      <c r="A1394" s="101">
        <v>44469</v>
      </c>
      <c r="B1394" s="3">
        <f>'BETS.B-SE'!B1396</f>
        <v>72.8</v>
      </c>
      <c r="C1394" s="3">
        <f>'KIND-SE'!B1396</f>
        <v>132.44999999999999</v>
      </c>
      <c r="D1394" s="3">
        <f>'LEO-SE'!B1396</f>
        <v>34.24</v>
      </c>
      <c r="E1394" s="3">
        <f>'(OMXS30-OMX)'!B1396</f>
        <v>2259.1754383583502</v>
      </c>
    </row>
    <row r="1395" spans="1:5" x14ac:dyDescent="0.3">
      <c r="A1395" s="101">
        <v>44470</v>
      </c>
      <c r="B1395" s="3">
        <f>'BETS.B-SE'!B1397</f>
        <v>70.7</v>
      </c>
      <c r="C1395" s="3">
        <f>'KIND-SE'!B1397</f>
        <v>138.94999999999999</v>
      </c>
      <c r="D1395" s="3">
        <f>'LEO-SE'!B1397</f>
        <v>34.86</v>
      </c>
      <c r="E1395" s="3">
        <f>'(OMXS30-OMX)'!B1397</f>
        <v>2254.1790730387502</v>
      </c>
    </row>
    <row r="1396" spans="1:5" x14ac:dyDescent="0.3">
      <c r="A1396" s="101">
        <v>44473</v>
      </c>
      <c r="B1396" s="3">
        <f>'BETS.B-SE'!B1398</f>
        <v>65.599999999999994</v>
      </c>
      <c r="C1396" s="3">
        <f>'KIND-SE'!B1398</f>
        <v>127.5</v>
      </c>
      <c r="D1396" s="3">
        <f>'LEO-SE'!B1398</f>
        <v>33.520000000000003</v>
      </c>
      <c r="E1396" s="3">
        <f>'(OMXS30-OMX)'!B1398</f>
        <v>2233.2976289046101</v>
      </c>
    </row>
    <row r="1397" spans="1:5" x14ac:dyDescent="0.3">
      <c r="A1397" s="101">
        <v>44474</v>
      </c>
      <c r="B1397" s="3">
        <f>'BETS.B-SE'!B1399</f>
        <v>65.400000000000006</v>
      </c>
      <c r="C1397" s="3">
        <f>'KIND-SE'!B1399</f>
        <v>123.2</v>
      </c>
      <c r="D1397" s="3">
        <f>'LEO-SE'!B1399</f>
        <v>33.340000000000003</v>
      </c>
      <c r="E1397" s="3">
        <f>'(OMXS30-OMX)'!B1399</f>
        <v>2254.83509991044</v>
      </c>
    </row>
    <row r="1398" spans="1:5" x14ac:dyDescent="0.3">
      <c r="A1398" s="101">
        <v>44475</v>
      </c>
      <c r="B1398" s="3">
        <f>'BETS.B-SE'!B1400</f>
        <v>63.7</v>
      </c>
      <c r="C1398" s="3">
        <f>'KIND-SE'!B1400</f>
        <v>113.4</v>
      </c>
      <c r="D1398" s="3">
        <f>'LEO-SE'!B1400</f>
        <v>32.979999999999997</v>
      </c>
      <c r="E1398" s="3">
        <f>'(OMXS30-OMX)'!B1400</f>
        <v>2221.0639427466799</v>
      </c>
    </row>
    <row r="1399" spans="1:5" x14ac:dyDescent="0.3">
      <c r="A1399" s="101">
        <v>44476</v>
      </c>
      <c r="B1399" s="3">
        <f>'BETS.B-SE'!B1401</f>
        <v>61.2</v>
      </c>
      <c r="C1399" s="3">
        <f>'KIND-SE'!B1401</f>
        <v>111.5</v>
      </c>
      <c r="D1399" s="3">
        <f>'LEO-SE'!B1401</f>
        <v>32.36</v>
      </c>
      <c r="E1399" s="3">
        <f>'(OMXS30-OMX)'!B1401</f>
        <v>2257.7353809007</v>
      </c>
    </row>
    <row r="1400" spans="1:5" x14ac:dyDescent="0.3">
      <c r="A1400" s="101">
        <v>44477</v>
      </c>
      <c r="B1400" s="3">
        <f>'BETS.B-SE'!B1402</f>
        <v>58.9</v>
      </c>
      <c r="C1400" s="3">
        <f>'KIND-SE'!B1402</f>
        <v>111</v>
      </c>
      <c r="D1400" s="3">
        <f>'LEO-SE'!B1402</f>
        <v>31.7</v>
      </c>
      <c r="E1400" s="3">
        <f>'(OMXS30-OMX)'!B1402</f>
        <v>2240.2226025354398</v>
      </c>
    </row>
    <row r="1401" spans="1:5" x14ac:dyDescent="0.3">
      <c r="A1401" s="101">
        <v>44480</v>
      </c>
      <c r="B1401" s="3">
        <f>'BETS.B-SE'!B1403</f>
        <v>57.7</v>
      </c>
      <c r="C1401" s="3">
        <f>'KIND-SE'!B1403</f>
        <v>109.55</v>
      </c>
      <c r="D1401" s="3">
        <f>'LEO-SE'!B1403</f>
        <v>31.42</v>
      </c>
      <c r="E1401" s="3">
        <f>'(OMXS30-OMX)'!B1403</f>
        <v>2233.5184993909102</v>
      </c>
    </row>
    <row r="1402" spans="1:5" x14ac:dyDescent="0.3">
      <c r="A1402" s="101">
        <v>44481</v>
      </c>
      <c r="B1402" s="3">
        <f>'BETS.B-SE'!B1404</f>
        <v>57.1</v>
      </c>
      <c r="C1402" s="3">
        <f>'KIND-SE'!B1404</f>
        <v>115.5</v>
      </c>
      <c r="D1402" s="3">
        <f>'LEO-SE'!B1404</f>
        <v>31.48</v>
      </c>
      <c r="E1402" s="3">
        <f>'(OMXS30-OMX)'!B1404</f>
        <v>2251.0090959389699</v>
      </c>
    </row>
    <row r="1403" spans="1:5" x14ac:dyDescent="0.3">
      <c r="A1403" s="101">
        <v>44482</v>
      </c>
      <c r="B1403" s="3">
        <f>'BETS.B-SE'!B1405</f>
        <v>58.2</v>
      </c>
      <c r="C1403" s="3">
        <f>'KIND-SE'!B1405</f>
        <v>117.3</v>
      </c>
      <c r="D1403" s="3">
        <f>'LEO-SE'!B1405</f>
        <v>31.8</v>
      </c>
      <c r="E1403" s="3">
        <f>'(OMXS30-OMX)'!B1405</f>
        <v>2276.9530556191999</v>
      </c>
    </row>
    <row r="1404" spans="1:5" x14ac:dyDescent="0.3">
      <c r="A1404" s="101">
        <v>44483</v>
      </c>
      <c r="B1404" s="3">
        <f>'BETS.B-SE'!B1406</f>
        <v>56.9</v>
      </c>
      <c r="C1404" s="3">
        <f>'KIND-SE'!B1406</f>
        <v>117.4</v>
      </c>
      <c r="D1404" s="3">
        <f>'LEO-SE'!B1406</f>
        <v>31.66</v>
      </c>
      <c r="E1404" s="3">
        <f>'(OMXS30-OMX)'!B1406</f>
        <v>2296.7708603487699</v>
      </c>
    </row>
    <row r="1405" spans="1:5" x14ac:dyDescent="0.3">
      <c r="A1405" s="101">
        <v>44484</v>
      </c>
      <c r="B1405" s="3">
        <f>'BETS.B-SE'!B1407</f>
        <v>56.2</v>
      </c>
      <c r="C1405" s="3">
        <f>'KIND-SE'!B1407</f>
        <v>117.75</v>
      </c>
      <c r="D1405" s="3">
        <f>'LEO-SE'!B1407</f>
        <v>31.86</v>
      </c>
      <c r="E1405" s="3">
        <f>'(OMXS30-OMX)'!B1407</f>
        <v>2314.9757127636699</v>
      </c>
    </row>
    <row r="1406" spans="1:5" x14ac:dyDescent="0.3">
      <c r="A1406" s="101">
        <v>44487</v>
      </c>
      <c r="B1406" s="3">
        <f>'BETS.B-SE'!B1408</f>
        <v>58.8</v>
      </c>
      <c r="C1406" s="3">
        <f>'KIND-SE'!B1408</f>
        <v>122</v>
      </c>
      <c r="D1406" s="3">
        <f>'LEO-SE'!B1408</f>
        <v>32.6</v>
      </c>
      <c r="E1406" s="3">
        <f>'(OMXS30-OMX)'!B1408</f>
        <v>2311.7002852794299</v>
      </c>
    </row>
    <row r="1407" spans="1:5" x14ac:dyDescent="0.3">
      <c r="A1407" s="101">
        <v>44488</v>
      </c>
      <c r="B1407" s="3">
        <f>'BETS.B-SE'!B1409</f>
        <v>57.6</v>
      </c>
      <c r="C1407" s="3">
        <f>'KIND-SE'!B1409</f>
        <v>123.05</v>
      </c>
      <c r="D1407" s="3">
        <f>'LEO-SE'!B1409</f>
        <v>33.08</v>
      </c>
      <c r="E1407" s="3">
        <f>'(OMXS30-OMX)'!B1409</f>
        <v>2326.65972794254</v>
      </c>
    </row>
    <row r="1408" spans="1:5" x14ac:dyDescent="0.3">
      <c r="A1408" s="101">
        <v>44489</v>
      </c>
      <c r="B1408" s="3">
        <f>'BETS.B-SE'!B1410</f>
        <v>57.7</v>
      </c>
      <c r="C1408" s="3">
        <f>'KIND-SE'!B1410</f>
        <v>120.15</v>
      </c>
      <c r="D1408" s="3">
        <f>'LEO-SE'!B1410</f>
        <v>32.94</v>
      </c>
      <c r="E1408" s="3">
        <f>'(OMXS30-OMX)'!B1410</f>
        <v>2326.2510714098598</v>
      </c>
    </row>
    <row r="1409" spans="1:5" x14ac:dyDescent="0.3">
      <c r="A1409" s="101">
        <v>44490</v>
      </c>
      <c r="B1409" s="3">
        <f>'BETS.B-SE'!B1411</f>
        <v>57.9</v>
      </c>
      <c r="C1409" s="3">
        <f>'KIND-SE'!B1411</f>
        <v>120.8</v>
      </c>
      <c r="D1409" s="3">
        <f>'LEO-SE'!B1411</f>
        <v>33.200000000000003</v>
      </c>
      <c r="E1409" s="3">
        <f>'(OMXS30-OMX)'!B1411</f>
        <v>2325.1508775268198</v>
      </c>
    </row>
    <row r="1410" spans="1:5" x14ac:dyDescent="0.3">
      <c r="A1410" s="101">
        <v>44491</v>
      </c>
      <c r="B1410" s="3">
        <f>'BETS.B-SE'!B1412</f>
        <v>57.1</v>
      </c>
      <c r="C1410" s="3">
        <f>'KIND-SE'!B1412</f>
        <v>121.65</v>
      </c>
      <c r="D1410" s="3">
        <f>'LEO-SE'!B1412</f>
        <v>32.54</v>
      </c>
      <c r="E1410" s="3">
        <f>'(OMXS30-OMX)'!B1412</f>
        <v>2348.8395185350901</v>
      </c>
    </row>
    <row r="1411" spans="1:5" x14ac:dyDescent="0.3">
      <c r="A1411" s="101">
        <v>44494</v>
      </c>
      <c r="B1411" s="3">
        <f>'BETS.B-SE'!B1413</f>
        <v>57.3</v>
      </c>
      <c r="C1411" s="3">
        <f>'KIND-SE'!B1413</f>
        <v>123.5</v>
      </c>
      <c r="D1411" s="3">
        <f>'LEO-SE'!B1413</f>
        <v>32.56</v>
      </c>
      <c r="E1411" s="3">
        <f>'(OMXS30-OMX)'!B1413</f>
        <v>2330.1303811612202</v>
      </c>
    </row>
    <row r="1412" spans="1:5" x14ac:dyDescent="0.3">
      <c r="A1412" s="101">
        <v>44495</v>
      </c>
      <c r="B1412" s="3">
        <f>'BETS.B-SE'!B1414</f>
        <v>59.1</v>
      </c>
      <c r="C1412" s="3">
        <f>'KIND-SE'!B1414</f>
        <v>128.30000000000001</v>
      </c>
      <c r="D1412" s="3">
        <f>'LEO-SE'!B1414</f>
        <v>32.4</v>
      </c>
      <c r="E1412" s="3">
        <f>'(OMXS30-OMX)'!B1414</f>
        <v>2344.1999522651699</v>
      </c>
    </row>
    <row r="1413" spans="1:5" x14ac:dyDescent="0.3">
      <c r="A1413" s="101">
        <v>44496</v>
      </c>
      <c r="B1413" s="3">
        <f>'BETS.B-SE'!B1415</f>
        <v>57.5</v>
      </c>
      <c r="C1413" s="3">
        <f>'KIND-SE'!B1415</f>
        <v>116.7</v>
      </c>
      <c r="D1413" s="3">
        <f>'LEO-SE'!B1415</f>
        <v>32.28</v>
      </c>
      <c r="E1413" s="3">
        <f>'(OMXS30-OMX)'!B1415</f>
        <v>2323.1682997749299</v>
      </c>
    </row>
    <row r="1414" spans="1:5" x14ac:dyDescent="0.3">
      <c r="A1414" s="101">
        <v>44497</v>
      </c>
      <c r="B1414" s="3">
        <f>'BETS.B-SE'!B1416</f>
        <v>59.9</v>
      </c>
      <c r="C1414" s="3">
        <f>'KIND-SE'!B1416</f>
        <v>120.6</v>
      </c>
      <c r="D1414" s="3">
        <f>'LEO-SE'!B1416</f>
        <v>32.36</v>
      </c>
      <c r="E1414" s="3">
        <f>'(OMXS30-OMX)'!B1416</f>
        <v>2313.2365885945701</v>
      </c>
    </row>
    <row r="1415" spans="1:5" x14ac:dyDescent="0.3">
      <c r="A1415" s="101">
        <v>44498</v>
      </c>
      <c r="B1415" s="3">
        <f>'BETS.B-SE'!B1417</f>
        <v>59.8</v>
      </c>
      <c r="C1415" s="3">
        <f>'KIND-SE'!B1417</f>
        <v>120</v>
      </c>
      <c r="D1415" s="3">
        <f>'LEO-SE'!B1417</f>
        <v>32.42</v>
      </c>
      <c r="E1415" s="3">
        <f>'(OMXS30-OMX)'!B1417</f>
        <v>2290.85375525266</v>
      </c>
    </row>
    <row r="1416" spans="1:5" x14ac:dyDescent="0.3">
      <c r="A1416" s="101">
        <v>44501</v>
      </c>
      <c r="B1416" s="3">
        <f>'BETS.B-SE'!B1418</f>
        <v>59.8</v>
      </c>
      <c r="C1416" s="3">
        <f>'KIND-SE'!B1418</f>
        <v>118.15</v>
      </c>
      <c r="D1416" s="3">
        <f>'LEO-SE'!B1418</f>
        <v>31.98</v>
      </c>
      <c r="E1416" s="3">
        <f>'(OMXS30-OMX)'!B1418</f>
        <v>2302.2583565263799</v>
      </c>
    </row>
    <row r="1417" spans="1:5" x14ac:dyDescent="0.3">
      <c r="A1417" s="101">
        <v>44502</v>
      </c>
      <c r="B1417" s="3">
        <f>'BETS.B-SE'!B1419</f>
        <v>57.4</v>
      </c>
      <c r="C1417" s="3">
        <f>'KIND-SE'!B1419</f>
        <v>113.3</v>
      </c>
      <c r="D1417" s="3">
        <f>'LEO-SE'!B1419</f>
        <v>31.24</v>
      </c>
      <c r="E1417" s="3">
        <f>'(OMXS30-OMX)'!B1419</f>
        <v>2302.6672883053402</v>
      </c>
    </row>
    <row r="1418" spans="1:5" x14ac:dyDescent="0.3">
      <c r="A1418" s="101">
        <v>44503</v>
      </c>
      <c r="B1418" s="3">
        <f>'BETS.B-SE'!B1420</f>
        <v>57.1</v>
      </c>
      <c r="C1418" s="3">
        <f>'KIND-SE'!B1420</f>
        <v>113.35</v>
      </c>
      <c r="D1418" s="3">
        <f>'LEO-SE'!B1420</f>
        <v>31.22</v>
      </c>
      <c r="E1418" s="3">
        <f>'(OMXS30-OMX)'!B1420</f>
        <v>2317.6695864603798</v>
      </c>
    </row>
    <row r="1419" spans="1:5" x14ac:dyDescent="0.3">
      <c r="A1419" s="101">
        <v>44504</v>
      </c>
      <c r="B1419" s="3">
        <f>'BETS.B-SE'!B1421</f>
        <v>56.7</v>
      </c>
      <c r="C1419" s="3">
        <f>'KIND-SE'!B1421</f>
        <v>114.2</v>
      </c>
      <c r="D1419" s="3">
        <f>'LEO-SE'!B1421</f>
        <v>31.28</v>
      </c>
      <c r="E1419" s="3">
        <f>'(OMXS30-OMX)'!B1421</f>
        <v>2330.06592578961</v>
      </c>
    </row>
    <row r="1420" spans="1:5" x14ac:dyDescent="0.3">
      <c r="A1420" s="101">
        <v>44505</v>
      </c>
      <c r="B1420" s="3">
        <f>'BETS.B-SE'!B1422</f>
        <v>57.1</v>
      </c>
      <c r="C1420" s="3">
        <f>'KIND-SE'!B1422</f>
        <v>114.75</v>
      </c>
      <c r="D1420" s="3">
        <f>'LEO-SE'!B1422</f>
        <v>32.14</v>
      </c>
      <c r="E1420" s="3">
        <f>'(OMXS30-OMX)'!B1422</f>
        <v>2324.8983019792199</v>
      </c>
    </row>
    <row r="1421" spans="1:5" x14ac:dyDescent="0.3">
      <c r="A1421" s="101">
        <v>44508</v>
      </c>
      <c r="B1421" s="3">
        <f>'BETS.B-SE'!B1423</f>
        <v>55.7</v>
      </c>
      <c r="C1421" s="3">
        <f>'KIND-SE'!B1423</f>
        <v>112.05</v>
      </c>
      <c r="D1421" s="3">
        <f>'LEO-SE'!B1423</f>
        <v>32.479999999999997</v>
      </c>
      <c r="E1421" s="3">
        <f>'(OMXS30-OMX)'!B1423</f>
        <v>2331.84506110846</v>
      </c>
    </row>
    <row r="1422" spans="1:5" x14ac:dyDescent="0.3">
      <c r="A1422" s="101">
        <v>44509</v>
      </c>
      <c r="B1422" s="3">
        <f>'BETS.B-SE'!B1424</f>
        <v>57.4</v>
      </c>
      <c r="C1422" s="3">
        <f>'KIND-SE'!B1424</f>
        <v>114.3</v>
      </c>
      <c r="D1422" s="3">
        <f>'LEO-SE'!B1424</f>
        <v>33.36</v>
      </c>
      <c r="E1422" s="3">
        <f>'(OMXS30-OMX)'!B1424</f>
        <v>2327.1184528970398</v>
      </c>
    </row>
    <row r="1423" spans="1:5" x14ac:dyDescent="0.3">
      <c r="A1423" s="101">
        <v>44510</v>
      </c>
      <c r="B1423" s="3">
        <f>'BETS.B-SE'!B1425</f>
        <v>56.6</v>
      </c>
      <c r="C1423" s="3">
        <f>'KIND-SE'!B1425</f>
        <v>111.9</v>
      </c>
      <c r="D1423" s="3">
        <f>'LEO-SE'!B1425</f>
        <v>33.06</v>
      </c>
      <c r="E1423" s="3">
        <f>'(OMXS30-OMX)'!B1425</f>
        <v>2331.4240347414302</v>
      </c>
    </row>
    <row r="1424" spans="1:5" x14ac:dyDescent="0.3">
      <c r="A1424" s="101">
        <v>44511</v>
      </c>
      <c r="B1424" s="3">
        <f>'BETS.B-SE'!B1426</f>
        <v>56.2</v>
      </c>
      <c r="C1424" s="3">
        <f>'KIND-SE'!B1426</f>
        <v>112.05</v>
      </c>
      <c r="D1424" s="3">
        <f>'LEO-SE'!B1426</f>
        <v>32.54</v>
      </c>
      <c r="E1424" s="3">
        <f>'(OMXS30-OMX)'!B1426</f>
        <v>2346.4616795530601</v>
      </c>
    </row>
    <row r="1425" spans="1:5" x14ac:dyDescent="0.3">
      <c r="A1425" s="101">
        <v>44512</v>
      </c>
      <c r="B1425" s="3">
        <f>'BETS.B-SE'!B1427</f>
        <v>56.4</v>
      </c>
      <c r="C1425" s="3">
        <f>'KIND-SE'!B1427</f>
        <v>110.9</v>
      </c>
      <c r="D1425" s="3">
        <f>'LEO-SE'!B1427</f>
        <v>32.24</v>
      </c>
      <c r="E1425" s="3">
        <f>'(OMXS30-OMX)'!B1427</f>
        <v>2365.44992464099</v>
      </c>
    </row>
    <row r="1426" spans="1:5" x14ac:dyDescent="0.3">
      <c r="A1426" s="101">
        <v>44515</v>
      </c>
      <c r="B1426" s="3">
        <f>'BETS.B-SE'!B1428</f>
        <v>56.7</v>
      </c>
      <c r="C1426" s="3">
        <f>'KIND-SE'!B1428</f>
        <v>111.2</v>
      </c>
      <c r="D1426" s="3">
        <f>'LEO-SE'!B1428</f>
        <v>34</v>
      </c>
      <c r="E1426" s="3">
        <f>'(OMXS30-OMX)'!B1428</f>
        <v>2374.4742265641598</v>
      </c>
    </row>
    <row r="1427" spans="1:5" x14ac:dyDescent="0.3">
      <c r="A1427" s="101">
        <v>44516</v>
      </c>
      <c r="B1427" s="3">
        <f>'BETS.B-SE'!B1429</f>
        <v>57.55</v>
      </c>
      <c r="C1427" s="3">
        <f>'KIND-SE'!B1429</f>
        <v>109.75</v>
      </c>
      <c r="D1427" s="3">
        <f>'LEO-SE'!B1429</f>
        <v>34.020000000000003</v>
      </c>
      <c r="E1427" s="3">
        <f>'(OMXS30-OMX)'!B1429</f>
        <v>2385.62634386432</v>
      </c>
    </row>
    <row r="1428" spans="1:5" x14ac:dyDescent="0.3">
      <c r="A1428" s="101">
        <v>44517</v>
      </c>
      <c r="B1428" s="3">
        <f>'BETS.B-SE'!B1430</f>
        <v>56.5</v>
      </c>
      <c r="C1428" s="3">
        <f>'KIND-SE'!B1430</f>
        <v>108.5</v>
      </c>
      <c r="D1428" s="3">
        <f>'LEO-SE'!B1430</f>
        <v>34</v>
      </c>
      <c r="E1428" s="3">
        <f>'(OMXS30-OMX)'!B1430</f>
        <v>2384.09928975607</v>
      </c>
    </row>
    <row r="1429" spans="1:5" x14ac:dyDescent="0.3">
      <c r="A1429" s="101">
        <v>44518</v>
      </c>
      <c r="B1429" s="3">
        <f>'BETS.B-SE'!B1431</f>
        <v>56.1</v>
      </c>
      <c r="C1429" s="3">
        <f>'KIND-SE'!B1431</f>
        <v>109.05</v>
      </c>
      <c r="D1429" s="3">
        <f>'LEO-SE'!B1431</f>
        <v>34.700000000000003</v>
      </c>
      <c r="E1429" s="3">
        <f>'(OMXS30-OMX)'!B1431</f>
        <v>2373.0359863004901</v>
      </c>
    </row>
    <row r="1430" spans="1:5" x14ac:dyDescent="0.3">
      <c r="A1430" s="101">
        <v>44519</v>
      </c>
      <c r="B1430" s="3">
        <f>'BETS.B-SE'!B1432</f>
        <v>56</v>
      </c>
      <c r="C1430" s="3">
        <f>'KIND-SE'!B1432</f>
        <v>109</v>
      </c>
      <c r="D1430" s="3">
        <f>'LEO-SE'!B1432</f>
        <v>34.619999999999997</v>
      </c>
      <c r="E1430" s="3">
        <f>'(OMXS30-OMX)'!B1432</f>
        <v>2373.92269926074</v>
      </c>
    </row>
    <row r="1431" spans="1:5" x14ac:dyDescent="0.3">
      <c r="A1431" s="101">
        <v>44522</v>
      </c>
      <c r="B1431" s="3">
        <f>'BETS.B-SE'!B1433</f>
        <v>54.85</v>
      </c>
      <c r="C1431" s="3">
        <f>'KIND-SE'!B1433</f>
        <v>106.7</v>
      </c>
      <c r="D1431" s="3">
        <f>'LEO-SE'!B1433</f>
        <v>34.020000000000003</v>
      </c>
      <c r="E1431" s="3">
        <f>'(OMXS30-OMX)'!B1433</f>
        <v>2368.5679398956199</v>
      </c>
    </row>
    <row r="1432" spans="1:5" x14ac:dyDescent="0.3">
      <c r="A1432" s="101">
        <v>44523</v>
      </c>
      <c r="B1432" s="3">
        <f>'BETS.B-SE'!B1434</f>
        <v>52</v>
      </c>
      <c r="C1432" s="3">
        <f>'KIND-SE'!B1434</f>
        <v>106</v>
      </c>
      <c r="D1432" s="3">
        <f>'LEO-SE'!B1434</f>
        <v>32.520000000000003</v>
      </c>
      <c r="E1432" s="3">
        <f>'(OMXS30-OMX)'!B1434</f>
        <v>2334.31470691802</v>
      </c>
    </row>
    <row r="1433" spans="1:5" x14ac:dyDescent="0.3">
      <c r="A1433" s="101">
        <v>44524</v>
      </c>
      <c r="B1433" s="3">
        <f>'BETS.B-SE'!B1435</f>
        <v>52.3</v>
      </c>
      <c r="C1433" s="3">
        <f>'KIND-SE'!B1435</f>
        <v>104.85</v>
      </c>
      <c r="D1433" s="3">
        <f>'LEO-SE'!B1435</f>
        <v>33.36</v>
      </c>
      <c r="E1433" s="3">
        <f>'(OMXS30-OMX)'!B1435</f>
        <v>2336.5044217802501</v>
      </c>
    </row>
    <row r="1434" spans="1:5" x14ac:dyDescent="0.3">
      <c r="A1434" s="101">
        <v>44525</v>
      </c>
      <c r="B1434" s="3">
        <f>'BETS.B-SE'!B1436</f>
        <v>52.55</v>
      </c>
      <c r="C1434" s="3">
        <f>'KIND-SE'!B1436</f>
        <v>103.85</v>
      </c>
      <c r="D1434" s="3">
        <f>'LEO-SE'!B1436</f>
        <v>32.44</v>
      </c>
      <c r="E1434" s="3">
        <f>'(OMXS30-OMX)'!B1436</f>
        <v>2335.5897284584798</v>
      </c>
    </row>
    <row r="1435" spans="1:5" x14ac:dyDescent="0.3">
      <c r="A1435" s="101">
        <v>44526</v>
      </c>
      <c r="B1435" s="3">
        <f>'BETS.B-SE'!B1437</f>
        <v>51.6</v>
      </c>
      <c r="C1435" s="3">
        <f>'KIND-SE'!B1437</f>
        <v>103.15</v>
      </c>
      <c r="D1435" s="3">
        <f>'LEO-SE'!B1437</f>
        <v>31.3</v>
      </c>
      <c r="E1435" s="3">
        <f>'(OMXS30-OMX)'!B1437</f>
        <v>2242.1792791842099</v>
      </c>
    </row>
    <row r="1436" spans="1:5" x14ac:dyDescent="0.3">
      <c r="A1436" s="101">
        <v>44529</v>
      </c>
      <c r="B1436" s="3">
        <f>'BETS.B-SE'!B1438</f>
        <v>51.35</v>
      </c>
      <c r="C1436" s="3">
        <f>'KIND-SE'!B1438</f>
        <v>104.7</v>
      </c>
      <c r="D1436" s="3">
        <f>'LEO-SE'!B1438</f>
        <v>31.12</v>
      </c>
      <c r="E1436" s="3">
        <f>'(OMXS30-OMX)'!B1438</f>
        <v>2272.2747581099102</v>
      </c>
    </row>
    <row r="1437" spans="1:5" x14ac:dyDescent="0.3">
      <c r="A1437" s="101">
        <v>44530</v>
      </c>
      <c r="B1437" s="3">
        <f>'BETS.B-SE'!B1439</f>
        <v>50.15</v>
      </c>
      <c r="C1437" s="3">
        <f>'KIND-SE'!B1439</f>
        <v>101.05</v>
      </c>
      <c r="D1437" s="3">
        <f>'LEO-SE'!B1439</f>
        <v>30.56</v>
      </c>
      <c r="E1437" s="3">
        <f>'(OMXS30-OMX)'!B1439</f>
        <v>2241.6621073975698</v>
      </c>
    </row>
    <row r="1438" spans="1:5" x14ac:dyDescent="0.3">
      <c r="A1438" s="101">
        <v>44531</v>
      </c>
      <c r="B1438" s="3">
        <f>'BETS.B-SE'!B1440</f>
        <v>51.4</v>
      </c>
      <c r="C1438" s="3">
        <f>'KIND-SE'!B1440</f>
        <v>103.65</v>
      </c>
      <c r="D1438" s="3">
        <f>'LEO-SE'!B1440</f>
        <v>31.3</v>
      </c>
      <c r="E1438" s="3">
        <f>'(OMXS30-OMX)'!B1440</f>
        <v>2290.7241342718999</v>
      </c>
    </row>
    <row r="1439" spans="1:5" x14ac:dyDescent="0.3">
      <c r="A1439" s="101">
        <v>44532</v>
      </c>
      <c r="B1439" s="3">
        <f>'BETS.B-SE'!B1441</f>
        <v>49.38</v>
      </c>
      <c r="C1439" s="3">
        <f>'KIND-SE'!B1441</f>
        <v>100.45</v>
      </c>
      <c r="D1439" s="3">
        <f>'LEO-SE'!B1441</f>
        <v>30.8</v>
      </c>
      <c r="E1439" s="3">
        <f>'(OMXS30-OMX)'!B1441</f>
        <v>2263.2009227006902</v>
      </c>
    </row>
    <row r="1440" spans="1:5" x14ac:dyDescent="0.3">
      <c r="A1440" s="101">
        <v>44533</v>
      </c>
      <c r="B1440" s="3">
        <f>'BETS.B-SE'!B1442</f>
        <v>48</v>
      </c>
      <c r="C1440" s="3">
        <f>'KIND-SE'!B1442</f>
        <v>100.9</v>
      </c>
      <c r="D1440" s="3">
        <f>'LEO-SE'!B1442</f>
        <v>30.72</v>
      </c>
      <c r="E1440" s="3">
        <f>'(OMXS30-OMX)'!B1442</f>
        <v>2240.8325345501898</v>
      </c>
    </row>
    <row r="1441" spans="1:5" x14ac:dyDescent="0.3">
      <c r="A1441" s="101">
        <v>44536</v>
      </c>
      <c r="B1441" s="3">
        <f>'BETS.B-SE'!B1443</f>
        <v>49.98</v>
      </c>
      <c r="C1441" s="3">
        <f>'KIND-SE'!B1443</f>
        <v>101.45</v>
      </c>
      <c r="D1441" s="3">
        <f>'LEO-SE'!B1443</f>
        <v>31.26</v>
      </c>
      <c r="E1441" s="3">
        <f>'(OMXS30-OMX)'!B1443</f>
        <v>2285.5308236501801</v>
      </c>
    </row>
    <row r="1442" spans="1:5" x14ac:dyDescent="0.3">
      <c r="A1442" s="101">
        <v>44537</v>
      </c>
      <c r="B1442" s="3">
        <f>'BETS.B-SE'!B1444</f>
        <v>50.65</v>
      </c>
      <c r="C1442" s="3">
        <f>'KIND-SE'!B1444</f>
        <v>105.55</v>
      </c>
      <c r="D1442" s="3">
        <f>'LEO-SE'!B1444</f>
        <v>32.14</v>
      </c>
      <c r="E1442" s="3">
        <f>'(OMXS30-OMX)'!B1444</f>
        <v>2334.8450931638099</v>
      </c>
    </row>
    <row r="1443" spans="1:5" x14ac:dyDescent="0.3">
      <c r="A1443" s="101">
        <v>44538</v>
      </c>
      <c r="B1443" s="3">
        <f>'BETS.B-SE'!B1445</f>
        <v>52.45</v>
      </c>
      <c r="C1443" s="3">
        <f>'KIND-SE'!B1445</f>
        <v>105.35</v>
      </c>
      <c r="D1443" s="3">
        <f>'LEO-SE'!B1445</f>
        <v>33.5</v>
      </c>
      <c r="E1443" s="3">
        <f>'(OMXS30-OMX)'!B1445</f>
        <v>2326.55401230795</v>
      </c>
    </row>
    <row r="1444" spans="1:5" x14ac:dyDescent="0.3">
      <c r="A1444" s="101">
        <v>44539</v>
      </c>
      <c r="B1444" s="3">
        <f>'BETS.B-SE'!B1446</f>
        <v>51.35</v>
      </c>
      <c r="C1444" s="3">
        <f>'KIND-SE'!B1446</f>
        <v>104.05</v>
      </c>
      <c r="D1444" s="3">
        <f>'LEO-SE'!B1446</f>
        <v>34.04</v>
      </c>
      <c r="E1444" s="3">
        <f>'(OMXS30-OMX)'!B1446</f>
        <v>2323.8929095911799</v>
      </c>
    </row>
    <row r="1445" spans="1:5" x14ac:dyDescent="0.3">
      <c r="A1445" s="101">
        <v>44540</v>
      </c>
      <c r="B1445" s="3">
        <f>'BETS.B-SE'!B1447</f>
        <v>51.15</v>
      </c>
      <c r="C1445" s="3">
        <f>'KIND-SE'!B1447</f>
        <v>103.75</v>
      </c>
      <c r="D1445" s="3">
        <f>'LEO-SE'!B1447</f>
        <v>34.04</v>
      </c>
      <c r="E1445" s="3">
        <f>'(OMXS30-OMX)'!B1447</f>
        <v>2315.7331912898899</v>
      </c>
    </row>
    <row r="1446" spans="1:5" x14ac:dyDescent="0.3">
      <c r="A1446" s="101">
        <v>44543</v>
      </c>
      <c r="B1446" s="3">
        <f>'BETS.B-SE'!B1448</f>
        <v>50.55</v>
      </c>
      <c r="C1446" s="3">
        <f>'KIND-SE'!B1448</f>
        <v>101.05</v>
      </c>
      <c r="D1446" s="3">
        <f>'LEO-SE'!B1448</f>
        <v>33.64</v>
      </c>
      <c r="E1446" s="3">
        <f>'(OMXS30-OMX)'!B1448</f>
        <v>2310.3485541330901</v>
      </c>
    </row>
    <row r="1447" spans="1:5" x14ac:dyDescent="0.3">
      <c r="A1447" s="101">
        <v>44544</v>
      </c>
      <c r="B1447" s="3">
        <f>'BETS.B-SE'!B1449</f>
        <v>49.18</v>
      </c>
      <c r="C1447" s="3">
        <f>'KIND-SE'!B1449</f>
        <v>98.26</v>
      </c>
      <c r="D1447" s="3">
        <f>'LEO-SE'!B1449</f>
        <v>32.72</v>
      </c>
      <c r="E1447" s="3">
        <f>'(OMXS30-OMX)'!B1449</f>
        <v>2286.3678530690099</v>
      </c>
    </row>
    <row r="1448" spans="1:5" x14ac:dyDescent="0.3">
      <c r="A1448" s="101">
        <v>44545</v>
      </c>
      <c r="B1448" s="3">
        <f>'BETS.B-SE'!B1450</f>
        <v>50.05</v>
      </c>
      <c r="C1448" s="3">
        <f>'KIND-SE'!B1450</f>
        <v>98.5</v>
      </c>
      <c r="D1448" s="3">
        <f>'LEO-SE'!B1450</f>
        <v>32.82</v>
      </c>
      <c r="E1448" s="3">
        <f>'(OMXS30-OMX)'!B1450</f>
        <v>2293.456123341</v>
      </c>
    </row>
    <row r="1449" spans="1:5" x14ac:dyDescent="0.3">
      <c r="A1449" s="101">
        <v>44546</v>
      </c>
      <c r="B1449" s="3">
        <f>'BETS.B-SE'!B1451</f>
        <v>50.5</v>
      </c>
      <c r="C1449" s="3">
        <f>'KIND-SE'!B1451</f>
        <v>98.5</v>
      </c>
      <c r="D1449" s="3">
        <f>'LEO-SE'!B1451</f>
        <v>32.619999999999997</v>
      </c>
      <c r="E1449" s="3">
        <f>'(OMXS30-OMX)'!B1451</f>
        <v>2311.0264436102898</v>
      </c>
    </row>
    <row r="1450" spans="1:5" x14ac:dyDescent="0.3">
      <c r="A1450" s="101">
        <v>44547</v>
      </c>
      <c r="B1450" s="3">
        <f>'BETS.B-SE'!B1452</f>
        <v>52.1</v>
      </c>
      <c r="C1450" s="3">
        <f>'KIND-SE'!B1452</f>
        <v>100.05</v>
      </c>
      <c r="D1450" s="3">
        <f>'LEO-SE'!B1452</f>
        <v>33.92</v>
      </c>
      <c r="E1450" s="3">
        <f>'(OMXS30-OMX)'!B1452</f>
        <v>2305.9193607785801</v>
      </c>
    </row>
    <row r="1451" spans="1:5" x14ac:dyDescent="0.3">
      <c r="A1451" s="101">
        <v>44550</v>
      </c>
      <c r="B1451" s="3">
        <f>'BETS.B-SE'!B1453</f>
        <v>51.55</v>
      </c>
      <c r="C1451" s="3">
        <f>'KIND-SE'!B1453</f>
        <v>99.94</v>
      </c>
      <c r="D1451" s="3">
        <f>'LEO-SE'!B1453</f>
        <v>33.32</v>
      </c>
      <c r="E1451" s="3">
        <f>'(OMXS30-OMX)'!B1453</f>
        <v>2285.7165656532802</v>
      </c>
    </row>
    <row r="1452" spans="1:5" x14ac:dyDescent="0.3">
      <c r="A1452" s="101">
        <v>44551</v>
      </c>
      <c r="B1452" s="3">
        <f>'BETS.B-SE'!B1454</f>
        <v>52.5</v>
      </c>
      <c r="C1452" s="3">
        <f>'KIND-SE'!B1454</f>
        <v>101.95</v>
      </c>
      <c r="D1452" s="3">
        <f>'LEO-SE'!B1454</f>
        <v>33.799999999999997</v>
      </c>
      <c r="E1452" s="3">
        <f>'(OMXS30-OMX)'!B1454</f>
        <v>2319.5210921284202</v>
      </c>
    </row>
    <row r="1453" spans="1:5" x14ac:dyDescent="0.3">
      <c r="A1453" s="101">
        <v>44552</v>
      </c>
      <c r="B1453" s="3">
        <f>'BETS.B-SE'!B1455</f>
        <v>52.1</v>
      </c>
      <c r="C1453" s="3">
        <f>'KIND-SE'!B1455</f>
        <v>104.95</v>
      </c>
      <c r="D1453" s="3">
        <f>'LEO-SE'!B1455</f>
        <v>34.119999999999997</v>
      </c>
      <c r="E1453" s="3">
        <f>'(OMXS30-OMX)'!B1455</f>
        <v>2334.8054908946401</v>
      </c>
    </row>
    <row r="1454" spans="1:5" x14ac:dyDescent="0.3">
      <c r="A1454" s="101">
        <v>44553</v>
      </c>
      <c r="B1454" s="3">
        <f>'BETS.B-SE'!B1456</f>
        <v>52.9</v>
      </c>
      <c r="C1454" s="3">
        <f>'KIND-SE'!B1456</f>
        <v>105.5</v>
      </c>
      <c r="D1454" s="3">
        <f>'LEO-SE'!B1456</f>
        <v>34.6</v>
      </c>
      <c r="E1454" s="3">
        <f>'(OMXS30-OMX)'!B1456</f>
        <v>2385.6271235161998</v>
      </c>
    </row>
    <row r="1455" spans="1:5" x14ac:dyDescent="0.3">
      <c r="A1455" s="101">
        <v>44557</v>
      </c>
      <c r="B1455" s="3">
        <f>'BETS.B-SE'!B1457</f>
        <v>53.8</v>
      </c>
      <c r="C1455" s="3">
        <f>'KIND-SE'!B1457</f>
        <v>108.1</v>
      </c>
      <c r="D1455" s="3">
        <f>'LEO-SE'!B1457</f>
        <v>35.14</v>
      </c>
      <c r="E1455" s="3">
        <f>'(OMXS30-OMX)'!B1457</f>
        <v>2406.61372887888</v>
      </c>
    </row>
    <row r="1456" spans="1:5" x14ac:dyDescent="0.3">
      <c r="A1456" s="101">
        <v>44558</v>
      </c>
      <c r="B1456" s="3">
        <f>'BETS.B-SE'!B1458</f>
        <v>53.1</v>
      </c>
      <c r="C1456" s="3">
        <f>'KIND-SE'!B1458</f>
        <v>107.95</v>
      </c>
      <c r="D1456" s="3">
        <f>'LEO-SE'!B1458</f>
        <v>34.619999999999997</v>
      </c>
      <c r="E1456" s="3">
        <f>'(OMXS30-OMX)'!B1458</f>
        <v>2420.4744702866001</v>
      </c>
    </row>
    <row r="1457" spans="1:5" x14ac:dyDescent="0.3">
      <c r="A1457" s="101">
        <v>44559</v>
      </c>
      <c r="B1457" s="3">
        <f>'BETS.B-SE'!B1459</f>
        <v>52.65</v>
      </c>
      <c r="C1457" s="3">
        <f>'KIND-SE'!B1459</f>
        <v>105.85</v>
      </c>
      <c r="D1457" s="3">
        <f>'LEO-SE'!B1459</f>
        <v>34.340000000000003</v>
      </c>
      <c r="E1457" s="3">
        <f>'(OMXS30-OMX)'!B1459</f>
        <v>2418.9042015546502</v>
      </c>
    </row>
    <row r="1458" spans="1:5" x14ac:dyDescent="0.3">
      <c r="A1458" s="101">
        <v>44560</v>
      </c>
      <c r="B1458" s="3">
        <f>'BETS.B-SE'!B1460</f>
        <v>54.65</v>
      </c>
      <c r="C1458" s="3">
        <f>'KIND-SE'!B1460</f>
        <v>107.7</v>
      </c>
      <c r="D1458" s="3">
        <f>'LEO-SE'!B1460</f>
        <v>35.04</v>
      </c>
      <c r="E1458" s="3">
        <f>'(OMXS30-OMX)'!B1460</f>
        <v>2419.7343871029502</v>
      </c>
    </row>
    <row r="1459" spans="1:5" x14ac:dyDescent="0.3">
      <c r="A1459" s="101">
        <v>44564</v>
      </c>
      <c r="B1459" s="3">
        <f>'BETS.B-SE'!B1461</f>
        <v>53.15</v>
      </c>
      <c r="C1459" s="3">
        <f>'KIND-SE'!B1461</f>
        <v>108.75</v>
      </c>
      <c r="D1459" s="3">
        <f>'LEO-SE'!B1461</f>
        <v>35.799999999999997</v>
      </c>
      <c r="E1459" s="3">
        <f>'(OMXS30-OMX)'!B1461</f>
        <v>2444.18859448484</v>
      </c>
    </row>
    <row r="1460" spans="1:5" x14ac:dyDescent="0.3">
      <c r="A1460" s="101">
        <v>44565</v>
      </c>
      <c r="B1460" s="3">
        <f>'BETS.B-SE'!B1462</f>
        <v>51.45</v>
      </c>
      <c r="C1460" s="3">
        <f>'KIND-SE'!B1462</f>
        <v>107.15</v>
      </c>
      <c r="D1460" s="3">
        <f>'LEO-SE'!B1462</f>
        <v>34.54</v>
      </c>
      <c r="E1460" s="3">
        <f>'(OMXS30-OMX)'!B1462</f>
        <v>2456.1715679745598</v>
      </c>
    </row>
    <row r="1461" spans="1:5" x14ac:dyDescent="0.3">
      <c r="A1461" s="101">
        <v>44566</v>
      </c>
      <c r="B1461" s="3">
        <f>'BETS.B-SE'!B1463</f>
        <v>51</v>
      </c>
      <c r="C1461" s="3">
        <f>'KIND-SE'!B1463</f>
        <v>109.1</v>
      </c>
      <c r="D1461" s="3">
        <f>'LEO-SE'!B1463</f>
        <v>34.4</v>
      </c>
      <c r="E1461" s="3">
        <f>'(OMXS30-OMX)'!B1463</f>
        <v>2442.8109529608901</v>
      </c>
    </row>
    <row r="1462" spans="1:5" x14ac:dyDescent="0.3">
      <c r="A1462" s="101">
        <v>44568</v>
      </c>
      <c r="B1462" s="3">
        <f>'BETS.B-SE'!B1464</f>
        <v>50</v>
      </c>
      <c r="C1462" s="3">
        <f>'KIND-SE'!B1464</f>
        <v>107.8</v>
      </c>
      <c r="D1462" s="3">
        <f>'LEO-SE'!B1464</f>
        <v>32.9</v>
      </c>
      <c r="E1462" s="3">
        <f>'(OMXS30-OMX)'!B1464</f>
        <v>2400.95207984023</v>
      </c>
    </row>
    <row r="1463" spans="1:5" x14ac:dyDescent="0.3">
      <c r="A1463" s="101">
        <v>44571</v>
      </c>
      <c r="B1463" s="3">
        <f>'BETS.B-SE'!B1465</f>
        <v>49.56</v>
      </c>
      <c r="C1463" s="3">
        <f>'KIND-SE'!B1465</f>
        <v>107.6</v>
      </c>
      <c r="D1463" s="3">
        <f>'LEO-SE'!B1465</f>
        <v>32.299999999999997</v>
      </c>
      <c r="E1463" s="3">
        <f>'(OMXS30-OMX)'!B1465</f>
        <v>2352.7330660780999</v>
      </c>
    </row>
    <row r="1464" spans="1:5" x14ac:dyDescent="0.3">
      <c r="A1464" s="101">
        <v>44572</v>
      </c>
      <c r="B1464" s="3">
        <f>'BETS.B-SE'!B1466</f>
        <v>51.95</v>
      </c>
      <c r="C1464" s="3">
        <f>'KIND-SE'!B1466</f>
        <v>108.2</v>
      </c>
      <c r="D1464" s="3">
        <f>'LEO-SE'!B1466</f>
        <v>33.04</v>
      </c>
      <c r="E1464" s="3">
        <f>'(OMXS30-OMX)'!B1466</f>
        <v>2379.1889880946001</v>
      </c>
    </row>
    <row r="1465" spans="1:5" x14ac:dyDescent="0.3">
      <c r="A1465" s="101">
        <v>44573</v>
      </c>
      <c r="B1465" s="3">
        <f>'BETS.B-SE'!B1467</f>
        <v>51.2</v>
      </c>
      <c r="C1465" s="3">
        <f>'KIND-SE'!B1467</f>
        <v>111.8</v>
      </c>
      <c r="D1465" s="3">
        <f>'LEO-SE'!B1467</f>
        <v>32.880000000000003</v>
      </c>
      <c r="E1465" s="3">
        <f>'(OMXS30-OMX)'!B1467</f>
        <v>2399.1757399138601</v>
      </c>
    </row>
    <row r="1466" spans="1:5" x14ac:dyDescent="0.3">
      <c r="A1466" s="101">
        <v>44574</v>
      </c>
      <c r="B1466" s="3">
        <f>'BETS.B-SE'!B1468</f>
        <v>51</v>
      </c>
      <c r="C1466" s="3">
        <f>'KIND-SE'!B1468</f>
        <v>110.3</v>
      </c>
      <c r="D1466" s="3">
        <f>'LEO-SE'!B1468</f>
        <v>33.32</v>
      </c>
      <c r="E1466" s="3">
        <f>'(OMXS30-OMX)'!B1468</f>
        <v>2397.9601711975602</v>
      </c>
    </row>
    <row r="1467" spans="1:5" x14ac:dyDescent="0.3">
      <c r="A1467" s="101">
        <v>44575</v>
      </c>
      <c r="B1467" s="3">
        <f>'BETS.B-SE'!B1469</f>
        <v>51.4</v>
      </c>
      <c r="C1467" s="3">
        <f>'KIND-SE'!B1469</f>
        <v>107.95</v>
      </c>
      <c r="D1467" s="3">
        <f>'LEO-SE'!B1469</f>
        <v>33.119999999999997</v>
      </c>
      <c r="E1467" s="3">
        <f>'(OMXS30-OMX)'!B1469</f>
        <v>2358.2907279149099</v>
      </c>
    </row>
    <row r="1468" spans="1:5" x14ac:dyDescent="0.3">
      <c r="A1468" s="101">
        <v>44578</v>
      </c>
      <c r="B1468" s="3">
        <f>'BETS.B-SE'!B1470</f>
        <v>50.25</v>
      </c>
      <c r="C1468" s="3">
        <f>'KIND-SE'!B1470</f>
        <v>107.75</v>
      </c>
      <c r="D1468" s="3">
        <f>'LEO-SE'!B1470</f>
        <v>32.76</v>
      </c>
      <c r="E1468" s="3">
        <f>'(OMXS30-OMX)'!B1470</f>
        <v>2363.1201608473598</v>
      </c>
    </row>
    <row r="1469" spans="1:5" x14ac:dyDescent="0.3">
      <c r="A1469" s="101">
        <v>44579</v>
      </c>
      <c r="B1469" s="3">
        <f>'BETS.B-SE'!B1471</f>
        <v>51.45</v>
      </c>
      <c r="C1469" s="3">
        <f>'KIND-SE'!B1471</f>
        <v>107.4</v>
      </c>
      <c r="D1469" s="3">
        <f>'LEO-SE'!B1471</f>
        <v>32.32</v>
      </c>
      <c r="E1469" s="3">
        <f>'(OMXS30-OMX)'!B1471</f>
        <v>2322.79630559202</v>
      </c>
    </row>
    <row r="1470" spans="1:5" x14ac:dyDescent="0.3">
      <c r="A1470" s="101">
        <v>44580</v>
      </c>
      <c r="B1470" s="3">
        <f>'BETS.B-SE'!B1472</f>
        <v>52.25</v>
      </c>
      <c r="C1470" s="3">
        <f>'KIND-SE'!B1472</f>
        <v>107.8</v>
      </c>
      <c r="D1470" s="3">
        <f>'LEO-SE'!B1472</f>
        <v>33.26</v>
      </c>
      <c r="E1470" s="3">
        <f>'(OMXS30-OMX)'!B1472</f>
        <v>2332.9578227084698</v>
      </c>
    </row>
    <row r="1471" spans="1:5" x14ac:dyDescent="0.3">
      <c r="A1471" s="101">
        <v>44581</v>
      </c>
      <c r="B1471" s="3">
        <f>'BETS.B-SE'!B1473</f>
        <v>52.8</v>
      </c>
      <c r="C1471" s="3">
        <f>'KIND-SE'!B1473</f>
        <v>111</v>
      </c>
      <c r="D1471" s="3">
        <f>'LEO-SE'!B1473</f>
        <v>33.840000000000003</v>
      </c>
      <c r="E1471" s="3">
        <f>'(OMXS30-OMX)'!B1473</f>
        <v>2354.5087383402802</v>
      </c>
    </row>
    <row r="1472" spans="1:5" x14ac:dyDescent="0.3">
      <c r="A1472" s="101">
        <v>44582</v>
      </c>
      <c r="B1472" s="3">
        <f>'BETS.B-SE'!B1474</f>
        <v>52.05</v>
      </c>
      <c r="C1472" s="3">
        <f>'KIND-SE'!B1474</f>
        <v>105.1</v>
      </c>
      <c r="D1472" s="3">
        <f>'LEO-SE'!B1474</f>
        <v>33.26</v>
      </c>
      <c r="E1472" s="3">
        <f>'(OMXS30-OMX)'!B1474</f>
        <v>2314.0624387716298</v>
      </c>
    </row>
    <row r="1473" spans="1:5" x14ac:dyDescent="0.3">
      <c r="A1473" s="101">
        <v>44585</v>
      </c>
      <c r="B1473" s="3">
        <f>'BETS.B-SE'!B1475</f>
        <v>48.96</v>
      </c>
      <c r="C1473" s="3">
        <f>'KIND-SE'!B1475</f>
        <v>101.2</v>
      </c>
      <c r="D1473" s="3">
        <f>'LEO-SE'!B1475</f>
        <v>31.5</v>
      </c>
      <c r="E1473" s="3">
        <f>'(OMXS30-OMX)'!B1475</f>
        <v>2223.9859193283501</v>
      </c>
    </row>
    <row r="1474" spans="1:5" x14ac:dyDescent="0.3">
      <c r="A1474" s="101">
        <v>44586</v>
      </c>
      <c r="B1474" s="3">
        <f>'BETS.B-SE'!B1476</f>
        <v>48.34</v>
      </c>
      <c r="C1474" s="3">
        <f>'KIND-SE'!B1476</f>
        <v>101</v>
      </c>
      <c r="D1474" s="3">
        <f>'LEO-SE'!B1476</f>
        <v>31.46</v>
      </c>
      <c r="E1474" s="3">
        <f>'(OMXS30-OMX)'!B1476</f>
        <v>2239.7235657781498</v>
      </c>
    </row>
    <row r="1475" spans="1:5" x14ac:dyDescent="0.3">
      <c r="A1475" s="101">
        <v>44587</v>
      </c>
      <c r="B1475" s="3">
        <f>'BETS.B-SE'!B1477</f>
        <v>49.04</v>
      </c>
      <c r="C1475" s="3">
        <f>'KIND-SE'!B1477</f>
        <v>102.95</v>
      </c>
      <c r="D1475" s="3">
        <f>'LEO-SE'!B1477</f>
        <v>32.119999999999997</v>
      </c>
      <c r="E1475" s="3">
        <f>'(OMXS30-OMX)'!B1477</f>
        <v>2286.11018358722</v>
      </c>
    </row>
    <row r="1476" spans="1:5" x14ac:dyDescent="0.3">
      <c r="A1476" s="101">
        <v>44588</v>
      </c>
      <c r="B1476" s="3">
        <f>'BETS.B-SE'!B1478</f>
        <v>48.8</v>
      </c>
      <c r="C1476" s="3">
        <f>'KIND-SE'!B1478</f>
        <v>104.15</v>
      </c>
      <c r="D1476" s="3">
        <f>'LEO-SE'!B1478</f>
        <v>31.78</v>
      </c>
      <c r="E1476" s="3">
        <f>'(OMXS30-OMX)'!B1478</f>
        <v>2270.12483236855</v>
      </c>
    </row>
    <row r="1477" spans="1:5" x14ac:dyDescent="0.3">
      <c r="A1477" s="101">
        <v>44589</v>
      </c>
      <c r="B1477" s="3">
        <f>'BETS.B-SE'!B1479</f>
        <v>50.3</v>
      </c>
      <c r="C1477" s="3">
        <f>'KIND-SE'!B1479</f>
        <v>105</v>
      </c>
      <c r="D1477" s="3">
        <f>'LEO-SE'!B1479</f>
        <v>33.020000000000003</v>
      </c>
      <c r="E1477" s="3">
        <f>'(OMXS30-OMX)'!B1479</f>
        <v>2266.82007783583</v>
      </c>
    </row>
    <row r="1478" spans="1:5" x14ac:dyDescent="0.3">
      <c r="A1478" s="101">
        <v>44592</v>
      </c>
      <c r="B1478" s="3">
        <f>'BETS.B-SE'!B1480</f>
        <v>51.7</v>
      </c>
      <c r="C1478" s="3">
        <f>'KIND-SE'!B1480</f>
        <v>107.05</v>
      </c>
      <c r="D1478" s="3">
        <f>'LEO-SE'!B1480</f>
        <v>33.74</v>
      </c>
      <c r="E1478" s="3">
        <f>'(OMXS30-OMX)'!B1480</f>
        <v>2290.1591683882998</v>
      </c>
    </row>
    <row r="1479" spans="1:5" x14ac:dyDescent="0.3">
      <c r="A1479" s="101">
        <v>44593</v>
      </c>
      <c r="B1479" s="3">
        <f>'BETS.B-SE'!B1481</f>
        <v>51.6</v>
      </c>
      <c r="C1479" s="3">
        <f>'KIND-SE'!B1481</f>
        <v>110.2</v>
      </c>
      <c r="D1479" s="3">
        <f>'LEO-SE'!B1481</f>
        <v>34.200000000000003</v>
      </c>
      <c r="E1479" s="3">
        <f>'(OMXS30-OMX)'!B1481</f>
        <v>2313.2017661339</v>
      </c>
    </row>
    <row r="1480" spans="1:5" x14ac:dyDescent="0.3">
      <c r="A1480" s="101">
        <v>44594</v>
      </c>
      <c r="B1480" s="3">
        <f>'BETS.B-SE'!B1482</f>
        <v>51</v>
      </c>
      <c r="C1480" s="3">
        <f>'KIND-SE'!B1482</f>
        <v>110.6</v>
      </c>
      <c r="D1480" s="3">
        <f>'LEO-SE'!B1482</f>
        <v>34.299999999999997</v>
      </c>
      <c r="E1480" s="3">
        <f>'(OMXS30-OMX)'!B1482</f>
        <v>2324.4772664873999</v>
      </c>
    </row>
    <row r="1481" spans="1:5" x14ac:dyDescent="0.3">
      <c r="A1481" s="101">
        <v>44595</v>
      </c>
      <c r="B1481" s="3">
        <f>'BETS.B-SE'!B1483</f>
        <v>49</v>
      </c>
      <c r="C1481" s="3">
        <f>'KIND-SE'!B1483</f>
        <v>106.3</v>
      </c>
      <c r="D1481" s="3">
        <f>'LEO-SE'!B1483</f>
        <v>33.979999999999997</v>
      </c>
      <c r="E1481" s="3">
        <f>'(OMXS30-OMX)'!B1483</f>
        <v>2277.6687713490001</v>
      </c>
    </row>
    <row r="1482" spans="1:5" x14ac:dyDescent="0.3">
      <c r="A1482" s="101">
        <v>44596</v>
      </c>
      <c r="B1482" s="3">
        <f>'BETS.B-SE'!B1484</f>
        <v>48.8</v>
      </c>
      <c r="C1482" s="3">
        <f>'KIND-SE'!B1484</f>
        <v>105.95</v>
      </c>
      <c r="D1482" s="3">
        <f>'LEO-SE'!B1484</f>
        <v>33.5</v>
      </c>
      <c r="E1482" s="3">
        <f>'(OMXS30-OMX)'!B1484</f>
        <v>2254.3020621411001</v>
      </c>
    </row>
    <row r="1483" spans="1:5" x14ac:dyDescent="0.3">
      <c r="A1483" s="101">
        <v>44599</v>
      </c>
      <c r="B1483" s="3">
        <f>'BETS.B-SE'!B1485</f>
        <v>51.05</v>
      </c>
      <c r="C1483" s="3">
        <f>'KIND-SE'!B1485</f>
        <v>108.4</v>
      </c>
      <c r="D1483" s="3">
        <f>'LEO-SE'!B1485</f>
        <v>35.18</v>
      </c>
      <c r="E1483" s="3">
        <f>'(OMXS30-OMX)'!B1485</f>
        <v>2278.6449358800101</v>
      </c>
    </row>
    <row r="1484" spans="1:5" x14ac:dyDescent="0.3">
      <c r="A1484" s="101">
        <v>44600</v>
      </c>
      <c r="B1484" s="3">
        <f>'BETS.B-SE'!B1486</f>
        <v>50.45</v>
      </c>
      <c r="C1484" s="3">
        <f>'KIND-SE'!B1486</f>
        <v>107.15</v>
      </c>
      <c r="D1484" s="3">
        <f>'LEO-SE'!B1486</f>
        <v>34.64</v>
      </c>
      <c r="E1484" s="3">
        <f>'(OMXS30-OMX)'!B1486</f>
        <v>2274.39765960356</v>
      </c>
    </row>
    <row r="1485" spans="1:5" x14ac:dyDescent="0.3">
      <c r="A1485" s="101">
        <v>44601</v>
      </c>
      <c r="B1485" s="3">
        <f>'BETS.B-SE'!B1487</f>
        <v>50.3</v>
      </c>
      <c r="C1485" s="3">
        <f>'KIND-SE'!B1487</f>
        <v>107</v>
      </c>
      <c r="D1485" s="3">
        <f>'LEO-SE'!B1487</f>
        <v>35.86</v>
      </c>
      <c r="E1485" s="3">
        <f>'(OMXS30-OMX)'!B1487</f>
        <v>2313.1412471788899</v>
      </c>
    </row>
    <row r="1486" spans="1:5" x14ac:dyDescent="0.3">
      <c r="A1486" s="101">
        <v>44602</v>
      </c>
      <c r="B1486" s="3">
        <f>'BETS.B-SE'!B1488</f>
        <v>57.5</v>
      </c>
      <c r="C1486" s="3">
        <f>'KIND-SE'!B1488</f>
        <v>108.4</v>
      </c>
      <c r="D1486" s="3">
        <f>'LEO-SE'!B1488</f>
        <v>36.92</v>
      </c>
      <c r="E1486" s="3">
        <f>'(OMXS30-OMX)'!B1488</f>
        <v>2314.26044883239</v>
      </c>
    </row>
    <row r="1487" spans="1:5" x14ac:dyDescent="0.3">
      <c r="A1487" s="101">
        <v>44603</v>
      </c>
      <c r="B1487" s="3">
        <f>'BETS.B-SE'!B1489</f>
        <v>57.85</v>
      </c>
      <c r="C1487" s="3">
        <f>'KIND-SE'!B1489</f>
        <v>109.05</v>
      </c>
      <c r="D1487" s="3">
        <f>'LEO-SE'!B1489</f>
        <v>36.42</v>
      </c>
      <c r="E1487" s="3">
        <f>'(OMXS30-OMX)'!B1489</f>
        <v>2293.77218584093</v>
      </c>
    </row>
    <row r="1488" spans="1:5" x14ac:dyDescent="0.3">
      <c r="A1488" s="101">
        <v>44606</v>
      </c>
      <c r="B1488" s="3">
        <f>'BETS.B-SE'!B1490</f>
        <v>55.3</v>
      </c>
      <c r="C1488" s="3">
        <f>'KIND-SE'!B1490</f>
        <v>103</v>
      </c>
      <c r="D1488" s="3">
        <f>'LEO-SE'!B1490</f>
        <v>34.46</v>
      </c>
      <c r="E1488" s="3">
        <f>'(OMXS30-OMX)'!B1490</f>
        <v>2240.9652858304298</v>
      </c>
    </row>
    <row r="1489" spans="1:5" x14ac:dyDescent="0.3">
      <c r="A1489" s="101">
        <v>44607</v>
      </c>
      <c r="B1489" s="3">
        <f>'BETS.B-SE'!B1491</f>
        <v>57.6</v>
      </c>
      <c r="C1489" s="3">
        <f>'KIND-SE'!B1491</f>
        <v>104.3</v>
      </c>
      <c r="D1489" s="3">
        <f>'LEO-SE'!B1491</f>
        <v>35.24</v>
      </c>
      <c r="E1489" s="3">
        <f>'(OMXS30-OMX)'!B1491</f>
        <v>2282.06242327059</v>
      </c>
    </row>
    <row r="1490" spans="1:5" x14ac:dyDescent="0.3">
      <c r="A1490" s="101">
        <v>44608</v>
      </c>
      <c r="B1490" s="3">
        <f>'BETS.B-SE'!B1492</f>
        <v>55.75</v>
      </c>
      <c r="C1490" s="3">
        <f>'KIND-SE'!B1492</f>
        <v>104.2</v>
      </c>
      <c r="D1490" s="3">
        <f>'LEO-SE'!B1492</f>
        <v>34.14</v>
      </c>
      <c r="E1490" s="3">
        <f>'(OMXS30-OMX)'!B1492</f>
        <v>2263.40519874047</v>
      </c>
    </row>
    <row r="1491" spans="1:5" x14ac:dyDescent="0.3">
      <c r="A1491" s="101">
        <v>44609</v>
      </c>
      <c r="B1491" s="3">
        <f>'BETS.B-SE'!B1493</f>
        <v>55.45</v>
      </c>
      <c r="C1491" s="3">
        <f>'KIND-SE'!B1493</f>
        <v>108.4</v>
      </c>
      <c r="D1491" s="3">
        <f>'LEO-SE'!B1493</f>
        <v>33.5</v>
      </c>
      <c r="E1491" s="3">
        <f>'(OMXS30-OMX)'!B1493</f>
        <v>2229.1470897397398</v>
      </c>
    </row>
    <row r="1492" spans="1:5" x14ac:dyDescent="0.3">
      <c r="A1492" s="101">
        <v>44610</v>
      </c>
      <c r="B1492" s="3">
        <f>'BETS.B-SE'!B1494</f>
        <v>53.75</v>
      </c>
      <c r="C1492" s="3">
        <f>'KIND-SE'!B1494</f>
        <v>103.3</v>
      </c>
      <c r="D1492" s="3">
        <f>'LEO-SE'!B1494</f>
        <v>33</v>
      </c>
      <c r="E1492" s="3">
        <f>'(OMXS30-OMX)'!B1494</f>
        <v>2197.7167256693401</v>
      </c>
    </row>
    <row r="1493" spans="1:5" x14ac:dyDescent="0.3">
      <c r="A1493" s="101">
        <v>44613</v>
      </c>
      <c r="B1493" s="3">
        <f>'BETS.B-SE'!B1495</f>
        <v>52.6</v>
      </c>
      <c r="C1493" s="3">
        <f>'KIND-SE'!B1495</f>
        <v>97.38</v>
      </c>
      <c r="D1493" s="3">
        <f>'LEO-SE'!B1495</f>
        <v>32.1</v>
      </c>
      <c r="E1493" s="3">
        <f>'(OMXS30-OMX)'!B1495</f>
        <v>2159.2999386176798</v>
      </c>
    </row>
    <row r="1494" spans="1:5" x14ac:dyDescent="0.3">
      <c r="A1494" s="101">
        <v>44614</v>
      </c>
      <c r="B1494" s="3">
        <f>'BETS.B-SE'!B1496</f>
        <v>55.9</v>
      </c>
      <c r="C1494" s="3">
        <f>'KIND-SE'!B1496</f>
        <v>101.4</v>
      </c>
      <c r="D1494" s="3">
        <f>'LEO-SE'!B1496</f>
        <v>33.5</v>
      </c>
      <c r="E1494" s="3">
        <f>'(OMXS30-OMX)'!B1496</f>
        <v>2157.9157539417001</v>
      </c>
    </row>
    <row r="1495" spans="1:5" x14ac:dyDescent="0.3">
      <c r="A1495" s="101">
        <v>44615</v>
      </c>
      <c r="B1495" s="3">
        <f>'BETS.B-SE'!B1497</f>
        <v>54.6</v>
      </c>
      <c r="C1495" s="3">
        <f>'KIND-SE'!B1497</f>
        <v>102.4</v>
      </c>
      <c r="D1495" s="3">
        <f>'LEO-SE'!B1497</f>
        <v>33.58</v>
      </c>
      <c r="E1495" s="3">
        <f>'(OMXS30-OMX)'!B1497</f>
        <v>2142.0287315767</v>
      </c>
    </row>
    <row r="1496" spans="1:5" x14ac:dyDescent="0.3">
      <c r="A1496" s="101">
        <v>44616</v>
      </c>
      <c r="B1496" s="3">
        <f>'BETS.B-SE'!B1498</f>
        <v>54.7</v>
      </c>
      <c r="C1496" s="3">
        <f>'KIND-SE'!B1498</f>
        <v>101.4</v>
      </c>
      <c r="D1496" s="3">
        <f>'LEO-SE'!B1498</f>
        <v>32.619999999999997</v>
      </c>
      <c r="E1496" s="3">
        <f>'(OMXS30-OMX)'!B1498</f>
        <v>2078.0625670070199</v>
      </c>
    </row>
    <row r="1497" spans="1:5" x14ac:dyDescent="0.3">
      <c r="A1497" s="101">
        <v>44617</v>
      </c>
      <c r="B1497" s="3">
        <f>'BETS.B-SE'!B1499</f>
        <v>54.65</v>
      </c>
      <c r="C1497" s="3">
        <f>'KIND-SE'!B1499</f>
        <v>101.2</v>
      </c>
      <c r="D1497" s="3">
        <f>'LEO-SE'!B1499</f>
        <v>33.020000000000003</v>
      </c>
      <c r="E1497" s="3">
        <f>'(OMXS30-OMX)'!B1499</f>
        <v>2141.52430467565</v>
      </c>
    </row>
    <row r="1498" spans="1:5" x14ac:dyDescent="0.3">
      <c r="A1498" s="101">
        <v>44620</v>
      </c>
      <c r="B1498" s="3">
        <f>'BETS.B-SE'!B1500</f>
        <v>56.45</v>
      </c>
      <c r="C1498" s="3">
        <f>'KIND-SE'!B1500</f>
        <v>105.25</v>
      </c>
      <c r="D1498" s="3">
        <f>'LEO-SE'!B1500</f>
        <v>33.64</v>
      </c>
      <c r="E1498" s="3">
        <f>'(OMXS30-OMX)'!B1500</f>
        <v>2134.0728417120799</v>
      </c>
    </row>
    <row r="1499" spans="1:5" x14ac:dyDescent="0.3">
      <c r="A1499" s="101">
        <v>44621</v>
      </c>
      <c r="B1499" s="3">
        <f>'BETS.B-SE'!B1501</f>
        <v>53.95</v>
      </c>
      <c r="C1499" s="3">
        <f>'KIND-SE'!B1501</f>
        <v>99</v>
      </c>
      <c r="D1499" s="3">
        <f>'LEO-SE'!B1501</f>
        <v>32.5</v>
      </c>
      <c r="E1499" s="3">
        <f>'(OMXS30-OMX)'!B1501</f>
        <v>2084.93255074647</v>
      </c>
    </row>
    <row r="1500" spans="1:5" x14ac:dyDescent="0.3">
      <c r="A1500" s="101">
        <v>44622</v>
      </c>
      <c r="B1500" s="3">
        <f>'BETS.B-SE'!B1502</f>
        <v>53.25</v>
      </c>
      <c r="C1500" s="3">
        <f>'KIND-SE'!B1502</f>
        <v>98.44</v>
      </c>
      <c r="D1500" s="3">
        <f>'LEO-SE'!B1502</f>
        <v>32</v>
      </c>
      <c r="E1500" s="3">
        <f>'(OMXS30-OMX)'!B1502</f>
        <v>2096.5335961697001</v>
      </c>
    </row>
    <row r="1501" spans="1:5" x14ac:dyDescent="0.3">
      <c r="A1501" s="101">
        <v>44623</v>
      </c>
      <c r="B1501" s="3">
        <f>'BETS.B-SE'!B1503</f>
        <v>52.55</v>
      </c>
      <c r="C1501" s="3">
        <f>'KIND-SE'!B1503</f>
        <v>94.32</v>
      </c>
      <c r="D1501" s="3">
        <f>'LEO-SE'!B1503</f>
        <v>31.38</v>
      </c>
      <c r="E1501" s="3">
        <f>'(OMXS30-OMX)'!B1503</f>
        <v>2048.51101754721</v>
      </c>
    </row>
    <row r="1502" spans="1:5" x14ac:dyDescent="0.3">
      <c r="A1502" s="101">
        <v>44624</v>
      </c>
      <c r="B1502" s="3">
        <f>'BETS.B-SE'!B1504</f>
        <v>50.5</v>
      </c>
      <c r="C1502" s="3">
        <f>'KIND-SE'!B1504</f>
        <v>93.92</v>
      </c>
      <c r="D1502" s="3">
        <f>'LEO-SE'!B1504</f>
        <v>31.12</v>
      </c>
      <c r="E1502" s="3">
        <f>'(OMXS30-OMX)'!B1504</f>
        <v>1985.5414497279201</v>
      </c>
    </row>
    <row r="1503" spans="1:5" x14ac:dyDescent="0.3">
      <c r="A1503" s="101">
        <v>44627</v>
      </c>
      <c r="B1503" s="3">
        <f>'BETS.B-SE'!B1505</f>
        <v>51.85</v>
      </c>
      <c r="C1503" s="3">
        <f>'KIND-SE'!B1505</f>
        <v>92.2</v>
      </c>
      <c r="D1503" s="3">
        <f>'LEO-SE'!B1505</f>
        <v>31.2</v>
      </c>
      <c r="E1503" s="3">
        <f>'(OMXS30-OMX)'!B1505</f>
        <v>1980.3508031168001</v>
      </c>
    </row>
    <row r="1504" spans="1:5" x14ac:dyDescent="0.3">
      <c r="A1504" s="101">
        <v>44628</v>
      </c>
      <c r="B1504" s="3">
        <f>'BETS.B-SE'!B1506</f>
        <v>51.8</v>
      </c>
      <c r="C1504" s="3">
        <f>'KIND-SE'!B1506</f>
        <v>90.5</v>
      </c>
      <c r="D1504" s="3">
        <f>'LEO-SE'!B1506</f>
        <v>31.66</v>
      </c>
      <c r="E1504" s="3">
        <f>'(OMXS30-OMX)'!B1506</f>
        <v>1972.0428884816999</v>
      </c>
    </row>
    <row r="1505" spans="1:5" x14ac:dyDescent="0.3">
      <c r="A1505" s="101">
        <v>44629</v>
      </c>
      <c r="B1505" s="3">
        <f>'BETS.B-SE'!B1507</f>
        <v>53.5</v>
      </c>
      <c r="C1505" s="3">
        <f>'KIND-SE'!B1507</f>
        <v>95.32</v>
      </c>
      <c r="D1505" s="3">
        <f>'LEO-SE'!B1507</f>
        <v>33.58</v>
      </c>
      <c r="E1505" s="3">
        <f>'(OMXS30-OMX)'!B1507</f>
        <v>2041.6150578468701</v>
      </c>
    </row>
    <row r="1506" spans="1:5" x14ac:dyDescent="0.3">
      <c r="A1506" s="101">
        <v>44630</v>
      </c>
      <c r="B1506" s="3">
        <f>'BETS.B-SE'!B1508</f>
        <v>53.8</v>
      </c>
      <c r="C1506" s="3">
        <f>'KIND-SE'!B1508</f>
        <v>93.06</v>
      </c>
      <c r="D1506" s="3">
        <f>'LEO-SE'!B1508</f>
        <v>34</v>
      </c>
      <c r="E1506" s="3">
        <f>'(OMXS30-OMX)'!B1508</f>
        <v>2038.9228464467501</v>
      </c>
    </row>
    <row r="1507" spans="1:5" x14ac:dyDescent="0.3">
      <c r="A1507" s="101">
        <v>44631</v>
      </c>
      <c r="B1507" s="3">
        <f>'BETS.B-SE'!B1509</f>
        <v>53.8</v>
      </c>
      <c r="C1507" s="3">
        <f>'KIND-SE'!B1509</f>
        <v>94</v>
      </c>
      <c r="D1507" s="3">
        <f>'LEO-SE'!B1509</f>
        <v>35.159999999999997</v>
      </c>
      <c r="E1507" s="3">
        <f>'(OMXS30-OMX)'!B1509</f>
        <v>2070.7973034688498</v>
      </c>
    </row>
    <row r="1508" spans="1:5" x14ac:dyDescent="0.3">
      <c r="A1508" s="101">
        <v>44634</v>
      </c>
      <c r="B1508" s="3">
        <f>'BETS.B-SE'!B1510</f>
        <v>53.75</v>
      </c>
      <c r="C1508" s="3">
        <f>'KIND-SE'!B1510</f>
        <v>94.46</v>
      </c>
      <c r="D1508" s="3">
        <f>'LEO-SE'!B1510</f>
        <v>34.479999999999997</v>
      </c>
      <c r="E1508" s="3">
        <f>'(OMXS30-OMX)'!B1510</f>
        <v>2096.4401320882798</v>
      </c>
    </row>
    <row r="1509" spans="1:5" x14ac:dyDescent="0.3">
      <c r="A1509" s="101">
        <v>44635</v>
      </c>
      <c r="B1509" s="3">
        <f>'BETS.B-SE'!B1511</f>
        <v>53.95</v>
      </c>
      <c r="C1509" s="3">
        <f>'KIND-SE'!B1511</f>
        <v>95.24</v>
      </c>
      <c r="D1509" s="3">
        <f>'LEO-SE'!B1511</f>
        <v>34.54</v>
      </c>
      <c r="E1509" s="3">
        <f>'(OMXS30-OMX)'!B1511</f>
        <v>2085.0830739053599</v>
      </c>
    </row>
    <row r="1510" spans="1:5" x14ac:dyDescent="0.3">
      <c r="A1510" s="101">
        <v>44636</v>
      </c>
      <c r="B1510" s="3">
        <f>'BETS.B-SE'!B1512</f>
        <v>56.25</v>
      </c>
      <c r="C1510" s="3">
        <f>'KIND-SE'!B1512</f>
        <v>101.1</v>
      </c>
      <c r="D1510" s="3">
        <f>'LEO-SE'!B1512</f>
        <v>35.76</v>
      </c>
      <c r="E1510" s="3">
        <f>'(OMXS30-OMX)'!B1512</f>
        <v>2167.1540037571699</v>
      </c>
    </row>
    <row r="1511" spans="1:5" x14ac:dyDescent="0.3">
      <c r="A1511" s="101">
        <v>44637</v>
      </c>
      <c r="B1511" s="3">
        <f>'BETS.B-SE'!B1513</f>
        <v>55.35</v>
      </c>
      <c r="C1511" s="3">
        <f>'KIND-SE'!B1513</f>
        <v>102.3</v>
      </c>
      <c r="D1511" s="3">
        <f>'LEO-SE'!B1513</f>
        <v>35.5</v>
      </c>
      <c r="E1511" s="3">
        <f>'(OMXS30-OMX)'!B1513</f>
        <v>2159.0008657825701</v>
      </c>
    </row>
    <row r="1512" spans="1:5" x14ac:dyDescent="0.3">
      <c r="A1512" s="101">
        <v>44638</v>
      </c>
      <c r="B1512" s="3">
        <f>'BETS.B-SE'!B1514</f>
        <v>56.85</v>
      </c>
      <c r="C1512" s="3">
        <f>'KIND-SE'!B1514</f>
        <v>103.7</v>
      </c>
      <c r="D1512" s="3">
        <f>'LEO-SE'!B1514</f>
        <v>36.380000000000003</v>
      </c>
      <c r="E1512" s="3">
        <f>'(OMXS30-OMX)'!B1514</f>
        <v>2178.82507986768</v>
      </c>
    </row>
    <row r="1513" spans="1:5" x14ac:dyDescent="0.3">
      <c r="A1513" s="101">
        <v>44641</v>
      </c>
      <c r="B1513" s="3">
        <f>'BETS.B-SE'!B1515</f>
        <v>56.2</v>
      </c>
      <c r="C1513" s="3">
        <f>'KIND-SE'!B1515</f>
        <v>103.2</v>
      </c>
      <c r="D1513" s="3">
        <f>'LEO-SE'!B1515</f>
        <v>36.24</v>
      </c>
      <c r="E1513" s="3">
        <f>'(OMXS30-OMX)'!B1515</f>
        <v>2181.0471667766801</v>
      </c>
    </row>
    <row r="1514" spans="1:5" x14ac:dyDescent="0.3">
      <c r="A1514" s="101">
        <v>44642</v>
      </c>
      <c r="B1514" s="3">
        <f>'BETS.B-SE'!B1516</f>
        <v>56.55</v>
      </c>
      <c r="C1514" s="3">
        <f>'KIND-SE'!B1516</f>
        <v>103.95</v>
      </c>
      <c r="D1514" s="3">
        <f>'LEO-SE'!B1516</f>
        <v>36.74</v>
      </c>
      <c r="E1514" s="3">
        <f>'(OMXS30-OMX)'!B1516</f>
        <v>2182.7768464206702</v>
      </c>
    </row>
    <row r="1515" spans="1:5" x14ac:dyDescent="0.3">
      <c r="A1515" s="101">
        <v>44643</v>
      </c>
      <c r="B1515" s="3">
        <f>'BETS.B-SE'!B1517</f>
        <v>55.9</v>
      </c>
      <c r="C1515" s="3">
        <f>'KIND-SE'!B1517</f>
        <v>103.5</v>
      </c>
      <c r="D1515" s="3">
        <f>'LEO-SE'!B1517</f>
        <v>36.68</v>
      </c>
      <c r="E1515" s="3">
        <f>'(OMXS30-OMX)'!B1517</f>
        <v>2155.6418021549698</v>
      </c>
    </row>
    <row r="1516" spans="1:5" x14ac:dyDescent="0.3">
      <c r="A1516" s="101">
        <v>44644</v>
      </c>
      <c r="B1516" s="3">
        <f>'BETS.B-SE'!B1518</f>
        <v>55.55</v>
      </c>
      <c r="C1516" s="3">
        <f>'KIND-SE'!B1518</f>
        <v>102.65</v>
      </c>
      <c r="D1516" s="3">
        <f>'LEO-SE'!B1518</f>
        <v>36.32</v>
      </c>
      <c r="E1516" s="3">
        <f>'(OMXS30-OMX)'!B1518</f>
        <v>2134.1645884179602</v>
      </c>
    </row>
    <row r="1517" spans="1:5" x14ac:dyDescent="0.3">
      <c r="A1517" s="101">
        <v>44645</v>
      </c>
      <c r="B1517" s="3">
        <f>'BETS.B-SE'!B1519</f>
        <v>56.8</v>
      </c>
      <c r="C1517" s="3">
        <f>'KIND-SE'!B1519</f>
        <v>102.95</v>
      </c>
      <c r="D1517" s="3">
        <f>'LEO-SE'!B1519</f>
        <v>36.6</v>
      </c>
      <c r="E1517" s="3">
        <f>'(OMXS30-OMX)'!B1519</f>
        <v>2106.5200277343301</v>
      </c>
    </row>
    <row r="1518" spans="1:5" x14ac:dyDescent="0.3">
      <c r="A1518" s="101">
        <v>44648</v>
      </c>
      <c r="B1518" s="3">
        <f>'BETS.B-SE'!B1520</f>
        <v>56.8</v>
      </c>
      <c r="C1518" s="3">
        <f>'KIND-SE'!B1520</f>
        <v>103</v>
      </c>
      <c r="D1518" s="3">
        <f>'LEO-SE'!B1520</f>
        <v>36.74</v>
      </c>
      <c r="E1518" s="3">
        <f>'(OMXS30-OMX)'!B1520</f>
        <v>2124.9312693634602</v>
      </c>
    </row>
    <row r="1519" spans="1:5" x14ac:dyDescent="0.3">
      <c r="A1519" s="101">
        <v>44649</v>
      </c>
      <c r="B1519" s="3">
        <f>'BETS.B-SE'!B1521</f>
        <v>58</v>
      </c>
      <c r="C1519" s="3">
        <f>'KIND-SE'!B1521</f>
        <v>105.35</v>
      </c>
      <c r="D1519" s="3">
        <f>'LEO-SE'!B1521</f>
        <v>37.380000000000003</v>
      </c>
      <c r="E1519" s="3">
        <f>'(OMXS30-OMX)'!B1521</f>
        <v>2154.3757082788302</v>
      </c>
    </row>
    <row r="1520" spans="1:5" x14ac:dyDescent="0.3">
      <c r="A1520" s="101">
        <v>44650</v>
      </c>
      <c r="B1520" s="3">
        <f>'BETS.B-SE'!B1522</f>
        <v>57.15</v>
      </c>
      <c r="C1520" s="3">
        <f>'KIND-SE'!B1522</f>
        <v>104</v>
      </c>
      <c r="D1520" s="3">
        <f>'LEO-SE'!B1522</f>
        <v>37.659999999999997</v>
      </c>
      <c r="E1520" s="3">
        <f>'(OMXS30-OMX)'!B1522</f>
        <v>2130.3002609029099</v>
      </c>
    </row>
    <row r="1521" spans="1:5" x14ac:dyDescent="0.3">
      <c r="A1521" s="101">
        <v>44651</v>
      </c>
      <c r="B1521" s="3">
        <f>'BETS.B-SE'!B1523</f>
        <v>57.25</v>
      </c>
      <c r="C1521" s="3">
        <f>'KIND-SE'!B1523</f>
        <v>103.2</v>
      </c>
      <c r="D1521" s="3">
        <f>'LEO-SE'!B1523</f>
        <v>37.9</v>
      </c>
      <c r="E1521" s="3">
        <f>'(OMXS30-OMX)'!B1523</f>
        <v>2095.1727072344902</v>
      </c>
    </row>
    <row r="1522" spans="1:5" x14ac:dyDescent="0.3">
      <c r="A1522" s="101">
        <v>44652</v>
      </c>
      <c r="B1522" s="3">
        <f>'BETS.B-SE'!B1524</f>
        <v>58.48</v>
      </c>
      <c r="C1522" s="3">
        <f>'KIND-SE'!B1524</f>
        <v>104.5</v>
      </c>
      <c r="D1522" s="3">
        <f>'LEO-SE'!B1524</f>
        <v>38.200000000000003</v>
      </c>
      <c r="E1522" s="3">
        <f>'(OMXS30-OMX)'!B1524</f>
        <v>2119.6154962235801</v>
      </c>
    </row>
    <row r="1523" spans="1:5" x14ac:dyDescent="0.3">
      <c r="A1523" s="101">
        <v>44655</v>
      </c>
      <c r="B1523" s="3">
        <f>'BETS.B-SE'!B1525</f>
        <v>58.76</v>
      </c>
      <c r="C1523" s="3">
        <f>'KIND-SE'!B1525</f>
        <v>107.1</v>
      </c>
      <c r="D1523" s="3">
        <f>'LEO-SE'!B1525</f>
        <v>38.76</v>
      </c>
      <c r="E1523" s="3">
        <f>'(OMXS30-OMX)'!B1525</f>
        <v>2136.4423303746298</v>
      </c>
    </row>
    <row r="1524" spans="1:5" x14ac:dyDescent="0.3">
      <c r="A1524" s="101">
        <v>44656</v>
      </c>
      <c r="B1524" s="3">
        <f>'BETS.B-SE'!B1526</f>
        <v>60.12</v>
      </c>
      <c r="C1524" s="3">
        <f>'KIND-SE'!B1526</f>
        <v>105.5</v>
      </c>
      <c r="D1524" s="3">
        <f>'LEO-SE'!B1526</f>
        <v>39.1</v>
      </c>
      <c r="E1524" s="3">
        <f>'(OMXS30-OMX)'!B1526</f>
        <v>2132.52309789021</v>
      </c>
    </row>
    <row r="1525" spans="1:5" x14ac:dyDescent="0.3">
      <c r="A1525" s="101">
        <v>44657</v>
      </c>
      <c r="B1525" s="3">
        <f>'BETS.B-SE'!B1527</f>
        <v>58.52</v>
      </c>
      <c r="C1525" s="3">
        <f>'KIND-SE'!B1527</f>
        <v>104.5</v>
      </c>
      <c r="D1525" s="3">
        <f>'LEO-SE'!B1527</f>
        <v>39.159999999999997</v>
      </c>
      <c r="E1525" s="3">
        <f>'(OMXS30-OMX)'!B1527</f>
        <v>2101.2100667396498</v>
      </c>
    </row>
    <row r="1526" spans="1:5" x14ac:dyDescent="0.3">
      <c r="A1526" s="101">
        <v>44658</v>
      </c>
      <c r="B1526" s="3">
        <f>'BETS.B-SE'!B1528</f>
        <v>59</v>
      </c>
      <c r="C1526" s="3">
        <f>'KIND-SE'!B1528</f>
        <v>105.25</v>
      </c>
      <c r="D1526" s="3">
        <f>'LEO-SE'!B1528</f>
        <v>38.799999999999997</v>
      </c>
      <c r="E1526" s="3">
        <f>'(OMXS30-OMX)'!B1528</f>
        <v>2108.03542618445</v>
      </c>
    </row>
    <row r="1527" spans="1:5" x14ac:dyDescent="0.3">
      <c r="A1527" s="101">
        <v>44659</v>
      </c>
      <c r="B1527" s="3">
        <f>'BETS.B-SE'!B1529</f>
        <v>56.76</v>
      </c>
      <c r="C1527" s="3">
        <f>'KIND-SE'!B1529</f>
        <v>91.1</v>
      </c>
      <c r="D1527" s="3">
        <f>'LEO-SE'!B1529</f>
        <v>38.119999999999997</v>
      </c>
      <c r="E1527" s="3">
        <f>'(OMXS30-OMX)'!B1529</f>
        <v>2131.8621647920399</v>
      </c>
    </row>
    <row r="1528" spans="1:5" x14ac:dyDescent="0.3">
      <c r="B1528" s="3"/>
      <c r="C1528" s="3"/>
      <c r="D1528" s="3"/>
      <c r="E1528" s="3"/>
    </row>
    <row r="1529" spans="1:5" x14ac:dyDescent="0.3">
      <c r="B1529" s="3"/>
      <c r="C1529" s="3"/>
      <c r="D1529" s="3"/>
      <c r="E1529" s="3"/>
    </row>
    <row r="1530" spans="1:5" x14ac:dyDescent="0.3">
      <c r="B1530" s="3"/>
      <c r="C1530" s="3"/>
      <c r="D1530" s="3"/>
      <c r="E1530" s="3"/>
    </row>
    <row r="1531" spans="1:5" x14ac:dyDescent="0.3">
      <c r="B1531" s="3"/>
      <c r="C1531" s="3"/>
      <c r="D1531" s="3"/>
      <c r="E1531" s="3"/>
    </row>
    <row r="1532" spans="1:5" x14ac:dyDescent="0.3">
      <c r="B1532" s="3"/>
      <c r="C1532" s="3"/>
      <c r="D1532" s="3"/>
      <c r="E1532" s="3"/>
    </row>
    <row r="1533" spans="1:5" x14ac:dyDescent="0.3">
      <c r="B1533" s="3"/>
      <c r="C1533" s="3"/>
      <c r="D1533" s="3"/>
      <c r="E1533" s="3"/>
    </row>
    <row r="1534" spans="1:5" x14ac:dyDescent="0.3">
      <c r="B1534" s="3"/>
      <c r="C1534" s="3"/>
      <c r="D1534" s="3"/>
      <c r="E1534" s="3"/>
    </row>
    <row r="1535" spans="1:5" x14ac:dyDescent="0.3">
      <c r="B1535" s="3"/>
      <c r="C1535" s="3"/>
      <c r="D1535" s="3"/>
      <c r="E1535" s="3"/>
    </row>
    <row r="1536" spans="1:5" x14ac:dyDescent="0.3">
      <c r="B1536" s="3"/>
      <c r="C1536" s="3"/>
      <c r="D1536" s="3"/>
      <c r="E1536" s="3"/>
    </row>
    <row r="1537" spans="2:5" x14ac:dyDescent="0.3">
      <c r="B1537" s="3"/>
      <c r="C1537" s="3"/>
      <c r="D1537" s="3"/>
      <c r="E1537" s="3"/>
    </row>
    <row r="1538" spans="2:5" x14ac:dyDescent="0.3">
      <c r="B1538" s="3"/>
      <c r="C1538" s="3"/>
      <c r="D1538" s="3"/>
      <c r="E1538" s="3"/>
    </row>
    <row r="1539" spans="2:5" x14ac:dyDescent="0.3">
      <c r="B1539" s="3"/>
      <c r="C1539" s="3"/>
      <c r="D1539" s="3"/>
      <c r="E1539" s="3"/>
    </row>
    <row r="1540" spans="2:5" x14ac:dyDescent="0.3">
      <c r="B1540" s="3"/>
      <c r="C1540" s="3"/>
      <c r="D1540" s="3"/>
      <c r="E1540" s="3"/>
    </row>
    <row r="1541" spans="2:5" x14ac:dyDescent="0.3">
      <c r="B1541" s="3"/>
      <c r="C1541" s="3"/>
      <c r="D1541" s="3"/>
      <c r="E1541" s="3"/>
    </row>
    <row r="1542" spans="2:5" x14ac:dyDescent="0.3">
      <c r="B1542" s="3"/>
      <c r="C1542" s="3"/>
      <c r="D1542" s="3"/>
      <c r="E1542" s="3"/>
    </row>
    <row r="1543" spans="2:5" x14ac:dyDescent="0.3">
      <c r="B1543" s="3"/>
      <c r="C1543" s="3"/>
      <c r="D1543" s="3"/>
      <c r="E1543" s="3"/>
    </row>
    <row r="1544" spans="2:5" x14ac:dyDescent="0.3">
      <c r="B1544" s="3"/>
      <c r="C1544" s="3"/>
      <c r="D1544" s="3"/>
      <c r="E1544" s="3"/>
    </row>
    <row r="1545" spans="2:5" x14ac:dyDescent="0.3">
      <c r="B1545" s="3"/>
      <c r="C1545" s="3"/>
      <c r="D1545" s="3"/>
      <c r="E1545" s="3"/>
    </row>
    <row r="1546" spans="2:5" x14ac:dyDescent="0.3">
      <c r="B1546" s="3"/>
      <c r="C1546" s="3"/>
      <c r="D1546" s="3"/>
      <c r="E1546" s="3"/>
    </row>
    <row r="1547" spans="2:5" x14ac:dyDescent="0.3">
      <c r="B1547" s="3"/>
      <c r="C1547" s="3"/>
      <c r="D1547" s="3"/>
      <c r="E1547" s="3"/>
    </row>
    <row r="1548" spans="2:5" x14ac:dyDescent="0.3">
      <c r="B1548" s="3"/>
      <c r="C1548" s="3"/>
      <c r="D1548" s="3"/>
      <c r="E1548" s="3"/>
    </row>
    <row r="1549" spans="2:5" x14ac:dyDescent="0.3">
      <c r="B1549" s="3"/>
      <c r="C1549" s="3"/>
      <c r="D1549" s="3"/>
      <c r="E1549" s="3"/>
    </row>
    <row r="1550" spans="2:5" x14ac:dyDescent="0.3">
      <c r="B1550" s="3"/>
      <c r="C1550" s="3"/>
      <c r="D1550" s="3"/>
      <c r="E1550" s="3"/>
    </row>
    <row r="1551" spans="2:5" x14ac:dyDescent="0.3">
      <c r="B1551" s="3"/>
      <c r="C1551" s="3"/>
      <c r="D1551" s="3"/>
      <c r="E1551" s="3"/>
    </row>
    <row r="1552" spans="2:5" x14ac:dyDescent="0.3">
      <c r="B1552" s="3"/>
      <c r="C1552" s="3"/>
      <c r="D1552" s="3"/>
      <c r="E1552" s="3"/>
    </row>
    <row r="1553" spans="2:5" x14ac:dyDescent="0.3">
      <c r="B1553" s="3"/>
      <c r="C1553" s="3"/>
      <c r="D1553" s="3"/>
      <c r="E1553" s="3"/>
    </row>
    <row r="1554" spans="2:5" x14ac:dyDescent="0.3">
      <c r="B1554" s="3"/>
      <c r="C1554" s="3"/>
      <c r="D1554" s="3"/>
      <c r="E1554" s="3"/>
    </row>
    <row r="1555" spans="2:5" x14ac:dyDescent="0.3">
      <c r="B1555" s="3"/>
      <c r="C1555" s="3"/>
      <c r="D1555" s="3"/>
      <c r="E1555" s="3"/>
    </row>
    <row r="1556" spans="2:5" x14ac:dyDescent="0.3">
      <c r="B1556" s="3"/>
      <c r="C1556" s="3"/>
      <c r="D1556" s="3"/>
      <c r="E1556" s="3"/>
    </row>
    <row r="1557" spans="2:5" x14ac:dyDescent="0.3">
      <c r="B1557" s="3"/>
      <c r="C1557" s="3"/>
      <c r="D1557" s="3"/>
      <c r="E1557" s="3"/>
    </row>
    <row r="1558" spans="2:5" x14ac:dyDescent="0.3">
      <c r="B1558" s="3"/>
      <c r="C1558" s="3"/>
      <c r="D1558" s="3"/>
      <c r="E1558" s="3"/>
    </row>
    <row r="1559" spans="2:5" x14ac:dyDescent="0.3">
      <c r="B1559" s="3"/>
      <c r="C1559" s="3"/>
      <c r="D1559" s="3"/>
      <c r="E1559" s="3"/>
    </row>
    <row r="1560" spans="2:5" x14ac:dyDescent="0.3">
      <c r="B1560" s="3"/>
      <c r="C1560" s="3"/>
      <c r="D1560" s="3"/>
      <c r="E1560" s="3"/>
    </row>
    <row r="1561" spans="2:5" x14ac:dyDescent="0.3">
      <c r="B1561" s="3"/>
      <c r="C1561" s="3"/>
      <c r="D1561" s="3"/>
      <c r="E1561" s="3"/>
    </row>
    <row r="1562" spans="2:5" x14ac:dyDescent="0.3">
      <c r="B1562" s="3"/>
      <c r="C1562" s="3"/>
      <c r="D1562" s="3"/>
      <c r="E1562" s="3"/>
    </row>
    <row r="1563" spans="2:5" x14ac:dyDescent="0.3">
      <c r="B1563" s="3"/>
      <c r="C1563" s="3"/>
      <c r="D1563" s="3"/>
      <c r="E1563" s="3"/>
    </row>
    <row r="1564" spans="2:5" x14ac:dyDescent="0.3">
      <c r="B1564" s="3"/>
      <c r="C1564" s="3"/>
      <c r="D1564" s="3"/>
      <c r="E1564" s="3"/>
    </row>
    <row r="1565" spans="2:5" x14ac:dyDescent="0.3">
      <c r="B1565" s="3"/>
      <c r="C1565" s="3"/>
      <c r="D1565" s="3"/>
      <c r="E1565" s="3"/>
    </row>
    <row r="1566" spans="2:5" x14ac:dyDescent="0.3">
      <c r="B1566" s="3"/>
      <c r="C1566" s="3"/>
      <c r="D1566" s="3"/>
      <c r="E1566" s="3"/>
    </row>
    <row r="1567" spans="2:5" x14ac:dyDescent="0.3">
      <c r="B1567" s="3"/>
      <c r="C1567" s="3"/>
      <c r="D1567" s="3"/>
      <c r="E1567" s="3"/>
    </row>
    <row r="1568" spans="2:5" x14ac:dyDescent="0.3">
      <c r="B1568" s="3"/>
      <c r="C1568" s="3"/>
      <c r="D1568" s="3"/>
      <c r="E1568" s="3"/>
    </row>
    <row r="1569" spans="2:5" x14ac:dyDescent="0.3">
      <c r="B1569" s="3"/>
      <c r="C1569" s="3"/>
      <c r="D1569" s="3"/>
      <c r="E1569" s="3"/>
    </row>
    <row r="1570" spans="2:5" x14ac:dyDescent="0.3">
      <c r="B1570" s="3"/>
      <c r="C1570" s="3"/>
      <c r="D1570" s="3"/>
      <c r="E1570" s="3"/>
    </row>
    <row r="1571" spans="2:5" x14ac:dyDescent="0.3">
      <c r="B1571" s="3"/>
      <c r="C1571" s="3"/>
      <c r="D1571" s="3"/>
      <c r="E1571" s="3"/>
    </row>
    <row r="1572" spans="2:5" x14ac:dyDescent="0.3">
      <c r="B1572" s="3"/>
      <c r="C1572" s="3"/>
      <c r="D1572" s="3"/>
      <c r="E1572" s="3"/>
    </row>
    <row r="1573" spans="2:5" x14ac:dyDescent="0.3">
      <c r="B1573" s="3"/>
      <c r="C1573" s="3"/>
      <c r="D1573" s="3"/>
      <c r="E1573" s="3"/>
    </row>
    <row r="1574" spans="2:5" x14ac:dyDescent="0.3">
      <c r="B1574" s="3"/>
      <c r="C1574" s="3"/>
      <c r="D1574" s="3"/>
      <c r="E1574" s="3"/>
    </row>
    <row r="1575" spans="2:5" x14ac:dyDescent="0.3">
      <c r="B1575" s="3"/>
      <c r="C1575" s="3"/>
      <c r="D1575" s="3"/>
      <c r="E1575" s="3"/>
    </row>
    <row r="1576" spans="2:5" x14ac:dyDescent="0.3">
      <c r="B1576" s="3"/>
      <c r="C1576" s="3"/>
      <c r="D1576" s="3"/>
      <c r="E1576" s="3"/>
    </row>
    <row r="1577" spans="2:5" x14ac:dyDescent="0.3">
      <c r="B1577" s="3"/>
      <c r="C1577" s="3"/>
      <c r="D1577" s="3"/>
      <c r="E1577" s="3"/>
    </row>
    <row r="1578" spans="2:5" x14ac:dyDescent="0.3">
      <c r="B1578" s="3"/>
      <c r="C1578" s="3"/>
      <c r="D1578" s="3"/>
      <c r="E1578" s="3"/>
    </row>
    <row r="1579" spans="2:5" x14ac:dyDescent="0.3">
      <c r="B1579" s="3"/>
      <c r="C1579" s="3"/>
      <c r="D1579" s="3"/>
      <c r="E1579" s="3"/>
    </row>
    <row r="1580" spans="2:5" x14ac:dyDescent="0.3">
      <c r="B1580" s="3"/>
      <c r="C1580" s="3"/>
      <c r="D1580" s="3"/>
      <c r="E1580" s="3"/>
    </row>
    <row r="1581" spans="2:5" x14ac:dyDescent="0.3">
      <c r="B1581" s="3"/>
      <c r="C1581" s="3"/>
      <c r="D1581" s="3"/>
      <c r="E1581" s="3"/>
    </row>
    <row r="1582" spans="2:5" x14ac:dyDescent="0.3">
      <c r="B1582" s="3"/>
      <c r="C1582" s="3"/>
      <c r="D1582" s="3"/>
      <c r="E1582" s="3"/>
    </row>
    <row r="1583" spans="2:5" x14ac:dyDescent="0.3">
      <c r="B1583" s="3"/>
      <c r="C1583" s="3"/>
      <c r="D1583" s="3"/>
      <c r="E1583" s="3"/>
    </row>
    <row r="1584" spans="2:5" x14ac:dyDescent="0.3">
      <c r="B1584" s="3"/>
      <c r="C1584" s="3"/>
      <c r="D1584" s="3"/>
      <c r="E1584" s="3"/>
    </row>
    <row r="1585" spans="2:5" x14ac:dyDescent="0.3">
      <c r="B1585" s="3"/>
      <c r="C1585" s="3"/>
      <c r="D1585" s="3"/>
      <c r="E1585" s="3"/>
    </row>
    <row r="1586" spans="2:5" x14ac:dyDescent="0.3">
      <c r="B1586" s="3"/>
      <c r="C1586" s="3"/>
      <c r="D1586" s="3"/>
      <c r="E1586" s="3"/>
    </row>
    <row r="1587" spans="2:5" x14ac:dyDescent="0.3">
      <c r="B1587" s="3"/>
      <c r="C1587" s="3"/>
      <c r="D1587" s="3"/>
      <c r="E1587" s="3"/>
    </row>
    <row r="1588" spans="2:5" x14ac:dyDescent="0.3">
      <c r="B1588" s="3"/>
      <c r="C1588" s="3"/>
      <c r="D1588" s="3"/>
      <c r="E1588" s="3"/>
    </row>
    <row r="1589" spans="2:5" x14ac:dyDescent="0.3">
      <c r="B1589" s="3"/>
      <c r="C1589" s="3"/>
      <c r="D1589" s="3"/>
      <c r="E1589" s="3"/>
    </row>
    <row r="1590" spans="2:5" x14ac:dyDescent="0.3">
      <c r="B1590" s="3"/>
      <c r="C1590" s="3"/>
      <c r="D1590" s="3"/>
      <c r="E1590" s="3"/>
    </row>
    <row r="1591" spans="2:5" x14ac:dyDescent="0.3">
      <c r="B1591" s="3"/>
      <c r="C1591" s="3"/>
      <c r="D1591" s="3"/>
      <c r="E1591" s="3"/>
    </row>
    <row r="1592" spans="2:5" x14ac:dyDescent="0.3">
      <c r="B1592" s="3"/>
      <c r="C1592" s="3"/>
      <c r="D1592" s="3"/>
      <c r="E1592" s="3"/>
    </row>
    <row r="1593" spans="2:5" x14ac:dyDescent="0.3">
      <c r="B1593" s="3"/>
      <c r="C1593" s="3"/>
      <c r="D1593" s="3"/>
      <c r="E1593" s="3"/>
    </row>
    <row r="1594" spans="2:5" x14ac:dyDescent="0.3">
      <c r="B1594" s="3"/>
      <c r="C1594" s="3"/>
      <c r="D1594" s="3"/>
      <c r="E1594" s="3"/>
    </row>
    <row r="1595" spans="2:5" x14ac:dyDescent="0.3">
      <c r="B1595" s="3"/>
      <c r="C1595" s="3"/>
      <c r="D1595" s="3"/>
      <c r="E1595" s="3"/>
    </row>
    <row r="1596" spans="2:5" x14ac:dyDescent="0.3">
      <c r="B1596" s="3"/>
      <c r="C1596" s="3"/>
      <c r="D1596" s="3"/>
      <c r="E1596" s="3"/>
    </row>
    <row r="1597" spans="2:5" x14ac:dyDescent="0.3">
      <c r="B1597" s="3"/>
      <c r="C1597" s="3"/>
      <c r="D1597" s="3"/>
      <c r="E1597" s="3"/>
    </row>
    <row r="1598" spans="2:5" x14ac:dyDescent="0.3">
      <c r="B1598" s="3"/>
      <c r="C1598" s="3"/>
      <c r="D1598" s="3"/>
      <c r="E1598" s="3"/>
    </row>
    <row r="1599" spans="2:5" x14ac:dyDescent="0.3">
      <c r="B1599" s="3"/>
      <c r="C1599" s="3"/>
      <c r="D1599" s="3"/>
      <c r="E1599" s="3"/>
    </row>
    <row r="1600" spans="2:5" x14ac:dyDescent="0.3">
      <c r="B1600" s="3"/>
      <c r="C1600" s="3"/>
      <c r="D1600" s="3"/>
      <c r="E1600" s="3"/>
    </row>
    <row r="1601" spans="2:5" x14ac:dyDescent="0.3">
      <c r="B1601" s="3"/>
      <c r="C1601" s="3"/>
      <c r="D1601" s="3"/>
      <c r="E1601" s="3"/>
    </row>
    <row r="1602" spans="2:5" x14ac:dyDescent="0.3">
      <c r="B1602" s="3"/>
      <c r="C1602" s="3"/>
      <c r="D1602" s="3"/>
      <c r="E1602" s="3"/>
    </row>
    <row r="1603" spans="2:5" x14ac:dyDescent="0.3">
      <c r="B1603" s="3"/>
      <c r="C1603" s="3"/>
      <c r="D1603" s="3"/>
      <c r="E1603" s="3"/>
    </row>
    <row r="1604" spans="2:5" x14ac:dyDescent="0.3">
      <c r="B1604" s="3"/>
      <c r="C1604" s="3"/>
      <c r="D1604" s="3"/>
      <c r="E1604" s="3"/>
    </row>
    <row r="1605" spans="2:5" x14ac:dyDescent="0.3">
      <c r="B1605" s="3"/>
      <c r="C1605" s="3"/>
      <c r="D1605" s="3"/>
      <c r="E1605" s="3"/>
    </row>
    <row r="1606" spans="2:5" x14ac:dyDescent="0.3">
      <c r="B1606" s="3"/>
      <c r="C1606" s="3"/>
      <c r="D1606" s="3"/>
      <c r="E1606" s="3"/>
    </row>
    <row r="1607" spans="2:5" x14ac:dyDescent="0.3">
      <c r="B1607" s="3"/>
      <c r="C1607" s="3"/>
      <c r="D1607" s="3"/>
      <c r="E1607" s="3"/>
    </row>
    <row r="1608" spans="2:5" x14ac:dyDescent="0.3">
      <c r="B1608" s="3"/>
      <c r="C1608" s="3"/>
      <c r="D1608" s="3"/>
      <c r="E1608" s="3"/>
    </row>
    <row r="1609" spans="2:5" x14ac:dyDescent="0.3">
      <c r="B1609" s="3"/>
      <c r="C1609" s="3"/>
      <c r="D1609" s="3"/>
      <c r="E1609" s="3"/>
    </row>
    <row r="1610" spans="2:5" x14ac:dyDescent="0.3">
      <c r="B1610" s="3"/>
      <c r="C1610" s="3"/>
      <c r="D1610" s="3"/>
      <c r="E1610" s="3"/>
    </row>
    <row r="1611" spans="2:5" x14ac:dyDescent="0.3">
      <c r="B1611" s="3"/>
      <c r="C1611" s="3"/>
      <c r="D1611" s="3"/>
      <c r="E1611" s="3"/>
    </row>
    <row r="1612" spans="2:5" x14ac:dyDescent="0.3">
      <c r="B1612" s="3"/>
      <c r="C1612" s="3"/>
      <c r="D1612" s="3"/>
      <c r="E1612" s="3"/>
    </row>
    <row r="1613" spans="2:5" x14ac:dyDescent="0.3">
      <c r="B1613" s="3"/>
      <c r="C1613" s="3"/>
      <c r="D1613" s="3"/>
      <c r="E1613" s="3"/>
    </row>
    <row r="1614" spans="2:5" x14ac:dyDescent="0.3">
      <c r="B1614" s="3"/>
      <c r="C1614" s="3"/>
      <c r="D1614" s="3"/>
      <c r="E1614" s="3"/>
    </row>
    <row r="1615" spans="2:5" x14ac:dyDescent="0.3">
      <c r="B1615" s="3"/>
      <c r="C1615" s="3"/>
      <c r="D1615" s="3"/>
      <c r="E1615" s="3"/>
    </row>
    <row r="1616" spans="2:5" x14ac:dyDescent="0.3">
      <c r="B1616" s="3"/>
      <c r="C1616" s="3"/>
      <c r="D1616" s="3"/>
      <c r="E1616" s="3"/>
    </row>
    <row r="1617" spans="2:5" x14ac:dyDescent="0.3">
      <c r="B1617" s="3"/>
      <c r="C1617" s="3"/>
      <c r="D1617" s="3"/>
      <c r="E1617" s="3"/>
    </row>
    <row r="1618" spans="2:5" x14ac:dyDescent="0.3">
      <c r="B1618" s="3"/>
      <c r="C1618" s="3"/>
      <c r="D1618" s="3"/>
      <c r="E1618" s="3"/>
    </row>
    <row r="1619" spans="2:5" x14ac:dyDescent="0.3">
      <c r="B1619" s="3"/>
      <c r="C1619" s="3"/>
      <c r="D1619" s="3"/>
      <c r="E1619" s="3"/>
    </row>
    <row r="1620" spans="2:5" x14ac:dyDescent="0.3">
      <c r="B1620" s="3"/>
      <c r="C1620" s="3"/>
      <c r="D1620" s="3"/>
      <c r="E1620" s="3"/>
    </row>
    <row r="1621" spans="2:5" x14ac:dyDescent="0.3">
      <c r="B1621" s="3"/>
      <c r="C1621" s="3"/>
      <c r="D1621" s="3"/>
      <c r="E1621" s="3"/>
    </row>
    <row r="1622" spans="2:5" x14ac:dyDescent="0.3">
      <c r="B1622" s="3"/>
      <c r="C1622" s="3"/>
      <c r="D1622" s="3"/>
      <c r="E1622" s="3"/>
    </row>
    <row r="1623" spans="2:5" x14ac:dyDescent="0.3">
      <c r="B1623" s="3"/>
      <c r="C1623" s="3"/>
      <c r="D1623" s="3"/>
      <c r="E1623" s="3"/>
    </row>
    <row r="1624" spans="2:5" x14ac:dyDescent="0.3">
      <c r="B1624" s="3"/>
      <c r="C1624" s="3"/>
      <c r="D1624" s="3"/>
      <c r="E1624" s="3"/>
    </row>
    <row r="1625" spans="2:5" x14ac:dyDescent="0.3">
      <c r="B1625" s="3"/>
      <c r="C1625" s="3"/>
      <c r="D1625" s="3"/>
      <c r="E1625" s="3"/>
    </row>
    <row r="1626" spans="2:5" x14ac:dyDescent="0.3">
      <c r="B1626" s="3"/>
      <c r="C1626" s="3"/>
      <c r="D1626" s="3"/>
      <c r="E1626" s="3"/>
    </row>
    <row r="1627" spans="2:5" x14ac:dyDescent="0.3">
      <c r="B1627" s="3"/>
      <c r="C1627" s="3"/>
      <c r="D1627" s="3"/>
      <c r="E1627" s="3"/>
    </row>
    <row r="1628" spans="2:5" x14ac:dyDescent="0.3">
      <c r="B1628" s="3"/>
      <c r="C1628" s="3"/>
      <c r="D1628" s="3"/>
      <c r="E1628" s="3"/>
    </row>
    <row r="1629" spans="2:5" x14ac:dyDescent="0.3">
      <c r="B1629" s="3"/>
      <c r="C1629" s="3"/>
      <c r="D1629" s="3"/>
      <c r="E1629" s="3"/>
    </row>
    <row r="1630" spans="2:5" x14ac:dyDescent="0.3">
      <c r="B1630" s="3"/>
      <c r="C1630" s="3"/>
      <c r="D1630" s="3"/>
      <c r="E1630" s="3"/>
    </row>
    <row r="1631" spans="2:5" x14ac:dyDescent="0.3">
      <c r="B1631" s="3"/>
      <c r="C1631" s="3"/>
      <c r="D1631" s="3"/>
      <c r="E1631" s="3"/>
    </row>
    <row r="1632" spans="2:5" x14ac:dyDescent="0.3">
      <c r="B1632" s="3"/>
      <c r="C1632" s="3"/>
      <c r="D1632" s="3"/>
      <c r="E1632" s="3"/>
    </row>
    <row r="1633" spans="2:5" x14ac:dyDescent="0.3">
      <c r="B1633" s="3"/>
      <c r="C1633" s="3"/>
      <c r="D1633" s="3"/>
      <c r="E1633" s="3"/>
    </row>
    <row r="1634" spans="2:5" x14ac:dyDescent="0.3">
      <c r="B1634" s="3"/>
      <c r="C1634" s="3"/>
      <c r="D1634" s="3"/>
      <c r="E1634" s="3"/>
    </row>
    <row r="1635" spans="2:5" x14ac:dyDescent="0.3">
      <c r="B1635" s="3"/>
      <c r="C1635" s="3"/>
      <c r="D1635" s="3"/>
      <c r="E1635" s="3"/>
    </row>
    <row r="1636" spans="2:5" x14ac:dyDescent="0.3">
      <c r="B1636" s="3"/>
      <c r="C1636" s="3"/>
      <c r="D1636" s="3"/>
      <c r="E1636" s="3"/>
    </row>
    <row r="1637" spans="2:5" x14ac:dyDescent="0.3">
      <c r="B1637" s="3"/>
      <c r="C1637" s="3"/>
      <c r="D1637" s="3"/>
      <c r="E1637" s="3"/>
    </row>
    <row r="1638" spans="2:5" x14ac:dyDescent="0.3">
      <c r="B1638" s="3"/>
      <c r="C1638" s="3"/>
      <c r="D1638" s="3"/>
      <c r="E1638" s="3"/>
    </row>
    <row r="1639" spans="2:5" x14ac:dyDescent="0.3">
      <c r="B1639" s="3"/>
      <c r="C1639" s="3"/>
      <c r="D1639" s="3"/>
      <c r="E1639" s="3"/>
    </row>
    <row r="1640" spans="2:5" x14ac:dyDescent="0.3">
      <c r="B1640" s="3"/>
      <c r="C1640" s="3"/>
      <c r="D1640" s="3"/>
      <c r="E1640" s="3"/>
    </row>
    <row r="1641" spans="2:5" x14ac:dyDescent="0.3">
      <c r="B1641" s="3"/>
      <c r="C1641" s="3"/>
      <c r="D1641" s="3"/>
      <c r="E1641" s="3"/>
    </row>
    <row r="1642" spans="2:5" x14ac:dyDescent="0.3">
      <c r="B1642" s="3"/>
      <c r="C1642" s="3"/>
      <c r="D1642" s="3"/>
      <c r="E1642" s="3"/>
    </row>
    <row r="1643" spans="2:5" x14ac:dyDescent="0.3">
      <c r="B1643" s="3"/>
      <c r="C1643" s="3"/>
      <c r="D1643" s="3"/>
      <c r="E1643" s="3"/>
    </row>
    <row r="1644" spans="2:5" x14ac:dyDescent="0.3">
      <c r="B1644" s="3"/>
      <c r="C1644" s="3"/>
      <c r="D1644" s="3"/>
      <c r="E1644" s="3"/>
    </row>
    <row r="1645" spans="2:5" x14ac:dyDescent="0.3">
      <c r="B1645" s="3"/>
      <c r="C1645" s="3"/>
      <c r="D1645" s="3"/>
      <c r="E1645" s="3"/>
    </row>
    <row r="1646" spans="2:5" x14ac:dyDescent="0.3">
      <c r="B1646" s="3"/>
      <c r="C1646" s="3"/>
      <c r="D1646" s="3"/>
      <c r="E1646" s="3"/>
    </row>
    <row r="1647" spans="2:5" x14ac:dyDescent="0.3">
      <c r="B1647" s="3"/>
      <c r="C1647" s="3"/>
      <c r="D1647" s="3"/>
      <c r="E1647" s="3"/>
    </row>
    <row r="1648" spans="2:5" x14ac:dyDescent="0.3">
      <c r="B1648" s="3"/>
      <c r="C1648" s="3"/>
      <c r="D1648" s="3"/>
      <c r="E1648" s="3"/>
    </row>
    <row r="1649" spans="2:5" x14ac:dyDescent="0.3">
      <c r="B1649" s="3"/>
      <c r="C1649" s="3"/>
      <c r="D1649" s="3"/>
      <c r="E1649" s="3"/>
    </row>
    <row r="1650" spans="2:5" x14ac:dyDescent="0.3">
      <c r="B1650" s="3"/>
      <c r="C1650" s="3"/>
      <c r="D1650" s="3"/>
      <c r="E1650" s="3"/>
    </row>
    <row r="1651" spans="2:5" x14ac:dyDescent="0.3">
      <c r="B1651" s="3"/>
      <c r="C1651" s="3"/>
      <c r="D1651" s="3"/>
      <c r="E1651" s="3"/>
    </row>
    <row r="1652" spans="2:5" x14ac:dyDescent="0.3">
      <c r="B1652" s="3"/>
      <c r="C1652" s="3"/>
      <c r="D1652" s="3"/>
      <c r="E1652" s="3"/>
    </row>
    <row r="1653" spans="2:5" x14ac:dyDescent="0.3">
      <c r="B1653" s="3"/>
      <c r="C1653" s="3"/>
      <c r="D1653" s="3"/>
      <c r="E1653" s="3"/>
    </row>
    <row r="1654" spans="2:5" x14ac:dyDescent="0.3">
      <c r="B1654" s="3"/>
      <c r="C1654" s="3"/>
      <c r="D1654" s="3"/>
      <c r="E1654" s="3"/>
    </row>
    <row r="1655" spans="2:5" x14ac:dyDescent="0.3">
      <c r="B1655" s="3"/>
      <c r="C1655" s="3"/>
      <c r="D1655" s="3"/>
      <c r="E1655" s="3"/>
    </row>
    <row r="1656" spans="2:5" x14ac:dyDescent="0.3">
      <c r="B1656" s="3"/>
      <c r="C1656" s="3"/>
      <c r="D1656" s="3"/>
      <c r="E1656" s="3"/>
    </row>
    <row r="1657" spans="2:5" x14ac:dyDescent="0.3">
      <c r="B1657" s="3"/>
      <c r="C1657" s="3"/>
      <c r="D1657" s="3"/>
      <c r="E1657" s="3"/>
    </row>
    <row r="1658" spans="2:5" x14ac:dyDescent="0.3">
      <c r="B1658" s="3"/>
      <c r="C1658" s="3"/>
      <c r="D1658" s="3"/>
      <c r="E1658" s="3"/>
    </row>
    <row r="1659" spans="2:5" x14ac:dyDescent="0.3">
      <c r="B1659" s="3"/>
      <c r="C1659" s="3"/>
      <c r="D1659" s="3"/>
      <c r="E1659" s="3"/>
    </row>
    <row r="1660" spans="2:5" x14ac:dyDescent="0.3">
      <c r="B1660" s="3"/>
      <c r="C1660" s="3"/>
      <c r="D1660" s="3"/>
      <c r="E1660" s="3"/>
    </row>
    <row r="1661" spans="2:5" x14ac:dyDescent="0.3">
      <c r="B1661" s="3"/>
      <c r="C1661" s="3"/>
      <c r="D1661" s="3"/>
      <c r="E1661" s="3"/>
    </row>
    <row r="1662" spans="2:5" x14ac:dyDescent="0.3">
      <c r="B1662" s="3"/>
      <c r="C1662" s="3"/>
      <c r="D1662" s="3"/>
      <c r="E1662" s="3"/>
    </row>
    <row r="1663" spans="2:5" x14ac:dyDescent="0.3">
      <c r="B1663" s="3"/>
      <c r="C1663" s="3"/>
      <c r="D1663" s="3"/>
      <c r="E1663" s="3"/>
    </row>
    <row r="1664" spans="2:5" x14ac:dyDescent="0.3">
      <c r="B1664" s="3"/>
      <c r="C1664" s="3"/>
      <c r="D1664" s="3"/>
      <c r="E1664" s="3"/>
    </row>
    <row r="1665" spans="2:5" x14ac:dyDescent="0.3">
      <c r="B1665" s="3"/>
      <c r="C1665" s="3"/>
      <c r="D1665" s="3"/>
      <c r="E1665" s="3"/>
    </row>
    <row r="1666" spans="2:5" x14ac:dyDescent="0.3">
      <c r="B1666" s="3"/>
      <c r="C1666" s="3"/>
      <c r="D1666" s="3"/>
      <c r="E1666" s="3"/>
    </row>
    <row r="1667" spans="2:5" x14ac:dyDescent="0.3">
      <c r="B1667" s="3"/>
      <c r="C1667" s="3"/>
      <c r="D1667" s="3"/>
      <c r="E1667" s="3"/>
    </row>
    <row r="1668" spans="2:5" x14ac:dyDescent="0.3">
      <c r="B1668" s="3"/>
      <c r="C1668" s="3"/>
      <c r="D1668" s="3"/>
      <c r="E1668" s="3"/>
    </row>
    <row r="1669" spans="2:5" x14ac:dyDescent="0.3">
      <c r="B1669" s="3"/>
      <c r="C1669" s="3"/>
      <c r="D1669" s="3"/>
      <c r="E1669" s="3"/>
    </row>
    <row r="1670" spans="2:5" x14ac:dyDescent="0.3">
      <c r="B1670" s="3"/>
      <c r="C1670" s="3"/>
      <c r="D1670" s="3"/>
      <c r="E1670" s="3"/>
    </row>
    <row r="1671" spans="2:5" x14ac:dyDescent="0.3">
      <c r="B1671" s="3"/>
      <c r="C1671" s="3"/>
      <c r="D1671" s="3"/>
      <c r="E1671" s="3"/>
    </row>
    <row r="1672" spans="2:5" x14ac:dyDescent="0.3">
      <c r="B1672" s="3"/>
      <c r="C1672" s="3"/>
      <c r="D1672" s="3"/>
      <c r="E1672" s="3"/>
    </row>
    <row r="1673" spans="2:5" x14ac:dyDescent="0.3">
      <c r="B1673" s="3"/>
      <c r="C1673" s="3"/>
      <c r="D1673" s="3"/>
      <c r="E1673" s="3"/>
    </row>
    <row r="1674" spans="2:5" x14ac:dyDescent="0.3">
      <c r="B1674" s="3"/>
      <c r="C1674" s="3"/>
      <c r="D1674" s="3"/>
      <c r="E1674" s="3"/>
    </row>
    <row r="1675" spans="2:5" x14ac:dyDescent="0.3">
      <c r="B1675" s="3"/>
      <c r="C1675" s="3"/>
      <c r="D1675" s="3"/>
      <c r="E1675" s="3"/>
    </row>
    <row r="1676" spans="2:5" x14ac:dyDescent="0.3">
      <c r="B1676" s="3"/>
      <c r="C1676" s="3"/>
      <c r="D1676" s="3"/>
      <c r="E1676" s="3"/>
    </row>
    <row r="1677" spans="2:5" x14ac:dyDescent="0.3">
      <c r="B1677" s="3"/>
      <c r="C1677" s="3"/>
      <c r="D1677" s="3"/>
      <c r="E1677" s="3"/>
    </row>
    <row r="1678" spans="2:5" x14ac:dyDescent="0.3">
      <c r="B1678" s="3"/>
      <c r="C1678" s="3"/>
      <c r="D1678" s="3"/>
      <c r="E1678" s="3"/>
    </row>
    <row r="1679" spans="2:5" x14ac:dyDescent="0.3">
      <c r="B1679" s="3"/>
      <c r="C1679" s="3"/>
      <c r="D1679" s="3"/>
      <c r="E1679" s="3"/>
    </row>
    <row r="1680" spans="2:5" x14ac:dyDescent="0.3">
      <c r="B1680" s="3"/>
      <c r="C1680" s="3"/>
      <c r="D1680" s="3"/>
      <c r="E1680" s="3"/>
    </row>
    <row r="1681" spans="2:5" x14ac:dyDescent="0.3">
      <c r="B1681" s="3"/>
      <c r="C1681" s="3"/>
      <c r="D1681" s="3"/>
      <c r="E1681" s="3"/>
    </row>
    <row r="1682" spans="2:5" x14ac:dyDescent="0.3">
      <c r="B1682" s="3"/>
      <c r="C1682" s="3"/>
      <c r="D1682" s="3"/>
      <c r="E1682" s="3"/>
    </row>
    <row r="1683" spans="2:5" x14ac:dyDescent="0.3">
      <c r="B1683" s="3"/>
      <c r="C1683" s="3"/>
      <c r="D1683" s="3"/>
      <c r="E1683" s="3"/>
    </row>
    <row r="1684" spans="2:5" x14ac:dyDescent="0.3">
      <c r="B1684" s="3"/>
      <c r="C1684" s="3"/>
      <c r="D1684" s="3"/>
      <c r="E1684" s="3"/>
    </row>
    <row r="1685" spans="2:5" x14ac:dyDescent="0.3">
      <c r="B1685" s="3"/>
      <c r="C1685" s="3"/>
      <c r="D1685" s="3"/>
      <c r="E1685" s="3"/>
    </row>
    <row r="1686" spans="2:5" x14ac:dyDescent="0.3">
      <c r="B1686" s="3"/>
      <c r="C1686" s="3"/>
      <c r="D1686" s="3"/>
      <c r="E1686" s="3"/>
    </row>
    <row r="1687" spans="2:5" x14ac:dyDescent="0.3">
      <c r="B1687" s="3"/>
      <c r="C1687" s="3"/>
      <c r="D1687" s="3"/>
      <c r="E1687" s="3"/>
    </row>
    <row r="1688" spans="2:5" x14ac:dyDescent="0.3">
      <c r="B1688" s="3"/>
      <c r="C1688" s="3"/>
      <c r="D1688" s="3"/>
      <c r="E1688" s="3"/>
    </row>
    <row r="1689" spans="2:5" x14ac:dyDescent="0.3">
      <c r="B1689" s="3"/>
      <c r="C1689" s="3"/>
      <c r="D1689" s="3"/>
      <c r="E1689" s="3"/>
    </row>
    <row r="1690" spans="2:5" x14ac:dyDescent="0.3">
      <c r="B1690" s="3"/>
      <c r="C1690" s="3"/>
      <c r="D1690" s="3"/>
      <c r="E1690" s="3"/>
    </row>
    <row r="1691" spans="2:5" x14ac:dyDescent="0.3">
      <c r="B1691" s="3"/>
      <c r="C1691" s="3"/>
      <c r="D1691" s="3"/>
      <c r="E1691" s="3"/>
    </row>
    <row r="1692" spans="2:5" x14ac:dyDescent="0.3">
      <c r="B1692" s="3"/>
      <c r="C1692" s="3"/>
      <c r="D1692" s="3"/>
      <c r="E1692" s="3"/>
    </row>
    <row r="1693" spans="2:5" x14ac:dyDescent="0.3">
      <c r="B1693" s="3"/>
      <c r="C1693" s="3"/>
      <c r="D1693" s="3"/>
      <c r="E1693" s="3"/>
    </row>
    <row r="1694" spans="2:5" x14ac:dyDescent="0.3">
      <c r="B1694" s="3"/>
      <c r="C1694" s="3"/>
      <c r="D1694" s="3"/>
      <c r="E1694" s="3"/>
    </row>
    <row r="1695" spans="2:5" x14ac:dyDescent="0.3">
      <c r="B1695" s="3"/>
      <c r="C1695" s="3"/>
      <c r="D1695" s="3"/>
      <c r="E1695" s="3"/>
    </row>
    <row r="1696" spans="2:5" x14ac:dyDescent="0.3">
      <c r="B1696" s="3"/>
      <c r="C1696" s="3"/>
      <c r="D1696" s="3"/>
      <c r="E1696" s="3"/>
    </row>
    <row r="1697" spans="2:5" x14ac:dyDescent="0.3">
      <c r="B1697" s="3"/>
      <c r="C1697" s="3"/>
      <c r="D1697" s="3"/>
      <c r="E1697" s="3"/>
    </row>
    <row r="1698" spans="2:5" x14ac:dyDescent="0.3">
      <c r="B1698" s="3"/>
      <c r="C1698" s="3"/>
      <c r="D1698" s="3"/>
      <c r="E1698" s="3"/>
    </row>
    <row r="1699" spans="2:5" x14ac:dyDescent="0.3">
      <c r="B1699" s="3"/>
      <c r="C1699" s="3"/>
      <c r="D1699" s="3"/>
      <c r="E1699" s="3"/>
    </row>
    <row r="1700" spans="2:5" x14ac:dyDescent="0.3">
      <c r="B1700" s="3"/>
      <c r="C1700" s="3"/>
      <c r="D1700" s="3"/>
      <c r="E1700" s="3"/>
    </row>
    <row r="1701" spans="2:5" x14ac:dyDescent="0.3">
      <c r="B1701" s="3"/>
      <c r="C1701" s="3"/>
      <c r="D1701" s="3"/>
      <c r="E1701" s="3"/>
    </row>
    <row r="1702" spans="2:5" x14ac:dyDescent="0.3">
      <c r="B1702" s="3"/>
      <c r="C1702" s="3"/>
      <c r="D1702" s="3"/>
      <c r="E1702" s="3"/>
    </row>
    <row r="1703" spans="2:5" x14ac:dyDescent="0.3">
      <c r="B1703" s="3"/>
      <c r="C1703" s="3"/>
      <c r="D1703" s="3"/>
      <c r="E1703" s="3"/>
    </row>
    <row r="1704" spans="2:5" x14ac:dyDescent="0.3">
      <c r="B1704" s="3"/>
      <c r="C1704" s="3"/>
      <c r="D1704" s="3"/>
      <c r="E1704" s="3"/>
    </row>
    <row r="1705" spans="2:5" x14ac:dyDescent="0.3">
      <c r="B1705" s="3"/>
      <c r="C1705" s="3"/>
      <c r="D1705" s="3"/>
      <c r="E1705" s="3"/>
    </row>
    <row r="1706" spans="2:5" x14ac:dyDescent="0.3">
      <c r="B1706" s="3"/>
      <c r="C1706" s="3"/>
      <c r="D1706" s="3"/>
      <c r="E1706" s="3"/>
    </row>
    <row r="1707" spans="2:5" x14ac:dyDescent="0.3">
      <c r="B1707" s="3"/>
      <c r="C1707" s="3"/>
      <c r="D1707" s="3"/>
      <c r="E1707" s="3"/>
    </row>
    <row r="1708" spans="2:5" x14ac:dyDescent="0.3">
      <c r="B1708" s="3"/>
      <c r="C1708" s="3"/>
      <c r="D1708" s="3"/>
      <c r="E1708" s="3"/>
    </row>
    <row r="1709" spans="2:5" x14ac:dyDescent="0.3">
      <c r="B1709" s="3"/>
      <c r="C1709" s="3"/>
      <c r="D1709" s="3"/>
      <c r="E1709" s="3"/>
    </row>
    <row r="1710" spans="2:5" x14ac:dyDescent="0.3">
      <c r="B1710" s="3"/>
      <c r="C1710" s="3"/>
      <c r="D1710" s="3"/>
      <c r="E1710" s="3"/>
    </row>
    <row r="1711" spans="2:5" x14ac:dyDescent="0.3">
      <c r="B1711" s="3"/>
      <c r="C1711" s="3"/>
      <c r="D1711" s="3"/>
      <c r="E1711" s="3"/>
    </row>
    <row r="1712" spans="2:5" x14ac:dyDescent="0.3">
      <c r="B1712" s="3"/>
      <c r="C1712" s="3"/>
      <c r="D1712" s="3"/>
      <c r="E1712" s="3"/>
    </row>
    <row r="1713" spans="2:5" x14ac:dyDescent="0.3">
      <c r="B1713" s="3"/>
      <c r="C1713" s="3"/>
      <c r="D1713" s="3"/>
      <c r="E1713" s="3"/>
    </row>
    <row r="1714" spans="2:5" x14ac:dyDescent="0.3">
      <c r="B1714" s="3"/>
      <c r="C1714" s="3"/>
      <c r="D1714" s="3"/>
      <c r="E1714" s="3"/>
    </row>
    <row r="1715" spans="2:5" x14ac:dyDescent="0.3">
      <c r="B1715" s="3"/>
      <c r="C1715" s="3"/>
      <c r="D1715" s="3"/>
      <c r="E1715" s="3"/>
    </row>
    <row r="1716" spans="2:5" x14ac:dyDescent="0.3">
      <c r="B1716" s="3"/>
      <c r="C1716" s="3"/>
      <c r="D1716" s="3"/>
      <c r="E1716" s="3"/>
    </row>
    <row r="1717" spans="2:5" x14ac:dyDescent="0.3">
      <c r="B1717" s="3"/>
      <c r="C1717" s="3"/>
      <c r="D1717" s="3"/>
      <c r="E1717" s="3"/>
    </row>
    <row r="1718" spans="2:5" x14ac:dyDescent="0.3">
      <c r="B1718" s="3"/>
      <c r="C1718" s="3"/>
      <c r="D1718" s="3"/>
      <c r="E1718" s="3"/>
    </row>
    <row r="1719" spans="2:5" x14ac:dyDescent="0.3">
      <c r="B1719" s="3"/>
      <c r="C1719" s="3"/>
      <c r="D1719" s="3"/>
      <c r="E1719" s="3"/>
    </row>
    <row r="1720" spans="2:5" x14ac:dyDescent="0.3">
      <c r="B1720" s="3"/>
      <c r="C1720" s="3"/>
      <c r="D1720" s="3"/>
      <c r="E1720" s="3"/>
    </row>
    <row r="1721" spans="2:5" x14ac:dyDescent="0.3">
      <c r="B1721" s="3"/>
      <c r="C1721" s="3"/>
      <c r="D1721" s="3"/>
      <c r="E1721" s="3"/>
    </row>
    <row r="1722" spans="2:5" x14ac:dyDescent="0.3">
      <c r="B1722" s="3"/>
      <c r="C1722" s="3"/>
      <c r="D1722" s="3"/>
      <c r="E1722" s="3"/>
    </row>
    <row r="1723" spans="2:5" x14ac:dyDescent="0.3">
      <c r="B1723" s="3"/>
      <c r="C1723" s="3"/>
      <c r="D1723" s="3"/>
      <c r="E1723" s="3"/>
    </row>
    <row r="1724" spans="2:5" x14ac:dyDescent="0.3">
      <c r="B1724" s="3"/>
      <c r="C1724" s="3"/>
      <c r="D1724" s="3"/>
      <c r="E1724" s="3"/>
    </row>
    <row r="1725" spans="2:5" x14ac:dyDescent="0.3">
      <c r="B1725" s="3"/>
      <c r="C1725" s="3"/>
      <c r="D1725" s="3"/>
      <c r="E1725" s="3"/>
    </row>
    <row r="1726" spans="2:5" x14ac:dyDescent="0.3">
      <c r="B1726" s="3"/>
      <c r="C1726" s="3"/>
      <c r="D1726" s="3"/>
      <c r="E1726" s="3"/>
    </row>
    <row r="1727" spans="2:5" x14ac:dyDescent="0.3">
      <c r="B1727" s="3"/>
      <c r="C1727" s="3"/>
      <c r="D1727" s="3"/>
      <c r="E1727" s="3"/>
    </row>
    <row r="1728" spans="2:5" x14ac:dyDescent="0.3">
      <c r="B1728" s="3"/>
      <c r="C1728" s="3"/>
      <c r="D1728" s="3"/>
      <c r="E1728" s="3"/>
    </row>
    <row r="1729" spans="2:5" x14ac:dyDescent="0.3">
      <c r="B1729" s="3"/>
      <c r="C1729" s="3"/>
      <c r="D1729" s="3"/>
      <c r="E1729" s="3"/>
    </row>
    <row r="1730" spans="2:5" x14ac:dyDescent="0.3">
      <c r="B1730" s="3"/>
      <c r="C1730" s="3"/>
      <c r="D1730" s="3"/>
      <c r="E1730" s="3"/>
    </row>
    <row r="1731" spans="2:5" x14ac:dyDescent="0.3">
      <c r="B1731" s="3"/>
      <c r="C1731" s="3"/>
      <c r="D1731" s="3"/>
      <c r="E1731" s="3"/>
    </row>
    <row r="1732" spans="2:5" x14ac:dyDescent="0.3">
      <c r="B1732" s="3"/>
      <c r="C1732" s="3"/>
      <c r="D1732" s="3"/>
      <c r="E1732" s="3"/>
    </row>
    <row r="1733" spans="2:5" x14ac:dyDescent="0.3">
      <c r="B1733" s="3"/>
      <c r="C1733" s="3"/>
      <c r="D1733" s="3"/>
      <c r="E1733" s="3"/>
    </row>
    <row r="1734" spans="2:5" x14ac:dyDescent="0.3">
      <c r="B1734" s="3"/>
      <c r="C1734" s="3"/>
      <c r="D1734" s="3"/>
      <c r="E1734" s="3"/>
    </row>
    <row r="1735" spans="2:5" x14ac:dyDescent="0.3">
      <c r="B1735" s="3"/>
      <c r="C1735" s="3"/>
      <c r="D1735" s="3"/>
      <c r="E1735" s="3"/>
    </row>
    <row r="1736" spans="2:5" x14ac:dyDescent="0.3">
      <c r="B1736" s="3"/>
      <c r="C1736" s="3"/>
      <c r="D1736" s="3"/>
      <c r="E1736" s="3"/>
    </row>
    <row r="1737" spans="2:5" x14ac:dyDescent="0.3">
      <c r="B1737" s="3"/>
      <c r="C1737" s="3"/>
      <c r="D1737" s="3"/>
      <c r="E1737" s="3"/>
    </row>
    <row r="1738" spans="2:5" x14ac:dyDescent="0.3">
      <c r="B1738" s="3"/>
      <c r="C1738" s="3"/>
      <c r="D1738" s="3"/>
      <c r="E1738" s="3"/>
    </row>
    <row r="1739" spans="2:5" x14ac:dyDescent="0.3">
      <c r="B1739" s="3"/>
      <c r="C1739" s="3"/>
      <c r="D1739" s="3"/>
      <c r="E1739" s="3"/>
    </row>
    <row r="1740" spans="2:5" x14ac:dyDescent="0.3">
      <c r="B1740" s="3"/>
      <c r="C1740" s="3"/>
      <c r="D1740" s="3"/>
      <c r="E1740" s="3"/>
    </row>
    <row r="1741" spans="2:5" x14ac:dyDescent="0.3">
      <c r="B1741" s="3"/>
      <c r="C1741" s="3"/>
      <c r="D1741" s="3"/>
      <c r="E1741" s="3"/>
    </row>
    <row r="1742" spans="2:5" x14ac:dyDescent="0.3">
      <c r="B1742" s="3"/>
      <c r="C1742" s="3"/>
      <c r="D1742" s="3"/>
      <c r="E1742" s="3"/>
    </row>
    <row r="1743" spans="2:5" x14ac:dyDescent="0.3">
      <c r="B1743" s="3"/>
      <c r="C1743" s="3"/>
      <c r="D1743" s="3"/>
      <c r="E1743" s="3"/>
    </row>
    <row r="1744" spans="2:5" x14ac:dyDescent="0.3">
      <c r="B1744" s="3"/>
      <c r="C1744" s="3"/>
      <c r="D1744" s="3"/>
      <c r="E1744" s="3"/>
    </row>
    <row r="1745" spans="2:5" x14ac:dyDescent="0.3">
      <c r="B1745" s="3"/>
      <c r="C1745" s="3"/>
      <c r="D1745" s="3"/>
      <c r="E1745" s="3"/>
    </row>
    <row r="1746" spans="2:5" x14ac:dyDescent="0.3">
      <c r="B1746" s="3"/>
      <c r="C1746" s="3"/>
      <c r="D1746" s="3"/>
      <c r="E1746" s="3"/>
    </row>
    <row r="1747" spans="2:5" x14ac:dyDescent="0.3">
      <c r="B1747" s="3"/>
      <c r="C1747" s="3"/>
      <c r="D1747" s="3"/>
      <c r="E1747" s="3"/>
    </row>
    <row r="1748" spans="2:5" x14ac:dyDescent="0.3">
      <c r="B1748" s="3"/>
      <c r="C1748" s="3"/>
      <c r="D1748" s="3"/>
      <c r="E1748" s="3"/>
    </row>
    <row r="1749" spans="2:5" x14ac:dyDescent="0.3">
      <c r="B1749" s="3"/>
      <c r="C1749" s="3"/>
      <c r="D1749" s="3"/>
      <c r="E1749" s="3"/>
    </row>
    <row r="1750" spans="2:5" x14ac:dyDescent="0.3">
      <c r="B1750" s="3"/>
      <c r="C1750" s="3"/>
      <c r="D1750" s="3"/>
      <c r="E1750" s="3"/>
    </row>
    <row r="1751" spans="2:5" x14ac:dyDescent="0.3">
      <c r="B1751" s="3"/>
      <c r="C1751" s="3"/>
      <c r="D1751" s="3"/>
      <c r="E1751" s="3"/>
    </row>
    <row r="1752" spans="2:5" x14ac:dyDescent="0.3">
      <c r="B1752" s="3"/>
      <c r="C1752" s="3"/>
      <c r="D1752" s="3"/>
      <c r="E1752" s="3"/>
    </row>
    <row r="1753" spans="2:5" x14ac:dyDescent="0.3">
      <c r="B1753" s="3"/>
      <c r="C1753" s="3"/>
      <c r="D1753" s="3"/>
      <c r="E1753" s="3"/>
    </row>
    <row r="1754" spans="2:5" x14ac:dyDescent="0.3">
      <c r="B1754" s="3"/>
      <c r="C1754" s="3"/>
      <c r="D1754" s="3"/>
      <c r="E1754" s="3"/>
    </row>
    <row r="1755" spans="2:5" x14ac:dyDescent="0.3">
      <c r="B1755" s="3"/>
      <c r="C1755" s="3"/>
      <c r="D1755" s="3"/>
      <c r="E1755" s="3"/>
    </row>
    <row r="1756" spans="2:5" x14ac:dyDescent="0.3">
      <c r="B1756" s="3"/>
      <c r="C1756" s="3"/>
      <c r="D1756" s="3"/>
      <c r="E1756" s="3"/>
    </row>
    <row r="1757" spans="2:5" x14ac:dyDescent="0.3">
      <c r="B1757" s="3"/>
      <c r="C1757" s="3"/>
      <c r="D1757" s="3"/>
      <c r="E1757" s="3"/>
    </row>
    <row r="1758" spans="2:5" x14ac:dyDescent="0.3">
      <c r="B1758" s="3"/>
      <c r="C1758" s="3"/>
      <c r="D1758" s="3"/>
      <c r="E1758" s="3"/>
    </row>
    <row r="1759" spans="2:5" x14ac:dyDescent="0.3">
      <c r="B1759" s="3"/>
      <c r="C1759" s="3"/>
      <c r="D1759" s="3"/>
      <c r="E1759" s="3"/>
    </row>
    <row r="1760" spans="2:5" x14ac:dyDescent="0.3">
      <c r="B1760" s="3"/>
      <c r="C1760" s="3"/>
      <c r="D1760" s="3"/>
      <c r="E1760" s="3"/>
    </row>
    <row r="1761" spans="2:5" x14ac:dyDescent="0.3">
      <c r="B1761" s="3"/>
      <c r="C1761" s="3"/>
      <c r="D1761" s="3"/>
      <c r="E1761" s="3"/>
    </row>
    <row r="1762" spans="2:5" x14ac:dyDescent="0.3">
      <c r="B1762" s="3"/>
      <c r="C1762" s="3"/>
      <c r="D1762" s="3"/>
      <c r="E1762" s="3"/>
    </row>
    <row r="1763" spans="2:5" x14ac:dyDescent="0.3">
      <c r="B1763" s="3"/>
      <c r="C1763" s="3"/>
      <c r="D1763" s="3"/>
      <c r="E1763" s="3"/>
    </row>
    <row r="1764" spans="2:5" x14ac:dyDescent="0.3">
      <c r="B1764" s="3"/>
      <c r="C1764" s="3"/>
      <c r="D1764" s="3"/>
      <c r="E1764" s="3"/>
    </row>
    <row r="1765" spans="2:5" x14ac:dyDescent="0.3">
      <c r="B1765" s="3"/>
      <c r="C1765" s="3"/>
      <c r="D1765" s="3"/>
      <c r="E1765" s="3"/>
    </row>
    <row r="1766" spans="2:5" x14ac:dyDescent="0.3">
      <c r="B1766" s="3"/>
      <c r="C1766" s="3"/>
      <c r="D1766" s="3"/>
      <c r="E1766" s="3"/>
    </row>
    <row r="1767" spans="2:5" x14ac:dyDescent="0.3">
      <c r="B1767" s="3"/>
      <c r="C1767" s="3"/>
      <c r="D1767" s="3"/>
      <c r="E1767" s="3"/>
    </row>
    <row r="1768" spans="2:5" x14ac:dyDescent="0.3">
      <c r="B1768" s="3"/>
      <c r="C1768" s="3"/>
      <c r="D1768" s="3"/>
      <c r="E1768" s="3"/>
    </row>
    <row r="1769" spans="2:5" x14ac:dyDescent="0.3">
      <c r="B1769" s="3"/>
      <c r="C1769" s="3"/>
      <c r="D1769" s="3"/>
      <c r="E1769" s="3"/>
    </row>
    <row r="1770" spans="2:5" x14ac:dyDescent="0.3">
      <c r="B1770" s="3"/>
      <c r="C1770" s="3"/>
      <c r="D1770" s="3"/>
      <c r="E1770" s="3"/>
    </row>
    <row r="1771" spans="2:5" x14ac:dyDescent="0.3">
      <c r="B1771" s="3"/>
      <c r="C1771" s="3"/>
      <c r="D1771" s="3"/>
      <c r="E1771" s="3"/>
    </row>
    <row r="1772" spans="2:5" x14ac:dyDescent="0.3">
      <c r="B1772" s="3"/>
      <c r="C1772" s="3"/>
      <c r="D1772" s="3"/>
      <c r="E1772" s="3"/>
    </row>
    <row r="1773" spans="2:5" x14ac:dyDescent="0.3">
      <c r="B1773" s="3"/>
      <c r="C1773" s="3"/>
      <c r="D1773" s="3"/>
      <c r="E1773" s="3"/>
    </row>
    <row r="1774" spans="2:5" x14ac:dyDescent="0.3">
      <c r="B1774" s="3"/>
      <c r="C1774" s="3"/>
      <c r="D1774" s="3"/>
      <c r="E1774" s="3"/>
    </row>
    <row r="1775" spans="2:5" x14ac:dyDescent="0.3">
      <c r="B1775" s="3"/>
      <c r="C1775" s="3"/>
      <c r="D1775" s="3"/>
      <c r="E1775" s="3"/>
    </row>
    <row r="1776" spans="2:5" x14ac:dyDescent="0.3">
      <c r="B1776" s="3"/>
      <c r="C1776" s="3"/>
      <c r="D1776" s="3"/>
      <c r="E1776" s="3"/>
    </row>
    <row r="1777" spans="2:5" x14ac:dyDescent="0.3">
      <c r="B1777" s="3"/>
      <c r="C1777" s="3"/>
      <c r="D1777" s="3"/>
      <c r="E1777" s="3"/>
    </row>
    <row r="1778" spans="2:5" x14ac:dyDescent="0.3">
      <c r="B1778" s="3"/>
      <c r="C1778" s="3"/>
      <c r="D1778" s="3"/>
      <c r="E1778" s="3"/>
    </row>
    <row r="1779" spans="2:5" x14ac:dyDescent="0.3">
      <c r="B1779" s="3"/>
      <c r="C1779" s="3"/>
      <c r="D1779" s="3"/>
      <c r="E1779" s="3"/>
    </row>
    <row r="1780" spans="2:5" x14ac:dyDescent="0.3">
      <c r="B1780" s="3"/>
      <c r="C1780" s="3"/>
      <c r="D1780" s="3"/>
      <c r="E1780" s="3"/>
    </row>
    <row r="1781" spans="2:5" x14ac:dyDescent="0.3">
      <c r="B1781" s="3"/>
      <c r="C1781" s="3"/>
      <c r="D1781" s="3"/>
      <c r="E1781" s="3"/>
    </row>
    <row r="1782" spans="2:5" x14ac:dyDescent="0.3">
      <c r="B1782" s="3"/>
      <c r="C1782" s="3"/>
      <c r="D1782" s="3"/>
      <c r="E1782" s="3"/>
    </row>
    <row r="1783" spans="2:5" x14ac:dyDescent="0.3">
      <c r="B1783" s="3"/>
      <c r="C1783" s="3"/>
      <c r="D1783" s="3"/>
      <c r="E1783" s="3"/>
    </row>
    <row r="1784" spans="2:5" x14ac:dyDescent="0.3">
      <c r="B1784" s="3"/>
      <c r="C1784" s="3"/>
      <c r="D1784" s="3"/>
      <c r="E1784" s="3"/>
    </row>
    <row r="1785" spans="2:5" x14ac:dyDescent="0.3">
      <c r="B1785" s="3"/>
      <c r="C1785" s="3"/>
      <c r="D1785" s="3"/>
      <c r="E1785" s="3"/>
    </row>
    <row r="1786" spans="2:5" x14ac:dyDescent="0.3">
      <c r="B1786" s="3"/>
      <c r="C1786" s="3"/>
      <c r="D1786" s="3"/>
      <c r="E1786" s="3"/>
    </row>
    <row r="1787" spans="2:5" x14ac:dyDescent="0.3">
      <c r="B1787" s="3"/>
      <c r="C1787" s="3"/>
      <c r="D1787" s="3"/>
      <c r="E1787" s="3"/>
    </row>
    <row r="1788" spans="2:5" x14ac:dyDescent="0.3">
      <c r="B1788" s="3"/>
      <c r="C1788" s="3"/>
      <c r="D1788" s="3"/>
      <c r="E1788" s="3"/>
    </row>
    <row r="1789" spans="2:5" x14ac:dyDescent="0.3">
      <c r="B1789" s="3"/>
      <c r="C1789" s="3"/>
      <c r="D1789" s="3"/>
      <c r="E1789" s="3"/>
    </row>
    <row r="1790" spans="2:5" x14ac:dyDescent="0.3">
      <c r="B1790" s="3"/>
      <c r="C1790" s="3"/>
      <c r="D1790" s="3"/>
      <c r="E1790" s="3"/>
    </row>
    <row r="1791" spans="2:5" x14ac:dyDescent="0.3">
      <c r="B1791" s="3"/>
      <c r="C1791" s="3"/>
      <c r="D1791" s="3"/>
      <c r="E1791" s="3"/>
    </row>
    <row r="1792" spans="2:5" x14ac:dyDescent="0.3">
      <c r="B1792" s="3"/>
      <c r="C1792" s="3"/>
      <c r="D1792" s="3"/>
      <c r="E1792" s="3"/>
    </row>
    <row r="1793" spans="2:5" x14ac:dyDescent="0.3">
      <c r="B1793" s="3"/>
      <c r="C1793" s="3"/>
      <c r="D1793" s="3"/>
      <c r="E1793" s="3"/>
    </row>
    <row r="1794" spans="2:5" x14ac:dyDescent="0.3">
      <c r="B1794" s="3"/>
      <c r="C1794" s="3"/>
      <c r="D1794" s="3"/>
      <c r="E1794" s="3"/>
    </row>
    <row r="1795" spans="2:5" x14ac:dyDescent="0.3">
      <c r="B1795" s="3"/>
      <c r="C1795" s="3"/>
      <c r="D1795" s="3"/>
      <c r="E1795" s="3"/>
    </row>
    <row r="1796" spans="2:5" x14ac:dyDescent="0.3">
      <c r="B1796" s="3"/>
      <c r="C1796" s="3"/>
      <c r="D1796" s="3"/>
      <c r="E1796" s="3"/>
    </row>
    <row r="1797" spans="2:5" x14ac:dyDescent="0.3">
      <c r="B1797" s="3"/>
      <c r="C1797" s="3"/>
      <c r="D1797" s="3"/>
      <c r="E1797" s="3"/>
    </row>
    <row r="1798" spans="2:5" x14ac:dyDescent="0.3">
      <c r="B1798" s="3"/>
      <c r="C1798" s="3"/>
      <c r="D1798" s="3"/>
      <c r="E1798" s="3"/>
    </row>
    <row r="1799" spans="2:5" x14ac:dyDescent="0.3">
      <c r="B1799" s="3"/>
      <c r="C1799" s="3"/>
      <c r="D1799" s="3"/>
      <c r="E1799" s="3"/>
    </row>
    <row r="1800" spans="2:5" x14ac:dyDescent="0.3">
      <c r="B1800" s="3"/>
      <c r="C1800" s="3"/>
      <c r="D1800" s="3"/>
      <c r="E1800" s="3"/>
    </row>
    <row r="1801" spans="2:5" x14ac:dyDescent="0.3">
      <c r="B1801" s="3"/>
      <c r="C1801" s="3"/>
      <c r="D1801" s="3"/>
      <c r="E1801" s="3"/>
    </row>
    <row r="1802" spans="2:5" x14ac:dyDescent="0.3">
      <c r="B1802" s="3"/>
      <c r="C1802" s="3"/>
      <c r="D1802" s="3"/>
      <c r="E1802" s="3"/>
    </row>
    <row r="1803" spans="2:5" x14ac:dyDescent="0.3">
      <c r="B1803" s="3"/>
      <c r="C1803" s="3"/>
      <c r="D1803" s="3"/>
      <c r="E1803" s="3"/>
    </row>
    <row r="1804" spans="2:5" x14ac:dyDescent="0.3">
      <c r="B1804" s="3"/>
      <c r="C1804" s="3"/>
      <c r="D1804" s="3"/>
      <c r="E1804" s="3"/>
    </row>
    <row r="1805" spans="2:5" x14ac:dyDescent="0.3">
      <c r="B1805" s="3"/>
      <c r="C1805" s="3"/>
      <c r="D1805" s="3"/>
      <c r="E1805" s="3"/>
    </row>
    <row r="1806" spans="2:5" x14ac:dyDescent="0.3">
      <c r="B1806" s="3"/>
      <c r="C1806" s="3"/>
      <c r="D1806" s="3"/>
      <c r="E1806" s="3"/>
    </row>
    <row r="1807" spans="2:5" x14ac:dyDescent="0.3">
      <c r="B1807" s="3"/>
      <c r="C1807" s="3"/>
      <c r="D1807" s="3"/>
      <c r="E1807" s="3"/>
    </row>
    <row r="1808" spans="2:5" x14ac:dyDescent="0.3">
      <c r="B1808" s="3"/>
      <c r="C1808" s="3"/>
      <c r="D1808" s="3"/>
      <c r="E1808" s="3"/>
    </row>
    <row r="1809" spans="2:5" x14ac:dyDescent="0.3">
      <c r="B1809" s="3"/>
      <c r="C1809" s="3"/>
      <c r="D1809" s="3"/>
      <c r="E1809" s="3"/>
    </row>
    <row r="1810" spans="2:5" x14ac:dyDescent="0.3">
      <c r="B1810" s="3"/>
      <c r="C1810" s="3"/>
      <c r="D1810" s="3"/>
      <c r="E1810" s="3"/>
    </row>
    <row r="1811" spans="2:5" x14ac:dyDescent="0.3">
      <c r="B1811" s="3"/>
      <c r="C1811" s="3"/>
      <c r="D1811" s="3"/>
      <c r="E1811" s="3"/>
    </row>
    <row r="1812" spans="2:5" x14ac:dyDescent="0.3">
      <c r="B1812" s="3"/>
      <c r="C1812" s="3"/>
      <c r="D1812" s="3"/>
      <c r="E1812" s="3"/>
    </row>
    <row r="1813" spans="2:5" x14ac:dyDescent="0.3">
      <c r="B1813" s="3"/>
      <c r="C1813" s="3"/>
      <c r="D1813" s="3"/>
      <c r="E1813" s="3"/>
    </row>
    <row r="1814" spans="2:5" x14ac:dyDescent="0.3">
      <c r="B1814" s="3"/>
      <c r="C1814" s="3"/>
      <c r="D1814" s="3"/>
      <c r="E1814" s="3"/>
    </row>
    <row r="1815" spans="2:5" x14ac:dyDescent="0.3">
      <c r="B1815" s="3"/>
      <c r="C1815" s="3"/>
      <c r="D1815" s="3"/>
      <c r="E1815" s="3"/>
    </row>
    <row r="1816" spans="2:5" x14ac:dyDescent="0.3">
      <c r="B1816" s="3"/>
      <c r="C1816" s="3"/>
      <c r="D1816" s="3"/>
      <c r="E1816" s="3"/>
    </row>
    <row r="1817" spans="2:5" x14ac:dyDescent="0.3">
      <c r="B1817" s="3"/>
      <c r="C1817" s="3"/>
      <c r="D1817" s="3"/>
      <c r="E1817" s="3"/>
    </row>
    <row r="1818" spans="2:5" x14ac:dyDescent="0.3">
      <c r="B1818" s="3"/>
      <c r="C1818" s="3"/>
      <c r="D1818" s="3"/>
      <c r="E1818" s="3"/>
    </row>
    <row r="1819" spans="2:5" x14ac:dyDescent="0.3">
      <c r="B1819" s="3"/>
      <c r="C1819" s="3"/>
      <c r="D1819" s="3"/>
      <c r="E1819" s="3"/>
    </row>
    <row r="1820" spans="2:5" x14ac:dyDescent="0.3">
      <c r="B1820" s="3"/>
      <c r="C1820" s="3"/>
      <c r="D1820" s="3"/>
      <c r="E1820" s="3"/>
    </row>
    <row r="1821" spans="2:5" x14ac:dyDescent="0.3">
      <c r="B1821" s="3"/>
      <c r="C1821" s="3"/>
      <c r="D1821" s="3"/>
      <c r="E1821" s="3"/>
    </row>
    <row r="1822" spans="2:5" x14ac:dyDescent="0.3">
      <c r="B1822" s="3"/>
      <c r="C1822" s="3"/>
      <c r="D1822" s="3"/>
      <c r="E1822" s="3"/>
    </row>
    <row r="1823" spans="2:5" x14ac:dyDescent="0.3">
      <c r="B1823" s="3"/>
      <c r="C1823" s="3"/>
      <c r="D1823" s="3"/>
      <c r="E1823" s="3"/>
    </row>
    <row r="1824" spans="2:5" x14ac:dyDescent="0.3">
      <c r="B1824" s="3"/>
      <c r="C1824" s="3"/>
      <c r="D1824" s="3"/>
      <c r="E1824" s="3"/>
    </row>
    <row r="1825" spans="2:5" x14ac:dyDescent="0.3">
      <c r="B1825" s="3"/>
      <c r="C1825" s="3"/>
      <c r="D1825" s="3"/>
      <c r="E1825" s="3"/>
    </row>
    <row r="1826" spans="2:5" x14ac:dyDescent="0.3">
      <c r="B1826" s="3"/>
      <c r="C1826" s="3"/>
      <c r="D1826" s="3"/>
      <c r="E1826" s="3"/>
    </row>
    <row r="1827" spans="2:5" x14ac:dyDescent="0.3">
      <c r="B1827" s="3"/>
      <c r="C1827" s="3"/>
      <c r="D1827" s="3"/>
      <c r="E1827" s="3"/>
    </row>
    <row r="1828" spans="2:5" x14ac:dyDescent="0.3">
      <c r="B1828" s="3"/>
      <c r="C1828" s="3"/>
      <c r="D1828" s="3"/>
      <c r="E1828" s="3"/>
    </row>
    <row r="1829" spans="2:5" x14ac:dyDescent="0.3">
      <c r="B1829" s="3"/>
      <c r="C1829" s="3"/>
      <c r="D1829" s="3"/>
      <c r="E1829" s="3"/>
    </row>
    <row r="1830" spans="2:5" x14ac:dyDescent="0.3">
      <c r="B1830" s="3"/>
      <c r="C1830" s="3"/>
      <c r="D1830" s="3"/>
      <c r="E1830" s="3"/>
    </row>
    <row r="1831" spans="2:5" x14ac:dyDescent="0.3">
      <c r="B1831" s="3"/>
      <c r="C1831" s="3"/>
      <c r="D1831" s="3"/>
      <c r="E1831" s="3"/>
    </row>
    <row r="1832" spans="2:5" x14ac:dyDescent="0.3">
      <c r="B1832" s="3"/>
      <c r="C1832" s="3"/>
      <c r="D1832" s="3"/>
      <c r="E1832" s="3"/>
    </row>
    <row r="1833" spans="2:5" x14ac:dyDescent="0.3">
      <c r="B1833" s="3"/>
      <c r="C1833" s="3"/>
      <c r="D1833" s="3"/>
      <c r="E1833" s="3"/>
    </row>
    <row r="1834" spans="2:5" x14ac:dyDescent="0.3">
      <c r="B1834" s="3"/>
      <c r="C1834" s="3"/>
      <c r="D1834" s="3"/>
      <c r="E1834" s="3"/>
    </row>
    <row r="1835" spans="2:5" x14ac:dyDescent="0.3">
      <c r="B1835" s="3"/>
      <c r="C1835" s="3"/>
      <c r="D1835" s="3"/>
      <c r="E1835" s="3"/>
    </row>
    <row r="1836" spans="2:5" x14ac:dyDescent="0.3">
      <c r="B1836" s="3"/>
      <c r="C1836" s="3"/>
      <c r="D1836" s="3"/>
      <c r="E1836" s="3"/>
    </row>
    <row r="1837" spans="2:5" x14ac:dyDescent="0.3">
      <c r="B1837" s="3"/>
      <c r="C1837" s="3"/>
      <c r="D1837" s="3"/>
      <c r="E1837" s="3"/>
    </row>
    <row r="1838" spans="2:5" x14ac:dyDescent="0.3">
      <c r="B1838" s="3"/>
      <c r="C1838" s="3"/>
      <c r="D1838" s="3"/>
      <c r="E1838" s="3"/>
    </row>
    <row r="1839" spans="2:5" x14ac:dyDescent="0.3">
      <c r="B1839" s="3"/>
      <c r="C1839" s="3"/>
      <c r="D1839" s="3"/>
      <c r="E1839" s="3"/>
    </row>
    <row r="1840" spans="2:5" x14ac:dyDescent="0.3">
      <c r="B1840" s="3"/>
      <c r="C1840" s="3"/>
      <c r="D1840" s="3"/>
      <c r="E1840" s="3"/>
    </row>
    <row r="1841" spans="2:5" x14ac:dyDescent="0.3">
      <c r="B1841" s="3"/>
      <c r="C1841" s="3"/>
      <c r="D1841" s="3"/>
      <c r="E1841" s="3"/>
    </row>
    <row r="1842" spans="2:5" x14ac:dyDescent="0.3">
      <c r="B1842" s="3"/>
      <c r="C1842" s="3"/>
      <c r="D1842" s="3"/>
      <c r="E1842" s="3"/>
    </row>
    <row r="1843" spans="2:5" x14ac:dyDescent="0.3">
      <c r="B1843" s="3"/>
      <c r="C1843" s="3"/>
      <c r="D1843" s="3"/>
      <c r="E1843" s="3"/>
    </row>
    <row r="1844" spans="2:5" x14ac:dyDescent="0.3">
      <c r="B1844" s="3"/>
      <c r="C1844" s="3"/>
      <c r="D1844" s="3"/>
      <c r="E1844" s="3"/>
    </row>
    <row r="1845" spans="2:5" x14ac:dyDescent="0.3">
      <c r="B1845" s="3"/>
      <c r="C1845" s="3"/>
      <c r="D1845" s="3"/>
      <c r="E1845" s="3"/>
    </row>
    <row r="1846" spans="2:5" x14ac:dyDescent="0.3">
      <c r="B1846" s="3"/>
      <c r="C1846" s="3"/>
      <c r="D1846" s="3"/>
      <c r="E1846" s="3"/>
    </row>
    <row r="1847" spans="2:5" x14ac:dyDescent="0.3">
      <c r="B1847" s="3"/>
      <c r="C1847" s="3"/>
      <c r="D1847" s="3"/>
      <c r="E1847" s="3"/>
    </row>
    <row r="1848" spans="2:5" x14ac:dyDescent="0.3">
      <c r="B1848" s="3"/>
      <c r="C1848" s="3"/>
      <c r="D1848" s="3"/>
      <c r="E1848" s="3"/>
    </row>
    <row r="1849" spans="2:5" x14ac:dyDescent="0.3">
      <c r="B1849" s="3"/>
      <c r="C1849" s="3"/>
      <c r="D1849" s="3"/>
      <c r="E1849" s="3"/>
    </row>
    <row r="1850" spans="2:5" x14ac:dyDescent="0.3">
      <c r="B1850" s="3"/>
      <c r="C1850" s="3"/>
      <c r="D1850" s="3"/>
      <c r="E1850" s="3"/>
    </row>
    <row r="1851" spans="2:5" x14ac:dyDescent="0.3">
      <c r="B1851" s="3"/>
      <c r="C1851" s="3"/>
      <c r="D1851" s="3"/>
      <c r="E1851" s="3"/>
    </row>
    <row r="1852" spans="2:5" x14ac:dyDescent="0.3">
      <c r="B1852" s="3"/>
      <c r="C1852" s="3"/>
      <c r="D1852" s="3"/>
      <c r="E1852" s="3"/>
    </row>
    <row r="1853" spans="2:5" x14ac:dyDescent="0.3">
      <c r="B1853" s="3"/>
      <c r="C1853" s="3"/>
      <c r="D1853" s="3"/>
      <c r="E1853" s="3"/>
    </row>
    <row r="1854" spans="2:5" x14ac:dyDescent="0.3">
      <c r="B1854" s="3"/>
      <c r="C1854" s="3"/>
      <c r="D1854" s="3"/>
      <c r="E1854" s="3"/>
    </row>
    <row r="1855" spans="2:5" x14ac:dyDescent="0.3">
      <c r="B1855" s="3"/>
      <c r="C1855" s="3"/>
      <c r="D1855" s="3"/>
      <c r="E1855" s="3"/>
    </row>
    <row r="1856" spans="2:5" x14ac:dyDescent="0.3">
      <c r="B1856" s="3"/>
      <c r="C1856" s="3"/>
      <c r="D1856" s="3"/>
      <c r="E1856" s="3"/>
    </row>
    <row r="1857" spans="2:5" x14ac:dyDescent="0.3">
      <c r="B1857" s="3"/>
      <c r="C1857" s="3"/>
      <c r="D1857" s="3"/>
      <c r="E1857" s="3"/>
    </row>
    <row r="1858" spans="2:5" x14ac:dyDescent="0.3">
      <c r="B1858" s="3"/>
      <c r="C1858" s="3"/>
      <c r="D1858" s="3"/>
      <c r="E1858" s="3"/>
    </row>
    <row r="1859" spans="2:5" x14ac:dyDescent="0.3">
      <c r="B1859" s="3"/>
      <c r="C1859" s="3"/>
      <c r="D1859" s="3"/>
      <c r="E1859" s="3"/>
    </row>
    <row r="1860" spans="2:5" x14ac:dyDescent="0.3">
      <c r="B1860" s="3"/>
      <c r="C1860" s="3"/>
      <c r="D1860" s="3"/>
      <c r="E1860" s="3"/>
    </row>
    <row r="1861" spans="2:5" x14ac:dyDescent="0.3">
      <c r="B1861" s="3"/>
      <c r="C1861" s="3"/>
      <c r="D1861" s="3"/>
      <c r="E1861" s="3"/>
    </row>
    <row r="1862" spans="2:5" x14ac:dyDescent="0.3">
      <c r="B1862" s="3"/>
      <c r="C1862" s="3"/>
      <c r="D1862" s="3"/>
      <c r="E1862" s="3"/>
    </row>
    <row r="1863" spans="2:5" x14ac:dyDescent="0.3">
      <c r="B1863" s="3"/>
      <c r="C1863" s="3"/>
      <c r="D1863" s="3"/>
      <c r="E1863" s="3"/>
    </row>
    <row r="1864" spans="2:5" x14ac:dyDescent="0.3">
      <c r="B1864" s="3"/>
      <c r="C1864" s="3"/>
      <c r="D1864" s="3"/>
      <c r="E1864" s="3"/>
    </row>
    <row r="1865" spans="2:5" x14ac:dyDescent="0.3">
      <c r="B1865" s="3"/>
      <c r="C1865" s="3"/>
      <c r="D1865" s="3"/>
      <c r="E1865" s="3"/>
    </row>
    <row r="1866" spans="2:5" x14ac:dyDescent="0.3">
      <c r="B1866" s="3"/>
      <c r="C1866" s="3"/>
      <c r="D1866" s="3"/>
      <c r="E1866" s="3"/>
    </row>
    <row r="1867" spans="2:5" x14ac:dyDescent="0.3">
      <c r="B1867" s="3"/>
      <c r="C1867" s="3"/>
      <c r="D1867" s="3"/>
      <c r="E1867" s="3"/>
    </row>
    <row r="1868" spans="2:5" x14ac:dyDescent="0.3">
      <c r="B1868" s="3"/>
      <c r="C1868" s="3"/>
      <c r="D1868" s="3"/>
      <c r="E1868" s="3"/>
    </row>
    <row r="1869" spans="2:5" x14ac:dyDescent="0.3">
      <c r="B1869" s="3"/>
      <c r="C1869" s="3"/>
      <c r="D1869" s="3"/>
      <c r="E1869" s="3"/>
    </row>
    <row r="1870" spans="2:5" x14ac:dyDescent="0.3">
      <c r="B1870" s="3"/>
      <c r="C1870" s="3"/>
      <c r="D1870" s="3"/>
      <c r="E1870" s="3"/>
    </row>
    <row r="1871" spans="2:5" x14ac:dyDescent="0.3">
      <c r="B1871" s="3"/>
      <c r="C1871" s="3"/>
      <c r="D1871" s="3"/>
      <c r="E1871" s="3"/>
    </row>
    <row r="1872" spans="2:5" x14ac:dyDescent="0.3">
      <c r="B1872" s="3"/>
      <c r="C1872" s="3"/>
      <c r="D1872" s="3"/>
      <c r="E1872" s="3"/>
    </row>
    <row r="1873" spans="2:5" x14ac:dyDescent="0.3">
      <c r="B1873" s="3"/>
      <c r="C1873" s="3"/>
      <c r="D1873" s="3"/>
      <c r="E1873" s="3"/>
    </row>
    <row r="1874" spans="2:5" x14ac:dyDescent="0.3">
      <c r="B1874" s="3"/>
      <c r="C1874" s="3"/>
      <c r="D1874" s="3"/>
      <c r="E1874" s="3"/>
    </row>
    <row r="1875" spans="2:5" x14ac:dyDescent="0.3">
      <c r="B1875" s="3"/>
      <c r="C1875" s="3"/>
      <c r="D1875" s="3"/>
      <c r="E1875" s="3"/>
    </row>
    <row r="1876" spans="2:5" x14ac:dyDescent="0.3">
      <c r="B1876" s="3"/>
      <c r="C1876" s="3"/>
      <c r="D1876" s="3"/>
      <c r="E1876" s="3"/>
    </row>
    <row r="1877" spans="2:5" x14ac:dyDescent="0.3">
      <c r="B1877" s="3"/>
      <c r="C1877" s="3"/>
      <c r="D1877" s="3"/>
      <c r="E1877" s="3"/>
    </row>
    <row r="1878" spans="2:5" x14ac:dyDescent="0.3">
      <c r="B1878" s="3"/>
      <c r="C1878" s="3"/>
      <c r="D1878" s="3"/>
      <c r="E1878" s="3"/>
    </row>
    <row r="1879" spans="2:5" x14ac:dyDescent="0.3">
      <c r="B1879" s="3"/>
      <c r="C1879" s="3"/>
      <c r="D1879" s="3"/>
      <c r="E1879" s="3"/>
    </row>
    <row r="1880" spans="2:5" x14ac:dyDescent="0.3">
      <c r="B1880" s="3"/>
      <c r="C1880" s="3"/>
      <c r="D1880" s="3"/>
      <c r="E1880" s="3"/>
    </row>
    <row r="1881" spans="2:5" x14ac:dyDescent="0.3">
      <c r="B1881" s="3"/>
      <c r="C1881" s="3"/>
      <c r="D1881" s="3"/>
      <c r="E1881" s="3"/>
    </row>
    <row r="1882" spans="2:5" x14ac:dyDescent="0.3">
      <c r="B1882" s="3"/>
      <c r="C1882" s="3"/>
      <c r="D1882" s="3"/>
      <c r="E1882" s="3"/>
    </row>
    <row r="1883" spans="2:5" x14ac:dyDescent="0.3">
      <c r="B1883" s="3"/>
      <c r="C1883" s="3"/>
      <c r="D1883" s="3"/>
      <c r="E1883" s="3"/>
    </row>
    <row r="1884" spans="2:5" x14ac:dyDescent="0.3">
      <c r="B1884" s="3"/>
      <c r="C1884" s="3"/>
      <c r="D1884" s="3"/>
      <c r="E1884" s="3"/>
    </row>
    <row r="1885" spans="2:5" x14ac:dyDescent="0.3">
      <c r="B1885" s="3"/>
      <c r="C1885" s="3"/>
      <c r="D1885" s="3"/>
      <c r="E1885" s="3"/>
    </row>
    <row r="1886" spans="2:5" x14ac:dyDescent="0.3">
      <c r="B1886" s="3"/>
      <c r="C1886" s="3"/>
      <c r="D1886" s="3"/>
      <c r="E1886" s="3"/>
    </row>
    <row r="1887" spans="2:5" x14ac:dyDescent="0.3">
      <c r="B1887" s="3"/>
      <c r="C1887" s="3"/>
      <c r="D1887" s="3"/>
      <c r="E1887" s="3"/>
    </row>
    <row r="1888" spans="2:5" x14ac:dyDescent="0.3">
      <c r="B1888" s="3"/>
      <c r="C1888" s="3"/>
      <c r="D1888" s="3"/>
      <c r="E1888" s="3"/>
    </row>
    <row r="1889" spans="2:5" x14ac:dyDescent="0.3">
      <c r="B1889" s="3"/>
      <c r="C1889" s="3"/>
      <c r="D1889" s="3"/>
      <c r="E1889" s="3"/>
    </row>
    <row r="1890" spans="2:5" x14ac:dyDescent="0.3">
      <c r="B1890" s="3"/>
      <c r="C1890" s="3"/>
      <c r="D1890" s="3"/>
      <c r="E1890" s="3"/>
    </row>
    <row r="1891" spans="2:5" x14ac:dyDescent="0.3">
      <c r="B1891" s="3"/>
      <c r="C1891" s="3"/>
      <c r="D1891" s="3"/>
      <c r="E1891" s="3"/>
    </row>
    <row r="1892" spans="2:5" x14ac:dyDescent="0.3">
      <c r="B1892" s="3"/>
      <c r="C1892" s="3"/>
      <c r="D1892" s="3"/>
      <c r="E1892" s="3"/>
    </row>
    <row r="1893" spans="2:5" x14ac:dyDescent="0.3">
      <c r="B1893" s="3"/>
      <c r="C1893" s="3"/>
      <c r="D1893" s="3"/>
      <c r="E1893" s="3"/>
    </row>
    <row r="1894" spans="2:5" x14ac:dyDescent="0.3">
      <c r="B1894" s="3"/>
      <c r="C1894" s="3"/>
      <c r="D1894" s="3"/>
      <c r="E1894" s="3"/>
    </row>
    <row r="1895" spans="2:5" x14ac:dyDescent="0.3">
      <c r="B1895" s="3"/>
      <c r="C1895" s="3"/>
      <c r="D1895" s="3"/>
      <c r="E1895" s="3"/>
    </row>
    <row r="1896" spans="2:5" x14ac:dyDescent="0.3">
      <c r="B1896" s="3"/>
      <c r="C1896" s="3"/>
      <c r="D1896" s="3"/>
      <c r="E1896" s="3"/>
    </row>
    <row r="1897" spans="2:5" x14ac:dyDescent="0.3">
      <c r="B1897" s="3"/>
      <c r="C1897" s="3"/>
      <c r="D1897" s="3"/>
      <c r="E1897" s="3"/>
    </row>
    <row r="1898" spans="2:5" x14ac:dyDescent="0.3">
      <c r="B1898" s="3"/>
      <c r="C1898" s="3"/>
      <c r="D1898" s="3"/>
      <c r="E1898" s="3"/>
    </row>
    <row r="1899" spans="2:5" x14ac:dyDescent="0.3">
      <c r="B1899" s="3"/>
      <c r="C1899" s="3"/>
      <c r="D1899" s="3"/>
      <c r="E1899" s="3"/>
    </row>
    <row r="1900" spans="2:5" x14ac:dyDescent="0.3">
      <c r="B1900" s="3"/>
      <c r="C1900" s="3"/>
      <c r="D1900" s="3"/>
      <c r="E1900" s="3"/>
    </row>
    <row r="1901" spans="2:5" x14ac:dyDescent="0.3">
      <c r="B1901" s="3"/>
      <c r="C1901" s="3"/>
      <c r="D1901" s="3"/>
      <c r="E1901" s="3"/>
    </row>
    <row r="1902" spans="2:5" x14ac:dyDescent="0.3">
      <c r="B1902" s="3"/>
      <c r="C1902" s="3"/>
      <c r="D1902" s="3"/>
      <c r="E1902" s="3"/>
    </row>
    <row r="1903" spans="2:5" x14ac:dyDescent="0.3">
      <c r="B1903" s="3"/>
      <c r="C1903" s="3"/>
      <c r="D1903" s="3"/>
      <c r="E1903" s="3"/>
    </row>
    <row r="1904" spans="2:5" x14ac:dyDescent="0.3">
      <c r="B1904" s="3"/>
      <c r="C1904" s="3"/>
      <c r="D1904" s="3"/>
      <c r="E1904" s="3"/>
    </row>
    <row r="1905" spans="2:5" x14ac:dyDescent="0.3">
      <c r="B1905" s="3"/>
      <c r="C1905" s="3"/>
      <c r="D1905" s="3"/>
      <c r="E1905" s="3"/>
    </row>
    <row r="1906" spans="2:5" x14ac:dyDescent="0.3">
      <c r="B1906" s="3"/>
      <c r="C1906" s="3"/>
      <c r="D1906" s="3"/>
      <c r="E1906" s="3"/>
    </row>
    <row r="1907" spans="2:5" x14ac:dyDescent="0.3">
      <c r="B1907" s="3"/>
      <c r="C1907" s="3"/>
      <c r="D1907" s="3"/>
      <c r="E1907" s="3"/>
    </row>
    <row r="1908" spans="2:5" x14ac:dyDescent="0.3">
      <c r="B1908" s="3"/>
      <c r="C1908" s="3"/>
      <c r="D1908" s="3"/>
      <c r="E1908" s="3"/>
    </row>
    <row r="1909" spans="2:5" x14ac:dyDescent="0.3">
      <c r="B1909" s="3"/>
      <c r="C1909" s="3"/>
      <c r="D1909" s="3"/>
      <c r="E1909" s="3"/>
    </row>
    <row r="1910" spans="2:5" x14ac:dyDescent="0.3">
      <c r="B1910" s="3"/>
      <c r="C1910" s="3"/>
      <c r="D1910" s="3"/>
      <c r="E1910" s="3"/>
    </row>
    <row r="1911" spans="2:5" x14ac:dyDescent="0.3">
      <c r="B1911" s="3"/>
      <c r="C1911" s="3"/>
      <c r="D1911" s="3"/>
      <c r="E1911" s="3"/>
    </row>
    <row r="1912" spans="2:5" x14ac:dyDescent="0.3">
      <c r="B1912" s="3"/>
      <c r="C1912" s="3"/>
      <c r="D1912" s="3"/>
      <c r="E1912" s="3"/>
    </row>
    <row r="1913" spans="2:5" x14ac:dyDescent="0.3">
      <c r="B1913" s="3"/>
      <c r="C1913" s="3"/>
      <c r="D1913" s="3"/>
      <c r="E1913" s="3"/>
    </row>
    <row r="1914" spans="2:5" x14ac:dyDescent="0.3">
      <c r="B1914" s="3"/>
      <c r="C1914" s="3"/>
      <c r="D1914" s="3"/>
      <c r="E1914" s="3"/>
    </row>
    <row r="1915" spans="2:5" x14ac:dyDescent="0.3">
      <c r="B1915" s="3"/>
      <c r="C1915" s="3"/>
      <c r="D1915" s="3"/>
      <c r="E1915" s="3"/>
    </row>
    <row r="1916" spans="2:5" x14ac:dyDescent="0.3">
      <c r="B1916" s="3"/>
      <c r="C1916" s="3"/>
      <c r="D1916" s="3"/>
      <c r="E1916" s="3"/>
    </row>
    <row r="1917" spans="2:5" x14ac:dyDescent="0.3">
      <c r="B1917" s="3"/>
      <c r="C1917" s="3"/>
      <c r="D1917" s="3"/>
      <c r="E1917" s="3"/>
    </row>
    <row r="1918" spans="2:5" x14ac:dyDescent="0.3">
      <c r="B1918" s="3"/>
      <c r="C1918" s="3"/>
      <c r="D1918" s="3"/>
      <c r="E1918" s="3"/>
    </row>
    <row r="1919" spans="2:5" x14ac:dyDescent="0.3">
      <c r="B1919" s="3"/>
      <c r="C1919" s="3"/>
      <c r="D1919" s="3"/>
      <c r="E1919" s="3"/>
    </row>
    <row r="1920" spans="2:5" x14ac:dyDescent="0.3">
      <c r="B1920" s="3"/>
      <c r="C1920" s="3"/>
      <c r="D1920" s="3"/>
      <c r="E1920" s="3"/>
    </row>
    <row r="1921" spans="2:5" x14ac:dyDescent="0.3">
      <c r="B1921" s="3"/>
      <c r="C1921" s="3"/>
      <c r="D1921" s="3"/>
      <c r="E1921" s="3"/>
    </row>
    <row r="1922" spans="2:5" x14ac:dyDescent="0.3">
      <c r="B1922" s="3"/>
      <c r="C1922" s="3"/>
      <c r="D1922" s="3"/>
      <c r="E1922" s="3"/>
    </row>
    <row r="1923" spans="2:5" x14ac:dyDescent="0.3">
      <c r="B1923" s="3"/>
      <c r="C1923" s="3"/>
      <c r="D1923" s="3"/>
      <c r="E1923" s="3"/>
    </row>
    <row r="1924" spans="2:5" x14ac:dyDescent="0.3">
      <c r="B1924" s="3"/>
      <c r="C1924" s="3"/>
      <c r="D1924" s="3"/>
      <c r="E1924" s="3"/>
    </row>
    <row r="1925" spans="2:5" x14ac:dyDescent="0.3">
      <c r="B1925" s="3"/>
      <c r="C1925" s="3"/>
      <c r="D1925" s="3"/>
      <c r="E1925" s="3"/>
    </row>
    <row r="1926" spans="2:5" x14ac:dyDescent="0.3">
      <c r="B1926" s="3"/>
      <c r="C1926" s="3"/>
      <c r="D1926" s="3"/>
      <c r="E1926" s="3"/>
    </row>
    <row r="1927" spans="2:5" x14ac:dyDescent="0.3">
      <c r="B1927" s="3"/>
      <c r="C1927" s="3"/>
      <c r="D1927" s="3"/>
      <c r="E1927" s="3"/>
    </row>
    <row r="1928" spans="2:5" x14ac:dyDescent="0.3">
      <c r="B1928" s="3"/>
      <c r="C1928" s="3"/>
      <c r="D1928" s="3"/>
      <c r="E1928" s="3"/>
    </row>
    <row r="1929" spans="2:5" x14ac:dyDescent="0.3">
      <c r="B1929" s="3"/>
      <c r="C1929" s="3"/>
      <c r="D1929" s="3"/>
      <c r="E1929" s="3"/>
    </row>
    <row r="1930" spans="2:5" x14ac:dyDescent="0.3">
      <c r="B1930" s="3"/>
      <c r="C1930" s="3"/>
      <c r="D1930" s="3"/>
      <c r="E1930" s="3"/>
    </row>
    <row r="1931" spans="2:5" x14ac:dyDescent="0.3">
      <c r="B1931" s="3"/>
      <c r="C1931" s="3"/>
      <c r="D1931" s="3"/>
      <c r="E1931" s="3"/>
    </row>
    <row r="1932" spans="2:5" x14ac:dyDescent="0.3">
      <c r="B1932" s="3"/>
      <c r="C1932" s="3"/>
      <c r="D1932" s="3"/>
      <c r="E1932" s="3"/>
    </row>
    <row r="1933" spans="2:5" x14ac:dyDescent="0.3">
      <c r="B1933" s="3"/>
      <c r="C1933" s="3"/>
      <c r="D1933" s="3"/>
      <c r="E1933" s="3"/>
    </row>
    <row r="1934" spans="2:5" x14ac:dyDescent="0.3">
      <c r="B1934" s="3"/>
      <c r="C1934" s="3"/>
      <c r="D1934" s="3"/>
      <c r="E1934" s="3"/>
    </row>
    <row r="1935" spans="2:5" x14ac:dyDescent="0.3">
      <c r="B1935" s="3"/>
      <c r="C1935" s="3"/>
      <c r="D1935" s="3"/>
      <c r="E1935" s="3"/>
    </row>
    <row r="1936" spans="2:5" x14ac:dyDescent="0.3">
      <c r="B1936" s="3"/>
      <c r="C1936" s="3"/>
      <c r="D1936" s="3"/>
      <c r="E1936" s="3"/>
    </row>
    <row r="1937" spans="2:5" x14ac:dyDescent="0.3">
      <c r="B1937" s="3"/>
      <c r="C1937" s="3"/>
      <c r="D1937" s="3"/>
      <c r="E1937" s="3"/>
    </row>
    <row r="1938" spans="2:5" x14ac:dyDescent="0.3">
      <c r="B1938" s="3"/>
      <c r="C1938" s="3"/>
      <c r="D1938" s="3"/>
      <c r="E1938" s="3"/>
    </row>
    <row r="1939" spans="2:5" x14ac:dyDescent="0.3">
      <c r="B1939" s="3"/>
      <c r="C1939" s="3"/>
      <c r="D1939" s="3"/>
      <c r="E1939" s="3"/>
    </row>
    <row r="1940" spans="2:5" x14ac:dyDescent="0.3">
      <c r="B1940" s="3"/>
      <c r="C1940" s="3"/>
      <c r="D1940" s="3"/>
      <c r="E1940" s="3"/>
    </row>
    <row r="1941" spans="2:5" x14ac:dyDescent="0.3">
      <c r="B1941" s="3"/>
      <c r="C1941" s="3"/>
      <c r="D1941" s="3"/>
      <c r="E1941" s="3"/>
    </row>
    <row r="1942" spans="2:5" x14ac:dyDescent="0.3">
      <c r="B1942" s="3"/>
      <c r="C1942" s="3"/>
      <c r="D1942" s="3"/>
      <c r="E1942" s="3"/>
    </row>
    <row r="1943" spans="2:5" x14ac:dyDescent="0.3">
      <c r="B1943" s="3"/>
      <c r="C1943" s="3"/>
      <c r="D1943" s="3"/>
      <c r="E1943" s="3"/>
    </row>
    <row r="1944" spans="2:5" x14ac:dyDescent="0.3">
      <c r="B1944" s="3"/>
      <c r="C1944" s="3"/>
      <c r="D1944" s="3"/>
      <c r="E1944" s="3"/>
    </row>
    <row r="1945" spans="2:5" x14ac:dyDescent="0.3">
      <c r="B1945" s="3"/>
      <c r="C1945" s="3"/>
      <c r="D1945" s="3"/>
      <c r="E1945" s="3"/>
    </row>
    <row r="1946" spans="2:5" x14ac:dyDescent="0.3">
      <c r="B1946" s="3"/>
      <c r="C1946" s="3"/>
      <c r="D1946" s="3"/>
      <c r="E1946" s="3"/>
    </row>
    <row r="1947" spans="2:5" x14ac:dyDescent="0.3">
      <c r="B1947" s="3"/>
      <c r="C1947" s="3"/>
      <c r="D1947" s="3"/>
      <c r="E1947" s="3"/>
    </row>
    <row r="1948" spans="2:5" x14ac:dyDescent="0.3">
      <c r="B1948" s="3"/>
      <c r="C1948" s="3"/>
      <c r="D1948" s="3"/>
      <c r="E1948" s="3"/>
    </row>
    <row r="1949" spans="2:5" x14ac:dyDescent="0.3">
      <c r="B1949" s="3"/>
      <c r="C1949" s="3"/>
      <c r="D1949" s="3"/>
      <c r="E1949" s="3"/>
    </row>
    <row r="1950" spans="2:5" x14ac:dyDescent="0.3">
      <c r="B1950" s="3"/>
      <c r="C1950" s="3"/>
      <c r="D1950" s="3"/>
      <c r="E1950" s="3"/>
    </row>
    <row r="1951" spans="2:5" x14ac:dyDescent="0.3">
      <c r="B1951" s="3"/>
      <c r="C1951" s="3"/>
      <c r="D1951" s="3"/>
      <c r="E1951" s="3"/>
    </row>
    <row r="1952" spans="2:5" x14ac:dyDescent="0.3">
      <c r="B1952" s="3"/>
      <c r="C1952" s="3"/>
      <c r="D1952" s="3"/>
      <c r="E1952" s="3"/>
    </row>
    <row r="1953" spans="2:5" x14ac:dyDescent="0.3">
      <c r="B1953" s="3"/>
      <c r="C1953" s="3"/>
      <c r="D1953" s="3"/>
      <c r="E1953" s="3"/>
    </row>
    <row r="1954" spans="2:5" x14ac:dyDescent="0.3">
      <c r="B1954" s="3"/>
      <c r="C1954" s="3"/>
      <c r="D1954" s="3"/>
      <c r="E1954" s="3"/>
    </row>
    <row r="1955" spans="2:5" x14ac:dyDescent="0.3">
      <c r="B1955" s="3"/>
      <c r="C1955" s="3"/>
      <c r="D1955" s="3"/>
      <c r="E1955" s="3"/>
    </row>
    <row r="1956" spans="2:5" x14ac:dyDescent="0.3">
      <c r="B1956" s="3"/>
      <c r="C1956" s="3"/>
      <c r="D1956" s="3"/>
      <c r="E1956" s="3"/>
    </row>
    <row r="1957" spans="2:5" x14ac:dyDescent="0.3">
      <c r="B1957" s="3"/>
      <c r="C1957" s="3"/>
      <c r="D1957" s="3"/>
      <c r="E1957" s="3"/>
    </row>
    <row r="1958" spans="2:5" x14ac:dyDescent="0.3">
      <c r="B1958" s="3"/>
      <c r="C1958" s="3"/>
      <c r="D1958" s="3"/>
      <c r="E1958" s="3"/>
    </row>
    <row r="1959" spans="2:5" x14ac:dyDescent="0.3">
      <c r="B1959" s="3"/>
      <c r="C1959" s="3"/>
      <c r="D1959" s="3"/>
      <c r="E1959" s="3"/>
    </row>
    <row r="1960" spans="2:5" x14ac:dyDescent="0.3">
      <c r="B1960" s="3"/>
      <c r="C1960" s="3"/>
      <c r="D1960" s="3"/>
      <c r="E1960" s="3"/>
    </row>
    <row r="1961" spans="2:5" x14ac:dyDescent="0.3">
      <c r="B1961" s="3"/>
      <c r="C1961" s="3"/>
      <c r="D1961" s="3"/>
      <c r="E1961" s="3"/>
    </row>
    <row r="1962" spans="2:5" x14ac:dyDescent="0.3">
      <c r="B1962" s="3"/>
      <c r="C1962" s="3"/>
      <c r="D1962" s="3"/>
      <c r="E1962" s="3"/>
    </row>
    <row r="1963" spans="2:5" x14ac:dyDescent="0.3">
      <c r="B1963" s="3"/>
      <c r="C1963" s="3"/>
      <c r="D1963" s="3"/>
      <c r="E1963" s="3"/>
    </row>
    <row r="1964" spans="2:5" x14ac:dyDescent="0.3">
      <c r="B1964" s="3"/>
      <c r="C1964" s="3"/>
      <c r="D1964" s="3"/>
      <c r="E1964" s="3"/>
    </row>
    <row r="1965" spans="2:5" x14ac:dyDescent="0.3">
      <c r="B1965" s="3"/>
      <c r="C1965" s="3"/>
      <c r="D1965" s="3"/>
      <c r="E1965" s="3"/>
    </row>
    <row r="1966" spans="2:5" x14ac:dyDescent="0.3">
      <c r="B1966" s="3"/>
      <c r="C1966" s="3"/>
      <c r="D1966" s="3"/>
      <c r="E1966" s="3"/>
    </row>
    <row r="1967" spans="2:5" x14ac:dyDescent="0.3">
      <c r="B1967" s="3"/>
      <c r="C1967" s="3"/>
      <c r="D1967" s="3"/>
      <c r="E1967" s="3"/>
    </row>
    <row r="1968" spans="2:5" x14ac:dyDescent="0.3">
      <c r="B1968" s="3"/>
      <c r="C1968" s="3"/>
      <c r="D1968" s="3"/>
      <c r="E1968" s="3"/>
    </row>
    <row r="1969" spans="2:5" x14ac:dyDescent="0.3">
      <c r="B1969" s="3"/>
      <c r="C1969" s="3"/>
      <c r="D1969" s="3"/>
      <c r="E1969" s="3"/>
    </row>
    <row r="1970" spans="2:5" x14ac:dyDescent="0.3">
      <c r="B1970" s="3"/>
      <c r="C1970" s="3"/>
      <c r="D1970" s="3"/>
      <c r="E1970" s="3"/>
    </row>
    <row r="1971" spans="2:5" x14ac:dyDescent="0.3">
      <c r="B1971" s="3"/>
      <c r="C1971" s="3"/>
      <c r="D1971" s="3"/>
      <c r="E1971" s="3"/>
    </row>
    <row r="1972" spans="2:5" x14ac:dyDescent="0.3">
      <c r="B1972" s="3"/>
      <c r="C1972" s="3"/>
      <c r="D1972" s="3"/>
      <c r="E1972" s="3"/>
    </row>
    <row r="1973" spans="2:5" x14ac:dyDescent="0.3">
      <c r="B1973" s="3"/>
      <c r="C1973" s="3"/>
      <c r="D1973" s="3"/>
      <c r="E1973" s="3"/>
    </row>
    <row r="1974" spans="2:5" x14ac:dyDescent="0.3">
      <c r="B1974" s="3"/>
      <c r="C1974" s="3"/>
      <c r="D1974" s="3"/>
      <c r="E1974" s="3"/>
    </row>
    <row r="1975" spans="2:5" x14ac:dyDescent="0.3">
      <c r="B1975" s="3"/>
      <c r="C1975" s="3"/>
      <c r="D1975" s="3"/>
      <c r="E1975" s="3"/>
    </row>
    <row r="1976" spans="2:5" x14ac:dyDescent="0.3">
      <c r="B1976" s="3"/>
      <c r="C1976" s="3"/>
      <c r="D1976" s="3"/>
      <c r="E1976" s="3"/>
    </row>
    <row r="1977" spans="2:5" x14ac:dyDescent="0.3">
      <c r="B1977" s="3"/>
      <c r="C1977" s="3"/>
      <c r="D1977" s="3"/>
      <c r="E1977" s="3"/>
    </row>
    <row r="1978" spans="2:5" x14ac:dyDescent="0.3">
      <c r="B1978" s="3"/>
      <c r="C1978" s="3"/>
      <c r="D1978" s="3"/>
      <c r="E1978" s="3"/>
    </row>
    <row r="1979" spans="2:5" x14ac:dyDescent="0.3">
      <c r="B1979" s="3"/>
      <c r="C1979" s="3"/>
      <c r="D1979" s="3"/>
      <c r="E1979" s="3"/>
    </row>
    <row r="1980" spans="2:5" x14ac:dyDescent="0.3">
      <c r="B1980" s="3"/>
      <c r="C1980" s="3"/>
      <c r="D1980" s="3"/>
      <c r="E1980" s="3"/>
    </row>
    <row r="1981" spans="2:5" x14ac:dyDescent="0.3">
      <c r="B1981" s="3"/>
      <c r="C1981" s="3"/>
      <c r="D1981" s="3"/>
      <c r="E1981" s="3"/>
    </row>
    <row r="1982" spans="2:5" x14ac:dyDescent="0.3">
      <c r="B1982" s="3"/>
      <c r="C1982" s="3"/>
      <c r="D1982" s="3"/>
      <c r="E1982" s="3"/>
    </row>
    <row r="1983" spans="2:5" x14ac:dyDescent="0.3">
      <c r="B1983" s="3"/>
      <c r="C1983" s="3"/>
      <c r="D1983" s="3"/>
      <c r="E1983" s="3"/>
    </row>
    <row r="1984" spans="2:5" x14ac:dyDescent="0.3">
      <c r="B1984" s="3"/>
      <c r="C1984" s="3"/>
      <c r="D1984" s="3"/>
      <c r="E1984" s="3"/>
    </row>
    <row r="1985" spans="2:5" x14ac:dyDescent="0.3">
      <c r="B1985" s="3"/>
      <c r="C1985" s="3"/>
      <c r="D1985" s="3"/>
      <c r="E1985" s="3"/>
    </row>
    <row r="1986" spans="2:5" x14ac:dyDescent="0.3">
      <c r="B1986" s="3"/>
      <c r="C1986" s="3"/>
      <c r="D1986" s="3"/>
      <c r="E1986" s="3"/>
    </row>
    <row r="1987" spans="2:5" x14ac:dyDescent="0.3">
      <c r="B1987" s="3"/>
      <c r="C1987" s="3"/>
      <c r="D1987" s="3"/>
      <c r="E1987" s="3"/>
    </row>
    <row r="1988" spans="2:5" x14ac:dyDescent="0.3">
      <c r="B1988" s="3"/>
      <c r="C1988" s="3"/>
      <c r="D1988" s="3"/>
      <c r="E1988" s="3"/>
    </row>
    <row r="1989" spans="2:5" x14ac:dyDescent="0.3">
      <c r="B1989" s="3"/>
      <c r="C1989" s="3"/>
      <c r="D1989" s="3"/>
      <c r="E1989" s="3"/>
    </row>
    <row r="1990" spans="2:5" x14ac:dyDescent="0.3">
      <c r="B1990" s="3"/>
      <c r="C1990" s="3"/>
      <c r="D1990" s="3"/>
      <c r="E1990" s="3"/>
    </row>
    <row r="1991" spans="2:5" x14ac:dyDescent="0.3">
      <c r="B1991" s="3"/>
      <c r="C1991" s="3"/>
      <c r="D1991" s="3"/>
      <c r="E1991" s="3"/>
    </row>
    <row r="1992" spans="2:5" x14ac:dyDescent="0.3">
      <c r="B1992" s="3"/>
      <c r="C1992" s="3"/>
      <c r="D1992" s="3"/>
      <c r="E1992" s="3"/>
    </row>
    <row r="1993" spans="2:5" x14ac:dyDescent="0.3">
      <c r="B1993" s="3"/>
      <c r="C1993" s="3"/>
      <c r="D1993" s="3"/>
      <c r="E1993" s="3"/>
    </row>
    <row r="1994" spans="2:5" x14ac:dyDescent="0.3">
      <c r="B1994" s="3"/>
      <c r="C1994" s="3"/>
      <c r="D1994" s="3"/>
      <c r="E1994" s="3"/>
    </row>
    <row r="1995" spans="2:5" x14ac:dyDescent="0.3">
      <c r="B1995" s="3"/>
      <c r="C1995" s="3"/>
      <c r="D1995" s="3"/>
      <c r="E1995" s="3"/>
    </row>
    <row r="1996" spans="2:5" x14ac:dyDescent="0.3">
      <c r="B1996" s="3"/>
      <c r="C1996" s="3"/>
      <c r="D1996" s="3"/>
      <c r="E1996" s="3"/>
    </row>
    <row r="1997" spans="2:5" x14ac:dyDescent="0.3">
      <c r="B1997" s="3"/>
      <c r="C1997" s="3"/>
      <c r="D1997" s="3"/>
      <c r="E1997" s="3"/>
    </row>
    <row r="1998" spans="2:5" x14ac:dyDescent="0.3">
      <c r="B1998" s="3"/>
      <c r="C1998" s="3"/>
      <c r="D1998" s="3"/>
      <c r="E1998" s="3"/>
    </row>
    <row r="1999" spans="2:5" x14ac:dyDescent="0.3">
      <c r="B1999" s="3"/>
      <c r="C1999" s="3"/>
      <c r="D1999" s="3"/>
      <c r="E1999" s="3"/>
    </row>
    <row r="2000" spans="2:5" x14ac:dyDescent="0.3">
      <c r="B2000" s="3"/>
      <c r="C2000" s="3"/>
      <c r="D2000" s="3"/>
      <c r="E2000" s="3"/>
    </row>
    <row r="2001" spans="2:5" x14ac:dyDescent="0.3">
      <c r="B2001" s="3"/>
      <c r="C2001" s="3"/>
      <c r="D2001" s="3"/>
      <c r="E2001" s="3"/>
    </row>
    <row r="2002" spans="2:5" x14ac:dyDescent="0.3">
      <c r="B2002" s="3"/>
      <c r="C2002" s="3"/>
      <c r="D2002" s="3"/>
      <c r="E2002" s="3"/>
    </row>
    <row r="2003" spans="2:5" x14ac:dyDescent="0.3">
      <c r="B2003" s="3"/>
      <c r="C2003" s="3"/>
      <c r="D2003" s="3"/>
      <c r="E2003" s="3"/>
    </row>
    <row r="2004" spans="2:5" x14ac:dyDescent="0.3">
      <c r="B2004" s="3"/>
      <c r="C2004" s="3"/>
      <c r="D2004" s="3"/>
      <c r="E2004" s="3"/>
    </row>
    <row r="2005" spans="2:5" x14ac:dyDescent="0.3">
      <c r="B2005" s="3"/>
      <c r="C2005" s="3"/>
      <c r="D2005" s="3"/>
      <c r="E2005" s="3"/>
    </row>
    <row r="2006" spans="2:5" x14ac:dyDescent="0.3">
      <c r="B2006" s="3"/>
      <c r="C2006" s="3"/>
      <c r="D2006" s="3"/>
      <c r="E2006" s="3"/>
    </row>
    <row r="2007" spans="2:5" x14ac:dyDescent="0.3">
      <c r="B2007" s="3"/>
      <c r="C2007" s="3"/>
      <c r="D2007" s="3"/>
      <c r="E2007" s="3"/>
    </row>
    <row r="2008" spans="2:5" x14ac:dyDescent="0.3">
      <c r="B2008" s="3"/>
      <c r="C2008" s="3"/>
      <c r="D2008" s="3"/>
      <c r="E2008" s="3"/>
    </row>
    <row r="2009" spans="2:5" x14ac:dyDescent="0.3">
      <c r="B2009" s="3"/>
      <c r="C2009" s="3"/>
      <c r="D2009" s="3"/>
      <c r="E2009" s="3"/>
    </row>
    <row r="2010" spans="2:5" x14ac:dyDescent="0.3">
      <c r="B2010" s="3"/>
      <c r="C2010" s="3"/>
      <c r="D2010" s="3"/>
      <c r="E2010" s="3"/>
    </row>
    <row r="2011" spans="2:5" x14ac:dyDescent="0.3">
      <c r="B2011" s="3"/>
      <c r="C2011" s="3"/>
      <c r="D2011" s="3"/>
      <c r="E2011" s="3"/>
    </row>
    <row r="2012" spans="2:5" x14ac:dyDescent="0.3">
      <c r="B2012" s="3"/>
      <c r="C2012" s="3"/>
      <c r="D2012" s="3"/>
      <c r="E2012" s="3"/>
    </row>
    <row r="2013" spans="2:5" x14ac:dyDescent="0.3">
      <c r="B2013" s="3"/>
      <c r="C2013" s="3"/>
      <c r="D2013" s="3"/>
      <c r="E2013" s="3"/>
    </row>
    <row r="2014" spans="2:5" x14ac:dyDescent="0.3">
      <c r="B2014" s="3"/>
      <c r="C2014" s="3"/>
      <c r="D2014" s="3"/>
      <c r="E2014" s="3"/>
    </row>
    <row r="2015" spans="2:5" x14ac:dyDescent="0.3">
      <c r="B2015" s="3"/>
      <c r="C2015" s="3"/>
      <c r="D2015" s="3"/>
      <c r="E2015" s="3"/>
    </row>
    <row r="2016" spans="2:5" x14ac:dyDescent="0.3">
      <c r="B2016" s="3"/>
      <c r="C2016" s="3"/>
      <c r="D2016" s="3"/>
      <c r="E2016" s="3"/>
    </row>
    <row r="2017" spans="2:5" x14ac:dyDescent="0.3">
      <c r="B2017" s="3"/>
      <c r="C2017" s="3"/>
      <c r="D2017" s="3"/>
      <c r="E2017" s="3"/>
    </row>
    <row r="2018" spans="2:5" x14ac:dyDescent="0.3">
      <c r="B2018" s="3"/>
      <c r="C2018" s="3"/>
      <c r="D2018" s="3"/>
      <c r="E2018" s="3"/>
    </row>
    <row r="2019" spans="2:5" x14ac:dyDescent="0.3">
      <c r="B2019" s="3"/>
      <c r="C2019" s="3"/>
      <c r="D2019" s="3"/>
      <c r="E2019" s="3"/>
    </row>
    <row r="2020" spans="2:5" x14ac:dyDescent="0.3">
      <c r="B2020" s="3"/>
      <c r="C2020" s="3"/>
      <c r="D2020" s="3"/>
      <c r="E2020" s="3"/>
    </row>
    <row r="2021" spans="2:5" x14ac:dyDescent="0.3">
      <c r="B2021" s="3"/>
      <c r="C2021" s="3"/>
      <c r="D2021" s="3"/>
      <c r="E2021" s="3"/>
    </row>
    <row r="2022" spans="2:5" x14ac:dyDescent="0.3">
      <c r="B2022" s="3"/>
      <c r="C2022" s="3"/>
      <c r="D2022" s="3"/>
      <c r="E2022" s="3"/>
    </row>
    <row r="2023" spans="2:5" x14ac:dyDescent="0.3">
      <c r="B2023" s="3"/>
      <c r="C2023" s="3"/>
      <c r="D2023" s="3"/>
      <c r="E2023" s="3"/>
    </row>
    <row r="2024" spans="2:5" x14ac:dyDescent="0.3">
      <c r="B2024" s="3"/>
      <c r="C2024" s="3"/>
      <c r="D2024" s="3"/>
      <c r="E2024" s="3"/>
    </row>
    <row r="2025" spans="2:5" x14ac:dyDescent="0.3">
      <c r="B2025" s="3"/>
      <c r="C2025" s="3"/>
      <c r="D2025" s="3"/>
      <c r="E2025" s="3"/>
    </row>
    <row r="2026" spans="2:5" x14ac:dyDescent="0.3">
      <c r="B2026" s="3"/>
      <c r="C2026" s="3"/>
      <c r="D2026" s="3"/>
      <c r="E2026" s="3"/>
    </row>
    <row r="2027" spans="2:5" x14ac:dyDescent="0.3">
      <c r="B2027" s="3"/>
      <c r="C2027" s="3"/>
      <c r="D2027" s="3"/>
      <c r="E2027" s="3"/>
    </row>
    <row r="2028" spans="2:5" x14ac:dyDescent="0.3">
      <c r="B2028" s="3"/>
      <c r="C2028" s="3"/>
      <c r="D2028" s="3"/>
      <c r="E2028" s="3"/>
    </row>
    <row r="2029" spans="2:5" x14ac:dyDescent="0.3">
      <c r="B2029" s="3"/>
      <c r="C2029" s="3"/>
      <c r="D2029" s="3"/>
      <c r="E2029" s="3"/>
    </row>
    <row r="2030" spans="2:5" x14ac:dyDescent="0.3">
      <c r="B2030" s="3"/>
      <c r="C2030" s="3"/>
      <c r="D2030" s="3"/>
      <c r="E2030" s="3"/>
    </row>
    <row r="2031" spans="2:5" x14ac:dyDescent="0.3">
      <c r="B2031" s="3"/>
      <c r="C2031" s="3"/>
      <c r="D2031" s="3"/>
      <c r="E2031" s="3"/>
    </row>
    <row r="2032" spans="2:5" x14ac:dyDescent="0.3">
      <c r="B2032" s="3"/>
      <c r="C2032" s="3"/>
      <c r="D2032" s="3"/>
      <c r="E2032" s="3"/>
    </row>
    <row r="2033" spans="2:5" x14ac:dyDescent="0.3">
      <c r="B2033" s="3"/>
      <c r="C2033" s="3"/>
      <c r="D2033" s="3"/>
      <c r="E2033" s="3"/>
    </row>
    <row r="2034" spans="2:5" x14ac:dyDescent="0.3">
      <c r="B2034" s="3"/>
      <c r="C2034" s="3"/>
      <c r="D2034" s="3"/>
      <c r="E2034" s="3"/>
    </row>
    <row r="2035" spans="2:5" x14ac:dyDescent="0.3">
      <c r="B2035" s="3"/>
      <c r="C2035" s="3"/>
      <c r="D2035" s="3"/>
      <c r="E2035" s="3"/>
    </row>
    <row r="2036" spans="2:5" x14ac:dyDescent="0.3">
      <c r="B2036" s="3"/>
      <c r="C2036" s="3"/>
      <c r="D2036" s="3"/>
      <c r="E2036" s="3"/>
    </row>
    <row r="2037" spans="2:5" x14ac:dyDescent="0.3">
      <c r="B2037" s="3"/>
      <c r="C2037" s="3"/>
      <c r="D2037" s="3"/>
      <c r="E2037" s="3"/>
    </row>
    <row r="2038" spans="2:5" x14ac:dyDescent="0.3">
      <c r="B2038" s="3"/>
      <c r="C2038" s="3"/>
      <c r="D2038" s="3"/>
      <c r="E2038" s="3"/>
    </row>
    <row r="2039" spans="2:5" x14ac:dyDescent="0.3">
      <c r="B2039" s="3"/>
      <c r="C2039" s="3"/>
      <c r="D2039" s="3"/>
      <c r="E2039" s="3"/>
    </row>
    <row r="2040" spans="2:5" x14ac:dyDescent="0.3">
      <c r="B2040" s="3"/>
      <c r="C2040" s="3"/>
      <c r="D2040" s="3"/>
      <c r="E2040" s="3"/>
    </row>
    <row r="2041" spans="2:5" x14ac:dyDescent="0.3">
      <c r="B2041" s="3"/>
      <c r="C2041" s="3"/>
      <c r="D2041" s="3"/>
      <c r="E2041" s="3"/>
    </row>
    <row r="2042" spans="2:5" x14ac:dyDescent="0.3">
      <c r="B2042" s="3"/>
      <c r="C2042" s="3"/>
      <c r="D2042" s="3"/>
      <c r="E2042" s="3"/>
    </row>
    <row r="2043" spans="2:5" x14ac:dyDescent="0.3">
      <c r="B2043" s="3"/>
      <c r="C2043" s="3"/>
      <c r="D2043" s="3"/>
      <c r="E2043" s="3"/>
    </row>
    <row r="2044" spans="2:5" x14ac:dyDescent="0.3">
      <c r="B2044" s="3"/>
      <c r="C2044" s="3"/>
      <c r="D2044" s="3"/>
      <c r="E2044" s="3"/>
    </row>
    <row r="2045" spans="2:5" x14ac:dyDescent="0.3">
      <c r="B2045" s="3"/>
      <c r="C2045" s="3"/>
      <c r="D2045" s="3"/>
      <c r="E2045" s="3"/>
    </row>
    <row r="2046" spans="2:5" x14ac:dyDescent="0.3">
      <c r="B2046" s="3"/>
      <c r="C2046" s="3"/>
      <c r="D2046" s="3"/>
      <c r="E2046" s="3"/>
    </row>
    <row r="2047" spans="2:5" x14ac:dyDescent="0.3">
      <c r="B2047" s="3"/>
      <c r="C2047" s="3"/>
      <c r="D2047" s="3"/>
      <c r="E2047" s="3"/>
    </row>
    <row r="2048" spans="2:5" x14ac:dyDescent="0.3">
      <c r="B2048" s="3"/>
      <c r="C2048" s="3"/>
      <c r="D2048" s="3"/>
      <c r="E2048" s="3"/>
    </row>
    <row r="2049" spans="2:5" x14ac:dyDescent="0.3">
      <c r="B2049" s="3"/>
      <c r="C2049" s="3"/>
      <c r="D2049" s="3"/>
      <c r="E2049" s="3"/>
    </row>
    <row r="2050" spans="2:5" x14ac:dyDescent="0.3">
      <c r="B2050" s="3"/>
      <c r="C2050" s="3"/>
      <c r="D2050" s="3"/>
      <c r="E2050" s="3"/>
    </row>
    <row r="2051" spans="2:5" x14ac:dyDescent="0.3">
      <c r="B2051" s="3"/>
      <c r="C2051" s="3"/>
      <c r="D2051" s="3"/>
      <c r="E2051" s="3"/>
    </row>
    <row r="2052" spans="2:5" x14ac:dyDescent="0.3">
      <c r="B2052" s="3"/>
      <c r="C2052" s="3"/>
      <c r="D2052" s="3"/>
      <c r="E2052" s="3"/>
    </row>
    <row r="2053" spans="2:5" x14ac:dyDescent="0.3">
      <c r="B2053" s="3"/>
      <c r="C2053" s="3"/>
      <c r="D2053" s="3"/>
      <c r="E2053" s="3"/>
    </row>
    <row r="2054" spans="2:5" x14ac:dyDescent="0.3">
      <c r="B2054" s="3"/>
      <c r="C2054" s="3"/>
      <c r="D2054" s="3"/>
      <c r="E2054" s="3"/>
    </row>
    <row r="2055" spans="2:5" x14ac:dyDescent="0.3">
      <c r="B2055" s="3"/>
      <c r="C2055" s="3"/>
      <c r="D2055" s="3"/>
      <c r="E2055" s="3"/>
    </row>
    <row r="2056" spans="2:5" x14ac:dyDescent="0.3">
      <c r="B2056" s="3"/>
      <c r="C2056" s="3"/>
      <c r="D2056" s="3"/>
      <c r="E2056" s="3"/>
    </row>
    <row r="2057" spans="2:5" x14ac:dyDescent="0.3">
      <c r="B2057" s="3"/>
      <c r="C2057" s="3"/>
      <c r="D2057" s="3"/>
      <c r="E2057" s="3"/>
    </row>
    <row r="2058" spans="2:5" x14ac:dyDescent="0.3">
      <c r="B2058" s="3"/>
      <c r="C2058" s="3"/>
      <c r="D2058" s="3"/>
      <c r="E2058" s="3"/>
    </row>
    <row r="2059" spans="2:5" x14ac:dyDescent="0.3">
      <c r="B2059" s="3"/>
      <c r="C2059" s="3"/>
      <c r="D2059" s="3"/>
      <c r="E2059" s="3"/>
    </row>
    <row r="2060" spans="2:5" x14ac:dyDescent="0.3">
      <c r="B2060" s="3"/>
      <c r="C2060" s="3"/>
      <c r="D2060" s="3"/>
      <c r="E2060" s="3"/>
    </row>
    <row r="2061" spans="2:5" x14ac:dyDescent="0.3">
      <c r="B2061" s="3"/>
      <c r="C2061" s="3"/>
      <c r="D2061" s="3"/>
      <c r="E2061" s="3"/>
    </row>
    <row r="2062" spans="2:5" x14ac:dyDescent="0.3">
      <c r="B2062" s="3"/>
      <c r="C2062" s="3"/>
      <c r="D2062" s="3"/>
      <c r="E2062" s="3"/>
    </row>
    <row r="2063" spans="2:5" x14ac:dyDescent="0.3">
      <c r="B2063" s="3"/>
      <c r="C2063" s="3"/>
      <c r="D2063" s="3"/>
      <c r="E2063" s="3"/>
    </row>
    <row r="2064" spans="2:5" x14ac:dyDescent="0.3">
      <c r="B2064" s="3"/>
      <c r="C2064" s="3"/>
      <c r="D2064" s="3"/>
      <c r="E2064" s="3"/>
    </row>
    <row r="2065" spans="2:5" x14ac:dyDescent="0.3">
      <c r="B2065" s="3"/>
      <c r="C2065" s="3"/>
      <c r="D2065" s="3"/>
      <c r="E2065" s="3"/>
    </row>
    <row r="2066" spans="2:5" x14ac:dyDescent="0.3">
      <c r="B2066" s="3"/>
      <c r="C2066" s="3"/>
      <c r="D2066" s="3"/>
      <c r="E2066" s="3"/>
    </row>
    <row r="2067" spans="2:5" x14ac:dyDescent="0.3">
      <c r="B2067" s="3"/>
      <c r="C2067" s="3"/>
      <c r="D2067" s="3"/>
      <c r="E2067" s="3"/>
    </row>
    <row r="2068" spans="2:5" x14ac:dyDescent="0.3">
      <c r="B2068" s="3"/>
      <c r="C2068" s="3"/>
      <c r="D2068" s="3"/>
      <c r="E2068" s="3"/>
    </row>
    <row r="2069" spans="2:5" x14ac:dyDescent="0.3">
      <c r="B2069" s="3"/>
      <c r="C2069" s="3"/>
      <c r="D2069" s="3"/>
      <c r="E2069" s="3"/>
    </row>
    <row r="2070" spans="2:5" x14ac:dyDescent="0.3">
      <c r="B2070" s="3"/>
      <c r="C2070" s="3"/>
      <c r="D2070" s="3"/>
      <c r="E2070" s="3"/>
    </row>
    <row r="2071" spans="2:5" x14ac:dyDescent="0.3">
      <c r="B2071" s="3"/>
      <c r="C2071" s="3"/>
      <c r="D2071" s="3"/>
      <c r="E2071" s="3"/>
    </row>
    <row r="2072" spans="2:5" x14ac:dyDescent="0.3">
      <c r="B2072" s="3"/>
      <c r="C2072" s="3"/>
      <c r="D2072" s="3"/>
      <c r="E2072" s="3"/>
    </row>
    <row r="2073" spans="2:5" x14ac:dyDescent="0.3">
      <c r="B2073" s="3"/>
      <c r="C2073" s="3"/>
      <c r="D2073" s="3"/>
      <c r="E2073" s="3"/>
    </row>
    <row r="2074" spans="2:5" x14ac:dyDescent="0.3">
      <c r="B2074" s="3"/>
      <c r="C2074" s="3"/>
      <c r="D2074" s="3"/>
      <c r="E2074" s="3"/>
    </row>
    <row r="2075" spans="2:5" x14ac:dyDescent="0.3">
      <c r="B2075" s="3"/>
      <c r="C2075" s="3"/>
      <c r="D2075" s="3"/>
      <c r="E2075" s="3"/>
    </row>
    <row r="2076" spans="2:5" x14ac:dyDescent="0.3">
      <c r="B2076" s="3"/>
      <c r="C2076" s="3"/>
      <c r="D2076" s="3"/>
      <c r="E2076" s="3"/>
    </row>
    <row r="2077" spans="2:5" x14ac:dyDescent="0.3">
      <c r="B2077" s="3"/>
      <c r="C2077" s="3"/>
      <c r="D2077" s="3"/>
      <c r="E2077" s="3"/>
    </row>
    <row r="2078" spans="2:5" x14ac:dyDescent="0.3">
      <c r="B2078" s="3"/>
      <c r="C2078" s="3"/>
      <c r="D2078" s="3"/>
      <c r="E2078" s="3"/>
    </row>
    <row r="2079" spans="2:5" x14ac:dyDescent="0.3">
      <c r="B2079" s="3"/>
      <c r="C2079" s="3"/>
      <c r="D2079" s="3"/>
      <c r="E2079" s="3"/>
    </row>
    <row r="2080" spans="2:5" x14ac:dyDescent="0.3">
      <c r="B2080" s="3"/>
      <c r="C2080" s="3"/>
      <c r="D2080" s="3"/>
      <c r="E2080" s="3"/>
    </row>
    <row r="2081" spans="2:5" x14ac:dyDescent="0.3">
      <c r="B2081" s="3"/>
      <c r="C2081" s="3"/>
      <c r="D2081" s="3"/>
      <c r="E2081" s="3"/>
    </row>
    <row r="2082" spans="2:5" x14ac:dyDescent="0.3">
      <c r="B2082" s="3"/>
      <c r="C2082" s="3"/>
      <c r="D2082" s="3"/>
      <c r="E2082" s="3"/>
    </row>
    <row r="2083" spans="2:5" x14ac:dyDescent="0.3">
      <c r="B2083" s="3"/>
      <c r="C2083" s="3"/>
      <c r="D2083" s="3"/>
      <c r="E2083" s="3"/>
    </row>
    <row r="2084" spans="2:5" x14ac:dyDescent="0.3">
      <c r="B2084" s="3"/>
      <c r="C2084" s="3"/>
      <c r="D2084" s="3"/>
      <c r="E2084" s="3"/>
    </row>
    <row r="2085" spans="2:5" x14ac:dyDescent="0.3">
      <c r="B2085" s="3"/>
      <c r="C2085" s="3"/>
      <c r="D2085" s="3"/>
      <c r="E2085" s="3"/>
    </row>
    <row r="2086" spans="2:5" x14ac:dyDescent="0.3">
      <c r="B2086" s="3"/>
      <c r="C2086" s="3"/>
      <c r="D2086" s="3"/>
      <c r="E2086" s="3"/>
    </row>
    <row r="2087" spans="2:5" x14ac:dyDescent="0.3">
      <c r="B2087" s="3"/>
      <c r="C2087" s="3"/>
      <c r="D2087" s="3"/>
      <c r="E2087" s="3"/>
    </row>
    <row r="2088" spans="2:5" x14ac:dyDescent="0.3">
      <c r="B2088" s="3"/>
      <c r="C2088" s="3"/>
      <c r="D2088" s="3"/>
      <c r="E2088" s="3"/>
    </row>
    <row r="2089" spans="2:5" x14ac:dyDescent="0.3">
      <c r="B2089" s="3"/>
      <c r="C2089" s="3"/>
      <c r="D2089" s="3"/>
      <c r="E2089" s="3"/>
    </row>
    <row r="2090" spans="2:5" x14ac:dyDescent="0.3">
      <c r="B2090" s="3"/>
      <c r="C2090" s="3"/>
      <c r="D2090" s="3"/>
      <c r="E2090" s="3"/>
    </row>
    <row r="2091" spans="2:5" x14ac:dyDescent="0.3">
      <c r="B2091" s="3"/>
      <c r="C2091" s="3"/>
      <c r="D2091" s="3"/>
      <c r="E2091" s="3"/>
    </row>
    <row r="2092" spans="2:5" x14ac:dyDescent="0.3">
      <c r="B2092" s="3"/>
      <c r="C2092" s="3"/>
      <c r="D2092" s="3"/>
      <c r="E2092" s="3"/>
    </row>
    <row r="2093" spans="2:5" x14ac:dyDescent="0.3">
      <c r="B2093" s="3"/>
      <c r="C2093" s="3"/>
      <c r="D2093" s="3"/>
      <c r="E2093" s="3"/>
    </row>
    <row r="2094" spans="2:5" x14ac:dyDescent="0.3">
      <c r="B2094" s="3"/>
      <c r="C2094" s="3"/>
      <c r="D2094" s="3"/>
      <c r="E2094" s="3"/>
    </row>
    <row r="2095" spans="2:5" x14ac:dyDescent="0.3">
      <c r="B2095" s="3"/>
      <c r="C2095" s="3"/>
      <c r="D2095" s="3"/>
      <c r="E2095" s="3"/>
    </row>
    <row r="2096" spans="2:5" x14ac:dyDescent="0.3">
      <c r="B2096" s="3"/>
      <c r="C2096" s="3"/>
      <c r="D2096" s="3"/>
      <c r="E2096" s="3"/>
    </row>
    <row r="2097" spans="2:5" x14ac:dyDescent="0.3">
      <c r="B2097" s="3"/>
      <c r="C2097" s="3"/>
      <c r="D2097" s="3"/>
      <c r="E2097" s="3"/>
    </row>
    <row r="2098" spans="2:5" x14ac:dyDescent="0.3">
      <c r="B2098" s="3"/>
      <c r="C2098" s="3"/>
      <c r="D2098" s="3"/>
      <c r="E2098" s="3"/>
    </row>
    <row r="2099" spans="2:5" x14ac:dyDescent="0.3">
      <c r="B2099" s="3"/>
      <c r="C2099" s="3"/>
      <c r="D2099" s="3"/>
      <c r="E2099" s="3"/>
    </row>
    <row r="2100" spans="2:5" x14ac:dyDescent="0.3">
      <c r="B2100" s="3"/>
      <c r="C2100" s="3"/>
      <c r="D2100" s="3"/>
      <c r="E2100" s="3"/>
    </row>
    <row r="2101" spans="2:5" x14ac:dyDescent="0.3">
      <c r="B2101" s="3"/>
      <c r="C2101" s="3"/>
      <c r="D2101" s="3"/>
      <c r="E2101" s="3"/>
    </row>
    <row r="2102" spans="2:5" x14ac:dyDescent="0.3">
      <c r="B2102" s="3"/>
      <c r="C2102" s="3"/>
      <c r="D2102" s="3"/>
      <c r="E2102" s="3"/>
    </row>
    <row r="2103" spans="2:5" x14ac:dyDescent="0.3">
      <c r="B2103" s="3"/>
      <c r="C2103" s="3"/>
      <c r="D2103" s="3"/>
      <c r="E2103" s="3"/>
    </row>
    <row r="2104" spans="2:5" x14ac:dyDescent="0.3">
      <c r="B2104" s="3"/>
      <c r="C2104" s="3"/>
      <c r="D2104" s="3"/>
      <c r="E2104" s="3"/>
    </row>
    <row r="2105" spans="2:5" x14ac:dyDescent="0.3">
      <c r="B2105" s="3"/>
      <c r="C2105" s="3"/>
      <c r="D2105" s="3"/>
      <c r="E2105" s="3"/>
    </row>
    <row r="2106" spans="2:5" x14ac:dyDescent="0.3">
      <c r="B2106" s="3"/>
      <c r="C2106" s="3"/>
      <c r="D2106" s="3"/>
      <c r="E2106" s="3"/>
    </row>
    <row r="2107" spans="2:5" x14ac:dyDescent="0.3">
      <c r="B2107" s="3"/>
      <c r="C2107" s="3"/>
      <c r="D2107" s="3"/>
      <c r="E2107" s="3"/>
    </row>
    <row r="2108" spans="2:5" x14ac:dyDescent="0.3">
      <c r="B2108" s="3"/>
      <c r="C2108" s="3"/>
      <c r="D2108" s="3"/>
      <c r="E2108" s="3"/>
    </row>
    <row r="2109" spans="2:5" x14ac:dyDescent="0.3">
      <c r="B2109" s="3"/>
      <c r="C2109" s="3"/>
      <c r="D2109" s="3"/>
      <c r="E2109" s="3"/>
    </row>
    <row r="2110" spans="2:5" x14ac:dyDescent="0.3">
      <c r="B2110" s="3"/>
      <c r="C2110" s="3"/>
      <c r="D2110" s="3"/>
      <c r="E2110" s="3"/>
    </row>
    <row r="2111" spans="2:5" x14ac:dyDescent="0.3">
      <c r="B2111" s="3"/>
      <c r="C2111" s="3"/>
      <c r="D2111" s="3"/>
      <c r="E2111" s="3"/>
    </row>
    <row r="2112" spans="2:5" x14ac:dyDescent="0.3">
      <c r="B2112" s="3"/>
      <c r="C2112" s="3"/>
      <c r="D2112" s="3"/>
      <c r="E2112" s="3"/>
    </row>
    <row r="2113" spans="2:5" x14ac:dyDescent="0.3">
      <c r="B2113" s="3"/>
      <c r="C2113" s="3"/>
      <c r="D2113" s="3"/>
      <c r="E2113" s="3"/>
    </row>
    <row r="2114" spans="2:5" x14ac:dyDescent="0.3">
      <c r="B2114" s="3"/>
      <c r="C2114" s="3"/>
      <c r="D2114" s="3"/>
      <c r="E2114" s="3"/>
    </row>
    <row r="2115" spans="2:5" x14ac:dyDescent="0.3">
      <c r="B2115" s="3"/>
      <c r="C2115" s="3"/>
      <c r="D2115" s="3"/>
      <c r="E2115" s="3"/>
    </row>
    <row r="2116" spans="2:5" x14ac:dyDescent="0.3">
      <c r="B2116" s="3"/>
      <c r="C2116" s="3"/>
      <c r="D2116" s="3"/>
      <c r="E2116" s="3"/>
    </row>
    <row r="2117" spans="2:5" x14ac:dyDescent="0.3">
      <c r="B2117" s="3"/>
      <c r="C2117" s="3"/>
      <c r="D2117" s="3"/>
      <c r="E2117" s="3"/>
    </row>
    <row r="2118" spans="2:5" x14ac:dyDescent="0.3">
      <c r="B2118" s="3"/>
      <c r="C2118" s="3"/>
      <c r="D2118" s="3"/>
      <c r="E2118" s="3"/>
    </row>
    <row r="2119" spans="2:5" x14ac:dyDescent="0.3">
      <c r="B2119" s="3"/>
      <c r="C2119" s="3"/>
      <c r="D2119" s="3"/>
      <c r="E2119" s="3"/>
    </row>
    <row r="2120" spans="2:5" x14ac:dyDescent="0.3">
      <c r="B2120" s="3"/>
      <c r="C2120" s="3"/>
      <c r="D2120" s="3"/>
      <c r="E2120" s="3"/>
    </row>
    <row r="2121" spans="2:5" x14ac:dyDescent="0.3">
      <c r="B2121" s="3"/>
      <c r="C2121" s="3"/>
      <c r="D2121" s="3"/>
      <c r="E2121" s="3"/>
    </row>
    <row r="2122" spans="2:5" x14ac:dyDescent="0.3">
      <c r="B2122" s="3"/>
      <c r="C2122" s="3"/>
      <c r="D2122" s="3"/>
      <c r="E2122" s="3"/>
    </row>
    <row r="2123" spans="2:5" x14ac:dyDescent="0.3">
      <c r="B2123" s="3"/>
      <c r="C2123" s="3"/>
      <c r="D2123" s="3"/>
      <c r="E2123" s="3"/>
    </row>
    <row r="2124" spans="2:5" x14ac:dyDescent="0.3">
      <c r="B2124" s="3"/>
      <c r="C2124" s="3"/>
      <c r="D2124" s="3"/>
      <c r="E2124" s="3"/>
    </row>
    <row r="2125" spans="2:5" x14ac:dyDescent="0.3">
      <c r="B2125" s="3"/>
      <c r="C2125" s="3"/>
      <c r="D2125" s="3"/>
      <c r="E2125" s="3"/>
    </row>
    <row r="2126" spans="2:5" x14ac:dyDescent="0.3">
      <c r="B2126" s="3"/>
      <c r="C2126" s="3"/>
      <c r="D2126" s="3"/>
      <c r="E2126" s="3"/>
    </row>
    <row r="2127" spans="2:5" x14ac:dyDescent="0.3">
      <c r="B2127" s="3"/>
      <c r="C2127" s="3"/>
      <c r="D2127" s="3"/>
      <c r="E2127" s="3"/>
    </row>
    <row r="2128" spans="2:5" x14ac:dyDescent="0.3">
      <c r="B2128" s="3"/>
      <c r="C2128" s="3"/>
      <c r="D2128" s="3"/>
      <c r="E2128" s="3"/>
    </row>
    <row r="2129" spans="2:5" x14ac:dyDescent="0.3">
      <c r="B2129" s="3"/>
      <c r="C2129" s="3"/>
      <c r="D2129" s="3"/>
      <c r="E2129" s="3"/>
    </row>
    <row r="2130" spans="2:5" x14ac:dyDescent="0.3">
      <c r="B2130" s="3"/>
      <c r="C2130" s="3"/>
      <c r="D2130" s="3"/>
      <c r="E2130" s="3"/>
    </row>
    <row r="2131" spans="2:5" x14ac:dyDescent="0.3">
      <c r="B2131" s="3"/>
      <c r="C2131" s="3"/>
      <c r="D2131" s="3"/>
      <c r="E2131" s="3"/>
    </row>
    <row r="2132" spans="2:5" x14ac:dyDescent="0.3">
      <c r="B2132" s="3"/>
      <c r="C2132" s="3"/>
      <c r="D2132" s="3"/>
      <c r="E2132" s="3"/>
    </row>
    <row r="2133" spans="2:5" x14ac:dyDescent="0.3">
      <c r="B2133" s="3"/>
      <c r="C2133" s="3"/>
      <c r="D2133" s="3"/>
      <c r="E2133" s="3"/>
    </row>
    <row r="2134" spans="2:5" x14ac:dyDescent="0.3">
      <c r="B2134" s="3"/>
      <c r="C2134" s="3"/>
      <c r="D2134" s="3"/>
      <c r="E2134" s="3"/>
    </row>
    <row r="2135" spans="2:5" x14ac:dyDescent="0.3">
      <c r="B2135" s="3"/>
      <c r="C2135" s="3"/>
      <c r="D2135" s="3"/>
      <c r="E2135" s="3"/>
    </row>
    <row r="2136" spans="2:5" x14ac:dyDescent="0.3">
      <c r="B2136" s="3"/>
      <c r="C2136" s="3"/>
      <c r="D2136" s="3"/>
      <c r="E2136" s="3"/>
    </row>
    <row r="2137" spans="2:5" x14ac:dyDescent="0.3">
      <c r="B2137" s="3"/>
      <c r="C2137" s="3"/>
      <c r="D2137" s="3"/>
      <c r="E2137" s="3"/>
    </row>
    <row r="2138" spans="2:5" x14ac:dyDescent="0.3">
      <c r="B2138" s="3"/>
      <c r="C2138" s="3"/>
      <c r="D2138" s="3"/>
      <c r="E2138" s="3"/>
    </row>
    <row r="2139" spans="2:5" x14ac:dyDescent="0.3">
      <c r="B2139" s="3"/>
      <c r="C2139" s="3"/>
      <c r="D2139" s="3"/>
      <c r="E2139" s="3"/>
    </row>
    <row r="2140" spans="2:5" x14ac:dyDescent="0.3">
      <c r="B2140" s="3"/>
      <c r="C2140" s="3"/>
      <c r="D2140" s="3"/>
      <c r="E2140" s="3"/>
    </row>
    <row r="2141" spans="2:5" x14ac:dyDescent="0.3">
      <c r="B2141" s="3"/>
      <c r="C2141" s="3"/>
      <c r="D2141" s="3"/>
      <c r="E2141" s="3"/>
    </row>
    <row r="2142" spans="2:5" x14ac:dyDescent="0.3">
      <c r="B2142" s="3"/>
      <c r="C2142" s="3"/>
      <c r="D2142" s="3"/>
      <c r="E2142" s="3"/>
    </row>
    <row r="2143" spans="2:5" x14ac:dyDescent="0.3">
      <c r="B2143" s="3"/>
      <c r="C2143" s="3"/>
      <c r="D2143" s="3"/>
      <c r="E2143" s="3"/>
    </row>
    <row r="2144" spans="2:5" x14ac:dyDescent="0.3">
      <c r="B2144" s="3"/>
      <c r="C2144" s="3"/>
      <c r="D2144" s="3"/>
      <c r="E2144" s="3"/>
    </row>
    <row r="2145" spans="2:5" x14ac:dyDescent="0.3">
      <c r="B2145" s="3"/>
      <c r="C2145" s="3"/>
      <c r="D2145" s="3"/>
      <c r="E2145" s="3"/>
    </row>
    <row r="2146" spans="2:5" x14ac:dyDescent="0.3">
      <c r="B2146" s="3"/>
      <c r="C2146" s="3"/>
      <c r="D2146" s="3"/>
      <c r="E2146" s="3"/>
    </row>
    <row r="2147" spans="2:5" x14ac:dyDescent="0.3">
      <c r="B2147" s="3"/>
      <c r="C2147" s="3"/>
      <c r="D2147" s="3"/>
      <c r="E2147" s="3"/>
    </row>
    <row r="2148" spans="2:5" x14ac:dyDescent="0.3">
      <c r="B2148" s="3"/>
      <c r="C2148" s="3"/>
      <c r="D2148" s="3"/>
      <c r="E2148" s="3"/>
    </row>
    <row r="2149" spans="2:5" x14ac:dyDescent="0.3">
      <c r="B2149" s="3"/>
      <c r="C2149" s="3"/>
      <c r="D2149" s="3"/>
      <c r="E2149" s="3"/>
    </row>
    <row r="2150" spans="2:5" x14ac:dyDescent="0.3">
      <c r="B2150" s="3"/>
      <c r="C2150" s="3"/>
      <c r="D2150" s="3"/>
      <c r="E2150" s="3"/>
    </row>
    <row r="2151" spans="2:5" x14ac:dyDescent="0.3">
      <c r="B2151" s="3"/>
      <c r="C2151" s="3"/>
      <c r="D2151" s="3"/>
      <c r="E2151" s="3"/>
    </row>
    <row r="2152" spans="2:5" x14ac:dyDescent="0.3">
      <c r="B2152" s="3"/>
      <c r="C2152" s="3"/>
      <c r="D2152" s="3"/>
      <c r="E2152" s="3"/>
    </row>
    <row r="2153" spans="2:5" x14ac:dyDescent="0.3">
      <c r="B2153" s="3"/>
      <c r="C2153" s="3"/>
      <c r="D2153" s="3"/>
      <c r="E2153" s="3"/>
    </row>
    <row r="2154" spans="2:5" x14ac:dyDescent="0.3">
      <c r="B2154" s="3"/>
      <c r="C2154" s="3"/>
      <c r="D2154" s="3"/>
      <c r="E2154" s="3"/>
    </row>
    <row r="2155" spans="2:5" x14ac:dyDescent="0.3">
      <c r="B2155" s="3"/>
      <c r="C2155" s="3"/>
      <c r="D2155" s="3"/>
      <c r="E2155" s="3"/>
    </row>
    <row r="2156" spans="2:5" x14ac:dyDescent="0.3">
      <c r="B2156" s="3"/>
      <c r="C2156" s="3"/>
      <c r="D2156" s="3"/>
      <c r="E2156" s="3"/>
    </row>
    <row r="2157" spans="2:5" x14ac:dyDescent="0.3">
      <c r="B2157" s="3"/>
      <c r="C2157" s="3"/>
      <c r="D2157" s="3"/>
      <c r="E2157" s="3"/>
    </row>
    <row r="2158" spans="2:5" x14ac:dyDescent="0.3">
      <c r="B2158" s="3"/>
      <c r="C2158" s="3"/>
      <c r="D2158" s="3"/>
      <c r="E2158" s="3"/>
    </row>
    <row r="2159" spans="2:5" x14ac:dyDescent="0.3">
      <c r="B2159" s="3"/>
      <c r="C2159" s="3"/>
      <c r="D2159" s="3"/>
      <c r="E2159" s="3"/>
    </row>
    <row r="2160" spans="2:5" x14ac:dyDescent="0.3">
      <c r="B2160" s="3"/>
      <c r="C2160" s="3"/>
      <c r="D2160" s="3"/>
      <c r="E2160" s="3"/>
    </row>
    <row r="2161" spans="2:5" x14ac:dyDescent="0.3">
      <c r="B2161" s="3"/>
      <c r="C2161" s="3"/>
      <c r="D2161" s="3"/>
      <c r="E2161" s="3"/>
    </row>
    <row r="2162" spans="2:5" x14ac:dyDescent="0.3">
      <c r="B2162" s="3"/>
      <c r="C2162" s="3"/>
      <c r="D2162" s="3"/>
      <c r="E2162" s="3"/>
    </row>
    <row r="2163" spans="2:5" x14ac:dyDescent="0.3">
      <c r="B2163" s="3"/>
      <c r="C2163" s="3"/>
      <c r="D2163" s="3"/>
      <c r="E2163" s="3"/>
    </row>
    <row r="2164" spans="2:5" x14ac:dyDescent="0.3">
      <c r="B2164" s="3"/>
      <c r="C2164" s="3"/>
      <c r="D2164" s="3"/>
      <c r="E2164" s="3"/>
    </row>
    <row r="2165" spans="2:5" x14ac:dyDescent="0.3">
      <c r="B2165" s="3"/>
      <c r="C2165" s="3"/>
      <c r="D2165" s="3"/>
      <c r="E2165" s="3"/>
    </row>
    <row r="2166" spans="2:5" x14ac:dyDescent="0.3">
      <c r="B2166" s="3"/>
      <c r="C2166" s="3"/>
      <c r="D2166" s="3"/>
      <c r="E2166" s="3"/>
    </row>
    <row r="2167" spans="2:5" x14ac:dyDescent="0.3">
      <c r="B2167" s="3"/>
      <c r="C2167" s="3"/>
      <c r="D2167" s="3"/>
      <c r="E2167" s="3"/>
    </row>
    <row r="2168" spans="2:5" x14ac:dyDescent="0.3">
      <c r="B2168" s="3"/>
      <c r="C2168" s="3"/>
      <c r="D2168" s="3"/>
      <c r="E2168" s="3"/>
    </row>
    <row r="2169" spans="2:5" x14ac:dyDescent="0.3">
      <c r="B2169" s="3"/>
      <c r="C2169" s="3"/>
      <c r="D2169" s="3"/>
      <c r="E2169" s="3"/>
    </row>
    <row r="2170" spans="2:5" x14ac:dyDescent="0.3">
      <c r="B2170" s="3"/>
      <c r="C2170" s="3"/>
      <c r="D2170" s="3"/>
      <c r="E2170" s="3"/>
    </row>
    <row r="2171" spans="2:5" x14ac:dyDescent="0.3">
      <c r="B2171" s="3"/>
      <c r="C2171" s="3"/>
      <c r="D2171" s="3"/>
      <c r="E2171" s="3"/>
    </row>
    <row r="2172" spans="2:5" x14ac:dyDescent="0.3">
      <c r="B2172" s="3"/>
      <c r="C2172" s="3"/>
      <c r="D2172" s="3"/>
      <c r="E2172" s="3"/>
    </row>
    <row r="2173" spans="2:5" x14ac:dyDescent="0.3">
      <c r="B2173" s="3"/>
      <c r="C2173" s="3"/>
      <c r="D2173" s="3"/>
      <c r="E2173" s="3"/>
    </row>
    <row r="2174" spans="2:5" x14ac:dyDescent="0.3">
      <c r="B2174" s="3"/>
      <c r="C2174" s="3"/>
      <c r="D2174" s="3"/>
      <c r="E2174" s="3"/>
    </row>
    <row r="2175" spans="2:5" x14ac:dyDescent="0.3">
      <c r="B2175" s="3"/>
      <c r="C2175" s="3"/>
      <c r="D2175" s="3"/>
      <c r="E2175" s="3"/>
    </row>
    <row r="2176" spans="2:5" x14ac:dyDescent="0.3">
      <c r="B2176" s="3"/>
      <c r="C2176" s="3"/>
      <c r="D2176" s="3"/>
      <c r="E2176" s="3"/>
    </row>
    <row r="2177" spans="2:5" x14ac:dyDescent="0.3">
      <c r="B2177" s="3"/>
      <c r="C2177" s="3"/>
      <c r="D2177" s="3"/>
      <c r="E2177" s="3"/>
    </row>
    <row r="2178" spans="2:5" x14ac:dyDescent="0.3">
      <c r="B2178" s="3"/>
      <c r="C2178" s="3"/>
      <c r="D2178" s="3"/>
      <c r="E2178" s="3"/>
    </row>
    <row r="2179" spans="2:5" x14ac:dyDescent="0.3">
      <c r="B2179" s="3"/>
      <c r="C2179" s="3"/>
      <c r="D2179" s="3"/>
      <c r="E2179" s="3"/>
    </row>
    <row r="2180" spans="2:5" x14ac:dyDescent="0.3">
      <c r="B2180" s="3"/>
      <c r="C2180" s="3"/>
      <c r="D2180" s="3"/>
      <c r="E2180" s="3"/>
    </row>
    <row r="2181" spans="2:5" x14ac:dyDescent="0.3">
      <c r="B2181" s="3"/>
      <c r="C2181" s="3"/>
      <c r="D2181" s="3"/>
      <c r="E2181" s="3"/>
    </row>
    <row r="2182" spans="2:5" x14ac:dyDescent="0.3">
      <c r="B2182" s="3"/>
      <c r="C2182" s="3"/>
      <c r="D2182" s="3"/>
      <c r="E2182" s="3"/>
    </row>
    <row r="2183" spans="2:5" x14ac:dyDescent="0.3">
      <c r="B2183" s="3"/>
      <c r="C2183" s="3"/>
      <c r="D2183" s="3"/>
      <c r="E2183" s="3"/>
    </row>
    <row r="2184" spans="2:5" x14ac:dyDescent="0.3">
      <c r="B2184" s="3"/>
      <c r="C2184" s="3"/>
      <c r="D2184" s="3"/>
      <c r="E2184" s="3"/>
    </row>
    <row r="2185" spans="2:5" x14ac:dyDescent="0.3">
      <c r="B2185" s="3"/>
      <c r="C2185" s="3"/>
      <c r="D2185" s="3"/>
      <c r="E2185" s="3"/>
    </row>
    <row r="2186" spans="2:5" x14ac:dyDescent="0.3">
      <c r="B2186" s="3"/>
      <c r="C2186" s="3"/>
      <c r="D2186" s="3"/>
      <c r="E2186" s="3"/>
    </row>
    <row r="2187" spans="2:5" x14ac:dyDescent="0.3">
      <c r="B2187" s="3"/>
      <c r="C2187" s="3"/>
      <c r="D2187" s="3"/>
      <c r="E2187" s="3"/>
    </row>
    <row r="2188" spans="2:5" x14ac:dyDescent="0.3">
      <c r="B2188" s="3"/>
      <c r="C2188" s="3"/>
      <c r="D2188" s="3"/>
      <c r="E2188" s="3"/>
    </row>
    <row r="2189" spans="2:5" x14ac:dyDescent="0.3">
      <c r="B2189" s="3"/>
      <c r="C2189" s="3"/>
      <c r="D2189" s="3"/>
      <c r="E2189" s="3"/>
    </row>
    <row r="2190" spans="2:5" x14ac:dyDescent="0.3">
      <c r="B2190" s="3"/>
      <c r="C2190" s="3"/>
      <c r="D2190" s="3"/>
      <c r="E2190" s="3"/>
    </row>
    <row r="2191" spans="2:5" x14ac:dyDescent="0.3">
      <c r="B2191" s="3"/>
      <c r="C2191" s="3"/>
      <c r="D2191" s="3"/>
      <c r="E2191" s="3"/>
    </row>
    <row r="2192" spans="2:5" x14ac:dyDescent="0.3">
      <c r="B2192" s="3"/>
      <c r="C2192" s="3"/>
      <c r="D2192" s="3"/>
      <c r="E2192" s="3"/>
    </row>
    <row r="2193" spans="2:5" x14ac:dyDescent="0.3">
      <c r="B2193" s="3"/>
      <c r="C2193" s="3"/>
      <c r="D2193" s="3"/>
      <c r="E2193" s="3"/>
    </row>
    <row r="2194" spans="2:5" x14ac:dyDescent="0.3">
      <c r="B2194" s="3"/>
      <c r="C2194" s="3"/>
      <c r="D2194" s="3"/>
      <c r="E2194" s="3"/>
    </row>
    <row r="2195" spans="2:5" x14ac:dyDescent="0.3">
      <c r="B2195" s="3"/>
      <c r="C2195" s="3"/>
      <c r="D2195" s="3"/>
      <c r="E2195" s="3"/>
    </row>
    <row r="2196" spans="2:5" x14ac:dyDescent="0.3">
      <c r="B2196" s="3"/>
      <c r="C2196" s="3"/>
      <c r="D2196" s="3"/>
      <c r="E2196" s="3"/>
    </row>
    <row r="2197" spans="2:5" x14ac:dyDescent="0.3">
      <c r="B2197" s="3"/>
      <c r="C2197" s="3"/>
      <c r="D2197" s="3"/>
      <c r="E2197" s="3"/>
    </row>
    <row r="2198" spans="2:5" x14ac:dyDescent="0.3">
      <c r="B2198" s="3"/>
      <c r="C2198" s="3"/>
      <c r="D2198" s="3"/>
      <c r="E2198" s="3"/>
    </row>
    <row r="2199" spans="2:5" x14ac:dyDescent="0.3">
      <c r="B2199" s="3"/>
      <c r="C2199" s="3"/>
      <c r="D2199" s="3"/>
      <c r="E2199" s="3"/>
    </row>
    <row r="2200" spans="2:5" x14ac:dyDescent="0.3">
      <c r="B2200" s="3"/>
      <c r="C2200" s="3"/>
      <c r="D2200" s="3"/>
      <c r="E2200" s="3"/>
    </row>
    <row r="2201" spans="2:5" x14ac:dyDescent="0.3">
      <c r="B2201" s="3"/>
      <c r="C2201" s="3"/>
      <c r="D2201" s="3"/>
      <c r="E2201" s="3"/>
    </row>
    <row r="2202" spans="2:5" x14ac:dyDescent="0.3">
      <c r="B2202" s="3"/>
      <c r="C2202" s="3"/>
      <c r="D2202" s="3"/>
      <c r="E2202" s="3"/>
    </row>
    <row r="2203" spans="2:5" x14ac:dyDescent="0.3">
      <c r="B2203" s="3"/>
      <c r="C2203" s="3"/>
      <c r="D2203" s="3"/>
      <c r="E2203" s="3"/>
    </row>
    <row r="2204" spans="2:5" x14ac:dyDescent="0.3">
      <c r="B2204" s="3"/>
      <c r="C2204" s="3"/>
      <c r="D2204" s="3"/>
      <c r="E2204" s="3"/>
    </row>
    <row r="2205" spans="2:5" x14ac:dyDescent="0.3">
      <c r="B2205" s="3"/>
      <c r="C2205" s="3"/>
      <c r="D2205" s="3"/>
      <c r="E2205" s="3"/>
    </row>
    <row r="2206" spans="2:5" x14ac:dyDescent="0.3">
      <c r="B2206" s="3"/>
      <c r="C2206" s="3"/>
      <c r="D2206" s="3"/>
      <c r="E2206" s="3"/>
    </row>
    <row r="2207" spans="2:5" x14ac:dyDescent="0.3">
      <c r="B2207" s="3"/>
      <c r="C2207" s="3"/>
      <c r="D2207" s="3"/>
      <c r="E2207" s="3"/>
    </row>
    <row r="2208" spans="2:5" x14ac:dyDescent="0.3">
      <c r="B2208" s="3"/>
      <c r="C2208" s="3"/>
      <c r="D2208" s="3"/>
      <c r="E2208" s="3"/>
    </row>
    <row r="2209" spans="2:5" x14ac:dyDescent="0.3">
      <c r="B2209" s="3"/>
      <c r="C2209" s="3"/>
      <c r="D2209" s="3"/>
      <c r="E2209" s="3"/>
    </row>
    <row r="2210" spans="2:5" x14ac:dyDescent="0.3">
      <c r="B2210" s="3"/>
      <c r="C2210" s="3"/>
      <c r="D2210" s="3"/>
      <c r="E2210" s="3"/>
    </row>
    <row r="2211" spans="2:5" x14ac:dyDescent="0.3">
      <c r="B2211" s="3"/>
      <c r="C2211" s="3"/>
      <c r="D2211" s="3"/>
      <c r="E2211" s="3"/>
    </row>
    <row r="2212" spans="2:5" x14ac:dyDescent="0.3">
      <c r="B2212" s="3"/>
      <c r="C2212" s="3"/>
      <c r="D2212" s="3"/>
      <c r="E2212" s="3"/>
    </row>
    <row r="2213" spans="2:5" x14ac:dyDescent="0.3">
      <c r="B2213" s="3"/>
      <c r="C2213" s="3"/>
      <c r="D2213" s="3"/>
      <c r="E2213" s="3"/>
    </row>
    <row r="2214" spans="2:5" x14ac:dyDescent="0.3">
      <c r="B2214" s="3"/>
      <c r="C2214" s="3"/>
      <c r="D2214" s="3"/>
      <c r="E2214" s="3"/>
    </row>
    <row r="2215" spans="2:5" x14ac:dyDescent="0.3">
      <c r="B2215" s="3"/>
      <c r="C2215" s="3"/>
      <c r="D2215" s="3"/>
      <c r="E2215" s="3"/>
    </row>
    <row r="2216" spans="2:5" x14ac:dyDescent="0.3">
      <c r="B2216" s="3"/>
      <c r="C2216" s="3"/>
      <c r="D2216" s="3"/>
      <c r="E2216" s="3"/>
    </row>
    <row r="2217" spans="2:5" x14ac:dyDescent="0.3">
      <c r="B2217" s="3"/>
      <c r="C2217" s="3"/>
      <c r="D2217" s="3"/>
      <c r="E2217" s="3"/>
    </row>
    <row r="2218" spans="2:5" x14ac:dyDescent="0.3">
      <c r="B2218" s="3"/>
      <c r="C2218" s="3"/>
      <c r="D2218" s="3"/>
      <c r="E2218" s="3"/>
    </row>
    <row r="2219" spans="2:5" x14ac:dyDescent="0.3">
      <c r="B2219" s="3"/>
      <c r="C2219" s="3"/>
      <c r="D2219" s="3"/>
      <c r="E2219" s="3"/>
    </row>
    <row r="2220" spans="2:5" x14ac:dyDescent="0.3">
      <c r="B2220" s="3"/>
      <c r="C2220" s="3"/>
      <c r="D2220" s="3"/>
      <c r="E2220" s="3"/>
    </row>
    <row r="2221" spans="2:5" x14ac:dyDescent="0.3">
      <c r="B2221" s="3"/>
      <c r="C2221" s="3"/>
      <c r="D2221" s="3"/>
      <c r="E2221" s="3"/>
    </row>
    <row r="2222" spans="2:5" x14ac:dyDescent="0.3">
      <c r="B2222" s="3"/>
      <c r="C2222" s="3"/>
      <c r="D2222" s="3"/>
      <c r="E2222" s="3"/>
    </row>
    <row r="2223" spans="2:5" x14ac:dyDescent="0.3">
      <c r="B2223" s="3"/>
      <c r="C2223" s="3"/>
      <c r="D2223" s="3"/>
      <c r="E2223" s="3"/>
    </row>
    <row r="2224" spans="2:5" x14ac:dyDescent="0.3">
      <c r="B2224" s="3"/>
      <c r="C2224" s="3"/>
      <c r="D2224" s="3"/>
      <c r="E2224" s="3"/>
    </row>
    <row r="2225" spans="2:5" x14ac:dyDescent="0.3">
      <c r="B2225" s="3"/>
      <c r="C2225" s="3"/>
      <c r="D2225" s="3"/>
      <c r="E2225" s="3"/>
    </row>
    <row r="2226" spans="2:5" x14ac:dyDescent="0.3">
      <c r="B2226" s="3"/>
      <c r="C2226" s="3"/>
      <c r="D2226" s="3"/>
      <c r="E2226" s="3"/>
    </row>
    <row r="2227" spans="2:5" x14ac:dyDescent="0.3">
      <c r="B2227" s="3"/>
      <c r="C2227" s="3"/>
      <c r="D2227" s="3"/>
      <c r="E2227" s="3"/>
    </row>
    <row r="2228" spans="2:5" x14ac:dyDescent="0.3">
      <c r="B2228" s="3"/>
      <c r="C2228" s="3"/>
      <c r="D2228" s="3"/>
      <c r="E2228" s="3"/>
    </row>
    <row r="2229" spans="2:5" x14ac:dyDescent="0.3">
      <c r="B2229" s="3"/>
      <c r="C2229" s="3"/>
      <c r="D2229" s="3"/>
      <c r="E2229" s="3"/>
    </row>
    <row r="2230" spans="2:5" x14ac:dyDescent="0.3">
      <c r="B2230" s="3"/>
      <c r="C2230" s="3"/>
      <c r="D2230" s="3"/>
      <c r="E2230" s="3"/>
    </row>
    <row r="2231" spans="2:5" x14ac:dyDescent="0.3">
      <c r="B2231" s="3"/>
      <c r="C2231" s="3"/>
      <c r="D2231" s="3"/>
      <c r="E2231" s="3"/>
    </row>
    <row r="2232" spans="2:5" x14ac:dyDescent="0.3">
      <c r="B2232" s="3"/>
      <c r="C2232" s="3"/>
      <c r="D2232" s="3"/>
      <c r="E2232" s="3"/>
    </row>
    <row r="2233" spans="2:5" x14ac:dyDescent="0.3">
      <c r="B2233" s="3"/>
      <c r="C2233" s="3"/>
      <c r="D2233" s="3"/>
      <c r="E2233" s="3"/>
    </row>
    <row r="2234" spans="2:5" x14ac:dyDescent="0.3">
      <c r="B2234" s="3"/>
      <c r="C2234" s="3"/>
      <c r="D2234" s="3"/>
      <c r="E2234" s="3"/>
    </row>
    <row r="2235" spans="2:5" x14ac:dyDescent="0.3">
      <c r="B2235" s="3"/>
      <c r="C2235" s="3"/>
      <c r="D2235" s="3"/>
      <c r="E2235" s="3"/>
    </row>
    <row r="2236" spans="2:5" x14ac:dyDescent="0.3">
      <c r="B2236" s="3"/>
      <c r="C2236" s="3"/>
      <c r="D2236" s="3"/>
      <c r="E2236" s="3"/>
    </row>
    <row r="2237" spans="2:5" x14ac:dyDescent="0.3">
      <c r="B2237" s="3"/>
      <c r="C2237" s="3"/>
      <c r="D2237" s="3"/>
      <c r="E2237" s="3"/>
    </row>
    <row r="2238" spans="2:5" x14ac:dyDescent="0.3">
      <c r="B2238" s="3"/>
      <c r="C2238" s="3"/>
      <c r="D2238" s="3"/>
      <c r="E2238" s="3"/>
    </row>
    <row r="2239" spans="2:5" x14ac:dyDescent="0.3">
      <c r="B2239" s="3"/>
      <c r="C2239" s="3"/>
      <c r="D2239" s="3"/>
      <c r="E2239" s="3"/>
    </row>
    <row r="2240" spans="2:5" x14ac:dyDescent="0.3">
      <c r="B2240" s="3"/>
      <c r="C2240" s="3"/>
      <c r="D2240" s="3"/>
      <c r="E2240" s="3"/>
    </row>
    <row r="2241" spans="2:5" x14ac:dyDescent="0.3">
      <c r="B2241" s="3"/>
      <c r="C2241" s="3"/>
      <c r="D2241" s="3"/>
      <c r="E2241" s="3"/>
    </row>
    <row r="2242" spans="2:5" x14ac:dyDescent="0.3">
      <c r="B2242" s="3"/>
      <c r="C2242" s="3"/>
      <c r="D2242" s="3"/>
      <c r="E2242" s="3"/>
    </row>
    <row r="2243" spans="2:5" x14ac:dyDescent="0.3">
      <c r="B2243" s="3"/>
      <c r="C2243" s="3"/>
      <c r="D2243" s="3"/>
      <c r="E2243" s="3"/>
    </row>
    <row r="2244" spans="2:5" x14ac:dyDescent="0.3">
      <c r="B2244" s="3"/>
      <c r="C2244" s="3"/>
      <c r="D2244" s="3"/>
      <c r="E2244" s="3"/>
    </row>
    <row r="2245" spans="2:5" x14ac:dyDescent="0.3">
      <c r="B2245" s="3"/>
      <c r="C2245" s="3"/>
      <c r="D2245" s="3"/>
      <c r="E2245" s="3"/>
    </row>
    <row r="2246" spans="2:5" x14ac:dyDescent="0.3">
      <c r="B2246" s="3"/>
      <c r="C2246" s="3"/>
      <c r="D2246" s="3"/>
      <c r="E2246" s="3"/>
    </row>
    <row r="2247" spans="2:5" x14ac:dyDescent="0.3">
      <c r="B2247" s="3"/>
      <c r="C2247" s="3"/>
      <c r="D2247" s="3"/>
      <c r="E2247" s="3"/>
    </row>
    <row r="2248" spans="2:5" x14ac:dyDescent="0.3">
      <c r="B2248" s="3"/>
      <c r="C2248" s="3"/>
      <c r="D2248" s="3"/>
      <c r="E2248" s="3"/>
    </row>
    <row r="2249" spans="2:5" x14ac:dyDescent="0.3">
      <c r="B2249" s="3"/>
      <c r="C2249" s="3"/>
      <c r="D2249" s="3"/>
      <c r="E2249" s="3"/>
    </row>
    <row r="2250" spans="2:5" x14ac:dyDescent="0.3">
      <c r="B2250" s="3"/>
      <c r="C2250" s="3"/>
      <c r="D2250" s="3"/>
      <c r="E2250" s="3"/>
    </row>
    <row r="2251" spans="2:5" x14ac:dyDescent="0.3">
      <c r="B2251" s="3"/>
      <c r="C2251" s="3"/>
      <c r="D2251" s="3"/>
      <c r="E2251" s="3"/>
    </row>
    <row r="2252" spans="2:5" x14ac:dyDescent="0.3">
      <c r="B2252" s="3"/>
      <c r="C2252" s="3"/>
      <c r="D2252" s="3"/>
      <c r="E2252" s="3"/>
    </row>
    <row r="2253" spans="2:5" x14ac:dyDescent="0.3">
      <c r="B2253" s="3"/>
      <c r="C2253" s="3"/>
      <c r="D2253" s="3"/>
      <c r="E2253" s="3"/>
    </row>
    <row r="2254" spans="2:5" x14ac:dyDescent="0.3">
      <c r="B2254" s="3"/>
      <c r="C2254" s="3"/>
      <c r="D2254" s="3"/>
      <c r="E2254" s="3"/>
    </row>
    <row r="2255" spans="2:5" x14ac:dyDescent="0.3">
      <c r="B2255" s="3"/>
      <c r="C2255" s="3"/>
      <c r="D2255" s="3"/>
      <c r="E2255" s="3"/>
    </row>
    <row r="2256" spans="2:5" x14ac:dyDescent="0.3">
      <c r="B2256" s="3"/>
      <c r="C2256" s="3"/>
      <c r="D2256" s="3"/>
      <c r="E2256" s="3"/>
    </row>
    <row r="2257" spans="2:5" x14ac:dyDescent="0.3">
      <c r="B2257" s="3"/>
      <c r="C2257" s="3"/>
      <c r="D2257" s="3"/>
      <c r="E2257" s="3"/>
    </row>
    <row r="2258" spans="2:5" x14ac:dyDescent="0.3">
      <c r="B2258" s="3"/>
      <c r="C2258" s="3"/>
      <c r="D2258" s="3"/>
      <c r="E2258" s="3"/>
    </row>
    <row r="2259" spans="2:5" x14ac:dyDescent="0.3">
      <c r="B2259" s="3"/>
      <c r="C2259" s="3"/>
      <c r="D2259" s="3"/>
      <c r="E2259" s="3"/>
    </row>
    <row r="2260" spans="2:5" x14ac:dyDescent="0.3">
      <c r="B2260" s="3"/>
      <c r="C2260" s="3"/>
      <c r="D2260" s="3"/>
      <c r="E2260" s="3"/>
    </row>
    <row r="2261" spans="2:5" x14ac:dyDescent="0.3">
      <c r="B2261" s="3"/>
      <c r="C2261" s="3"/>
      <c r="D2261" s="3"/>
      <c r="E2261" s="3"/>
    </row>
    <row r="2262" spans="2:5" x14ac:dyDescent="0.3">
      <c r="B2262" s="3"/>
      <c r="C2262" s="3"/>
      <c r="D2262" s="3"/>
      <c r="E2262" s="3"/>
    </row>
    <row r="2263" spans="2:5" x14ac:dyDescent="0.3">
      <c r="B2263" s="3"/>
      <c r="C2263" s="3"/>
      <c r="D2263" s="3"/>
      <c r="E2263" s="3"/>
    </row>
    <row r="2264" spans="2:5" x14ac:dyDescent="0.3">
      <c r="B2264" s="3"/>
      <c r="C2264" s="3"/>
      <c r="D2264" s="3"/>
      <c r="E2264" s="3"/>
    </row>
    <row r="2265" spans="2:5" x14ac:dyDescent="0.3">
      <c r="B2265" s="3"/>
      <c r="C2265" s="3"/>
      <c r="D2265" s="3"/>
      <c r="E2265" s="3"/>
    </row>
    <row r="2266" spans="2:5" x14ac:dyDescent="0.3">
      <c r="B2266" s="3"/>
      <c r="C2266" s="3"/>
      <c r="D2266" s="3"/>
      <c r="E2266" s="3"/>
    </row>
    <row r="2267" spans="2:5" x14ac:dyDescent="0.3">
      <c r="B2267" s="3"/>
      <c r="C2267" s="3"/>
      <c r="D2267" s="3"/>
      <c r="E2267" s="3"/>
    </row>
    <row r="2268" spans="2:5" x14ac:dyDescent="0.3">
      <c r="B2268" s="3"/>
      <c r="C2268" s="3"/>
      <c r="D2268" s="3"/>
      <c r="E2268" s="3"/>
    </row>
    <row r="2269" spans="2:5" x14ac:dyDescent="0.3">
      <c r="B2269" s="3"/>
      <c r="C2269" s="3"/>
      <c r="D2269" s="3"/>
      <c r="E2269" s="3"/>
    </row>
    <row r="2270" spans="2:5" x14ac:dyDescent="0.3">
      <c r="B2270" s="3"/>
      <c r="C2270" s="3"/>
      <c r="D2270" s="3"/>
      <c r="E2270" s="3"/>
    </row>
    <row r="2271" spans="2:5" x14ac:dyDescent="0.3">
      <c r="B2271" s="3"/>
      <c r="C2271" s="3"/>
      <c r="D2271" s="3"/>
      <c r="E2271" s="3"/>
    </row>
    <row r="2272" spans="2:5" x14ac:dyDescent="0.3">
      <c r="B2272" s="3"/>
      <c r="C2272" s="3"/>
      <c r="D2272" s="3"/>
      <c r="E2272" s="3"/>
    </row>
    <row r="2273" spans="2:5" x14ac:dyDescent="0.3">
      <c r="B2273" s="3"/>
      <c r="C2273" s="3"/>
      <c r="D2273" s="3"/>
      <c r="E2273" s="3"/>
    </row>
    <row r="2274" spans="2:5" x14ac:dyDescent="0.3">
      <c r="B2274" s="3"/>
      <c r="C2274" s="3"/>
      <c r="D2274" s="3"/>
      <c r="E2274" s="3"/>
    </row>
    <row r="2275" spans="2:5" x14ac:dyDescent="0.3">
      <c r="B2275" s="3"/>
      <c r="C2275" s="3"/>
      <c r="D2275" s="3"/>
      <c r="E2275" s="3"/>
    </row>
    <row r="2276" spans="2:5" x14ac:dyDescent="0.3">
      <c r="B2276" s="3"/>
      <c r="C2276" s="3"/>
      <c r="D2276" s="3"/>
      <c r="E2276" s="3"/>
    </row>
    <row r="2277" spans="2:5" x14ac:dyDescent="0.3">
      <c r="B2277" s="3"/>
      <c r="C2277" s="3"/>
      <c r="D2277" s="3"/>
      <c r="E2277" s="3"/>
    </row>
    <row r="2278" spans="2:5" x14ac:dyDescent="0.3">
      <c r="B2278" s="3"/>
      <c r="C2278" s="3"/>
      <c r="D2278" s="3"/>
      <c r="E2278" s="3"/>
    </row>
    <row r="2279" spans="2:5" x14ac:dyDescent="0.3">
      <c r="B2279" s="3"/>
      <c r="C2279" s="3"/>
      <c r="D2279" s="3"/>
      <c r="E2279" s="3"/>
    </row>
    <row r="2280" spans="2:5" x14ac:dyDescent="0.3">
      <c r="B2280" s="3"/>
      <c r="C2280" s="3"/>
      <c r="D2280" s="3"/>
      <c r="E2280" s="3"/>
    </row>
    <row r="2281" spans="2:5" x14ac:dyDescent="0.3">
      <c r="B2281" s="3"/>
      <c r="C2281" s="3"/>
      <c r="D2281" s="3"/>
      <c r="E2281" s="3"/>
    </row>
    <row r="2282" spans="2:5" x14ac:dyDescent="0.3">
      <c r="B2282" s="3"/>
      <c r="C2282" s="3"/>
      <c r="D2282" s="3"/>
      <c r="E2282" s="3"/>
    </row>
    <row r="2283" spans="2:5" x14ac:dyDescent="0.3">
      <c r="B2283" s="3"/>
      <c r="C2283" s="3"/>
      <c r="D2283" s="3"/>
      <c r="E2283" s="3"/>
    </row>
    <row r="2284" spans="2:5" x14ac:dyDescent="0.3">
      <c r="B2284" s="3"/>
      <c r="C2284" s="3"/>
      <c r="D2284" s="3"/>
      <c r="E2284" s="3"/>
    </row>
    <row r="2285" spans="2:5" x14ac:dyDescent="0.3">
      <c r="B2285" s="3"/>
      <c r="C2285" s="3"/>
      <c r="D2285" s="3"/>
      <c r="E2285" s="3"/>
    </row>
    <row r="2286" spans="2:5" x14ac:dyDescent="0.3">
      <c r="B2286" s="3"/>
      <c r="C2286" s="3"/>
      <c r="D2286" s="3"/>
      <c r="E2286" s="3"/>
    </row>
    <row r="2287" spans="2:5" x14ac:dyDescent="0.3">
      <c r="B2287" s="3"/>
      <c r="C2287" s="3"/>
      <c r="D2287" s="3"/>
      <c r="E2287" s="3"/>
    </row>
    <row r="2288" spans="2:5" x14ac:dyDescent="0.3">
      <c r="B2288" s="3"/>
      <c r="C2288" s="3"/>
      <c r="D2288" s="3"/>
      <c r="E2288" s="3"/>
    </row>
    <row r="2289" spans="2:5" x14ac:dyDescent="0.3">
      <c r="B2289" s="3"/>
      <c r="C2289" s="3"/>
      <c r="D2289" s="3"/>
      <c r="E2289" s="3"/>
    </row>
    <row r="2290" spans="2:5" x14ac:dyDescent="0.3">
      <c r="B2290" s="3"/>
      <c r="C2290" s="3"/>
      <c r="D2290" s="3"/>
      <c r="E2290" s="3"/>
    </row>
    <row r="2291" spans="2:5" x14ac:dyDescent="0.3">
      <c r="B2291" s="3"/>
      <c r="C2291" s="3"/>
      <c r="D2291" s="3"/>
      <c r="E2291" s="3"/>
    </row>
    <row r="2292" spans="2:5" x14ac:dyDescent="0.3">
      <c r="B2292" s="3"/>
      <c r="C2292" s="3"/>
      <c r="D2292" s="3"/>
      <c r="E2292" s="3"/>
    </row>
    <row r="2293" spans="2:5" x14ac:dyDescent="0.3">
      <c r="B2293" s="3"/>
      <c r="C2293" s="3"/>
      <c r="D2293" s="3"/>
      <c r="E2293" s="3"/>
    </row>
    <row r="2294" spans="2:5" x14ac:dyDescent="0.3">
      <c r="B2294" s="3"/>
      <c r="C2294" s="3"/>
      <c r="D2294" s="3"/>
      <c r="E2294" s="3"/>
    </row>
    <row r="2295" spans="2:5" x14ac:dyDescent="0.3">
      <c r="B2295" s="3"/>
      <c r="C2295" s="3"/>
      <c r="D2295" s="3"/>
      <c r="E2295" s="3"/>
    </row>
    <row r="2296" spans="2:5" x14ac:dyDescent="0.3">
      <c r="B2296" s="3"/>
      <c r="C2296" s="3"/>
      <c r="D2296" s="3"/>
      <c r="E2296" s="3"/>
    </row>
    <row r="2297" spans="2:5" x14ac:dyDescent="0.3">
      <c r="B2297" s="3"/>
      <c r="C2297" s="3"/>
      <c r="D2297" s="3"/>
      <c r="E2297" s="3"/>
    </row>
    <row r="2298" spans="2:5" x14ac:dyDescent="0.3">
      <c r="B2298" s="3"/>
      <c r="C2298" s="3"/>
      <c r="D2298" s="3"/>
      <c r="E2298" s="3"/>
    </row>
    <row r="2299" spans="2:5" x14ac:dyDescent="0.3">
      <c r="B2299" s="3"/>
      <c r="C2299" s="3"/>
      <c r="D2299" s="3"/>
      <c r="E2299" s="3"/>
    </row>
    <row r="2300" spans="2:5" x14ac:dyDescent="0.3">
      <c r="B2300" s="3"/>
      <c r="C2300" s="3"/>
      <c r="D2300" s="3"/>
      <c r="E2300" s="3"/>
    </row>
    <row r="2301" spans="2:5" x14ac:dyDescent="0.3">
      <c r="B2301" s="3"/>
      <c r="C2301" s="3"/>
      <c r="D2301" s="3"/>
      <c r="E2301" s="3"/>
    </row>
    <row r="2302" spans="2:5" x14ac:dyDescent="0.3">
      <c r="B2302" s="3"/>
      <c r="C2302" s="3"/>
      <c r="D2302" s="3"/>
      <c r="E2302" s="3"/>
    </row>
    <row r="2303" spans="2:5" x14ac:dyDescent="0.3">
      <c r="B2303" s="3"/>
      <c r="C2303" s="3"/>
      <c r="D2303" s="3"/>
      <c r="E2303" s="3"/>
    </row>
    <row r="2304" spans="2:5" x14ac:dyDescent="0.3">
      <c r="B2304" s="3"/>
      <c r="C2304" s="3"/>
      <c r="D2304" s="3"/>
      <c r="E2304" s="3"/>
    </row>
    <row r="2305" spans="2:5" x14ac:dyDescent="0.3">
      <c r="B2305" s="3"/>
      <c r="C2305" s="3"/>
      <c r="D2305" s="3"/>
      <c r="E2305" s="3"/>
    </row>
    <row r="2306" spans="2:5" x14ac:dyDescent="0.3">
      <c r="B2306" s="3"/>
      <c r="C2306" s="3"/>
      <c r="D2306" s="3"/>
      <c r="E2306" s="3"/>
    </row>
    <row r="2307" spans="2:5" x14ac:dyDescent="0.3">
      <c r="B2307" s="3"/>
      <c r="C2307" s="3"/>
      <c r="D2307" s="3"/>
      <c r="E2307" s="3"/>
    </row>
    <row r="2308" spans="2:5" x14ac:dyDescent="0.3">
      <c r="B2308" s="3"/>
      <c r="C2308" s="3"/>
      <c r="D2308" s="3"/>
      <c r="E2308" s="3"/>
    </row>
    <row r="2309" spans="2:5" x14ac:dyDescent="0.3">
      <c r="B2309" s="3"/>
      <c r="C2309" s="3"/>
      <c r="D2309" s="3"/>
      <c r="E2309" s="3"/>
    </row>
    <row r="2310" spans="2:5" x14ac:dyDescent="0.3">
      <c r="B2310" s="3"/>
      <c r="C2310" s="3"/>
      <c r="D2310" s="3"/>
      <c r="E2310" s="3"/>
    </row>
    <row r="2311" spans="2:5" x14ac:dyDescent="0.3">
      <c r="B2311" s="3"/>
      <c r="C2311" s="3"/>
      <c r="D2311" s="3"/>
      <c r="E2311" s="3"/>
    </row>
    <row r="2312" spans="2:5" x14ac:dyDescent="0.3">
      <c r="B2312" s="3"/>
      <c r="C2312" s="3"/>
      <c r="D2312" s="3"/>
      <c r="E2312" s="3"/>
    </row>
    <row r="2313" spans="2:5" x14ac:dyDescent="0.3">
      <c r="B2313" s="3"/>
      <c r="C2313" s="3"/>
      <c r="D2313" s="3"/>
      <c r="E2313" s="3"/>
    </row>
    <row r="2314" spans="2:5" x14ac:dyDescent="0.3">
      <c r="B2314" s="3"/>
      <c r="C2314" s="3"/>
      <c r="D2314" s="3"/>
      <c r="E2314" s="3"/>
    </row>
    <row r="2315" spans="2:5" x14ac:dyDescent="0.3">
      <c r="B2315" s="3"/>
      <c r="C2315" s="3"/>
      <c r="D2315" s="3"/>
      <c r="E2315" s="3"/>
    </row>
    <row r="2316" spans="2:5" x14ac:dyDescent="0.3">
      <c r="B2316" s="3"/>
      <c r="C2316" s="3"/>
      <c r="D2316" s="3"/>
      <c r="E2316" s="3"/>
    </row>
    <row r="2317" spans="2:5" x14ac:dyDescent="0.3">
      <c r="B2317" s="3"/>
      <c r="C2317" s="3"/>
      <c r="D2317" s="3"/>
      <c r="E2317" s="3"/>
    </row>
    <row r="2318" spans="2:5" x14ac:dyDescent="0.3">
      <c r="B2318" s="3"/>
      <c r="C2318" s="3"/>
      <c r="D2318" s="3"/>
      <c r="E2318" s="3"/>
    </row>
    <row r="2319" spans="2:5" x14ac:dyDescent="0.3">
      <c r="B2319" s="3"/>
      <c r="C2319" s="3"/>
      <c r="D2319" s="3"/>
      <c r="E2319" s="3"/>
    </row>
    <row r="2320" spans="2:5" x14ac:dyDescent="0.3">
      <c r="B2320" s="3"/>
      <c r="C2320" s="3"/>
      <c r="D2320" s="3"/>
      <c r="E2320" s="3"/>
    </row>
    <row r="2321" spans="2:5" x14ac:dyDescent="0.3">
      <c r="B2321" s="3"/>
      <c r="C2321" s="3"/>
      <c r="D2321" s="3"/>
      <c r="E2321" s="3"/>
    </row>
    <row r="2322" spans="2:5" x14ac:dyDescent="0.3">
      <c r="B2322" s="3"/>
      <c r="C2322" s="3"/>
      <c r="D2322" s="3"/>
      <c r="E2322" s="3"/>
    </row>
    <row r="2323" spans="2:5" x14ac:dyDescent="0.3">
      <c r="B2323" s="3"/>
      <c r="C2323" s="3"/>
      <c r="D2323" s="3"/>
      <c r="E2323" s="3"/>
    </row>
    <row r="2324" spans="2:5" x14ac:dyDescent="0.3">
      <c r="B2324" s="3"/>
      <c r="C2324" s="3"/>
      <c r="D2324" s="3"/>
      <c r="E2324" s="3"/>
    </row>
    <row r="2325" spans="2:5" x14ac:dyDescent="0.3">
      <c r="B2325" s="3"/>
      <c r="C2325" s="3"/>
      <c r="D2325" s="3"/>
      <c r="E2325" s="3"/>
    </row>
    <row r="2326" spans="2:5" x14ac:dyDescent="0.3">
      <c r="B2326" s="3"/>
      <c r="C2326" s="3"/>
      <c r="D2326" s="3"/>
      <c r="E2326" s="3"/>
    </row>
    <row r="2327" spans="2:5" x14ac:dyDescent="0.3">
      <c r="B2327" s="3"/>
      <c r="C2327" s="3"/>
      <c r="D2327" s="3"/>
      <c r="E2327" s="3"/>
    </row>
    <row r="2328" spans="2:5" x14ac:dyDescent="0.3">
      <c r="B2328" s="3"/>
      <c r="C2328" s="3"/>
      <c r="D2328" s="3"/>
      <c r="E2328" s="3"/>
    </row>
    <row r="2329" spans="2:5" x14ac:dyDescent="0.3">
      <c r="B2329" s="3"/>
      <c r="C2329" s="3"/>
      <c r="D2329" s="3"/>
      <c r="E2329" s="3"/>
    </row>
    <row r="2330" spans="2:5" x14ac:dyDescent="0.3">
      <c r="B2330" s="3"/>
      <c r="C2330" s="3"/>
      <c r="D2330" s="3"/>
      <c r="E2330" s="3"/>
    </row>
    <row r="2331" spans="2:5" x14ac:dyDescent="0.3">
      <c r="B2331" s="3"/>
      <c r="C2331" s="3"/>
      <c r="D2331" s="3"/>
      <c r="E2331" s="3"/>
    </row>
    <row r="2332" spans="2:5" x14ac:dyDescent="0.3">
      <c r="B2332" s="3"/>
      <c r="C2332" s="3"/>
      <c r="D2332" s="3"/>
      <c r="E2332" s="3"/>
    </row>
    <row r="2333" spans="2:5" x14ac:dyDescent="0.3">
      <c r="B2333" s="3"/>
      <c r="C2333" s="3"/>
      <c r="D2333" s="3"/>
      <c r="E2333" s="3"/>
    </row>
    <row r="2334" spans="2:5" x14ac:dyDescent="0.3">
      <c r="B2334" s="3"/>
      <c r="C2334" s="3"/>
      <c r="D2334" s="3"/>
      <c r="E2334" s="3"/>
    </row>
    <row r="2335" spans="2:5" x14ac:dyDescent="0.3">
      <c r="B2335" s="3"/>
      <c r="C2335" s="3"/>
      <c r="D2335" s="3"/>
      <c r="E2335" s="3"/>
    </row>
    <row r="2336" spans="2:5" x14ac:dyDescent="0.3">
      <c r="B2336" s="3"/>
      <c r="C2336" s="3"/>
      <c r="D2336" s="3"/>
      <c r="E2336" s="3"/>
    </row>
    <row r="2337" spans="2:5" x14ac:dyDescent="0.3">
      <c r="B2337" s="3"/>
      <c r="C2337" s="3"/>
      <c r="D2337" s="3"/>
      <c r="E2337" s="3"/>
    </row>
    <row r="2338" spans="2:5" x14ac:dyDescent="0.3">
      <c r="B2338" s="3"/>
      <c r="C2338" s="3"/>
      <c r="D2338" s="3"/>
      <c r="E2338" s="3"/>
    </row>
    <row r="2339" spans="2:5" x14ac:dyDescent="0.3">
      <c r="B2339" s="3"/>
      <c r="C2339" s="3"/>
      <c r="D2339" s="3"/>
      <c r="E2339" s="3"/>
    </row>
    <row r="2340" spans="2:5" x14ac:dyDescent="0.3">
      <c r="B2340" s="3"/>
      <c r="C2340" s="3"/>
      <c r="D2340" s="3"/>
      <c r="E2340" s="3"/>
    </row>
    <row r="2341" spans="2:5" x14ac:dyDescent="0.3">
      <c r="B2341" s="3"/>
      <c r="C2341" s="3"/>
      <c r="D2341" s="3"/>
      <c r="E2341" s="3"/>
    </row>
    <row r="2342" spans="2:5" x14ac:dyDescent="0.3">
      <c r="B2342" s="3"/>
      <c r="C2342" s="3"/>
      <c r="D2342" s="3"/>
      <c r="E2342" s="3"/>
    </row>
    <row r="2343" spans="2:5" x14ac:dyDescent="0.3">
      <c r="B2343" s="3"/>
      <c r="C2343" s="3"/>
      <c r="D2343" s="3"/>
      <c r="E2343" s="3"/>
    </row>
    <row r="2344" spans="2:5" x14ac:dyDescent="0.3">
      <c r="B2344" s="3"/>
      <c r="C2344" s="3"/>
      <c r="D2344" s="3"/>
      <c r="E2344" s="3"/>
    </row>
    <row r="2345" spans="2:5" x14ac:dyDescent="0.3">
      <c r="B2345" s="3"/>
      <c r="C2345" s="3"/>
      <c r="D2345" s="3"/>
      <c r="E2345" s="3"/>
    </row>
    <row r="2346" spans="2:5" x14ac:dyDescent="0.3">
      <c r="B2346" s="3"/>
      <c r="C2346" s="3"/>
      <c r="D2346" s="3"/>
      <c r="E2346" s="3"/>
    </row>
    <row r="2347" spans="2:5" x14ac:dyDescent="0.3">
      <c r="B2347" s="3"/>
      <c r="C2347" s="3"/>
      <c r="D2347" s="3"/>
      <c r="E2347" s="3"/>
    </row>
    <row r="2348" spans="2:5" x14ac:dyDescent="0.3">
      <c r="B2348" s="3"/>
      <c r="C2348" s="3"/>
      <c r="D2348" s="3"/>
      <c r="E2348" s="3"/>
    </row>
    <row r="2349" spans="2:5" x14ac:dyDescent="0.3">
      <c r="B2349" s="3"/>
      <c r="C2349" s="3"/>
      <c r="D2349" s="3"/>
      <c r="E2349" s="3"/>
    </row>
    <row r="2350" spans="2:5" x14ac:dyDescent="0.3">
      <c r="B2350" s="3"/>
      <c r="C2350" s="3"/>
      <c r="D2350" s="3"/>
      <c r="E2350" s="3"/>
    </row>
    <row r="2351" spans="2:5" x14ac:dyDescent="0.3">
      <c r="B2351" s="3"/>
      <c r="C2351" s="3"/>
      <c r="D2351" s="3"/>
      <c r="E2351" s="3"/>
    </row>
    <row r="2352" spans="2:5" x14ac:dyDescent="0.3">
      <c r="B2352" s="3"/>
      <c r="C2352" s="3"/>
      <c r="D2352" s="3"/>
      <c r="E2352" s="3"/>
    </row>
    <row r="2353" spans="2:5" x14ac:dyDescent="0.3">
      <c r="B2353" s="3"/>
      <c r="C2353" s="3"/>
      <c r="D2353" s="3"/>
      <c r="E2353" s="3"/>
    </row>
    <row r="2354" spans="2:5" x14ac:dyDescent="0.3">
      <c r="B2354" s="3"/>
      <c r="C2354" s="3"/>
      <c r="D2354" s="3"/>
      <c r="E2354" s="3"/>
    </row>
    <row r="2355" spans="2:5" x14ac:dyDescent="0.3">
      <c r="B2355" s="3"/>
      <c r="C2355" s="3"/>
      <c r="D2355" s="3"/>
      <c r="E2355" s="3"/>
    </row>
    <row r="2356" spans="2:5" x14ac:dyDescent="0.3">
      <c r="B2356" s="3"/>
      <c r="C2356" s="3"/>
      <c r="D2356" s="3"/>
      <c r="E2356" s="3"/>
    </row>
    <row r="2357" spans="2:5" x14ac:dyDescent="0.3">
      <c r="B2357" s="3"/>
      <c r="C2357" s="3"/>
      <c r="D2357" s="3"/>
      <c r="E2357" s="3"/>
    </row>
    <row r="2358" spans="2:5" x14ac:dyDescent="0.3">
      <c r="B2358" s="3"/>
      <c r="C2358" s="3"/>
      <c r="D2358" s="3"/>
      <c r="E2358" s="3"/>
    </row>
    <row r="2359" spans="2:5" x14ac:dyDescent="0.3">
      <c r="B2359" s="3"/>
      <c r="C2359" s="3"/>
      <c r="D2359" s="3"/>
      <c r="E2359" s="3"/>
    </row>
    <row r="2360" spans="2:5" x14ac:dyDescent="0.3">
      <c r="B2360" s="3"/>
      <c r="C2360" s="3"/>
      <c r="D2360" s="3"/>
      <c r="E2360" s="3"/>
    </row>
    <row r="2361" spans="2:5" x14ac:dyDescent="0.3">
      <c r="B2361" s="3"/>
      <c r="C2361" s="3"/>
      <c r="D2361" s="3"/>
      <c r="E2361" s="3"/>
    </row>
    <row r="2362" spans="2:5" x14ac:dyDescent="0.3">
      <c r="B2362" s="3"/>
      <c r="C2362" s="3"/>
      <c r="D2362" s="3"/>
      <c r="E2362" s="3"/>
    </row>
    <row r="2363" spans="2:5" x14ac:dyDescent="0.3">
      <c r="B2363" s="3"/>
      <c r="C2363" s="3"/>
      <c r="D2363" s="3"/>
      <c r="E2363" s="3"/>
    </row>
    <row r="2364" spans="2:5" x14ac:dyDescent="0.3">
      <c r="B2364" s="3"/>
      <c r="C2364" s="3"/>
      <c r="D2364" s="3"/>
      <c r="E2364" s="3"/>
    </row>
    <row r="2365" spans="2:5" x14ac:dyDescent="0.3">
      <c r="B2365" s="3"/>
      <c r="C2365" s="3"/>
      <c r="D2365" s="3"/>
      <c r="E2365" s="3"/>
    </row>
    <row r="2366" spans="2:5" x14ac:dyDescent="0.3">
      <c r="B2366" s="3"/>
      <c r="C2366" s="3"/>
      <c r="D2366" s="3"/>
      <c r="E2366" s="3"/>
    </row>
    <row r="2367" spans="2:5" x14ac:dyDescent="0.3">
      <c r="B2367" s="3"/>
      <c r="C2367" s="3"/>
      <c r="D2367" s="3"/>
      <c r="E2367" s="3"/>
    </row>
    <row r="2368" spans="2:5" x14ac:dyDescent="0.3">
      <c r="B2368" s="3"/>
      <c r="C2368" s="3"/>
      <c r="D2368" s="3"/>
      <c r="E2368" s="3"/>
    </row>
    <row r="2369" spans="2:5" x14ac:dyDescent="0.3">
      <c r="B2369" s="3"/>
      <c r="C2369" s="3"/>
      <c r="D2369" s="3"/>
      <c r="E2369" s="3"/>
    </row>
    <row r="2370" spans="2:5" x14ac:dyDescent="0.3">
      <c r="B2370" s="3"/>
      <c r="C2370" s="3"/>
      <c r="D2370" s="3"/>
      <c r="E2370" s="3"/>
    </row>
    <row r="2371" spans="2:5" x14ac:dyDescent="0.3">
      <c r="B2371" s="3"/>
      <c r="C2371" s="3"/>
      <c r="D2371" s="3"/>
      <c r="E2371" s="3"/>
    </row>
    <row r="2372" spans="2:5" x14ac:dyDescent="0.3">
      <c r="B2372" s="3"/>
      <c r="C2372" s="3"/>
      <c r="D2372" s="3"/>
      <c r="E2372" s="3"/>
    </row>
    <row r="2373" spans="2:5" x14ac:dyDescent="0.3">
      <c r="B2373" s="3"/>
      <c r="C2373" s="3"/>
      <c r="D2373" s="3"/>
      <c r="E2373" s="3"/>
    </row>
    <row r="2374" spans="2:5" x14ac:dyDescent="0.3">
      <c r="B2374" s="3"/>
      <c r="C2374" s="3"/>
      <c r="D2374" s="3"/>
      <c r="E2374" s="3"/>
    </row>
    <row r="2375" spans="2:5" x14ac:dyDescent="0.3">
      <c r="B2375" s="3"/>
      <c r="C2375" s="3"/>
      <c r="D2375" s="3"/>
      <c r="E2375" s="3"/>
    </row>
    <row r="2376" spans="2:5" x14ac:dyDescent="0.3">
      <c r="B2376" s="3"/>
      <c r="C2376" s="3"/>
      <c r="D2376" s="3"/>
      <c r="E2376" s="3"/>
    </row>
    <row r="2377" spans="2:5" x14ac:dyDescent="0.3">
      <c r="B2377" s="3"/>
      <c r="C2377" s="3"/>
      <c r="D2377" s="3"/>
      <c r="E2377" s="3"/>
    </row>
    <row r="2378" spans="2:5" x14ac:dyDescent="0.3">
      <c r="B2378" s="3"/>
      <c r="C2378" s="3"/>
      <c r="D2378" s="3"/>
      <c r="E2378" s="3"/>
    </row>
    <row r="2379" spans="2:5" x14ac:dyDescent="0.3">
      <c r="B2379" s="3"/>
      <c r="C2379" s="3"/>
      <c r="D2379" s="3"/>
      <c r="E2379" s="3"/>
    </row>
    <row r="2380" spans="2:5" x14ac:dyDescent="0.3">
      <c r="B2380" s="3"/>
      <c r="C2380" s="3"/>
      <c r="D2380" s="3"/>
      <c r="E2380" s="3"/>
    </row>
    <row r="2381" spans="2:5" x14ac:dyDescent="0.3">
      <c r="B2381" s="3"/>
      <c r="C2381" s="3"/>
      <c r="D2381" s="3"/>
      <c r="E2381" s="3"/>
    </row>
    <row r="2382" spans="2:5" x14ac:dyDescent="0.3">
      <c r="B2382" s="3"/>
      <c r="C2382" s="3"/>
      <c r="D2382" s="3"/>
      <c r="E2382" s="3"/>
    </row>
    <row r="2383" spans="2:5" x14ac:dyDescent="0.3">
      <c r="B2383" s="3"/>
      <c r="C2383" s="3"/>
      <c r="D2383" s="3"/>
      <c r="E2383" s="3"/>
    </row>
    <row r="2384" spans="2:5" x14ac:dyDescent="0.3">
      <c r="B2384" s="3"/>
      <c r="C2384" s="3"/>
      <c r="D2384" s="3"/>
      <c r="E2384" s="3"/>
    </row>
    <row r="2385" spans="2:5" x14ac:dyDescent="0.3">
      <c r="B2385" s="3"/>
      <c r="C2385" s="3"/>
      <c r="D2385" s="3"/>
      <c r="E2385" s="3"/>
    </row>
    <row r="2386" spans="2:5" x14ac:dyDescent="0.3">
      <c r="B2386" s="3"/>
      <c r="C2386" s="3"/>
      <c r="D2386" s="3"/>
      <c r="E2386" s="3"/>
    </row>
    <row r="2387" spans="2:5" x14ac:dyDescent="0.3">
      <c r="B2387" s="3"/>
      <c r="C2387" s="3"/>
      <c r="D2387" s="3"/>
      <c r="E2387" s="3"/>
    </row>
    <row r="2388" spans="2:5" x14ac:dyDescent="0.3">
      <c r="B2388" s="3"/>
      <c r="C2388" s="3"/>
      <c r="D2388" s="3"/>
      <c r="E2388" s="3"/>
    </row>
    <row r="2389" spans="2:5" x14ac:dyDescent="0.3">
      <c r="B2389" s="3"/>
      <c r="C2389" s="3"/>
      <c r="D2389" s="3"/>
      <c r="E2389" s="3"/>
    </row>
    <row r="2390" spans="2:5" x14ac:dyDescent="0.3">
      <c r="B2390" s="3"/>
      <c r="C2390" s="3"/>
      <c r="D2390" s="3"/>
      <c r="E2390" s="3"/>
    </row>
    <row r="2391" spans="2:5" x14ac:dyDescent="0.3">
      <c r="B2391" s="3"/>
      <c r="C2391" s="3"/>
      <c r="D2391" s="3"/>
      <c r="E2391" s="3"/>
    </row>
    <row r="2392" spans="2:5" x14ac:dyDescent="0.3">
      <c r="B2392" s="3"/>
      <c r="C2392" s="3"/>
      <c r="D2392" s="3"/>
      <c r="E2392" s="3"/>
    </row>
    <row r="2393" spans="2:5" x14ac:dyDescent="0.3">
      <c r="B2393" s="3"/>
      <c r="C2393" s="3"/>
      <c r="D2393" s="3"/>
      <c r="E2393" s="3"/>
    </row>
    <row r="2394" spans="2:5" x14ac:dyDescent="0.3">
      <c r="B2394" s="3"/>
      <c r="C2394" s="3"/>
      <c r="D2394" s="3"/>
      <c r="E2394" s="3"/>
    </row>
    <row r="2395" spans="2:5" x14ac:dyDescent="0.3">
      <c r="B2395" s="3"/>
      <c r="C2395" s="3"/>
      <c r="D2395" s="3"/>
      <c r="E2395" s="3"/>
    </row>
    <row r="2396" spans="2:5" x14ac:dyDescent="0.3">
      <c r="B2396" s="3"/>
      <c r="C2396" s="3"/>
      <c r="D2396" s="3"/>
      <c r="E2396" s="3"/>
    </row>
    <row r="2397" spans="2:5" x14ac:dyDescent="0.3">
      <c r="B2397" s="3"/>
      <c r="C2397" s="3"/>
      <c r="D2397" s="3"/>
      <c r="E2397" s="3"/>
    </row>
    <row r="2398" spans="2:5" x14ac:dyDescent="0.3">
      <c r="B2398" s="3"/>
      <c r="C2398" s="3"/>
      <c r="D2398" s="3"/>
      <c r="E2398" s="3"/>
    </row>
    <row r="2399" spans="2:5" x14ac:dyDescent="0.3">
      <c r="B2399" s="3"/>
      <c r="C2399" s="3"/>
      <c r="D2399" s="3"/>
      <c r="E2399" s="3"/>
    </row>
    <row r="2400" spans="2:5" x14ac:dyDescent="0.3">
      <c r="B2400" s="3"/>
      <c r="C2400" s="3"/>
      <c r="D2400" s="3"/>
      <c r="E2400" s="3"/>
    </row>
    <row r="2401" spans="2:5" x14ac:dyDescent="0.3">
      <c r="B2401" s="3"/>
      <c r="C2401" s="3"/>
      <c r="D2401" s="3"/>
      <c r="E2401" s="3"/>
    </row>
    <row r="2402" spans="2:5" x14ac:dyDescent="0.3">
      <c r="B2402" s="3"/>
      <c r="C2402" s="3"/>
      <c r="D2402" s="3"/>
      <c r="E2402" s="3"/>
    </row>
    <row r="2403" spans="2:5" x14ac:dyDescent="0.3">
      <c r="B2403" s="3"/>
      <c r="C2403" s="3"/>
      <c r="D2403" s="3"/>
      <c r="E2403" s="3"/>
    </row>
    <row r="2404" spans="2:5" x14ac:dyDescent="0.3">
      <c r="B2404" s="3"/>
      <c r="C2404" s="3"/>
      <c r="D2404" s="3"/>
      <c r="E2404" s="3"/>
    </row>
    <row r="2405" spans="2:5" x14ac:dyDescent="0.3">
      <c r="B2405" s="3"/>
      <c r="C2405" s="3"/>
      <c r="D2405" s="3"/>
      <c r="E2405" s="3"/>
    </row>
    <row r="2406" spans="2:5" x14ac:dyDescent="0.3">
      <c r="B2406" s="3"/>
      <c r="C2406" s="3"/>
      <c r="D2406" s="3"/>
      <c r="E2406" s="3"/>
    </row>
    <row r="2407" spans="2:5" x14ac:dyDescent="0.3">
      <c r="B2407" s="3"/>
      <c r="C2407" s="3"/>
      <c r="D2407" s="3"/>
      <c r="E2407" s="3"/>
    </row>
    <row r="2408" spans="2:5" x14ac:dyDescent="0.3">
      <c r="B2408" s="3"/>
      <c r="C2408" s="3"/>
      <c r="D2408" s="3"/>
      <c r="E2408" s="3"/>
    </row>
    <row r="2409" spans="2:5" x14ac:dyDescent="0.3">
      <c r="B2409" s="3"/>
      <c r="C2409" s="3"/>
      <c r="D2409" s="3"/>
      <c r="E2409" s="3"/>
    </row>
    <row r="2410" spans="2:5" x14ac:dyDescent="0.3">
      <c r="B2410" s="3"/>
      <c r="C2410" s="3"/>
      <c r="D2410" s="3"/>
      <c r="E2410" s="3"/>
    </row>
    <row r="2411" spans="2:5" x14ac:dyDescent="0.3">
      <c r="B2411" s="3"/>
      <c r="C2411" s="3"/>
      <c r="D2411" s="3"/>
      <c r="E2411" s="3"/>
    </row>
    <row r="2412" spans="2:5" x14ac:dyDescent="0.3">
      <c r="B2412" s="3"/>
      <c r="C2412" s="3"/>
      <c r="D2412" s="3"/>
      <c r="E2412" s="3"/>
    </row>
    <row r="2413" spans="2:5" x14ac:dyDescent="0.3">
      <c r="B2413" s="3"/>
      <c r="C2413" s="3"/>
      <c r="D2413" s="3"/>
      <c r="E2413" s="3"/>
    </row>
    <row r="2414" spans="2:5" x14ac:dyDescent="0.3">
      <c r="B2414" s="3"/>
      <c r="C2414" s="3"/>
      <c r="D2414" s="3"/>
      <c r="E2414" s="3"/>
    </row>
    <row r="2415" spans="2:5" x14ac:dyDescent="0.3">
      <c r="B2415" s="3"/>
      <c r="C2415" s="3"/>
      <c r="D2415" s="3"/>
      <c r="E2415" s="3"/>
    </row>
    <row r="2416" spans="2:5" x14ac:dyDescent="0.3">
      <c r="B2416" s="3"/>
      <c r="C2416" s="3"/>
      <c r="D2416" s="3"/>
      <c r="E2416" s="3"/>
    </row>
    <row r="2417" spans="2:5" x14ac:dyDescent="0.3">
      <c r="B2417" s="3"/>
      <c r="C2417" s="3"/>
      <c r="D2417" s="3"/>
      <c r="E2417" s="3"/>
    </row>
    <row r="2418" spans="2:5" x14ac:dyDescent="0.3">
      <c r="B2418" s="3"/>
      <c r="C2418" s="3"/>
      <c r="D2418" s="3"/>
      <c r="E2418" s="3"/>
    </row>
    <row r="2419" spans="2:5" x14ac:dyDescent="0.3">
      <c r="B2419" s="3"/>
      <c r="C2419" s="3"/>
      <c r="D2419" s="3"/>
      <c r="E2419" s="3"/>
    </row>
    <row r="2420" spans="2:5" x14ac:dyDescent="0.3">
      <c r="B2420" s="3"/>
      <c r="C2420" s="3"/>
      <c r="D2420" s="3"/>
      <c r="E2420" s="3"/>
    </row>
    <row r="2421" spans="2:5" x14ac:dyDescent="0.3">
      <c r="B2421" s="3"/>
      <c r="C2421" s="3"/>
      <c r="D2421" s="3"/>
      <c r="E2421" s="3"/>
    </row>
    <row r="2422" spans="2:5" x14ac:dyDescent="0.3">
      <c r="B2422" s="3"/>
      <c r="C2422" s="3"/>
      <c r="D2422" s="3"/>
      <c r="E2422" s="3"/>
    </row>
    <row r="2423" spans="2:5" x14ac:dyDescent="0.3">
      <c r="B2423" s="3"/>
      <c r="C2423" s="3"/>
      <c r="D2423" s="3"/>
      <c r="E2423" s="3"/>
    </row>
    <row r="2424" spans="2:5" x14ac:dyDescent="0.3">
      <c r="B2424" s="3"/>
      <c r="C2424" s="3"/>
      <c r="D2424" s="3"/>
      <c r="E2424" s="3"/>
    </row>
    <row r="2425" spans="2:5" x14ac:dyDescent="0.3">
      <c r="B2425" s="3"/>
      <c r="C2425" s="3"/>
      <c r="D2425" s="3"/>
      <c r="E2425" s="3"/>
    </row>
    <row r="2426" spans="2:5" x14ac:dyDescent="0.3">
      <c r="B2426" s="3"/>
      <c r="C2426" s="3"/>
      <c r="D2426" s="3"/>
      <c r="E2426" s="3"/>
    </row>
    <row r="2427" spans="2:5" x14ac:dyDescent="0.3">
      <c r="B2427" s="3"/>
      <c r="C2427" s="3"/>
      <c r="D2427" s="3"/>
      <c r="E2427" s="3"/>
    </row>
    <row r="2428" spans="2:5" x14ac:dyDescent="0.3">
      <c r="B2428" s="3"/>
      <c r="C2428" s="3"/>
      <c r="D2428" s="3"/>
      <c r="E2428" s="3"/>
    </row>
    <row r="2429" spans="2:5" x14ac:dyDescent="0.3">
      <c r="B2429" s="3"/>
      <c r="C2429" s="3"/>
      <c r="D2429" s="3"/>
      <c r="E2429" s="3"/>
    </row>
    <row r="2430" spans="2:5" x14ac:dyDescent="0.3">
      <c r="B2430" s="3"/>
      <c r="C2430" s="3"/>
      <c r="D2430" s="3"/>
      <c r="E2430" s="3"/>
    </row>
    <row r="2431" spans="2:5" x14ac:dyDescent="0.3">
      <c r="B2431" s="3"/>
      <c r="C2431" s="3"/>
      <c r="D2431" s="3"/>
      <c r="E2431" s="3"/>
    </row>
    <row r="2432" spans="2:5" x14ac:dyDescent="0.3">
      <c r="B2432" s="3"/>
      <c r="C2432" s="3"/>
      <c r="D2432" s="3"/>
      <c r="E2432" s="3"/>
    </row>
    <row r="2433" spans="2:5" x14ac:dyDescent="0.3">
      <c r="B2433" s="3"/>
      <c r="C2433" s="3"/>
      <c r="D2433" s="3"/>
      <c r="E2433" s="3"/>
    </row>
    <row r="2434" spans="2:5" x14ac:dyDescent="0.3">
      <c r="B2434" s="3"/>
      <c r="C2434" s="3"/>
      <c r="D2434" s="3"/>
      <c r="E2434" s="3"/>
    </row>
    <row r="2435" spans="2:5" x14ac:dyDescent="0.3">
      <c r="B2435" s="3"/>
      <c r="C2435" s="3"/>
      <c r="D2435" s="3"/>
      <c r="E2435" s="3"/>
    </row>
    <row r="2436" spans="2:5" x14ac:dyDescent="0.3">
      <c r="B2436" s="3"/>
      <c r="C2436" s="3"/>
      <c r="D2436" s="3"/>
      <c r="E2436" s="3"/>
    </row>
    <row r="2437" spans="2:5" x14ac:dyDescent="0.3">
      <c r="B2437" s="3"/>
      <c r="C2437" s="3"/>
      <c r="D2437" s="3"/>
      <c r="E2437" s="3"/>
    </row>
    <row r="2438" spans="2:5" x14ac:dyDescent="0.3">
      <c r="B2438" s="3"/>
      <c r="C2438" s="3"/>
      <c r="D2438" s="3"/>
      <c r="E2438" s="3"/>
    </row>
    <row r="2439" spans="2:5" x14ac:dyDescent="0.3">
      <c r="B2439" s="3"/>
      <c r="C2439" s="3"/>
      <c r="D2439" s="3"/>
      <c r="E2439" s="3"/>
    </row>
    <row r="2440" spans="2:5" x14ac:dyDescent="0.3">
      <c r="B2440" s="3"/>
      <c r="C2440" s="3"/>
      <c r="D2440" s="3"/>
      <c r="E2440" s="3"/>
    </row>
    <row r="2441" spans="2:5" x14ac:dyDescent="0.3">
      <c r="B2441" s="3"/>
      <c r="C2441" s="3"/>
      <c r="D2441" s="3"/>
      <c r="E2441" s="3"/>
    </row>
    <row r="2442" spans="2:5" x14ac:dyDescent="0.3">
      <c r="B2442" s="3"/>
      <c r="C2442" s="3"/>
      <c r="D2442" s="3"/>
      <c r="E2442" s="3"/>
    </row>
    <row r="2443" spans="2:5" x14ac:dyDescent="0.3">
      <c r="B2443" s="3"/>
      <c r="C2443" s="3"/>
      <c r="D2443" s="3"/>
      <c r="E2443" s="3"/>
    </row>
    <row r="2444" spans="2:5" x14ac:dyDescent="0.3">
      <c r="B2444" s="3"/>
      <c r="C2444" s="3"/>
      <c r="D2444" s="3"/>
      <c r="E2444" s="3"/>
    </row>
    <row r="2445" spans="2:5" x14ac:dyDescent="0.3">
      <c r="B2445" s="3"/>
      <c r="C2445" s="3"/>
      <c r="D2445" s="3"/>
      <c r="E2445" s="3"/>
    </row>
    <row r="2446" spans="2:5" x14ac:dyDescent="0.3">
      <c r="B2446" s="3"/>
      <c r="C2446" s="3"/>
      <c r="D2446" s="3"/>
      <c r="E2446" s="3"/>
    </row>
    <row r="2447" spans="2:5" x14ac:dyDescent="0.3">
      <c r="B2447" s="3"/>
      <c r="C2447" s="3"/>
      <c r="D2447" s="3"/>
      <c r="E2447" s="3"/>
    </row>
    <row r="2448" spans="2:5" x14ac:dyDescent="0.3">
      <c r="B2448" s="3"/>
      <c r="C2448" s="3"/>
      <c r="D2448" s="3"/>
      <c r="E2448" s="3"/>
    </row>
    <row r="2449" spans="2:5" x14ac:dyDescent="0.3">
      <c r="B2449" s="3"/>
      <c r="C2449" s="3"/>
      <c r="D2449" s="3"/>
      <c r="E2449" s="3"/>
    </row>
    <row r="2450" spans="2:5" x14ac:dyDescent="0.3">
      <c r="B2450" s="3"/>
      <c r="C2450" s="3"/>
      <c r="D2450" s="3"/>
      <c r="E2450" s="3"/>
    </row>
    <row r="2451" spans="2:5" x14ac:dyDescent="0.3">
      <c r="B2451" s="3"/>
      <c r="C2451" s="3"/>
      <c r="D2451" s="3"/>
      <c r="E2451" s="3"/>
    </row>
    <row r="2452" spans="2:5" x14ac:dyDescent="0.3">
      <c r="B2452" s="3"/>
      <c r="C2452" s="3"/>
      <c r="D2452" s="3"/>
      <c r="E2452" s="3"/>
    </row>
    <row r="2453" spans="2:5" x14ac:dyDescent="0.3">
      <c r="B2453" s="3"/>
      <c r="C2453" s="3"/>
      <c r="D2453" s="3"/>
      <c r="E2453" s="3"/>
    </row>
    <row r="2454" spans="2:5" x14ac:dyDescent="0.3">
      <c r="B2454" s="3"/>
      <c r="C2454" s="3"/>
      <c r="D2454" s="3"/>
      <c r="E2454" s="3"/>
    </row>
    <row r="2455" spans="2:5" x14ac:dyDescent="0.3">
      <c r="B2455" s="3"/>
      <c r="C2455" s="3"/>
      <c r="D2455" s="3"/>
      <c r="E2455" s="3"/>
    </row>
    <row r="2456" spans="2:5" x14ac:dyDescent="0.3">
      <c r="B2456" s="3"/>
      <c r="C2456" s="3"/>
      <c r="D2456" s="3"/>
      <c r="E2456" s="3"/>
    </row>
    <row r="2457" spans="2:5" x14ac:dyDescent="0.3">
      <c r="B2457" s="3"/>
      <c r="C2457" s="3"/>
      <c r="D2457" s="3"/>
      <c r="E2457" s="3"/>
    </row>
    <row r="2458" spans="2:5" x14ac:dyDescent="0.3">
      <c r="B2458" s="3"/>
      <c r="C2458" s="3"/>
      <c r="D2458" s="3"/>
      <c r="E2458" s="3"/>
    </row>
    <row r="2459" spans="2:5" x14ac:dyDescent="0.3">
      <c r="B2459" s="3"/>
      <c r="C2459" s="3"/>
      <c r="D2459" s="3"/>
      <c r="E2459" s="3"/>
    </row>
    <row r="2460" spans="2:5" x14ac:dyDescent="0.3">
      <c r="B2460" s="3"/>
      <c r="C2460" s="3"/>
      <c r="D2460" s="3"/>
      <c r="E2460" s="3"/>
    </row>
    <row r="2461" spans="2:5" x14ac:dyDescent="0.3">
      <c r="B2461" s="3"/>
      <c r="C2461" s="3"/>
      <c r="D2461" s="3"/>
      <c r="E2461" s="3"/>
    </row>
    <row r="2462" spans="2:5" x14ac:dyDescent="0.3">
      <c r="B2462" s="3"/>
      <c r="C2462" s="3"/>
      <c r="D2462" s="3"/>
      <c r="E2462" s="3"/>
    </row>
    <row r="2463" spans="2:5" x14ac:dyDescent="0.3">
      <c r="B2463" s="3"/>
      <c r="C2463" s="3"/>
      <c r="D2463" s="3"/>
      <c r="E2463" s="3"/>
    </row>
    <row r="2464" spans="2:5" x14ac:dyDescent="0.3">
      <c r="B2464" s="3"/>
      <c r="C2464" s="3"/>
      <c r="D2464" s="3"/>
      <c r="E2464" s="3"/>
    </row>
    <row r="2465" spans="2:5" x14ac:dyDescent="0.3">
      <c r="B2465" s="3"/>
      <c r="C2465" s="3"/>
      <c r="D2465" s="3"/>
      <c r="E2465" s="3"/>
    </row>
    <row r="2466" spans="2:5" x14ac:dyDescent="0.3">
      <c r="B2466" s="3"/>
      <c r="C2466" s="3"/>
      <c r="D2466" s="3"/>
      <c r="E2466" s="3"/>
    </row>
    <row r="2467" spans="2:5" x14ac:dyDescent="0.3">
      <c r="B2467" s="3"/>
      <c r="C2467" s="3"/>
      <c r="D2467" s="3"/>
      <c r="E2467" s="3"/>
    </row>
    <row r="2468" spans="2:5" x14ac:dyDescent="0.3">
      <c r="B2468" s="3"/>
      <c r="C2468" s="3"/>
      <c r="D2468" s="3"/>
      <c r="E2468" s="3"/>
    </row>
    <row r="2469" spans="2:5" x14ac:dyDescent="0.3">
      <c r="B2469" s="3"/>
      <c r="C2469" s="3"/>
      <c r="D2469" s="3"/>
      <c r="E2469" s="3"/>
    </row>
    <row r="2470" spans="2:5" x14ac:dyDescent="0.3">
      <c r="B2470" s="3"/>
      <c r="C2470" s="3"/>
      <c r="D2470" s="3"/>
      <c r="E2470" s="3"/>
    </row>
    <row r="2471" spans="2:5" x14ac:dyDescent="0.3">
      <c r="B2471" s="3"/>
      <c r="C2471" s="3"/>
      <c r="D2471" s="3"/>
      <c r="E2471" s="3"/>
    </row>
    <row r="2472" spans="2:5" x14ac:dyDescent="0.3">
      <c r="B2472" s="3"/>
      <c r="C2472" s="3"/>
      <c r="D2472" s="3"/>
      <c r="E2472" s="3"/>
    </row>
    <row r="2473" spans="2:5" x14ac:dyDescent="0.3">
      <c r="B2473" s="3"/>
      <c r="C2473" s="3"/>
      <c r="D2473" s="3"/>
      <c r="E2473" s="3"/>
    </row>
    <row r="2474" spans="2:5" x14ac:dyDescent="0.3">
      <c r="B2474" s="3"/>
      <c r="C2474" s="3"/>
      <c r="D2474" s="3"/>
      <c r="E2474" s="3"/>
    </row>
    <row r="2475" spans="2:5" x14ac:dyDescent="0.3">
      <c r="B2475" s="3"/>
      <c r="C2475" s="3"/>
      <c r="D2475" s="3"/>
      <c r="E2475" s="3"/>
    </row>
    <row r="2476" spans="2:5" x14ac:dyDescent="0.3">
      <c r="B2476" s="3"/>
      <c r="C2476" s="3"/>
      <c r="D2476" s="3"/>
      <c r="E2476" s="3"/>
    </row>
    <row r="2477" spans="2:5" x14ac:dyDescent="0.3">
      <c r="B2477" s="3"/>
      <c r="C2477" s="3"/>
      <c r="D2477" s="3"/>
      <c r="E2477" s="3"/>
    </row>
    <row r="2478" spans="2:5" x14ac:dyDescent="0.3">
      <c r="B2478" s="3"/>
      <c r="C2478" s="3"/>
      <c r="D2478" s="3"/>
      <c r="E2478" s="3"/>
    </row>
    <row r="2479" spans="2:5" x14ac:dyDescent="0.3">
      <c r="B2479" s="3"/>
      <c r="C2479" s="3"/>
      <c r="D2479" s="3"/>
      <c r="E2479" s="3"/>
    </row>
    <row r="2480" spans="2:5" x14ac:dyDescent="0.3">
      <c r="B2480" s="3"/>
      <c r="C2480" s="3"/>
      <c r="D2480" s="3"/>
      <c r="E2480" s="3"/>
    </row>
    <row r="2481" spans="2:5" x14ac:dyDescent="0.3">
      <c r="B2481" s="3"/>
      <c r="C2481" s="3"/>
      <c r="D2481" s="3"/>
      <c r="E2481" s="3"/>
    </row>
    <row r="2482" spans="2:5" x14ac:dyDescent="0.3">
      <c r="B2482" s="3"/>
      <c r="C2482" s="3"/>
      <c r="D2482" s="3"/>
      <c r="E2482" s="3"/>
    </row>
    <row r="2483" spans="2:5" x14ac:dyDescent="0.3">
      <c r="B2483" s="3"/>
      <c r="C2483" s="3"/>
      <c r="D2483" s="3"/>
      <c r="E2483" s="3"/>
    </row>
    <row r="2484" spans="2:5" x14ac:dyDescent="0.3">
      <c r="B2484" s="3"/>
      <c r="C2484" s="3"/>
      <c r="D2484" s="3"/>
      <c r="E2484" s="3"/>
    </row>
    <row r="2485" spans="2:5" x14ac:dyDescent="0.3">
      <c r="B2485" s="3"/>
      <c r="C2485" s="3"/>
      <c r="D2485" s="3"/>
      <c r="E2485" s="3"/>
    </row>
    <row r="2486" spans="2:5" x14ac:dyDescent="0.3">
      <c r="B2486" s="3"/>
      <c r="C2486" s="3"/>
      <c r="D2486" s="3"/>
      <c r="E2486" s="3"/>
    </row>
    <row r="2487" spans="2:5" x14ac:dyDescent="0.3">
      <c r="B2487" s="3"/>
      <c r="C2487" s="3"/>
      <c r="D2487" s="3"/>
      <c r="E2487" s="3"/>
    </row>
    <row r="2488" spans="2:5" x14ac:dyDescent="0.3">
      <c r="B2488" s="3"/>
      <c r="C2488" s="3"/>
      <c r="D2488" s="3"/>
      <c r="E2488" s="3"/>
    </row>
    <row r="2489" spans="2:5" x14ac:dyDescent="0.3">
      <c r="B2489" s="3"/>
      <c r="C2489" s="3"/>
      <c r="D2489" s="3"/>
      <c r="E2489" s="3"/>
    </row>
    <row r="2490" spans="2:5" x14ac:dyDescent="0.3">
      <c r="B2490" s="3"/>
      <c r="C2490" s="3"/>
      <c r="D2490" s="3"/>
      <c r="E2490" s="3"/>
    </row>
    <row r="2491" spans="2:5" x14ac:dyDescent="0.3">
      <c r="B2491" s="3"/>
      <c r="C2491" s="3"/>
      <c r="D2491" s="3"/>
      <c r="E2491" s="3"/>
    </row>
    <row r="2492" spans="2:5" x14ac:dyDescent="0.3">
      <c r="B2492" s="3"/>
      <c r="C2492" s="3"/>
      <c r="D2492" s="3"/>
      <c r="E2492" s="3"/>
    </row>
    <row r="2493" spans="2:5" x14ac:dyDescent="0.3">
      <c r="B2493" s="3"/>
      <c r="C2493" s="3"/>
      <c r="D2493" s="3"/>
      <c r="E2493" s="3"/>
    </row>
    <row r="2494" spans="2:5" x14ac:dyDescent="0.3">
      <c r="B2494" s="3"/>
      <c r="C2494" s="3"/>
      <c r="D2494" s="3"/>
      <c r="E2494" s="3"/>
    </row>
    <row r="2495" spans="2:5" x14ac:dyDescent="0.3">
      <c r="B2495" s="3"/>
      <c r="C2495" s="3"/>
      <c r="D2495" s="3"/>
      <c r="E2495" s="3"/>
    </row>
    <row r="2496" spans="2:5" x14ac:dyDescent="0.3">
      <c r="B2496" s="3"/>
      <c r="C2496" s="3"/>
      <c r="D2496" s="3"/>
      <c r="E2496" s="3"/>
    </row>
    <row r="2497" spans="2:5" x14ac:dyDescent="0.3">
      <c r="B2497" s="3"/>
      <c r="C2497" s="3"/>
      <c r="D2497" s="3"/>
      <c r="E2497" s="3"/>
    </row>
    <row r="2498" spans="2:5" x14ac:dyDescent="0.3">
      <c r="B2498" s="3"/>
      <c r="C2498" s="3"/>
      <c r="D2498" s="3"/>
      <c r="E2498" s="3"/>
    </row>
    <row r="2499" spans="2:5" x14ac:dyDescent="0.3">
      <c r="B2499" s="3"/>
      <c r="C2499" s="3"/>
      <c r="D2499" s="3"/>
      <c r="E2499" s="3"/>
    </row>
    <row r="2500" spans="2:5" x14ac:dyDescent="0.3">
      <c r="B2500" s="3"/>
      <c r="C2500" s="3"/>
      <c r="D2500" s="3"/>
      <c r="E2500" s="3"/>
    </row>
    <row r="2501" spans="2:5" x14ac:dyDescent="0.3">
      <c r="B2501" s="3"/>
      <c r="C2501" s="3"/>
      <c r="D2501" s="3"/>
      <c r="E2501" s="3"/>
    </row>
    <row r="2502" spans="2:5" x14ac:dyDescent="0.3">
      <c r="B2502" s="3"/>
      <c r="C2502" s="3"/>
      <c r="D2502" s="3"/>
      <c r="E2502" s="3"/>
    </row>
    <row r="2503" spans="2:5" x14ac:dyDescent="0.3">
      <c r="B2503" s="3"/>
      <c r="C2503" s="3"/>
      <c r="D2503" s="3"/>
      <c r="E2503" s="3"/>
    </row>
    <row r="2504" spans="2:5" x14ac:dyDescent="0.3">
      <c r="B2504" s="3"/>
      <c r="C2504" s="3"/>
      <c r="D2504" s="3"/>
      <c r="E2504" s="3"/>
    </row>
    <row r="2505" spans="2:5" x14ac:dyDescent="0.3">
      <c r="B2505" s="3"/>
      <c r="C2505" s="3"/>
      <c r="D2505" s="3"/>
      <c r="E2505" s="3"/>
    </row>
    <row r="2506" spans="2:5" x14ac:dyDescent="0.3">
      <c r="B2506" s="3"/>
      <c r="C2506" s="3"/>
      <c r="D2506" s="3"/>
      <c r="E2506" s="3"/>
    </row>
    <row r="2507" spans="2:5" x14ac:dyDescent="0.3">
      <c r="B2507" s="3"/>
      <c r="C2507" s="3"/>
      <c r="D2507" s="3"/>
      <c r="E2507" s="3"/>
    </row>
    <row r="2508" spans="2:5" x14ac:dyDescent="0.3">
      <c r="B2508" s="3"/>
      <c r="C2508" s="3"/>
      <c r="D2508" s="3"/>
      <c r="E2508" s="3"/>
    </row>
    <row r="2509" spans="2:5" x14ac:dyDescent="0.3">
      <c r="B2509" s="3"/>
      <c r="C2509" s="3"/>
      <c r="D2509" s="3"/>
      <c r="E2509" s="3"/>
    </row>
    <row r="2510" spans="2:5" x14ac:dyDescent="0.3">
      <c r="B2510" s="3"/>
      <c r="C2510" s="3"/>
      <c r="D2510" s="3"/>
      <c r="E2510" s="3"/>
    </row>
    <row r="2511" spans="2:5" x14ac:dyDescent="0.3">
      <c r="B2511" s="3"/>
      <c r="C2511" s="3"/>
      <c r="D2511" s="3"/>
      <c r="E2511" s="3"/>
    </row>
    <row r="2512" spans="2:5" x14ac:dyDescent="0.3">
      <c r="B2512" s="3"/>
      <c r="C2512" s="3"/>
      <c r="D2512" s="3"/>
      <c r="E2512" s="3"/>
    </row>
    <row r="2513" spans="2:5" x14ac:dyDescent="0.3">
      <c r="B2513" s="3"/>
      <c r="C2513" s="3"/>
      <c r="D2513" s="3"/>
      <c r="E2513" s="3"/>
    </row>
    <row r="2514" spans="2:5" x14ac:dyDescent="0.3">
      <c r="B2514" s="3"/>
      <c r="C2514" s="3"/>
      <c r="D2514" s="3"/>
      <c r="E2514" s="3"/>
    </row>
    <row r="2515" spans="2:5" x14ac:dyDescent="0.3">
      <c r="B2515" s="3"/>
      <c r="C2515" s="3"/>
      <c r="D2515" s="3"/>
      <c r="E2515" s="3"/>
    </row>
    <row r="2516" spans="2:5" x14ac:dyDescent="0.3">
      <c r="B2516" s="3"/>
      <c r="C2516" s="3"/>
      <c r="D2516" s="3"/>
      <c r="E2516" s="3"/>
    </row>
    <row r="2517" spans="2:5" x14ac:dyDescent="0.3">
      <c r="B2517" s="3"/>
      <c r="C2517" s="3"/>
      <c r="D2517" s="3"/>
      <c r="E2517" s="3"/>
    </row>
    <row r="2518" spans="2:5" x14ac:dyDescent="0.3">
      <c r="B2518" s="3"/>
      <c r="C2518" s="3"/>
      <c r="D2518" s="3"/>
      <c r="E2518" s="3"/>
    </row>
    <row r="2519" spans="2:5" x14ac:dyDescent="0.3">
      <c r="B2519" s="3"/>
      <c r="C2519" s="3"/>
      <c r="D2519" s="3"/>
      <c r="E2519" s="3"/>
    </row>
    <row r="2520" spans="2:5" x14ac:dyDescent="0.3">
      <c r="B2520" s="3"/>
      <c r="C2520" s="3"/>
      <c r="D2520" s="3"/>
      <c r="E2520" s="3"/>
    </row>
    <row r="2521" spans="2:5" x14ac:dyDescent="0.3">
      <c r="B2521" s="3"/>
      <c r="C2521" s="3"/>
      <c r="D2521" s="3"/>
      <c r="E2521" s="3"/>
    </row>
    <row r="2522" spans="2:5" x14ac:dyDescent="0.3">
      <c r="B2522" s="3"/>
      <c r="C2522" s="3"/>
      <c r="D2522" s="3"/>
      <c r="E2522" s="3"/>
    </row>
    <row r="2523" spans="2:5" x14ac:dyDescent="0.3">
      <c r="B2523" s="3"/>
      <c r="C2523" s="3"/>
      <c r="D2523" s="3"/>
      <c r="E2523" s="3"/>
    </row>
    <row r="2524" spans="2:5" x14ac:dyDescent="0.3">
      <c r="B2524" s="3"/>
      <c r="C2524" s="3"/>
      <c r="D2524" s="3"/>
      <c r="E2524" s="3"/>
    </row>
    <row r="2525" spans="2:5" x14ac:dyDescent="0.3">
      <c r="B2525" s="3"/>
      <c r="C2525" s="3"/>
      <c r="D2525" s="3"/>
      <c r="E2525" s="3"/>
    </row>
    <row r="2526" spans="2:5" x14ac:dyDescent="0.3">
      <c r="B2526" s="3"/>
      <c r="C2526" s="3"/>
      <c r="D2526" s="3"/>
      <c r="E2526" s="3"/>
    </row>
    <row r="2527" spans="2:5" x14ac:dyDescent="0.3">
      <c r="B2527" s="3"/>
      <c r="C2527" s="3"/>
      <c r="D2527" s="3"/>
      <c r="E2527" s="3"/>
    </row>
    <row r="2528" spans="2:5" x14ac:dyDescent="0.3">
      <c r="B2528" s="3"/>
      <c r="C2528" s="3"/>
      <c r="D2528" s="3"/>
      <c r="E2528" s="3"/>
    </row>
    <row r="2529" spans="2:5" x14ac:dyDescent="0.3">
      <c r="B2529" s="3"/>
      <c r="C2529" s="3"/>
      <c r="D2529" s="3"/>
      <c r="E2529" s="3"/>
    </row>
    <row r="2530" spans="2:5" x14ac:dyDescent="0.3">
      <c r="B2530" s="3"/>
      <c r="C2530" s="3"/>
      <c r="D2530" s="3"/>
      <c r="E2530" s="3"/>
    </row>
    <row r="2531" spans="2:5" x14ac:dyDescent="0.3">
      <c r="B2531" s="3"/>
      <c r="C2531" s="3"/>
      <c r="D2531" s="3"/>
      <c r="E2531" s="3"/>
    </row>
    <row r="2532" spans="2:5" x14ac:dyDescent="0.3">
      <c r="B2532" s="3"/>
      <c r="C2532" s="3"/>
      <c r="D2532" s="3"/>
      <c r="E2532" s="3"/>
    </row>
    <row r="2533" spans="2:5" x14ac:dyDescent="0.3">
      <c r="B2533" s="3"/>
      <c r="C2533" s="3"/>
      <c r="D2533" s="3"/>
      <c r="E2533" s="3"/>
    </row>
    <row r="2534" spans="2:5" x14ac:dyDescent="0.3">
      <c r="B2534" s="3"/>
      <c r="C2534" s="3"/>
      <c r="D2534" s="3"/>
      <c r="E2534" s="3"/>
    </row>
    <row r="2535" spans="2:5" x14ac:dyDescent="0.3">
      <c r="B2535" s="3"/>
      <c r="C2535" s="3"/>
      <c r="D2535" s="3"/>
      <c r="E2535" s="3"/>
    </row>
    <row r="2536" spans="2:5" x14ac:dyDescent="0.3">
      <c r="B2536" s="3"/>
      <c r="C2536" s="3"/>
      <c r="D2536" s="3"/>
      <c r="E2536" s="3"/>
    </row>
    <row r="2537" spans="2:5" x14ac:dyDescent="0.3">
      <c r="B2537" s="3"/>
      <c r="C2537" s="3"/>
      <c r="D2537" s="3"/>
      <c r="E2537" s="3"/>
    </row>
    <row r="2538" spans="2:5" x14ac:dyDescent="0.3">
      <c r="B2538" s="3"/>
      <c r="C2538" s="3"/>
      <c r="D2538" s="3"/>
      <c r="E2538" s="3"/>
    </row>
    <row r="2539" spans="2:5" x14ac:dyDescent="0.3">
      <c r="B2539" s="3"/>
      <c r="C2539" s="3"/>
      <c r="D2539" s="3"/>
      <c r="E2539" s="3"/>
    </row>
    <row r="2540" spans="2:5" x14ac:dyDescent="0.3">
      <c r="B2540" s="3"/>
      <c r="C2540" s="3"/>
      <c r="D2540" s="3"/>
      <c r="E2540" s="3"/>
    </row>
    <row r="2541" spans="2:5" x14ac:dyDescent="0.3">
      <c r="B2541" s="3"/>
      <c r="C2541" s="3"/>
      <c r="D2541" s="3"/>
      <c r="E2541" s="3"/>
    </row>
    <row r="2542" spans="2:5" x14ac:dyDescent="0.3">
      <c r="B2542" s="3"/>
      <c r="C2542" s="3"/>
      <c r="D2542" s="3"/>
      <c r="E2542" s="3"/>
    </row>
    <row r="2543" spans="2:5" x14ac:dyDescent="0.3">
      <c r="B2543" s="3"/>
      <c r="C2543" s="3"/>
      <c r="D2543" s="3"/>
      <c r="E2543" s="3"/>
    </row>
    <row r="2544" spans="2:5" x14ac:dyDescent="0.3">
      <c r="B2544" s="3"/>
      <c r="C2544" s="3"/>
      <c r="D2544" s="3"/>
      <c r="E2544" s="3"/>
    </row>
    <row r="2545" spans="2:5" x14ac:dyDescent="0.3">
      <c r="B2545" s="3"/>
      <c r="C2545" s="3"/>
      <c r="D2545" s="3"/>
      <c r="E2545" s="3"/>
    </row>
    <row r="2546" spans="2:5" x14ac:dyDescent="0.3">
      <c r="B2546" s="3"/>
      <c r="C2546" s="3"/>
      <c r="D2546" s="3"/>
      <c r="E2546" s="3"/>
    </row>
    <row r="2547" spans="2:5" x14ac:dyDescent="0.3">
      <c r="B2547" s="3"/>
      <c r="C2547" s="3"/>
      <c r="D2547" s="3"/>
      <c r="E2547" s="3"/>
    </row>
    <row r="2548" spans="2:5" x14ac:dyDescent="0.3">
      <c r="B2548" s="3"/>
      <c r="C2548" s="3"/>
      <c r="D2548" s="3"/>
      <c r="E2548" s="3"/>
    </row>
    <row r="2549" spans="2:5" x14ac:dyDescent="0.3">
      <c r="B2549" s="3"/>
      <c r="C2549" s="3"/>
      <c r="D2549" s="3"/>
      <c r="E2549" s="3"/>
    </row>
    <row r="2550" spans="2:5" x14ac:dyDescent="0.3">
      <c r="B2550" s="3"/>
      <c r="C2550" s="3"/>
      <c r="D2550" s="3"/>
      <c r="E2550" s="3"/>
    </row>
    <row r="2551" spans="2:5" x14ac:dyDescent="0.3">
      <c r="B2551" s="3"/>
      <c r="C2551" s="3"/>
      <c r="D2551" s="3"/>
      <c r="E2551" s="3"/>
    </row>
    <row r="2552" spans="2:5" x14ac:dyDescent="0.3">
      <c r="B2552" s="3"/>
      <c r="C2552" s="3"/>
      <c r="D2552" s="3"/>
      <c r="E2552" s="3"/>
    </row>
    <row r="2553" spans="2:5" x14ac:dyDescent="0.3">
      <c r="B2553" s="3"/>
      <c r="C2553" s="3"/>
      <c r="D2553" s="3"/>
      <c r="E2553" s="3"/>
    </row>
    <row r="2554" spans="2:5" x14ac:dyDescent="0.3">
      <c r="B2554" s="3"/>
      <c r="C2554" s="3"/>
      <c r="D2554" s="3"/>
      <c r="E2554" s="3"/>
    </row>
    <row r="2555" spans="2:5" x14ac:dyDescent="0.3">
      <c r="B2555" s="3"/>
      <c r="C2555" s="3"/>
      <c r="D2555" s="3"/>
      <c r="E2555" s="3"/>
    </row>
    <row r="2556" spans="2:5" x14ac:dyDescent="0.3">
      <c r="B2556" s="3"/>
      <c r="C2556" s="3"/>
      <c r="D2556" s="3"/>
      <c r="E2556" s="3"/>
    </row>
    <row r="2557" spans="2:5" x14ac:dyDescent="0.3">
      <c r="B2557" s="3"/>
      <c r="C2557" s="3"/>
      <c r="D2557" s="3"/>
      <c r="E2557" s="3"/>
    </row>
    <row r="2558" spans="2:5" x14ac:dyDescent="0.3">
      <c r="B2558" s="3"/>
      <c r="C2558" s="3"/>
      <c r="D2558" s="3"/>
      <c r="E2558" s="3"/>
    </row>
    <row r="2559" spans="2:5" x14ac:dyDescent="0.3">
      <c r="B2559" s="3"/>
      <c r="C2559" s="3"/>
      <c r="D2559" s="3"/>
      <c r="E2559" s="3"/>
    </row>
    <row r="2560" spans="2:5" x14ac:dyDescent="0.3">
      <c r="B2560" s="3"/>
      <c r="C2560" s="3"/>
      <c r="D2560" s="3"/>
      <c r="E2560" s="3"/>
    </row>
    <row r="2561" spans="2:5" x14ac:dyDescent="0.3">
      <c r="B2561" s="3"/>
      <c r="C2561" s="3"/>
      <c r="D2561" s="3"/>
      <c r="E2561" s="3"/>
    </row>
    <row r="2562" spans="2:5" x14ac:dyDescent="0.3">
      <c r="B2562" s="3"/>
      <c r="C2562" s="3"/>
      <c r="D2562" s="3"/>
      <c r="E2562" s="3"/>
    </row>
    <row r="2563" spans="2:5" x14ac:dyDescent="0.3">
      <c r="B2563" s="3"/>
      <c r="C2563" s="3"/>
      <c r="D2563" s="3"/>
      <c r="E2563" s="3"/>
    </row>
    <row r="2564" spans="2:5" x14ac:dyDescent="0.3">
      <c r="B2564" s="3"/>
      <c r="C2564" s="3"/>
      <c r="D2564" s="3"/>
      <c r="E2564" s="3"/>
    </row>
    <row r="2565" spans="2:5" x14ac:dyDescent="0.3">
      <c r="B2565" s="3"/>
      <c r="C2565" s="3"/>
      <c r="D2565" s="3"/>
      <c r="E2565" s="3"/>
    </row>
    <row r="2566" spans="2:5" x14ac:dyDescent="0.3">
      <c r="B2566" s="3"/>
      <c r="C2566" s="3"/>
      <c r="D2566" s="3"/>
      <c r="E2566" s="3"/>
    </row>
    <row r="2567" spans="2:5" x14ac:dyDescent="0.3">
      <c r="B2567" s="3"/>
      <c r="C2567" s="3"/>
      <c r="D2567" s="3"/>
      <c r="E2567" s="3"/>
    </row>
    <row r="2568" spans="2:5" x14ac:dyDescent="0.3">
      <c r="B2568" s="3"/>
      <c r="C2568" s="3"/>
      <c r="D2568" s="3"/>
      <c r="E2568" s="3"/>
    </row>
    <row r="2569" spans="2:5" x14ac:dyDescent="0.3">
      <c r="B2569" s="3"/>
      <c r="C2569" s="3"/>
      <c r="D2569" s="3"/>
      <c r="E2569" s="3"/>
    </row>
    <row r="2570" spans="2:5" x14ac:dyDescent="0.3">
      <c r="B2570" s="3"/>
      <c r="C2570" s="3"/>
      <c r="D2570" s="3"/>
      <c r="E2570" s="3"/>
    </row>
    <row r="2571" spans="2:5" x14ac:dyDescent="0.3">
      <c r="B2571" s="3"/>
      <c r="C2571" s="3"/>
      <c r="D2571" s="3"/>
      <c r="E2571" s="3"/>
    </row>
    <row r="2572" spans="2:5" x14ac:dyDescent="0.3">
      <c r="B2572" s="3"/>
      <c r="C2572" s="3"/>
      <c r="D2572" s="3"/>
      <c r="E2572" s="3"/>
    </row>
    <row r="2573" spans="2:5" x14ac:dyDescent="0.3">
      <c r="B2573" s="3"/>
      <c r="C2573" s="3"/>
      <c r="D2573" s="3"/>
      <c r="E2573" s="3"/>
    </row>
    <row r="2574" spans="2:5" x14ac:dyDescent="0.3">
      <c r="B2574" s="3"/>
      <c r="C2574" s="3"/>
      <c r="D2574" s="3"/>
      <c r="E2574" s="3"/>
    </row>
    <row r="2575" spans="2:5" x14ac:dyDescent="0.3">
      <c r="B2575" s="3"/>
      <c r="C2575" s="3"/>
      <c r="D2575" s="3"/>
      <c r="E2575" s="3"/>
    </row>
    <row r="2576" spans="2:5" x14ac:dyDescent="0.3">
      <c r="B2576" s="3"/>
      <c r="C2576" s="3"/>
      <c r="D2576" s="3"/>
      <c r="E2576" s="3"/>
    </row>
    <row r="2577" spans="2:5" x14ac:dyDescent="0.3">
      <c r="B2577" s="3"/>
      <c r="C2577" s="3"/>
      <c r="D2577" s="3"/>
      <c r="E2577" s="3"/>
    </row>
    <row r="2578" spans="2:5" x14ac:dyDescent="0.3">
      <c r="B2578" s="3"/>
      <c r="C2578" s="3"/>
      <c r="D2578" s="3"/>
      <c r="E2578" s="3"/>
    </row>
    <row r="2579" spans="2:5" x14ac:dyDescent="0.3">
      <c r="B2579" s="3"/>
      <c r="C2579" s="3"/>
      <c r="D2579" s="3"/>
      <c r="E2579" s="3"/>
    </row>
    <row r="2580" spans="2:5" x14ac:dyDescent="0.3">
      <c r="B2580" s="3"/>
      <c r="C2580" s="3"/>
      <c r="D2580" s="3"/>
      <c r="E2580" s="3"/>
    </row>
    <row r="2581" spans="2:5" x14ac:dyDescent="0.3">
      <c r="B2581" s="3"/>
      <c r="C2581" s="3"/>
      <c r="D2581" s="3"/>
      <c r="E2581" s="3"/>
    </row>
    <row r="2582" spans="2:5" x14ac:dyDescent="0.3">
      <c r="B2582" s="3"/>
      <c r="C2582" s="3"/>
      <c r="D2582" s="3"/>
      <c r="E2582" s="3"/>
    </row>
    <row r="2583" spans="2:5" x14ac:dyDescent="0.3">
      <c r="B2583" s="3"/>
      <c r="C2583" s="3"/>
      <c r="D2583" s="3"/>
      <c r="E2583" s="3"/>
    </row>
    <row r="2584" spans="2:5" x14ac:dyDescent="0.3">
      <c r="B2584" s="3"/>
      <c r="C2584" s="3"/>
      <c r="D2584" s="3"/>
      <c r="E2584" s="3"/>
    </row>
    <row r="2585" spans="2:5" x14ac:dyDescent="0.3">
      <c r="B2585" s="3"/>
      <c r="C2585" s="3"/>
      <c r="D2585" s="3"/>
      <c r="E2585" s="3"/>
    </row>
    <row r="2586" spans="2:5" x14ac:dyDescent="0.3">
      <c r="B2586" s="3"/>
      <c r="C2586" s="3"/>
      <c r="D2586" s="3"/>
      <c r="E2586" s="3"/>
    </row>
    <row r="2587" spans="2:5" x14ac:dyDescent="0.3">
      <c r="B2587" s="3"/>
      <c r="C2587" s="3"/>
      <c r="D2587" s="3"/>
      <c r="E2587" s="3"/>
    </row>
    <row r="2588" spans="2:5" x14ac:dyDescent="0.3">
      <c r="B2588" s="3"/>
      <c r="C2588" s="3"/>
      <c r="D2588" s="3"/>
      <c r="E2588" s="3"/>
    </row>
    <row r="2589" spans="2:5" x14ac:dyDescent="0.3">
      <c r="B2589" s="3"/>
      <c r="C2589" s="3"/>
      <c r="D2589" s="3"/>
      <c r="E2589" s="3"/>
    </row>
    <row r="2590" spans="2:5" x14ac:dyDescent="0.3">
      <c r="B2590" s="3"/>
      <c r="C2590" s="3"/>
      <c r="D2590" s="3"/>
      <c r="E2590" s="3"/>
    </row>
    <row r="2591" spans="2:5" x14ac:dyDescent="0.3">
      <c r="B2591" s="3"/>
      <c r="C2591" s="3"/>
      <c r="D2591" s="3"/>
      <c r="E2591" s="3"/>
    </row>
    <row r="2592" spans="2:5" x14ac:dyDescent="0.3">
      <c r="B2592" s="3"/>
      <c r="C2592" s="3"/>
      <c r="D2592" s="3"/>
      <c r="E2592" s="3"/>
    </row>
    <row r="2593" spans="2:5" x14ac:dyDescent="0.3">
      <c r="B2593" s="3"/>
      <c r="C2593" s="3"/>
      <c r="D2593" s="3"/>
      <c r="E2593" s="3"/>
    </row>
    <row r="2594" spans="2:5" x14ac:dyDescent="0.3">
      <c r="B2594" s="3"/>
      <c r="C2594" s="3"/>
      <c r="D2594" s="3"/>
      <c r="E2594" s="3"/>
    </row>
    <row r="2595" spans="2:5" x14ac:dyDescent="0.3">
      <c r="B2595" s="3"/>
      <c r="C2595" s="3"/>
      <c r="D2595" s="3"/>
      <c r="E2595" s="3"/>
    </row>
    <row r="2596" spans="2:5" x14ac:dyDescent="0.3">
      <c r="B2596" s="3"/>
      <c r="C2596" s="3"/>
      <c r="D2596" s="3"/>
      <c r="E2596" s="3"/>
    </row>
    <row r="2597" spans="2:5" x14ac:dyDescent="0.3">
      <c r="B2597" s="3"/>
      <c r="C2597" s="3"/>
      <c r="D2597" s="3"/>
      <c r="E2597" s="3"/>
    </row>
    <row r="2598" spans="2:5" x14ac:dyDescent="0.3">
      <c r="B2598" s="3"/>
      <c r="C2598" s="3"/>
      <c r="D2598" s="3"/>
      <c r="E2598" s="3"/>
    </row>
    <row r="2599" spans="2:5" x14ac:dyDescent="0.3">
      <c r="B2599" s="3"/>
      <c r="C2599" s="3"/>
      <c r="D2599" s="3"/>
      <c r="E2599" s="3"/>
    </row>
    <row r="2600" spans="2:5" x14ac:dyDescent="0.3">
      <c r="B2600" s="3"/>
      <c r="C2600" s="3"/>
      <c r="D2600" s="3"/>
      <c r="E2600" s="3"/>
    </row>
    <row r="2601" spans="2:5" x14ac:dyDescent="0.3">
      <c r="B2601" s="3"/>
      <c r="C2601" s="3"/>
      <c r="D2601" s="3"/>
      <c r="E2601" s="3"/>
    </row>
    <row r="2602" spans="2:5" x14ac:dyDescent="0.3">
      <c r="B2602" s="3"/>
      <c r="C2602" s="3"/>
      <c r="D2602" s="3"/>
      <c r="E2602" s="3"/>
    </row>
    <row r="2603" spans="2:5" x14ac:dyDescent="0.3">
      <c r="B2603" s="3"/>
      <c r="C2603" s="3"/>
      <c r="D2603" s="3"/>
      <c r="E2603" s="3"/>
    </row>
    <row r="2604" spans="2:5" x14ac:dyDescent="0.3">
      <c r="B2604" s="3"/>
      <c r="C2604" s="3"/>
      <c r="D2604" s="3"/>
      <c r="E2604" s="3"/>
    </row>
    <row r="2605" spans="2:5" x14ac:dyDescent="0.3">
      <c r="B2605" s="3"/>
      <c r="C2605" s="3"/>
      <c r="D2605" s="3"/>
      <c r="E2605" s="3"/>
    </row>
    <row r="2606" spans="2:5" x14ac:dyDescent="0.3">
      <c r="B2606" s="3"/>
      <c r="C2606" s="3"/>
      <c r="D2606" s="3"/>
      <c r="E2606" s="3"/>
    </row>
    <row r="2607" spans="2:5" x14ac:dyDescent="0.3">
      <c r="B2607" s="3"/>
      <c r="C2607" s="3"/>
      <c r="D2607" s="3"/>
      <c r="E2607" s="3"/>
    </row>
    <row r="2608" spans="2:5" x14ac:dyDescent="0.3">
      <c r="B2608" s="3"/>
      <c r="C2608" s="3"/>
      <c r="D2608" s="3"/>
      <c r="E2608" s="3"/>
    </row>
    <row r="2609" spans="2:5" x14ac:dyDescent="0.3">
      <c r="B2609" s="3"/>
      <c r="C2609" s="3"/>
      <c r="D2609" s="3"/>
      <c r="E2609" s="3"/>
    </row>
    <row r="2610" spans="2:5" x14ac:dyDescent="0.3">
      <c r="B2610" s="3"/>
      <c r="C2610" s="3"/>
      <c r="D2610" s="3"/>
      <c r="E2610" s="3"/>
    </row>
    <row r="2611" spans="2:5" x14ac:dyDescent="0.3">
      <c r="B2611" s="3"/>
      <c r="C2611" s="3"/>
      <c r="D2611" s="3"/>
      <c r="E2611" s="3"/>
    </row>
    <row r="2612" spans="2:5" x14ac:dyDescent="0.3">
      <c r="B2612" s="3"/>
      <c r="C2612" s="3"/>
      <c r="D2612" s="3"/>
      <c r="E2612" s="3"/>
    </row>
    <row r="2613" spans="2:5" x14ac:dyDescent="0.3">
      <c r="B2613" s="3"/>
      <c r="C2613" s="3"/>
      <c r="D2613" s="3"/>
      <c r="E2613" s="3"/>
    </row>
    <row r="2614" spans="2:5" x14ac:dyDescent="0.3">
      <c r="B2614" s="3"/>
      <c r="C2614" s="3"/>
      <c r="D2614" s="3"/>
      <c r="E2614" s="3"/>
    </row>
    <row r="2615" spans="2:5" x14ac:dyDescent="0.3">
      <c r="B2615" s="3"/>
      <c r="C2615" s="3"/>
      <c r="D2615" s="3"/>
      <c r="E2615" s="3"/>
    </row>
    <row r="2616" spans="2:5" x14ac:dyDescent="0.3">
      <c r="B2616" s="3"/>
      <c r="C2616" s="3"/>
      <c r="D2616" s="3"/>
      <c r="E2616" s="3"/>
    </row>
    <row r="2617" spans="2:5" x14ac:dyDescent="0.3">
      <c r="B2617" s="3"/>
      <c r="C2617" s="3"/>
      <c r="D2617" s="3"/>
      <c r="E2617" s="3"/>
    </row>
    <row r="2618" spans="2:5" x14ac:dyDescent="0.3">
      <c r="B2618" s="3"/>
      <c r="C2618" s="3"/>
      <c r="D2618" s="3"/>
      <c r="E2618" s="3"/>
    </row>
    <row r="2619" spans="2:5" x14ac:dyDescent="0.3">
      <c r="B2619" s="3"/>
      <c r="C2619" s="3"/>
      <c r="D2619" s="3"/>
      <c r="E2619" s="3"/>
    </row>
    <row r="2620" spans="2:5" x14ac:dyDescent="0.3">
      <c r="B2620" s="3"/>
      <c r="C2620" s="3"/>
      <c r="D2620" s="3"/>
      <c r="E2620" s="3"/>
    </row>
    <row r="2621" spans="2:5" x14ac:dyDescent="0.3">
      <c r="B2621" s="3"/>
      <c r="C2621" s="3"/>
      <c r="D2621" s="3"/>
      <c r="E2621" s="3"/>
    </row>
    <row r="2622" spans="2:5" x14ac:dyDescent="0.3">
      <c r="B2622" s="3"/>
      <c r="C2622" s="3"/>
      <c r="D2622" s="3"/>
      <c r="E2622" s="3"/>
    </row>
    <row r="2623" spans="2:5" x14ac:dyDescent="0.3">
      <c r="B2623" s="3"/>
      <c r="C2623" s="3"/>
      <c r="D2623" s="3"/>
      <c r="E2623" s="3"/>
    </row>
    <row r="2624" spans="2:5" x14ac:dyDescent="0.3">
      <c r="B2624" s="3"/>
      <c r="C2624" s="3"/>
      <c r="D2624" s="3"/>
      <c r="E2624" s="3"/>
    </row>
    <row r="2625" spans="2:5" x14ac:dyDescent="0.3">
      <c r="B2625" s="3"/>
      <c r="C2625" s="3"/>
      <c r="D2625" s="3"/>
      <c r="E2625" s="3"/>
    </row>
    <row r="2626" spans="2:5" x14ac:dyDescent="0.3">
      <c r="B2626" s="3"/>
      <c r="C2626" s="3"/>
      <c r="D2626" s="3"/>
      <c r="E2626" s="3"/>
    </row>
    <row r="2627" spans="2:5" x14ac:dyDescent="0.3">
      <c r="B2627" s="3"/>
      <c r="C2627" s="3"/>
      <c r="D2627" s="3"/>
      <c r="E2627" s="3"/>
    </row>
    <row r="2628" spans="2:5" x14ac:dyDescent="0.3">
      <c r="B2628" s="3"/>
      <c r="C2628" s="3"/>
      <c r="D2628" s="3"/>
      <c r="E2628" s="3"/>
    </row>
    <row r="2629" spans="2:5" x14ac:dyDescent="0.3">
      <c r="B2629" s="3"/>
      <c r="C2629" s="3"/>
      <c r="D2629" s="3"/>
      <c r="E2629" s="3"/>
    </row>
    <row r="2630" spans="2:5" x14ac:dyDescent="0.3">
      <c r="B2630" s="3"/>
      <c r="C2630" s="3"/>
      <c r="D2630" s="3"/>
      <c r="E2630" s="3"/>
    </row>
    <row r="2631" spans="2:5" x14ac:dyDescent="0.3">
      <c r="B2631" s="3"/>
      <c r="C2631" s="3"/>
      <c r="D2631" s="3"/>
      <c r="E2631" s="3"/>
    </row>
    <row r="2632" spans="2:5" x14ac:dyDescent="0.3">
      <c r="B2632" s="3"/>
      <c r="C2632" s="3"/>
      <c r="D2632" s="3"/>
      <c r="E2632" s="3"/>
    </row>
    <row r="2633" spans="2:5" x14ac:dyDescent="0.3">
      <c r="B2633" s="3"/>
      <c r="C2633" s="3"/>
      <c r="D2633" s="3"/>
      <c r="E2633" s="3"/>
    </row>
    <row r="2634" spans="2:5" x14ac:dyDescent="0.3">
      <c r="B2634" s="3"/>
      <c r="C2634" s="3"/>
      <c r="D2634" s="3"/>
      <c r="E2634" s="3"/>
    </row>
    <row r="2635" spans="2:5" x14ac:dyDescent="0.3">
      <c r="B2635" s="3"/>
      <c r="C2635" s="3"/>
      <c r="D2635" s="3"/>
      <c r="E2635" s="3"/>
    </row>
    <row r="2636" spans="2:5" x14ac:dyDescent="0.3">
      <c r="B2636" s="3"/>
      <c r="C2636" s="3"/>
      <c r="D2636" s="3"/>
      <c r="E2636" s="3"/>
    </row>
    <row r="2637" spans="2:5" x14ac:dyDescent="0.3">
      <c r="B2637" s="3"/>
      <c r="C2637" s="3"/>
      <c r="D2637" s="3"/>
      <c r="E2637" s="3"/>
    </row>
    <row r="2638" spans="2:5" x14ac:dyDescent="0.3">
      <c r="B2638" s="3"/>
      <c r="C2638" s="3"/>
      <c r="D2638" s="3"/>
      <c r="E2638" s="3"/>
    </row>
    <row r="2639" spans="2:5" x14ac:dyDescent="0.3">
      <c r="B2639" s="3"/>
      <c r="C2639" s="3"/>
      <c r="D2639" s="3"/>
      <c r="E2639" s="3"/>
    </row>
    <row r="2640" spans="2:5" x14ac:dyDescent="0.3">
      <c r="B2640" s="3"/>
      <c r="C2640" s="3"/>
      <c r="D2640" s="3"/>
      <c r="E2640" s="3"/>
    </row>
    <row r="2641" spans="2:5" x14ac:dyDescent="0.3">
      <c r="B2641" s="3"/>
      <c r="C2641" s="3"/>
      <c r="D2641" s="3"/>
      <c r="E2641" s="3"/>
    </row>
    <row r="2642" spans="2:5" x14ac:dyDescent="0.3">
      <c r="B2642" s="3"/>
      <c r="C2642" s="3"/>
      <c r="D2642" s="3"/>
      <c r="E2642" s="3"/>
    </row>
    <row r="2643" spans="2:5" x14ac:dyDescent="0.3">
      <c r="B2643" s="3"/>
      <c r="C2643" s="3"/>
      <c r="D2643" s="3"/>
      <c r="E2643" s="3"/>
    </row>
    <row r="2644" spans="2:5" x14ac:dyDescent="0.3">
      <c r="B2644" s="3"/>
      <c r="C2644" s="3"/>
      <c r="D2644" s="3"/>
      <c r="E2644" s="3"/>
    </row>
    <row r="2645" spans="2:5" x14ac:dyDescent="0.3">
      <c r="B2645" s="3"/>
      <c r="C2645" s="3"/>
      <c r="D2645" s="3"/>
      <c r="E2645" s="3"/>
    </row>
    <row r="2646" spans="2:5" x14ac:dyDescent="0.3">
      <c r="B2646" s="3"/>
      <c r="C2646" s="3"/>
      <c r="D2646" s="3"/>
      <c r="E2646" s="3"/>
    </row>
    <row r="2647" spans="2:5" x14ac:dyDescent="0.3">
      <c r="B2647" s="3"/>
      <c r="C2647" s="3"/>
      <c r="D2647" s="3"/>
      <c r="E2647" s="3"/>
    </row>
    <row r="2648" spans="2:5" x14ac:dyDescent="0.3">
      <c r="B2648" s="3"/>
      <c r="C2648" s="3"/>
      <c r="D2648" s="3"/>
      <c r="E2648" s="3"/>
    </row>
    <row r="2649" spans="2:5" x14ac:dyDescent="0.3">
      <c r="B2649" s="3"/>
      <c r="C2649" s="3"/>
      <c r="D2649" s="3"/>
      <c r="E2649" s="3"/>
    </row>
    <row r="2650" spans="2:5" x14ac:dyDescent="0.3">
      <c r="B2650" s="3"/>
      <c r="C2650" s="3"/>
      <c r="D2650" s="3"/>
      <c r="E2650" s="3"/>
    </row>
    <row r="2651" spans="2:5" x14ac:dyDescent="0.3">
      <c r="B2651" s="3"/>
      <c r="C2651" s="3"/>
      <c r="D2651" s="3"/>
      <c r="E2651" s="3"/>
    </row>
    <row r="2652" spans="2:5" x14ac:dyDescent="0.3">
      <c r="B2652" s="3"/>
      <c r="C2652" s="3"/>
      <c r="D2652" s="3"/>
      <c r="E2652" s="3"/>
    </row>
    <row r="2653" spans="2:5" x14ac:dyDescent="0.3">
      <c r="B2653" s="3"/>
      <c r="C2653" s="3"/>
      <c r="D2653" s="3"/>
      <c r="E2653" s="3"/>
    </row>
    <row r="2654" spans="2:5" x14ac:dyDescent="0.3">
      <c r="B2654" s="3"/>
      <c r="C2654" s="3"/>
      <c r="D2654" s="3"/>
      <c r="E2654" s="3"/>
    </row>
    <row r="2655" spans="2:5" x14ac:dyDescent="0.3">
      <c r="B2655" s="3"/>
      <c r="C2655" s="3"/>
      <c r="D2655" s="3"/>
      <c r="E2655" s="3"/>
    </row>
    <row r="2656" spans="2:5" x14ac:dyDescent="0.3">
      <c r="B2656" s="3"/>
      <c r="C2656" s="3"/>
      <c r="D2656" s="3"/>
      <c r="E2656" s="3"/>
    </row>
    <row r="2657" spans="2:5" x14ac:dyDescent="0.3">
      <c r="B2657" s="3"/>
      <c r="C2657" s="3"/>
      <c r="D2657" s="3"/>
      <c r="E2657" s="3"/>
    </row>
    <row r="2658" spans="2:5" x14ac:dyDescent="0.3">
      <c r="B2658" s="3"/>
      <c r="C2658" s="3"/>
      <c r="D2658" s="3"/>
      <c r="E2658" s="3"/>
    </row>
    <row r="2659" spans="2:5" x14ac:dyDescent="0.3">
      <c r="B2659" s="3"/>
      <c r="C2659" s="3"/>
      <c r="D2659" s="3"/>
      <c r="E2659" s="3"/>
    </row>
    <row r="2660" spans="2:5" x14ac:dyDescent="0.3">
      <c r="B2660" s="3"/>
      <c r="C2660" s="3"/>
      <c r="D2660" s="3"/>
      <c r="E2660" s="3"/>
    </row>
    <row r="2661" spans="2:5" x14ac:dyDescent="0.3">
      <c r="B2661" s="3"/>
      <c r="C2661" s="3"/>
      <c r="D2661" s="3"/>
      <c r="E2661" s="3"/>
    </row>
    <row r="2662" spans="2:5" x14ac:dyDescent="0.3">
      <c r="B2662" s="3"/>
      <c r="C2662" s="3"/>
      <c r="D2662" s="3"/>
      <c r="E2662" s="3"/>
    </row>
    <row r="2663" spans="2:5" x14ac:dyDescent="0.3">
      <c r="B2663" s="3"/>
      <c r="C2663" s="3"/>
      <c r="D2663" s="3"/>
      <c r="E2663" s="3"/>
    </row>
    <row r="2664" spans="2:5" x14ac:dyDescent="0.3">
      <c r="B2664" s="3"/>
      <c r="C2664" s="3"/>
      <c r="D2664" s="3"/>
      <c r="E2664" s="3"/>
    </row>
    <row r="2665" spans="2:5" x14ac:dyDescent="0.3">
      <c r="B2665" s="3"/>
      <c r="C2665" s="3"/>
      <c r="D2665" s="3"/>
      <c r="E2665" s="3"/>
    </row>
    <row r="2666" spans="2:5" x14ac:dyDescent="0.3">
      <c r="B2666" s="3"/>
      <c r="C2666" s="3"/>
      <c r="D2666" s="3"/>
      <c r="E2666" s="3"/>
    </row>
    <row r="2667" spans="2:5" x14ac:dyDescent="0.3">
      <c r="B2667" s="3"/>
      <c r="C2667" s="3"/>
      <c r="D2667" s="3"/>
      <c r="E2667" s="3"/>
    </row>
    <row r="2668" spans="2:5" x14ac:dyDescent="0.3">
      <c r="B2668" s="3"/>
      <c r="C2668" s="3"/>
      <c r="D2668" s="3"/>
      <c r="E2668" s="3"/>
    </row>
    <row r="2669" spans="2:5" x14ac:dyDescent="0.3">
      <c r="B2669" s="3"/>
      <c r="C2669" s="3"/>
      <c r="D2669" s="3"/>
      <c r="E2669" s="3"/>
    </row>
    <row r="2670" spans="2:5" x14ac:dyDescent="0.3">
      <c r="B2670" s="3"/>
      <c r="C2670" s="3"/>
      <c r="D2670" s="3"/>
      <c r="E2670" s="3"/>
    </row>
    <row r="2671" spans="2:5" x14ac:dyDescent="0.3">
      <c r="B2671" s="3"/>
      <c r="C2671" s="3"/>
      <c r="D2671" s="3"/>
      <c r="E2671" s="3"/>
    </row>
    <row r="2672" spans="2:5" x14ac:dyDescent="0.3">
      <c r="B2672" s="3"/>
      <c r="C2672" s="3"/>
      <c r="D2672" s="3"/>
      <c r="E2672" s="3"/>
    </row>
    <row r="2673" spans="2:5" x14ac:dyDescent="0.3">
      <c r="B2673" s="3"/>
      <c r="C2673" s="3"/>
      <c r="D2673" s="3"/>
      <c r="E2673" s="3"/>
    </row>
    <row r="2674" spans="2:5" x14ac:dyDescent="0.3">
      <c r="B2674" s="3"/>
      <c r="C2674" s="3"/>
      <c r="D2674" s="3"/>
      <c r="E2674" s="3"/>
    </row>
    <row r="2675" spans="2:5" x14ac:dyDescent="0.3">
      <c r="B2675" s="3"/>
      <c r="C2675" s="3"/>
      <c r="D2675" s="3"/>
      <c r="E2675" s="3"/>
    </row>
    <row r="2676" spans="2:5" x14ac:dyDescent="0.3">
      <c r="B2676" s="3"/>
      <c r="C2676" s="3"/>
      <c r="D2676" s="3"/>
      <c r="E2676" s="3"/>
    </row>
    <row r="2677" spans="2:5" x14ac:dyDescent="0.3">
      <c r="B2677" s="3"/>
      <c r="C2677" s="3"/>
      <c r="D2677" s="3"/>
      <c r="E2677" s="3"/>
    </row>
    <row r="2678" spans="2:5" x14ac:dyDescent="0.3">
      <c r="B2678" s="3"/>
      <c r="C2678" s="3"/>
      <c r="D2678" s="3"/>
      <c r="E2678" s="3"/>
    </row>
    <row r="2679" spans="2:5" x14ac:dyDescent="0.3">
      <c r="B2679" s="3"/>
      <c r="C2679" s="3"/>
      <c r="D2679" s="3"/>
      <c r="E2679" s="3"/>
    </row>
    <row r="2680" spans="2:5" x14ac:dyDescent="0.3">
      <c r="B2680" s="3"/>
      <c r="C2680" s="3"/>
      <c r="D2680" s="3"/>
      <c r="E2680" s="3"/>
    </row>
    <row r="2681" spans="2:5" x14ac:dyDescent="0.3">
      <c r="B2681" s="3"/>
      <c r="C2681" s="3"/>
      <c r="D2681" s="3"/>
      <c r="E2681" s="3"/>
    </row>
    <row r="2682" spans="2:5" x14ac:dyDescent="0.3">
      <c r="B2682" s="3"/>
      <c r="C2682" s="3"/>
      <c r="D2682" s="3"/>
      <c r="E2682" s="3"/>
    </row>
    <row r="2683" spans="2:5" x14ac:dyDescent="0.3">
      <c r="B2683" s="3"/>
      <c r="C2683" s="3"/>
      <c r="D2683" s="3"/>
      <c r="E2683" s="3"/>
    </row>
    <row r="2684" spans="2:5" x14ac:dyDescent="0.3">
      <c r="B2684" s="3"/>
      <c r="C2684" s="3"/>
      <c r="D2684" s="3"/>
      <c r="E2684" s="3"/>
    </row>
    <row r="2685" spans="2:5" x14ac:dyDescent="0.3">
      <c r="B2685" s="3"/>
      <c r="C2685" s="3"/>
      <c r="D2685" s="3"/>
      <c r="E2685" s="3"/>
    </row>
    <row r="2686" spans="2:5" x14ac:dyDescent="0.3">
      <c r="B2686" s="3"/>
      <c r="C2686" s="3"/>
      <c r="D2686" s="3"/>
      <c r="E2686" s="3"/>
    </row>
    <row r="2687" spans="2:5" x14ac:dyDescent="0.3">
      <c r="B2687" s="3"/>
      <c r="C2687" s="3"/>
      <c r="D2687" s="3"/>
      <c r="E2687" s="3"/>
    </row>
    <row r="2688" spans="2:5" x14ac:dyDescent="0.3">
      <c r="B2688" s="3"/>
      <c r="C2688" s="3"/>
      <c r="D2688" s="3"/>
      <c r="E2688" s="3"/>
    </row>
    <row r="2689" spans="2:5" x14ac:dyDescent="0.3">
      <c r="B2689" s="3"/>
      <c r="C2689" s="3"/>
      <c r="D2689" s="3"/>
      <c r="E2689" s="3"/>
    </row>
    <row r="2690" spans="2:5" x14ac:dyDescent="0.3">
      <c r="B2690" s="3"/>
      <c r="C2690" s="3"/>
      <c r="D2690" s="3"/>
      <c r="E2690" s="3"/>
    </row>
    <row r="2691" spans="2:5" x14ac:dyDescent="0.3">
      <c r="B2691" s="3"/>
      <c r="C2691" s="3"/>
      <c r="D2691" s="3"/>
      <c r="E2691" s="3"/>
    </row>
    <row r="2692" spans="2:5" x14ac:dyDescent="0.3">
      <c r="B2692" s="3"/>
      <c r="C2692" s="3"/>
      <c r="D2692" s="3"/>
      <c r="E2692" s="3"/>
    </row>
    <row r="2693" spans="2:5" x14ac:dyDescent="0.3">
      <c r="B2693" s="3"/>
      <c r="C2693" s="3"/>
      <c r="D2693" s="3"/>
      <c r="E2693" s="3"/>
    </row>
    <row r="2694" spans="2:5" x14ac:dyDescent="0.3">
      <c r="B2694" s="3"/>
      <c r="C2694" s="3"/>
      <c r="D2694" s="3"/>
      <c r="E2694" s="3"/>
    </row>
    <row r="2695" spans="2:5" x14ac:dyDescent="0.3">
      <c r="B2695" s="3"/>
      <c r="C2695" s="3"/>
      <c r="D2695" s="3"/>
      <c r="E2695" s="3"/>
    </row>
    <row r="2696" spans="2:5" x14ac:dyDescent="0.3">
      <c r="B2696" s="3"/>
      <c r="C2696" s="3"/>
      <c r="D2696" s="3"/>
      <c r="E2696" s="3"/>
    </row>
    <row r="2697" spans="2:5" x14ac:dyDescent="0.3">
      <c r="B2697" s="3"/>
      <c r="C2697" s="3"/>
      <c r="D2697" s="3"/>
      <c r="E2697" s="3"/>
    </row>
    <row r="2698" spans="2:5" x14ac:dyDescent="0.3">
      <c r="B2698" s="3"/>
      <c r="C2698" s="3"/>
      <c r="D2698" s="3"/>
      <c r="E2698" s="3"/>
    </row>
    <row r="2699" spans="2:5" x14ac:dyDescent="0.3">
      <c r="B2699" s="3"/>
      <c r="C2699" s="3"/>
      <c r="D2699" s="3"/>
      <c r="E2699" s="3"/>
    </row>
    <row r="2700" spans="2:5" x14ac:dyDescent="0.3">
      <c r="B2700" s="3"/>
      <c r="C2700" s="3"/>
      <c r="D2700" s="3"/>
      <c r="E2700" s="3"/>
    </row>
    <row r="2701" spans="2:5" x14ac:dyDescent="0.3">
      <c r="B2701" s="3"/>
      <c r="C2701" s="3"/>
      <c r="D2701" s="3"/>
      <c r="E2701" s="3"/>
    </row>
    <row r="2702" spans="2:5" x14ac:dyDescent="0.3">
      <c r="B2702" s="3"/>
      <c r="C2702" s="3"/>
      <c r="D2702" s="3"/>
      <c r="E2702" s="3"/>
    </row>
    <row r="2703" spans="2:5" x14ac:dyDescent="0.3">
      <c r="B2703" s="3"/>
      <c r="C2703" s="3"/>
      <c r="D2703" s="3"/>
      <c r="E2703" s="3"/>
    </row>
    <row r="2704" spans="2:5" x14ac:dyDescent="0.3">
      <c r="B2704" s="3"/>
      <c r="C2704" s="3"/>
      <c r="D2704" s="3"/>
      <c r="E2704" s="3"/>
    </row>
    <row r="2705" spans="2:5" x14ac:dyDescent="0.3">
      <c r="B2705" s="3"/>
      <c r="C2705" s="3"/>
      <c r="D2705" s="3"/>
      <c r="E2705" s="3"/>
    </row>
    <row r="2706" spans="2:5" x14ac:dyDescent="0.3">
      <c r="B2706" s="3"/>
      <c r="C2706" s="3"/>
      <c r="D2706" s="3"/>
      <c r="E2706" s="3"/>
    </row>
    <row r="2707" spans="2:5" x14ac:dyDescent="0.3">
      <c r="B2707" s="3"/>
      <c r="C2707" s="3"/>
      <c r="D2707" s="3"/>
      <c r="E2707" s="3"/>
    </row>
    <row r="2708" spans="2:5" x14ac:dyDescent="0.3">
      <c r="B2708" s="3"/>
      <c r="C2708" s="3"/>
      <c r="D2708" s="3"/>
      <c r="E2708" s="3"/>
    </row>
    <row r="2709" spans="2:5" x14ac:dyDescent="0.3">
      <c r="B2709" s="3"/>
      <c r="C2709" s="3"/>
      <c r="D2709" s="3"/>
      <c r="E2709" s="3"/>
    </row>
    <row r="2710" spans="2:5" x14ac:dyDescent="0.3">
      <c r="B2710" s="3"/>
      <c r="C2710" s="3"/>
      <c r="D2710" s="3"/>
      <c r="E2710" s="3"/>
    </row>
    <row r="2711" spans="2:5" x14ac:dyDescent="0.3">
      <c r="B2711" s="3"/>
      <c r="C2711" s="3"/>
      <c r="D2711" s="3"/>
      <c r="E2711" s="3"/>
    </row>
    <row r="2712" spans="2:5" x14ac:dyDescent="0.3">
      <c r="B2712" s="3"/>
      <c r="C2712" s="3"/>
      <c r="D2712" s="3"/>
      <c r="E2712" s="3"/>
    </row>
    <row r="2713" spans="2:5" x14ac:dyDescent="0.3">
      <c r="B2713" s="3"/>
      <c r="C2713" s="3"/>
      <c r="D2713" s="3"/>
      <c r="E2713" s="3"/>
    </row>
    <row r="2714" spans="2:5" x14ac:dyDescent="0.3">
      <c r="B2714" s="3"/>
      <c r="C2714" s="3"/>
      <c r="D2714" s="3"/>
      <c r="E2714" s="3"/>
    </row>
    <row r="2715" spans="2:5" x14ac:dyDescent="0.3">
      <c r="B2715" s="3"/>
      <c r="C2715" s="3"/>
      <c r="D2715" s="3"/>
      <c r="E2715" s="3"/>
    </row>
    <row r="2716" spans="2:5" x14ac:dyDescent="0.3">
      <c r="B2716" s="3"/>
      <c r="C2716" s="3"/>
      <c r="D2716" s="3"/>
      <c r="E2716" s="3"/>
    </row>
    <row r="2717" spans="2:5" x14ac:dyDescent="0.3">
      <c r="B2717" s="3"/>
      <c r="C2717" s="3"/>
      <c r="D2717" s="3"/>
      <c r="E2717" s="3"/>
    </row>
    <row r="2718" spans="2:5" x14ac:dyDescent="0.3">
      <c r="B2718" s="3"/>
      <c r="C2718" s="3"/>
      <c r="D2718" s="3"/>
      <c r="E2718" s="3"/>
    </row>
    <row r="2719" spans="2:5" x14ac:dyDescent="0.3">
      <c r="B2719" s="3"/>
      <c r="C2719" s="3"/>
      <c r="D2719" s="3"/>
      <c r="E2719" s="3"/>
    </row>
    <row r="2720" spans="2:5" x14ac:dyDescent="0.3">
      <c r="B2720" s="3"/>
      <c r="C2720" s="3"/>
      <c r="D2720" s="3"/>
      <c r="E2720" s="3"/>
    </row>
    <row r="2721" spans="2:5" x14ac:dyDescent="0.3">
      <c r="B2721" s="3"/>
      <c r="C2721" s="3"/>
      <c r="D2721" s="3"/>
      <c r="E2721" s="3"/>
    </row>
    <row r="2722" spans="2:5" x14ac:dyDescent="0.3">
      <c r="B2722" s="3"/>
      <c r="C2722" s="3"/>
      <c r="D2722" s="3"/>
      <c r="E2722" s="3"/>
    </row>
    <row r="2723" spans="2:5" x14ac:dyDescent="0.3">
      <c r="B2723" s="3"/>
      <c r="C2723" s="3"/>
      <c r="D2723" s="3"/>
      <c r="E2723" s="3"/>
    </row>
    <row r="2724" spans="2:5" x14ac:dyDescent="0.3">
      <c r="B2724" s="3"/>
      <c r="C2724" s="3"/>
      <c r="D2724" s="3"/>
      <c r="E2724" s="3"/>
    </row>
    <row r="2725" spans="2:5" x14ac:dyDescent="0.3">
      <c r="B2725" s="3"/>
      <c r="C2725" s="3"/>
      <c r="D2725" s="3"/>
      <c r="E2725" s="3"/>
    </row>
    <row r="2726" spans="2:5" x14ac:dyDescent="0.3">
      <c r="B2726" s="3"/>
      <c r="C2726" s="3"/>
      <c r="D2726" s="3"/>
      <c r="E2726" s="3"/>
    </row>
    <row r="2727" spans="2:5" x14ac:dyDescent="0.3">
      <c r="B2727" s="3"/>
      <c r="C2727" s="3"/>
      <c r="D2727" s="3"/>
      <c r="E2727" s="3"/>
    </row>
    <row r="2728" spans="2:5" x14ac:dyDescent="0.3">
      <c r="B2728" s="3"/>
      <c r="C2728" s="3"/>
      <c r="D2728" s="3"/>
      <c r="E2728" s="3"/>
    </row>
    <row r="2729" spans="2:5" x14ac:dyDescent="0.3">
      <c r="B2729" s="3"/>
      <c r="C2729" s="3"/>
      <c r="D2729" s="3"/>
      <c r="E2729" s="3"/>
    </row>
    <row r="2730" spans="2:5" x14ac:dyDescent="0.3">
      <c r="B2730" s="3"/>
      <c r="C2730" s="3"/>
      <c r="D2730" s="3"/>
      <c r="E2730" s="3"/>
    </row>
    <row r="2731" spans="2:5" x14ac:dyDescent="0.3">
      <c r="B2731" s="3"/>
      <c r="C2731" s="3"/>
      <c r="D2731" s="3"/>
      <c r="E2731" s="3"/>
    </row>
    <row r="2732" spans="2:5" x14ac:dyDescent="0.3">
      <c r="B2732" s="3"/>
      <c r="C2732" s="3"/>
      <c r="D2732" s="3"/>
      <c r="E2732" s="3"/>
    </row>
    <row r="2733" spans="2:5" x14ac:dyDescent="0.3">
      <c r="B2733" s="3"/>
      <c r="C2733" s="3"/>
      <c r="D2733" s="3"/>
      <c r="E2733" s="3"/>
    </row>
    <row r="2734" spans="2:5" x14ac:dyDescent="0.3">
      <c r="B2734" s="3"/>
      <c r="C2734" s="3"/>
      <c r="D2734" s="3"/>
      <c r="E2734" s="3"/>
    </row>
    <row r="2735" spans="2:5" x14ac:dyDescent="0.3">
      <c r="B2735" s="3"/>
      <c r="C2735" s="3"/>
      <c r="D2735" s="3"/>
      <c r="E2735" s="3"/>
    </row>
    <row r="2736" spans="2:5" x14ac:dyDescent="0.3">
      <c r="B2736" s="3"/>
      <c r="C2736" s="3"/>
      <c r="D2736" s="3"/>
      <c r="E2736" s="3"/>
    </row>
    <row r="2737" spans="2:5" x14ac:dyDescent="0.3">
      <c r="B2737" s="3"/>
      <c r="C2737" s="3"/>
      <c r="D2737" s="3"/>
      <c r="E2737" s="3"/>
    </row>
    <row r="2738" spans="2:5" x14ac:dyDescent="0.3">
      <c r="B2738" s="3"/>
      <c r="C2738" s="3"/>
      <c r="D2738" s="3"/>
      <c r="E2738" s="3"/>
    </row>
    <row r="2739" spans="2:5" x14ac:dyDescent="0.3">
      <c r="B2739" s="3"/>
      <c r="C2739" s="3"/>
      <c r="D2739" s="3"/>
      <c r="E2739" s="3"/>
    </row>
    <row r="2740" spans="2:5" x14ac:dyDescent="0.3">
      <c r="B2740" s="3"/>
      <c r="C2740" s="3"/>
      <c r="D2740" s="3"/>
      <c r="E2740" s="3"/>
    </row>
    <row r="2741" spans="2:5" x14ac:dyDescent="0.3">
      <c r="B2741" s="3"/>
      <c r="C2741" s="3"/>
      <c r="D2741" s="3"/>
      <c r="E2741" s="3"/>
    </row>
    <row r="2742" spans="2:5" x14ac:dyDescent="0.3">
      <c r="B2742" s="3"/>
      <c r="C2742" s="3"/>
      <c r="D2742" s="3"/>
      <c r="E2742" s="3"/>
    </row>
    <row r="2743" spans="2:5" x14ac:dyDescent="0.3">
      <c r="B2743" s="3"/>
      <c r="C2743" s="3"/>
      <c r="D2743" s="3"/>
      <c r="E2743" s="3"/>
    </row>
    <row r="2744" spans="2:5" x14ac:dyDescent="0.3">
      <c r="B2744" s="3"/>
      <c r="C2744" s="3"/>
      <c r="D2744" s="3"/>
      <c r="E2744" s="3"/>
    </row>
    <row r="2745" spans="2:5" x14ac:dyDescent="0.3">
      <c r="B2745" s="3"/>
      <c r="C2745" s="3"/>
      <c r="D2745" s="3"/>
      <c r="E2745" s="3"/>
    </row>
    <row r="2746" spans="2:5" x14ac:dyDescent="0.3">
      <c r="B2746" s="3"/>
      <c r="C2746" s="3"/>
      <c r="D2746" s="3"/>
      <c r="E2746" s="3"/>
    </row>
    <row r="2747" spans="2:5" x14ac:dyDescent="0.3">
      <c r="B2747" s="3"/>
      <c r="C2747" s="3"/>
      <c r="D2747" s="3"/>
      <c r="E2747" s="3"/>
    </row>
    <row r="2748" spans="2:5" x14ac:dyDescent="0.3">
      <c r="B2748" s="3"/>
      <c r="C2748" s="3"/>
      <c r="D2748" s="3"/>
      <c r="E2748" s="3"/>
    </row>
    <row r="2749" spans="2:5" x14ac:dyDescent="0.3">
      <c r="B2749" s="3"/>
      <c r="C2749" s="3"/>
      <c r="D2749" s="3"/>
      <c r="E2749" s="3"/>
    </row>
    <row r="2750" spans="2:5" x14ac:dyDescent="0.3">
      <c r="B2750" s="3"/>
      <c r="C2750" s="3"/>
      <c r="D2750" s="3"/>
      <c r="E2750" s="3"/>
    </row>
    <row r="2751" spans="2:5" x14ac:dyDescent="0.3">
      <c r="B2751" s="3"/>
      <c r="C2751" s="3"/>
      <c r="D2751" s="3"/>
      <c r="E2751" s="3"/>
    </row>
    <row r="2752" spans="2:5" x14ac:dyDescent="0.3">
      <c r="B2752" s="3"/>
      <c r="C2752" s="3"/>
      <c r="D2752" s="3"/>
      <c r="E2752" s="3"/>
    </row>
    <row r="2753" spans="2:5" x14ac:dyDescent="0.3">
      <c r="B2753" s="3"/>
      <c r="C2753" s="3"/>
      <c r="D2753" s="3"/>
      <c r="E2753" s="3"/>
    </row>
    <row r="2754" spans="2:5" x14ac:dyDescent="0.3">
      <c r="B2754" s="3"/>
      <c r="C2754" s="3"/>
      <c r="D2754" s="3"/>
      <c r="E2754" s="3"/>
    </row>
    <row r="2755" spans="2:5" x14ac:dyDescent="0.3">
      <c r="B2755" s="3"/>
      <c r="C2755" s="3"/>
      <c r="D2755" s="3"/>
      <c r="E2755" s="3"/>
    </row>
    <row r="2756" spans="2:5" x14ac:dyDescent="0.3">
      <c r="B2756" s="3"/>
      <c r="C2756" s="3"/>
      <c r="D2756" s="3"/>
      <c r="E2756" s="3"/>
    </row>
    <row r="2757" spans="2:5" x14ac:dyDescent="0.3">
      <c r="B2757" s="3"/>
      <c r="C2757" s="3"/>
      <c r="D2757" s="3"/>
      <c r="E2757" s="3"/>
    </row>
    <row r="2758" spans="2:5" x14ac:dyDescent="0.3">
      <c r="B2758" s="3"/>
      <c r="C2758" s="3"/>
      <c r="D2758" s="3"/>
      <c r="E2758" s="3"/>
    </row>
    <row r="2759" spans="2:5" x14ac:dyDescent="0.3">
      <c r="B2759" s="3"/>
      <c r="C2759" s="3"/>
      <c r="D2759" s="3"/>
      <c r="E2759" s="3"/>
    </row>
    <row r="2760" spans="2:5" x14ac:dyDescent="0.3">
      <c r="B2760" s="3"/>
      <c r="C2760" s="3"/>
      <c r="D2760" s="3"/>
      <c r="E2760" s="3"/>
    </row>
    <row r="2761" spans="2:5" x14ac:dyDescent="0.3">
      <c r="B2761" s="3"/>
      <c r="C2761" s="3"/>
      <c r="D2761" s="3"/>
      <c r="E2761" s="3"/>
    </row>
    <row r="2762" spans="2:5" x14ac:dyDescent="0.3">
      <c r="B2762" s="3"/>
      <c r="C2762" s="3"/>
      <c r="D2762" s="3"/>
      <c r="E2762" s="3"/>
    </row>
    <row r="2763" spans="2:5" x14ac:dyDescent="0.3">
      <c r="B2763" s="3"/>
      <c r="C2763" s="3"/>
      <c r="D2763" s="3"/>
      <c r="E2763" s="3"/>
    </row>
    <row r="2764" spans="2:5" x14ac:dyDescent="0.3">
      <c r="B2764" s="3"/>
      <c r="C2764" s="3"/>
      <c r="D2764" s="3"/>
      <c r="E2764" s="3"/>
    </row>
    <row r="2765" spans="2:5" x14ac:dyDescent="0.3">
      <c r="B2765" s="3"/>
      <c r="C2765" s="3"/>
      <c r="D2765" s="3"/>
      <c r="E2765" s="3"/>
    </row>
    <row r="2766" spans="2:5" x14ac:dyDescent="0.3">
      <c r="B2766" s="3"/>
      <c r="C2766" s="3"/>
      <c r="D2766" s="3"/>
      <c r="E2766" s="3"/>
    </row>
    <row r="2767" spans="2:5" x14ac:dyDescent="0.3">
      <c r="B2767" s="3"/>
      <c r="C2767" s="3"/>
      <c r="D2767" s="3"/>
      <c r="E2767" s="3"/>
    </row>
    <row r="2768" spans="2:5" x14ac:dyDescent="0.3">
      <c r="B2768" s="3"/>
      <c r="C2768" s="3"/>
      <c r="D2768" s="3"/>
      <c r="E2768" s="3"/>
    </row>
    <row r="2769" spans="2:5" x14ac:dyDescent="0.3">
      <c r="B2769" s="3"/>
      <c r="C2769" s="3"/>
      <c r="D2769" s="3"/>
      <c r="E2769" s="3"/>
    </row>
    <row r="2770" spans="2:5" x14ac:dyDescent="0.3">
      <c r="B2770" s="3"/>
      <c r="C2770" s="3"/>
      <c r="D2770" s="3"/>
      <c r="E2770" s="3"/>
    </row>
    <row r="2771" spans="2:5" x14ac:dyDescent="0.3">
      <c r="B2771" s="3"/>
      <c r="C2771" s="3"/>
      <c r="D2771" s="3"/>
      <c r="E2771" s="3"/>
    </row>
    <row r="2772" spans="2:5" x14ac:dyDescent="0.3">
      <c r="B2772" s="3"/>
      <c r="C2772" s="3"/>
      <c r="D2772" s="3"/>
      <c r="E2772" s="3"/>
    </row>
    <row r="2773" spans="2:5" x14ac:dyDescent="0.3">
      <c r="B2773" s="3"/>
      <c r="C2773" s="3"/>
      <c r="D2773" s="3"/>
      <c r="E2773" s="3"/>
    </row>
    <row r="2774" spans="2:5" x14ac:dyDescent="0.3">
      <c r="B2774" s="3"/>
      <c r="C2774" s="3"/>
      <c r="D2774" s="3"/>
      <c r="E2774" s="3"/>
    </row>
    <row r="2775" spans="2:5" x14ac:dyDescent="0.3">
      <c r="B2775" s="3"/>
      <c r="C2775" s="3"/>
      <c r="D2775" s="3"/>
      <c r="E2775" s="3"/>
    </row>
    <row r="2776" spans="2:5" x14ac:dyDescent="0.3">
      <c r="B2776" s="3"/>
      <c r="C2776" s="3"/>
      <c r="D2776" s="3"/>
      <c r="E2776" s="3"/>
    </row>
    <row r="2777" spans="2:5" x14ac:dyDescent="0.3">
      <c r="B2777" s="3"/>
      <c r="C2777" s="3"/>
      <c r="D2777" s="3"/>
      <c r="E2777" s="3"/>
    </row>
    <row r="2778" spans="2:5" x14ac:dyDescent="0.3">
      <c r="B2778" s="3"/>
      <c r="C2778" s="3"/>
      <c r="D2778" s="3"/>
      <c r="E2778" s="3"/>
    </row>
    <row r="2779" spans="2:5" x14ac:dyDescent="0.3">
      <c r="B2779" s="3"/>
      <c r="C2779" s="3"/>
      <c r="D2779" s="3"/>
      <c r="E2779" s="3"/>
    </row>
    <row r="2780" spans="2:5" x14ac:dyDescent="0.3">
      <c r="B2780" s="3"/>
      <c r="C2780" s="3"/>
      <c r="D2780" s="3"/>
      <c r="E2780" s="3"/>
    </row>
    <row r="2781" spans="2:5" x14ac:dyDescent="0.3">
      <c r="B2781" s="3"/>
      <c r="C2781" s="3"/>
      <c r="D2781" s="3"/>
      <c r="E2781" s="3"/>
    </row>
    <row r="2782" spans="2:5" x14ac:dyDescent="0.3">
      <c r="B2782" s="3"/>
      <c r="C2782" s="3"/>
      <c r="D2782" s="3"/>
      <c r="E2782" s="3"/>
    </row>
    <row r="2783" spans="2:5" x14ac:dyDescent="0.3">
      <c r="B2783" s="3"/>
      <c r="C2783" s="3"/>
      <c r="D2783" s="3"/>
      <c r="E2783" s="3"/>
    </row>
    <row r="2784" spans="2:5" x14ac:dyDescent="0.3">
      <c r="B2784" s="3"/>
      <c r="C2784" s="3"/>
      <c r="D2784" s="3"/>
      <c r="E2784" s="3"/>
    </row>
    <row r="2785" spans="2:5" x14ac:dyDescent="0.3">
      <c r="B2785" s="3"/>
      <c r="C2785" s="3"/>
      <c r="D2785" s="3"/>
      <c r="E2785" s="3"/>
    </row>
    <row r="2786" spans="2:5" x14ac:dyDescent="0.3">
      <c r="B2786" s="3"/>
      <c r="C2786" s="3"/>
      <c r="D2786" s="3"/>
      <c r="E2786" s="3"/>
    </row>
    <row r="2787" spans="2:5" x14ac:dyDescent="0.3">
      <c r="B2787" s="3"/>
      <c r="C2787" s="3"/>
      <c r="D2787" s="3"/>
      <c r="E2787" s="3"/>
    </row>
    <row r="2788" spans="2:5" x14ac:dyDescent="0.3">
      <c r="B2788" s="3"/>
      <c r="C2788" s="3"/>
      <c r="D2788" s="3"/>
      <c r="E2788" s="3"/>
    </row>
    <row r="2789" spans="2:5" x14ac:dyDescent="0.3">
      <c r="B2789" s="3"/>
      <c r="C2789" s="3"/>
      <c r="D2789" s="3"/>
      <c r="E2789" s="3"/>
    </row>
    <row r="2790" spans="2:5" x14ac:dyDescent="0.3">
      <c r="B2790" s="3"/>
      <c r="C2790" s="3"/>
      <c r="D2790" s="3"/>
      <c r="E2790" s="3"/>
    </row>
    <row r="2791" spans="2:5" x14ac:dyDescent="0.3">
      <c r="B2791" s="3"/>
      <c r="C2791" s="3"/>
      <c r="D2791" s="3"/>
      <c r="E2791" s="3"/>
    </row>
    <row r="2792" spans="2:5" x14ac:dyDescent="0.3">
      <c r="B2792" s="3"/>
      <c r="C2792" s="3"/>
      <c r="D2792" s="3"/>
      <c r="E2792" s="3"/>
    </row>
    <row r="2793" spans="2:5" x14ac:dyDescent="0.3">
      <c r="B2793" s="3"/>
      <c r="C2793" s="3"/>
      <c r="D2793" s="3"/>
      <c r="E2793" s="3"/>
    </row>
    <row r="2794" spans="2:5" x14ac:dyDescent="0.3">
      <c r="B2794" s="3"/>
      <c r="C2794" s="3"/>
      <c r="D2794" s="3"/>
      <c r="E2794" s="3"/>
    </row>
    <row r="2795" spans="2:5" x14ac:dyDescent="0.3">
      <c r="B2795" s="3"/>
      <c r="C2795" s="3"/>
      <c r="D2795" s="3"/>
      <c r="E2795" s="3"/>
    </row>
    <row r="2796" spans="2:5" x14ac:dyDescent="0.3">
      <c r="B2796" s="3"/>
      <c r="C2796" s="3"/>
      <c r="D2796" s="3"/>
      <c r="E2796" s="3"/>
    </row>
    <row r="2797" spans="2:5" x14ac:dyDescent="0.3">
      <c r="B2797" s="3"/>
      <c r="C2797" s="3"/>
      <c r="D2797" s="3"/>
      <c r="E2797" s="3"/>
    </row>
    <row r="2798" spans="2:5" x14ac:dyDescent="0.3">
      <c r="B2798" s="3"/>
      <c r="C2798" s="3"/>
      <c r="D2798" s="3"/>
      <c r="E2798" s="3"/>
    </row>
    <row r="2799" spans="2:5" x14ac:dyDescent="0.3">
      <c r="B2799" s="3"/>
      <c r="C2799" s="3"/>
      <c r="D2799" s="3"/>
      <c r="E2799" s="3"/>
    </row>
    <row r="2800" spans="2:5" x14ac:dyDescent="0.3">
      <c r="B2800" s="3"/>
      <c r="C2800" s="3"/>
      <c r="D2800" s="3"/>
      <c r="E2800" s="3"/>
    </row>
    <row r="2801" spans="2:5" x14ac:dyDescent="0.3">
      <c r="B2801" s="3"/>
      <c r="C2801" s="3"/>
      <c r="D2801" s="3"/>
      <c r="E2801" s="3"/>
    </row>
    <row r="2802" spans="2:5" x14ac:dyDescent="0.3">
      <c r="B2802" s="3"/>
      <c r="C2802" s="3"/>
      <c r="D2802" s="3"/>
      <c r="E2802" s="3"/>
    </row>
    <row r="2803" spans="2:5" x14ac:dyDescent="0.3">
      <c r="B2803" s="3"/>
      <c r="C2803" s="3"/>
      <c r="D2803" s="3"/>
      <c r="E2803" s="3"/>
    </row>
    <row r="2804" spans="2:5" x14ac:dyDescent="0.3">
      <c r="B2804" s="3"/>
      <c r="C2804" s="3"/>
      <c r="D2804" s="3"/>
      <c r="E2804" s="3"/>
    </row>
    <row r="2805" spans="2:5" x14ac:dyDescent="0.3">
      <c r="B2805" s="3"/>
      <c r="C2805" s="3"/>
      <c r="D2805" s="3"/>
      <c r="E2805" s="3"/>
    </row>
    <row r="2806" spans="2:5" x14ac:dyDescent="0.3">
      <c r="B2806" s="3"/>
      <c r="C2806" s="3"/>
      <c r="D2806" s="3"/>
      <c r="E2806" s="3"/>
    </row>
    <row r="2807" spans="2:5" x14ac:dyDescent="0.3">
      <c r="B2807" s="3"/>
      <c r="C2807" s="3"/>
      <c r="D2807" s="3"/>
      <c r="E2807" s="3"/>
    </row>
    <row r="2808" spans="2:5" x14ac:dyDescent="0.3">
      <c r="B2808" s="3"/>
      <c r="C2808" s="3"/>
      <c r="D2808" s="3"/>
      <c r="E2808" s="3"/>
    </row>
    <row r="2809" spans="2:5" x14ac:dyDescent="0.3">
      <c r="B2809" s="3"/>
      <c r="C2809" s="3"/>
      <c r="D2809" s="3"/>
      <c r="E2809" s="3"/>
    </row>
    <row r="2810" spans="2:5" x14ac:dyDescent="0.3">
      <c r="B2810" s="3"/>
      <c r="C2810" s="3"/>
      <c r="D2810" s="3"/>
      <c r="E2810" s="3"/>
    </row>
    <row r="2811" spans="2:5" x14ac:dyDescent="0.3">
      <c r="B2811" s="3"/>
      <c r="C2811" s="3"/>
      <c r="D2811" s="3"/>
      <c r="E2811" s="3"/>
    </row>
    <row r="2812" spans="2:5" x14ac:dyDescent="0.3">
      <c r="B2812" s="3"/>
      <c r="C2812" s="3"/>
      <c r="D2812" s="3"/>
      <c r="E2812" s="3"/>
    </row>
    <row r="2813" spans="2:5" x14ac:dyDescent="0.3">
      <c r="B2813" s="3"/>
      <c r="C2813" s="3"/>
      <c r="D2813" s="3"/>
      <c r="E2813" s="3"/>
    </row>
    <row r="2814" spans="2:5" x14ac:dyDescent="0.3">
      <c r="B2814" s="3"/>
      <c r="C2814" s="3"/>
      <c r="D2814" s="3"/>
      <c r="E2814" s="3"/>
    </row>
    <row r="2815" spans="2:5" x14ac:dyDescent="0.3">
      <c r="B2815" s="3"/>
      <c r="C2815" s="3"/>
      <c r="D2815" s="3"/>
      <c r="E2815" s="3"/>
    </row>
    <row r="2816" spans="2:5" x14ac:dyDescent="0.3">
      <c r="B2816" s="3"/>
      <c r="C2816" s="3"/>
      <c r="D2816" s="3"/>
      <c r="E2816" s="3"/>
    </row>
    <row r="2817" spans="2:5" x14ac:dyDescent="0.3">
      <c r="B2817" s="3"/>
      <c r="C2817" s="3"/>
      <c r="D2817" s="3"/>
      <c r="E2817" s="3"/>
    </row>
    <row r="2818" spans="2:5" x14ac:dyDescent="0.3">
      <c r="B2818" s="3"/>
      <c r="C2818" s="3"/>
      <c r="D2818" s="3"/>
      <c r="E2818" s="3"/>
    </row>
    <row r="2819" spans="2:5" x14ac:dyDescent="0.3">
      <c r="B2819" s="3"/>
      <c r="C2819" s="3"/>
      <c r="D2819" s="3"/>
      <c r="E2819" s="3"/>
    </row>
    <row r="2820" spans="2:5" x14ac:dyDescent="0.3">
      <c r="B2820" s="3"/>
      <c r="C2820" s="3"/>
      <c r="D2820" s="3"/>
      <c r="E2820" s="3"/>
    </row>
    <row r="2821" spans="2:5" x14ac:dyDescent="0.3">
      <c r="B2821" s="3"/>
      <c r="C2821" s="3"/>
      <c r="D2821" s="3"/>
      <c r="E2821" s="3"/>
    </row>
    <row r="2822" spans="2:5" x14ac:dyDescent="0.3">
      <c r="B2822" s="3"/>
      <c r="C2822" s="3"/>
      <c r="D2822" s="3"/>
      <c r="E2822" s="3"/>
    </row>
    <row r="2823" spans="2:5" x14ac:dyDescent="0.3">
      <c r="B2823" s="3"/>
      <c r="C2823" s="3"/>
      <c r="D2823" s="3"/>
      <c r="E2823" s="3"/>
    </row>
    <row r="2824" spans="2:5" x14ac:dyDescent="0.3">
      <c r="B2824" s="3"/>
      <c r="C2824" s="3"/>
      <c r="D2824" s="3"/>
      <c r="E2824" s="3"/>
    </row>
    <row r="2825" spans="2:5" x14ac:dyDescent="0.3">
      <c r="B2825" s="3"/>
      <c r="C2825" s="3"/>
      <c r="D2825" s="3"/>
      <c r="E2825" s="3"/>
    </row>
    <row r="2826" spans="2:5" x14ac:dyDescent="0.3">
      <c r="B2826" s="3"/>
      <c r="C2826" s="3"/>
      <c r="D2826" s="3"/>
      <c r="E2826" s="3"/>
    </row>
    <row r="2827" spans="2:5" x14ac:dyDescent="0.3">
      <c r="B2827" s="3"/>
      <c r="C2827" s="3"/>
      <c r="D2827" s="3"/>
      <c r="E2827" s="3"/>
    </row>
    <row r="2828" spans="2:5" x14ac:dyDescent="0.3">
      <c r="B2828" s="3"/>
      <c r="C2828" s="3"/>
      <c r="D2828" s="3"/>
      <c r="E2828" s="3"/>
    </row>
    <row r="2829" spans="2:5" x14ac:dyDescent="0.3">
      <c r="B2829" s="3"/>
      <c r="C2829" s="3"/>
      <c r="D2829" s="3"/>
      <c r="E2829" s="3"/>
    </row>
    <row r="2830" spans="2:5" x14ac:dyDescent="0.3">
      <c r="B2830" s="3"/>
      <c r="C2830" s="3"/>
      <c r="D2830" s="3"/>
      <c r="E2830" s="3"/>
    </row>
    <row r="2831" spans="2:5" x14ac:dyDescent="0.3">
      <c r="B2831" s="3"/>
      <c r="C2831" s="3"/>
      <c r="D2831" s="3"/>
      <c r="E2831" s="3"/>
    </row>
    <row r="2832" spans="2:5" x14ac:dyDescent="0.3">
      <c r="B2832" s="3"/>
      <c r="C2832" s="3"/>
      <c r="D2832" s="3"/>
      <c r="E2832" s="3"/>
    </row>
    <row r="2833" spans="2:5" x14ac:dyDescent="0.3">
      <c r="B2833" s="3"/>
      <c r="C2833" s="3"/>
      <c r="D2833" s="3"/>
      <c r="E2833" s="3"/>
    </row>
    <row r="2834" spans="2:5" x14ac:dyDescent="0.3">
      <c r="B2834" s="3"/>
      <c r="C2834" s="3"/>
      <c r="D2834" s="3"/>
      <c r="E2834" s="3"/>
    </row>
    <row r="2835" spans="2:5" x14ac:dyDescent="0.3">
      <c r="B2835" s="3"/>
      <c r="C2835" s="3"/>
      <c r="D2835" s="3"/>
      <c r="E2835" s="3"/>
    </row>
    <row r="2836" spans="2:5" x14ac:dyDescent="0.3">
      <c r="B2836" s="3"/>
      <c r="C2836" s="3"/>
      <c r="D2836" s="3"/>
      <c r="E2836" s="3"/>
    </row>
    <row r="2837" spans="2:5" x14ac:dyDescent="0.3">
      <c r="B2837" s="3"/>
      <c r="C2837" s="3"/>
      <c r="D2837" s="3"/>
      <c r="E2837" s="3"/>
    </row>
    <row r="2838" spans="2:5" x14ac:dyDescent="0.3">
      <c r="B2838" s="3"/>
      <c r="C2838" s="3"/>
      <c r="D2838" s="3"/>
      <c r="E2838" s="3"/>
    </row>
    <row r="2839" spans="2:5" x14ac:dyDescent="0.3">
      <c r="B2839" s="3"/>
      <c r="C2839" s="3"/>
      <c r="D2839" s="3"/>
      <c r="E2839" s="3"/>
    </row>
    <row r="2840" spans="2:5" x14ac:dyDescent="0.3">
      <c r="B2840" s="3"/>
      <c r="C2840" s="3"/>
      <c r="D2840" s="3"/>
      <c r="E2840" s="3"/>
    </row>
    <row r="2841" spans="2:5" x14ac:dyDescent="0.3">
      <c r="B2841" s="3"/>
      <c r="C2841" s="3"/>
      <c r="D2841" s="3"/>
      <c r="E2841" s="3"/>
    </row>
    <row r="2842" spans="2:5" x14ac:dyDescent="0.3">
      <c r="B2842" s="3"/>
      <c r="C2842" s="3"/>
      <c r="D2842" s="3"/>
      <c r="E2842" s="3"/>
    </row>
    <row r="2843" spans="2:5" x14ac:dyDescent="0.3">
      <c r="B2843" s="3"/>
      <c r="C2843" s="3"/>
      <c r="D2843" s="3"/>
      <c r="E2843" s="3"/>
    </row>
    <row r="2844" spans="2:5" x14ac:dyDescent="0.3">
      <c r="B2844" s="3"/>
      <c r="C2844" s="3"/>
      <c r="D2844" s="3"/>
      <c r="E2844" s="3"/>
    </row>
    <row r="2845" spans="2:5" x14ac:dyDescent="0.3">
      <c r="B2845" s="3"/>
      <c r="C2845" s="3"/>
      <c r="D2845" s="3"/>
      <c r="E2845" s="3"/>
    </row>
    <row r="2846" spans="2:5" x14ac:dyDescent="0.3">
      <c r="B2846" s="3"/>
      <c r="C2846" s="3"/>
      <c r="D2846" s="3"/>
      <c r="E2846" s="3"/>
    </row>
    <row r="2847" spans="2:5" x14ac:dyDescent="0.3">
      <c r="B2847" s="3"/>
      <c r="C2847" s="3"/>
      <c r="D2847" s="3"/>
      <c r="E2847" s="3"/>
    </row>
    <row r="2848" spans="2:5" x14ac:dyDescent="0.3">
      <c r="B2848" s="3"/>
      <c r="C2848" s="3"/>
      <c r="D2848" s="3"/>
      <c r="E2848" s="3"/>
    </row>
    <row r="2849" spans="2:5" x14ac:dyDescent="0.3">
      <c r="B2849" s="3"/>
      <c r="C2849" s="3"/>
      <c r="D2849" s="3"/>
      <c r="E2849" s="3"/>
    </row>
    <row r="2850" spans="2:5" x14ac:dyDescent="0.3">
      <c r="B2850" s="3"/>
      <c r="C2850" s="3"/>
      <c r="D2850" s="3"/>
      <c r="E2850" s="3"/>
    </row>
    <row r="2851" spans="2:5" x14ac:dyDescent="0.3">
      <c r="B2851" s="3"/>
      <c r="C2851" s="3"/>
      <c r="D2851" s="3"/>
      <c r="E2851" s="3"/>
    </row>
    <row r="2852" spans="2:5" x14ac:dyDescent="0.3">
      <c r="B2852" s="3"/>
      <c r="C2852" s="3"/>
      <c r="D2852" s="3"/>
      <c r="E2852" s="3"/>
    </row>
    <row r="2853" spans="2:5" x14ac:dyDescent="0.3">
      <c r="B2853" s="3"/>
      <c r="C2853" s="3"/>
      <c r="D2853" s="3"/>
      <c r="E2853" s="3"/>
    </row>
    <row r="2854" spans="2:5" x14ac:dyDescent="0.3">
      <c r="B2854" s="3"/>
      <c r="C2854" s="3"/>
      <c r="D2854" s="3"/>
      <c r="E2854" s="3"/>
    </row>
    <row r="2855" spans="2:5" x14ac:dyDescent="0.3">
      <c r="B2855" s="3"/>
      <c r="C2855" s="3"/>
      <c r="D2855" s="3"/>
      <c r="E2855" s="3"/>
    </row>
    <row r="2856" spans="2:5" x14ac:dyDescent="0.3">
      <c r="B2856" s="3"/>
      <c r="C2856" s="3"/>
      <c r="D2856" s="3"/>
      <c r="E2856" s="3"/>
    </row>
    <row r="2857" spans="2:5" x14ac:dyDescent="0.3">
      <c r="B2857" s="3"/>
      <c r="C2857" s="3"/>
      <c r="D2857" s="3"/>
      <c r="E2857" s="3"/>
    </row>
    <row r="2858" spans="2:5" x14ac:dyDescent="0.3">
      <c r="B2858" s="3"/>
      <c r="C2858" s="3"/>
      <c r="D2858" s="3"/>
      <c r="E2858" s="3"/>
    </row>
    <row r="2859" spans="2:5" x14ac:dyDescent="0.3">
      <c r="B2859" s="3"/>
      <c r="C2859" s="3"/>
      <c r="D2859" s="3"/>
      <c r="E2859" s="3"/>
    </row>
    <row r="2860" spans="2:5" x14ac:dyDescent="0.3">
      <c r="B2860" s="3"/>
      <c r="C2860" s="3"/>
      <c r="D2860" s="3"/>
      <c r="E2860" s="3"/>
    </row>
    <row r="2861" spans="2:5" x14ac:dyDescent="0.3">
      <c r="B2861" s="3"/>
      <c r="C2861" s="3"/>
      <c r="D2861" s="3"/>
      <c r="E2861" s="3"/>
    </row>
    <row r="2862" spans="2:5" x14ac:dyDescent="0.3">
      <c r="B2862" s="3"/>
      <c r="C2862" s="3"/>
      <c r="D2862" s="3"/>
      <c r="E2862" s="3"/>
    </row>
    <row r="2863" spans="2:5" x14ac:dyDescent="0.3">
      <c r="B2863" s="3"/>
      <c r="C2863" s="3"/>
      <c r="D2863" s="3"/>
      <c r="E2863" s="3"/>
    </row>
    <row r="2864" spans="2:5" x14ac:dyDescent="0.3">
      <c r="B2864" s="3"/>
      <c r="C2864" s="3"/>
      <c r="D2864" s="3"/>
      <c r="E2864" s="3"/>
    </row>
    <row r="2865" spans="2:5" x14ac:dyDescent="0.3">
      <c r="B2865" s="3"/>
      <c r="C2865" s="3"/>
      <c r="D2865" s="3"/>
      <c r="E2865" s="3"/>
    </row>
    <row r="2866" spans="2:5" x14ac:dyDescent="0.3">
      <c r="B2866" s="3"/>
      <c r="C2866" s="3"/>
      <c r="D2866" s="3"/>
      <c r="E2866" s="3"/>
    </row>
    <row r="2867" spans="2:5" x14ac:dyDescent="0.3">
      <c r="B2867" s="3"/>
      <c r="C2867" s="3"/>
      <c r="D2867" s="3"/>
      <c r="E2867" s="3"/>
    </row>
    <row r="2868" spans="2:5" x14ac:dyDescent="0.3">
      <c r="B2868" s="3"/>
      <c r="C2868" s="3"/>
      <c r="D2868" s="3"/>
      <c r="E2868" s="3"/>
    </row>
    <row r="2869" spans="2:5" x14ac:dyDescent="0.3">
      <c r="B2869" s="3"/>
      <c r="C2869" s="3"/>
      <c r="D2869" s="3"/>
      <c r="E2869" s="3"/>
    </row>
    <row r="2870" spans="2:5" x14ac:dyDescent="0.3">
      <c r="B2870" s="3"/>
      <c r="C2870" s="3"/>
      <c r="D2870" s="3"/>
      <c r="E2870" s="3"/>
    </row>
    <row r="2871" spans="2:5" x14ac:dyDescent="0.3">
      <c r="B2871" s="3"/>
      <c r="C2871" s="3"/>
      <c r="D2871" s="3"/>
      <c r="E2871" s="3"/>
    </row>
    <row r="2872" spans="2:5" x14ac:dyDescent="0.3">
      <c r="B2872" s="3"/>
      <c r="C2872" s="3"/>
      <c r="D2872" s="3"/>
      <c r="E2872" s="3"/>
    </row>
    <row r="2873" spans="2:5" x14ac:dyDescent="0.3">
      <c r="B2873" s="3"/>
      <c r="C2873" s="3"/>
      <c r="D2873" s="3"/>
      <c r="E2873" s="3"/>
    </row>
    <row r="2874" spans="2:5" x14ac:dyDescent="0.3">
      <c r="B2874" s="3"/>
      <c r="C2874" s="3"/>
      <c r="D2874" s="3"/>
      <c r="E2874" s="3"/>
    </row>
    <row r="2875" spans="2:5" x14ac:dyDescent="0.3">
      <c r="B2875" s="3"/>
      <c r="C2875" s="3"/>
      <c r="D2875" s="3"/>
      <c r="E2875" s="3"/>
    </row>
    <row r="2876" spans="2:5" x14ac:dyDescent="0.3">
      <c r="B2876" s="3"/>
      <c r="C2876" s="3"/>
      <c r="D2876" s="3"/>
      <c r="E2876" s="3"/>
    </row>
    <row r="2877" spans="2:5" x14ac:dyDescent="0.3">
      <c r="B2877" s="3"/>
      <c r="C2877" s="3"/>
      <c r="D2877" s="3"/>
      <c r="E2877" s="3"/>
    </row>
    <row r="2878" spans="2:5" x14ac:dyDescent="0.3">
      <c r="B2878" s="3"/>
      <c r="C2878" s="3"/>
      <c r="D2878" s="3"/>
      <c r="E2878" s="3"/>
    </row>
    <row r="2879" spans="2:5" x14ac:dyDescent="0.3">
      <c r="B2879" s="3"/>
      <c r="C2879" s="3"/>
      <c r="D2879" s="3"/>
      <c r="E2879" s="3"/>
    </row>
    <row r="2880" spans="2:5" x14ac:dyDescent="0.3">
      <c r="B2880" s="3"/>
      <c r="C2880" s="3"/>
      <c r="D2880" s="3"/>
      <c r="E2880" s="3"/>
    </row>
    <row r="2881" spans="2:5" x14ac:dyDescent="0.3">
      <c r="B2881" s="3"/>
      <c r="C2881" s="3"/>
      <c r="D2881" s="3"/>
      <c r="E2881" s="3"/>
    </row>
    <row r="2882" spans="2:5" x14ac:dyDescent="0.3">
      <c r="B2882" s="3"/>
      <c r="C2882" s="3"/>
      <c r="D2882" s="3"/>
      <c r="E2882" s="3"/>
    </row>
    <row r="2883" spans="2:5" x14ac:dyDescent="0.3">
      <c r="B2883" s="3"/>
      <c r="C2883" s="3"/>
      <c r="D2883" s="3"/>
      <c r="E2883" s="3"/>
    </row>
    <row r="2884" spans="2:5" x14ac:dyDescent="0.3">
      <c r="B2884" s="3"/>
      <c r="C2884" s="3"/>
      <c r="D2884" s="3"/>
      <c r="E2884" s="3"/>
    </row>
    <row r="2885" spans="2:5" x14ac:dyDescent="0.3">
      <c r="B2885" s="3"/>
      <c r="C2885" s="3"/>
      <c r="D2885" s="3"/>
      <c r="E2885" s="3"/>
    </row>
    <row r="2886" spans="2:5" x14ac:dyDescent="0.3">
      <c r="B2886" s="3"/>
      <c r="C2886" s="3"/>
      <c r="D2886" s="3"/>
      <c r="E2886" s="3"/>
    </row>
    <row r="2887" spans="2:5" x14ac:dyDescent="0.3">
      <c r="B2887" s="3"/>
      <c r="C2887" s="3"/>
      <c r="D2887" s="3"/>
      <c r="E2887" s="3"/>
    </row>
    <row r="2888" spans="2:5" x14ac:dyDescent="0.3">
      <c r="B2888" s="3"/>
      <c r="C2888" s="3"/>
      <c r="D2888" s="3"/>
      <c r="E2888" s="3"/>
    </row>
    <row r="2889" spans="2:5" x14ac:dyDescent="0.3">
      <c r="B2889" s="3"/>
      <c r="C2889" s="3"/>
      <c r="D2889" s="3"/>
      <c r="E2889" s="3"/>
    </row>
    <row r="2890" spans="2:5" x14ac:dyDescent="0.3">
      <c r="B2890" s="3"/>
      <c r="C2890" s="3"/>
      <c r="D2890" s="3"/>
      <c r="E2890" s="3"/>
    </row>
    <row r="2891" spans="2:5" x14ac:dyDescent="0.3">
      <c r="B2891" s="3"/>
      <c r="C2891" s="3"/>
      <c r="D2891" s="3"/>
      <c r="E2891" s="3"/>
    </row>
    <row r="2892" spans="2:5" x14ac:dyDescent="0.3">
      <c r="B2892" s="3"/>
      <c r="C2892" s="3"/>
      <c r="D2892" s="3"/>
      <c r="E2892" s="3"/>
    </row>
    <row r="2893" spans="2:5" x14ac:dyDescent="0.3">
      <c r="B2893" s="3"/>
      <c r="C2893" s="3"/>
      <c r="D2893" s="3"/>
      <c r="E2893" s="3"/>
    </row>
    <row r="2894" spans="2:5" x14ac:dyDescent="0.3">
      <c r="B2894" s="3"/>
      <c r="C2894" s="3"/>
      <c r="D2894" s="3"/>
      <c r="E2894" s="3"/>
    </row>
    <row r="2895" spans="2:5" x14ac:dyDescent="0.3">
      <c r="B2895" s="3"/>
      <c r="C2895" s="3"/>
      <c r="D2895" s="3"/>
      <c r="E2895" s="3"/>
    </row>
    <row r="2896" spans="2:5" x14ac:dyDescent="0.3">
      <c r="B2896" s="3"/>
      <c r="C2896" s="3"/>
      <c r="D2896" s="3"/>
      <c r="E2896" s="3"/>
    </row>
    <row r="2897" spans="2:5" x14ac:dyDescent="0.3">
      <c r="B2897" s="3"/>
      <c r="C2897" s="3"/>
      <c r="D2897" s="3"/>
      <c r="E2897" s="3"/>
    </row>
    <row r="2898" spans="2:5" x14ac:dyDescent="0.3">
      <c r="B2898" s="3"/>
      <c r="C2898" s="3"/>
      <c r="D2898" s="3"/>
      <c r="E2898" s="3"/>
    </row>
    <row r="2899" spans="2:5" x14ac:dyDescent="0.3">
      <c r="B2899" s="3"/>
      <c r="C2899" s="3"/>
      <c r="D2899" s="3"/>
      <c r="E2899" s="3"/>
    </row>
    <row r="2900" spans="2:5" x14ac:dyDescent="0.3">
      <c r="B2900" s="3"/>
      <c r="C2900" s="3"/>
      <c r="D2900" s="3"/>
      <c r="E2900" s="3"/>
    </row>
    <row r="2901" spans="2:5" x14ac:dyDescent="0.3">
      <c r="B2901" s="3"/>
      <c r="C2901" s="3"/>
      <c r="D2901" s="3"/>
      <c r="E2901" s="3"/>
    </row>
    <row r="2902" spans="2:5" x14ac:dyDescent="0.3">
      <c r="B2902" s="3"/>
      <c r="C2902" s="3"/>
      <c r="D2902" s="3"/>
      <c r="E2902" s="3"/>
    </row>
    <row r="2903" spans="2:5" x14ac:dyDescent="0.3">
      <c r="B2903" s="3"/>
      <c r="C2903" s="3"/>
      <c r="D2903" s="3"/>
      <c r="E2903" s="3"/>
    </row>
    <row r="2904" spans="2:5" x14ac:dyDescent="0.3">
      <c r="B2904" s="3"/>
      <c r="C2904" s="3"/>
      <c r="D2904" s="3"/>
      <c r="E2904" s="3"/>
    </row>
    <row r="2905" spans="2:5" x14ac:dyDescent="0.3">
      <c r="B2905" s="3"/>
      <c r="C2905" s="3"/>
      <c r="D2905" s="3"/>
      <c r="E2905" s="3"/>
    </row>
    <row r="2906" spans="2:5" x14ac:dyDescent="0.3">
      <c r="B2906" s="3"/>
      <c r="C2906" s="3"/>
      <c r="D2906" s="3"/>
      <c r="E2906" s="3"/>
    </row>
    <row r="2907" spans="2:5" x14ac:dyDescent="0.3">
      <c r="B2907" s="3"/>
      <c r="C2907" s="3"/>
      <c r="D2907" s="3"/>
      <c r="E2907" s="3"/>
    </row>
    <row r="2908" spans="2:5" x14ac:dyDescent="0.3">
      <c r="B2908" s="3"/>
      <c r="C2908" s="3"/>
      <c r="D2908" s="3"/>
      <c r="E2908" s="3"/>
    </row>
    <row r="2909" spans="2:5" x14ac:dyDescent="0.3">
      <c r="B2909" s="3"/>
      <c r="C2909" s="3"/>
      <c r="D2909" s="3"/>
      <c r="E2909" s="3"/>
    </row>
    <row r="2910" spans="2:5" x14ac:dyDescent="0.3">
      <c r="B2910" s="3"/>
      <c r="C2910" s="3"/>
      <c r="D2910" s="3"/>
      <c r="E2910" s="3"/>
    </row>
    <row r="2911" spans="2:5" x14ac:dyDescent="0.3">
      <c r="B2911" s="3"/>
      <c r="C2911" s="3"/>
      <c r="D2911" s="3"/>
      <c r="E2911" s="3"/>
    </row>
    <row r="2912" spans="2:5" x14ac:dyDescent="0.3">
      <c r="B2912" s="3"/>
      <c r="C2912" s="3"/>
      <c r="D2912" s="3"/>
      <c r="E2912" s="3"/>
    </row>
    <row r="2913" spans="2:5" x14ac:dyDescent="0.3">
      <c r="B2913" s="3"/>
      <c r="C2913" s="3"/>
      <c r="D2913" s="3"/>
      <c r="E2913" s="3"/>
    </row>
    <row r="2914" spans="2:5" x14ac:dyDescent="0.3">
      <c r="B2914" s="3"/>
      <c r="C2914" s="3"/>
      <c r="D2914" s="3"/>
      <c r="E2914" s="3"/>
    </row>
    <row r="2915" spans="2:5" x14ac:dyDescent="0.3">
      <c r="B2915" s="3"/>
      <c r="C2915" s="3"/>
      <c r="D2915" s="3"/>
      <c r="E2915" s="3"/>
    </row>
    <row r="2916" spans="2:5" x14ac:dyDescent="0.3">
      <c r="B2916" s="3"/>
      <c r="C2916" s="3"/>
      <c r="D2916" s="3"/>
      <c r="E2916" s="3"/>
    </row>
    <row r="2917" spans="2:5" x14ac:dyDescent="0.3">
      <c r="B2917" s="3"/>
      <c r="C2917" s="3"/>
      <c r="D2917" s="3"/>
      <c r="E2917" s="3"/>
    </row>
    <row r="2918" spans="2:5" x14ac:dyDescent="0.3">
      <c r="B2918" s="3"/>
      <c r="C2918" s="3"/>
      <c r="D2918" s="3"/>
      <c r="E2918" s="3"/>
    </row>
    <row r="2919" spans="2:5" x14ac:dyDescent="0.3">
      <c r="B2919" s="3"/>
      <c r="C2919" s="3"/>
      <c r="D2919" s="3"/>
      <c r="E2919" s="3"/>
    </row>
    <row r="2920" spans="2:5" x14ac:dyDescent="0.3">
      <c r="B2920" s="3"/>
      <c r="C2920" s="3"/>
      <c r="D2920" s="3"/>
      <c r="E2920" s="3"/>
    </row>
    <row r="2921" spans="2:5" x14ac:dyDescent="0.3">
      <c r="B2921" s="3"/>
      <c r="C2921" s="3"/>
      <c r="D2921" s="3"/>
      <c r="E2921" s="3"/>
    </row>
    <row r="2922" spans="2:5" x14ac:dyDescent="0.3">
      <c r="B2922" s="3"/>
      <c r="C2922" s="3"/>
      <c r="D2922" s="3"/>
      <c r="E2922" s="3"/>
    </row>
    <row r="2923" spans="2:5" x14ac:dyDescent="0.3">
      <c r="B2923" s="3"/>
      <c r="C2923" s="3"/>
      <c r="D2923" s="3"/>
      <c r="E2923" s="3"/>
    </row>
    <row r="2924" spans="2:5" x14ac:dyDescent="0.3">
      <c r="B2924" s="3"/>
      <c r="C2924" s="3"/>
      <c r="D2924" s="3"/>
      <c r="E2924" s="3"/>
    </row>
    <row r="2925" spans="2:5" x14ac:dyDescent="0.3">
      <c r="B2925" s="3"/>
      <c r="C2925" s="3"/>
      <c r="D2925" s="3"/>
      <c r="E2925" s="3"/>
    </row>
    <row r="2926" spans="2:5" x14ac:dyDescent="0.3">
      <c r="B2926" s="3"/>
      <c r="C2926" s="3"/>
      <c r="D2926" s="3"/>
      <c r="E2926" s="3"/>
    </row>
    <row r="2927" spans="2:5" x14ac:dyDescent="0.3">
      <c r="B2927" s="3"/>
      <c r="C2927" s="3"/>
      <c r="D2927" s="3"/>
      <c r="E2927" s="3"/>
    </row>
    <row r="2928" spans="2:5" x14ac:dyDescent="0.3">
      <c r="B2928" s="3"/>
      <c r="C2928" s="3"/>
      <c r="D2928" s="3"/>
      <c r="E2928" s="3"/>
    </row>
    <row r="2929" spans="2:5" x14ac:dyDescent="0.3">
      <c r="B2929" s="3"/>
      <c r="C2929" s="3"/>
      <c r="D2929" s="3"/>
      <c r="E2929" s="3"/>
    </row>
    <row r="2930" spans="2:5" x14ac:dyDescent="0.3">
      <c r="B2930" s="3"/>
      <c r="C2930" s="3"/>
      <c r="D2930" s="3"/>
      <c r="E2930" s="3"/>
    </row>
    <row r="2931" spans="2:5" x14ac:dyDescent="0.3">
      <c r="B2931" s="3"/>
      <c r="C2931" s="3"/>
      <c r="D2931" s="3"/>
      <c r="E2931" s="3"/>
    </row>
    <row r="2932" spans="2:5" x14ac:dyDescent="0.3">
      <c r="B2932" s="3"/>
      <c r="C2932" s="3"/>
      <c r="D2932" s="3"/>
      <c r="E2932" s="3"/>
    </row>
    <row r="2933" spans="2:5" x14ac:dyDescent="0.3">
      <c r="B2933" s="3"/>
      <c r="C2933" s="3"/>
      <c r="D2933" s="3"/>
      <c r="E2933" s="3"/>
    </row>
    <row r="2934" spans="2:5" x14ac:dyDescent="0.3">
      <c r="B2934" s="3"/>
      <c r="C2934" s="3"/>
      <c r="D2934" s="3"/>
      <c r="E2934" s="3"/>
    </row>
    <row r="2935" spans="2:5" x14ac:dyDescent="0.3">
      <c r="B2935" s="3"/>
      <c r="C2935" s="3"/>
      <c r="D2935" s="3"/>
      <c r="E2935" s="3"/>
    </row>
    <row r="2936" spans="2:5" x14ac:dyDescent="0.3">
      <c r="B2936" s="3"/>
      <c r="C2936" s="3"/>
      <c r="D2936" s="3"/>
      <c r="E2936" s="3"/>
    </row>
    <row r="2937" spans="2:5" x14ac:dyDescent="0.3">
      <c r="B2937" s="3"/>
      <c r="C2937" s="3"/>
      <c r="D2937" s="3"/>
      <c r="E2937" s="3"/>
    </row>
    <row r="2938" spans="2:5" x14ac:dyDescent="0.3">
      <c r="B2938" s="3"/>
      <c r="C2938" s="3"/>
      <c r="D2938" s="3"/>
      <c r="E2938" s="3"/>
    </row>
    <row r="2939" spans="2:5" x14ac:dyDescent="0.3">
      <c r="B2939" s="3"/>
      <c r="C2939" s="3"/>
      <c r="D2939" s="3"/>
      <c r="E2939" s="3"/>
    </row>
    <row r="2940" spans="2:5" x14ac:dyDescent="0.3">
      <c r="B2940" s="3"/>
      <c r="C2940" s="3"/>
      <c r="D2940" s="3"/>
      <c r="E2940" s="3"/>
    </row>
    <row r="2941" spans="2:5" x14ac:dyDescent="0.3">
      <c r="B2941" s="3"/>
      <c r="C2941" s="3"/>
      <c r="D2941" s="3"/>
      <c r="E2941" s="3"/>
    </row>
    <row r="2942" spans="2:5" x14ac:dyDescent="0.3">
      <c r="B2942" s="3"/>
      <c r="C2942" s="3"/>
      <c r="D2942" s="3"/>
      <c r="E2942" s="3"/>
    </row>
    <row r="2943" spans="2:5" x14ac:dyDescent="0.3">
      <c r="B2943" s="3"/>
      <c r="C2943" s="3"/>
      <c r="D2943" s="3"/>
      <c r="E2943" s="3"/>
    </row>
    <row r="2944" spans="2:5" x14ac:dyDescent="0.3">
      <c r="B2944" s="3"/>
      <c r="C2944" s="3"/>
      <c r="D2944" s="3"/>
      <c r="E2944" s="3"/>
    </row>
    <row r="2945" spans="2:5" x14ac:dyDescent="0.3">
      <c r="B2945" s="3"/>
      <c r="C2945" s="3"/>
      <c r="D2945" s="3"/>
      <c r="E2945" s="3"/>
    </row>
    <row r="2946" spans="2:5" x14ac:dyDescent="0.3">
      <c r="B2946" s="3"/>
      <c r="C2946" s="3"/>
      <c r="D2946" s="3"/>
      <c r="E2946" s="3"/>
    </row>
    <row r="2947" spans="2:5" x14ac:dyDescent="0.3">
      <c r="B2947" s="3"/>
      <c r="C2947" s="3"/>
      <c r="D2947" s="3"/>
      <c r="E2947" s="3"/>
    </row>
    <row r="2948" spans="2:5" x14ac:dyDescent="0.3">
      <c r="B2948" s="3"/>
      <c r="C2948" s="3"/>
      <c r="D2948" s="3"/>
      <c r="E2948" s="3"/>
    </row>
    <row r="2949" spans="2:5" x14ac:dyDescent="0.3">
      <c r="B2949" s="3"/>
      <c r="C2949" s="3"/>
      <c r="D2949" s="3"/>
      <c r="E2949" s="3"/>
    </row>
    <row r="2950" spans="2:5" x14ac:dyDescent="0.3">
      <c r="B2950" s="3"/>
      <c r="C2950" s="3"/>
      <c r="D2950" s="3"/>
      <c r="E2950" s="3"/>
    </row>
    <row r="2951" spans="2:5" x14ac:dyDescent="0.3">
      <c r="B2951" s="3"/>
      <c r="C2951" s="3"/>
      <c r="D2951" s="3"/>
      <c r="E2951" s="3"/>
    </row>
    <row r="2952" spans="2:5" x14ac:dyDescent="0.3">
      <c r="B2952" s="3"/>
      <c r="C2952" s="3"/>
      <c r="D2952" s="3"/>
      <c r="E2952" s="3"/>
    </row>
    <row r="2953" spans="2:5" x14ac:dyDescent="0.3">
      <c r="B2953" s="3"/>
      <c r="C2953" s="3"/>
      <c r="D2953" s="3"/>
      <c r="E2953" s="3"/>
    </row>
    <row r="2954" spans="2:5" x14ac:dyDescent="0.3">
      <c r="B2954" s="3"/>
      <c r="C2954" s="3"/>
      <c r="D2954" s="3"/>
      <c r="E2954" s="3"/>
    </row>
    <row r="2955" spans="2:5" x14ac:dyDescent="0.3">
      <c r="B2955" s="3"/>
      <c r="C2955" s="3"/>
      <c r="D2955" s="3"/>
      <c r="E2955" s="3"/>
    </row>
    <row r="2956" spans="2:5" x14ac:dyDescent="0.3">
      <c r="B2956" s="3"/>
      <c r="C2956" s="3"/>
      <c r="D2956" s="3"/>
      <c r="E2956" s="3"/>
    </row>
    <row r="2957" spans="2:5" x14ac:dyDescent="0.3">
      <c r="B2957" s="3"/>
      <c r="C2957" s="3"/>
      <c r="D2957" s="3"/>
      <c r="E2957" s="3"/>
    </row>
    <row r="2958" spans="2:5" x14ac:dyDescent="0.3">
      <c r="B2958" s="3"/>
      <c r="C2958" s="3"/>
      <c r="D2958" s="3"/>
      <c r="E2958" s="3"/>
    </row>
    <row r="2959" spans="2:5" x14ac:dyDescent="0.3">
      <c r="B2959" s="3"/>
      <c r="C2959" s="3"/>
      <c r="D2959" s="3"/>
      <c r="E2959" s="3"/>
    </row>
    <row r="2960" spans="2:5" x14ac:dyDescent="0.3">
      <c r="B2960" s="3"/>
      <c r="C2960" s="3"/>
      <c r="D2960" s="3"/>
      <c r="E2960" s="3"/>
    </row>
    <row r="2961" spans="2:5" x14ac:dyDescent="0.3">
      <c r="B2961" s="3"/>
      <c r="C2961" s="3"/>
      <c r="D2961" s="3"/>
      <c r="E2961" s="3"/>
    </row>
    <row r="2962" spans="2:5" x14ac:dyDescent="0.3">
      <c r="B2962" s="3"/>
      <c r="C2962" s="3"/>
      <c r="D2962" s="3"/>
      <c r="E2962" s="3"/>
    </row>
    <row r="2963" spans="2:5" x14ac:dyDescent="0.3">
      <c r="B2963" s="3"/>
      <c r="C2963" s="3"/>
      <c r="D2963" s="3"/>
      <c r="E2963" s="3"/>
    </row>
    <row r="2964" spans="2:5" x14ac:dyDescent="0.3">
      <c r="B2964" s="3"/>
      <c r="C2964" s="3"/>
      <c r="D2964" s="3"/>
      <c r="E2964" s="3"/>
    </row>
    <row r="2965" spans="2:5" x14ac:dyDescent="0.3">
      <c r="B2965" s="3"/>
      <c r="C2965" s="3"/>
      <c r="D2965" s="3"/>
      <c r="E2965" s="3"/>
    </row>
    <row r="2966" spans="2:5" x14ac:dyDescent="0.3">
      <c r="B2966" s="3"/>
      <c r="C2966" s="3"/>
      <c r="D2966" s="3"/>
      <c r="E2966" s="3"/>
    </row>
    <row r="2967" spans="2:5" x14ac:dyDescent="0.3">
      <c r="B2967" s="3"/>
      <c r="C2967" s="3"/>
      <c r="D2967" s="3"/>
      <c r="E2967" s="3"/>
    </row>
    <row r="2968" spans="2:5" x14ac:dyDescent="0.3">
      <c r="B2968" s="3"/>
      <c r="C2968" s="3"/>
      <c r="D2968" s="3"/>
      <c r="E2968" s="3"/>
    </row>
    <row r="2969" spans="2:5" x14ac:dyDescent="0.3">
      <c r="B2969" s="3"/>
      <c r="C2969" s="3"/>
      <c r="D2969" s="3"/>
      <c r="E2969" s="3"/>
    </row>
    <row r="2970" spans="2:5" x14ac:dyDescent="0.3">
      <c r="B2970" s="3"/>
      <c r="C2970" s="3"/>
      <c r="D2970" s="3"/>
      <c r="E2970" s="3"/>
    </row>
    <row r="2971" spans="2:5" x14ac:dyDescent="0.3">
      <c r="B2971" s="3"/>
      <c r="C2971" s="3"/>
      <c r="D2971" s="3"/>
      <c r="E2971" s="3"/>
    </row>
    <row r="2972" spans="2:5" x14ac:dyDescent="0.3">
      <c r="B2972" s="3"/>
      <c r="C2972" s="3"/>
      <c r="D2972" s="3"/>
      <c r="E2972" s="3"/>
    </row>
    <row r="2973" spans="2:5" x14ac:dyDescent="0.3">
      <c r="B2973" s="3"/>
      <c r="C2973" s="3"/>
      <c r="D2973" s="3"/>
      <c r="E2973" s="3"/>
    </row>
    <row r="2974" spans="2:5" x14ac:dyDescent="0.3">
      <c r="B2974" s="3"/>
      <c r="C2974" s="3"/>
      <c r="D2974" s="3"/>
      <c r="E2974" s="3"/>
    </row>
    <row r="2975" spans="2:5" x14ac:dyDescent="0.3">
      <c r="B2975" s="3"/>
      <c r="C2975" s="3"/>
      <c r="D2975" s="3"/>
      <c r="E2975" s="3"/>
    </row>
    <row r="2976" spans="2:5" x14ac:dyDescent="0.3">
      <c r="B2976" s="3"/>
      <c r="C2976" s="3"/>
      <c r="D2976" s="3"/>
      <c r="E2976" s="3"/>
    </row>
    <row r="2977" spans="2:5" x14ac:dyDescent="0.3">
      <c r="B2977" s="3"/>
      <c r="C2977" s="3"/>
      <c r="D2977" s="3"/>
      <c r="E2977" s="3"/>
    </row>
    <row r="2978" spans="2:5" x14ac:dyDescent="0.3">
      <c r="B2978" s="3"/>
      <c r="C2978" s="3"/>
      <c r="D2978" s="3"/>
      <c r="E2978" s="3"/>
    </row>
    <row r="2979" spans="2:5" x14ac:dyDescent="0.3">
      <c r="B2979" s="3"/>
      <c r="C2979" s="3"/>
      <c r="D2979" s="3"/>
      <c r="E2979" s="3"/>
    </row>
    <row r="2980" spans="2:5" x14ac:dyDescent="0.3">
      <c r="B2980" s="3"/>
      <c r="C2980" s="3"/>
      <c r="D2980" s="3"/>
      <c r="E2980" s="3"/>
    </row>
    <row r="2981" spans="2:5" x14ac:dyDescent="0.3">
      <c r="B2981" s="3"/>
      <c r="C2981" s="3"/>
      <c r="D2981" s="3"/>
      <c r="E2981" s="3"/>
    </row>
    <row r="2982" spans="2:5" x14ac:dyDescent="0.3">
      <c r="B2982" s="3"/>
      <c r="C2982" s="3"/>
      <c r="D2982" s="3"/>
      <c r="E2982" s="3"/>
    </row>
    <row r="2983" spans="2:5" x14ac:dyDescent="0.3">
      <c r="B2983" s="3"/>
      <c r="C2983" s="3"/>
      <c r="D2983" s="3"/>
      <c r="E2983" s="3"/>
    </row>
    <row r="2984" spans="2:5" x14ac:dyDescent="0.3">
      <c r="B2984" s="3"/>
      <c r="C2984" s="3"/>
      <c r="D2984" s="3"/>
      <c r="E2984" s="3"/>
    </row>
    <row r="2985" spans="2:5" x14ac:dyDescent="0.3">
      <c r="B2985" s="3"/>
      <c r="C2985" s="3"/>
      <c r="D2985" s="3"/>
      <c r="E2985" s="3"/>
    </row>
    <row r="2986" spans="2:5" x14ac:dyDescent="0.3">
      <c r="B2986" s="3"/>
      <c r="C2986" s="3"/>
      <c r="D2986" s="3"/>
      <c r="E2986" s="3"/>
    </row>
    <row r="2987" spans="2:5" x14ac:dyDescent="0.3">
      <c r="B2987" s="3"/>
      <c r="C2987" s="3"/>
      <c r="D2987" s="3"/>
      <c r="E2987" s="3"/>
    </row>
    <row r="2988" spans="2:5" x14ac:dyDescent="0.3">
      <c r="B2988" s="3"/>
      <c r="C2988" s="3"/>
      <c r="D2988" s="3"/>
      <c r="E2988" s="3"/>
    </row>
    <row r="2989" spans="2:5" x14ac:dyDescent="0.3">
      <c r="B2989" s="3"/>
      <c r="C2989" s="3"/>
      <c r="D2989" s="3"/>
      <c r="E2989" s="3"/>
    </row>
    <row r="2990" spans="2:5" x14ac:dyDescent="0.3">
      <c r="B2990" s="3"/>
      <c r="C2990" s="3"/>
      <c r="D2990" s="3"/>
      <c r="E2990" s="3"/>
    </row>
    <row r="2991" spans="2:5" x14ac:dyDescent="0.3">
      <c r="B2991" s="3"/>
      <c r="C2991" s="3"/>
      <c r="D2991" s="3"/>
      <c r="E2991" s="3"/>
    </row>
    <row r="2992" spans="2:5" x14ac:dyDescent="0.3">
      <c r="B2992" s="3"/>
      <c r="C2992" s="3"/>
      <c r="D2992" s="3"/>
      <c r="E2992" s="3"/>
    </row>
    <row r="2993" spans="2:5" x14ac:dyDescent="0.3">
      <c r="B2993" s="3"/>
      <c r="C2993" s="3"/>
      <c r="D2993" s="3"/>
      <c r="E2993" s="3"/>
    </row>
    <row r="2994" spans="2:5" x14ac:dyDescent="0.3">
      <c r="B2994" s="3"/>
      <c r="C2994" s="3"/>
      <c r="D2994" s="3"/>
      <c r="E2994" s="3"/>
    </row>
    <row r="2995" spans="2:5" x14ac:dyDescent="0.3">
      <c r="B2995" s="3"/>
      <c r="C2995" s="3"/>
      <c r="D2995" s="3"/>
      <c r="E2995" s="3"/>
    </row>
    <row r="2996" spans="2:5" x14ac:dyDescent="0.3">
      <c r="B2996" s="3"/>
      <c r="C2996" s="3"/>
      <c r="D2996" s="3"/>
      <c r="E2996" s="3"/>
    </row>
    <row r="2997" spans="2:5" x14ac:dyDescent="0.3">
      <c r="B2997" s="3"/>
      <c r="C2997" s="3"/>
      <c r="D2997" s="3"/>
      <c r="E2997" s="3"/>
    </row>
    <row r="2998" spans="2:5" x14ac:dyDescent="0.3">
      <c r="B2998" s="3"/>
      <c r="C2998" s="3"/>
      <c r="D2998" s="3"/>
      <c r="E2998" s="3"/>
    </row>
    <row r="2999" spans="2:5" x14ac:dyDescent="0.3">
      <c r="B2999" s="3"/>
      <c r="C2999" s="3"/>
      <c r="D2999" s="3"/>
      <c r="E2999" s="3"/>
    </row>
    <row r="3000" spans="2:5" x14ac:dyDescent="0.3">
      <c r="B3000" s="3"/>
      <c r="C3000" s="3"/>
      <c r="D3000" s="3"/>
      <c r="E3000" s="3"/>
    </row>
    <row r="3001" spans="2:5" x14ac:dyDescent="0.3">
      <c r="B3001" s="3"/>
      <c r="C3001" s="3"/>
      <c r="D3001" s="3"/>
      <c r="E3001" s="3"/>
    </row>
    <row r="3002" spans="2:5" x14ac:dyDescent="0.3">
      <c r="B3002" s="3"/>
      <c r="C3002" s="3"/>
      <c r="D3002" s="3"/>
      <c r="E3002" s="3"/>
    </row>
    <row r="3003" spans="2:5" x14ac:dyDescent="0.3">
      <c r="B3003" s="3"/>
      <c r="C3003" s="3"/>
      <c r="D3003" s="3"/>
      <c r="E3003" s="3"/>
    </row>
    <row r="3004" spans="2:5" x14ac:dyDescent="0.3">
      <c r="B3004" s="3"/>
      <c r="C3004" s="3"/>
      <c r="D3004" s="3"/>
      <c r="E3004" s="3"/>
    </row>
    <row r="3005" spans="2:5" x14ac:dyDescent="0.3">
      <c r="B3005" s="3"/>
      <c r="C3005" s="3"/>
      <c r="D3005" s="3"/>
      <c r="E3005" s="3"/>
    </row>
    <row r="3006" spans="2:5" x14ac:dyDescent="0.3">
      <c r="B3006" s="3"/>
      <c r="C3006" s="3"/>
      <c r="D3006" s="3"/>
      <c r="E3006" s="3"/>
    </row>
    <row r="3007" spans="2:5" x14ac:dyDescent="0.3">
      <c r="B3007" s="3"/>
      <c r="C3007" s="3"/>
      <c r="D3007" s="3"/>
      <c r="E3007" s="3"/>
    </row>
    <row r="3008" spans="2:5" x14ac:dyDescent="0.3">
      <c r="B3008" s="3"/>
      <c r="C3008" s="3"/>
      <c r="D3008" s="3"/>
      <c r="E3008" s="3"/>
    </row>
    <row r="3009" spans="2:5" x14ac:dyDescent="0.3">
      <c r="B3009" s="3"/>
      <c r="C3009" s="3"/>
      <c r="D3009" s="3"/>
      <c r="E3009" s="3"/>
    </row>
    <row r="3010" spans="2:5" x14ac:dyDescent="0.3">
      <c r="B3010" s="3"/>
      <c r="C3010" s="3"/>
      <c r="D3010" s="3"/>
      <c r="E3010" s="3"/>
    </row>
    <row r="3011" spans="2:5" x14ac:dyDescent="0.3">
      <c r="B3011" s="3"/>
      <c r="C3011" s="3"/>
      <c r="D3011" s="3"/>
      <c r="E3011" s="3"/>
    </row>
    <row r="3012" spans="2:5" x14ac:dyDescent="0.3">
      <c r="B3012" s="3"/>
      <c r="C3012" s="3"/>
      <c r="D3012" s="3"/>
      <c r="E3012" s="3"/>
    </row>
    <row r="3013" spans="2:5" x14ac:dyDescent="0.3">
      <c r="B3013" s="3"/>
      <c r="C3013" s="3"/>
      <c r="D3013" s="3"/>
      <c r="E3013" s="3"/>
    </row>
    <row r="3014" spans="2:5" x14ac:dyDescent="0.3">
      <c r="B3014" s="3"/>
      <c r="C3014" s="3"/>
      <c r="D3014" s="3"/>
      <c r="E3014" s="3"/>
    </row>
    <row r="3015" spans="2:5" x14ac:dyDescent="0.3">
      <c r="B3015" s="3"/>
      <c r="C3015" s="3"/>
      <c r="D3015" s="3"/>
      <c r="E3015" s="3"/>
    </row>
    <row r="3016" spans="2:5" x14ac:dyDescent="0.3">
      <c r="B3016" s="3"/>
      <c r="C3016" s="3"/>
      <c r="D3016" s="3"/>
      <c r="E3016" s="3"/>
    </row>
    <row r="3017" spans="2:5" x14ac:dyDescent="0.3">
      <c r="B3017" s="3"/>
      <c r="C3017" s="3"/>
      <c r="D3017" s="3"/>
      <c r="E3017" s="3"/>
    </row>
    <row r="3018" spans="2:5" x14ac:dyDescent="0.3">
      <c r="B3018" s="3"/>
      <c r="C3018" s="3"/>
      <c r="D3018" s="3"/>
      <c r="E3018" s="3"/>
    </row>
    <row r="3019" spans="2:5" x14ac:dyDescent="0.3">
      <c r="B3019" s="3"/>
      <c r="C3019" s="3"/>
      <c r="D3019" s="3"/>
      <c r="E3019" s="3"/>
    </row>
    <row r="3020" spans="2:5" x14ac:dyDescent="0.3">
      <c r="B3020" s="3"/>
      <c r="C3020" s="3"/>
      <c r="D3020" s="3"/>
      <c r="E3020" s="3"/>
    </row>
    <row r="3021" spans="2:5" x14ac:dyDescent="0.3">
      <c r="B3021" s="3"/>
      <c r="C3021" s="3"/>
      <c r="D3021" s="3"/>
      <c r="E3021" s="3"/>
    </row>
    <row r="3022" spans="2:5" x14ac:dyDescent="0.3">
      <c r="B3022" s="3"/>
      <c r="C3022" s="3"/>
      <c r="D3022" s="3"/>
      <c r="E3022" s="3"/>
    </row>
    <row r="3023" spans="2:5" x14ac:dyDescent="0.3">
      <c r="B3023" s="3"/>
      <c r="C3023" s="3"/>
      <c r="D3023" s="3"/>
      <c r="E3023" s="3"/>
    </row>
    <row r="3024" spans="2:5" x14ac:dyDescent="0.3">
      <c r="B3024" s="3"/>
      <c r="C3024" s="3"/>
      <c r="D3024" s="3"/>
      <c r="E3024" s="3"/>
    </row>
    <row r="3025" spans="2:5" x14ac:dyDescent="0.3">
      <c r="B3025" s="3"/>
      <c r="C3025" s="3"/>
      <c r="D3025" s="3"/>
      <c r="E3025" s="3"/>
    </row>
    <row r="3026" spans="2:5" x14ac:dyDescent="0.3">
      <c r="B3026" s="3"/>
      <c r="C3026" s="3"/>
      <c r="D3026" s="3"/>
      <c r="E3026" s="3"/>
    </row>
    <row r="3027" spans="2:5" x14ac:dyDescent="0.3">
      <c r="B3027" s="3"/>
      <c r="C3027" s="3"/>
      <c r="D3027" s="3"/>
      <c r="E3027" s="3"/>
    </row>
    <row r="3028" spans="2:5" x14ac:dyDescent="0.3">
      <c r="B3028" s="3"/>
      <c r="C3028" s="3"/>
      <c r="D3028" s="3"/>
      <c r="E3028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94FB7-5D73-4D46-B165-DF76BFC14C3A}">
  <dimension ref="A1:AK34"/>
  <sheetViews>
    <sheetView workbookViewId="0">
      <selection activeCell="L18" sqref="L18"/>
    </sheetView>
  </sheetViews>
  <sheetFormatPr defaultRowHeight="14.4" x14ac:dyDescent="0.3"/>
  <cols>
    <col min="1" max="1" width="64.88671875" bestFit="1" customWidth="1"/>
    <col min="2" max="2" width="47.109375" bestFit="1" customWidth="1"/>
    <col min="3" max="3" width="10.44140625" bestFit="1" customWidth="1"/>
    <col min="4" max="9" width="9.44140625" bestFit="1" customWidth="1"/>
    <col min="11" max="11" width="64.88671875" bestFit="1" customWidth="1"/>
    <col min="12" max="21" width="9.44140625" bestFit="1" customWidth="1"/>
    <col min="22" max="22" width="64.88671875" bestFit="1" customWidth="1"/>
    <col min="23" max="32" width="9.44140625" bestFit="1" customWidth="1"/>
    <col min="35" max="35" width="47.109375" bestFit="1" customWidth="1"/>
    <col min="36" max="36" width="9.88671875" bestFit="1" customWidth="1"/>
    <col min="37" max="37" width="11.109375" bestFit="1" customWidth="1"/>
  </cols>
  <sheetData>
    <row r="1" spans="1:37" x14ac:dyDescent="0.3">
      <c r="AI1" s="39"/>
      <c r="AJ1" s="39" t="s">
        <v>118</v>
      </c>
      <c r="AK1" s="39" t="s">
        <v>119</v>
      </c>
    </row>
    <row r="2" spans="1:37" x14ac:dyDescent="0.3">
      <c r="A2" s="30" t="s">
        <v>2</v>
      </c>
      <c r="B2" s="30" t="s">
        <v>120</v>
      </c>
      <c r="C2" s="30" t="s">
        <v>120</v>
      </c>
      <c r="D2" s="30" t="s">
        <v>120</v>
      </c>
      <c r="E2" s="30" t="s">
        <v>120</v>
      </c>
      <c r="F2" s="30" t="s">
        <v>120</v>
      </c>
      <c r="G2" s="30" t="s">
        <v>120</v>
      </c>
      <c r="H2" s="30" t="s">
        <v>120</v>
      </c>
      <c r="I2" s="30" t="s">
        <v>120</v>
      </c>
      <c r="J2" s="30" t="s">
        <v>120</v>
      </c>
      <c r="K2" s="30" t="s">
        <v>121</v>
      </c>
      <c r="L2" s="30" t="s">
        <v>120</v>
      </c>
      <c r="M2" s="30" t="s">
        <v>120</v>
      </c>
      <c r="N2" s="30" t="s">
        <v>120</v>
      </c>
      <c r="O2" s="30" t="s">
        <v>120</v>
      </c>
      <c r="P2" s="30" t="s">
        <v>120</v>
      </c>
      <c r="Q2" s="30" t="s">
        <v>120</v>
      </c>
      <c r="R2" s="30" t="s">
        <v>120</v>
      </c>
      <c r="S2" s="30" t="s">
        <v>120</v>
      </c>
      <c r="T2" s="30" t="s">
        <v>120</v>
      </c>
      <c r="U2" s="30" t="s">
        <v>120</v>
      </c>
      <c r="V2" s="30" t="s">
        <v>122</v>
      </c>
      <c r="W2" s="30" t="s">
        <v>120</v>
      </c>
      <c r="X2" s="30" t="s">
        <v>120</v>
      </c>
      <c r="Y2" s="30" t="s">
        <v>120</v>
      </c>
      <c r="Z2" s="30" t="s">
        <v>120</v>
      </c>
      <c r="AA2" s="30" t="s">
        <v>120</v>
      </c>
      <c r="AB2" s="30" t="s">
        <v>120</v>
      </c>
      <c r="AC2" s="30" t="s">
        <v>120</v>
      </c>
      <c r="AD2" s="30" t="s">
        <v>120</v>
      </c>
      <c r="AE2" s="30" t="s">
        <v>120</v>
      </c>
      <c r="AF2" s="30" t="s">
        <v>120</v>
      </c>
      <c r="AI2" s="40" t="s">
        <v>2</v>
      </c>
      <c r="AJ2" s="39">
        <v>31</v>
      </c>
      <c r="AK2" s="41">
        <v>4.3</v>
      </c>
    </row>
    <row r="3" spans="1:37" x14ac:dyDescent="0.3">
      <c r="A3" s="36" t="s">
        <v>123</v>
      </c>
      <c r="B3" s="30" t="s">
        <v>124</v>
      </c>
      <c r="C3" s="30" t="s">
        <v>125</v>
      </c>
      <c r="D3" s="30" t="s">
        <v>126</v>
      </c>
      <c r="E3" s="30" t="s">
        <v>127</v>
      </c>
      <c r="F3" s="30" t="s">
        <v>128</v>
      </c>
      <c r="G3" s="30" t="s">
        <v>129</v>
      </c>
      <c r="H3" s="30" t="s">
        <v>130</v>
      </c>
      <c r="I3" s="30" t="s">
        <v>131</v>
      </c>
      <c r="J3" s="30" t="s">
        <v>132</v>
      </c>
      <c r="K3" s="36" t="s">
        <v>123</v>
      </c>
      <c r="L3" s="30" t="s">
        <v>124</v>
      </c>
      <c r="M3" s="30" t="s">
        <v>125</v>
      </c>
      <c r="N3" s="30" t="s">
        <v>126</v>
      </c>
      <c r="O3" s="30" t="s">
        <v>127</v>
      </c>
      <c r="P3" s="30" t="s">
        <v>128</v>
      </c>
      <c r="Q3" s="30" t="s">
        <v>129</v>
      </c>
      <c r="R3" s="30" t="s">
        <v>130</v>
      </c>
      <c r="S3" s="30" t="s">
        <v>131</v>
      </c>
      <c r="T3" s="30" t="s">
        <v>132</v>
      </c>
      <c r="U3" s="30" t="s">
        <v>133</v>
      </c>
      <c r="V3" s="32" t="s">
        <v>123</v>
      </c>
      <c r="W3" s="30" t="s">
        <v>124</v>
      </c>
      <c r="X3" s="30" t="s">
        <v>125</v>
      </c>
      <c r="Y3" s="30" t="s">
        <v>126</v>
      </c>
      <c r="Z3" s="30" t="s">
        <v>127</v>
      </c>
      <c r="AA3" s="30" t="s">
        <v>128</v>
      </c>
      <c r="AB3" s="30" t="s">
        <v>129</v>
      </c>
      <c r="AC3" s="30" t="s">
        <v>130</v>
      </c>
      <c r="AD3" s="30" t="s">
        <v>131</v>
      </c>
      <c r="AE3" s="30" t="s">
        <v>132</v>
      </c>
      <c r="AF3" s="30" t="s">
        <v>133</v>
      </c>
      <c r="AI3" s="40" t="s">
        <v>121</v>
      </c>
      <c r="AJ3" s="39">
        <v>7</v>
      </c>
      <c r="AK3" s="41">
        <v>3.5</v>
      </c>
    </row>
    <row r="4" spans="1:37" x14ac:dyDescent="0.3">
      <c r="A4" s="33" t="s">
        <v>134</v>
      </c>
      <c r="B4" s="33">
        <v>33.6</v>
      </c>
      <c r="C4" s="33">
        <v>34.21</v>
      </c>
      <c r="D4" s="33">
        <v>31.91</v>
      </c>
      <c r="E4" s="33">
        <v>30.16</v>
      </c>
      <c r="F4" s="33">
        <v>19.21</v>
      </c>
      <c r="G4" s="33">
        <v>13.3</v>
      </c>
      <c r="H4" s="33">
        <v>8.2799999999999994</v>
      </c>
      <c r="I4" s="33">
        <v>3.59</v>
      </c>
      <c r="J4" s="33">
        <v>1.48</v>
      </c>
      <c r="K4" s="33" t="s">
        <v>134</v>
      </c>
      <c r="L4" s="33">
        <v>65.290000000000006</v>
      </c>
      <c r="M4" s="33">
        <v>58.23</v>
      </c>
      <c r="N4" s="33">
        <v>48.24</v>
      </c>
      <c r="O4" s="33">
        <v>46.11</v>
      </c>
      <c r="P4" s="33">
        <v>36.14</v>
      </c>
      <c r="Q4" s="33">
        <v>27.36</v>
      </c>
      <c r="R4" s="33">
        <v>19.600000000000001</v>
      </c>
      <c r="S4" s="33">
        <v>15.31</v>
      </c>
      <c r="T4" s="33">
        <v>10.57</v>
      </c>
      <c r="U4" s="33">
        <v>9.41</v>
      </c>
      <c r="V4" s="31" t="s">
        <v>134</v>
      </c>
      <c r="W4" s="31">
        <v>55.19</v>
      </c>
      <c r="X4" s="31">
        <v>46.76</v>
      </c>
      <c r="Y4" s="31">
        <v>37.369999999999997</v>
      </c>
      <c r="Z4" s="31">
        <v>39.159999999999997</v>
      </c>
      <c r="AA4" s="31">
        <v>34.07</v>
      </c>
      <c r="AB4" s="31">
        <v>29.75</v>
      </c>
      <c r="AC4" s="31">
        <v>26.92</v>
      </c>
      <c r="AD4" s="31">
        <v>22.19</v>
      </c>
      <c r="AE4" s="31">
        <v>19.059999999999999</v>
      </c>
      <c r="AF4" s="31">
        <v>17.399999999999999</v>
      </c>
      <c r="AI4" s="40" t="s">
        <v>122</v>
      </c>
      <c r="AJ4" s="39">
        <v>6.9</v>
      </c>
      <c r="AK4" s="41">
        <v>1.3</v>
      </c>
    </row>
    <row r="5" spans="1:37" x14ac:dyDescent="0.3">
      <c r="A5" s="31" t="s">
        <v>135</v>
      </c>
      <c r="B5" s="31">
        <v>1.82</v>
      </c>
      <c r="C5" s="31">
        <v>2.81</v>
      </c>
      <c r="D5" s="31">
        <v>0.68</v>
      </c>
      <c r="E5" s="31">
        <v>1.76</v>
      </c>
      <c r="F5" s="31">
        <v>1.84</v>
      </c>
      <c r="G5" s="31">
        <v>1.36</v>
      </c>
      <c r="H5" s="31">
        <v>0.11</v>
      </c>
      <c r="I5" s="31">
        <v>0.16</v>
      </c>
      <c r="J5" s="34">
        <v>-0.04</v>
      </c>
      <c r="K5" s="31" t="s">
        <v>135</v>
      </c>
      <c r="L5" s="31">
        <v>14.91</v>
      </c>
      <c r="M5" s="31">
        <v>12.09</v>
      </c>
      <c r="N5" s="31">
        <v>3.85</v>
      </c>
      <c r="O5" s="31">
        <v>8.31</v>
      </c>
      <c r="P5" s="31">
        <v>7.59</v>
      </c>
      <c r="Q5" s="31">
        <v>5.07</v>
      </c>
      <c r="R5" s="31">
        <v>3.74</v>
      </c>
      <c r="S5" s="31">
        <v>3.09</v>
      </c>
      <c r="T5" s="31">
        <v>2.08</v>
      </c>
      <c r="U5" s="31">
        <v>1.87</v>
      </c>
      <c r="V5" s="33" t="s">
        <v>135</v>
      </c>
      <c r="W5" s="33"/>
      <c r="X5" s="33">
        <v>8.4499999999999993</v>
      </c>
      <c r="Y5" s="33">
        <v>6.32</v>
      </c>
      <c r="Z5" s="33">
        <v>1.49</v>
      </c>
      <c r="AA5" s="33">
        <v>6.43</v>
      </c>
      <c r="AB5" s="33">
        <v>6.93</v>
      </c>
      <c r="AC5" s="33">
        <v>6.48</v>
      </c>
      <c r="AD5" s="33">
        <v>5.85</v>
      </c>
      <c r="AE5" s="33">
        <v>4.62</v>
      </c>
      <c r="AF5" s="33">
        <v>4.76</v>
      </c>
    </row>
    <row r="6" spans="1:37" x14ac:dyDescent="0.3">
      <c r="A6" s="33" t="s">
        <v>136</v>
      </c>
      <c r="B6" s="33">
        <v>1.1299999999999999</v>
      </c>
      <c r="C6" s="33">
        <v>2.2599999999999998</v>
      </c>
      <c r="D6" s="33">
        <v>1.53</v>
      </c>
      <c r="E6" s="33">
        <v>2.4500000000000002</v>
      </c>
      <c r="F6" s="33">
        <v>1.79</v>
      </c>
      <c r="G6" s="33">
        <v>1.36</v>
      </c>
      <c r="H6" s="33">
        <v>0.04</v>
      </c>
      <c r="I6" s="33">
        <v>0.17</v>
      </c>
      <c r="J6" s="35">
        <v>-0.04</v>
      </c>
      <c r="K6" s="33" t="s">
        <v>136</v>
      </c>
      <c r="L6" s="33">
        <v>12.97</v>
      </c>
      <c r="M6" s="33">
        <v>9.5</v>
      </c>
      <c r="N6" s="33">
        <v>3.14</v>
      </c>
      <c r="O6" s="33">
        <v>6.89</v>
      </c>
      <c r="P6" s="33">
        <v>6.26</v>
      </c>
      <c r="Q6" s="33">
        <v>4.32</v>
      </c>
      <c r="R6" s="33">
        <v>3.23</v>
      </c>
      <c r="S6" s="33">
        <v>4.59</v>
      </c>
      <c r="T6" s="33">
        <v>1.84</v>
      </c>
      <c r="U6" s="33">
        <v>1.61</v>
      </c>
      <c r="V6" s="31" t="s">
        <v>136</v>
      </c>
      <c r="W6" s="31" t="s">
        <v>120</v>
      </c>
      <c r="X6" s="31">
        <v>7.37</v>
      </c>
      <c r="Y6" s="31">
        <v>5.69</v>
      </c>
      <c r="Z6" s="31">
        <v>7.79</v>
      </c>
      <c r="AA6" s="31">
        <v>5.68</v>
      </c>
      <c r="AB6" s="31">
        <v>6.34</v>
      </c>
      <c r="AC6" s="31">
        <v>6.04</v>
      </c>
      <c r="AD6" s="31">
        <v>5.7</v>
      </c>
      <c r="AE6" s="31">
        <v>4.32</v>
      </c>
      <c r="AF6" s="31">
        <v>4.42</v>
      </c>
    </row>
    <row r="7" spans="1:37" x14ac:dyDescent="0.3">
      <c r="A7" s="31" t="s">
        <v>137</v>
      </c>
      <c r="B7" s="31">
        <v>1.1299999999999999</v>
      </c>
      <c r="C7" s="31">
        <v>1.92</v>
      </c>
      <c r="D7" s="31">
        <v>1.0900000000000001</v>
      </c>
      <c r="E7" s="31">
        <v>4.37</v>
      </c>
      <c r="F7" s="31">
        <v>1.73</v>
      </c>
      <c r="G7" s="31">
        <v>1.33</v>
      </c>
      <c r="H7" s="31">
        <v>0.04</v>
      </c>
      <c r="I7" s="31">
        <v>0.18</v>
      </c>
      <c r="J7" s="34">
        <v>-0.09</v>
      </c>
      <c r="K7" s="31" t="s">
        <v>137</v>
      </c>
      <c r="L7" s="31">
        <v>15.31</v>
      </c>
      <c r="M7" s="31">
        <v>8.51</v>
      </c>
      <c r="N7" s="31">
        <v>2.99</v>
      </c>
      <c r="O7" s="31">
        <v>6.69</v>
      </c>
      <c r="P7" s="31">
        <v>5.64</v>
      </c>
      <c r="Q7" s="31">
        <v>4.22</v>
      </c>
      <c r="R7" s="31">
        <v>3.08</v>
      </c>
      <c r="S7" s="31">
        <v>4.58</v>
      </c>
      <c r="T7" s="31">
        <v>1.81</v>
      </c>
      <c r="U7" s="31">
        <v>1.51</v>
      </c>
      <c r="V7" s="33" t="s">
        <v>137</v>
      </c>
      <c r="W7" s="33">
        <v>7.9</v>
      </c>
      <c r="X7" s="33">
        <v>7.37</v>
      </c>
      <c r="Y7" s="33">
        <v>5.69</v>
      </c>
      <c r="Z7" s="33">
        <v>7.79</v>
      </c>
      <c r="AA7" s="33">
        <v>5.68</v>
      </c>
      <c r="AB7" s="33">
        <v>6.34</v>
      </c>
      <c r="AC7" s="33">
        <v>6.02</v>
      </c>
      <c r="AD7" s="33">
        <v>5.63</v>
      </c>
      <c r="AE7" s="33">
        <v>4.33</v>
      </c>
      <c r="AF7" s="33">
        <v>4.33</v>
      </c>
    </row>
    <row r="8" spans="1:37" x14ac:dyDescent="0.3">
      <c r="A8" s="33" t="s">
        <v>138</v>
      </c>
      <c r="B8" s="33"/>
      <c r="C8" s="33">
        <v>1.6</v>
      </c>
      <c r="D8" s="33">
        <v>1.4</v>
      </c>
      <c r="E8" s="33">
        <v>1.2</v>
      </c>
      <c r="F8" s="33">
        <v>1.2</v>
      </c>
      <c r="G8" s="33">
        <v>1</v>
      </c>
      <c r="H8" s="33"/>
      <c r="I8" s="33"/>
      <c r="J8" s="33"/>
      <c r="K8" s="33" t="s">
        <v>138</v>
      </c>
      <c r="L8" s="33"/>
      <c r="M8" s="33">
        <v>3.87</v>
      </c>
      <c r="N8" s="33">
        <v>0</v>
      </c>
      <c r="O8" s="33">
        <v>6.16</v>
      </c>
      <c r="P8" s="33">
        <v>6.49</v>
      </c>
      <c r="Q8" s="33">
        <v>3.52</v>
      </c>
      <c r="R8" s="33">
        <v>2.87</v>
      </c>
      <c r="S8" s="33">
        <v>2.65</v>
      </c>
      <c r="T8" s="33">
        <v>1.53</v>
      </c>
      <c r="U8" s="33">
        <v>0.89</v>
      </c>
      <c r="V8" s="31" t="s">
        <v>139</v>
      </c>
      <c r="W8" s="31">
        <v>42.52</v>
      </c>
      <c r="X8" s="31">
        <v>36.86</v>
      </c>
      <c r="Y8" s="31">
        <v>35.39</v>
      </c>
      <c r="Z8" s="31">
        <v>33.159999999999997</v>
      </c>
      <c r="AA8" s="31">
        <v>26.49</v>
      </c>
      <c r="AB8" s="31">
        <v>25.31</v>
      </c>
      <c r="AC8" s="31">
        <v>22.78</v>
      </c>
      <c r="AD8" s="31">
        <v>22.27</v>
      </c>
      <c r="AE8" s="31">
        <v>15.6</v>
      </c>
      <c r="AF8" s="31">
        <v>12.44</v>
      </c>
    </row>
    <row r="9" spans="1:37" x14ac:dyDescent="0.3">
      <c r="A9" s="31" t="s">
        <v>139</v>
      </c>
      <c r="B9" s="31">
        <v>8.2200000000000006</v>
      </c>
      <c r="C9" s="31">
        <v>9.18</v>
      </c>
      <c r="D9" s="31">
        <v>9.65</v>
      </c>
      <c r="E9" s="31">
        <v>9.39</v>
      </c>
      <c r="F9" s="31">
        <v>5.81</v>
      </c>
      <c r="G9" s="31">
        <v>4.8899999999999997</v>
      </c>
      <c r="H9" s="31">
        <v>1.61</v>
      </c>
      <c r="I9" s="31">
        <v>1.52</v>
      </c>
      <c r="J9" s="31">
        <v>0.18</v>
      </c>
      <c r="K9" s="31" t="s">
        <v>139</v>
      </c>
      <c r="L9" s="31">
        <v>30.81</v>
      </c>
      <c r="M9" s="31">
        <v>20.37</v>
      </c>
      <c r="N9" s="31">
        <v>12.79</v>
      </c>
      <c r="O9" s="31">
        <v>14.55</v>
      </c>
      <c r="P9" s="31">
        <v>14.5</v>
      </c>
      <c r="Q9" s="31">
        <v>12.01</v>
      </c>
      <c r="R9" s="31">
        <v>11.53</v>
      </c>
      <c r="S9" s="31">
        <v>10.88</v>
      </c>
      <c r="T9" s="31">
        <v>9.4499999999999993</v>
      </c>
      <c r="U9" s="31">
        <v>8.4700000000000006</v>
      </c>
      <c r="V9" s="33" t="s">
        <v>140</v>
      </c>
      <c r="W9" s="35">
        <v>-0.31</v>
      </c>
      <c r="X9" s="35">
        <v>-2.08</v>
      </c>
      <c r="Y9" s="35">
        <v>-2.31</v>
      </c>
      <c r="Z9" s="35">
        <v>-4.16</v>
      </c>
      <c r="AA9" s="35">
        <v>-9.2200000000000006</v>
      </c>
      <c r="AB9" s="35">
        <v>-8.1199999999999992</v>
      </c>
      <c r="AC9" s="35">
        <v>-5.97</v>
      </c>
      <c r="AD9" s="35">
        <v>-2.38</v>
      </c>
      <c r="AE9" s="35">
        <v>-0.04</v>
      </c>
      <c r="AF9" s="35">
        <v>-0.68</v>
      </c>
    </row>
    <row r="10" spans="1:37" x14ac:dyDescent="0.3">
      <c r="A10" s="33" t="s">
        <v>140</v>
      </c>
      <c r="B10" s="35">
        <v>-6.93</v>
      </c>
      <c r="C10" s="35">
        <v>-4.9400000000000004</v>
      </c>
      <c r="D10" s="35">
        <v>-6.54</v>
      </c>
      <c r="E10" s="35">
        <v>-8.4</v>
      </c>
      <c r="F10" s="35">
        <v>-4.5999999999999996</v>
      </c>
      <c r="G10" s="33">
        <v>4.32</v>
      </c>
      <c r="H10" s="33">
        <v>1.24</v>
      </c>
      <c r="I10" s="33">
        <v>1.34</v>
      </c>
      <c r="J10" s="33">
        <v>0.11</v>
      </c>
      <c r="K10" s="33" t="s">
        <v>140</v>
      </c>
      <c r="L10" s="35">
        <v>-6.86</v>
      </c>
      <c r="M10" s="35">
        <v>-0.52</v>
      </c>
      <c r="N10" s="35">
        <v>-10.99</v>
      </c>
      <c r="O10" s="35">
        <v>-7.1</v>
      </c>
      <c r="P10" s="35">
        <v>-6.99</v>
      </c>
      <c r="Q10" s="35">
        <v>-1.74</v>
      </c>
      <c r="R10" s="35">
        <v>-2.42</v>
      </c>
      <c r="S10" s="33">
        <v>1.34</v>
      </c>
      <c r="T10" s="33">
        <v>0.42</v>
      </c>
      <c r="U10" s="35">
        <v>-0.63</v>
      </c>
      <c r="V10" s="31" t="s">
        <v>141</v>
      </c>
      <c r="W10" s="31" t="s">
        <v>120</v>
      </c>
      <c r="X10" s="31">
        <v>10.130000000000001</v>
      </c>
      <c r="Y10" s="31">
        <v>8.31</v>
      </c>
      <c r="Z10" s="31">
        <v>9.1999999999999993</v>
      </c>
      <c r="AA10" s="31">
        <v>6.84</v>
      </c>
      <c r="AB10" s="31">
        <v>8.44</v>
      </c>
      <c r="AC10" s="31">
        <v>8.35</v>
      </c>
      <c r="AD10" s="31">
        <v>6.35</v>
      </c>
      <c r="AE10" s="31">
        <v>5.26</v>
      </c>
      <c r="AF10" s="31">
        <v>5.26</v>
      </c>
    </row>
    <row r="11" spans="1:37" x14ac:dyDescent="0.3">
      <c r="A11" s="31" t="s">
        <v>141</v>
      </c>
      <c r="B11" s="31">
        <v>4.71</v>
      </c>
      <c r="C11" s="31">
        <v>7.17</v>
      </c>
      <c r="D11" s="31">
        <v>3.86</v>
      </c>
      <c r="E11" s="31">
        <v>3.69</v>
      </c>
      <c r="F11" s="31">
        <v>3.24</v>
      </c>
      <c r="G11" s="31">
        <v>2.5499999999999998</v>
      </c>
      <c r="H11" s="31">
        <v>0.64</v>
      </c>
      <c r="I11" s="31">
        <v>0.47</v>
      </c>
      <c r="J11" s="31">
        <v>0.1</v>
      </c>
      <c r="K11" s="31" t="s">
        <v>141</v>
      </c>
      <c r="L11" s="31">
        <v>14.42</v>
      </c>
      <c r="M11" s="31">
        <v>16.059999999999999</v>
      </c>
      <c r="N11" s="31">
        <v>5.96</v>
      </c>
      <c r="O11" s="31">
        <v>9.93</v>
      </c>
      <c r="P11" s="31">
        <v>9.6</v>
      </c>
      <c r="Q11" s="31">
        <v>6.09</v>
      </c>
      <c r="R11" s="31">
        <v>4.38</v>
      </c>
      <c r="S11" s="31">
        <v>3.73</v>
      </c>
      <c r="T11" s="31">
        <v>2.72</v>
      </c>
      <c r="U11" s="31">
        <v>2.38</v>
      </c>
      <c r="V11" s="33" t="s">
        <v>142</v>
      </c>
      <c r="W11" s="33"/>
      <c r="X11" s="33">
        <v>9.77</v>
      </c>
      <c r="Y11" s="33">
        <v>8.07</v>
      </c>
      <c r="Z11" s="33">
        <v>8.8000000000000007</v>
      </c>
      <c r="AA11" s="33">
        <v>6.47</v>
      </c>
      <c r="AB11" s="33">
        <v>7.98</v>
      </c>
      <c r="AC11" s="33">
        <v>8.25</v>
      </c>
      <c r="AD11" s="33">
        <v>6.25</v>
      </c>
      <c r="AE11" s="33">
        <v>4.9800000000000004</v>
      </c>
      <c r="AF11" s="33">
        <v>5.18</v>
      </c>
    </row>
    <row r="12" spans="1:37" x14ac:dyDescent="0.3">
      <c r="A12" s="33" t="s">
        <v>142</v>
      </c>
      <c r="B12" s="33">
        <v>4.62</v>
      </c>
      <c r="C12" s="33">
        <v>7.13</v>
      </c>
      <c r="D12" s="33">
        <v>3.74</v>
      </c>
      <c r="E12" s="33">
        <v>3.44</v>
      </c>
      <c r="F12" s="33">
        <v>3.07</v>
      </c>
      <c r="G12" s="33">
        <v>2.46</v>
      </c>
      <c r="H12" s="33">
        <v>0.57999999999999996</v>
      </c>
      <c r="I12" s="33">
        <v>0.43</v>
      </c>
      <c r="J12" s="33">
        <v>0.09</v>
      </c>
      <c r="K12" s="33" t="s">
        <v>142</v>
      </c>
      <c r="L12" s="33">
        <v>13.87</v>
      </c>
      <c r="M12" s="33">
        <v>15.79</v>
      </c>
      <c r="N12" s="33">
        <v>5.14</v>
      </c>
      <c r="O12" s="33">
        <v>8.61</v>
      </c>
      <c r="P12" s="33">
        <v>8.7200000000000006</v>
      </c>
      <c r="Q12" s="33">
        <v>5.57</v>
      </c>
      <c r="R12" s="33">
        <v>4.0599999999999996</v>
      </c>
      <c r="S12" s="33">
        <v>3.62</v>
      </c>
      <c r="T12" s="33">
        <v>2.56</v>
      </c>
      <c r="U12" s="33">
        <v>2.16</v>
      </c>
      <c r="V12" s="36" t="s">
        <v>143</v>
      </c>
      <c r="W12" s="36" t="s">
        <v>120</v>
      </c>
      <c r="X12" s="36" t="s">
        <v>120</v>
      </c>
      <c r="Y12" s="36" t="s">
        <v>120</v>
      </c>
      <c r="Z12" s="36" t="s">
        <v>120</v>
      </c>
      <c r="AA12" s="36" t="s">
        <v>120</v>
      </c>
      <c r="AB12" s="36" t="s">
        <v>120</v>
      </c>
      <c r="AC12" s="36" t="s">
        <v>120</v>
      </c>
      <c r="AD12" s="36" t="s">
        <v>120</v>
      </c>
      <c r="AE12" s="36" t="s">
        <v>120</v>
      </c>
      <c r="AF12" s="36" t="s">
        <v>120</v>
      </c>
    </row>
    <row r="13" spans="1:37" x14ac:dyDescent="0.3">
      <c r="A13" s="36" t="s">
        <v>143</v>
      </c>
      <c r="B13" s="36" t="s">
        <v>120</v>
      </c>
      <c r="C13" s="36" t="s">
        <v>120</v>
      </c>
      <c r="D13" s="36" t="s">
        <v>120</v>
      </c>
      <c r="E13" s="36" t="s">
        <v>120</v>
      </c>
      <c r="F13" s="36" t="s">
        <v>120</v>
      </c>
      <c r="G13" s="36" t="s">
        <v>120</v>
      </c>
      <c r="H13" s="36" t="s">
        <v>120</v>
      </c>
      <c r="I13" s="36" t="s">
        <v>120</v>
      </c>
      <c r="J13" s="36" t="s">
        <v>120</v>
      </c>
      <c r="K13" s="36" t="s">
        <v>143</v>
      </c>
      <c r="L13" s="36" t="s">
        <v>120</v>
      </c>
      <c r="M13" s="36" t="s">
        <v>120</v>
      </c>
      <c r="N13" s="36" t="s">
        <v>120</v>
      </c>
      <c r="O13" s="36" t="s">
        <v>120</v>
      </c>
      <c r="P13" s="36" t="s">
        <v>120</v>
      </c>
      <c r="Q13" s="36" t="s">
        <v>120</v>
      </c>
      <c r="R13" s="36" t="s">
        <v>120</v>
      </c>
      <c r="S13" s="36" t="s">
        <v>120</v>
      </c>
      <c r="T13" s="36" t="s">
        <v>120</v>
      </c>
      <c r="U13" s="36" t="s">
        <v>120</v>
      </c>
      <c r="V13" s="33" t="s">
        <v>144</v>
      </c>
      <c r="W13" s="33"/>
      <c r="X13" s="33">
        <v>136.69999999999999</v>
      </c>
      <c r="Y13" s="33">
        <v>138.4</v>
      </c>
      <c r="Z13" s="33">
        <v>138.4</v>
      </c>
      <c r="AA13" s="33">
        <v>138.4</v>
      </c>
      <c r="AB13" s="33">
        <v>138.4</v>
      </c>
      <c r="AC13" s="33">
        <v>138.19999999999999</v>
      </c>
      <c r="AD13" s="33">
        <v>136.80000000000001</v>
      </c>
      <c r="AE13" s="33">
        <v>129.9</v>
      </c>
      <c r="AF13" s="33">
        <v>126.7</v>
      </c>
    </row>
    <row r="14" spans="1:37" x14ac:dyDescent="0.3">
      <c r="A14" s="33" t="s">
        <v>144</v>
      </c>
      <c r="B14" s="33">
        <v>98.8</v>
      </c>
      <c r="C14" s="33">
        <v>101.3</v>
      </c>
      <c r="D14" s="33">
        <v>101.7</v>
      </c>
      <c r="E14" s="33">
        <v>101.5</v>
      </c>
      <c r="F14" s="33">
        <v>101.3</v>
      </c>
      <c r="G14" s="33">
        <v>100.7</v>
      </c>
      <c r="H14" s="33">
        <v>93.9</v>
      </c>
      <c r="I14" s="33">
        <v>93.9</v>
      </c>
      <c r="J14" s="33">
        <v>93.9</v>
      </c>
      <c r="K14" s="33" t="s">
        <v>144</v>
      </c>
      <c r="L14" s="33">
        <v>227.8</v>
      </c>
      <c r="M14" s="33">
        <v>229.1</v>
      </c>
      <c r="N14" s="33">
        <v>228.4</v>
      </c>
      <c r="O14" s="33">
        <v>228.3</v>
      </c>
      <c r="P14" s="33">
        <v>228.7</v>
      </c>
      <c r="Q14" s="33">
        <v>229.7</v>
      </c>
      <c r="R14" s="33">
        <v>232.8</v>
      </c>
      <c r="S14" s="33">
        <v>230.4</v>
      </c>
      <c r="T14" s="33">
        <v>226.6</v>
      </c>
      <c r="U14" s="33">
        <v>224.1</v>
      </c>
      <c r="V14" s="31" t="s">
        <v>145</v>
      </c>
      <c r="W14" s="31" t="s">
        <v>120</v>
      </c>
      <c r="X14" s="31">
        <v>136.69999999999999</v>
      </c>
      <c r="Y14" s="31">
        <v>138.4</v>
      </c>
      <c r="Z14" s="31">
        <v>138.4</v>
      </c>
      <c r="AA14" s="31">
        <v>138.4</v>
      </c>
      <c r="AB14" s="31">
        <v>138.4</v>
      </c>
      <c r="AC14" s="31">
        <v>138.19999999999999</v>
      </c>
      <c r="AD14" s="31">
        <v>136.69999999999999</v>
      </c>
      <c r="AE14" s="31">
        <v>129.9</v>
      </c>
      <c r="AF14" s="31">
        <v>126</v>
      </c>
    </row>
    <row r="15" spans="1:37" x14ac:dyDescent="0.3">
      <c r="A15" s="31" t="s">
        <v>145</v>
      </c>
      <c r="B15" s="31">
        <v>98.8</v>
      </c>
      <c r="C15" s="31">
        <v>101.3</v>
      </c>
      <c r="D15" s="31">
        <v>101.7</v>
      </c>
      <c r="E15" s="31">
        <v>100.7</v>
      </c>
      <c r="F15" s="31">
        <v>99.7</v>
      </c>
      <c r="G15" s="31">
        <v>99.7</v>
      </c>
      <c r="H15" s="31">
        <v>93.9</v>
      </c>
      <c r="I15" s="31">
        <v>93.9</v>
      </c>
      <c r="J15" s="31">
        <v>93.9</v>
      </c>
      <c r="K15" s="31" t="s">
        <v>145</v>
      </c>
      <c r="L15" s="31">
        <v>226.1</v>
      </c>
      <c r="M15" s="31">
        <v>227</v>
      </c>
      <c r="N15" s="31">
        <v>226.7</v>
      </c>
      <c r="O15" s="31">
        <v>227</v>
      </c>
      <c r="P15" s="31">
        <v>227.7</v>
      </c>
      <c r="Q15" s="31">
        <v>229.1</v>
      </c>
      <c r="R15" s="31">
        <v>228.2</v>
      </c>
      <c r="S15" s="31">
        <v>225.7</v>
      </c>
      <c r="T15" s="31">
        <v>223.7</v>
      </c>
      <c r="U15" s="31">
        <v>223.2</v>
      </c>
      <c r="V15" s="33" t="s">
        <v>146</v>
      </c>
      <c r="W15" s="33">
        <v>136.80000000000001</v>
      </c>
      <c r="X15" s="33">
        <v>136.69999999999999</v>
      </c>
      <c r="Y15" s="33">
        <v>138.4</v>
      </c>
      <c r="Z15" s="33">
        <v>138.4</v>
      </c>
      <c r="AA15" s="33">
        <v>138.4</v>
      </c>
      <c r="AB15" s="33">
        <v>138.4</v>
      </c>
      <c r="AC15" s="33">
        <v>138.4</v>
      </c>
      <c r="AD15" s="33">
        <v>138.1</v>
      </c>
      <c r="AE15" s="33">
        <v>130.30000000000001</v>
      </c>
      <c r="AF15" s="33">
        <v>126.8</v>
      </c>
    </row>
    <row r="16" spans="1:37" x14ac:dyDescent="0.3">
      <c r="A16" s="33" t="s">
        <v>146</v>
      </c>
      <c r="B16" s="33">
        <v>97.7</v>
      </c>
      <c r="C16" s="33">
        <v>101.7</v>
      </c>
      <c r="D16" s="33">
        <v>101.7</v>
      </c>
      <c r="E16" s="33">
        <v>101.7</v>
      </c>
      <c r="F16" s="33">
        <v>99.7</v>
      </c>
      <c r="G16" s="33">
        <v>99.7</v>
      </c>
      <c r="H16" s="33">
        <v>93.9</v>
      </c>
      <c r="I16" s="33">
        <v>93.9</v>
      </c>
      <c r="J16" s="33">
        <v>93.9</v>
      </c>
      <c r="K16" s="33" t="s">
        <v>146</v>
      </c>
      <c r="L16" s="33">
        <v>222.6</v>
      </c>
      <c r="M16" s="33">
        <v>227.2</v>
      </c>
      <c r="N16" s="33">
        <v>226.9</v>
      </c>
      <c r="O16" s="33">
        <v>226.6</v>
      </c>
      <c r="P16" s="33">
        <v>227.8</v>
      </c>
      <c r="Q16" s="33">
        <v>227.5</v>
      </c>
      <c r="R16" s="33">
        <v>229.6</v>
      </c>
      <c r="S16" s="33">
        <v>227.6</v>
      </c>
      <c r="T16" s="33">
        <v>224.3</v>
      </c>
      <c r="U16" s="33">
        <v>223.5</v>
      </c>
      <c r="V16" s="36" t="s">
        <v>147</v>
      </c>
      <c r="W16" s="36" t="s">
        <v>120</v>
      </c>
      <c r="X16" s="36" t="s">
        <v>120</v>
      </c>
      <c r="Y16" s="36" t="s">
        <v>120</v>
      </c>
      <c r="Z16" s="36" t="s">
        <v>120</v>
      </c>
      <c r="AA16" s="36" t="s">
        <v>120</v>
      </c>
      <c r="AB16" s="36" t="s">
        <v>120</v>
      </c>
      <c r="AC16" s="36" t="s">
        <v>120</v>
      </c>
      <c r="AD16" s="36" t="s">
        <v>120</v>
      </c>
      <c r="AE16" s="36" t="s">
        <v>120</v>
      </c>
      <c r="AF16" s="36" t="s">
        <v>120</v>
      </c>
    </row>
    <row r="17" spans="1:32" x14ac:dyDescent="0.3">
      <c r="A17" s="36" t="s">
        <v>147</v>
      </c>
      <c r="B17" s="36" t="s">
        <v>120</v>
      </c>
      <c r="C17" s="36" t="s">
        <v>120</v>
      </c>
      <c r="D17" s="36" t="s">
        <v>120</v>
      </c>
      <c r="E17" s="36" t="s">
        <v>120</v>
      </c>
      <c r="F17" s="36" t="s">
        <v>120</v>
      </c>
      <c r="G17" s="36" t="s">
        <v>120</v>
      </c>
      <c r="H17" s="36" t="s">
        <v>120</v>
      </c>
      <c r="I17" s="36" t="s">
        <v>120</v>
      </c>
      <c r="J17" s="36" t="s">
        <v>120</v>
      </c>
      <c r="K17" s="36" t="s">
        <v>147</v>
      </c>
      <c r="L17" s="36" t="s">
        <v>120</v>
      </c>
      <c r="M17" s="36" t="s">
        <v>120</v>
      </c>
      <c r="N17" s="36" t="s">
        <v>120</v>
      </c>
      <c r="O17" s="36" t="s">
        <v>120</v>
      </c>
      <c r="P17" s="36" t="s">
        <v>120</v>
      </c>
      <c r="Q17" s="36" t="s">
        <v>120</v>
      </c>
      <c r="R17" s="36" t="s">
        <v>120</v>
      </c>
      <c r="S17" s="36" t="s">
        <v>120</v>
      </c>
      <c r="T17" s="36" t="s">
        <v>120</v>
      </c>
      <c r="U17" s="36" t="s">
        <v>120</v>
      </c>
      <c r="V17" s="33" t="s">
        <v>148</v>
      </c>
      <c r="W17" s="33">
        <v>1</v>
      </c>
      <c r="X17" s="33">
        <v>1.6</v>
      </c>
      <c r="Y17" s="33">
        <v>1.2</v>
      </c>
      <c r="Z17" s="33">
        <v>1.9</v>
      </c>
      <c r="AA17" s="33">
        <v>1.8</v>
      </c>
      <c r="AB17" s="33">
        <v>3</v>
      </c>
      <c r="AC17" s="33">
        <v>5.8</v>
      </c>
      <c r="AD17" s="33">
        <v>4.0999999999999996</v>
      </c>
      <c r="AE17" s="33">
        <v>3.6</v>
      </c>
      <c r="AF17" s="33">
        <v>3.8</v>
      </c>
    </row>
    <row r="18" spans="1:32" x14ac:dyDescent="0.3">
      <c r="A18" s="33" t="s">
        <v>148</v>
      </c>
      <c r="B18" s="33">
        <v>1</v>
      </c>
      <c r="C18" s="33">
        <v>1</v>
      </c>
      <c r="D18" s="33">
        <v>0.9</v>
      </c>
      <c r="E18" s="33">
        <v>1.3</v>
      </c>
      <c r="F18" s="33">
        <v>4.4000000000000004</v>
      </c>
      <c r="G18" s="33">
        <v>2.7</v>
      </c>
      <c r="H18" s="33"/>
      <c r="I18" s="33"/>
      <c r="J18" s="33"/>
      <c r="K18" s="33" t="s">
        <v>148</v>
      </c>
      <c r="L18" s="33">
        <v>1.6</v>
      </c>
      <c r="M18" s="33">
        <v>1.4</v>
      </c>
      <c r="N18" s="33">
        <v>1.2</v>
      </c>
      <c r="O18" s="33">
        <v>1.8</v>
      </c>
      <c r="P18" s="33">
        <v>3.2</v>
      </c>
      <c r="Q18" s="33">
        <v>3.1</v>
      </c>
      <c r="R18" s="33">
        <v>5.5</v>
      </c>
      <c r="S18" s="33">
        <v>4</v>
      </c>
      <c r="T18" s="33">
        <v>3.7</v>
      </c>
      <c r="U18" s="33">
        <v>2.8</v>
      </c>
      <c r="V18" s="31" t="s">
        <v>149</v>
      </c>
      <c r="W18" s="31">
        <v>6.9</v>
      </c>
      <c r="X18" s="31">
        <v>10</v>
      </c>
      <c r="Y18" s="31">
        <v>7.7</v>
      </c>
      <c r="Z18" s="31">
        <v>9.4</v>
      </c>
      <c r="AA18" s="31">
        <v>10.7</v>
      </c>
      <c r="AB18" s="31">
        <v>13.9</v>
      </c>
      <c r="AC18" s="31">
        <v>25.8</v>
      </c>
      <c r="AD18" s="31">
        <v>16.3</v>
      </c>
      <c r="AE18" s="31">
        <v>15.7</v>
      </c>
      <c r="AF18" s="31">
        <v>15.4</v>
      </c>
    </row>
    <row r="19" spans="1:32" x14ac:dyDescent="0.3">
      <c r="A19" s="31" t="s">
        <v>149</v>
      </c>
      <c r="B19" s="31">
        <v>31</v>
      </c>
      <c r="C19" s="31">
        <v>18.2</v>
      </c>
      <c r="D19" s="31">
        <v>27.1</v>
      </c>
      <c r="E19" s="31">
        <v>9</v>
      </c>
      <c r="F19" s="31">
        <v>48.3</v>
      </c>
      <c r="G19" s="31">
        <v>27.5</v>
      </c>
      <c r="H19" s="31" t="s">
        <v>120</v>
      </c>
      <c r="I19" s="31" t="s">
        <v>120</v>
      </c>
      <c r="J19" s="31" t="s">
        <v>120</v>
      </c>
      <c r="K19" s="31" t="s">
        <v>149</v>
      </c>
      <c r="L19" s="31">
        <v>7</v>
      </c>
      <c r="M19" s="31">
        <v>9.4</v>
      </c>
      <c r="N19" s="31">
        <v>19</v>
      </c>
      <c r="O19" s="31">
        <v>12.1</v>
      </c>
      <c r="P19" s="31">
        <v>20.7</v>
      </c>
      <c r="Q19" s="31">
        <v>20.2</v>
      </c>
      <c r="R19" s="31">
        <v>34.299999999999997</v>
      </c>
      <c r="S19" s="31">
        <v>13.2</v>
      </c>
      <c r="T19" s="31">
        <v>21.2</v>
      </c>
      <c r="U19" s="31">
        <v>17.100000000000001</v>
      </c>
      <c r="V19" s="33" t="s">
        <v>150</v>
      </c>
      <c r="W19" s="33">
        <v>1.3</v>
      </c>
      <c r="X19" s="33">
        <v>2</v>
      </c>
      <c r="Y19" s="33">
        <v>1.2</v>
      </c>
      <c r="Z19" s="33">
        <v>2.2000000000000002</v>
      </c>
      <c r="AA19" s="33">
        <v>2.2999999999999998</v>
      </c>
      <c r="AB19" s="33">
        <v>3.5</v>
      </c>
      <c r="AC19" s="33">
        <v>6.8</v>
      </c>
      <c r="AD19" s="33">
        <v>4.0999999999999996</v>
      </c>
      <c r="AE19" s="33">
        <v>4.4000000000000004</v>
      </c>
      <c r="AF19" s="33">
        <v>5.4</v>
      </c>
    </row>
    <row r="20" spans="1:32" x14ac:dyDescent="0.3">
      <c r="A20" s="33" t="s">
        <v>150</v>
      </c>
      <c r="B20" s="33">
        <v>4.3</v>
      </c>
      <c r="C20" s="33">
        <v>3.8</v>
      </c>
      <c r="D20" s="33">
        <v>3.1</v>
      </c>
      <c r="E20" s="33">
        <v>4.2</v>
      </c>
      <c r="F20" s="33">
        <v>14.4</v>
      </c>
      <c r="G20" s="33">
        <v>7.5</v>
      </c>
      <c r="H20" s="33"/>
      <c r="I20" s="33"/>
      <c r="J20" s="33"/>
      <c r="K20" s="33" t="s">
        <v>150</v>
      </c>
      <c r="L20" s="33">
        <v>3.5</v>
      </c>
      <c r="M20" s="33">
        <v>4</v>
      </c>
      <c r="N20" s="33">
        <v>4.5</v>
      </c>
      <c r="O20" s="33">
        <v>5.6</v>
      </c>
      <c r="P20" s="33">
        <v>8.1</v>
      </c>
      <c r="Q20" s="33">
        <v>7.1</v>
      </c>
      <c r="R20" s="33">
        <v>9.4</v>
      </c>
      <c r="S20" s="33">
        <v>5.7</v>
      </c>
      <c r="T20" s="33">
        <v>4.0999999999999996</v>
      </c>
      <c r="U20" s="33">
        <v>3.1</v>
      </c>
      <c r="V20" s="31" t="s">
        <v>151</v>
      </c>
      <c r="W20" s="31" t="s">
        <v>120</v>
      </c>
      <c r="X20" s="31">
        <v>7.3</v>
      </c>
      <c r="Y20" s="31">
        <v>5.3</v>
      </c>
      <c r="Z20" s="31">
        <v>7.9</v>
      </c>
      <c r="AA20" s="31">
        <v>8.8000000000000007</v>
      </c>
      <c r="AB20" s="31">
        <v>10.4</v>
      </c>
      <c r="AC20" s="31">
        <v>18.600000000000001</v>
      </c>
      <c r="AD20" s="31">
        <v>14.4</v>
      </c>
      <c r="AE20" s="31">
        <v>12.9</v>
      </c>
      <c r="AF20" s="31">
        <v>12.7</v>
      </c>
    </row>
    <row r="21" spans="1:32" x14ac:dyDescent="0.3">
      <c r="A21" s="31" t="s">
        <v>152</v>
      </c>
      <c r="B21" s="31" t="s">
        <v>120</v>
      </c>
      <c r="C21" s="31" t="s">
        <v>120</v>
      </c>
      <c r="D21" s="31" t="s">
        <v>120</v>
      </c>
      <c r="E21" s="31" t="s">
        <v>120</v>
      </c>
      <c r="F21" s="31" t="s">
        <v>120</v>
      </c>
      <c r="G21" s="31">
        <v>8.4</v>
      </c>
      <c r="H21" s="31" t="s">
        <v>120</v>
      </c>
      <c r="I21" s="31" t="s">
        <v>120</v>
      </c>
      <c r="J21" s="31" t="s">
        <v>120</v>
      </c>
      <c r="K21" s="31" t="s">
        <v>152</v>
      </c>
      <c r="L21" s="31" t="s">
        <v>120</v>
      </c>
      <c r="M21" s="31" t="s">
        <v>120</v>
      </c>
      <c r="N21" s="31" t="s">
        <v>120</v>
      </c>
      <c r="O21" s="31" t="s">
        <v>120</v>
      </c>
      <c r="P21" s="31" t="s">
        <v>120</v>
      </c>
      <c r="Q21" s="31" t="s">
        <v>120</v>
      </c>
      <c r="R21" s="31" t="s">
        <v>120</v>
      </c>
      <c r="S21" s="31">
        <v>45.9</v>
      </c>
      <c r="T21" s="31">
        <v>92.2</v>
      </c>
      <c r="U21" s="31" t="s">
        <v>120</v>
      </c>
      <c r="V21" s="33" t="s">
        <v>153</v>
      </c>
      <c r="W21" s="33"/>
      <c r="X21" s="33">
        <v>7.5</v>
      </c>
      <c r="Y21" s="33">
        <v>5.4</v>
      </c>
      <c r="Z21" s="33">
        <v>8.3000000000000007</v>
      </c>
      <c r="AA21" s="33">
        <v>9.3000000000000007</v>
      </c>
      <c r="AB21" s="33">
        <v>11</v>
      </c>
      <c r="AC21" s="33">
        <v>18.899999999999999</v>
      </c>
      <c r="AD21" s="33">
        <v>14.7</v>
      </c>
      <c r="AE21" s="33">
        <v>13.7</v>
      </c>
      <c r="AF21" s="33">
        <v>12.9</v>
      </c>
    </row>
    <row r="22" spans="1:32" x14ac:dyDescent="0.3">
      <c r="A22" s="33" t="s">
        <v>151</v>
      </c>
      <c r="B22" s="33">
        <v>7.4</v>
      </c>
      <c r="C22" s="33">
        <v>4.9000000000000004</v>
      </c>
      <c r="D22" s="33">
        <v>7.7</v>
      </c>
      <c r="E22" s="33">
        <v>10.8</v>
      </c>
      <c r="F22" s="33">
        <v>25.8</v>
      </c>
      <c r="G22" s="33">
        <v>14.3</v>
      </c>
      <c r="H22" s="33"/>
      <c r="I22" s="33"/>
      <c r="J22" s="33"/>
      <c r="K22" s="33" t="s">
        <v>151</v>
      </c>
      <c r="L22" s="33">
        <v>7.5</v>
      </c>
      <c r="M22" s="33">
        <v>5</v>
      </c>
      <c r="N22" s="33">
        <v>9.6</v>
      </c>
      <c r="O22" s="33">
        <v>8.1999999999999993</v>
      </c>
      <c r="P22" s="33">
        <v>12.2</v>
      </c>
      <c r="Q22" s="33">
        <v>14</v>
      </c>
      <c r="R22" s="33">
        <v>24.6</v>
      </c>
      <c r="S22" s="33">
        <v>16.5</v>
      </c>
      <c r="T22" s="33">
        <v>14.3</v>
      </c>
      <c r="U22" s="33">
        <v>10.9</v>
      </c>
      <c r="V22" s="31" t="s">
        <v>154</v>
      </c>
      <c r="W22" s="31">
        <v>6.3</v>
      </c>
      <c r="X22" s="31">
        <v>9</v>
      </c>
      <c r="Y22" s="31">
        <v>7.6</v>
      </c>
      <c r="Z22" s="31">
        <v>53</v>
      </c>
      <c r="AA22" s="31">
        <v>10.7</v>
      </c>
      <c r="AB22" s="31">
        <v>13.6</v>
      </c>
      <c r="AC22" s="31">
        <v>24.5</v>
      </c>
      <c r="AD22" s="31">
        <v>15.8</v>
      </c>
      <c r="AE22" s="31">
        <v>14.6</v>
      </c>
      <c r="AF22" s="31">
        <v>14.3</v>
      </c>
    </row>
    <row r="23" spans="1:32" x14ac:dyDescent="0.3">
      <c r="A23" s="31" t="s">
        <v>153</v>
      </c>
      <c r="B23" s="31">
        <v>7.6</v>
      </c>
      <c r="C23" s="31">
        <v>4.9000000000000004</v>
      </c>
      <c r="D23" s="31">
        <v>7.9</v>
      </c>
      <c r="E23" s="31">
        <v>11.6</v>
      </c>
      <c r="F23" s="31">
        <v>27.3</v>
      </c>
      <c r="G23" s="31">
        <v>14.8</v>
      </c>
      <c r="H23" s="31" t="s">
        <v>120</v>
      </c>
      <c r="I23" s="31" t="s">
        <v>120</v>
      </c>
      <c r="J23" s="31" t="s">
        <v>120</v>
      </c>
      <c r="K23" s="31" t="s">
        <v>153</v>
      </c>
      <c r="L23" s="31">
        <v>7.8</v>
      </c>
      <c r="M23" s="31">
        <v>5.0999999999999996</v>
      </c>
      <c r="N23" s="31">
        <v>11.2</v>
      </c>
      <c r="O23" s="31">
        <v>9.5</v>
      </c>
      <c r="P23" s="31">
        <v>13.5</v>
      </c>
      <c r="Q23" s="31">
        <v>15.4</v>
      </c>
      <c r="R23" s="31">
        <v>26.6</v>
      </c>
      <c r="S23" s="31">
        <v>17</v>
      </c>
      <c r="T23" s="31">
        <v>15.2</v>
      </c>
      <c r="U23" s="31">
        <v>12</v>
      </c>
      <c r="V23" s="33" t="s">
        <v>155</v>
      </c>
      <c r="W23" s="33">
        <v>5.6</v>
      </c>
      <c r="X23" s="33">
        <v>6.9</v>
      </c>
      <c r="Y23" s="33">
        <v>6.5</v>
      </c>
      <c r="Z23" s="33">
        <v>21.1</v>
      </c>
      <c r="AA23" s="33">
        <v>8.1999999999999993</v>
      </c>
      <c r="AB23" s="33">
        <v>11.1</v>
      </c>
      <c r="AC23" s="33">
        <v>20.8</v>
      </c>
      <c r="AD23" s="33">
        <v>13.6</v>
      </c>
      <c r="AE23" s="33">
        <v>12.4</v>
      </c>
      <c r="AF23" s="33">
        <v>12.2</v>
      </c>
    </row>
    <row r="24" spans="1:32" x14ac:dyDescent="0.3">
      <c r="A24" s="33" t="s">
        <v>156</v>
      </c>
      <c r="B24" s="33"/>
      <c r="C24" s="33">
        <v>4.5999999999999996</v>
      </c>
      <c r="D24" s="33">
        <v>4.7</v>
      </c>
      <c r="E24" s="33">
        <v>3</v>
      </c>
      <c r="F24" s="33">
        <v>1.4</v>
      </c>
      <c r="G24" s="33">
        <v>2.7</v>
      </c>
      <c r="H24" s="33"/>
      <c r="I24" s="33"/>
      <c r="J24" s="33"/>
      <c r="K24" s="33" t="s">
        <v>156</v>
      </c>
      <c r="L24" s="33"/>
      <c r="M24" s="33">
        <v>4.8</v>
      </c>
      <c r="N24" s="33">
        <v>0</v>
      </c>
      <c r="O24" s="33">
        <v>7.5</v>
      </c>
      <c r="P24" s="33">
        <v>5.5</v>
      </c>
      <c r="Q24" s="33">
        <v>4.0999999999999996</v>
      </c>
      <c r="R24" s="33">
        <v>2.7</v>
      </c>
      <c r="S24" s="33">
        <v>4.3</v>
      </c>
      <c r="T24" s="33">
        <v>3.9</v>
      </c>
      <c r="U24" s="33">
        <v>3.4</v>
      </c>
      <c r="V24" s="31" t="s">
        <v>157</v>
      </c>
      <c r="W24" s="31">
        <v>1.1000000000000001</v>
      </c>
      <c r="X24" s="31">
        <v>1.6</v>
      </c>
      <c r="Y24" s="31">
        <v>1.3</v>
      </c>
      <c r="Z24" s="31">
        <v>2</v>
      </c>
      <c r="AA24" s="31">
        <v>2</v>
      </c>
      <c r="AB24" s="31">
        <v>3.2</v>
      </c>
      <c r="AC24" s="31">
        <v>5.9</v>
      </c>
      <c r="AD24" s="31">
        <v>4.2</v>
      </c>
      <c r="AE24" s="31">
        <v>3.5</v>
      </c>
      <c r="AF24" s="31">
        <v>3.9</v>
      </c>
    </row>
    <row r="25" spans="1:32" x14ac:dyDescent="0.3">
      <c r="A25" s="31" t="s">
        <v>158</v>
      </c>
      <c r="B25" s="31" t="s">
        <v>120</v>
      </c>
      <c r="C25" s="31">
        <v>83.4</v>
      </c>
      <c r="D25" s="31">
        <v>128.80000000000001</v>
      </c>
      <c r="E25" s="31">
        <v>27.3</v>
      </c>
      <c r="F25" s="31">
        <v>69.2</v>
      </c>
      <c r="G25" s="31">
        <v>75.400000000000006</v>
      </c>
      <c r="H25" s="31" t="s">
        <v>120</v>
      </c>
      <c r="I25" s="31" t="s">
        <v>120</v>
      </c>
      <c r="J25" s="31" t="s">
        <v>120</v>
      </c>
      <c r="K25" s="31" t="s">
        <v>158</v>
      </c>
      <c r="L25" s="31" t="s">
        <v>120</v>
      </c>
      <c r="M25" s="31">
        <v>45.1</v>
      </c>
      <c r="N25" s="31">
        <v>0</v>
      </c>
      <c r="O25" s="31">
        <v>91.6</v>
      </c>
      <c r="P25" s="31">
        <v>114.3</v>
      </c>
      <c r="Q25" s="31">
        <v>83.3</v>
      </c>
      <c r="R25" s="31">
        <v>91.3</v>
      </c>
      <c r="S25" s="31">
        <v>56.7</v>
      </c>
      <c r="T25" s="31">
        <v>83.5</v>
      </c>
      <c r="U25" s="31">
        <v>58.7</v>
      </c>
      <c r="V25" s="33" t="s">
        <v>159</v>
      </c>
      <c r="W25" s="33">
        <v>21.1</v>
      </c>
      <c r="X25" s="33">
        <v>20.399999999999999</v>
      </c>
      <c r="Y25" s="33">
        <v>15.3</v>
      </c>
      <c r="Z25" s="33">
        <v>4.7</v>
      </c>
      <c r="AA25" s="33">
        <v>21.4</v>
      </c>
      <c r="AB25" s="33">
        <v>76.7</v>
      </c>
      <c r="AC25" s="33">
        <v>74.2</v>
      </c>
      <c r="AD25" s="33">
        <v>92.7</v>
      </c>
      <c r="AE25" s="33">
        <v>80.2</v>
      </c>
      <c r="AF25" s="33">
        <v>164</v>
      </c>
    </row>
    <row r="26" spans="1:32" x14ac:dyDescent="0.3">
      <c r="A26" s="33" t="s">
        <v>154</v>
      </c>
      <c r="B26" s="33">
        <v>19.2</v>
      </c>
      <c r="C26" s="33">
        <v>12.6</v>
      </c>
      <c r="D26" s="33">
        <v>49.4</v>
      </c>
      <c r="E26" s="33">
        <v>25.7</v>
      </c>
      <c r="F26" s="33">
        <v>43.1</v>
      </c>
      <c r="G26" s="33">
        <v>22.3</v>
      </c>
      <c r="H26" s="33"/>
      <c r="I26" s="33"/>
      <c r="J26" s="33"/>
      <c r="K26" s="33" t="s">
        <v>154</v>
      </c>
      <c r="L26" s="33">
        <v>6.2</v>
      </c>
      <c r="M26" s="33">
        <v>6.5</v>
      </c>
      <c r="N26" s="33">
        <v>16.600000000000001</v>
      </c>
      <c r="O26" s="33">
        <v>10.3</v>
      </c>
      <c r="P26" s="33">
        <v>15.6</v>
      </c>
      <c r="Q26" s="33">
        <v>16.399999999999999</v>
      </c>
      <c r="R26" s="33">
        <v>28.3</v>
      </c>
      <c r="S26" s="33">
        <v>18.8</v>
      </c>
      <c r="T26" s="33">
        <v>17.600000000000001</v>
      </c>
      <c r="U26" s="33">
        <v>13.2</v>
      </c>
      <c r="V26" s="37" t="s">
        <v>160</v>
      </c>
      <c r="W26" s="33"/>
      <c r="X26" s="33"/>
      <c r="Y26" s="33"/>
      <c r="Z26" s="33"/>
      <c r="AA26" s="33"/>
      <c r="AB26" s="33"/>
      <c r="AC26" s="33"/>
      <c r="AD26" s="33"/>
      <c r="AE26" s="33"/>
    </row>
    <row r="27" spans="1:32" x14ac:dyDescent="0.3">
      <c r="A27" s="31" t="s">
        <v>155</v>
      </c>
      <c r="B27" s="31">
        <v>7.9</v>
      </c>
      <c r="C27" s="31">
        <v>7</v>
      </c>
      <c r="D27" s="31">
        <v>7.4</v>
      </c>
      <c r="E27" s="31">
        <v>12.1</v>
      </c>
      <c r="F27" s="31">
        <v>32.799999999999997</v>
      </c>
      <c r="G27" s="31">
        <v>20.399999999999999</v>
      </c>
      <c r="H27" s="31" t="s">
        <v>120</v>
      </c>
      <c r="I27" s="31" t="s">
        <v>120</v>
      </c>
      <c r="J27" s="31" t="s">
        <v>120</v>
      </c>
      <c r="K27" s="31" t="s">
        <v>155</v>
      </c>
      <c r="L27" s="31">
        <v>5.3</v>
      </c>
      <c r="M27" s="31">
        <v>5.3</v>
      </c>
      <c r="N27" s="31">
        <v>9.4</v>
      </c>
      <c r="O27" s="31">
        <v>8.1999999999999993</v>
      </c>
      <c r="P27" s="31">
        <v>12.6</v>
      </c>
      <c r="Q27" s="31">
        <v>13.3</v>
      </c>
      <c r="R27" s="31">
        <v>23.4</v>
      </c>
      <c r="S27" s="31">
        <v>14.9</v>
      </c>
      <c r="T27" s="31">
        <v>12.5</v>
      </c>
      <c r="U27" s="31">
        <v>9.3000000000000007</v>
      </c>
    </row>
    <row r="28" spans="1:32" x14ac:dyDescent="0.3">
      <c r="A28" s="33" t="s">
        <v>157</v>
      </c>
      <c r="B28" s="33">
        <v>1</v>
      </c>
      <c r="C28" s="33">
        <v>1</v>
      </c>
      <c r="D28" s="33">
        <v>1.1000000000000001</v>
      </c>
      <c r="E28" s="33">
        <v>1.5</v>
      </c>
      <c r="F28" s="33">
        <v>4.0999999999999996</v>
      </c>
      <c r="G28" s="33">
        <v>2.2999999999999998</v>
      </c>
      <c r="H28" s="33"/>
      <c r="I28" s="33"/>
      <c r="J28" s="33"/>
      <c r="K28" s="33" t="s">
        <v>157</v>
      </c>
      <c r="L28" s="33">
        <v>1.4</v>
      </c>
      <c r="M28" s="33">
        <v>1.4</v>
      </c>
      <c r="N28" s="33">
        <v>1.3</v>
      </c>
      <c r="O28" s="33">
        <v>1.9</v>
      </c>
      <c r="P28" s="33">
        <v>3.3</v>
      </c>
      <c r="Q28" s="33">
        <v>3</v>
      </c>
      <c r="R28" s="33">
        <v>5.4</v>
      </c>
      <c r="S28" s="33">
        <v>3.8</v>
      </c>
      <c r="T28" s="33">
        <v>3.5</v>
      </c>
      <c r="U28" s="33">
        <v>2.6</v>
      </c>
    </row>
    <row r="29" spans="1:32" x14ac:dyDescent="0.3">
      <c r="A29" s="31" t="s">
        <v>159</v>
      </c>
      <c r="B29" s="31">
        <v>4.5</v>
      </c>
      <c r="C29" s="31">
        <v>9.3000000000000007</v>
      </c>
      <c r="D29" s="31">
        <v>2.7</v>
      </c>
      <c r="E29" s="31">
        <v>9.9</v>
      </c>
      <c r="F29" s="31">
        <v>148.80000000000001</v>
      </c>
      <c r="G29" s="31" t="s">
        <v>120</v>
      </c>
      <c r="H29" s="31" t="s">
        <v>120</v>
      </c>
      <c r="I29" s="31" t="s">
        <v>120</v>
      </c>
      <c r="J29" s="31" t="s">
        <v>120</v>
      </c>
      <c r="K29" s="31" t="s">
        <v>159</v>
      </c>
      <c r="L29" s="31">
        <v>46.4</v>
      </c>
      <c r="M29" s="31">
        <v>37.9</v>
      </c>
      <c r="N29" s="31">
        <v>10.4</v>
      </c>
      <c r="O29" s="31">
        <v>35.6</v>
      </c>
      <c r="P29" s="31">
        <v>45.1</v>
      </c>
      <c r="Q29" s="31">
        <v>112</v>
      </c>
      <c r="R29" s="31">
        <v>169</v>
      </c>
      <c r="S29" s="31">
        <v>314.5</v>
      </c>
      <c r="T29" s="31">
        <v>93</v>
      </c>
      <c r="U29" s="31">
        <v>69.7</v>
      </c>
    </row>
    <row r="30" spans="1:32" x14ac:dyDescent="0.3">
      <c r="A30" s="37" t="s">
        <v>160</v>
      </c>
      <c r="B30" s="33"/>
      <c r="C30" s="33"/>
      <c r="D30" s="33"/>
      <c r="E30" s="33"/>
      <c r="F30" s="33"/>
      <c r="G30" s="33"/>
      <c r="H30" s="33"/>
      <c r="I30" s="33"/>
      <c r="K30" s="37" t="s">
        <v>160</v>
      </c>
      <c r="L30" s="33"/>
      <c r="M30" s="33"/>
      <c r="N30" s="33"/>
      <c r="O30" s="33"/>
      <c r="P30" s="33"/>
      <c r="Q30" s="33"/>
      <c r="R30" s="33"/>
      <c r="S30" s="33"/>
      <c r="T30" s="33"/>
    </row>
    <row r="34" spans="1:3" x14ac:dyDescent="0.3">
      <c r="A34" s="38"/>
      <c r="B34" s="38"/>
      <c r="C34" s="3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CF12-7C7E-4464-89A5-ACF080011C86}">
  <dimension ref="A1:J1527"/>
  <sheetViews>
    <sheetView topLeftCell="E1" zoomScale="90" zoomScaleNormal="90" workbookViewId="0">
      <selection activeCell="E22" sqref="E22"/>
    </sheetView>
  </sheetViews>
  <sheetFormatPr defaultRowHeight="14.4" x14ac:dyDescent="0.3"/>
  <cols>
    <col min="1" max="1" width="10.109375" bestFit="1" customWidth="1"/>
    <col min="2" max="2" width="30.88671875" bestFit="1" customWidth="1"/>
    <col min="3" max="3" width="30.88671875" customWidth="1"/>
    <col min="4" max="4" width="57.88671875" bestFit="1" customWidth="1"/>
    <col min="5" max="5" width="57.88671875" customWidth="1"/>
    <col min="6" max="6" width="21.88671875" bestFit="1" customWidth="1"/>
    <col min="7" max="7" width="21.88671875" customWidth="1"/>
    <col min="8" max="8" width="20.5546875" bestFit="1" customWidth="1"/>
    <col min="9" max="9" width="16.88671875" bestFit="1" customWidth="1"/>
  </cols>
  <sheetData>
    <row r="1" spans="1:10" x14ac:dyDescent="0.3">
      <c r="A1" s="1" t="s">
        <v>80</v>
      </c>
      <c r="B1" s="1" t="s">
        <v>81</v>
      </c>
      <c r="C1" s="1" t="s">
        <v>82</v>
      </c>
      <c r="D1" s="1" t="s">
        <v>83</v>
      </c>
      <c r="E1" s="1" t="s">
        <v>84</v>
      </c>
      <c r="F1" s="1" t="s">
        <v>0</v>
      </c>
      <c r="G1" s="1" t="s">
        <v>85</v>
      </c>
      <c r="H1" s="1" t="s">
        <v>86</v>
      </c>
      <c r="I1" s="1" t="s">
        <v>87</v>
      </c>
      <c r="J1" s="1"/>
    </row>
    <row r="2" spans="1:10" x14ac:dyDescent="0.3">
      <c r="A2" s="101">
        <v>42446</v>
      </c>
      <c r="B2" s="3">
        <f>'Raw data'!B2</f>
        <v>84.269210000000001</v>
      </c>
      <c r="C2" s="3"/>
      <c r="D2" s="3">
        <f>'Raw data'!C2</f>
        <v>88.9</v>
      </c>
      <c r="E2" s="3"/>
      <c r="F2" s="3">
        <f>'Raw data'!D2</f>
        <v>36.700000000000003</v>
      </c>
      <c r="G2" s="3"/>
      <c r="H2" s="62">
        <f>'Raw data'!E2</f>
        <v>1390.8555696712499</v>
      </c>
    </row>
    <row r="3" spans="1:10" x14ac:dyDescent="0.3">
      <c r="A3" s="101">
        <v>42447</v>
      </c>
      <c r="B3" s="3">
        <f>'Raw data'!B3</f>
        <v>87.292000000000002</v>
      </c>
      <c r="C3" s="3">
        <f>(B3-B2)/B2</f>
        <v>3.5870634126034889E-2</v>
      </c>
      <c r="D3" s="3">
        <f>'Raw data'!C3</f>
        <v>89.7</v>
      </c>
      <c r="E3" s="3">
        <f>(D3-D2)/D2</f>
        <v>8.998875140607392E-3</v>
      </c>
      <c r="F3" s="3">
        <f>'Raw data'!D3</f>
        <v>38</v>
      </c>
      <c r="G3" s="3">
        <f>(F3-F2)/F2</f>
        <v>3.5422343324250601E-2</v>
      </c>
      <c r="H3" s="62">
        <f>'Raw data'!E3</f>
        <v>1391.3784941981701</v>
      </c>
      <c r="I3" s="67">
        <f>(H3-H2)/H2</f>
        <v>3.7597327740059998E-4</v>
      </c>
    </row>
    <row r="4" spans="1:10" x14ac:dyDescent="0.3">
      <c r="A4" s="101">
        <v>42450</v>
      </c>
      <c r="B4" s="3">
        <f>'Raw data'!B4</f>
        <v>88.324160000000006</v>
      </c>
      <c r="C4" s="3">
        <f t="shared" ref="C4:C67" si="0">(B4-B3)/B3</f>
        <v>1.182422215094172E-2</v>
      </c>
      <c r="D4" s="3">
        <f>'Raw data'!C4</f>
        <v>92.65</v>
      </c>
      <c r="E4" s="3">
        <f t="shared" ref="E4:E67" si="1">(D4-D3)/D3</f>
        <v>3.2887402452619875E-2</v>
      </c>
      <c r="F4" s="3">
        <f>'Raw data'!D4</f>
        <v>37.700000000000003</v>
      </c>
      <c r="G4" s="3">
        <f>(F4-F3)/F3</f>
        <v>-7.8947368421051888E-3</v>
      </c>
      <c r="H4" s="62">
        <f>'Raw data'!E4</f>
        <v>1377.5610423709099</v>
      </c>
      <c r="I4" s="67">
        <f t="shared" ref="I4:I67" si="2">(H4-H3)/H3</f>
        <v>-9.9307642635535435E-3</v>
      </c>
    </row>
    <row r="5" spans="1:10" x14ac:dyDescent="0.3">
      <c r="A5" s="101">
        <v>42451</v>
      </c>
      <c r="B5" s="3">
        <f>'Raw data'!B5</f>
        <v>85.964920000000006</v>
      </c>
      <c r="C5" s="3">
        <f t="shared" si="0"/>
        <v>-2.6711151286352451E-2</v>
      </c>
      <c r="D5" s="3">
        <f>'Raw data'!C5</f>
        <v>91.7</v>
      </c>
      <c r="E5" s="3">
        <f t="shared" si="1"/>
        <v>-1.0253642741500301E-2</v>
      </c>
      <c r="F5" s="3">
        <f>'Raw data'!D5</f>
        <v>37.299999999999997</v>
      </c>
      <c r="G5" s="3">
        <f>(F5-F4)/F4</f>
        <v>-1.0610079575596967E-2</v>
      </c>
      <c r="H5" s="62">
        <f>'Raw data'!E5</f>
        <v>1382.4381868743801</v>
      </c>
      <c r="I5" s="67">
        <f t="shared" si="2"/>
        <v>3.5404198822842335E-3</v>
      </c>
    </row>
    <row r="6" spans="1:10" x14ac:dyDescent="0.3">
      <c r="A6" s="101">
        <v>42452</v>
      </c>
      <c r="B6" s="3">
        <f>'Raw data'!B6</f>
        <v>85.596279999999993</v>
      </c>
      <c r="C6" s="3">
        <f t="shared" si="0"/>
        <v>-4.2882608394216315E-3</v>
      </c>
      <c r="D6" s="3">
        <f>'Raw data'!C6</f>
        <v>92.1</v>
      </c>
      <c r="E6" s="3">
        <f t="shared" si="1"/>
        <v>4.3620501635767877E-3</v>
      </c>
      <c r="F6" s="3">
        <f>'Raw data'!D6</f>
        <v>38</v>
      </c>
      <c r="G6" s="3">
        <f t="shared" ref="G6:G67" si="3">(F6-F5)/F5</f>
        <v>1.876675603217166E-2</v>
      </c>
      <c r="H6" s="62">
        <f>'Raw data'!E6</f>
        <v>1368.2058474339799</v>
      </c>
      <c r="I6" s="67">
        <f t="shared" si="2"/>
        <v>-1.0295100045361725E-2</v>
      </c>
    </row>
    <row r="7" spans="1:10" x14ac:dyDescent="0.3">
      <c r="A7" s="101">
        <v>42453</v>
      </c>
      <c r="B7" s="3">
        <f>'Raw data'!B7</f>
        <v>86.99709</v>
      </c>
      <c r="C7" s="3">
        <f t="shared" si="0"/>
        <v>1.6365314006636818E-2</v>
      </c>
      <c r="D7" s="3">
        <f>'Raw data'!C7</f>
        <v>92</v>
      </c>
      <c r="E7" s="3">
        <f t="shared" si="1"/>
        <v>-1.0857763300759426E-3</v>
      </c>
      <c r="F7" s="3">
        <f>'Raw data'!D7</f>
        <v>37.700000000000003</v>
      </c>
      <c r="G7" s="3">
        <f t="shared" si="3"/>
        <v>-7.8947368421051888E-3</v>
      </c>
      <c r="H7" s="62">
        <f>'Raw data'!E7</f>
        <v>1345.3405200811001</v>
      </c>
      <c r="I7" s="67">
        <f t="shared" si="2"/>
        <v>-1.671190588445658E-2</v>
      </c>
    </row>
    <row r="8" spans="1:10" x14ac:dyDescent="0.3">
      <c r="A8" s="101">
        <v>42458</v>
      </c>
      <c r="B8" s="3">
        <f>'Raw data'!B8</f>
        <v>86.333550000000002</v>
      </c>
      <c r="C8" s="3">
        <f t="shared" si="0"/>
        <v>-7.6271516667971032E-3</v>
      </c>
      <c r="D8" s="3">
        <f>'Raw data'!C8</f>
        <v>92.55</v>
      </c>
      <c r="E8" s="3">
        <f t="shared" si="1"/>
        <v>5.9782608695651863E-3</v>
      </c>
      <c r="F8" s="3">
        <f>'Raw data'!D8</f>
        <v>37.5</v>
      </c>
      <c r="G8" s="3">
        <f t="shared" si="3"/>
        <v>-5.3050397877984837E-3</v>
      </c>
      <c r="H8" s="62">
        <f>'Raw data'!E8</f>
        <v>1348.69978032994</v>
      </c>
      <c r="I8" s="67">
        <f t="shared" si="2"/>
        <v>2.4969590960045342E-3</v>
      </c>
    </row>
    <row r="9" spans="1:10" x14ac:dyDescent="0.3">
      <c r="A9" s="101">
        <v>42459</v>
      </c>
      <c r="B9" s="3">
        <f>'Raw data'!B9</f>
        <v>90.683400000000006</v>
      </c>
      <c r="C9" s="3">
        <f t="shared" si="0"/>
        <v>5.038423648743743E-2</v>
      </c>
      <c r="D9" s="3">
        <f>'Raw data'!C9</f>
        <v>93.05</v>
      </c>
      <c r="E9" s="3">
        <f t="shared" si="1"/>
        <v>5.4024851431658562E-3</v>
      </c>
      <c r="F9" s="3">
        <f>'Raw data'!D9</f>
        <v>37</v>
      </c>
      <c r="G9" s="3">
        <f t="shared" si="3"/>
        <v>-1.3333333333333334E-2</v>
      </c>
      <c r="H9" s="62">
        <f>'Raw data'!E9</f>
        <v>1376.8245028568199</v>
      </c>
      <c r="I9" s="67">
        <f t="shared" si="2"/>
        <v>2.0853212061767771E-2</v>
      </c>
    </row>
    <row r="10" spans="1:10" x14ac:dyDescent="0.3">
      <c r="A10" s="101">
        <v>42460</v>
      </c>
      <c r="B10" s="3">
        <f>'Raw data'!B10</f>
        <v>92.895189999999999</v>
      </c>
      <c r="C10" s="3">
        <f t="shared" si="0"/>
        <v>2.4390241212834909E-2</v>
      </c>
      <c r="D10" s="3">
        <f>'Raw data'!C10</f>
        <v>92.15</v>
      </c>
      <c r="E10" s="3">
        <f t="shared" si="1"/>
        <v>-9.6722192369692803E-3</v>
      </c>
      <c r="F10" s="3">
        <f>'Raw data'!D10</f>
        <v>37.1</v>
      </c>
      <c r="G10" s="3">
        <f t="shared" si="3"/>
        <v>2.702702702702741E-3</v>
      </c>
      <c r="H10" s="62">
        <f>'Raw data'!E10</f>
        <v>1365.7018498274199</v>
      </c>
      <c r="I10" s="67">
        <f t="shared" si="2"/>
        <v>-8.0784827741816247E-3</v>
      </c>
    </row>
    <row r="11" spans="1:10" x14ac:dyDescent="0.3">
      <c r="A11" s="101">
        <v>42461</v>
      </c>
      <c r="B11" s="3">
        <f>'Raw data'!B11</f>
        <v>93.411280000000005</v>
      </c>
      <c r="C11" s="3">
        <f t="shared" si="0"/>
        <v>5.5556159581567734E-3</v>
      </c>
      <c r="D11" s="3">
        <f>'Raw data'!C11</f>
        <v>91.1</v>
      </c>
      <c r="E11" s="3">
        <f t="shared" si="1"/>
        <v>-1.1394465545306688E-2</v>
      </c>
      <c r="F11" s="3">
        <f>'Raw data'!D11</f>
        <v>37.4</v>
      </c>
      <c r="G11" s="3">
        <f t="shared" si="3"/>
        <v>8.0862533692721596E-3</v>
      </c>
      <c r="H11" s="62">
        <f>'Raw data'!E11</f>
        <v>1358.2212371339201</v>
      </c>
      <c r="I11" s="67">
        <f t="shared" si="2"/>
        <v>-5.4774859494003646E-3</v>
      </c>
    </row>
    <row r="12" spans="1:10" x14ac:dyDescent="0.3">
      <c r="A12" s="101">
        <v>42464</v>
      </c>
      <c r="B12" s="3">
        <f>'Raw data'!B12</f>
        <v>92.30538</v>
      </c>
      <c r="C12" s="3">
        <f t="shared" si="0"/>
        <v>-1.1839041280667661E-2</v>
      </c>
      <c r="D12" s="3">
        <f>'Raw data'!C12</f>
        <v>90.65</v>
      </c>
      <c r="E12" s="3">
        <f t="shared" si="1"/>
        <v>-4.9396267837539922E-3</v>
      </c>
      <c r="F12" s="3">
        <f>'Raw data'!D12</f>
        <v>38</v>
      </c>
      <c r="G12" s="3">
        <f t="shared" si="3"/>
        <v>1.6042780748663141E-2</v>
      </c>
      <c r="H12" s="62">
        <f>'Raw data'!E12</f>
        <v>1361.8571655599601</v>
      </c>
      <c r="I12" s="67">
        <f t="shared" si="2"/>
        <v>2.6769780405675402E-3</v>
      </c>
    </row>
    <row r="13" spans="1:10" x14ac:dyDescent="0.3">
      <c r="A13" s="101">
        <v>42465</v>
      </c>
      <c r="B13" s="3">
        <f>'Raw data'!B13</f>
        <v>89.798680000000004</v>
      </c>
      <c r="C13" s="3">
        <f t="shared" si="0"/>
        <v>-2.7156596939419946E-2</v>
      </c>
      <c r="D13" s="3">
        <f>'Raw data'!C13</f>
        <v>90.4</v>
      </c>
      <c r="E13" s="3">
        <f t="shared" si="1"/>
        <v>-2.7578599007170436E-3</v>
      </c>
      <c r="F13" s="3">
        <f>'Raw data'!D13</f>
        <v>37.200000000000003</v>
      </c>
      <c r="G13" s="3">
        <f t="shared" si="3"/>
        <v>-2.1052631578947295E-2</v>
      </c>
      <c r="H13" s="62">
        <f>'Raw data'!E13</f>
        <v>1333.8456856016101</v>
      </c>
      <c r="I13" s="67">
        <f t="shared" si="2"/>
        <v>-2.0568588738035864E-2</v>
      </c>
    </row>
    <row r="14" spans="1:10" x14ac:dyDescent="0.3">
      <c r="A14" s="101">
        <v>42466</v>
      </c>
      <c r="B14" s="3">
        <f>'Raw data'!B14</f>
        <v>92.157920000000004</v>
      </c>
      <c r="C14" s="3">
        <f t="shared" si="0"/>
        <v>2.627254654522761E-2</v>
      </c>
      <c r="D14" s="3">
        <f>'Raw data'!C14</f>
        <v>92.15</v>
      </c>
      <c r="E14" s="3">
        <f t="shared" si="1"/>
        <v>1.9358407079646017E-2</v>
      </c>
      <c r="F14" s="3">
        <f>'Raw data'!D14</f>
        <v>36.4</v>
      </c>
      <c r="G14" s="3">
        <f t="shared" si="3"/>
        <v>-2.1505376344086134E-2</v>
      </c>
      <c r="H14" s="62">
        <f>'Raw data'!E14</f>
        <v>1349.0173660902999</v>
      </c>
      <c r="I14" s="67">
        <f t="shared" si="2"/>
        <v>1.1374389595785135E-2</v>
      </c>
    </row>
    <row r="15" spans="1:10" x14ac:dyDescent="0.3">
      <c r="A15" s="101">
        <v>42467</v>
      </c>
      <c r="B15" s="3">
        <f>'Raw data'!B15</f>
        <v>89.94614</v>
      </c>
      <c r="C15" s="3">
        <f t="shared" si="0"/>
        <v>-2.399989062253146E-2</v>
      </c>
      <c r="D15" s="3">
        <f>'Raw data'!C15</f>
        <v>91.6</v>
      </c>
      <c r="E15" s="3">
        <f t="shared" si="1"/>
        <v>-5.968529571351181E-3</v>
      </c>
      <c r="F15" s="3">
        <f>'Raw data'!D15</f>
        <v>35.799999999999997</v>
      </c>
      <c r="G15" s="3">
        <f t="shared" si="3"/>
        <v>-1.6483516483516522E-2</v>
      </c>
      <c r="H15" s="62">
        <f>'Raw data'!E15</f>
        <v>1330.84182959539</v>
      </c>
      <c r="I15" s="67">
        <f t="shared" si="2"/>
        <v>-1.3473167174701362E-2</v>
      </c>
    </row>
    <row r="16" spans="1:10" x14ac:dyDescent="0.3">
      <c r="A16" s="101">
        <v>42468</v>
      </c>
      <c r="B16" s="3">
        <f>'Raw data'!B16</f>
        <v>91.641846000000001</v>
      </c>
      <c r="C16" s="3">
        <f t="shared" si="0"/>
        <v>1.8852459927685628E-2</v>
      </c>
      <c r="D16" s="3">
        <f>'Raw data'!C16</f>
        <v>93.1</v>
      </c>
      <c r="E16" s="3">
        <f t="shared" si="1"/>
        <v>1.6375545851528384E-2</v>
      </c>
      <c r="F16" s="3">
        <f>'Raw data'!D16</f>
        <v>35.799999999999997</v>
      </c>
      <c r="G16" s="3">
        <f t="shared" si="3"/>
        <v>0</v>
      </c>
      <c r="H16" s="62">
        <f>'Raw data'!E16</f>
        <v>1364.94488252667</v>
      </c>
      <c r="I16" s="67">
        <f t="shared" si="2"/>
        <v>2.5625173610336692E-2</v>
      </c>
    </row>
    <row r="17" spans="1:9" x14ac:dyDescent="0.3">
      <c r="A17" s="101">
        <v>42471</v>
      </c>
      <c r="B17" s="3">
        <f>'Raw data'!B17</f>
        <v>91.494384999999994</v>
      </c>
      <c r="C17" s="3">
        <f t="shared" si="0"/>
        <v>-1.6091011523273653E-3</v>
      </c>
      <c r="D17" s="3">
        <f>'Raw data'!C17</f>
        <v>92.75</v>
      </c>
      <c r="E17" s="3">
        <f t="shared" si="1"/>
        <v>-3.7593984962405406E-3</v>
      </c>
      <c r="F17" s="3">
        <f>'Raw data'!D17</f>
        <v>35.4</v>
      </c>
      <c r="G17" s="3">
        <f t="shared" si="3"/>
        <v>-1.117318435754186E-2</v>
      </c>
      <c r="H17" s="62">
        <f>'Raw data'!E17</f>
        <v>1368.61512974934</v>
      </c>
      <c r="I17" s="67">
        <f t="shared" si="2"/>
        <v>2.6889343809077212E-3</v>
      </c>
    </row>
    <row r="18" spans="1:9" x14ac:dyDescent="0.3">
      <c r="A18" s="101">
        <v>42472</v>
      </c>
      <c r="B18" s="3">
        <f>'Raw data'!B18</f>
        <v>92.379109999999997</v>
      </c>
      <c r="C18" s="3">
        <f t="shared" si="0"/>
        <v>9.6697190762034535E-3</v>
      </c>
      <c r="D18" s="3">
        <f>'Raw data'!C18</f>
        <v>93.3</v>
      </c>
      <c r="E18" s="3">
        <f t="shared" si="1"/>
        <v>5.9299191374662767E-3</v>
      </c>
      <c r="F18" s="3">
        <f>'Raw data'!D18</f>
        <v>34.700000000000003</v>
      </c>
      <c r="G18" s="3">
        <f t="shared" si="3"/>
        <v>-1.9774011299434908E-2</v>
      </c>
      <c r="H18" s="62">
        <f>'Raw data'!E18</f>
        <v>1366.6005386803799</v>
      </c>
      <c r="I18" s="67">
        <f t="shared" si="2"/>
        <v>-1.4719923995937512E-3</v>
      </c>
    </row>
    <row r="19" spans="1:9" x14ac:dyDescent="0.3">
      <c r="A19" s="101">
        <v>42473</v>
      </c>
      <c r="B19" s="3">
        <f>'Raw data'!B19</f>
        <v>92.379109999999997</v>
      </c>
      <c r="C19" s="3">
        <f t="shared" si="0"/>
        <v>0</v>
      </c>
      <c r="D19" s="3">
        <f>'Raw data'!C19</f>
        <v>93.5</v>
      </c>
      <c r="E19" s="3">
        <f t="shared" si="1"/>
        <v>2.1436227224008878E-3</v>
      </c>
      <c r="F19" s="3">
        <f>'Raw data'!D19</f>
        <v>35.4</v>
      </c>
      <c r="G19" s="3">
        <f t="shared" si="3"/>
        <v>2.0172910662824083E-2</v>
      </c>
      <c r="H19" s="62">
        <f>'Raw data'!E19</f>
        <v>1392.59050014523</v>
      </c>
      <c r="I19" s="67">
        <f t="shared" si="2"/>
        <v>1.9017965183846994E-2</v>
      </c>
    </row>
    <row r="20" spans="1:9" x14ac:dyDescent="0.3">
      <c r="A20" s="101">
        <v>42474</v>
      </c>
      <c r="B20" s="3">
        <f>'Raw data'!B20</f>
        <v>92.157920000000004</v>
      </c>
      <c r="C20" s="3">
        <f t="shared" si="0"/>
        <v>-2.3943724939544547E-3</v>
      </c>
      <c r="D20" s="3">
        <f>'Raw data'!C20</f>
        <v>93.5</v>
      </c>
      <c r="E20" s="3">
        <f t="shared" si="1"/>
        <v>0</v>
      </c>
      <c r="F20" s="3">
        <f>'Raw data'!D20</f>
        <v>35.6</v>
      </c>
      <c r="G20" s="3">
        <f t="shared" si="3"/>
        <v>5.6497175141243744E-3</v>
      </c>
      <c r="H20" s="62">
        <f>'Raw data'!E20</f>
        <v>1384.1108189342301</v>
      </c>
      <c r="I20" s="67">
        <f t="shared" si="2"/>
        <v>-6.0891419337669736E-3</v>
      </c>
    </row>
    <row r="21" spans="1:9" x14ac:dyDescent="0.3">
      <c r="A21" s="101">
        <v>42475</v>
      </c>
      <c r="B21" s="3">
        <f>'Raw data'!B21</f>
        <v>93.706183999999993</v>
      </c>
      <c r="C21" s="3">
        <f t="shared" si="0"/>
        <v>1.6800118752680063E-2</v>
      </c>
      <c r="D21" s="3">
        <f>'Raw data'!C21</f>
        <v>93.5</v>
      </c>
      <c r="E21" s="3">
        <f t="shared" si="1"/>
        <v>0</v>
      </c>
      <c r="F21" s="3">
        <f>'Raw data'!D21</f>
        <v>35.1</v>
      </c>
      <c r="G21" s="3">
        <f t="shared" si="3"/>
        <v>-1.4044943820224719E-2</v>
      </c>
      <c r="H21" s="62">
        <f>'Raw data'!E21</f>
        <v>1381.3337027263101</v>
      </c>
      <c r="I21" s="67">
        <f t="shared" si="2"/>
        <v>-2.0064261979097927E-3</v>
      </c>
    </row>
    <row r="22" spans="1:9" x14ac:dyDescent="0.3">
      <c r="A22" s="101">
        <v>42478</v>
      </c>
      <c r="B22" s="3">
        <f>'Raw data'!B22</f>
        <v>93.927369999999996</v>
      </c>
      <c r="C22" s="3">
        <f t="shared" si="0"/>
        <v>2.3604205246475839E-3</v>
      </c>
      <c r="D22" s="3">
        <f>'Raw data'!C22</f>
        <v>94.6</v>
      </c>
      <c r="E22" s="3">
        <f t="shared" si="1"/>
        <v>1.176470588235288E-2</v>
      </c>
      <c r="F22" s="3">
        <f>'Raw data'!D22</f>
        <v>34.700000000000003</v>
      </c>
      <c r="G22" s="3">
        <f t="shared" si="3"/>
        <v>-1.1396011396011355E-2</v>
      </c>
      <c r="H22" s="62">
        <f>'Raw data'!E22</f>
        <v>1381.88774028991</v>
      </c>
      <c r="I22" s="67">
        <f t="shared" si="2"/>
        <v>4.0108886252929649E-4</v>
      </c>
    </row>
    <row r="23" spans="1:9" x14ac:dyDescent="0.3">
      <c r="A23" s="101">
        <v>42479</v>
      </c>
      <c r="B23" s="3">
        <f>'Raw data'!B23</f>
        <v>95.475623999999996</v>
      </c>
      <c r="C23" s="3">
        <f t="shared" si="0"/>
        <v>1.6483523386207875E-2</v>
      </c>
      <c r="D23" s="3">
        <f>'Raw data'!C23</f>
        <v>96</v>
      </c>
      <c r="E23" s="3">
        <f t="shared" si="1"/>
        <v>1.4799154334038117E-2</v>
      </c>
      <c r="F23" s="3">
        <f>'Raw data'!D23</f>
        <v>34.4</v>
      </c>
      <c r="G23" s="3">
        <f t="shared" si="3"/>
        <v>-8.6455331412104968E-3</v>
      </c>
      <c r="H23" s="62">
        <f>'Raw data'!E23</f>
        <v>1410.86647668961</v>
      </c>
      <c r="I23" s="67">
        <f t="shared" si="2"/>
        <v>2.0970398357843784E-2</v>
      </c>
    </row>
    <row r="24" spans="1:9" x14ac:dyDescent="0.3">
      <c r="A24" s="101">
        <v>42480</v>
      </c>
      <c r="B24" s="3">
        <f>'Raw data'!B24</f>
        <v>86.112365999999994</v>
      </c>
      <c r="C24" s="3">
        <f t="shared" si="0"/>
        <v>-9.8069618272408482E-2</v>
      </c>
      <c r="D24" s="3">
        <f>'Raw data'!C24</f>
        <v>93.15</v>
      </c>
      <c r="E24" s="3">
        <f t="shared" si="1"/>
        <v>-2.968749999999994E-2</v>
      </c>
      <c r="F24" s="3">
        <f>'Raw data'!D24</f>
        <v>34.700000000000003</v>
      </c>
      <c r="G24" s="3">
        <f t="shared" si="3"/>
        <v>8.7209302325582643E-3</v>
      </c>
      <c r="H24" s="62">
        <f>'Raw data'!E24</f>
        <v>1419.6709642088599</v>
      </c>
      <c r="I24" s="67">
        <f t="shared" si="2"/>
        <v>6.2404824728052163E-3</v>
      </c>
    </row>
    <row r="25" spans="1:9" x14ac:dyDescent="0.3">
      <c r="A25" s="101">
        <v>42481</v>
      </c>
      <c r="B25" s="3">
        <f>'Raw data'!B25</f>
        <v>83.015860000000004</v>
      </c>
      <c r="C25" s="3">
        <f t="shared" si="0"/>
        <v>-3.5958900490551976E-2</v>
      </c>
      <c r="D25" s="3">
        <f>'Raw data'!C25</f>
        <v>91.55</v>
      </c>
      <c r="E25" s="3">
        <f t="shared" si="1"/>
        <v>-1.7176596886741904E-2</v>
      </c>
      <c r="F25" s="3">
        <f>'Raw data'!D25</f>
        <v>35</v>
      </c>
      <c r="G25" s="3">
        <f t="shared" si="3"/>
        <v>8.6455331412102921E-3</v>
      </c>
      <c r="H25" s="62">
        <f>'Raw data'!E25</f>
        <v>1409.4898201184999</v>
      </c>
      <c r="I25" s="67">
        <f t="shared" si="2"/>
        <v>-7.171481524265496E-3</v>
      </c>
    </row>
    <row r="26" spans="1:9" x14ac:dyDescent="0.3">
      <c r="A26" s="101">
        <v>42482</v>
      </c>
      <c r="B26" s="3">
        <f>'Raw data'!B26</f>
        <v>83.679400000000001</v>
      </c>
      <c r="C26" s="3">
        <f t="shared" si="0"/>
        <v>7.9929305074957664E-3</v>
      </c>
      <c r="D26" s="3">
        <f>'Raw data'!C26</f>
        <v>88.7</v>
      </c>
      <c r="E26" s="3">
        <f t="shared" si="1"/>
        <v>-3.1130529765155592E-2</v>
      </c>
      <c r="F26" s="3">
        <f>'Raw data'!D26</f>
        <v>34.700000000000003</v>
      </c>
      <c r="G26" s="3">
        <f t="shared" si="3"/>
        <v>-8.5714285714284903E-3</v>
      </c>
      <c r="H26" s="62">
        <f>'Raw data'!E26</f>
        <v>1396.3730345634399</v>
      </c>
      <c r="I26" s="67">
        <f t="shared" si="2"/>
        <v>-9.3060519968546068E-3</v>
      </c>
    </row>
    <row r="27" spans="1:9" x14ac:dyDescent="0.3">
      <c r="A27" s="101">
        <v>42485</v>
      </c>
      <c r="B27" s="3">
        <f>'Raw data'!B27</f>
        <v>83.310770000000005</v>
      </c>
      <c r="C27" s="3">
        <f t="shared" si="0"/>
        <v>-4.4052658121353167E-3</v>
      </c>
      <c r="D27" s="3">
        <f>'Raw data'!C27</f>
        <v>92.3</v>
      </c>
      <c r="E27" s="3">
        <f t="shared" si="1"/>
        <v>4.0586245772266001E-2</v>
      </c>
      <c r="F27" s="3">
        <f>'Raw data'!D27</f>
        <v>34</v>
      </c>
      <c r="G27" s="3">
        <f t="shared" si="3"/>
        <v>-2.0172910662824287E-2</v>
      </c>
      <c r="H27" s="62">
        <f>'Raw data'!E27</f>
        <v>1389.5714292509399</v>
      </c>
      <c r="I27" s="67">
        <f t="shared" si="2"/>
        <v>-4.8709085209644081E-3</v>
      </c>
    </row>
    <row r="28" spans="1:9" x14ac:dyDescent="0.3">
      <c r="A28" s="101">
        <v>42486</v>
      </c>
      <c r="B28" s="3">
        <f>'Raw data'!B28</f>
        <v>82.720955000000004</v>
      </c>
      <c r="C28" s="3">
        <f t="shared" si="0"/>
        <v>-7.0796968987323185E-3</v>
      </c>
      <c r="D28" s="3">
        <f>'Raw data'!C28</f>
        <v>93.15</v>
      </c>
      <c r="E28" s="3">
        <f t="shared" si="1"/>
        <v>9.2091007583966263E-3</v>
      </c>
      <c r="F28" s="3">
        <f>'Raw data'!D28</f>
        <v>34</v>
      </c>
      <c r="G28" s="3">
        <f t="shared" si="3"/>
        <v>0</v>
      </c>
      <c r="H28" s="62">
        <f>'Raw data'!E28</f>
        <v>1389.79682852872</v>
      </c>
      <c r="I28" s="67">
        <f t="shared" si="2"/>
        <v>1.6220776639137851E-4</v>
      </c>
    </row>
    <row r="29" spans="1:9" x14ac:dyDescent="0.3">
      <c r="A29" s="101">
        <v>42487</v>
      </c>
      <c r="B29" s="3">
        <f>'Raw data'!B29</f>
        <v>82.352320000000006</v>
      </c>
      <c r="C29" s="3">
        <f t="shared" si="0"/>
        <v>-4.4563677970110181E-3</v>
      </c>
      <c r="D29" s="3">
        <f>'Raw data'!C29</f>
        <v>97.45</v>
      </c>
      <c r="E29" s="3">
        <f t="shared" si="1"/>
        <v>4.6162104133118595E-2</v>
      </c>
      <c r="F29" s="3">
        <f>'Raw data'!D29</f>
        <v>34.799999999999997</v>
      </c>
      <c r="G29" s="3">
        <f t="shared" si="3"/>
        <v>2.3529411764705799E-2</v>
      </c>
      <c r="H29" s="62">
        <f>'Raw data'!E29</f>
        <v>1386.7781336671101</v>
      </c>
      <c r="I29" s="67">
        <f t="shared" si="2"/>
        <v>-2.1720404016215672E-3</v>
      </c>
    </row>
    <row r="30" spans="1:9" x14ac:dyDescent="0.3">
      <c r="A30" s="101">
        <v>42488</v>
      </c>
      <c r="B30" s="3">
        <f>'Raw data'!B30</f>
        <v>82.131150000000005</v>
      </c>
      <c r="C30" s="3">
        <f t="shared" si="0"/>
        <v>-2.6856559718050534E-3</v>
      </c>
      <c r="D30" s="3">
        <f>'Raw data'!C30</f>
        <v>95.25</v>
      </c>
      <c r="E30" s="3">
        <f t="shared" si="1"/>
        <v>-2.2575679835813267E-2</v>
      </c>
      <c r="F30" s="3">
        <f>'Raw data'!D30</f>
        <v>35.700000000000003</v>
      </c>
      <c r="G30" s="3">
        <f t="shared" si="3"/>
        <v>2.5862068965517408E-2</v>
      </c>
      <c r="H30" s="62">
        <f>'Raw data'!E30</f>
        <v>1389.61227189335</v>
      </c>
      <c r="I30" s="67">
        <f t="shared" si="2"/>
        <v>2.0436854010277114E-3</v>
      </c>
    </row>
    <row r="31" spans="1:9" x14ac:dyDescent="0.3">
      <c r="A31" s="101">
        <v>42489</v>
      </c>
      <c r="B31" s="3">
        <f>'Raw data'!B31</f>
        <v>80.066800000000001</v>
      </c>
      <c r="C31" s="3">
        <f t="shared" si="0"/>
        <v>-2.513479964666274E-2</v>
      </c>
      <c r="D31" s="3">
        <f>'Raw data'!C31</f>
        <v>90.6</v>
      </c>
      <c r="E31" s="3">
        <f t="shared" si="1"/>
        <v>-4.8818897637795337E-2</v>
      </c>
      <c r="F31" s="3">
        <f>'Raw data'!D31</f>
        <v>36.200000000000003</v>
      </c>
      <c r="G31" s="3">
        <f t="shared" si="3"/>
        <v>1.4005602240896357E-2</v>
      </c>
      <c r="H31" s="62">
        <f>'Raw data'!E31</f>
        <v>1360.7105690006299</v>
      </c>
      <c r="I31" s="67">
        <f t="shared" si="2"/>
        <v>-2.0798393535587777E-2</v>
      </c>
    </row>
    <row r="32" spans="1:9" x14ac:dyDescent="0.3">
      <c r="A32" s="101">
        <v>42492</v>
      </c>
      <c r="B32" s="3">
        <f>'Raw data'!B32</f>
        <v>82.057429999999997</v>
      </c>
      <c r="C32" s="3">
        <f t="shared" si="0"/>
        <v>2.4862115133863171E-2</v>
      </c>
      <c r="D32" s="3">
        <f>'Raw data'!C32</f>
        <v>92.85</v>
      </c>
      <c r="E32" s="3">
        <f t="shared" si="1"/>
        <v>2.4834437086092717E-2</v>
      </c>
      <c r="F32" s="3">
        <f>'Raw data'!D32</f>
        <v>36.799999999999997</v>
      </c>
      <c r="G32" s="3">
        <f t="shared" si="3"/>
        <v>1.6574585635358959E-2</v>
      </c>
      <c r="H32" s="62">
        <f>'Raw data'!E32</f>
        <v>1352.9144806910101</v>
      </c>
      <c r="I32" s="67">
        <f t="shared" si="2"/>
        <v>-5.7294243810758413E-3</v>
      </c>
    </row>
    <row r="33" spans="1:9" x14ac:dyDescent="0.3">
      <c r="A33" s="101">
        <v>42493</v>
      </c>
      <c r="B33" s="3">
        <f>'Raw data'!B33</f>
        <v>83.753129999999999</v>
      </c>
      <c r="C33" s="3">
        <f t="shared" si="0"/>
        <v>2.0664795375629024E-2</v>
      </c>
      <c r="D33" s="3">
        <f>'Raw data'!C33</f>
        <v>93.35</v>
      </c>
      <c r="E33" s="3">
        <f t="shared" si="1"/>
        <v>5.3850296176628978E-3</v>
      </c>
      <c r="F33" s="3">
        <f>'Raw data'!D33</f>
        <v>36.700000000000003</v>
      </c>
      <c r="G33" s="3">
        <f t="shared" si="3"/>
        <v>-2.7173913043476716E-3</v>
      </c>
      <c r="H33" s="62">
        <f>'Raw data'!E33</f>
        <v>1335.3897955724999</v>
      </c>
      <c r="I33" s="67">
        <f t="shared" si="2"/>
        <v>-1.2953283720904041E-2</v>
      </c>
    </row>
    <row r="34" spans="1:9" x14ac:dyDescent="0.3">
      <c r="A34" s="101">
        <v>42494</v>
      </c>
      <c r="B34" s="3">
        <f>'Raw data'!B34</f>
        <v>82.426050000000004</v>
      </c>
      <c r="C34" s="3">
        <f t="shared" si="0"/>
        <v>-1.5845139160769219E-2</v>
      </c>
      <c r="D34" s="3">
        <f>'Raw data'!C34</f>
        <v>93.85</v>
      </c>
      <c r="E34" s="3">
        <f t="shared" si="1"/>
        <v>5.3561863952865567E-3</v>
      </c>
      <c r="F34" s="3">
        <f>'Raw data'!D34</f>
        <v>36.6</v>
      </c>
      <c r="G34" s="3">
        <f t="shared" si="3"/>
        <v>-2.724795640327014E-3</v>
      </c>
      <c r="H34" s="62">
        <f>'Raw data'!E34</f>
        <v>1319.1698424766</v>
      </c>
      <c r="I34" s="67">
        <f t="shared" si="2"/>
        <v>-1.2146231122685917E-2</v>
      </c>
    </row>
    <row r="35" spans="1:9" x14ac:dyDescent="0.3">
      <c r="A35" s="101">
        <v>42496</v>
      </c>
      <c r="B35" s="3">
        <f>'Raw data'!B35</f>
        <v>83.679400000000001</v>
      </c>
      <c r="C35" s="3">
        <f t="shared" si="0"/>
        <v>1.5205751094465857E-2</v>
      </c>
      <c r="D35" s="3">
        <f>'Raw data'!C35</f>
        <v>93.3</v>
      </c>
      <c r="E35" s="3">
        <f t="shared" si="1"/>
        <v>-5.8604155567394478E-3</v>
      </c>
      <c r="F35" s="3">
        <f>'Raw data'!D35</f>
        <v>36.1</v>
      </c>
      <c r="G35" s="3">
        <f t="shared" si="3"/>
        <v>-1.3661202185792349E-2</v>
      </c>
      <c r="H35" s="62">
        <f>'Raw data'!E35</f>
        <v>1309.1714009884099</v>
      </c>
      <c r="I35" s="67">
        <f t="shared" si="2"/>
        <v>-7.5793435888582075E-3</v>
      </c>
    </row>
    <row r="36" spans="1:9" x14ac:dyDescent="0.3">
      <c r="A36" s="101">
        <v>42499</v>
      </c>
      <c r="B36" s="3">
        <f>'Raw data'!B36</f>
        <v>83.015860000000004</v>
      </c>
      <c r="C36" s="3">
        <f t="shared" si="0"/>
        <v>-7.9295501640785845E-3</v>
      </c>
      <c r="D36" s="3">
        <f>'Raw data'!C36</f>
        <v>95.6</v>
      </c>
      <c r="E36" s="3">
        <f t="shared" si="1"/>
        <v>2.4651661307609832E-2</v>
      </c>
      <c r="F36" s="3">
        <f>'Raw data'!D36</f>
        <v>36.700000000000003</v>
      </c>
      <c r="G36" s="3">
        <f t="shared" si="3"/>
        <v>1.6620498614958488E-2</v>
      </c>
      <c r="H36" s="62">
        <f>'Raw data'!E36</f>
        <v>1328.19992032449</v>
      </c>
      <c r="I36" s="67">
        <f t="shared" si="2"/>
        <v>1.4534780794717757E-2</v>
      </c>
    </row>
    <row r="37" spans="1:9" x14ac:dyDescent="0.3">
      <c r="A37" s="101">
        <v>42500</v>
      </c>
      <c r="B37" s="3">
        <f>'Raw data'!B37</f>
        <v>83.605675000000005</v>
      </c>
      <c r="C37" s="3">
        <f t="shared" si="0"/>
        <v>7.104847194259043E-3</v>
      </c>
      <c r="D37" s="3">
        <f>'Raw data'!C37</f>
        <v>95.45</v>
      </c>
      <c r="E37" s="3">
        <f t="shared" si="1"/>
        <v>-1.5690376569036765E-3</v>
      </c>
      <c r="F37" s="3">
        <f>'Raw data'!D37</f>
        <v>37</v>
      </c>
      <c r="G37" s="3">
        <f t="shared" si="3"/>
        <v>8.1743869209808476E-3</v>
      </c>
      <c r="H37" s="62">
        <f>'Raw data'!E37</f>
        <v>1332.57877687737</v>
      </c>
      <c r="I37" s="67">
        <f t="shared" si="2"/>
        <v>3.2968354280658754E-3</v>
      </c>
    </row>
    <row r="38" spans="1:9" x14ac:dyDescent="0.3">
      <c r="A38" s="101">
        <v>42501</v>
      </c>
      <c r="B38" s="3">
        <f>'Raw data'!B38</f>
        <v>82.720955000000004</v>
      </c>
      <c r="C38" s="3">
        <f t="shared" si="0"/>
        <v>-1.0582056780236526E-2</v>
      </c>
      <c r="D38" s="3">
        <f>'Raw data'!C38</f>
        <v>95.05</v>
      </c>
      <c r="E38" s="3">
        <f t="shared" si="1"/>
        <v>-4.1906757464641765E-3</v>
      </c>
      <c r="F38" s="3">
        <f>'Raw data'!D38</f>
        <v>37.9</v>
      </c>
      <c r="G38" s="3">
        <f t="shared" si="3"/>
        <v>2.4324324324324288E-2</v>
      </c>
      <c r="H38" s="62">
        <f>'Raw data'!E38</f>
        <v>1326.13200710817</v>
      </c>
      <c r="I38" s="67">
        <f t="shared" si="2"/>
        <v>-4.8378151303795731E-3</v>
      </c>
    </row>
    <row r="39" spans="1:9" x14ac:dyDescent="0.3">
      <c r="A39" s="101">
        <v>42502</v>
      </c>
      <c r="B39" s="3">
        <f>'Raw data'!B39</f>
        <v>82.426050000000004</v>
      </c>
      <c r="C39" s="3">
        <f t="shared" si="0"/>
        <v>-3.5650579711029684E-3</v>
      </c>
      <c r="D39" s="3">
        <f>'Raw data'!C39</f>
        <v>95.35</v>
      </c>
      <c r="E39" s="3">
        <f t="shared" si="1"/>
        <v>3.156233561283505E-3</v>
      </c>
      <c r="F39" s="3">
        <f>'Raw data'!D39</f>
        <v>38.799999999999997</v>
      </c>
      <c r="G39" s="3">
        <f t="shared" si="3"/>
        <v>2.3746701846965663E-2</v>
      </c>
      <c r="H39" s="62">
        <f>'Raw data'!E39</f>
        <v>1312.2789895441899</v>
      </c>
      <c r="I39" s="67">
        <f t="shared" si="2"/>
        <v>-1.0446182951415719E-2</v>
      </c>
    </row>
    <row r="40" spans="1:9" x14ac:dyDescent="0.3">
      <c r="A40" s="101">
        <v>42503</v>
      </c>
      <c r="B40" s="3">
        <f>'Raw data'!B40</f>
        <v>83.384500000000003</v>
      </c>
      <c r="C40" s="3">
        <f t="shared" si="0"/>
        <v>1.1627998672749685E-2</v>
      </c>
      <c r="D40" s="3">
        <f>'Raw data'!C40</f>
        <v>95.65</v>
      </c>
      <c r="E40" s="3">
        <f t="shared" si="1"/>
        <v>3.1463030938648283E-3</v>
      </c>
      <c r="F40" s="3">
        <f>'Raw data'!D40</f>
        <v>39.6</v>
      </c>
      <c r="G40" s="3">
        <f t="shared" si="3"/>
        <v>2.0618556701031038E-2</v>
      </c>
      <c r="H40" s="62">
        <f>'Raw data'!E40</f>
        <v>1323.1805536527199</v>
      </c>
      <c r="I40" s="67">
        <f t="shared" si="2"/>
        <v>8.3073524725992796E-3</v>
      </c>
    </row>
    <row r="41" spans="1:9" x14ac:dyDescent="0.3">
      <c r="A41" s="101">
        <v>42506</v>
      </c>
      <c r="B41" s="3">
        <f>'Raw data'!B41</f>
        <v>81.61506</v>
      </c>
      <c r="C41" s="3">
        <f t="shared" si="0"/>
        <v>-2.1220250766029694E-2</v>
      </c>
      <c r="D41" s="3">
        <f>'Raw data'!C41</f>
        <v>95.45</v>
      </c>
      <c r="E41" s="3">
        <f t="shared" si="1"/>
        <v>-2.0909566126503169E-3</v>
      </c>
      <c r="F41" s="3">
        <f>'Raw data'!D41</f>
        <v>38.5</v>
      </c>
      <c r="G41" s="3">
        <f t="shared" si="3"/>
        <v>-2.7777777777777814E-2</v>
      </c>
      <c r="H41" s="62">
        <f>'Raw data'!E41</f>
        <v>1336.1444043669401</v>
      </c>
      <c r="I41" s="67">
        <f t="shared" si="2"/>
        <v>9.7974918679334042E-3</v>
      </c>
    </row>
    <row r="42" spans="1:9" x14ac:dyDescent="0.3">
      <c r="A42" s="101">
        <v>42507</v>
      </c>
      <c r="B42" s="3">
        <f>'Raw data'!B42</f>
        <v>82.20487</v>
      </c>
      <c r="C42" s="3">
        <f t="shared" si="0"/>
        <v>7.226729968709206E-3</v>
      </c>
      <c r="D42" s="3">
        <f>'Raw data'!C42</f>
        <v>94.95</v>
      </c>
      <c r="E42" s="3">
        <f t="shared" si="1"/>
        <v>-5.2383446830801469E-3</v>
      </c>
      <c r="F42" s="3">
        <f>'Raw data'!D42</f>
        <v>37.6</v>
      </c>
      <c r="G42" s="3">
        <f t="shared" si="3"/>
        <v>-2.3376623376623339E-2</v>
      </c>
      <c r="H42" s="62">
        <f>'Raw data'!E42</f>
        <v>1331.7053260472001</v>
      </c>
      <c r="I42" s="67">
        <f t="shared" si="2"/>
        <v>-3.3223043147370267E-3</v>
      </c>
    </row>
    <row r="43" spans="1:9" x14ac:dyDescent="0.3">
      <c r="A43" s="101">
        <v>42508</v>
      </c>
      <c r="B43" s="3">
        <f>'Raw data'!B43</f>
        <v>81.172713999999999</v>
      </c>
      <c r="C43" s="3">
        <f t="shared" si="0"/>
        <v>-1.2555898452244989E-2</v>
      </c>
      <c r="D43" s="3">
        <f>'Raw data'!C43</f>
        <v>92.9</v>
      </c>
      <c r="E43" s="3">
        <f t="shared" si="1"/>
        <v>-2.1590310689836724E-2</v>
      </c>
      <c r="F43" s="3">
        <f>'Raw data'!D43</f>
        <v>36.4</v>
      </c>
      <c r="G43" s="3">
        <f t="shared" si="3"/>
        <v>-3.191489361702135E-2</v>
      </c>
      <c r="H43" s="62">
        <f>'Raw data'!E43</f>
        <v>1340.9253670773601</v>
      </c>
      <c r="I43" s="67">
        <f t="shared" si="2"/>
        <v>6.9234843848880344E-3</v>
      </c>
    </row>
    <row r="44" spans="1:9" x14ac:dyDescent="0.3">
      <c r="A44" s="101">
        <v>42509</v>
      </c>
      <c r="B44" s="3">
        <f>'Raw data'!B44</f>
        <v>81.025260000000003</v>
      </c>
      <c r="C44" s="3">
        <f t="shared" si="0"/>
        <v>-1.8165463828152427E-3</v>
      </c>
      <c r="D44" s="3">
        <f>'Raw data'!C44</f>
        <v>93.35</v>
      </c>
      <c r="E44" s="3">
        <f t="shared" si="1"/>
        <v>4.8439181916037528E-3</v>
      </c>
      <c r="F44" s="3">
        <f>'Raw data'!D44</f>
        <v>36.6</v>
      </c>
      <c r="G44" s="3">
        <f t="shared" si="3"/>
        <v>5.494505494505573E-3</v>
      </c>
      <c r="H44" s="62">
        <f>'Raw data'!E44</f>
        <v>1321.7980739693601</v>
      </c>
      <c r="I44" s="67">
        <f t="shared" si="2"/>
        <v>-1.4264248837121537E-2</v>
      </c>
    </row>
    <row r="45" spans="1:9" x14ac:dyDescent="0.3">
      <c r="A45" s="101">
        <v>42510</v>
      </c>
      <c r="B45" s="3">
        <f>'Raw data'!B45</f>
        <v>82.794685000000001</v>
      </c>
      <c r="C45" s="3">
        <f t="shared" si="0"/>
        <v>2.183794288349088E-2</v>
      </c>
      <c r="D45" s="3">
        <f>'Raw data'!C45</f>
        <v>93.8</v>
      </c>
      <c r="E45" s="3">
        <f t="shared" si="1"/>
        <v>4.8205677557579315E-3</v>
      </c>
      <c r="F45" s="3">
        <f>'Raw data'!D45</f>
        <v>36.5</v>
      </c>
      <c r="G45" s="3">
        <f t="shared" si="3"/>
        <v>-2.7322404371585085E-3</v>
      </c>
      <c r="H45" s="62">
        <f>'Raw data'!E45</f>
        <v>1342.6809752274701</v>
      </c>
      <c r="I45" s="67">
        <f t="shared" si="2"/>
        <v>1.5798858894837571E-2</v>
      </c>
    </row>
    <row r="46" spans="1:9" x14ac:dyDescent="0.3">
      <c r="A46" s="101">
        <v>42513</v>
      </c>
      <c r="B46" s="3">
        <f>'Raw data'!B46</f>
        <v>82.426050000000004</v>
      </c>
      <c r="C46" s="3">
        <f t="shared" si="0"/>
        <v>-4.4523993297395552E-3</v>
      </c>
      <c r="D46" s="3">
        <f>'Raw data'!C46</f>
        <v>94.35</v>
      </c>
      <c r="E46" s="3">
        <f t="shared" si="1"/>
        <v>5.8635394456289678E-3</v>
      </c>
      <c r="F46" s="3">
        <f>'Raw data'!D46</f>
        <v>36</v>
      </c>
      <c r="G46" s="3">
        <f t="shared" si="3"/>
        <v>-1.3698630136986301E-2</v>
      </c>
      <c r="H46" s="62">
        <f>'Raw data'!E46</f>
        <v>1338.96818231477</v>
      </c>
      <c r="I46" s="67">
        <f t="shared" si="2"/>
        <v>-2.7652085500586036E-3</v>
      </c>
    </row>
    <row r="47" spans="1:9" x14ac:dyDescent="0.3">
      <c r="A47" s="101">
        <v>42514</v>
      </c>
      <c r="B47" s="3">
        <f>'Raw data'!B47</f>
        <v>82.647229999999993</v>
      </c>
      <c r="C47" s="3">
        <f t="shared" si="0"/>
        <v>2.6833749767214334E-3</v>
      </c>
      <c r="D47" s="3">
        <f>'Raw data'!C47</f>
        <v>93.8</v>
      </c>
      <c r="E47" s="3">
        <f t="shared" si="1"/>
        <v>-5.8293587705352109E-3</v>
      </c>
      <c r="F47" s="3">
        <f>'Raw data'!D47</f>
        <v>36.1</v>
      </c>
      <c r="G47" s="3">
        <f t="shared" si="3"/>
        <v>2.7777777777778173E-3</v>
      </c>
      <c r="H47" s="62">
        <f>'Raw data'!E47</f>
        <v>1357.09779951461</v>
      </c>
      <c r="I47" s="67">
        <f t="shared" si="2"/>
        <v>1.3539991046312951E-2</v>
      </c>
    </row>
    <row r="48" spans="1:9" x14ac:dyDescent="0.3">
      <c r="A48" s="101">
        <v>42515</v>
      </c>
      <c r="B48" s="3">
        <f>'Raw data'!B48</f>
        <v>84.048029999999997</v>
      </c>
      <c r="C48" s="3">
        <f t="shared" si="0"/>
        <v>1.6949146390024251E-2</v>
      </c>
      <c r="D48" s="3">
        <f>'Raw data'!C48</f>
        <v>94.15</v>
      </c>
      <c r="E48" s="3">
        <f t="shared" si="1"/>
        <v>3.7313432835821806E-3</v>
      </c>
      <c r="F48" s="3">
        <f>'Raw data'!D48</f>
        <v>36.5</v>
      </c>
      <c r="G48" s="3">
        <f t="shared" si="3"/>
        <v>1.1080332409972259E-2</v>
      </c>
      <c r="H48" s="62">
        <f>'Raw data'!E48</f>
        <v>1367.0671831229999</v>
      </c>
      <c r="I48" s="67">
        <f t="shared" si="2"/>
        <v>7.3461054995120588E-3</v>
      </c>
    </row>
    <row r="49" spans="1:9" x14ac:dyDescent="0.3">
      <c r="A49" s="101">
        <v>42516</v>
      </c>
      <c r="B49" s="3">
        <f>'Raw data'!B49</f>
        <v>84.055719999999994</v>
      </c>
      <c r="C49" s="3">
        <f t="shared" si="0"/>
        <v>9.1495303340204928E-5</v>
      </c>
      <c r="D49" s="3">
        <f>'Raw data'!C49</f>
        <v>94.85</v>
      </c>
      <c r="E49" s="3">
        <f t="shared" si="1"/>
        <v>7.4349442379180947E-3</v>
      </c>
      <c r="F49" s="3">
        <f>'Raw data'!D49</f>
        <v>36.4</v>
      </c>
      <c r="G49" s="3">
        <f t="shared" si="3"/>
        <v>-2.7397260273972993E-3</v>
      </c>
      <c r="H49" s="62">
        <f>'Raw data'!E49</f>
        <v>1376.1473530266201</v>
      </c>
      <c r="I49" s="67">
        <f t="shared" si="2"/>
        <v>6.6420802252577672E-3</v>
      </c>
    </row>
    <row r="50" spans="1:9" x14ac:dyDescent="0.3">
      <c r="A50" s="101">
        <v>42517</v>
      </c>
      <c r="B50" s="3">
        <f>'Raw data'!B50</f>
        <v>82.904269999999997</v>
      </c>
      <c r="C50" s="3">
        <f t="shared" si="0"/>
        <v>-1.3698651323193676E-2</v>
      </c>
      <c r="D50" s="3">
        <f>'Raw data'!C50</f>
        <v>94.5</v>
      </c>
      <c r="E50" s="3">
        <f t="shared" si="1"/>
        <v>-3.6900369003689442E-3</v>
      </c>
      <c r="F50" s="3">
        <f>'Raw data'!D50</f>
        <v>36.5</v>
      </c>
      <c r="G50" s="3">
        <f t="shared" si="3"/>
        <v>2.7472527472527865E-3</v>
      </c>
      <c r="H50" s="62">
        <f>'Raw data'!E50</f>
        <v>1376.4985452343899</v>
      </c>
      <c r="I50" s="67">
        <f t="shared" si="2"/>
        <v>2.5519956638177965E-4</v>
      </c>
    </row>
    <row r="51" spans="1:9" x14ac:dyDescent="0.3">
      <c r="A51" s="101">
        <v>42520</v>
      </c>
      <c r="B51" s="3">
        <f>'Raw data'!B51</f>
        <v>82.827500000000001</v>
      </c>
      <c r="C51" s="3">
        <f t="shared" si="0"/>
        <v>-9.2600779187846695E-4</v>
      </c>
      <c r="D51" s="3">
        <f>'Raw data'!C51</f>
        <v>94.25</v>
      </c>
      <c r="E51" s="3">
        <f t="shared" si="1"/>
        <v>-2.6455026455026454E-3</v>
      </c>
      <c r="F51" s="3">
        <f>'Raw data'!D51</f>
        <v>36.299999999999997</v>
      </c>
      <c r="G51" s="3">
        <f t="shared" si="3"/>
        <v>-5.4794520547945987E-3</v>
      </c>
      <c r="H51" s="62">
        <f>'Raw data'!E51</f>
        <v>1379.80495507097</v>
      </c>
      <c r="I51" s="67">
        <f t="shared" si="2"/>
        <v>2.4020438292705008E-3</v>
      </c>
    </row>
    <row r="52" spans="1:9" x14ac:dyDescent="0.3">
      <c r="A52" s="101">
        <v>42521</v>
      </c>
      <c r="B52" s="3">
        <f>'Raw data'!B52</f>
        <v>84.439539999999994</v>
      </c>
      <c r="C52" s="3">
        <f t="shared" si="0"/>
        <v>1.9462618091817249E-2</v>
      </c>
      <c r="D52" s="3">
        <f>'Raw data'!C52</f>
        <v>95.3</v>
      </c>
      <c r="E52" s="3">
        <f t="shared" si="1"/>
        <v>1.1140583554376627E-2</v>
      </c>
      <c r="F52" s="3">
        <f>'Raw data'!D52</f>
        <v>36.1</v>
      </c>
      <c r="G52" s="3">
        <f t="shared" si="3"/>
        <v>-5.50964187327812E-3</v>
      </c>
      <c r="H52" s="62">
        <f>'Raw data'!E52</f>
        <v>1369.47854859633</v>
      </c>
      <c r="I52" s="67">
        <f t="shared" si="2"/>
        <v>-7.4839610023786415E-3</v>
      </c>
    </row>
    <row r="53" spans="1:9" x14ac:dyDescent="0.3">
      <c r="A53" s="101">
        <v>42522</v>
      </c>
      <c r="B53" s="3">
        <f>'Raw data'!B53</f>
        <v>83.441604999999996</v>
      </c>
      <c r="C53" s="3">
        <f t="shared" si="0"/>
        <v>-1.1818337712403435E-2</v>
      </c>
      <c r="D53" s="3">
        <f>'Raw data'!C53</f>
        <v>95</v>
      </c>
      <c r="E53" s="3">
        <f t="shared" si="1"/>
        <v>-3.1479538300104633E-3</v>
      </c>
      <c r="F53" s="3">
        <f>'Raw data'!D53</f>
        <v>35.6</v>
      </c>
      <c r="G53" s="3">
        <f t="shared" si="3"/>
        <v>-1.3850415512465374E-2</v>
      </c>
      <c r="H53" s="62">
        <f>'Raw data'!E53</f>
        <v>1356.75356174282</v>
      </c>
      <c r="I53" s="67">
        <f t="shared" si="2"/>
        <v>-9.2918482487752037E-3</v>
      </c>
    </row>
    <row r="54" spans="1:9" x14ac:dyDescent="0.3">
      <c r="A54" s="101">
        <v>42523</v>
      </c>
      <c r="B54" s="3">
        <f>'Raw data'!B54</f>
        <v>82.981020000000001</v>
      </c>
      <c r="C54" s="3">
        <f t="shared" si="0"/>
        <v>-5.5198482819211678E-3</v>
      </c>
      <c r="D54" s="3">
        <f>'Raw data'!C54</f>
        <v>95.35</v>
      </c>
      <c r="E54" s="3">
        <f t="shared" si="1"/>
        <v>3.6842105263157295E-3</v>
      </c>
      <c r="F54" s="3">
        <f>'Raw data'!D54</f>
        <v>35.799999999999997</v>
      </c>
      <c r="G54" s="3">
        <f t="shared" si="3"/>
        <v>5.6179775280897678E-3</v>
      </c>
      <c r="H54" s="62">
        <f>'Raw data'!E54</f>
        <v>1359.1369799051799</v>
      </c>
      <c r="I54" s="67">
        <f t="shared" si="2"/>
        <v>1.7567067664803525E-3</v>
      </c>
    </row>
    <row r="55" spans="1:9" x14ac:dyDescent="0.3">
      <c r="A55" s="101">
        <v>42524</v>
      </c>
      <c r="B55" s="3">
        <f>'Raw data'!B55</f>
        <v>82.290149999999997</v>
      </c>
      <c r="C55" s="3">
        <f t="shared" si="0"/>
        <v>-8.3256388027045693E-3</v>
      </c>
      <c r="D55" s="3">
        <f>'Raw data'!C55</f>
        <v>94.5</v>
      </c>
      <c r="E55" s="3">
        <f t="shared" si="1"/>
        <v>-8.9145254326166157E-3</v>
      </c>
      <c r="F55" s="3">
        <f>'Raw data'!D55</f>
        <v>35</v>
      </c>
      <c r="G55" s="3">
        <f t="shared" si="3"/>
        <v>-2.234636871508372E-2</v>
      </c>
      <c r="H55" s="62">
        <f>'Raw data'!E55</f>
        <v>1345.4383553759101</v>
      </c>
      <c r="I55" s="67">
        <f t="shared" si="2"/>
        <v>-1.007891384886426E-2</v>
      </c>
    </row>
    <row r="56" spans="1:9" x14ac:dyDescent="0.3">
      <c r="A56" s="101">
        <v>42528</v>
      </c>
      <c r="B56" s="3">
        <f>'Raw data'!B56</f>
        <v>82.750749999999996</v>
      </c>
      <c r="C56" s="3">
        <f t="shared" si="0"/>
        <v>5.5972677167315833E-3</v>
      </c>
      <c r="D56" s="3">
        <f>'Raw data'!C56</f>
        <v>96.1</v>
      </c>
      <c r="E56" s="3">
        <f t="shared" si="1"/>
        <v>1.693121693121687E-2</v>
      </c>
      <c r="F56" s="3">
        <f>'Raw data'!D56</f>
        <v>34.6</v>
      </c>
      <c r="G56" s="3">
        <f t="shared" si="3"/>
        <v>-1.1428571428571389E-2</v>
      </c>
      <c r="H56" s="62">
        <f>'Raw data'!E56</f>
        <v>1367.1545975940201</v>
      </c>
      <c r="I56" s="67">
        <f t="shared" si="2"/>
        <v>1.6140644520307695E-2</v>
      </c>
    </row>
    <row r="57" spans="1:9" x14ac:dyDescent="0.3">
      <c r="A57" s="101">
        <v>42529</v>
      </c>
      <c r="B57" s="3">
        <f>'Raw data'!B57</f>
        <v>81.983109999999996</v>
      </c>
      <c r="C57" s="3">
        <f t="shared" si="0"/>
        <v>-9.2765322368679459E-3</v>
      </c>
      <c r="D57" s="3">
        <f>'Raw data'!C57</f>
        <v>95.4</v>
      </c>
      <c r="E57" s="3">
        <f t="shared" si="1"/>
        <v>-7.2840790842870831E-3</v>
      </c>
      <c r="F57" s="3">
        <f>'Raw data'!D57</f>
        <v>34.799999999999997</v>
      </c>
      <c r="G57" s="3">
        <f t="shared" si="3"/>
        <v>5.7803468208091251E-3</v>
      </c>
      <c r="H57" s="62">
        <f>'Raw data'!E57</f>
        <v>1361.48508492515</v>
      </c>
      <c r="I57" s="67">
        <f t="shared" si="2"/>
        <v>-4.1469433514304431E-3</v>
      </c>
    </row>
    <row r="58" spans="1:9" x14ac:dyDescent="0.3">
      <c r="A58" s="101">
        <v>42530</v>
      </c>
      <c r="B58" s="3">
        <f>'Raw data'!B58</f>
        <v>80.754890000000003</v>
      </c>
      <c r="C58" s="3">
        <f t="shared" si="0"/>
        <v>-1.4981378481494459E-2</v>
      </c>
      <c r="D58" s="3">
        <f>'Raw data'!C58</f>
        <v>95.2</v>
      </c>
      <c r="E58" s="3">
        <f t="shared" si="1"/>
        <v>-2.0964360587002392E-3</v>
      </c>
      <c r="F58" s="3">
        <f>'Raw data'!D58</f>
        <v>34.5</v>
      </c>
      <c r="G58" s="3">
        <f t="shared" si="3"/>
        <v>-8.6206896551723321E-3</v>
      </c>
      <c r="H58" s="62">
        <f>'Raw data'!E58</f>
        <v>1343.9994294768601</v>
      </c>
      <c r="I58" s="67">
        <f t="shared" si="2"/>
        <v>-1.2843075287344184E-2</v>
      </c>
    </row>
    <row r="59" spans="1:9" x14ac:dyDescent="0.3">
      <c r="A59" s="101">
        <v>42531</v>
      </c>
      <c r="B59" s="3">
        <f>'Raw data'!B59</f>
        <v>78.221720000000005</v>
      </c>
      <c r="C59" s="3">
        <f t="shared" si="0"/>
        <v>-3.1368626717217969E-2</v>
      </c>
      <c r="D59" s="3">
        <f>'Raw data'!C59</f>
        <v>94.1</v>
      </c>
      <c r="E59" s="3">
        <f t="shared" si="1"/>
        <v>-1.1554621848739585E-2</v>
      </c>
      <c r="F59" s="3">
        <f>'Raw data'!D59</f>
        <v>34</v>
      </c>
      <c r="G59" s="3">
        <f t="shared" si="3"/>
        <v>-1.4492753623188406E-2</v>
      </c>
      <c r="H59" s="62">
        <f>'Raw data'!E59</f>
        <v>1315.0593615359601</v>
      </c>
      <c r="I59" s="67">
        <f t="shared" si="2"/>
        <v>-2.1532797787097779E-2</v>
      </c>
    </row>
    <row r="60" spans="1:9" x14ac:dyDescent="0.3">
      <c r="A60" s="101">
        <v>42534</v>
      </c>
      <c r="B60" s="3">
        <f>'Raw data'!B60</f>
        <v>76.993499999999997</v>
      </c>
      <c r="C60" s="3">
        <f t="shared" si="0"/>
        <v>-1.5701776948908914E-2</v>
      </c>
      <c r="D60" s="3">
        <f>'Raw data'!C60</f>
        <v>91.95</v>
      </c>
      <c r="E60" s="3">
        <f t="shared" si="1"/>
        <v>-2.2848034006376108E-2</v>
      </c>
      <c r="F60" s="3">
        <f>'Raw data'!D60</f>
        <v>33.299999999999997</v>
      </c>
      <c r="G60" s="3">
        <f t="shared" si="3"/>
        <v>-2.058823529411773E-2</v>
      </c>
      <c r="H60" s="62">
        <f>'Raw data'!E60</f>
        <v>1294.5061125043401</v>
      </c>
      <c r="I60" s="67">
        <f t="shared" si="2"/>
        <v>-1.5629141643928729E-2</v>
      </c>
    </row>
    <row r="61" spans="1:9" x14ac:dyDescent="0.3">
      <c r="A61" s="101">
        <v>42535</v>
      </c>
      <c r="B61" s="3">
        <f>'Raw data'!B61</f>
        <v>77.223785000000007</v>
      </c>
      <c r="C61" s="3">
        <f t="shared" si="0"/>
        <v>2.9909667699222556E-3</v>
      </c>
      <c r="D61" s="3">
        <f>'Raw data'!C61</f>
        <v>90.1</v>
      </c>
      <c r="E61" s="3">
        <f t="shared" si="1"/>
        <v>-2.0119630233822822E-2</v>
      </c>
      <c r="F61" s="3">
        <f>'Raw data'!D61</f>
        <v>32.700000000000003</v>
      </c>
      <c r="G61" s="3">
        <f t="shared" si="3"/>
        <v>-1.8018018018017848E-2</v>
      </c>
      <c r="H61" s="62">
        <f>'Raw data'!E61</f>
        <v>1273.9697239480899</v>
      </c>
      <c r="I61" s="67">
        <f t="shared" si="2"/>
        <v>-1.5864265419744224E-2</v>
      </c>
    </row>
    <row r="62" spans="1:9" x14ac:dyDescent="0.3">
      <c r="A62" s="101">
        <v>42536</v>
      </c>
      <c r="B62" s="3">
        <f>'Raw data'!B62</f>
        <v>76.648060000000001</v>
      </c>
      <c r="C62" s="3">
        <f t="shared" si="0"/>
        <v>-7.4552807791020024E-3</v>
      </c>
      <c r="D62" s="3">
        <f>'Raw data'!C62</f>
        <v>89.75</v>
      </c>
      <c r="E62" s="3">
        <f t="shared" si="1"/>
        <v>-3.8845726970032669E-3</v>
      </c>
      <c r="F62" s="3">
        <f>'Raw data'!D62</f>
        <v>33.5</v>
      </c>
      <c r="G62" s="3">
        <f t="shared" si="3"/>
        <v>2.4464831804281256E-2</v>
      </c>
      <c r="H62" s="62">
        <f>'Raw data'!E62</f>
        <v>1304.0864319811501</v>
      </c>
      <c r="I62" s="67">
        <f t="shared" si="2"/>
        <v>2.3640050047443125E-2</v>
      </c>
    </row>
    <row r="63" spans="1:9" x14ac:dyDescent="0.3">
      <c r="A63" s="101">
        <v>42537</v>
      </c>
      <c r="B63" s="3">
        <f>'Raw data'!B63</f>
        <v>73.692689999999999</v>
      </c>
      <c r="C63" s="3">
        <f t="shared" si="0"/>
        <v>-3.8557662124781789E-2</v>
      </c>
      <c r="D63" s="3">
        <f>'Raw data'!C63</f>
        <v>87.2</v>
      </c>
      <c r="E63" s="3">
        <f t="shared" si="1"/>
        <v>-2.8412256267409439E-2</v>
      </c>
      <c r="F63" s="3">
        <f>'Raw data'!D63</f>
        <v>32</v>
      </c>
      <c r="G63" s="3">
        <f t="shared" si="3"/>
        <v>-4.4776119402985072E-2</v>
      </c>
      <c r="H63" s="62">
        <f>'Raw data'!E63</f>
        <v>1278.7124017267499</v>
      </c>
      <c r="I63" s="67">
        <f t="shared" si="2"/>
        <v>-1.9457322484256117E-2</v>
      </c>
    </row>
    <row r="64" spans="1:9" x14ac:dyDescent="0.3">
      <c r="A64" s="101">
        <v>42538</v>
      </c>
      <c r="B64" s="3">
        <f>'Raw data'!B64</f>
        <v>75.611755000000002</v>
      </c>
      <c r="C64" s="3">
        <f t="shared" si="0"/>
        <v>2.6041456757787011E-2</v>
      </c>
      <c r="D64" s="3">
        <f>'Raw data'!C64</f>
        <v>86.15</v>
      </c>
      <c r="E64" s="3">
        <f t="shared" si="1"/>
        <v>-1.2041284403669692E-2</v>
      </c>
      <c r="F64" s="3">
        <f>'Raw data'!D64</f>
        <v>31.8</v>
      </c>
      <c r="G64" s="3">
        <f t="shared" si="3"/>
        <v>-6.2499999999999778E-3</v>
      </c>
      <c r="H64" s="62">
        <f>'Raw data'!E64</f>
        <v>1298.37970751834</v>
      </c>
      <c r="I64" s="67">
        <f t="shared" si="2"/>
        <v>1.5380554505478834E-2</v>
      </c>
    </row>
    <row r="65" spans="1:9" x14ac:dyDescent="0.3">
      <c r="A65" s="101">
        <v>42541</v>
      </c>
      <c r="B65" s="3">
        <f>'Raw data'!B65</f>
        <v>77.761129999999994</v>
      </c>
      <c r="C65" s="3">
        <f t="shared" si="0"/>
        <v>2.8426466228696743E-2</v>
      </c>
      <c r="D65" s="3">
        <f>'Raw data'!C65</f>
        <v>88.2</v>
      </c>
      <c r="E65" s="3">
        <f t="shared" si="1"/>
        <v>2.3795705165409135E-2</v>
      </c>
      <c r="F65" s="3">
        <f>'Raw data'!D65</f>
        <v>32.799999999999997</v>
      </c>
      <c r="G65" s="3">
        <f t="shared" si="3"/>
        <v>3.1446540880503034E-2</v>
      </c>
      <c r="H65" s="62">
        <f>'Raw data'!E65</f>
        <v>1340.28842425425</v>
      </c>
      <c r="I65" s="67">
        <f t="shared" si="2"/>
        <v>3.2277704660073854E-2</v>
      </c>
    </row>
    <row r="66" spans="1:9" x14ac:dyDescent="0.3">
      <c r="A66" s="101">
        <v>42542</v>
      </c>
      <c r="B66" s="3">
        <f>'Raw data'!B66</f>
        <v>76.763210000000001</v>
      </c>
      <c r="C66" s="3">
        <f t="shared" si="0"/>
        <v>-1.2833146843416415E-2</v>
      </c>
      <c r="D66" s="3">
        <f>'Raw data'!C66</f>
        <v>89.6</v>
      </c>
      <c r="E66" s="3">
        <f t="shared" si="1"/>
        <v>1.5873015873015775E-2</v>
      </c>
      <c r="F66" s="3">
        <f>'Raw data'!D66</f>
        <v>32.6</v>
      </c>
      <c r="G66" s="3">
        <f t="shared" si="3"/>
        <v>-6.0975609756096271E-3</v>
      </c>
      <c r="H66" s="62">
        <f>'Raw data'!E66</f>
        <v>1344.58960831434</v>
      </c>
      <c r="I66" s="67">
        <f t="shared" si="2"/>
        <v>3.2091481074181709E-3</v>
      </c>
    </row>
    <row r="67" spans="1:9" x14ac:dyDescent="0.3">
      <c r="A67" s="101">
        <v>42543</v>
      </c>
      <c r="B67" s="3">
        <f>'Raw data'!B67</f>
        <v>77.914659999999998</v>
      </c>
      <c r="C67" s="3">
        <f t="shared" si="0"/>
        <v>1.5000024100086447E-2</v>
      </c>
      <c r="D67" s="3">
        <f>'Raw data'!C67</f>
        <v>88.95</v>
      </c>
      <c r="E67" s="3">
        <f t="shared" si="1"/>
        <v>-7.2544642857141914E-3</v>
      </c>
      <c r="F67" s="3">
        <f>'Raw data'!D67</f>
        <v>32.799999999999997</v>
      </c>
      <c r="G67" s="3">
        <f t="shared" si="3"/>
        <v>6.1349693251532434E-3</v>
      </c>
      <c r="H67" s="62">
        <f>'Raw data'!E67</f>
        <v>1354.5988402246201</v>
      </c>
      <c r="I67" s="67">
        <f t="shared" si="2"/>
        <v>7.4440794785170456E-3</v>
      </c>
    </row>
    <row r="68" spans="1:9" x14ac:dyDescent="0.3">
      <c r="A68" s="101">
        <v>42544</v>
      </c>
      <c r="B68" s="3">
        <f>'Raw data'!B68</f>
        <v>79.142870000000002</v>
      </c>
      <c r="C68" s="3">
        <f t="shared" ref="C68:C131" si="4">(B68-B67)/B67</f>
        <v>1.5763528968746117E-2</v>
      </c>
      <c r="D68" s="3">
        <f>'Raw data'!C68</f>
        <v>89.5</v>
      </c>
      <c r="E68" s="3">
        <f t="shared" ref="E68:E131" si="5">(D68-D67)/D67</f>
        <v>6.1832490163012607E-3</v>
      </c>
      <c r="F68" s="3">
        <f>'Raw data'!D68</f>
        <v>33.299999999999997</v>
      </c>
      <c r="G68" s="3">
        <f t="shared" ref="G68:G131" si="6">(F68-F67)/F67</f>
        <v>1.5243902439024392E-2</v>
      </c>
      <c r="H68" s="62">
        <f>'Raw data'!E68</f>
        <v>1360.7298414898701</v>
      </c>
      <c r="I68" s="67">
        <f t="shared" ref="I68:I131" si="7">(H68-H67)/H67</f>
        <v>4.5260641624596115E-3</v>
      </c>
    </row>
    <row r="69" spans="1:9" x14ac:dyDescent="0.3">
      <c r="A69" s="101">
        <v>42548</v>
      </c>
      <c r="B69" s="3">
        <f>'Raw data'!B69</f>
        <v>72.003900000000002</v>
      </c>
      <c r="C69" s="3">
        <f t="shared" si="4"/>
        <v>-9.020357740375097E-2</v>
      </c>
      <c r="D69" s="3">
        <f>'Raw data'!C69</f>
        <v>83.3</v>
      </c>
      <c r="E69" s="3">
        <f t="shared" si="5"/>
        <v>-6.9273743016759814E-2</v>
      </c>
      <c r="F69" s="3">
        <f>'Raw data'!D69</f>
        <v>30.7</v>
      </c>
      <c r="G69" s="3">
        <f t="shared" si="6"/>
        <v>-7.8078078078078025E-2</v>
      </c>
      <c r="H69" s="62">
        <f>'Raw data'!E69</f>
        <v>1246.09848364705</v>
      </c>
      <c r="I69" s="67">
        <f t="shared" si="7"/>
        <v>-8.4242554508328862E-2</v>
      </c>
    </row>
    <row r="70" spans="1:9" x14ac:dyDescent="0.3">
      <c r="A70" s="101">
        <v>42549</v>
      </c>
      <c r="B70" s="3">
        <f>'Raw data'!B70</f>
        <v>52.966614</v>
      </c>
      <c r="C70" s="3">
        <f t="shared" si="4"/>
        <v>-0.2643924287434431</v>
      </c>
      <c r="D70" s="3">
        <f>'Raw data'!C70</f>
        <v>78.599999999999994</v>
      </c>
      <c r="E70" s="3">
        <f t="shared" si="5"/>
        <v>-5.6422569027611079E-2</v>
      </c>
      <c r="F70" s="3">
        <f>'Raw data'!D70</f>
        <v>30.7</v>
      </c>
      <c r="G70" s="3">
        <f t="shared" si="6"/>
        <v>0</v>
      </c>
      <c r="H70" s="62">
        <f>'Raw data'!E70</f>
        <v>1278.5201804040701</v>
      </c>
      <c r="I70" s="67">
        <f t="shared" si="7"/>
        <v>2.6018566896999232E-2</v>
      </c>
    </row>
    <row r="71" spans="1:9" x14ac:dyDescent="0.3">
      <c r="A71" s="101">
        <v>42550</v>
      </c>
      <c r="B71" s="3">
        <f>'Raw data'!B71</f>
        <v>51.201056999999999</v>
      </c>
      <c r="C71" s="3">
        <f t="shared" si="4"/>
        <v>-3.3333393748748996E-2</v>
      </c>
      <c r="D71" s="3">
        <f>'Raw data'!C71</f>
        <v>79.099999999999994</v>
      </c>
      <c r="E71" s="3">
        <f t="shared" si="5"/>
        <v>6.3613231552162855E-3</v>
      </c>
      <c r="F71" s="3">
        <f>'Raw data'!D71</f>
        <v>31.5</v>
      </c>
      <c r="G71" s="3">
        <f t="shared" si="6"/>
        <v>2.605863192182413E-2</v>
      </c>
      <c r="H71" s="62">
        <f>'Raw data'!E71</f>
        <v>1309.5684996079999</v>
      </c>
      <c r="I71" s="67">
        <f t="shared" si="7"/>
        <v>2.4284574995223917E-2</v>
      </c>
    </row>
    <row r="72" spans="1:9" x14ac:dyDescent="0.3">
      <c r="A72" s="101">
        <v>42551</v>
      </c>
      <c r="B72" s="3">
        <f>'Raw data'!B72</f>
        <v>53.811010000000003</v>
      </c>
      <c r="C72" s="3">
        <f t="shared" si="4"/>
        <v>5.0974592184688777E-2</v>
      </c>
      <c r="D72" s="3">
        <f>'Raw data'!C72</f>
        <v>77.3</v>
      </c>
      <c r="E72" s="3">
        <f t="shared" si="5"/>
        <v>-2.2756005056889978E-2</v>
      </c>
      <c r="F72" s="3">
        <f>'Raw data'!D72</f>
        <v>32.200000000000003</v>
      </c>
      <c r="G72" s="3">
        <f t="shared" si="6"/>
        <v>2.2222222222222313E-2</v>
      </c>
      <c r="H72" s="62">
        <f>'Raw data'!E72</f>
        <v>1323.57498244003</v>
      </c>
      <c r="I72" s="67">
        <f t="shared" si="7"/>
        <v>1.0695494612326674E-2</v>
      </c>
    </row>
    <row r="73" spans="1:9" x14ac:dyDescent="0.3">
      <c r="A73" s="101">
        <v>42552</v>
      </c>
      <c r="B73" s="3">
        <f>'Raw data'!B73</f>
        <v>51.815162999999998</v>
      </c>
      <c r="C73" s="3">
        <f t="shared" si="4"/>
        <v>-3.7089937542521587E-2</v>
      </c>
      <c r="D73" s="3">
        <f>'Raw data'!C73</f>
        <v>79.05</v>
      </c>
      <c r="E73" s="3">
        <f t="shared" si="5"/>
        <v>2.2639068564036222E-2</v>
      </c>
      <c r="F73" s="3">
        <f>'Raw data'!D73</f>
        <v>32.9</v>
      </c>
      <c r="G73" s="3">
        <f t="shared" si="6"/>
        <v>2.1739130434782473E-2</v>
      </c>
      <c r="H73" s="62">
        <f>'Raw data'!E73</f>
        <v>1340.2637624726899</v>
      </c>
      <c r="I73" s="67">
        <f t="shared" si="7"/>
        <v>1.260886633101352E-2</v>
      </c>
    </row>
    <row r="74" spans="1:9" x14ac:dyDescent="0.3">
      <c r="A74" s="101">
        <v>42555</v>
      </c>
      <c r="B74" s="3">
        <f>'Raw data'!B74</f>
        <v>50.855620000000002</v>
      </c>
      <c r="C74" s="3">
        <f t="shared" si="4"/>
        <v>-1.8518575344441096E-2</v>
      </c>
      <c r="D74" s="3">
        <f>'Raw data'!C74</f>
        <v>77.75</v>
      </c>
      <c r="E74" s="3">
        <f t="shared" si="5"/>
        <v>-1.6445287792536335E-2</v>
      </c>
      <c r="F74" s="3">
        <f>'Raw data'!D74</f>
        <v>33.1</v>
      </c>
      <c r="G74" s="3">
        <f t="shared" si="6"/>
        <v>6.079027355623187E-3</v>
      </c>
      <c r="H74" s="62">
        <f>'Raw data'!E74</f>
        <v>1325.5361324436601</v>
      </c>
      <c r="I74" s="67">
        <f t="shared" si="7"/>
        <v>-1.0988605706878461E-2</v>
      </c>
    </row>
    <row r="75" spans="1:9" x14ac:dyDescent="0.3">
      <c r="A75" s="101">
        <v>42556</v>
      </c>
      <c r="B75" s="3">
        <f>'Raw data'!B75</f>
        <v>49.512267999999999</v>
      </c>
      <c r="C75" s="3">
        <f t="shared" si="4"/>
        <v>-2.6415015685582105E-2</v>
      </c>
      <c r="D75" s="3">
        <f>'Raw data'!C75</f>
        <v>77.900000000000006</v>
      </c>
      <c r="E75" s="3">
        <f t="shared" si="5"/>
        <v>1.9292604501608447E-3</v>
      </c>
      <c r="F75" s="3">
        <f>'Raw data'!D75</f>
        <v>32.6</v>
      </c>
      <c r="G75" s="3">
        <f t="shared" si="6"/>
        <v>-1.5105740181268881E-2</v>
      </c>
      <c r="H75" s="62">
        <f>'Raw data'!E75</f>
        <v>1303.00767266398</v>
      </c>
      <c r="I75" s="67">
        <f t="shared" si="7"/>
        <v>-1.6995734200129526E-2</v>
      </c>
    </row>
    <row r="76" spans="1:9" x14ac:dyDescent="0.3">
      <c r="A76" s="101">
        <v>42557</v>
      </c>
      <c r="B76" s="3">
        <f>'Raw data'!B76</f>
        <v>49.896087999999999</v>
      </c>
      <c r="C76" s="3">
        <f t="shared" si="4"/>
        <v>7.7520181462905329E-3</v>
      </c>
      <c r="D76" s="3">
        <f>'Raw data'!C76</f>
        <v>74.849999999999994</v>
      </c>
      <c r="E76" s="3">
        <f t="shared" si="5"/>
        <v>-3.9152759948652263E-2</v>
      </c>
      <c r="F76" s="3">
        <f>'Raw data'!D76</f>
        <v>33</v>
      </c>
      <c r="G76" s="3">
        <f t="shared" si="6"/>
        <v>1.2269938650306704E-2</v>
      </c>
      <c r="H76" s="62">
        <f>'Raw data'!E76</f>
        <v>1284.5809878422201</v>
      </c>
      <c r="I76" s="67">
        <f t="shared" si="7"/>
        <v>-1.4141654886871677E-2</v>
      </c>
    </row>
    <row r="77" spans="1:9" x14ac:dyDescent="0.3">
      <c r="A77" s="101">
        <v>42558</v>
      </c>
      <c r="B77" s="3">
        <f>'Raw data'!B77</f>
        <v>50.126376999999998</v>
      </c>
      <c r="C77" s="3">
        <f t="shared" si="4"/>
        <v>4.6153718503943453E-3</v>
      </c>
      <c r="D77" s="3">
        <f>'Raw data'!C77</f>
        <v>75.650000000000006</v>
      </c>
      <c r="E77" s="3">
        <f t="shared" si="5"/>
        <v>1.0688042752171162E-2</v>
      </c>
      <c r="F77" s="3">
        <f>'Raw data'!D77</f>
        <v>32.700000000000003</v>
      </c>
      <c r="G77" s="3">
        <f t="shared" si="6"/>
        <v>-9.0909090909090055E-3</v>
      </c>
      <c r="H77" s="62">
        <f>'Raw data'!E77</f>
        <v>1305.3324452285699</v>
      </c>
      <c r="I77" s="67">
        <f t="shared" si="7"/>
        <v>1.6154261648545123E-2</v>
      </c>
    </row>
    <row r="78" spans="1:9" x14ac:dyDescent="0.3">
      <c r="A78" s="101">
        <v>42559</v>
      </c>
      <c r="B78" s="3">
        <f>'Raw data'!B78</f>
        <v>51.776783000000002</v>
      </c>
      <c r="C78" s="3">
        <f t="shared" si="4"/>
        <v>3.2924900995737312E-2</v>
      </c>
      <c r="D78" s="3">
        <f>'Raw data'!C78</f>
        <v>78.400000000000006</v>
      </c>
      <c r="E78" s="3">
        <f t="shared" si="5"/>
        <v>3.6351619299405155E-2</v>
      </c>
      <c r="F78" s="3">
        <f>'Raw data'!D78</f>
        <v>33.1</v>
      </c>
      <c r="G78" s="3">
        <f t="shared" si="6"/>
        <v>1.2232415902140628E-2</v>
      </c>
      <c r="H78" s="62">
        <f>'Raw data'!E78</f>
        <v>1326.2136397658901</v>
      </c>
      <c r="I78" s="67">
        <f t="shared" si="7"/>
        <v>1.5996840202392885E-2</v>
      </c>
    </row>
    <row r="79" spans="1:9" x14ac:dyDescent="0.3">
      <c r="A79" s="101">
        <v>42562</v>
      </c>
      <c r="B79" s="3">
        <f>'Raw data'!B79</f>
        <v>52.045456000000001</v>
      </c>
      <c r="C79" s="3">
        <f t="shared" si="4"/>
        <v>5.1890632139119132E-3</v>
      </c>
      <c r="D79" s="3">
        <f>'Raw data'!C79</f>
        <v>79.2</v>
      </c>
      <c r="E79" s="3">
        <f t="shared" si="5"/>
        <v>1.0204081632653024E-2</v>
      </c>
      <c r="F79" s="3">
        <f>'Raw data'!D79</f>
        <v>32.6</v>
      </c>
      <c r="G79" s="3">
        <f t="shared" si="6"/>
        <v>-1.5105740181268881E-2</v>
      </c>
      <c r="H79" s="62">
        <f>'Raw data'!E79</f>
        <v>1350.0854201259699</v>
      </c>
      <c r="I79" s="67">
        <f t="shared" si="7"/>
        <v>1.7999950870882145E-2</v>
      </c>
    </row>
    <row r="80" spans="1:9" x14ac:dyDescent="0.3">
      <c r="A80" s="101">
        <v>42563</v>
      </c>
      <c r="B80" s="3">
        <f>'Raw data'!B80</f>
        <v>53.388812999999999</v>
      </c>
      <c r="C80" s="3">
        <f t="shared" si="4"/>
        <v>2.5811225479511552E-2</v>
      </c>
      <c r="D80" s="3">
        <f>'Raw data'!C80</f>
        <v>79.599999999999994</v>
      </c>
      <c r="E80" s="3">
        <f t="shared" si="5"/>
        <v>5.0505050505049425E-3</v>
      </c>
      <c r="F80" s="3">
        <f>'Raw data'!D80</f>
        <v>32.700000000000003</v>
      </c>
      <c r="G80" s="3">
        <f t="shared" si="6"/>
        <v>3.0674846625767306E-3</v>
      </c>
      <c r="H80" s="62">
        <f>'Raw data'!E80</f>
        <v>1354.51141529084</v>
      </c>
      <c r="I80" s="67">
        <f t="shared" si="7"/>
        <v>3.278307504762999E-3</v>
      </c>
    </row>
    <row r="81" spans="1:9" x14ac:dyDescent="0.3">
      <c r="A81" s="101">
        <v>42564</v>
      </c>
      <c r="B81" s="3">
        <f>'Raw data'!B81</f>
        <v>52.928229999999999</v>
      </c>
      <c r="C81" s="3">
        <f t="shared" si="4"/>
        <v>-8.6269571117829451E-3</v>
      </c>
      <c r="D81" s="3">
        <f>'Raw data'!C81</f>
        <v>81.150000000000006</v>
      </c>
      <c r="E81" s="3">
        <f t="shared" si="5"/>
        <v>1.9472361809045369E-2</v>
      </c>
      <c r="F81" s="3">
        <f>'Raw data'!D81</f>
        <v>32.700000000000003</v>
      </c>
      <c r="G81" s="3">
        <f t="shared" si="6"/>
        <v>0</v>
      </c>
      <c r="H81" s="62">
        <f>'Raw data'!E81</f>
        <v>1356.34731835246</v>
      </c>
      <c r="I81" s="67">
        <f t="shared" si="7"/>
        <v>1.3553987370610661E-3</v>
      </c>
    </row>
    <row r="82" spans="1:9" x14ac:dyDescent="0.3">
      <c r="A82" s="101">
        <v>42565</v>
      </c>
      <c r="B82" s="3">
        <f>'Raw data'!B82</f>
        <v>55.346269999999997</v>
      </c>
      <c r="C82" s="3">
        <f t="shared" si="4"/>
        <v>4.5685260965650995E-2</v>
      </c>
      <c r="D82" s="3">
        <f>'Raw data'!C82</f>
        <v>81.150000000000006</v>
      </c>
      <c r="E82" s="3">
        <f t="shared" si="5"/>
        <v>0</v>
      </c>
      <c r="F82" s="3">
        <f>'Raw data'!D82</f>
        <v>33</v>
      </c>
      <c r="G82" s="3">
        <f t="shared" si="6"/>
        <v>9.1743119266054166E-3</v>
      </c>
      <c r="H82" s="62">
        <f>'Raw data'!E82</f>
        <v>1364.92180381759</v>
      </c>
      <c r="I82" s="67">
        <f t="shared" si="7"/>
        <v>6.3217476446558998E-3</v>
      </c>
    </row>
    <row r="83" spans="1:9" x14ac:dyDescent="0.3">
      <c r="A83" s="101">
        <v>42566</v>
      </c>
      <c r="B83" s="3">
        <f>'Raw data'!B83</f>
        <v>54.962449999999997</v>
      </c>
      <c r="C83" s="3">
        <f t="shared" si="4"/>
        <v>-6.9348846814789884E-3</v>
      </c>
      <c r="D83" s="3">
        <f>'Raw data'!C83</f>
        <v>81.849999999999994</v>
      </c>
      <c r="E83" s="3">
        <f t="shared" si="5"/>
        <v>8.6260012322857491E-3</v>
      </c>
      <c r="F83" s="3">
        <f>'Raw data'!D83</f>
        <v>33.1</v>
      </c>
      <c r="G83" s="3">
        <f t="shared" si="6"/>
        <v>3.0303030303030732E-3</v>
      </c>
      <c r="H83" s="62">
        <f>'Raw data'!E83</f>
        <v>1372.79726231989</v>
      </c>
      <c r="I83" s="67">
        <f t="shared" si="7"/>
        <v>5.7698972060325603E-3</v>
      </c>
    </row>
    <row r="84" spans="1:9" x14ac:dyDescent="0.3">
      <c r="A84" s="101">
        <v>42569</v>
      </c>
      <c r="B84" s="3">
        <f>'Raw data'!B84</f>
        <v>53.849395999999999</v>
      </c>
      <c r="C84" s="3">
        <f t="shared" si="4"/>
        <v>-2.0251171481620603E-2</v>
      </c>
      <c r="D84" s="3">
        <f>'Raw data'!C84</f>
        <v>82.4</v>
      </c>
      <c r="E84" s="3">
        <f t="shared" si="5"/>
        <v>6.7196090409286672E-3</v>
      </c>
      <c r="F84" s="3">
        <f>'Raw data'!D84</f>
        <v>33.6</v>
      </c>
      <c r="G84" s="3">
        <f t="shared" si="6"/>
        <v>1.5105740181268881E-2</v>
      </c>
      <c r="H84" s="62">
        <f>'Raw data'!E84</f>
        <v>1368.2469501018199</v>
      </c>
      <c r="I84" s="67">
        <f t="shared" si="7"/>
        <v>-3.3146279811051655E-3</v>
      </c>
    </row>
    <row r="85" spans="1:9" x14ac:dyDescent="0.3">
      <c r="A85" s="101">
        <v>42570</v>
      </c>
      <c r="B85" s="3">
        <f>'Raw data'!B85</f>
        <v>53.887770000000003</v>
      </c>
      <c r="C85" s="3">
        <f t="shared" si="4"/>
        <v>7.1261709230693274E-4</v>
      </c>
      <c r="D85" s="3">
        <f>'Raw data'!C85</f>
        <v>84.95</v>
      </c>
      <c r="E85" s="3">
        <f t="shared" si="5"/>
        <v>3.0946601941747535E-2</v>
      </c>
      <c r="F85" s="3">
        <f>'Raw data'!D85</f>
        <v>33.6</v>
      </c>
      <c r="G85" s="3">
        <f t="shared" si="6"/>
        <v>0</v>
      </c>
      <c r="H85" s="62">
        <f>'Raw data'!E85</f>
        <v>1371.90068074177</v>
      </c>
      <c r="I85" s="67">
        <f t="shared" si="7"/>
        <v>2.6703736775573511E-3</v>
      </c>
    </row>
    <row r="86" spans="1:9" x14ac:dyDescent="0.3">
      <c r="A86" s="101">
        <v>42571</v>
      </c>
      <c r="B86" s="3">
        <f>'Raw data'!B86</f>
        <v>55.653328000000002</v>
      </c>
      <c r="C86" s="3">
        <f t="shared" si="4"/>
        <v>3.2763612225928045E-2</v>
      </c>
      <c r="D86" s="3">
        <f>'Raw data'!C86</f>
        <v>86.9</v>
      </c>
      <c r="E86" s="3">
        <f t="shared" si="5"/>
        <v>2.2954679223072427E-2</v>
      </c>
      <c r="F86" s="3">
        <f>'Raw data'!D86</f>
        <v>34.299999999999997</v>
      </c>
      <c r="G86" s="3">
        <f t="shared" si="6"/>
        <v>2.0833333333333207E-2</v>
      </c>
      <c r="H86" s="62">
        <f>'Raw data'!E86</f>
        <v>1386.5865284224501</v>
      </c>
      <c r="I86" s="67">
        <f t="shared" si="7"/>
        <v>1.0704745530660184E-2</v>
      </c>
    </row>
    <row r="87" spans="1:9" x14ac:dyDescent="0.3">
      <c r="A87" s="101">
        <v>42572</v>
      </c>
      <c r="B87" s="3">
        <f>'Raw data'!B87</f>
        <v>63.137740000000001</v>
      </c>
      <c r="C87" s="3">
        <f t="shared" si="4"/>
        <v>0.13448273928919396</v>
      </c>
      <c r="D87" s="3">
        <f>'Raw data'!C87</f>
        <v>87.3</v>
      </c>
      <c r="E87" s="3">
        <f t="shared" si="5"/>
        <v>4.6029919447639987E-3</v>
      </c>
      <c r="F87" s="3">
        <f>'Raw data'!D87</f>
        <v>34.200000000000003</v>
      </c>
      <c r="G87" s="3">
        <f t="shared" si="6"/>
        <v>-2.9154518950435665E-3</v>
      </c>
      <c r="H87" s="62">
        <f>'Raw data'!E87</f>
        <v>1381.70458872175</v>
      </c>
      <c r="I87" s="67">
        <f t="shared" si="7"/>
        <v>-3.5208330678463671E-3</v>
      </c>
    </row>
    <row r="88" spans="1:9" x14ac:dyDescent="0.3">
      <c r="A88" s="101">
        <v>42573</v>
      </c>
      <c r="B88" s="3">
        <f>'Raw data'!B88</f>
        <v>62.6004</v>
      </c>
      <c r="C88" s="3">
        <f t="shared" si="4"/>
        <v>-8.5105992073837358E-3</v>
      </c>
      <c r="D88" s="3">
        <f>'Raw data'!C88</f>
        <v>90.35</v>
      </c>
      <c r="E88" s="3">
        <f t="shared" si="5"/>
        <v>3.4936998854524594E-2</v>
      </c>
      <c r="F88" s="3">
        <f>'Raw data'!D88</f>
        <v>34.6</v>
      </c>
      <c r="G88" s="3">
        <f t="shared" si="6"/>
        <v>1.1695906432748496E-2</v>
      </c>
      <c r="H88" s="62">
        <f>'Raw data'!E88</f>
        <v>1377.4688904663201</v>
      </c>
      <c r="I88" s="67">
        <f t="shared" si="7"/>
        <v>-3.0655599539902404E-3</v>
      </c>
    </row>
    <row r="89" spans="1:9" x14ac:dyDescent="0.3">
      <c r="A89" s="101">
        <v>42576</v>
      </c>
      <c r="B89" s="3">
        <f>'Raw data'!B89</f>
        <v>63.713467000000001</v>
      </c>
      <c r="C89" s="3">
        <f t="shared" si="4"/>
        <v>1.7780509389716374E-2</v>
      </c>
      <c r="D89" s="3">
        <f>'Raw data'!C89</f>
        <v>90.3</v>
      </c>
      <c r="E89" s="3">
        <f t="shared" si="5"/>
        <v>-5.5340343110124146E-4</v>
      </c>
      <c r="F89" s="3">
        <f>'Raw data'!D89</f>
        <v>35.1</v>
      </c>
      <c r="G89" s="3">
        <f t="shared" si="6"/>
        <v>1.4450867052023121E-2</v>
      </c>
      <c r="H89" s="62">
        <f>'Raw data'!E89</f>
        <v>1385.9710840762</v>
      </c>
      <c r="I89" s="67">
        <f t="shared" si="7"/>
        <v>6.1723307645819969E-3</v>
      </c>
    </row>
    <row r="90" spans="1:9" x14ac:dyDescent="0.3">
      <c r="A90" s="101">
        <v>42577</v>
      </c>
      <c r="B90" s="3">
        <f>'Raw data'!B90</f>
        <v>62.216583</v>
      </c>
      <c r="C90" s="3">
        <f t="shared" si="4"/>
        <v>-2.3493996959857818E-2</v>
      </c>
      <c r="D90" s="3">
        <f>'Raw data'!C90</f>
        <v>91.1</v>
      </c>
      <c r="E90" s="3">
        <f t="shared" si="5"/>
        <v>8.8593576965669673E-3</v>
      </c>
      <c r="F90" s="3">
        <f>'Raw data'!D90</f>
        <v>35.6</v>
      </c>
      <c r="G90" s="3">
        <f t="shared" si="6"/>
        <v>1.4245014245014245E-2</v>
      </c>
      <c r="H90" s="62">
        <f>'Raw data'!E90</f>
        <v>1382.7319817539501</v>
      </c>
      <c r="I90" s="67">
        <f t="shared" si="7"/>
        <v>-2.3370634203446392E-3</v>
      </c>
    </row>
    <row r="91" spans="1:9" x14ac:dyDescent="0.3">
      <c r="A91" s="101">
        <v>42578</v>
      </c>
      <c r="B91" s="3">
        <f>'Raw data'!B91</f>
        <v>62.216583</v>
      </c>
      <c r="C91" s="3">
        <f t="shared" si="4"/>
        <v>0</v>
      </c>
      <c r="D91" s="3">
        <f>'Raw data'!C91</f>
        <v>85.75</v>
      </c>
      <c r="E91" s="3">
        <f t="shared" si="5"/>
        <v>-5.8726673984632216E-2</v>
      </c>
      <c r="F91" s="3">
        <f>'Raw data'!D91</f>
        <v>35.4</v>
      </c>
      <c r="G91" s="3">
        <f t="shared" si="6"/>
        <v>-5.6179775280899673E-3</v>
      </c>
      <c r="H91" s="62">
        <f>'Raw data'!E91</f>
        <v>1387.50909169231</v>
      </c>
      <c r="I91" s="67">
        <f t="shared" si="7"/>
        <v>3.4548343434569963E-3</v>
      </c>
    </row>
    <row r="92" spans="1:9" x14ac:dyDescent="0.3">
      <c r="A92" s="101">
        <v>42579</v>
      </c>
      <c r="B92" s="3">
        <f>'Raw data'!B92</f>
        <v>61.29542</v>
      </c>
      <c r="C92" s="3">
        <f t="shared" si="4"/>
        <v>-1.480574720730002E-2</v>
      </c>
      <c r="D92" s="3">
        <f>'Raw data'!C92</f>
        <v>86.5</v>
      </c>
      <c r="E92" s="3">
        <f t="shared" si="5"/>
        <v>8.7463556851311956E-3</v>
      </c>
      <c r="F92" s="3">
        <f>'Raw data'!D92</f>
        <v>35</v>
      </c>
      <c r="G92" s="3">
        <f t="shared" si="6"/>
        <v>-1.1299435028248548E-2</v>
      </c>
      <c r="H92" s="62">
        <f>'Raw data'!E92</f>
        <v>1382.08068050048</v>
      </c>
      <c r="I92" s="67">
        <f t="shared" si="7"/>
        <v>-3.9123427906401246E-3</v>
      </c>
    </row>
    <row r="93" spans="1:9" x14ac:dyDescent="0.3">
      <c r="A93" s="101">
        <v>42580</v>
      </c>
      <c r="B93" s="3">
        <f>'Raw data'!B93</f>
        <v>61.67924</v>
      </c>
      <c r="C93" s="3">
        <f t="shared" si="4"/>
        <v>6.261805531310497E-3</v>
      </c>
      <c r="D93" s="3">
        <f>'Raw data'!C93</f>
        <v>87.2</v>
      </c>
      <c r="E93" s="3">
        <f t="shared" si="5"/>
        <v>8.0924855491329804E-3</v>
      </c>
      <c r="F93" s="3">
        <f>'Raw data'!D93</f>
        <v>34.799999999999997</v>
      </c>
      <c r="G93" s="3">
        <f t="shared" si="6"/>
        <v>-5.7142857142857958E-3</v>
      </c>
      <c r="H93" s="62">
        <f>'Raw data'!E93</f>
        <v>1386.6560402943001</v>
      </c>
      <c r="I93" s="67">
        <f t="shared" si="7"/>
        <v>3.3104867598346471E-3</v>
      </c>
    </row>
    <row r="94" spans="1:9" x14ac:dyDescent="0.3">
      <c r="A94" s="101">
        <v>42583</v>
      </c>
      <c r="B94" s="3">
        <f>'Raw data'!B94</f>
        <v>61.871139999999997</v>
      </c>
      <c r="C94" s="3">
        <f t="shared" si="4"/>
        <v>3.1112575317075379E-3</v>
      </c>
      <c r="D94" s="3">
        <f>'Raw data'!C94</f>
        <v>88.25</v>
      </c>
      <c r="E94" s="3">
        <f t="shared" si="5"/>
        <v>1.2041284403669692E-2</v>
      </c>
      <c r="F94" s="3">
        <f>'Raw data'!D94</f>
        <v>34.9</v>
      </c>
      <c r="G94" s="3">
        <f t="shared" si="6"/>
        <v>2.8735632183908458E-3</v>
      </c>
      <c r="H94" s="62">
        <f>'Raw data'!E94</f>
        <v>1379.4610128709901</v>
      </c>
      <c r="I94" s="67">
        <f t="shared" si="7"/>
        <v>-5.1887614622750378E-3</v>
      </c>
    </row>
    <row r="95" spans="1:9" x14ac:dyDescent="0.3">
      <c r="A95" s="101">
        <v>42584</v>
      </c>
      <c r="B95" s="3">
        <f>'Raw data'!B95</f>
        <v>59.069282999999999</v>
      </c>
      <c r="C95" s="3">
        <f t="shared" si="4"/>
        <v>-4.5285362448469486E-2</v>
      </c>
      <c r="D95" s="3">
        <f>'Raw data'!C95</f>
        <v>87</v>
      </c>
      <c r="E95" s="3">
        <f t="shared" si="5"/>
        <v>-1.4164305949008499E-2</v>
      </c>
      <c r="F95" s="3">
        <f>'Raw data'!D95</f>
        <v>35.200000000000003</v>
      </c>
      <c r="G95" s="3">
        <f t="shared" si="6"/>
        <v>8.5959885386820718E-3</v>
      </c>
      <c r="H95" s="62">
        <f>'Raw data'!E95</f>
        <v>1358.61694297858</v>
      </c>
      <c r="I95" s="67">
        <f t="shared" si="7"/>
        <v>-1.5110300108466668E-2</v>
      </c>
    </row>
    <row r="96" spans="1:9" x14ac:dyDescent="0.3">
      <c r="A96" s="101">
        <v>42585</v>
      </c>
      <c r="B96" s="3">
        <f>'Raw data'!B96</f>
        <v>59.453099999999999</v>
      </c>
      <c r="C96" s="3">
        <f t="shared" si="4"/>
        <v>6.4977426592430542E-3</v>
      </c>
      <c r="D96" s="3">
        <f>'Raw data'!C96</f>
        <v>86.65</v>
      </c>
      <c r="E96" s="3">
        <f t="shared" si="5"/>
        <v>-4.0229885057470613E-3</v>
      </c>
      <c r="F96" s="3">
        <f>'Raw data'!D96</f>
        <v>35.299999999999997</v>
      </c>
      <c r="G96" s="3">
        <f t="shared" si="6"/>
        <v>2.8409090909089292E-3</v>
      </c>
      <c r="H96" s="62">
        <f>'Raw data'!E96</f>
        <v>1352.3352042174499</v>
      </c>
      <c r="I96" s="67">
        <f t="shared" si="7"/>
        <v>-4.623627574788119E-3</v>
      </c>
    </row>
    <row r="97" spans="1:9" x14ac:dyDescent="0.3">
      <c r="A97" s="101">
        <v>42586</v>
      </c>
      <c r="B97" s="3">
        <f>'Raw data'!B97</f>
        <v>59.261195999999998</v>
      </c>
      <c r="C97" s="3">
        <f t="shared" si="4"/>
        <v>-3.2278215938277561E-3</v>
      </c>
      <c r="D97" s="3">
        <f>'Raw data'!C97</f>
        <v>85.2</v>
      </c>
      <c r="E97" s="3">
        <f t="shared" si="5"/>
        <v>-1.6733987305251042E-2</v>
      </c>
      <c r="F97" s="3">
        <f>'Raw data'!D97</f>
        <v>35.200000000000003</v>
      </c>
      <c r="G97" s="3">
        <f t="shared" si="6"/>
        <v>-2.832861189801539E-3</v>
      </c>
      <c r="H97" s="62">
        <f>'Raw data'!E97</f>
        <v>1365.8516287129401</v>
      </c>
      <c r="I97" s="67">
        <f t="shared" si="7"/>
        <v>9.9948773450082747E-3</v>
      </c>
    </row>
    <row r="98" spans="1:9" x14ac:dyDescent="0.3">
      <c r="A98" s="101">
        <v>42587</v>
      </c>
      <c r="B98" s="3">
        <f>'Raw data'!B98</f>
        <v>60.451027000000003</v>
      </c>
      <c r="C98" s="3">
        <f t="shared" si="4"/>
        <v>2.0077741934199325E-2</v>
      </c>
      <c r="D98" s="3">
        <f>'Raw data'!C98</f>
        <v>86.55</v>
      </c>
      <c r="E98" s="3">
        <f t="shared" si="5"/>
        <v>1.5845070422535145E-2</v>
      </c>
      <c r="F98" s="3">
        <f>'Raw data'!D98</f>
        <v>35</v>
      </c>
      <c r="G98" s="3">
        <f t="shared" si="6"/>
        <v>-5.6818181818182618E-3</v>
      </c>
      <c r="H98" s="62">
        <f>'Raw data'!E98</f>
        <v>1378.8300158720499</v>
      </c>
      <c r="I98" s="67">
        <f t="shared" si="7"/>
        <v>9.5020475769681863E-3</v>
      </c>
    </row>
    <row r="99" spans="1:9" x14ac:dyDescent="0.3">
      <c r="A99" s="101">
        <v>42590</v>
      </c>
      <c r="B99" s="3">
        <f>'Raw data'!B99</f>
        <v>61.909526999999997</v>
      </c>
      <c r="C99" s="3">
        <f t="shared" si="4"/>
        <v>2.4126968099317709E-2</v>
      </c>
      <c r="D99" s="3">
        <f>'Raw data'!C99</f>
        <v>87.3</v>
      </c>
      <c r="E99" s="3">
        <f t="shared" si="5"/>
        <v>8.6655112651646445E-3</v>
      </c>
      <c r="F99" s="3">
        <f>'Raw data'!D99</f>
        <v>35.200000000000003</v>
      </c>
      <c r="G99" s="3">
        <f t="shared" si="6"/>
        <v>5.7142857142857958E-3</v>
      </c>
      <c r="H99" s="62">
        <f>'Raw data'!E99</f>
        <v>1385.67804891076</v>
      </c>
      <c r="I99" s="67">
        <f t="shared" si="7"/>
        <v>4.9665534981692761E-3</v>
      </c>
    </row>
    <row r="100" spans="1:9" x14ac:dyDescent="0.3">
      <c r="A100" s="101">
        <v>42591</v>
      </c>
      <c r="B100" s="3">
        <f>'Raw data'!B100</f>
        <v>62.562010000000001</v>
      </c>
      <c r="C100" s="3">
        <f t="shared" si="4"/>
        <v>1.0539298741533008E-2</v>
      </c>
      <c r="D100" s="3">
        <f>'Raw data'!C100</f>
        <v>89.1</v>
      </c>
      <c r="E100" s="3">
        <f t="shared" si="5"/>
        <v>2.0618556701030896E-2</v>
      </c>
      <c r="F100" s="3">
        <f>'Raw data'!D100</f>
        <v>35.1</v>
      </c>
      <c r="G100" s="3">
        <f t="shared" si="6"/>
        <v>-2.8409090909091309E-3</v>
      </c>
      <c r="H100" s="62">
        <f>'Raw data'!E100</f>
        <v>1411.34960165709</v>
      </c>
      <c r="I100" s="67">
        <f t="shared" si="7"/>
        <v>1.8526347275624123E-2</v>
      </c>
    </row>
    <row r="101" spans="1:9" x14ac:dyDescent="0.3">
      <c r="A101" s="101">
        <v>42592</v>
      </c>
      <c r="B101" s="3">
        <f>'Raw data'!B101</f>
        <v>62.370113000000003</v>
      </c>
      <c r="C101" s="3">
        <f t="shared" si="4"/>
        <v>-3.0673087389615091E-3</v>
      </c>
      <c r="D101" s="3">
        <f>'Raw data'!C101</f>
        <v>89.2</v>
      </c>
      <c r="E101" s="3">
        <f t="shared" si="5"/>
        <v>1.1223344556678847E-3</v>
      </c>
      <c r="F101" s="3">
        <f>'Raw data'!D101</f>
        <v>32.6</v>
      </c>
      <c r="G101" s="3">
        <f t="shared" si="6"/>
        <v>-7.1225071225071226E-2</v>
      </c>
      <c r="H101" s="62">
        <f>'Raw data'!E101</f>
        <v>1405.9859871436599</v>
      </c>
      <c r="I101" s="67">
        <f t="shared" si="7"/>
        <v>-3.8003443704753099E-3</v>
      </c>
    </row>
    <row r="102" spans="1:9" x14ac:dyDescent="0.3">
      <c r="A102" s="101">
        <v>42593</v>
      </c>
      <c r="B102" s="3">
        <f>'Raw data'!B102</f>
        <v>63.675075999999997</v>
      </c>
      <c r="C102" s="3">
        <f t="shared" si="4"/>
        <v>2.0922889782162068E-2</v>
      </c>
      <c r="D102" s="3">
        <f>'Raw data'!C102</f>
        <v>89.55</v>
      </c>
      <c r="E102" s="3">
        <f t="shared" si="5"/>
        <v>3.9237668161434336E-3</v>
      </c>
      <c r="F102" s="3">
        <f>'Raw data'!D102</f>
        <v>32.6</v>
      </c>
      <c r="G102" s="3">
        <f t="shared" si="6"/>
        <v>0</v>
      </c>
      <c r="H102" s="62">
        <f>'Raw data'!E102</f>
        <v>1416.9002651988601</v>
      </c>
      <c r="I102" s="67">
        <f t="shared" si="7"/>
        <v>7.7627217874149156E-3</v>
      </c>
    </row>
    <row r="103" spans="1:9" x14ac:dyDescent="0.3">
      <c r="A103" s="101">
        <v>42594</v>
      </c>
      <c r="B103" s="3">
        <f>'Raw data'!B103</f>
        <v>66.016360000000006</v>
      </c>
      <c r="C103" s="3">
        <f t="shared" si="4"/>
        <v>3.6769237621326264E-2</v>
      </c>
      <c r="D103" s="3">
        <f>'Raw data'!C103</f>
        <v>89.75</v>
      </c>
      <c r="E103" s="3">
        <f t="shared" si="5"/>
        <v>2.2333891680625666E-3</v>
      </c>
      <c r="F103" s="3">
        <f>'Raw data'!D103</f>
        <v>32.9</v>
      </c>
      <c r="G103" s="3">
        <f t="shared" si="6"/>
        <v>9.2024539877299735E-3</v>
      </c>
      <c r="H103" s="62">
        <f>'Raw data'!E103</f>
        <v>1414.2059758278799</v>
      </c>
      <c r="I103" s="67">
        <f t="shared" si="7"/>
        <v>-1.9015377702692761E-3</v>
      </c>
    </row>
    <row r="104" spans="1:9" x14ac:dyDescent="0.3">
      <c r="A104" s="101">
        <v>42597</v>
      </c>
      <c r="B104" s="3">
        <f>'Raw data'!B104</f>
        <v>64.365949999999998</v>
      </c>
      <c r="C104" s="3">
        <f t="shared" si="4"/>
        <v>-2.5000015147760461E-2</v>
      </c>
      <c r="D104" s="3">
        <f>'Raw data'!C104</f>
        <v>89.4</v>
      </c>
      <c r="E104" s="3">
        <f t="shared" si="5"/>
        <v>-3.8997214484679031E-3</v>
      </c>
      <c r="F104" s="3">
        <f>'Raw data'!D104</f>
        <v>33.200000000000003</v>
      </c>
      <c r="G104" s="3">
        <f t="shared" si="6"/>
        <v>9.1185410334347801E-3</v>
      </c>
      <c r="H104" s="62">
        <f>'Raw data'!E104</f>
        <v>1421.5839662712599</v>
      </c>
      <c r="I104" s="67">
        <f t="shared" si="7"/>
        <v>5.2170550609227139E-3</v>
      </c>
    </row>
    <row r="105" spans="1:9" x14ac:dyDescent="0.3">
      <c r="A105" s="101">
        <v>42598</v>
      </c>
      <c r="B105" s="3">
        <f>'Raw data'!B105</f>
        <v>62.523636000000003</v>
      </c>
      <c r="C105" s="3">
        <f t="shared" si="4"/>
        <v>-2.8622493725331401E-2</v>
      </c>
      <c r="D105" s="3">
        <f>'Raw data'!C105</f>
        <v>86.3</v>
      </c>
      <c r="E105" s="3">
        <f t="shared" si="5"/>
        <v>-3.4675615212528058E-2</v>
      </c>
      <c r="F105" s="3">
        <f>'Raw data'!D105</f>
        <v>31.7</v>
      </c>
      <c r="G105" s="3">
        <f t="shared" si="6"/>
        <v>-4.5180722891566369E-2</v>
      </c>
      <c r="H105" s="62">
        <f>'Raw data'!E105</f>
        <v>1406.2598439557701</v>
      </c>
      <c r="I105" s="67">
        <f t="shared" si="7"/>
        <v>-1.0779611109208132E-2</v>
      </c>
    </row>
    <row r="106" spans="1:9" x14ac:dyDescent="0.3">
      <c r="A106" s="101">
        <v>42599</v>
      </c>
      <c r="B106" s="3">
        <f>'Raw data'!B106</f>
        <v>62.101433</v>
      </c>
      <c r="C106" s="3">
        <f t="shared" si="4"/>
        <v>-6.75269429308307E-3</v>
      </c>
      <c r="D106" s="3">
        <f>'Raw data'!C106</f>
        <v>83.4</v>
      </c>
      <c r="E106" s="3">
        <f t="shared" si="5"/>
        <v>-3.3603707995364905E-2</v>
      </c>
      <c r="F106" s="3">
        <f>'Raw data'!D106</f>
        <v>31.2</v>
      </c>
      <c r="G106" s="3">
        <f t="shared" si="6"/>
        <v>-1.5772870662460567E-2</v>
      </c>
      <c r="H106" s="62">
        <f>'Raw data'!E106</f>
        <v>1392.04675027964</v>
      </c>
      <c r="I106" s="67">
        <f t="shared" si="7"/>
        <v>-1.0107018085753618E-2</v>
      </c>
    </row>
    <row r="107" spans="1:9" x14ac:dyDescent="0.3">
      <c r="A107" s="101">
        <v>42600</v>
      </c>
      <c r="B107" s="3">
        <f>'Raw data'!B107</f>
        <v>63.099358000000002</v>
      </c>
      <c r="C107" s="3">
        <f t="shared" si="4"/>
        <v>1.6069274923172904E-2</v>
      </c>
      <c r="D107" s="3">
        <f>'Raw data'!C107</f>
        <v>83</v>
      </c>
      <c r="E107" s="3">
        <f t="shared" si="5"/>
        <v>-4.7961630695444327E-3</v>
      </c>
      <c r="F107" s="3">
        <f>'Raw data'!D107</f>
        <v>31.8</v>
      </c>
      <c r="G107" s="3">
        <f t="shared" si="6"/>
        <v>1.9230769230769277E-2</v>
      </c>
      <c r="H107" s="62">
        <f>'Raw data'!E107</f>
        <v>1403.0194875026</v>
      </c>
      <c r="I107" s="67">
        <f t="shared" si="7"/>
        <v>7.8824487904272621E-3</v>
      </c>
    </row>
    <row r="108" spans="1:9" x14ac:dyDescent="0.3">
      <c r="A108" s="101">
        <v>42601</v>
      </c>
      <c r="B108" s="3">
        <f>'Raw data'!B108</f>
        <v>66.438559999999995</v>
      </c>
      <c r="C108" s="3">
        <f t="shared" si="4"/>
        <v>5.291974602974555E-2</v>
      </c>
      <c r="D108" s="3">
        <f>'Raw data'!C108</f>
        <v>81.150000000000006</v>
      </c>
      <c r="E108" s="3">
        <f t="shared" si="5"/>
        <v>-2.2289156626505956E-2</v>
      </c>
      <c r="F108" s="3">
        <f>'Raw data'!D108</f>
        <v>32</v>
      </c>
      <c r="G108" s="3">
        <f t="shared" si="6"/>
        <v>6.2893081761006067E-3</v>
      </c>
      <c r="H108" s="62">
        <f>'Raw data'!E108</f>
        <v>1393.61425861619</v>
      </c>
      <c r="I108" s="67">
        <f t="shared" si="7"/>
        <v>-6.7035625450587747E-3</v>
      </c>
    </row>
    <row r="109" spans="1:9" x14ac:dyDescent="0.3">
      <c r="A109" s="101">
        <v>42604</v>
      </c>
      <c r="B109" s="3">
        <f>'Raw data'!B109</f>
        <v>65.786069999999995</v>
      </c>
      <c r="C109" s="3">
        <f t="shared" si="4"/>
        <v>-9.8209533740647049E-3</v>
      </c>
      <c r="D109" s="3">
        <f>'Raw data'!C109</f>
        <v>80.45</v>
      </c>
      <c r="E109" s="3">
        <f t="shared" si="5"/>
        <v>-8.6260012322859243E-3</v>
      </c>
      <c r="F109" s="3">
        <f>'Raw data'!D109</f>
        <v>32</v>
      </c>
      <c r="G109" s="3">
        <f t="shared" si="6"/>
        <v>0</v>
      </c>
      <c r="H109" s="62">
        <f>'Raw data'!E109</f>
        <v>1391.47143109845</v>
      </c>
      <c r="I109" s="67">
        <f t="shared" si="7"/>
        <v>-1.5376044730395775E-3</v>
      </c>
    </row>
    <row r="110" spans="1:9" x14ac:dyDescent="0.3">
      <c r="A110" s="101">
        <v>42605</v>
      </c>
      <c r="B110" s="3">
        <f>'Raw data'!B110</f>
        <v>67.398094</v>
      </c>
      <c r="C110" s="3">
        <f t="shared" si="4"/>
        <v>2.4504032540627604E-2</v>
      </c>
      <c r="D110" s="3">
        <f>'Raw data'!C110</f>
        <v>80.8</v>
      </c>
      <c r="E110" s="3">
        <f t="shared" si="5"/>
        <v>4.3505282784337389E-3</v>
      </c>
      <c r="F110" s="3">
        <f>'Raw data'!D110</f>
        <v>32.4</v>
      </c>
      <c r="G110" s="3">
        <f t="shared" si="6"/>
        <v>1.2499999999999956E-2</v>
      </c>
      <c r="H110" s="62">
        <f>'Raw data'!E110</f>
        <v>1406.5531468271899</v>
      </c>
      <c r="I110" s="67">
        <f t="shared" si="7"/>
        <v>1.0838681550820045E-2</v>
      </c>
    </row>
    <row r="111" spans="1:9" x14ac:dyDescent="0.3">
      <c r="A111" s="101">
        <v>42606</v>
      </c>
      <c r="B111" s="3">
        <f>'Raw data'!B111</f>
        <v>66.054749999999999</v>
      </c>
      <c r="C111" s="3">
        <f t="shared" si="4"/>
        <v>-1.9931483522367885E-2</v>
      </c>
      <c r="D111" s="3">
        <f>'Raw data'!C111</f>
        <v>81.7</v>
      </c>
      <c r="E111" s="3">
        <f t="shared" si="5"/>
        <v>1.1138613861386209E-2</v>
      </c>
      <c r="F111" s="3">
        <f>'Raw data'!D111</f>
        <v>32</v>
      </c>
      <c r="G111" s="3">
        <f t="shared" si="6"/>
        <v>-1.2345679012345635E-2</v>
      </c>
      <c r="H111" s="62">
        <f>'Raw data'!E111</f>
        <v>1412.94410177537</v>
      </c>
      <c r="I111" s="67">
        <f t="shared" si="7"/>
        <v>4.5436995840479402E-3</v>
      </c>
    </row>
    <row r="112" spans="1:9" x14ac:dyDescent="0.3">
      <c r="A112" s="101">
        <v>42607</v>
      </c>
      <c r="B112" s="3">
        <f>'Raw data'!B112</f>
        <v>65.747696000000005</v>
      </c>
      <c r="C112" s="3">
        <f t="shared" si="4"/>
        <v>-4.6484772101929644E-3</v>
      </c>
      <c r="D112" s="3">
        <f>'Raw data'!C112</f>
        <v>79.75</v>
      </c>
      <c r="E112" s="3">
        <f t="shared" si="5"/>
        <v>-2.3867809057527573E-2</v>
      </c>
      <c r="F112" s="3">
        <f>'Raw data'!D112</f>
        <v>31.7</v>
      </c>
      <c r="G112" s="3">
        <f t="shared" si="6"/>
        <v>-9.3750000000000222E-3</v>
      </c>
      <c r="H112" s="62">
        <f>'Raw data'!E112</f>
        <v>1405.0812720526999</v>
      </c>
      <c r="I112" s="67">
        <f t="shared" si="7"/>
        <v>-5.5648554764412888E-3</v>
      </c>
    </row>
    <row r="113" spans="1:9" x14ac:dyDescent="0.3">
      <c r="A113" s="101">
        <v>42608</v>
      </c>
      <c r="B113" s="3">
        <f>'Raw data'!B113</f>
        <v>65.786069999999995</v>
      </c>
      <c r="C113" s="3">
        <f t="shared" si="4"/>
        <v>5.8365543334005739E-4</v>
      </c>
      <c r="D113" s="3">
        <f>'Raw data'!C113</f>
        <v>80.349999999999994</v>
      </c>
      <c r="E113" s="3">
        <f t="shared" si="5"/>
        <v>7.5235109717867628E-3</v>
      </c>
      <c r="F113" s="3">
        <f>'Raw data'!D113</f>
        <v>31.4</v>
      </c>
      <c r="G113" s="3">
        <f t="shared" si="6"/>
        <v>-9.4637223974763634E-3</v>
      </c>
      <c r="H113" s="62">
        <f>'Raw data'!E113</f>
        <v>1411.65200359558</v>
      </c>
      <c r="I113" s="67">
        <f t="shared" si="7"/>
        <v>4.676406748544075E-3</v>
      </c>
    </row>
    <row r="114" spans="1:9" x14ac:dyDescent="0.3">
      <c r="A114" s="101">
        <v>42611</v>
      </c>
      <c r="B114" s="3">
        <f>'Raw data'!B114</f>
        <v>64.980059999999995</v>
      </c>
      <c r="C114" s="3">
        <f t="shared" si="4"/>
        <v>-1.2251985868740914E-2</v>
      </c>
      <c r="D114" s="3">
        <f>'Raw data'!C114</f>
        <v>77.900000000000006</v>
      </c>
      <c r="E114" s="3">
        <f t="shared" si="5"/>
        <v>-3.0491599253266818E-2</v>
      </c>
      <c r="F114" s="3">
        <f>'Raw data'!D114</f>
        <v>31.6</v>
      </c>
      <c r="G114" s="3">
        <f t="shared" si="6"/>
        <v>6.3694267515924472E-3</v>
      </c>
      <c r="H114" s="62">
        <f>'Raw data'!E114</f>
        <v>1411.9828951598399</v>
      </c>
      <c r="I114" s="67">
        <f t="shared" si="7"/>
        <v>2.3440023703936636E-4</v>
      </c>
    </row>
    <row r="115" spans="1:9" x14ac:dyDescent="0.3">
      <c r="A115" s="101">
        <v>42612</v>
      </c>
      <c r="B115" s="3">
        <f>'Raw data'!B115</f>
        <v>65.555779999999999</v>
      </c>
      <c r="C115" s="3">
        <f t="shared" si="4"/>
        <v>8.8599487288870474E-3</v>
      </c>
      <c r="D115" s="3">
        <f>'Raw data'!C115</f>
        <v>76.05</v>
      </c>
      <c r="E115" s="3">
        <f t="shared" si="5"/>
        <v>-2.3748395378690737E-2</v>
      </c>
      <c r="F115" s="3">
        <f>'Raw data'!D115</f>
        <v>31.2</v>
      </c>
      <c r="G115" s="3">
        <f t="shared" si="6"/>
        <v>-1.2658227848101333E-2</v>
      </c>
      <c r="H115" s="62">
        <f>'Raw data'!E115</f>
        <v>1418.43166192684</v>
      </c>
      <c r="I115" s="67">
        <f t="shared" si="7"/>
        <v>4.5671706003705065E-3</v>
      </c>
    </row>
    <row r="116" spans="1:9" x14ac:dyDescent="0.3">
      <c r="A116" s="101">
        <v>42613</v>
      </c>
      <c r="B116" s="3">
        <f>'Raw data'!B116</f>
        <v>65.018439999999998</v>
      </c>
      <c r="C116" s="3">
        <f t="shared" si="4"/>
        <v>-8.1966838011842801E-3</v>
      </c>
      <c r="D116" s="3">
        <f>'Raw data'!C116</f>
        <v>76.599999999999994</v>
      </c>
      <c r="E116" s="3">
        <f t="shared" si="5"/>
        <v>7.2320841551610409E-3</v>
      </c>
      <c r="F116" s="3">
        <f>'Raw data'!D116</f>
        <v>30.7</v>
      </c>
      <c r="G116" s="3">
        <f t="shared" si="6"/>
        <v>-1.6025641025641028E-2</v>
      </c>
      <c r="H116" s="62">
        <f>'Raw data'!E116</f>
        <v>1418.14321798282</v>
      </c>
      <c r="I116" s="67">
        <f t="shared" si="7"/>
        <v>-2.0335413524830297E-4</v>
      </c>
    </row>
    <row r="117" spans="1:9" x14ac:dyDescent="0.3">
      <c r="A117" s="101">
        <v>42614</v>
      </c>
      <c r="B117" s="3">
        <f>'Raw data'!B117</f>
        <v>65.824449999999999</v>
      </c>
      <c r="C117" s="3">
        <f t="shared" si="4"/>
        <v>1.2396637015591279E-2</v>
      </c>
      <c r="D117" s="3">
        <f>'Raw data'!C117</f>
        <v>76.099999999999994</v>
      </c>
      <c r="E117" s="3">
        <f t="shared" si="5"/>
        <v>-6.5274151436031337E-3</v>
      </c>
      <c r="F117" s="3">
        <f>'Raw data'!D117</f>
        <v>31</v>
      </c>
      <c r="G117" s="3">
        <f t="shared" si="6"/>
        <v>9.7719869706840625E-3</v>
      </c>
      <c r="H117" s="62">
        <f>'Raw data'!E117</f>
        <v>1417.58508613502</v>
      </c>
      <c r="I117" s="67">
        <f t="shared" si="7"/>
        <v>-3.9356522015733579E-4</v>
      </c>
    </row>
    <row r="118" spans="1:9" x14ac:dyDescent="0.3">
      <c r="A118" s="101">
        <v>42615</v>
      </c>
      <c r="B118" s="3">
        <f>'Raw data'!B118</f>
        <v>65.786069999999995</v>
      </c>
      <c r="C118" s="3">
        <f t="shared" si="4"/>
        <v>-5.8306601878183007E-4</v>
      </c>
      <c r="D118" s="3">
        <f>'Raw data'!C118</f>
        <v>74.849999999999994</v>
      </c>
      <c r="E118" s="3">
        <f t="shared" si="5"/>
        <v>-1.6425755584756899E-2</v>
      </c>
      <c r="F118" s="3">
        <f>'Raw data'!D118</f>
        <v>30.4</v>
      </c>
      <c r="G118" s="3">
        <f t="shared" si="6"/>
        <v>-1.9354838709677465E-2</v>
      </c>
      <c r="H118" s="62">
        <f>'Raw data'!E118</f>
        <v>1437.23876593151</v>
      </c>
      <c r="I118" s="67">
        <f t="shared" si="7"/>
        <v>1.3864197633508435E-2</v>
      </c>
    </row>
    <row r="119" spans="1:9" x14ac:dyDescent="0.3">
      <c r="A119" s="101">
        <v>42618</v>
      </c>
      <c r="B119" s="3">
        <f>'Raw data'!B119</f>
        <v>66.937515000000005</v>
      </c>
      <c r="C119" s="3">
        <f t="shared" si="4"/>
        <v>1.7502869528458073E-2</v>
      </c>
      <c r="D119" s="3">
        <f>'Raw data'!C119</f>
        <v>76.7</v>
      </c>
      <c r="E119" s="3">
        <f t="shared" si="5"/>
        <v>2.4716098864395575E-2</v>
      </c>
      <c r="F119" s="3">
        <f>'Raw data'!D119</f>
        <v>30.5</v>
      </c>
      <c r="G119" s="3">
        <f t="shared" si="6"/>
        <v>3.2894736842105734E-3</v>
      </c>
      <c r="H119" s="62">
        <f>'Raw data'!E119</f>
        <v>1440.76436977093</v>
      </c>
      <c r="I119" s="67">
        <f t="shared" si="7"/>
        <v>2.4530397613753267E-3</v>
      </c>
    </row>
    <row r="120" spans="1:9" x14ac:dyDescent="0.3">
      <c r="A120" s="101">
        <v>42619</v>
      </c>
      <c r="B120" s="3">
        <f>'Raw data'!B120</f>
        <v>67.129424999999998</v>
      </c>
      <c r="C120" s="3">
        <f t="shared" si="4"/>
        <v>2.8670021586548727E-3</v>
      </c>
      <c r="D120" s="3">
        <f>'Raw data'!C120</f>
        <v>77.25</v>
      </c>
      <c r="E120" s="3">
        <f t="shared" si="5"/>
        <v>7.170795306388489E-3</v>
      </c>
      <c r="F120" s="3">
        <f>'Raw data'!D120</f>
        <v>30.6</v>
      </c>
      <c r="G120" s="3">
        <f t="shared" si="6"/>
        <v>3.2786885245902103E-3</v>
      </c>
      <c r="H120" s="62">
        <f>'Raw data'!E120</f>
        <v>1435.19433371683</v>
      </c>
      <c r="I120" s="67">
        <f t="shared" si="7"/>
        <v>-3.8660284575093929E-3</v>
      </c>
    </row>
    <row r="121" spans="1:9" x14ac:dyDescent="0.3">
      <c r="A121" s="101">
        <v>42620</v>
      </c>
      <c r="B121" s="3">
        <f>'Raw data'!B121</f>
        <v>67.474869999999996</v>
      </c>
      <c r="C121" s="3">
        <f t="shared" si="4"/>
        <v>5.1459549966352018E-3</v>
      </c>
      <c r="D121" s="3">
        <f>'Raw data'!C121</f>
        <v>78.900000000000006</v>
      </c>
      <c r="E121" s="3">
        <f t="shared" si="5"/>
        <v>2.1359223300970946E-2</v>
      </c>
      <c r="F121" s="3">
        <f>'Raw data'!D121</f>
        <v>30.9</v>
      </c>
      <c r="G121" s="3">
        <f t="shared" si="6"/>
        <v>9.8039215686273572E-3</v>
      </c>
      <c r="H121" s="62">
        <f>'Raw data'!E121</f>
        <v>1441.5209751910199</v>
      </c>
      <c r="I121" s="67">
        <f t="shared" si="7"/>
        <v>4.4082124110714537E-3</v>
      </c>
    </row>
    <row r="122" spans="1:9" x14ac:dyDescent="0.3">
      <c r="A122" s="101">
        <v>42621</v>
      </c>
      <c r="B122" s="3">
        <f>'Raw data'!B122</f>
        <v>69.931290000000004</v>
      </c>
      <c r="C122" s="3">
        <f t="shared" si="4"/>
        <v>3.640496083949489E-2</v>
      </c>
      <c r="D122" s="3">
        <f>'Raw data'!C122</f>
        <v>79.2</v>
      </c>
      <c r="E122" s="3">
        <f t="shared" si="5"/>
        <v>3.8022813688212563E-3</v>
      </c>
      <c r="F122" s="3">
        <f>'Raw data'!D122</f>
        <v>30.7</v>
      </c>
      <c r="G122" s="3">
        <f t="shared" si="6"/>
        <v>-6.4724919093850902E-3</v>
      </c>
      <c r="H122" s="62">
        <f>'Raw data'!E122</f>
        <v>1440.0287301062399</v>
      </c>
      <c r="I122" s="67">
        <f t="shared" si="7"/>
        <v>-1.0351879094803393E-3</v>
      </c>
    </row>
    <row r="123" spans="1:9" x14ac:dyDescent="0.3">
      <c r="A123" s="101">
        <v>42622</v>
      </c>
      <c r="B123" s="3">
        <f>'Raw data'!B123</f>
        <v>67.474869999999996</v>
      </c>
      <c r="C123" s="3">
        <f t="shared" si="4"/>
        <v>-3.5126193153308172E-2</v>
      </c>
      <c r="D123" s="3">
        <f>'Raw data'!C123</f>
        <v>77</v>
      </c>
      <c r="E123" s="3">
        <f t="shared" si="5"/>
        <v>-2.7777777777777814E-2</v>
      </c>
      <c r="F123" s="3">
        <f>'Raw data'!D123</f>
        <v>30.2</v>
      </c>
      <c r="G123" s="3">
        <f t="shared" si="6"/>
        <v>-1.6286644951140065E-2</v>
      </c>
      <c r="H123" s="62">
        <f>'Raw data'!E123</f>
        <v>1426.5633942111101</v>
      </c>
      <c r="I123" s="67">
        <f t="shared" si="7"/>
        <v>-9.3507411439883985E-3</v>
      </c>
    </row>
    <row r="124" spans="1:9" x14ac:dyDescent="0.3">
      <c r="A124" s="101">
        <v>42625</v>
      </c>
      <c r="B124" s="3">
        <f>'Raw data'!B124</f>
        <v>66.515320000000003</v>
      </c>
      <c r="C124" s="3">
        <f t="shared" si="4"/>
        <v>-1.4220849925312832E-2</v>
      </c>
      <c r="D124" s="3">
        <f>'Raw data'!C124</f>
        <v>75.599999999999994</v>
      </c>
      <c r="E124" s="3">
        <f t="shared" si="5"/>
        <v>-1.8181818181818257E-2</v>
      </c>
      <c r="F124" s="3">
        <f>'Raw data'!D124</f>
        <v>29.6</v>
      </c>
      <c r="G124" s="3">
        <f t="shared" si="6"/>
        <v>-1.9867549668874104E-2</v>
      </c>
      <c r="H124" s="62">
        <f>'Raw data'!E124</f>
        <v>1417.3590786842401</v>
      </c>
      <c r="I124" s="67">
        <f t="shared" si="7"/>
        <v>-6.4520900818151117E-3</v>
      </c>
    </row>
    <row r="125" spans="1:9" x14ac:dyDescent="0.3">
      <c r="A125" s="101">
        <v>42626</v>
      </c>
      <c r="B125" s="3">
        <f>'Raw data'!B125</f>
        <v>65.786069999999995</v>
      </c>
      <c r="C125" s="3">
        <f t="shared" si="4"/>
        <v>-1.0963639654744313E-2</v>
      </c>
      <c r="D125" s="3">
        <f>'Raw data'!C125</f>
        <v>74.650000000000006</v>
      </c>
      <c r="E125" s="3">
        <f t="shared" si="5"/>
        <v>-1.2566137566137416E-2</v>
      </c>
      <c r="F125" s="3">
        <f>'Raw data'!D125</f>
        <v>28.4</v>
      </c>
      <c r="G125" s="3">
        <f t="shared" si="6"/>
        <v>-4.0540540540540633E-2</v>
      </c>
      <c r="H125" s="62">
        <f>'Raw data'!E125</f>
        <v>1410.7857543043001</v>
      </c>
      <c r="I125" s="67">
        <f t="shared" si="7"/>
        <v>-4.6377269379345564E-3</v>
      </c>
    </row>
    <row r="126" spans="1:9" x14ac:dyDescent="0.3">
      <c r="A126" s="101">
        <v>42627</v>
      </c>
      <c r="B126" s="3">
        <f>'Raw data'!B126</f>
        <v>65.862830000000002</v>
      </c>
      <c r="C126" s="3">
        <f t="shared" si="4"/>
        <v>1.1668123662046885E-3</v>
      </c>
      <c r="D126" s="3">
        <f>'Raw data'!C126</f>
        <v>75.2</v>
      </c>
      <c r="E126" s="3">
        <f t="shared" si="5"/>
        <v>7.3677160080374698E-3</v>
      </c>
      <c r="F126" s="3">
        <f>'Raw data'!D126</f>
        <v>29.1</v>
      </c>
      <c r="G126" s="3">
        <f t="shared" si="6"/>
        <v>2.4647887323943764E-2</v>
      </c>
      <c r="H126" s="62">
        <f>'Raw data'!E126</f>
        <v>1409.89100370335</v>
      </c>
      <c r="I126" s="67">
        <f t="shared" si="7"/>
        <v>-6.3422146007660423E-4</v>
      </c>
    </row>
    <row r="127" spans="1:9" x14ac:dyDescent="0.3">
      <c r="A127" s="101">
        <v>42628</v>
      </c>
      <c r="B127" s="3">
        <f>'Raw data'!B127</f>
        <v>65.709305000000001</v>
      </c>
      <c r="C127" s="3">
        <f t="shared" si="4"/>
        <v>-2.3309809189796717E-3</v>
      </c>
      <c r="D127" s="3">
        <f>'Raw data'!C127</f>
        <v>74.849999999999994</v>
      </c>
      <c r="E127" s="3">
        <f t="shared" si="5"/>
        <v>-4.6542553191490496E-3</v>
      </c>
      <c r="F127" s="3">
        <f>'Raw data'!D127</f>
        <v>29.2</v>
      </c>
      <c r="G127" s="3">
        <f t="shared" si="6"/>
        <v>3.4364261168384146E-3</v>
      </c>
      <c r="H127" s="62">
        <f>'Raw data'!E127</f>
        <v>1416.8262296692501</v>
      </c>
      <c r="I127" s="67">
        <f t="shared" si="7"/>
        <v>4.9189802244878787E-3</v>
      </c>
    </row>
    <row r="128" spans="1:9" x14ac:dyDescent="0.3">
      <c r="A128" s="101">
        <v>42629</v>
      </c>
      <c r="B128" s="3">
        <f>'Raw data'!B128</f>
        <v>64.788150000000002</v>
      </c>
      <c r="C128" s="3">
        <f t="shared" si="4"/>
        <v>-1.4018638608337112E-2</v>
      </c>
      <c r="D128" s="3">
        <f>'Raw data'!C128</f>
        <v>75.5</v>
      </c>
      <c r="E128" s="3">
        <f t="shared" si="5"/>
        <v>8.6840347361390215E-3</v>
      </c>
      <c r="F128" s="3">
        <f>'Raw data'!D128</f>
        <v>28.7</v>
      </c>
      <c r="G128" s="3">
        <f t="shared" si="6"/>
        <v>-1.7123287671232876E-2</v>
      </c>
      <c r="H128" s="62">
        <f>'Raw data'!E128</f>
        <v>1405.3120038402801</v>
      </c>
      <c r="I128" s="67">
        <f t="shared" si="7"/>
        <v>-8.1267734799474415E-3</v>
      </c>
    </row>
    <row r="129" spans="1:9" x14ac:dyDescent="0.3">
      <c r="A129" s="101">
        <v>42632</v>
      </c>
      <c r="B129" s="3">
        <f>'Raw data'!B129</f>
        <v>69.086879999999994</v>
      </c>
      <c r="C129" s="3">
        <f t="shared" si="4"/>
        <v>6.6350559477311694E-2</v>
      </c>
      <c r="D129" s="3">
        <f>'Raw data'!C129</f>
        <v>76.05</v>
      </c>
      <c r="E129" s="3">
        <f t="shared" si="5"/>
        <v>7.2847682119204921E-3</v>
      </c>
      <c r="F129" s="3">
        <f>'Raw data'!D129</f>
        <v>28.4</v>
      </c>
      <c r="G129" s="3">
        <f t="shared" si="6"/>
        <v>-1.0452961672473893E-2</v>
      </c>
      <c r="H129" s="62">
        <f>'Raw data'!E129</f>
        <v>1419.0091411370699</v>
      </c>
      <c r="I129" s="67">
        <f t="shared" si="7"/>
        <v>9.746687752868988E-3</v>
      </c>
    </row>
    <row r="130" spans="1:9" x14ac:dyDescent="0.3">
      <c r="A130" s="101">
        <v>42633</v>
      </c>
      <c r="B130" s="3">
        <f>'Raw data'!B130</f>
        <v>68.894980000000004</v>
      </c>
      <c r="C130" s="3">
        <f t="shared" si="4"/>
        <v>-2.7776619815511969E-3</v>
      </c>
      <c r="D130" s="3">
        <f>'Raw data'!C130</f>
        <v>75.95</v>
      </c>
      <c r="E130" s="3">
        <f t="shared" si="5"/>
        <v>-1.314924391847394E-3</v>
      </c>
      <c r="F130" s="3">
        <f>'Raw data'!D130</f>
        <v>28.8</v>
      </c>
      <c r="G130" s="3">
        <f t="shared" si="6"/>
        <v>1.4084507042253596E-2</v>
      </c>
      <c r="H130" s="62">
        <f>'Raw data'!E130</f>
        <v>1418.4416285438101</v>
      </c>
      <c r="I130" s="67">
        <f t="shared" si="7"/>
        <v>-3.9993582620974507E-4</v>
      </c>
    </row>
    <row r="131" spans="1:9" x14ac:dyDescent="0.3">
      <c r="A131" s="101">
        <v>42634</v>
      </c>
      <c r="B131" s="3">
        <f>'Raw data'!B131</f>
        <v>68.8566</v>
      </c>
      <c r="C131" s="3">
        <f t="shared" si="4"/>
        <v>-5.5707977562376285E-4</v>
      </c>
      <c r="D131" s="3">
        <f>'Raw data'!C131</f>
        <v>74.849999999999994</v>
      </c>
      <c r="E131" s="3">
        <f t="shared" si="5"/>
        <v>-1.448321263989478E-2</v>
      </c>
      <c r="F131" s="3">
        <f>'Raw data'!D131</f>
        <v>29.9</v>
      </c>
      <c r="G131" s="3">
        <f t="shared" si="6"/>
        <v>3.8194444444444371E-2</v>
      </c>
      <c r="H131" s="62">
        <f>'Raw data'!E131</f>
        <v>1422.6555694395499</v>
      </c>
      <c r="I131" s="67">
        <f t="shared" si="7"/>
        <v>2.9708243264588256E-3</v>
      </c>
    </row>
    <row r="132" spans="1:9" x14ac:dyDescent="0.3">
      <c r="A132" s="101">
        <v>42635</v>
      </c>
      <c r="B132" s="3">
        <f>'Raw data'!B132</f>
        <v>70.276725999999996</v>
      </c>
      <c r="C132" s="3">
        <f t="shared" ref="C132:C195" si="8">(B132-B131)/B131</f>
        <v>2.0624399113519928E-2</v>
      </c>
      <c r="D132" s="3">
        <f>'Raw data'!C132</f>
        <v>79.400000000000006</v>
      </c>
      <c r="E132" s="3">
        <f t="shared" ref="E132:E195" si="9">(D132-D131)/D131</f>
        <v>6.0788243152972765E-2</v>
      </c>
      <c r="F132" s="3">
        <f>'Raw data'!D132</f>
        <v>30.6</v>
      </c>
      <c r="G132" s="3">
        <f t="shared" ref="G132:G195" si="10">(F132-F131)/F131</f>
        <v>2.3411371237458289E-2</v>
      </c>
      <c r="H132" s="62">
        <f>'Raw data'!E132</f>
        <v>1446.00853410173</v>
      </c>
      <c r="I132" s="67">
        <f t="shared" ref="I132:I195" si="11">(H132-H131)/H131</f>
        <v>1.6415051656796926E-2</v>
      </c>
    </row>
    <row r="133" spans="1:9" x14ac:dyDescent="0.3">
      <c r="A133" s="101">
        <v>42636</v>
      </c>
      <c r="B133" s="3">
        <f>'Raw data'!B133</f>
        <v>70.737290000000002</v>
      </c>
      <c r="C133" s="3">
        <f t="shared" si="8"/>
        <v>6.5535779227963052E-3</v>
      </c>
      <c r="D133" s="3">
        <f>'Raw data'!C133</f>
        <v>79.150000000000006</v>
      </c>
      <c r="E133" s="3">
        <f t="shared" si="9"/>
        <v>-3.1486146095717881E-3</v>
      </c>
      <c r="F133" s="3">
        <f>'Raw data'!D133</f>
        <v>31</v>
      </c>
      <c r="G133" s="3">
        <f t="shared" si="10"/>
        <v>1.3071895424836555E-2</v>
      </c>
      <c r="H133" s="62">
        <f>'Raw data'!E133</f>
        <v>1437.5184592144401</v>
      </c>
      <c r="I133" s="67">
        <f t="shared" si="11"/>
        <v>-5.8713864317294527E-3</v>
      </c>
    </row>
    <row r="134" spans="1:9" x14ac:dyDescent="0.3">
      <c r="A134" s="101">
        <v>42639</v>
      </c>
      <c r="B134" s="3">
        <f>'Raw data'!B134</f>
        <v>70.008039999999994</v>
      </c>
      <c r="C134" s="3">
        <f t="shared" si="8"/>
        <v>-1.0309272520901034E-2</v>
      </c>
      <c r="D134" s="3">
        <f>'Raw data'!C134</f>
        <v>78.25</v>
      </c>
      <c r="E134" s="3">
        <f t="shared" si="9"/>
        <v>-1.137081490840184E-2</v>
      </c>
      <c r="F134" s="3">
        <f>'Raw data'!D134</f>
        <v>31.2</v>
      </c>
      <c r="G134" s="3">
        <f t="shared" si="10"/>
        <v>6.4516129032257839E-3</v>
      </c>
      <c r="H134" s="62">
        <f>'Raw data'!E134</f>
        <v>1418.19098710655</v>
      </c>
      <c r="I134" s="67">
        <f t="shared" si="11"/>
        <v>-1.3445025337936871E-2</v>
      </c>
    </row>
    <row r="135" spans="1:9" x14ac:dyDescent="0.3">
      <c r="A135" s="101">
        <v>42640</v>
      </c>
      <c r="B135" s="3">
        <f>'Raw data'!B135</f>
        <v>71.005970000000005</v>
      </c>
      <c r="C135" s="3">
        <f t="shared" si="8"/>
        <v>1.4254505625354044E-2</v>
      </c>
      <c r="D135" s="3">
        <f>'Raw data'!C135</f>
        <v>79.8</v>
      </c>
      <c r="E135" s="3">
        <f t="shared" si="9"/>
        <v>1.9808306709265141E-2</v>
      </c>
      <c r="F135" s="3">
        <f>'Raw data'!D135</f>
        <v>32.1</v>
      </c>
      <c r="G135" s="3">
        <f t="shared" si="10"/>
        <v>2.8846153846153914E-2</v>
      </c>
      <c r="H135" s="62">
        <f>'Raw data'!E135</f>
        <v>1421.1957116435401</v>
      </c>
      <c r="I135" s="67">
        <f t="shared" si="11"/>
        <v>2.1187023216953905E-3</v>
      </c>
    </row>
    <row r="136" spans="1:9" x14ac:dyDescent="0.3">
      <c r="A136" s="101">
        <v>42641</v>
      </c>
      <c r="B136" s="3">
        <f>'Raw data'!B136</f>
        <v>72.771519999999995</v>
      </c>
      <c r="C136" s="3">
        <f t="shared" si="8"/>
        <v>2.4864810663103261E-2</v>
      </c>
      <c r="D136" s="3">
        <f>'Raw data'!C136</f>
        <v>80.599999999999994</v>
      </c>
      <c r="E136" s="3">
        <f t="shared" si="9"/>
        <v>1.0025062656641569E-2</v>
      </c>
      <c r="F136" s="3">
        <f>'Raw data'!D136</f>
        <v>32.799999999999997</v>
      </c>
      <c r="G136" s="3">
        <f t="shared" si="10"/>
        <v>2.1806853582554384E-2</v>
      </c>
      <c r="H136" s="62">
        <f>'Raw data'!E136</f>
        <v>1425.2430600161699</v>
      </c>
      <c r="I136" s="67">
        <f t="shared" si="11"/>
        <v>2.8478473017268407E-3</v>
      </c>
    </row>
    <row r="137" spans="1:9" x14ac:dyDescent="0.3">
      <c r="A137" s="101">
        <v>42642</v>
      </c>
      <c r="B137" s="3">
        <f>'Raw data'!B137</f>
        <v>71.389786000000001</v>
      </c>
      <c r="C137" s="3">
        <f t="shared" si="8"/>
        <v>-1.8987290632379184E-2</v>
      </c>
      <c r="D137" s="3">
        <f>'Raw data'!C137</f>
        <v>79.400000000000006</v>
      </c>
      <c r="E137" s="3">
        <f t="shared" si="9"/>
        <v>-1.488833746898249E-2</v>
      </c>
      <c r="F137" s="3">
        <f>'Raw data'!D137</f>
        <v>32.5</v>
      </c>
      <c r="G137" s="3">
        <f t="shared" si="10"/>
        <v>-9.1463414634145486E-3</v>
      </c>
      <c r="H137" s="62">
        <f>'Raw data'!E137</f>
        <v>1434.8051267700801</v>
      </c>
      <c r="I137" s="67">
        <f t="shared" si="11"/>
        <v>6.7090779265409264E-3</v>
      </c>
    </row>
    <row r="138" spans="1:9" x14ac:dyDescent="0.3">
      <c r="A138" s="101">
        <v>42643</v>
      </c>
      <c r="B138" s="3">
        <f>'Raw data'!B138</f>
        <v>72.771519999999995</v>
      </c>
      <c r="C138" s="3">
        <f t="shared" si="8"/>
        <v>1.9354785571145911E-2</v>
      </c>
      <c r="D138" s="3">
        <f>'Raw data'!C138</f>
        <v>79.7</v>
      </c>
      <c r="E138" s="3">
        <f t="shared" si="9"/>
        <v>3.77833753148611E-3</v>
      </c>
      <c r="F138" s="3">
        <f>'Raw data'!D138</f>
        <v>32.700000000000003</v>
      </c>
      <c r="G138" s="3">
        <f t="shared" si="10"/>
        <v>6.1538461538462414E-3</v>
      </c>
      <c r="H138" s="62">
        <f>'Raw data'!E138</f>
        <v>1439.0833963642001</v>
      </c>
      <c r="I138" s="67">
        <f t="shared" si="11"/>
        <v>2.9817774653140179E-3</v>
      </c>
    </row>
    <row r="139" spans="1:9" x14ac:dyDescent="0.3">
      <c r="A139" s="101">
        <v>42646</v>
      </c>
      <c r="B139" s="3">
        <f>'Raw data'!B139</f>
        <v>71.313029999999998</v>
      </c>
      <c r="C139" s="3">
        <f t="shared" si="8"/>
        <v>-2.0042043920478748E-2</v>
      </c>
      <c r="D139" s="3">
        <f>'Raw data'!C139</f>
        <v>79.8</v>
      </c>
      <c r="E139" s="3">
        <f t="shared" si="9"/>
        <v>1.2547051442910202E-3</v>
      </c>
      <c r="F139" s="3">
        <f>'Raw data'!D139</f>
        <v>32</v>
      </c>
      <c r="G139" s="3">
        <f t="shared" si="10"/>
        <v>-2.1406727828746263E-2</v>
      </c>
      <c r="H139" s="62">
        <f>'Raw data'!E139</f>
        <v>1443.46437375245</v>
      </c>
      <c r="I139" s="67">
        <f t="shared" si="11"/>
        <v>3.04428318700522E-3</v>
      </c>
    </row>
    <row r="140" spans="1:9" x14ac:dyDescent="0.3">
      <c r="A140" s="101">
        <v>42647</v>
      </c>
      <c r="B140" s="3">
        <f>'Raw data'!B140</f>
        <v>72.426079999999999</v>
      </c>
      <c r="C140" s="3">
        <f t="shared" si="8"/>
        <v>1.5607947103075009E-2</v>
      </c>
      <c r="D140" s="3">
        <f>'Raw data'!C140</f>
        <v>80</v>
      </c>
      <c r="E140" s="3">
        <f t="shared" si="9"/>
        <v>2.5062656641604369E-3</v>
      </c>
      <c r="F140" s="3">
        <f>'Raw data'!D140</f>
        <v>32.799999999999997</v>
      </c>
      <c r="G140" s="3">
        <f t="shared" si="10"/>
        <v>2.4999999999999911E-2</v>
      </c>
      <c r="H140" s="62">
        <f>'Raw data'!E140</f>
        <v>1456.2202309634399</v>
      </c>
      <c r="I140" s="67">
        <f t="shared" si="11"/>
        <v>8.8369740486421659E-3</v>
      </c>
    </row>
    <row r="141" spans="1:9" x14ac:dyDescent="0.3">
      <c r="A141" s="101">
        <v>42648</v>
      </c>
      <c r="B141" s="3">
        <f>'Raw data'!B141</f>
        <v>71.773600000000002</v>
      </c>
      <c r="C141" s="3">
        <f t="shared" si="8"/>
        <v>-9.0089094977941243E-3</v>
      </c>
      <c r="D141" s="3">
        <f>'Raw data'!C141</f>
        <v>78.900000000000006</v>
      </c>
      <c r="E141" s="3">
        <f t="shared" si="9"/>
        <v>-1.3749999999999929E-2</v>
      </c>
      <c r="F141" s="3">
        <f>'Raw data'!D141</f>
        <v>33.700000000000003</v>
      </c>
      <c r="G141" s="3">
        <f t="shared" si="10"/>
        <v>2.7439024390244079E-2</v>
      </c>
      <c r="H141" s="62">
        <f>'Raw data'!E141</f>
        <v>1452.4974261269399</v>
      </c>
      <c r="I141" s="67">
        <f t="shared" si="11"/>
        <v>-2.5564847660693455E-3</v>
      </c>
    </row>
    <row r="142" spans="1:9" x14ac:dyDescent="0.3">
      <c r="A142" s="101">
        <v>42649</v>
      </c>
      <c r="B142" s="3">
        <f>'Raw data'!B142</f>
        <v>72.541240000000002</v>
      </c>
      <c r="C142" s="3">
        <f t="shared" si="8"/>
        <v>1.069529743526868E-2</v>
      </c>
      <c r="D142" s="3">
        <f>'Raw data'!C142</f>
        <v>79.099999999999994</v>
      </c>
      <c r="E142" s="3">
        <f t="shared" si="9"/>
        <v>2.5348542458807177E-3</v>
      </c>
      <c r="F142" s="3">
        <f>'Raw data'!D142</f>
        <v>33.799999999999997</v>
      </c>
      <c r="G142" s="3">
        <f t="shared" si="10"/>
        <v>2.9673590504449348E-3</v>
      </c>
      <c r="H142" s="62">
        <f>'Raw data'!E142</f>
        <v>1458.3807203307899</v>
      </c>
      <c r="I142" s="67">
        <f t="shared" si="11"/>
        <v>4.0504679030913902E-3</v>
      </c>
    </row>
    <row r="143" spans="1:9" x14ac:dyDescent="0.3">
      <c r="A143" s="101">
        <v>42650</v>
      </c>
      <c r="B143" s="3">
        <f>'Raw data'!B143</f>
        <v>71.274635000000004</v>
      </c>
      <c r="C143" s="3">
        <f t="shared" si="8"/>
        <v>-1.7460481789393155E-2</v>
      </c>
      <c r="D143" s="3">
        <f>'Raw data'!C143</f>
        <v>77.3</v>
      </c>
      <c r="E143" s="3">
        <f t="shared" si="9"/>
        <v>-2.2756005056889978E-2</v>
      </c>
      <c r="F143" s="3">
        <f>'Raw data'!D143</f>
        <v>33.6</v>
      </c>
      <c r="G143" s="3">
        <f t="shared" si="10"/>
        <v>-5.9171597633134836E-3</v>
      </c>
      <c r="H143" s="62">
        <f>'Raw data'!E143</f>
        <v>1451.6531414052299</v>
      </c>
      <c r="I143" s="67">
        <f t="shared" si="11"/>
        <v>-4.6130470814466475E-3</v>
      </c>
    </row>
    <row r="144" spans="1:9" x14ac:dyDescent="0.3">
      <c r="A144" s="101">
        <v>42653</v>
      </c>
      <c r="B144" s="3">
        <f>'Raw data'!B144</f>
        <v>71.351394999999997</v>
      </c>
      <c r="C144" s="3">
        <f t="shared" si="8"/>
        <v>1.0769609693545685E-3</v>
      </c>
      <c r="D144" s="3">
        <f>'Raw data'!C144</f>
        <v>77.45</v>
      </c>
      <c r="E144" s="3">
        <f t="shared" si="9"/>
        <v>1.9404915912031783E-3</v>
      </c>
      <c r="F144" s="3">
        <f>'Raw data'!D144</f>
        <v>33.5</v>
      </c>
      <c r="G144" s="3">
        <f t="shared" si="10"/>
        <v>-2.9761904761905185E-3</v>
      </c>
      <c r="H144" s="62">
        <f>'Raw data'!E144</f>
        <v>1467.4457644194199</v>
      </c>
      <c r="I144" s="67">
        <f t="shared" si="11"/>
        <v>1.0879060957290668E-2</v>
      </c>
    </row>
    <row r="145" spans="1:9" x14ac:dyDescent="0.3">
      <c r="A145" s="101">
        <v>42654</v>
      </c>
      <c r="B145" s="3">
        <f>'Raw data'!B145</f>
        <v>71.044349999999994</v>
      </c>
      <c r="C145" s="3">
        <f t="shared" si="8"/>
        <v>-4.3032795644710551E-3</v>
      </c>
      <c r="D145" s="3">
        <f>'Raw data'!C145</f>
        <v>75.849999999999994</v>
      </c>
      <c r="E145" s="3">
        <f t="shared" si="9"/>
        <v>-2.065848934796654E-2</v>
      </c>
      <c r="F145" s="3">
        <f>'Raw data'!D145</f>
        <v>33.6</v>
      </c>
      <c r="G145" s="3">
        <f t="shared" si="10"/>
        <v>2.9850746268657142E-3</v>
      </c>
      <c r="H145" s="62">
        <f>'Raw data'!E145</f>
        <v>1455.40525717882</v>
      </c>
      <c r="I145" s="67">
        <f t="shared" si="11"/>
        <v>-8.2050781926946651E-3</v>
      </c>
    </row>
    <row r="146" spans="1:9" x14ac:dyDescent="0.3">
      <c r="A146" s="101">
        <v>42655</v>
      </c>
      <c r="B146" s="3">
        <f>'Raw data'!B146</f>
        <v>63.713467000000001</v>
      </c>
      <c r="C146" s="3">
        <f t="shared" si="8"/>
        <v>-0.10318741743713601</v>
      </c>
      <c r="D146" s="3">
        <f>'Raw data'!C146</f>
        <v>73.900000000000006</v>
      </c>
      <c r="E146" s="3">
        <f t="shared" si="9"/>
        <v>-2.5708635464732878E-2</v>
      </c>
      <c r="F146" s="3">
        <f>'Raw data'!D146</f>
        <v>33.299999999999997</v>
      </c>
      <c r="G146" s="3">
        <f t="shared" si="10"/>
        <v>-8.9285714285715547E-3</v>
      </c>
      <c r="H146" s="62">
        <f>'Raw data'!E146</f>
        <v>1442.4977490152</v>
      </c>
      <c r="I146" s="67">
        <f t="shared" si="11"/>
        <v>-8.8686694650533526E-3</v>
      </c>
    </row>
    <row r="147" spans="1:9" x14ac:dyDescent="0.3">
      <c r="A147" s="101">
        <v>42656</v>
      </c>
      <c r="B147" s="3">
        <f>'Raw data'!B147</f>
        <v>63.905372999999997</v>
      </c>
      <c r="C147" s="3">
        <f t="shared" si="8"/>
        <v>3.0120162822091586E-3</v>
      </c>
      <c r="D147" s="3">
        <f>'Raw data'!C147</f>
        <v>74</v>
      </c>
      <c r="E147" s="3">
        <f t="shared" si="9"/>
        <v>1.3531799729363234E-3</v>
      </c>
      <c r="F147" s="3">
        <f>'Raw data'!D147</f>
        <v>32.9</v>
      </c>
      <c r="G147" s="3">
        <f t="shared" si="10"/>
        <v>-1.201201201201197E-2</v>
      </c>
      <c r="H147" s="62">
        <f>'Raw data'!E147</f>
        <v>1426.69280612324</v>
      </c>
      <c r="I147" s="67">
        <f t="shared" si="11"/>
        <v>-1.0956649951620507E-2</v>
      </c>
    </row>
    <row r="148" spans="1:9" x14ac:dyDescent="0.3">
      <c r="A148" s="101">
        <v>42657</v>
      </c>
      <c r="B148" s="3">
        <f>'Raw data'!B148</f>
        <v>65.363883999999999</v>
      </c>
      <c r="C148" s="3">
        <f t="shared" si="8"/>
        <v>2.2822979219603357E-2</v>
      </c>
      <c r="D148" s="3">
        <f>'Raw data'!C148</f>
        <v>74.650000000000006</v>
      </c>
      <c r="E148" s="3">
        <f t="shared" si="9"/>
        <v>8.7837837837838606E-3</v>
      </c>
      <c r="F148" s="3">
        <f>'Raw data'!D148</f>
        <v>33.4</v>
      </c>
      <c r="G148" s="3">
        <f t="shared" si="10"/>
        <v>1.5197568389057751E-2</v>
      </c>
      <c r="H148" s="62">
        <f>'Raw data'!E148</f>
        <v>1446.0016271433501</v>
      </c>
      <c r="I148" s="67">
        <f t="shared" si="11"/>
        <v>1.3533972371093751E-2</v>
      </c>
    </row>
    <row r="149" spans="1:9" x14ac:dyDescent="0.3">
      <c r="A149" s="101">
        <v>42660</v>
      </c>
      <c r="B149" s="3">
        <f>'Raw data'!B149</f>
        <v>64.212424999999996</v>
      </c>
      <c r="C149" s="3">
        <f t="shared" si="8"/>
        <v>-1.7616134928579254E-2</v>
      </c>
      <c r="D149" s="3">
        <f>'Raw data'!C149</f>
        <v>73.2</v>
      </c>
      <c r="E149" s="3">
        <f t="shared" si="9"/>
        <v>-1.9423978566644375E-2</v>
      </c>
      <c r="F149" s="3">
        <f>'Raw data'!D149</f>
        <v>33.200000000000003</v>
      </c>
      <c r="G149" s="3">
        <f t="shared" si="10"/>
        <v>-5.9880239520956812E-3</v>
      </c>
      <c r="H149" s="62">
        <f>'Raw data'!E149</f>
        <v>1438.28067235447</v>
      </c>
      <c r="I149" s="67">
        <f t="shared" si="11"/>
        <v>-5.339520124976121E-3</v>
      </c>
    </row>
    <row r="150" spans="1:9" x14ac:dyDescent="0.3">
      <c r="A150" s="101">
        <v>42661</v>
      </c>
      <c r="B150" s="3">
        <f>'Raw data'!B150</f>
        <v>64.903300000000002</v>
      </c>
      <c r="C150" s="3">
        <f t="shared" si="8"/>
        <v>1.0759210542196553E-2</v>
      </c>
      <c r="D150" s="3">
        <f>'Raw data'!C150</f>
        <v>75.5</v>
      </c>
      <c r="E150" s="3">
        <f t="shared" si="9"/>
        <v>3.1420765027322363E-2</v>
      </c>
      <c r="F150" s="3">
        <f>'Raw data'!D150</f>
        <v>32.9</v>
      </c>
      <c r="G150" s="3">
        <f t="shared" si="10"/>
        <v>-9.036144578313381E-3</v>
      </c>
      <c r="H150" s="62">
        <f>'Raw data'!E150</f>
        <v>1458.62843063324</v>
      </c>
      <c r="I150" s="67">
        <f t="shared" si="11"/>
        <v>1.4147279227120998E-2</v>
      </c>
    </row>
    <row r="151" spans="1:9" x14ac:dyDescent="0.3">
      <c r="A151" s="101">
        <v>42662</v>
      </c>
      <c r="B151" s="3">
        <f>'Raw data'!B151</f>
        <v>65.555779999999999</v>
      </c>
      <c r="C151" s="3">
        <f t="shared" si="8"/>
        <v>1.0053109780242254E-2</v>
      </c>
      <c r="D151" s="3">
        <f>'Raw data'!C151</f>
        <v>76.900000000000006</v>
      </c>
      <c r="E151" s="3">
        <f t="shared" si="9"/>
        <v>1.8543046357615969E-2</v>
      </c>
      <c r="F151" s="3">
        <f>'Raw data'!D151</f>
        <v>32.5</v>
      </c>
      <c r="G151" s="3">
        <f t="shared" si="10"/>
        <v>-1.2158054711246157E-2</v>
      </c>
      <c r="H151" s="62">
        <f>'Raw data'!E151</f>
        <v>1455.26755098166</v>
      </c>
      <c r="I151" s="67">
        <f t="shared" si="11"/>
        <v>-2.3041369419359004E-3</v>
      </c>
    </row>
    <row r="152" spans="1:9" x14ac:dyDescent="0.3">
      <c r="A152" s="101">
        <v>42663</v>
      </c>
      <c r="B152" s="3">
        <f>'Raw data'!B152</f>
        <v>71.811989999999994</v>
      </c>
      <c r="C152" s="3">
        <f t="shared" si="8"/>
        <v>9.543338512637628E-2</v>
      </c>
      <c r="D152" s="3">
        <f>'Raw data'!C152</f>
        <v>77.849999999999994</v>
      </c>
      <c r="E152" s="3">
        <f t="shared" si="9"/>
        <v>1.2353706111833401E-2</v>
      </c>
      <c r="F152" s="3">
        <f>'Raw data'!D152</f>
        <v>33.799999999999997</v>
      </c>
      <c r="G152" s="3">
        <f t="shared" si="10"/>
        <v>3.9999999999999911E-2</v>
      </c>
      <c r="H152" s="62">
        <f>'Raw data'!E152</f>
        <v>1465.84243361616</v>
      </c>
      <c r="I152" s="67">
        <f t="shared" si="11"/>
        <v>7.266624358776258E-3</v>
      </c>
    </row>
    <row r="153" spans="1:9" x14ac:dyDescent="0.3">
      <c r="A153" s="101">
        <v>42664</v>
      </c>
      <c r="B153" s="3">
        <f>'Raw data'!B153</f>
        <v>70.852450000000005</v>
      </c>
      <c r="C153" s="3">
        <f t="shared" si="8"/>
        <v>-1.336183553749158E-2</v>
      </c>
      <c r="D153" s="3">
        <f>'Raw data'!C153</f>
        <v>78.45</v>
      </c>
      <c r="E153" s="3">
        <f t="shared" si="9"/>
        <v>7.7071290944124415E-3</v>
      </c>
      <c r="F153" s="3">
        <f>'Raw data'!D153</f>
        <v>34.799999999999997</v>
      </c>
      <c r="G153" s="3">
        <f t="shared" si="10"/>
        <v>2.9585798816568049E-2</v>
      </c>
      <c r="H153" s="62">
        <f>'Raw data'!E153</f>
        <v>1464.84769963388</v>
      </c>
      <c r="I153" s="67">
        <f t="shared" si="11"/>
        <v>-6.7860907793889464E-4</v>
      </c>
    </row>
    <row r="154" spans="1:9" x14ac:dyDescent="0.3">
      <c r="A154" s="101">
        <v>42667</v>
      </c>
      <c r="B154" s="3">
        <f>'Raw data'!B154</f>
        <v>70.622153999999995</v>
      </c>
      <c r="C154" s="3">
        <f t="shared" si="8"/>
        <v>-3.2503604321376298E-3</v>
      </c>
      <c r="D154" s="3">
        <f>'Raw data'!C154</f>
        <v>78.349999999999994</v>
      </c>
      <c r="E154" s="3">
        <f t="shared" si="9"/>
        <v>-1.2746972594010009E-3</v>
      </c>
      <c r="F154" s="3">
        <f>'Raw data'!D154</f>
        <v>34.700000000000003</v>
      </c>
      <c r="G154" s="3">
        <f t="shared" si="10"/>
        <v>-2.8735632183906415E-3</v>
      </c>
      <c r="H154" s="62">
        <f>'Raw data'!E154</f>
        <v>1456.7891553474601</v>
      </c>
      <c r="I154" s="67">
        <f t="shared" si="11"/>
        <v>-5.5012847331732881E-3</v>
      </c>
    </row>
    <row r="155" spans="1:9" x14ac:dyDescent="0.3">
      <c r="A155" s="101">
        <v>42668</v>
      </c>
      <c r="B155" s="3">
        <f>'Raw data'!B155</f>
        <v>69.585849999999994</v>
      </c>
      <c r="C155" s="3">
        <f t="shared" si="8"/>
        <v>-1.467392229356246E-2</v>
      </c>
      <c r="D155" s="3">
        <f>'Raw data'!C155</f>
        <v>80.05</v>
      </c>
      <c r="E155" s="3">
        <f t="shared" si="9"/>
        <v>2.1697511167836667E-2</v>
      </c>
      <c r="F155" s="3">
        <f>'Raw data'!D155</f>
        <v>34.1</v>
      </c>
      <c r="G155" s="3">
        <f t="shared" si="10"/>
        <v>-1.7291066282420789E-2</v>
      </c>
      <c r="H155" s="62">
        <f>'Raw data'!E155</f>
        <v>1451.2711852226701</v>
      </c>
      <c r="I155" s="67">
        <f t="shared" si="11"/>
        <v>-3.7877616706131767E-3</v>
      </c>
    </row>
    <row r="156" spans="1:9" x14ac:dyDescent="0.3">
      <c r="A156" s="101">
        <v>42669</v>
      </c>
      <c r="B156" s="3">
        <f>'Raw data'!B156</f>
        <v>69.163650000000004</v>
      </c>
      <c r="C156" s="3">
        <f t="shared" si="8"/>
        <v>-6.0673254691864728E-3</v>
      </c>
      <c r="D156" s="3">
        <f>'Raw data'!C156</f>
        <v>78.900000000000006</v>
      </c>
      <c r="E156" s="3">
        <f t="shared" si="9"/>
        <v>-1.436602123672694E-2</v>
      </c>
      <c r="F156" s="3">
        <f>'Raw data'!D156</f>
        <v>33.5</v>
      </c>
      <c r="G156" s="3">
        <f t="shared" si="10"/>
        <v>-1.7595307917888603E-2</v>
      </c>
      <c r="H156" s="62">
        <f>'Raw data'!E156</f>
        <v>1454.21481759325</v>
      </c>
      <c r="I156" s="67">
        <f t="shared" si="11"/>
        <v>2.028313109605575E-3</v>
      </c>
    </row>
    <row r="157" spans="1:9" x14ac:dyDescent="0.3">
      <c r="A157" s="101">
        <v>42670</v>
      </c>
      <c r="B157" s="3">
        <f>'Raw data'!B157</f>
        <v>66.89913</v>
      </c>
      <c r="C157" s="3">
        <f t="shared" si="8"/>
        <v>-3.2741476194503967E-2</v>
      </c>
      <c r="D157" s="3">
        <f>'Raw data'!C157</f>
        <v>79.349999999999994</v>
      </c>
      <c r="E157" s="3">
        <f t="shared" si="9"/>
        <v>5.7034220532317945E-3</v>
      </c>
      <c r="F157" s="3">
        <f>'Raw data'!D157</f>
        <v>34.299999999999997</v>
      </c>
      <c r="G157" s="3">
        <f t="shared" si="10"/>
        <v>2.3880597014925287E-2</v>
      </c>
      <c r="H157" s="62">
        <f>'Raw data'!E157</f>
        <v>1456.5481309696399</v>
      </c>
      <c r="I157" s="67">
        <f t="shared" si="11"/>
        <v>1.6045176738410608E-3</v>
      </c>
    </row>
    <row r="158" spans="1:9" x14ac:dyDescent="0.3">
      <c r="A158" s="101">
        <v>42671</v>
      </c>
      <c r="B158" s="3">
        <f>'Raw data'!B158</f>
        <v>67.705150000000003</v>
      </c>
      <c r="C158" s="3">
        <f t="shared" si="8"/>
        <v>1.2048288221386493E-2</v>
      </c>
      <c r="D158" s="3">
        <f>'Raw data'!C158</f>
        <v>80.3</v>
      </c>
      <c r="E158" s="3">
        <f t="shared" si="9"/>
        <v>1.1972274732199155E-2</v>
      </c>
      <c r="F158" s="3">
        <f>'Raw data'!D158</f>
        <v>33.5</v>
      </c>
      <c r="G158" s="3">
        <f t="shared" si="10"/>
        <v>-2.3323615160349774E-2</v>
      </c>
      <c r="H158" s="62">
        <f>'Raw data'!E158</f>
        <v>1459.3578144328501</v>
      </c>
      <c r="I158" s="67">
        <f t="shared" si="11"/>
        <v>1.929001454514045E-3</v>
      </c>
    </row>
    <row r="159" spans="1:9" x14ac:dyDescent="0.3">
      <c r="A159" s="101">
        <v>42674</v>
      </c>
      <c r="B159" s="3">
        <f>'Raw data'!B159</f>
        <v>66.937515000000005</v>
      </c>
      <c r="C159" s="3">
        <f t="shared" si="8"/>
        <v>-1.1337911517809184E-2</v>
      </c>
      <c r="D159" s="3">
        <f>'Raw data'!C159</f>
        <v>79.7</v>
      </c>
      <c r="E159" s="3">
        <f t="shared" si="9"/>
        <v>-7.47198007471973E-3</v>
      </c>
      <c r="F159" s="3">
        <f>'Raw data'!D159</f>
        <v>33.6</v>
      </c>
      <c r="G159" s="3">
        <f t="shared" si="10"/>
        <v>2.9850746268657142E-3</v>
      </c>
      <c r="H159" s="62">
        <f>'Raw data'!E159</f>
        <v>1446.35023504931</v>
      </c>
      <c r="I159" s="67">
        <f t="shared" si="11"/>
        <v>-8.9132214559698407E-3</v>
      </c>
    </row>
    <row r="160" spans="1:9" x14ac:dyDescent="0.3">
      <c r="A160" s="101">
        <v>42675</v>
      </c>
      <c r="B160" s="3">
        <f>'Raw data'!B160</f>
        <v>65.594160000000002</v>
      </c>
      <c r="C160" s="3">
        <f t="shared" si="8"/>
        <v>-2.0068791020999246E-2</v>
      </c>
      <c r="D160" s="3">
        <f>'Raw data'!C160</f>
        <v>80.349999999999994</v>
      </c>
      <c r="E160" s="3">
        <f t="shared" si="9"/>
        <v>8.1555834378919875E-3</v>
      </c>
      <c r="F160" s="3">
        <f>'Raw data'!D160</f>
        <v>32.700000000000003</v>
      </c>
      <c r="G160" s="3">
        <f t="shared" si="10"/>
        <v>-2.6785714285714243E-2</v>
      </c>
      <c r="H160" s="62">
        <f>'Raw data'!E160</f>
        <v>1431.87236130983</v>
      </c>
      <c r="I160" s="67">
        <f t="shared" si="11"/>
        <v>-1.0009936313237683E-2</v>
      </c>
    </row>
    <row r="161" spans="1:9" x14ac:dyDescent="0.3">
      <c r="A161" s="101">
        <v>42676</v>
      </c>
      <c r="B161" s="3">
        <f>'Raw data'!B161</f>
        <v>66.016360000000006</v>
      </c>
      <c r="C161" s="3">
        <f t="shared" si="8"/>
        <v>6.4365486195722861E-3</v>
      </c>
      <c r="D161" s="3">
        <f>'Raw data'!C161</f>
        <v>81.650000000000006</v>
      </c>
      <c r="E161" s="3">
        <f t="shared" si="9"/>
        <v>1.6179215930305059E-2</v>
      </c>
      <c r="F161" s="3">
        <f>'Raw data'!D161</f>
        <v>33</v>
      </c>
      <c r="G161" s="3">
        <f t="shared" si="10"/>
        <v>9.1743119266054166E-3</v>
      </c>
      <c r="H161" s="62">
        <f>'Raw data'!E161</f>
        <v>1417.3735554047</v>
      </c>
      <c r="I161" s="67">
        <f t="shared" si="11"/>
        <v>-1.0125767000535545E-2</v>
      </c>
    </row>
    <row r="162" spans="1:9" x14ac:dyDescent="0.3">
      <c r="A162" s="101">
        <v>42677</v>
      </c>
      <c r="B162" s="3">
        <f>'Raw data'!B162</f>
        <v>66.246639999999999</v>
      </c>
      <c r="C162" s="3">
        <f t="shared" si="8"/>
        <v>3.4882262517956664E-3</v>
      </c>
      <c r="D162" s="3">
        <f>'Raw data'!C162</f>
        <v>84.75</v>
      </c>
      <c r="E162" s="3">
        <f t="shared" si="9"/>
        <v>3.7966932026944199E-2</v>
      </c>
      <c r="F162" s="3">
        <f>'Raw data'!D162</f>
        <v>33.299999999999997</v>
      </c>
      <c r="G162" s="3">
        <f t="shared" si="10"/>
        <v>9.0909090909090055E-3</v>
      </c>
      <c r="H162" s="62">
        <f>'Raw data'!E162</f>
        <v>1421.0108596442101</v>
      </c>
      <c r="I162" s="67">
        <f t="shared" si="11"/>
        <v>2.5662283775793361E-3</v>
      </c>
    </row>
    <row r="163" spans="1:9" x14ac:dyDescent="0.3">
      <c r="A163" s="101">
        <v>42678</v>
      </c>
      <c r="B163" s="3">
        <f>'Raw data'!B163</f>
        <v>64.903300000000002</v>
      </c>
      <c r="C163" s="3">
        <f t="shared" si="8"/>
        <v>-2.0277858620452265E-2</v>
      </c>
      <c r="D163" s="3">
        <f>'Raw data'!C163</f>
        <v>82.3</v>
      </c>
      <c r="E163" s="3">
        <f t="shared" si="9"/>
        <v>-2.8908554572271421E-2</v>
      </c>
      <c r="F163" s="3">
        <f>'Raw data'!D163</f>
        <v>33</v>
      </c>
      <c r="G163" s="3">
        <f t="shared" si="10"/>
        <v>-9.0090090090089239E-3</v>
      </c>
      <c r="H163" s="62">
        <f>'Raw data'!E163</f>
        <v>1406.09969603016</v>
      </c>
      <c r="I163" s="67">
        <f t="shared" si="11"/>
        <v>-1.0493349514431958E-2</v>
      </c>
    </row>
    <row r="164" spans="1:9" x14ac:dyDescent="0.3">
      <c r="A164" s="101">
        <v>42681</v>
      </c>
      <c r="B164" s="3">
        <f>'Raw data'!B164</f>
        <v>66.476939999999999</v>
      </c>
      <c r="C164" s="3">
        <f t="shared" si="8"/>
        <v>2.4245916617490905E-2</v>
      </c>
      <c r="D164" s="3">
        <f>'Raw data'!C164</f>
        <v>82.55</v>
      </c>
      <c r="E164" s="3">
        <f t="shared" si="9"/>
        <v>3.0376670716889429E-3</v>
      </c>
      <c r="F164" s="3">
        <f>'Raw data'!D164</f>
        <v>33.299999999999997</v>
      </c>
      <c r="G164" s="3">
        <f t="shared" si="10"/>
        <v>9.0909090909090055E-3</v>
      </c>
      <c r="H164" s="62">
        <f>'Raw data'!E164</f>
        <v>1431.7725097693899</v>
      </c>
      <c r="I164" s="67">
        <f t="shared" si="11"/>
        <v>1.8258174588695209E-2</v>
      </c>
    </row>
    <row r="165" spans="1:9" x14ac:dyDescent="0.3">
      <c r="A165" s="101">
        <v>42682</v>
      </c>
      <c r="B165" s="3">
        <f>'Raw data'!B165</f>
        <v>65.479010000000002</v>
      </c>
      <c r="C165" s="3">
        <f t="shared" si="8"/>
        <v>-1.5011671716538045E-2</v>
      </c>
      <c r="D165" s="3">
        <f>'Raw data'!C165</f>
        <v>80.849999999999994</v>
      </c>
      <c r="E165" s="3">
        <f t="shared" si="9"/>
        <v>-2.0593579648697794E-2</v>
      </c>
      <c r="F165" s="3">
        <f>'Raw data'!D165</f>
        <v>33.1</v>
      </c>
      <c r="G165" s="3">
        <f t="shared" si="10"/>
        <v>-6.0060060060058785E-3</v>
      </c>
      <c r="H165" s="62">
        <f>'Raw data'!E165</f>
        <v>1439.4343099350999</v>
      </c>
      <c r="I165" s="67">
        <f t="shared" si="11"/>
        <v>5.3512692228907767E-3</v>
      </c>
    </row>
    <row r="166" spans="1:9" x14ac:dyDescent="0.3">
      <c r="A166" s="101">
        <v>42683</v>
      </c>
      <c r="B166" s="3">
        <f>'Raw data'!B166</f>
        <v>63.559944000000002</v>
      </c>
      <c r="C166" s="3">
        <f t="shared" si="8"/>
        <v>-2.9308109575877837E-2</v>
      </c>
      <c r="D166" s="3">
        <f>'Raw data'!C166</f>
        <v>78.650000000000006</v>
      </c>
      <c r="E166" s="3">
        <f t="shared" si="9"/>
        <v>-2.7210884353741357E-2</v>
      </c>
      <c r="F166" s="3">
        <f>'Raw data'!D166</f>
        <v>36.5</v>
      </c>
      <c r="G166" s="3">
        <f t="shared" si="10"/>
        <v>0.10271903323262835</v>
      </c>
      <c r="H166" s="62">
        <f>'Raw data'!E166</f>
        <v>1456.7116332477101</v>
      </c>
      <c r="I166" s="67">
        <f t="shared" si="11"/>
        <v>1.2002856395294042E-2</v>
      </c>
    </row>
    <row r="167" spans="1:9" x14ac:dyDescent="0.3">
      <c r="A167" s="101">
        <v>42684</v>
      </c>
      <c r="B167" s="3">
        <f>'Raw data'!B167</f>
        <v>65.325485</v>
      </c>
      <c r="C167" s="3">
        <f t="shared" si="8"/>
        <v>2.7777573246445888E-2</v>
      </c>
      <c r="D167" s="3">
        <f>'Raw data'!C167</f>
        <v>78.599999999999994</v>
      </c>
      <c r="E167" s="3">
        <f t="shared" si="9"/>
        <v>-6.3572790845532572E-4</v>
      </c>
      <c r="F167" s="3">
        <f>'Raw data'!D167</f>
        <v>37.799999999999997</v>
      </c>
      <c r="G167" s="3">
        <f t="shared" si="10"/>
        <v>3.5616438356164307E-2</v>
      </c>
      <c r="H167" s="62">
        <f>'Raw data'!E167</f>
        <v>1460.51901635019</v>
      </c>
      <c r="I167" s="67">
        <f t="shared" si="11"/>
        <v>2.6136834604604639E-3</v>
      </c>
    </row>
    <row r="168" spans="1:9" x14ac:dyDescent="0.3">
      <c r="A168" s="101">
        <v>42685</v>
      </c>
      <c r="B168" s="3">
        <f>'Raw data'!B168</f>
        <v>65.056820000000002</v>
      </c>
      <c r="C168" s="3">
        <f t="shared" si="8"/>
        <v>-4.1127134379484297E-3</v>
      </c>
      <c r="D168" s="3">
        <f>'Raw data'!C168</f>
        <v>76.95</v>
      </c>
      <c r="E168" s="3">
        <f t="shared" si="9"/>
        <v>-2.0992366412213633E-2</v>
      </c>
      <c r="F168" s="3">
        <f>'Raw data'!D168</f>
        <v>37.5</v>
      </c>
      <c r="G168" s="3">
        <f t="shared" si="10"/>
        <v>-7.9365079365078615E-3</v>
      </c>
      <c r="H168" s="62">
        <f>'Raw data'!E168</f>
        <v>1451.5300242973101</v>
      </c>
      <c r="I168" s="67">
        <f t="shared" si="11"/>
        <v>-6.1546559491866245E-3</v>
      </c>
    </row>
    <row r="169" spans="1:9" x14ac:dyDescent="0.3">
      <c r="A169" s="101">
        <v>42688</v>
      </c>
      <c r="B169" s="3">
        <f>'Raw data'!B169</f>
        <v>66.208259999999996</v>
      </c>
      <c r="C169" s="3">
        <f t="shared" si="8"/>
        <v>1.7698989898368746E-2</v>
      </c>
      <c r="D169" s="3">
        <f>'Raw data'!C169</f>
        <v>77.8</v>
      </c>
      <c r="E169" s="3">
        <f t="shared" si="9"/>
        <v>1.1046133853151324E-2</v>
      </c>
      <c r="F169" s="3">
        <f>'Raw data'!D169</f>
        <v>37.799999999999997</v>
      </c>
      <c r="G169" s="3">
        <f t="shared" si="10"/>
        <v>7.9999999999999238E-3</v>
      </c>
      <c r="H169" s="62">
        <f>'Raw data'!E169</f>
        <v>1443.0849770151799</v>
      </c>
      <c r="I169" s="67">
        <f t="shared" si="11"/>
        <v>-5.8180314156563604E-3</v>
      </c>
    </row>
    <row r="170" spans="1:9" x14ac:dyDescent="0.3">
      <c r="A170" s="101">
        <v>42689</v>
      </c>
      <c r="B170" s="3">
        <f>'Raw data'!B170</f>
        <v>67.781909999999996</v>
      </c>
      <c r="C170" s="3">
        <f t="shared" si="8"/>
        <v>2.3768182398993733E-2</v>
      </c>
      <c r="D170" s="3">
        <f>'Raw data'!C170</f>
        <v>77.650000000000006</v>
      </c>
      <c r="E170" s="3">
        <f t="shared" si="9"/>
        <v>-1.9280205655525897E-3</v>
      </c>
      <c r="F170" s="3">
        <f>'Raw data'!D170</f>
        <v>37</v>
      </c>
      <c r="G170" s="3">
        <f t="shared" si="10"/>
        <v>-2.116402116402109E-2</v>
      </c>
      <c r="H170" s="62">
        <f>'Raw data'!E170</f>
        <v>1466.46326314111</v>
      </c>
      <c r="I170" s="67">
        <f t="shared" si="11"/>
        <v>1.6200214469895488E-2</v>
      </c>
    </row>
    <row r="171" spans="1:9" x14ac:dyDescent="0.3">
      <c r="A171" s="101">
        <v>42690</v>
      </c>
      <c r="B171" s="3">
        <f>'Raw data'!B171</f>
        <v>66.89913</v>
      </c>
      <c r="C171" s="3">
        <f t="shared" si="8"/>
        <v>-1.3023828924266029E-2</v>
      </c>
      <c r="D171" s="3">
        <f>'Raw data'!C171</f>
        <v>77.75</v>
      </c>
      <c r="E171" s="3">
        <f t="shared" si="9"/>
        <v>1.2878300064390767E-3</v>
      </c>
      <c r="F171" s="3">
        <f>'Raw data'!D171</f>
        <v>36.6</v>
      </c>
      <c r="G171" s="3">
        <f t="shared" si="10"/>
        <v>-1.0810810810810773E-2</v>
      </c>
      <c r="H171" s="62">
        <f>'Raw data'!E171</f>
        <v>1458.2462232844</v>
      </c>
      <c r="I171" s="67">
        <f t="shared" si="11"/>
        <v>-5.6033042649220009E-3</v>
      </c>
    </row>
    <row r="172" spans="1:9" x14ac:dyDescent="0.3">
      <c r="A172" s="101">
        <v>42691</v>
      </c>
      <c r="B172" s="3">
        <f>'Raw data'!B172</f>
        <v>68.818219999999997</v>
      </c>
      <c r="C172" s="3">
        <f t="shared" si="8"/>
        <v>2.8686322228704576E-2</v>
      </c>
      <c r="D172" s="3">
        <f>'Raw data'!C172</f>
        <v>78.400000000000006</v>
      </c>
      <c r="E172" s="3">
        <f t="shared" si="9"/>
        <v>8.360128617363417E-3</v>
      </c>
      <c r="F172" s="3">
        <f>'Raw data'!D172</f>
        <v>38</v>
      </c>
      <c r="G172" s="3">
        <f t="shared" si="10"/>
        <v>3.8251366120218538E-2</v>
      </c>
      <c r="H172" s="62">
        <f>'Raw data'!E172</f>
        <v>1472.04923464888</v>
      </c>
      <c r="I172" s="67">
        <f t="shared" si="11"/>
        <v>9.4654874767249684E-3</v>
      </c>
    </row>
    <row r="173" spans="1:9" x14ac:dyDescent="0.3">
      <c r="A173" s="101">
        <v>42692</v>
      </c>
      <c r="B173" s="3">
        <f>'Raw data'!B173</f>
        <v>69.355559999999997</v>
      </c>
      <c r="C173" s="3">
        <f t="shared" si="8"/>
        <v>7.8081066322261807E-3</v>
      </c>
      <c r="D173" s="3">
        <f>'Raw data'!C173</f>
        <v>79.95</v>
      </c>
      <c r="E173" s="3">
        <f t="shared" si="9"/>
        <v>1.9770408163265269E-2</v>
      </c>
      <c r="F173" s="3">
        <f>'Raw data'!D173</f>
        <v>37.9</v>
      </c>
      <c r="G173" s="3">
        <f t="shared" si="10"/>
        <v>-2.6315789473684583E-3</v>
      </c>
      <c r="H173" s="62">
        <f>'Raw data'!E173</f>
        <v>1476.4736552757399</v>
      </c>
      <c r="I173" s="67">
        <f t="shared" si="11"/>
        <v>3.0056200042217263E-3</v>
      </c>
    </row>
    <row r="174" spans="1:9" x14ac:dyDescent="0.3">
      <c r="A174" s="101">
        <v>42695</v>
      </c>
      <c r="B174" s="3">
        <f>'Raw data'!B174</f>
        <v>68.74145</v>
      </c>
      <c r="C174" s="3">
        <f t="shared" si="8"/>
        <v>-8.8545172153464934E-3</v>
      </c>
      <c r="D174" s="3">
        <f>'Raw data'!C174</f>
        <v>80</v>
      </c>
      <c r="E174" s="3">
        <f t="shared" si="9"/>
        <v>6.2539086929327276E-4</v>
      </c>
      <c r="F174" s="3">
        <f>'Raw data'!D174</f>
        <v>37.299999999999997</v>
      </c>
      <c r="G174" s="3">
        <f t="shared" si="10"/>
        <v>-1.5831134564643839E-2</v>
      </c>
      <c r="H174" s="62">
        <f>'Raw data'!E174</f>
        <v>1478.5820081460299</v>
      </c>
      <c r="I174" s="67">
        <f t="shared" si="11"/>
        <v>1.4279651131982062E-3</v>
      </c>
    </row>
    <row r="175" spans="1:9" x14ac:dyDescent="0.3">
      <c r="A175" s="101">
        <v>42696</v>
      </c>
      <c r="B175" s="3">
        <f>'Raw data'!B175</f>
        <v>69.547470000000004</v>
      </c>
      <c r="C175" s="3">
        <f t="shared" si="8"/>
        <v>1.1725385484303921E-2</v>
      </c>
      <c r="D175" s="3">
        <f>'Raw data'!C175</f>
        <v>79.400000000000006</v>
      </c>
      <c r="E175" s="3">
        <f t="shared" si="9"/>
        <v>-7.4999999999999286E-3</v>
      </c>
      <c r="F175" s="3">
        <f>'Raw data'!D175</f>
        <v>37.4</v>
      </c>
      <c r="G175" s="3">
        <f t="shared" si="10"/>
        <v>2.6809651474531213E-3</v>
      </c>
      <c r="H175" s="62">
        <f>'Raw data'!E175</f>
        <v>1485.04839086944</v>
      </c>
      <c r="I175" s="67">
        <f t="shared" si="11"/>
        <v>4.3733676507522225E-3</v>
      </c>
    </row>
    <row r="176" spans="1:9" x14ac:dyDescent="0.3">
      <c r="A176" s="101">
        <v>42697</v>
      </c>
      <c r="B176" s="3">
        <f>'Raw data'!B176</f>
        <v>68.74145</v>
      </c>
      <c r="C176" s="3">
        <f t="shared" si="8"/>
        <v>-1.1589494197272794E-2</v>
      </c>
      <c r="D176" s="3">
        <f>'Raw data'!C176</f>
        <v>78.650000000000006</v>
      </c>
      <c r="E176" s="3">
        <f t="shared" si="9"/>
        <v>-9.4458438287153643E-3</v>
      </c>
      <c r="F176" s="3">
        <f>'Raw data'!D176</f>
        <v>36.700000000000003</v>
      </c>
      <c r="G176" s="3">
        <f t="shared" si="10"/>
        <v>-1.8716577540106839E-2</v>
      </c>
      <c r="H176" s="62">
        <f>'Raw data'!E176</f>
        <v>1482.6348623992701</v>
      </c>
      <c r="I176" s="67">
        <f t="shared" si="11"/>
        <v>-1.6252187369846527E-3</v>
      </c>
    </row>
    <row r="177" spans="1:9" x14ac:dyDescent="0.3">
      <c r="A177" s="101">
        <v>42698</v>
      </c>
      <c r="B177" s="3">
        <f>'Raw data'!B177</f>
        <v>69.969666000000004</v>
      </c>
      <c r="C177" s="3">
        <f t="shared" si="8"/>
        <v>1.7867182027728586E-2</v>
      </c>
      <c r="D177" s="3">
        <f>'Raw data'!C177</f>
        <v>79.55</v>
      </c>
      <c r="E177" s="3">
        <f t="shared" si="9"/>
        <v>1.1443102352193152E-2</v>
      </c>
      <c r="F177" s="3">
        <f>'Raw data'!D177</f>
        <v>37</v>
      </c>
      <c r="G177" s="3">
        <f t="shared" si="10"/>
        <v>8.1743869209808476E-3</v>
      </c>
      <c r="H177" s="62">
        <f>'Raw data'!E177</f>
        <v>1484.32989803546</v>
      </c>
      <c r="I177" s="67">
        <f t="shared" si="11"/>
        <v>1.1432589905831074E-3</v>
      </c>
    </row>
    <row r="178" spans="1:9" x14ac:dyDescent="0.3">
      <c r="A178" s="101">
        <v>42699</v>
      </c>
      <c r="B178" s="3">
        <f>'Raw data'!B178</f>
        <v>69.854519999999994</v>
      </c>
      <c r="C178" s="3">
        <f t="shared" si="8"/>
        <v>-1.6456559904117587E-3</v>
      </c>
      <c r="D178" s="3">
        <f>'Raw data'!C178</f>
        <v>79.5</v>
      </c>
      <c r="E178" s="3">
        <f t="shared" si="9"/>
        <v>-6.2853551225640683E-4</v>
      </c>
      <c r="F178" s="3">
        <f>'Raw data'!D178</f>
        <v>37</v>
      </c>
      <c r="G178" s="3">
        <f t="shared" si="10"/>
        <v>0</v>
      </c>
      <c r="H178" s="62">
        <f>'Raw data'!E178</f>
        <v>1491.2286358742699</v>
      </c>
      <c r="I178" s="67">
        <f t="shared" si="11"/>
        <v>4.6477119728845382E-3</v>
      </c>
    </row>
    <row r="179" spans="1:9" x14ac:dyDescent="0.3">
      <c r="A179" s="101">
        <v>42702</v>
      </c>
      <c r="B179" s="3">
        <f>'Raw data'!B179</f>
        <v>68.8566</v>
      </c>
      <c r="C179" s="3">
        <f t="shared" si="8"/>
        <v>-1.4285689744915484E-2</v>
      </c>
      <c r="D179" s="3">
        <f>'Raw data'!C179</f>
        <v>79</v>
      </c>
      <c r="E179" s="3">
        <f t="shared" si="9"/>
        <v>-6.2893081761006293E-3</v>
      </c>
      <c r="F179" s="3">
        <f>'Raw data'!D179</f>
        <v>36.9</v>
      </c>
      <c r="G179" s="3">
        <f t="shared" si="10"/>
        <v>-2.702702702702741E-3</v>
      </c>
      <c r="H179" s="62">
        <f>'Raw data'!E179</f>
        <v>1472.6814939498499</v>
      </c>
      <c r="I179" s="67">
        <f t="shared" si="11"/>
        <v>-1.2437490454672131E-2</v>
      </c>
    </row>
    <row r="180" spans="1:9" x14ac:dyDescent="0.3">
      <c r="A180" s="101">
        <v>42703</v>
      </c>
      <c r="B180" s="3">
        <f>'Raw data'!B180</f>
        <v>69.547470000000004</v>
      </c>
      <c r="C180" s="3">
        <f t="shared" si="8"/>
        <v>1.003346084471211E-2</v>
      </c>
      <c r="D180" s="3">
        <f>'Raw data'!C180</f>
        <v>80.400000000000006</v>
      </c>
      <c r="E180" s="3">
        <f t="shared" si="9"/>
        <v>1.7721518987341846E-2</v>
      </c>
      <c r="F180" s="3">
        <f>'Raw data'!D180</f>
        <v>37.200000000000003</v>
      </c>
      <c r="G180" s="3">
        <f t="shared" si="10"/>
        <v>8.1300813008131235E-3</v>
      </c>
      <c r="H180" s="62">
        <f>'Raw data'!E180</f>
        <v>1467.1781018122499</v>
      </c>
      <c r="I180" s="67">
        <f t="shared" si="11"/>
        <v>-3.7369873663853082E-3</v>
      </c>
    </row>
    <row r="181" spans="1:9" x14ac:dyDescent="0.3">
      <c r="A181" s="101">
        <v>42704</v>
      </c>
      <c r="B181" s="3">
        <f>'Raw data'!B181</f>
        <v>69.202033999999998</v>
      </c>
      <c r="C181" s="3">
        <f t="shared" si="8"/>
        <v>-4.9669096517818189E-3</v>
      </c>
      <c r="D181" s="3">
        <f>'Raw data'!C181</f>
        <v>79.2</v>
      </c>
      <c r="E181" s="3">
        <f t="shared" si="9"/>
        <v>-1.4925373134328393E-2</v>
      </c>
      <c r="F181" s="3">
        <f>'Raw data'!D181</f>
        <v>37.1</v>
      </c>
      <c r="G181" s="3">
        <f t="shared" si="10"/>
        <v>-2.6881720430107906E-3</v>
      </c>
      <c r="H181" s="62">
        <f>'Raw data'!E181</f>
        <v>1481.1408490373401</v>
      </c>
      <c r="I181" s="67">
        <f t="shared" si="11"/>
        <v>9.5167363852033324E-3</v>
      </c>
    </row>
    <row r="182" spans="1:9" x14ac:dyDescent="0.3">
      <c r="A182" s="101">
        <v>42705</v>
      </c>
      <c r="B182" s="3">
        <f>'Raw data'!B182</f>
        <v>69.048500000000004</v>
      </c>
      <c r="C182" s="3">
        <f t="shared" si="8"/>
        <v>-2.2186342095088332E-3</v>
      </c>
      <c r="D182" s="3">
        <f>'Raw data'!C182</f>
        <v>77.400000000000006</v>
      </c>
      <c r="E182" s="3">
        <f t="shared" si="9"/>
        <v>-2.272727272727269E-2</v>
      </c>
      <c r="F182" s="3">
        <f>'Raw data'!D182</f>
        <v>36.700000000000003</v>
      </c>
      <c r="G182" s="3">
        <f t="shared" si="10"/>
        <v>-1.078167115902961E-2</v>
      </c>
      <c r="H182" s="62">
        <f>'Raw data'!E182</f>
        <v>1477.9511306014799</v>
      </c>
      <c r="I182" s="67">
        <f t="shared" si="11"/>
        <v>-2.1535551044543316E-3</v>
      </c>
    </row>
    <row r="183" spans="1:9" x14ac:dyDescent="0.3">
      <c r="A183" s="101">
        <v>42706</v>
      </c>
      <c r="B183" s="3">
        <f>'Raw data'!B183</f>
        <v>66.553696000000002</v>
      </c>
      <c r="C183" s="3">
        <f t="shared" si="8"/>
        <v>-3.6131183153870136E-2</v>
      </c>
      <c r="D183" s="3">
        <f>'Raw data'!C183</f>
        <v>76.400000000000006</v>
      </c>
      <c r="E183" s="3">
        <f t="shared" si="9"/>
        <v>-1.2919896640826873E-2</v>
      </c>
      <c r="F183" s="3">
        <f>'Raw data'!D183</f>
        <v>36.4</v>
      </c>
      <c r="G183" s="3">
        <f t="shared" si="10"/>
        <v>-8.1743869209810419E-3</v>
      </c>
      <c r="H183" s="62">
        <f>'Raw data'!E183</f>
        <v>1470.08278175541</v>
      </c>
      <c r="I183" s="67">
        <f t="shared" si="11"/>
        <v>-5.3238220690475391E-3</v>
      </c>
    </row>
    <row r="184" spans="1:9" x14ac:dyDescent="0.3">
      <c r="A184" s="101">
        <v>42709</v>
      </c>
      <c r="B184" s="3">
        <f>'Raw data'!B184</f>
        <v>66.553696000000002</v>
      </c>
      <c r="C184" s="3">
        <f t="shared" si="8"/>
        <v>0</v>
      </c>
      <c r="D184" s="3">
        <f>'Raw data'!C184</f>
        <v>76.2</v>
      </c>
      <c r="E184" s="3">
        <f t="shared" si="9"/>
        <v>-2.6178010471204559E-3</v>
      </c>
      <c r="F184" s="3">
        <f>'Raw data'!D184</f>
        <v>35.4</v>
      </c>
      <c r="G184" s="3">
        <f t="shared" si="10"/>
        <v>-2.7472527472527472E-2</v>
      </c>
      <c r="H184" s="62">
        <f>'Raw data'!E184</f>
        <v>1483.2861685601899</v>
      </c>
      <c r="I184" s="67">
        <f t="shared" si="11"/>
        <v>8.9813900064960404E-3</v>
      </c>
    </row>
    <row r="185" spans="1:9" x14ac:dyDescent="0.3">
      <c r="A185" s="101">
        <v>42710</v>
      </c>
      <c r="B185" s="3">
        <f>'Raw data'!B185</f>
        <v>67.014279999999999</v>
      </c>
      <c r="C185" s="3">
        <f t="shared" si="8"/>
        <v>6.9204871807569818E-3</v>
      </c>
      <c r="D185" s="3">
        <f>'Raw data'!C185</f>
        <v>76.05</v>
      </c>
      <c r="E185" s="3">
        <f t="shared" si="9"/>
        <v>-1.9685039370079486E-3</v>
      </c>
      <c r="F185" s="3">
        <f>'Raw data'!D185</f>
        <v>35.5</v>
      </c>
      <c r="G185" s="3">
        <f t="shared" si="10"/>
        <v>2.8248587570621872E-3</v>
      </c>
      <c r="H185" s="62">
        <f>'Raw data'!E185</f>
        <v>1492.1706989347699</v>
      </c>
      <c r="I185" s="67">
        <f t="shared" si="11"/>
        <v>5.9897614923518768E-3</v>
      </c>
    </row>
    <row r="186" spans="1:9" x14ac:dyDescent="0.3">
      <c r="A186" s="101">
        <v>42711</v>
      </c>
      <c r="B186" s="3">
        <f>'Raw data'!B186</f>
        <v>66.89913</v>
      </c>
      <c r="C186" s="3">
        <f t="shared" si="8"/>
        <v>-1.7182904897284558E-3</v>
      </c>
      <c r="D186" s="3">
        <f>'Raw data'!C186</f>
        <v>78.900000000000006</v>
      </c>
      <c r="E186" s="3">
        <f t="shared" si="9"/>
        <v>3.7475345167652975E-2</v>
      </c>
      <c r="F186" s="3">
        <f>'Raw data'!D186</f>
        <v>35</v>
      </c>
      <c r="G186" s="3">
        <f t="shared" si="10"/>
        <v>-1.4084507042253521E-2</v>
      </c>
      <c r="H186" s="62">
        <f>'Raw data'!E186</f>
        <v>1503.9538125858101</v>
      </c>
      <c r="I186" s="67">
        <f t="shared" si="11"/>
        <v>7.8966258079265755E-3</v>
      </c>
    </row>
    <row r="187" spans="1:9" x14ac:dyDescent="0.3">
      <c r="A187" s="101">
        <v>42712</v>
      </c>
      <c r="B187" s="3">
        <f>'Raw data'!B187</f>
        <v>67.014279999999999</v>
      </c>
      <c r="C187" s="3">
        <f t="shared" si="8"/>
        <v>1.7212480939587684E-3</v>
      </c>
      <c r="D187" s="3">
        <f>'Raw data'!C187</f>
        <v>79.05</v>
      </c>
      <c r="E187" s="3">
        <f t="shared" si="9"/>
        <v>1.9011406844105382E-3</v>
      </c>
      <c r="F187" s="3">
        <f>'Raw data'!D187</f>
        <v>34.5</v>
      </c>
      <c r="G187" s="3">
        <f t="shared" si="10"/>
        <v>-1.4285714285714285E-2</v>
      </c>
      <c r="H187" s="62">
        <f>'Raw data'!E187</f>
        <v>1520.1480362157399</v>
      </c>
      <c r="I187" s="67">
        <f t="shared" si="11"/>
        <v>1.0767766599219205E-2</v>
      </c>
    </row>
    <row r="188" spans="1:9" x14ac:dyDescent="0.3">
      <c r="A188" s="101">
        <v>42713</v>
      </c>
      <c r="B188" s="3">
        <f>'Raw data'!B188</f>
        <v>67.052666000000002</v>
      </c>
      <c r="C188" s="3">
        <f t="shared" si="8"/>
        <v>5.7280328909006697E-4</v>
      </c>
      <c r="D188" s="3">
        <f>'Raw data'!C188</f>
        <v>79.2</v>
      </c>
      <c r="E188" s="3">
        <f t="shared" si="9"/>
        <v>1.8975332068311916E-3</v>
      </c>
      <c r="F188" s="3">
        <f>'Raw data'!D188</f>
        <v>34</v>
      </c>
      <c r="G188" s="3">
        <f t="shared" si="10"/>
        <v>-1.4492753623188406E-2</v>
      </c>
      <c r="H188" s="62">
        <f>'Raw data'!E188</f>
        <v>1534.2729488546499</v>
      </c>
      <c r="I188" s="67">
        <f t="shared" si="11"/>
        <v>9.2918007341394257E-3</v>
      </c>
    </row>
    <row r="189" spans="1:9" x14ac:dyDescent="0.3">
      <c r="A189" s="101">
        <v>42716</v>
      </c>
      <c r="B189" s="3">
        <f>'Raw data'!B189</f>
        <v>66.822370000000006</v>
      </c>
      <c r="C189" s="3">
        <f t="shared" si="8"/>
        <v>-3.4345539668772544E-3</v>
      </c>
      <c r="D189" s="3">
        <f>'Raw data'!C189</f>
        <v>76.55</v>
      </c>
      <c r="E189" s="3">
        <f t="shared" si="9"/>
        <v>-3.3459595959596029E-2</v>
      </c>
      <c r="F189" s="3">
        <f>'Raw data'!D189</f>
        <v>33.9</v>
      </c>
      <c r="G189" s="3">
        <f t="shared" si="10"/>
        <v>-2.9411764705882769E-3</v>
      </c>
      <c r="H189" s="62">
        <f>'Raw data'!E189</f>
        <v>1537.92540271028</v>
      </c>
      <c r="I189" s="67">
        <f t="shared" si="11"/>
        <v>2.3805763233697248E-3</v>
      </c>
    </row>
    <row r="190" spans="1:9" x14ac:dyDescent="0.3">
      <c r="A190" s="101">
        <v>42717</v>
      </c>
      <c r="B190" s="3">
        <f>'Raw data'!B190</f>
        <v>67.743530000000007</v>
      </c>
      <c r="C190" s="3">
        <f t="shared" si="8"/>
        <v>1.378520396687517E-2</v>
      </c>
      <c r="D190" s="3">
        <f>'Raw data'!C190</f>
        <v>76</v>
      </c>
      <c r="E190" s="3">
        <f t="shared" si="9"/>
        <v>-7.1848465055518902E-3</v>
      </c>
      <c r="F190" s="3">
        <f>'Raw data'!D190</f>
        <v>34</v>
      </c>
      <c r="G190" s="3">
        <f t="shared" si="10"/>
        <v>2.9498525073746733E-3</v>
      </c>
      <c r="H190" s="62">
        <f>'Raw data'!E190</f>
        <v>1550.99848301163</v>
      </c>
      <c r="I190" s="67">
        <f t="shared" si="11"/>
        <v>8.5004645077787315E-3</v>
      </c>
    </row>
    <row r="191" spans="1:9" x14ac:dyDescent="0.3">
      <c r="A191" s="101">
        <v>42718</v>
      </c>
      <c r="B191" s="3">
        <f>'Raw data'!B191</f>
        <v>66.438559999999995</v>
      </c>
      <c r="C191" s="3">
        <f t="shared" si="8"/>
        <v>-1.9263389433647929E-2</v>
      </c>
      <c r="D191" s="3">
        <f>'Raw data'!C191</f>
        <v>75.75</v>
      </c>
      <c r="E191" s="3">
        <f t="shared" si="9"/>
        <v>-3.2894736842105261E-3</v>
      </c>
      <c r="F191" s="3">
        <f>'Raw data'!D191</f>
        <v>34.299999999999997</v>
      </c>
      <c r="G191" s="3">
        <f t="shared" si="10"/>
        <v>8.8235294117646225E-3</v>
      </c>
      <c r="H191" s="62">
        <f>'Raw data'!E191</f>
        <v>1541.38807128439</v>
      </c>
      <c r="I191" s="67">
        <f t="shared" si="11"/>
        <v>-6.1962740985917336E-3</v>
      </c>
    </row>
    <row r="192" spans="1:9" x14ac:dyDescent="0.3">
      <c r="A192" s="101">
        <v>42719</v>
      </c>
      <c r="B192" s="3">
        <f>'Raw data'!B192</f>
        <v>67.091049999999996</v>
      </c>
      <c r="C192" s="3">
        <f t="shared" si="8"/>
        <v>9.8209533740647049E-3</v>
      </c>
      <c r="D192" s="3">
        <f>'Raw data'!C192</f>
        <v>77.099999999999994</v>
      </c>
      <c r="E192" s="3">
        <f t="shared" si="9"/>
        <v>1.7821782178217747E-2</v>
      </c>
      <c r="F192" s="3">
        <f>'Raw data'!D192</f>
        <v>35.200000000000003</v>
      </c>
      <c r="G192" s="3">
        <f t="shared" si="10"/>
        <v>2.6239067055393753E-2</v>
      </c>
      <c r="H192" s="62">
        <f>'Raw data'!E192</f>
        <v>1550.51630921426</v>
      </c>
      <c r="I192" s="67">
        <f t="shared" si="11"/>
        <v>5.9220893815946935E-3</v>
      </c>
    </row>
    <row r="193" spans="1:9" x14ac:dyDescent="0.3">
      <c r="A193" s="101">
        <v>42720</v>
      </c>
      <c r="B193" s="3">
        <f>'Raw data'!B193</f>
        <v>68.242490000000004</v>
      </c>
      <c r="C193" s="3">
        <f t="shared" si="8"/>
        <v>1.7162348778264881E-2</v>
      </c>
      <c r="D193" s="3">
        <f>'Raw data'!C193</f>
        <v>81.099999999999994</v>
      </c>
      <c r="E193" s="3">
        <f t="shared" si="9"/>
        <v>5.1880674448767837E-2</v>
      </c>
      <c r="F193" s="3">
        <f>'Raw data'!D193</f>
        <v>35.799999999999997</v>
      </c>
      <c r="G193" s="3">
        <f t="shared" si="10"/>
        <v>1.7045454545454381E-2</v>
      </c>
      <c r="H193" s="62">
        <f>'Raw data'!E193</f>
        <v>1548.1952296351401</v>
      </c>
      <c r="I193" s="67">
        <f t="shared" si="11"/>
        <v>-1.4969720507461975E-3</v>
      </c>
    </row>
    <row r="194" spans="1:9" x14ac:dyDescent="0.3">
      <c r="A194" s="101">
        <v>42723</v>
      </c>
      <c r="B194" s="3">
        <f>'Raw data'!B194</f>
        <v>71.005970000000005</v>
      </c>
      <c r="C194" s="3">
        <f t="shared" si="8"/>
        <v>4.0495005384475292E-2</v>
      </c>
      <c r="D194" s="3">
        <f>'Raw data'!C194</f>
        <v>83.25</v>
      </c>
      <c r="E194" s="3">
        <f t="shared" si="9"/>
        <v>2.6510480887792922E-2</v>
      </c>
      <c r="F194" s="3">
        <f>'Raw data'!D194</f>
        <v>36</v>
      </c>
      <c r="G194" s="3">
        <f t="shared" si="10"/>
        <v>5.5865921787710297E-3</v>
      </c>
      <c r="H194" s="62">
        <f>'Raw data'!E194</f>
        <v>1542.7091390836599</v>
      </c>
      <c r="I194" s="67">
        <f t="shared" si="11"/>
        <v>-3.5435392426400058E-3</v>
      </c>
    </row>
    <row r="195" spans="1:9" x14ac:dyDescent="0.3">
      <c r="A195" s="101">
        <v>42724</v>
      </c>
      <c r="B195" s="3">
        <f>'Raw data'!B195</f>
        <v>69.547470000000004</v>
      </c>
      <c r="C195" s="3">
        <f t="shared" si="8"/>
        <v>-2.0540526381091627E-2</v>
      </c>
      <c r="D195" s="3">
        <f>'Raw data'!C195</f>
        <v>82.5</v>
      </c>
      <c r="E195" s="3">
        <f t="shared" si="9"/>
        <v>-9.0090090090090089E-3</v>
      </c>
      <c r="F195" s="3">
        <f>'Raw data'!D195</f>
        <v>36.799999999999997</v>
      </c>
      <c r="G195" s="3">
        <f t="shared" si="10"/>
        <v>2.2222222222222143E-2</v>
      </c>
      <c r="H195" s="62">
        <f>'Raw data'!E195</f>
        <v>1536.72487564366</v>
      </c>
      <c r="I195" s="67">
        <f t="shared" si="11"/>
        <v>-3.8790613787084254E-3</v>
      </c>
    </row>
    <row r="196" spans="1:9" x14ac:dyDescent="0.3">
      <c r="A196" s="101">
        <v>42725</v>
      </c>
      <c r="B196" s="3">
        <f>'Raw data'!B196</f>
        <v>68.050579999999997</v>
      </c>
      <c r="C196" s="3">
        <f t="shared" ref="C196:C259" si="12">(B196-B195)/B195</f>
        <v>-2.1523284743499765E-2</v>
      </c>
      <c r="D196" s="3">
        <f>'Raw data'!C196</f>
        <v>83.4</v>
      </c>
      <c r="E196" s="3">
        <f t="shared" ref="E196:E259" si="13">(D196-D195)/D195</f>
        <v>1.0909090909090978E-2</v>
      </c>
      <c r="F196" s="3">
        <f>'Raw data'!D196</f>
        <v>36.5</v>
      </c>
      <c r="G196" s="3">
        <f t="shared" ref="G196:G259" si="14">(F196-F195)/F195</f>
        <v>-8.1521739130434017E-3</v>
      </c>
      <c r="H196" s="62">
        <f>'Raw data'!E196</f>
        <v>1525.4671831473299</v>
      </c>
      <c r="I196" s="67">
        <f t="shared" ref="I196:I259" si="15">(H196-H195)/H195</f>
        <v>-7.3257696772916049E-3</v>
      </c>
    </row>
    <row r="197" spans="1:9" x14ac:dyDescent="0.3">
      <c r="A197" s="101">
        <v>42726</v>
      </c>
      <c r="B197" s="3">
        <f>'Raw data'!B197</f>
        <v>68.012200000000007</v>
      </c>
      <c r="C197" s="3">
        <f t="shared" si="12"/>
        <v>-5.6399225399679802E-4</v>
      </c>
      <c r="D197" s="3">
        <f>'Raw data'!C197</f>
        <v>83.5</v>
      </c>
      <c r="E197" s="3">
        <f t="shared" si="13"/>
        <v>1.199040767386023E-3</v>
      </c>
      <c r="F197" s="3">
        <f>'Raw data'!D197</f>
        <v>36.6</v>
      </c>
      <c r="G197" s="3">
        <f t="shared" si="14"/>
        <v>2.7397260273972993E-3</v>
      </c>
      <c r="H197" s="62">
        <f>'Raw data'!E197</f>
        <v>1519.5388387811699</v>
      </c>
      <c r="I197" s="67">
        <f t="shared" si="15"/>
        <v>-3.8862483779747293E-3</v>
      </c>
    </row>
    <row r="198" spans="1:9" x14ac:dyDescent="0.3">
      <c r="A198" s="101">
        <v>42727</v>
      </c>
      <c r="B198" s="3">
        <f>'Raw data'!B198</f>
        <v>67.206183999999993</v>
      </c>
      <c r="C198" s="3">
        <f t="shared" si="12"/>
        <v>-1.1851050252748973E-2</v>
      </c>
      <c r="D198" s="3">
        <f>'Raw data'!C198</f>
        <v>83.7</v>
      </c>
      <c r="E198" s="3">
        <f t="shared" si="13"/>
        <v>2.3952095808383576E-3</v>
      </c>
      <c r="F198" s="3">
        <f>'Raw data'!D198</f>
        <v>36.5</v>
      </c>
      <c r="G198" s="3">
        <f t="shared" si="14"/>
        <v>-2.7322404371585085E-3</v>
      </c>
      <c r="H198" s="62">
        <f>'Raw data'!E198</f>
        <v>1525.8013640245499</v>
      </c>
      <c r="I198" s="67">
        <f t="shared" si="15"/>
        <v>4.1213327909427923E-3</v>
      </c>
    </row>
    <row r="199" spans="1:9" x14ac:dyDescent="0.3">
      <c r="A199" s="101">
        <v>42731</v>
      </c>
      <c r="B199" s="3">
        <f>'Raw data'!B199</f>
        <v>66.784000000000006</v>
      </c>
      <c r="C199" s="3">
        <f t="shared" si="12"/>
        <v>-6.2819219136141888E-3</v>
      </c>
      <c r="D199" s="3">
        <f>'Raw data'!C199</f>
        <v>84.45</v>
      </c>
      <c r="E199" s="3">
        <f t="shared" si="13"/>
        <v>8.9605734767025085E-3</v>
      </c>
      <c r="F199" s="3">
        <f>'Raw data'!D199</f>
        <v>36.5</v>
      </c>
      <c r="G199" s="3">
        <f t="shared" si="14"/>
        <v>0</v>
      </c>
      <c r="H199" s="62">
        <f>'Raw data'!E199</f>
        <v>1533.31070328142</v>
      </c>
      <c r="I199" s="67">
        <f t="shared" si="15"/>
        <v>4.9215706801198737E-3</v>
      </c>
    </row>
    <row r="200" spans="1:9" x14ac:dyDescent="0.3">
      <c r="A200" s="101">
        <v>42732</v>
      </c>
      <c r="B200" s="3">
        <f>'Raw data'!B200</f>
        <v>66.784000000000006</v>
      </c>
      <c r="C200" s="3">
        <f t="shared" si="12"/>
        <v>0</v>
      </c>
      <c r="D200" s="3">
        <f>'Raw data'!C200</f>
        <v>84.05</v>
      </c>
      <c r="E200" s="3">
        <f t="shared" si="13"/>
        <v>-4.7365304914151057E-3</v>
      </c>
      <c r="F200" s="3">
        <f>'Raw data'!D200</f>
        <v>36</v>
      </c>
      <c r="G200" s="3">
        <f t="shared" si="14"/>
        <v>-1.3698630136986301E-2</v>
      </c>
      <c r="H200" s="62">
        <f>'Raw data'!E200</f>
        <v>1527.3040214437401</v>
      </c>
      <c r="I200" s="67">
        <f t="shared" si="15"/>
        <v>-3.9174590152048806E-3</v>
      </c>
    </row>
    <row r="201" spans="1:9" x14ac:dyDescent="0.3">
      <c r="A201" s="101">
        <v>42733</v>
      </c>
      <c r="B201" s="3">
        <f>'Raw data'!B201</f>
        <v>67.551609999999997</v>
      </c>
      <c r="C201" s="3">
        <f t="shared" si="12"/>
        <v>1.1493920699568616E-2</v>
      </c>
      <c r="D201" s="3">
        <f>'Raw data'!C201</f>
        <v>86</v>
      </c>
      <c r="E201" s="3">
        <f t="shared" si="13"/>
        <v>2.3200475907198131E-2</v>
      </c>
      <c r="F201" s="3">
        <f>'Raw data'!D201</f>
        <v>36.5</v>
      </c>
      <c r="G201" s="3">
        <f t="shared" si="14"/>
        <v>1.3888888888888888E-2</v>
      </c>
      <c r="H201" s="62">
        <f>'Raw data'!E201</f>
        <v>1518.3653212244001</v>
      </c>
      <c r="I201" s="67">
        <f t="shared" si="15"/>
        <v>-5.8526004605752302E-3</v>
      </c>
    </row>
    <row r="202" spans="1:9" x14ac:dyDescent="0.3">
      <c r="A202" s="101">
        <v>42734</v>
      </c>
      <c r="B202" s="3">
        <f>'Raw data'!B202</f>
        <v>67.474869999999996</v>
      </c>
      <c r="C202" s="3">
        <f t="shared" si="12"/>
        <v>-1.1360202961854043E-3</v>
      </c>
      <c r="D202" s="3">
        <f>'Raw data'!C202</f>
        <v>85.55</v>
      </c>
      <c r="E202" s="3">
        <f t="shared" si="13"/>
        <v>-5.2325581395349166E-3</v>
      </c>
      <c r="F202" s="3">
        <f>'Raw data'!D202</f>
        <v>36.5</v>
      </c>
      <c r="G202" s="3">
        <f t="shared" si="14"/>
        <v>0</v>
      </c>
      <c r="H202" s="62">
        <f>'Raw data'!E202</f>
        <v>1517.19708986607</v>
      </c>
      <c r="I202" s="67">
        <f t="shared" si="15"/>
        <v>-7.6940071140985328E-4</v>
      </c>
    </row>
    <row r="203" spans="1:9" x14ac:dyDescent="0.3">
      <c r="A203" s="101">
        <v>42737</v>
      </c>
      <c r="B203" s="3">
        <f>'Raw data'!B203</f>
        <v>68.204120000000003</v>
      </c>
      <c r="C203" s="3">
        <f t="shared" si="12"/>
        <v>1.0807727380578985E-2</v>
      </c>
      <c r="D203" s="3">
        <f>'Raw data'!C203</f>
        <v>86.6</v>
      </c>
      <c r="E203" s="3">
        <f t="shared" si="13"/>
        <v>1.2273524254821708E-2</v>
      </c>
      <c r="F203" s="3">
        <f>'Raw data'!D203</f>
        <v>36.6</v>
      </c>
      <c r="G203" s="3">
        <f t="shared" si="14"/>
        <v>2.7397260273972993E-3</v>
      </c>
      <c r="H203" s="62">
        <f>'Raw data'!E203</f>
        <v>1526.8265818622899</v>
      </c>
      <c r="I203" s="67">
        <f t="shared" si="15"/>
        <v>6.3468959046513729E-3</v>
      </c>
    </row>
    <row r="204" spans="1:9" x14ac:dyDescent="0.3">
      <c r="A204" s="101">
        <v>42738</v>
      </c>
      <c r="B204" s="3">
        <f>'Raw data'!B204</f>
        <v>69.202033999999998</v>
      </c>
      <c r="C204" s="3">
        <f t="shared" si="12"/>
        <v>1.4631286203824555E-2</v>
      </c>
      <c r="D204" s="3">
        <f>'Raw data'!C204</f>
        <v>85.2</v>
      </c>
      <c r="E204" s="3">
        <f t="shared" si="13"/>
        <v>-1.6166281755196209E-2</v>
      </c>
      <c r="F204" s="3">
        <f>'Raw data'!D204</f>
        <v>36.799999999999997</v>
      </c>
      <c r="G204" s="3">
        <f t="shared" si="14"/>
        <v>5.4644808743168228E-3</v>
      </c>
      <c r="H204" s="62">
        <f>'Raw data'!E204</f>
        <v>1534.69689963887</v>
      </c>
      <c r="I204" s="67">
        <f t="shared" si="15"/>
        <v>5.1546900414718979E-3</v>
      </c>
    </row>
    <row r="205" spans="1:9" x14ac:dyDescent="0.3">
      <c r="A205" s="101">
        <v>42739</v>
      </c>
      <c r="B205" s="3">
        <f>'Raw data'!B205</f>
        <v>69.624219999999994</v>
      </c>
      <c r="C205" s="3">
        <f t="shared" si="12"/>
        <v>6.1007744367744515E-3</v>
      </c>
      <c r="D205" s="3">
        <f>'Raw data'!C205</f>
        <v>86.05</v>
      </c>
      <c r="E205" s="3">
        <f t="shared" si="13"/>
        <v>9.9765258215961765E-3</v>
      </c>
      <c r="F205" s="3">
        <f>'Raw data'!D205</f>
        <v>36.4</v>
      </c>
      <c r="G205" s="3">
        <f t="shared" si="14"/>
        <v>-1.0869565217391266E-2</v>
      </c>
      <c r="H205" s="62">
        <f>'Raw data'!E205</f>
        <v>1530.92556801771</v>
      </c>
      <c r="I205" s="67">
        <f t="shared" si="15"/>
        <v>-2.4573787971080472E-3</v>
      </c>
    </row>
    <row r="206" spans="1:9" x14ac:dyDescent="0.3">
      <c r="A206" s="101">
        <v>42740</v>
      </c>
      <c r="B206" s="3">
        <f>'Raw data'!B206</f>
        <v>69.010124000000005</v>
      </c>
      <c r="C206" s="3">
        <f t="shared" si="12"/>
        <v>-8.820149080305522E-3</v>
      </c>
      <c r="D206" s="3">
        <f>'Raw data'!C206</f>
        <v>84.75</v>
      </c>
      <c r="E206" s="3">
        <f t="shared" si="13"/>
        <v>-1.5107495642068532E-2</v>
      </c>
      <c r="F206" s="3">
        <f>'Raw data'!D206</f>
        <v>36.1</v>
      </c>
      <c r="G206" s="3">
        <f t="shared" si="14"/>
        <v>-8.2417582417581639E-3</v>
      </c>
      <c r="H206" s="62">
        <f>'Raw data'!E206</f>
        <v>1522.10278065845</v>
      </c>
      <c r="I206" s="67">
        <f t="shared" si="15"/>
        <v>-5.7630413545735198E-3</v>
      </c>
    </row>
    <row r="207" spans="1:9" x14ac:dyDescent="0.3">
      <c r="A207" s="101">
        <v>42744</v>
      </c>
      <c r="B207" s="3">
        <f>'Raw data'!B207</f>
        <v>68.47278</v>
      </c>
      <c r="C207" s="3">
        <f t="shared" si="12"/>
        <v>-7.7864517385884489E-3</v>
      </c>
      <c r="D207" s="3">
        <f>'Raw data'!C207</f>
        <v>84.1</v>
      </c>
      <c r="E207" s="3">
        <f t="shared" si="13"/>
        <v>-7.669616519174108E-3</v>
      </c>
      <c r="F207" s="3">
        <f>'Raw data'!D207</f>
        <v>36.4</v>
      </c>
      <c r="G207" s="3">
        <f t="shared" si="14"/>
        <v>8.310249307479145E-3</v>
      </c>
      <c r="H207" s="62">
        <f>'Raw data'!E207</f>
        <v>1509.8206435987699</v>
      </c>
      <c r="I207" s="67">
        <f t="shared" si="15"/>
        <v>-8.0691903436158861E-3</v>
      </c>
    </row>
    <row r="208" spans="1:9" x14ac:dyDescent="0.3">
      <c r="A208" s="101">
        <v>42745</v>
      </c>
      <c r="B208" s="3">
        <f>'Raw data'!B208</f>
        <v>68.779839999999993</v>
      </c>
      <c r="C208" s="3">
        <f t="shared" si="12"/>
        <v>4.4844097172627249E-3</v>
      </c>
      <c r="D208" s="3">
        <f>'Raw data'!C208</f>
        <v>83.05</v>
      </c>
      <c r="E208" s="3">
        <f t="shared" si="13"/>
        <v>-1.2485136741973808E-2</v>
      </c>
      <c r="F208" s="3">
        <f>'Raw data'!D208</f>
        <v>36.700000000000003</v>
      </c>
      <c r="G208" s="3">
        <f t="shared" si="14"/>
        <v>8.2417582417583599E-3</v>
      </c>
      <c r="H208" s="62">
        <f>'Raw data'!E208</f>
        <v>1510.0917475742699</v>
      </c>
      <c r="I208" s="67">
        <f t="shared" si="15"/>
        <v>1.7956038463864038E-4</v>
      </c>
    </row>
    <row r="209" spans="1:9" x14ac:dyDescent="0.3">
      <c r="A209" s="101">
        <v>42746</v>
      </c>
      <c r="B209" s="3">
        <f>'Raw data'!B209</f>
        <v>67.551609999999997</v>
      </c>
      <c r="C209" s="3">
        <f t="shared" si="12"/>
        <v>-1.7857412869817617E-2</v>
      </c>
      <c r="D209" s="3">
        <f>'Raw data'!C209</f>
        <v>82.35</v>
      </c>
      <c r="E209" s="3">
        <f t="shared" si="13"/>
        <v>-8.4286574352799865E-3</v>
      </c>
      <c r="F209" s="3">
        <f>'Raw data'!D209</f>
        <v>36.5</v>
      </c>
      <c r="G209" s="3">
        <f t="shared" si="14"/>
        <v>-5.449591280654028E-3</v>
      </c>
      <c r="H209" s="62">
        <f>'Raw data'!E209</f>
        <v>1511.8761518992201</v>
      </c>
      <c r="I209" s="67">
        <f t="shared" si="15"/>
        <v>1.1816529212986858E-3</v>
      </c>
    </row>
    <row r="210" spans="1:9" x14ac:dyDescent="0.3">
      <c r="A210" s="101">
        <v>42747</v>
      </c>
      <c r="B210" s="3">
        <f>'Raw data'!B210</f>
        <v>66.438559999999995</v>
      </c>
      <c r="C210" s="3">
        <f t="shared" si="12"/>
        <v>-1.6477031413463E-2</v>
      </c>
      <c r="D210" s="3">
        <f>'Raw data'!C210</f>
        <v>81.099999999999994</v>
      </c>
      <c r="E210" s="3">
        <f t="shared" si="13"/>
        <v>-1.5179113539769279E-2</v>
      </c>
      <c r="F210" s="3">
        <f>'Raw data'!D210</f>
        <v>37</v>
      </c>
      <c r="G210" s="3">
        <f t="shared" si="14"/>
        <v>1.3698630136986301E-2</v>
      </c>
      <c r="H210" s="62">
        <f>'Raw data'!E210</f>
        <v>1503.30747845734</v>
      </c>
      <c r="I210" s="67">
        <f t="shared" si="15"/>
        <v>-5.6675762965875624E-3</v>
      </c>
    </row>
    <row r="211" spans="1:9" x14ac:dyDescent="0.3">
      <c r="A211" s="101">
        <v>42748</v>
      </c>
      <c r="B211" s="3">
        <f>'Raw data'!B211</f>
        <v>66.438559999999995</v>
      </c>
      <c r="C211" s="3">
        <f t="shared" si="12"/>
        <v>0</v>
      </c>
      <c r="D211" s="3">
        <f>'Raw data'!C211</f>
        <v>80.150000000000006</v>
      </c>
      <c r="E211" s="3">
        <f t="shared" si="13"/>
        <v>-1.1713933415536235E-2</v>
      </c>
      <c r="F211" s="3">
        <f>'Raw data'!D211</f>
        <v>37</v>
      </c>
      <c r="G211" s="3">
        <f t="shared" si="14"/>
        <v>0</v>
      </c>
      <c r="H211" s="62">
        <f>'Raw data'!E211</f>
        <v>1522.4901316667799</v>
      </c>
      <c r="I211" s="67">
        <f t="shared" si="15"/>
        <v>1.2760299196492178E-2</v>
      </c>
    </row>
    <row r="212" spans="1:9" x14ac:dyDescent="0.3">
      <c r="A212" s="101">
        <v>42751</v>
      </c>
      <c r="B212" s="3">
        <f>'Raw data'!B212</f>
        <v>64.788150000000002</v>
      </c>
      <c r="C212" s="3">
        <f t="shared" si="12"/>
        <v>-2.4841146466750542E-2</v>
      </c>
      <c r="D212" s="3">
        <f>'Raw data'!C212</f>
        <v>77.900000000000006</v>
      </c>
      <c r="E212" s="3">
        <f t="shared" si="13"/>
        <v>-2.8072364316905799E-2</v>
      </c>
      <c r="F212" s="3">
        <f>'Raw data'!D212</f>
        <v>37.5</v>
      </c>
      <c r="G212" s="3">
        <f t="shared" si="14"/>
        <v>1.3513513513513514E-2</v>
      </c>
      <c r="H212" s="62">
        <f>'Raw data'!E212</f>
        <v>1512.96890861372</v>
      </c>
      <c r="I212" s="67">
        <f t="shared" si="15"/>
        <v>-6.2537174166352816E-3</v>
      </c>
    </row>
    <row r="213" spans="1:9" x14ac:dyDescent="0.3">
      <c r="A213" s="101">
        <v>42752</v>
      </c>
      <c r="B213" s="3">
        <f>'Raw data'!B213</f>
        <v>64.327569999999994</v>
      </c>
      <c r="C213" s="3">
        <f t="shared" si="12"/>
        <v>-7.1090160777859427E-3</v>
      </c>
      <c r="D213" s="3">
        <f>'Raw data'!C213</f>
        <v>77.25</v>
      </c>
      <c r="E213" s="3">
        <f t="shared" si="13"/>
        <v>-8.3440308087292126E-3</v>
      </c>
      <c r="F213" s="3">
        <f>'Raw data'!D213</f>
        <v>36.6</v>
      </c>
      <c r="G213" s="3">
        <f t="shared" si="14"/>
        <v>-2.3999999999999962E-2</v>
      </c>
      <c r="H213" s="62">
        <f>'Raw data'!E213</f>
        <v>1507.3201400688299</v>
      </c>
      <c r="I213" s="67">
        <f t="shared" si="15"/>
        <v>-3.7335655166013189E-3</v>
      </c>
    </row>
    <row r="214" spans="1:9" x14ac:dyDescent="0.3">
      <c r="A214" s="101">
        <v>42753</v>
      </c>
      <c r="B214" s="3">
        <f>'Raw data'!B214</f>
        <v>66.246639999999999</v>
      </c>
      <c r="C214" s="3">
        <f t="shared" si="12"/>
        <v>2.9832776210884464E-2</v>
      </c>
      <c r="D214" s="3">
        <f>'Raw data'!C214</f>
        <v>77.900000000000006</v>
      </c>
      <c r="E214" s="3">
        <f t="shared" si="13"/>
        <v>8.4142394822007208E-3</v>
      </c>
      <c r="F214" s="3">
        <f>'Raw data'!D214</f>
        <v>37.6</v>
      </c>
      <c r="G214" s="3">
        <f t="shared" si="14"/>
        <v>2.7322404371584699E-2</v>
      </c>
      <c r="H214" s="62">
        <f>'Raw data'!E214</f>
        <v>1515.99220958619</v>
      </c>
      <c r="I214" s="67">
        <f t="shared" si="15"/>
        <v>5.7533030222525353E-3</v>
      </c>
    </row>
    <row r="215" spans="1:9" x14ac:dyDescent="0.3">
      <c r="A215" s="101">
        <v>42754</v>
      </c>
      <c r="B215" s="3">
        <f>'Raw data'!B215</f>
        <v>65.095200000000006</v>
      </c>
      <c r="C215" s="3">
        <f t="shared" si="12"/>
        <v>-1.738110793241731E-2</v>
      </c>
      <c r="D215" s="3">
        <f>'Raw data'!C215</f>
        <v>77.75</v>
      </c>
      <c r="E215" s="3">
        <f t="shared" si="13"/>
        <v>-1.9255455712452591E-3</v>
      </c>
      <c r="F215" s="3">
        <f>'Raw data'!D215</f>
        <v>37.5</v>
      </c>
      <c r="G215" s="3">
        <f t="shared" si="14"/>
        <v>-2.659574468085144E-3</v>
      </c>
      <c r="H215" s="62">
        <f>'Raw data'!E215</f>
        <v>1513.9167073256799</v>
      </c>
      <c r="I215" s="67">
        <f t="shared" si="15"/>
        <v>-1.3690718510200365E-3</v>
      </c>
    </row>
    <row r="216" spans="1:9" x14ac:dyDescent="0.3">
      <c r="A216" s="101">
        <v>42755</v>
      </c>
      <c r="B216" s="3">
        <f>'Raw data'!B216</f>
        <v>63.828606000000001</v>
      </c>
      <c r="C216" s="3">
        <f t="shared" si="12"/>
        <v>-1.9457563691332152E-2</v>
      </c>
      <c r="D216" s="3">
        <f>'Raw data'!C216</f>
        <v>76.7</v>
      </c>
      <c r="E216" s="3">
        <f t="shared" si="13"/>
        <v>-1.3504823151125365E-2</v>
      </c>
      <c r="F216" s="3">
        <f>'Raw data'!D216</f>
        <v>37.6</v>
      </c>
      <c r="G216" s="3">
        <f t="shared" si="14"/>
        <v>2.6666666666667047E-3</v>
      </c>
      <c r="H216" s="62">
        <f>'Raw data'!E216</f>
        <v>1525.4887360831699</v>
      </c>
      <c r="I216" s="67">
        <f t="shared" si="15"/>
        <v>7.6437684461068351E-3</v>
      </c>
    </row>
    <row r="217" spans="1:9" x14ac:dyDescent="0.3">
      <c r="A217" s="101">
        <v>42758</v>
      </c>
      <c r="B217" s="3">
        <f>'Raw data'!B217</f>
        <v>62.024676999999997</v>
      </c>
      <c r="C217" s="3">
        <f t="shared" si="12"/>
        <v>-2.8262077351336855E-2</v>
      </c>
      <c r="D217" s="3">
        <f>'Raw data'!C217</f>
        <v>76.2</v>
      </c>
      <c r="E217" s="3">
        <f t="shared" si="13"/>
        <v>-6.5189048239895691E-3</v>
      </c>
      <c r="F217" s="3">
        <f>'Raw data'!D217</f>
        <v>37.4</v>
      </c>
      <c r="G217" s="3">
        <f t="shared" si="14"/>
        <v>-5.3191489361702881E-3</v>
      </c>
      <c r="H217" s="62">
        <f>'Raw data'!E217</f>
        <v>1504.6879669436901</v>
      </c>
      <c r="I217" s="67">
        <f t="shared" si="15"/>
        <v>-1.3635478681335713E-2</v>
      </c>
    </row>
    <row r="218" spans="1:9" x14ac:dyDescent="0.3">
      <c r="A218" s="101">
        <v>42759</v>
      </c>
      <c r="B218" s="3">
        <f>'Raw data'!B218</f>
        <v>61.410559999999997</v>
      </c>
      <c r="C218" s="3">
        <f t="shared" si="12"/>
        <v>-9.9011720770428233E-3</v>
      </c>
      <c r="D218" s="3">
        <f>'Raw data'!C218</f>
        <v>75.3</v>
      </c>
      <c r="E218" s="3">
        <f t="shared" si="13"/>
        <v>-1.1811023622047319E-2</v>
      </c>
      <c r="F218" s="3">
        <f>'Raw data'!D218</f>
        <v>37.799999999999997</v>
      </c>
      <c r="G218" s="3">
        <f t="shared" si="14"/>
        <v>1.0695187165775364E-2</v>
      </c>
      <c r="H218" s="62">
        <f>'Raw data'!E218</f>
        <v>1522.8524853203801</v>
      </c>
      <c r="I218" s="67">
        <f t="shared" si="15"/>
        <v>1.2071950315111267E-2</v>
      </c>
    </row>
    <row r="219" spans="1:9" x14ac:dyDescent="0.3">
      <c r="A219" s="101">
        <v>42760</v>
      </c>
      <c r="B219" s="3">
        <f>'Raw data'!B219</f>
        <v>61.333804999999998</v>
      </c>
      <c r="C219" s="3">
        <f t="shared" si="12"/>
        <v>-1.2498664724763717E-3</v>
      </c>
      <c r="D219" s="3">
        <f>'Raw data'!C219</f>
        <v>76.5</v>
      </c>
      <c r="E219" s="3">
        <f t="shared" si="13"/>
        <v>1.5936254980079719E-2</v>
      </c>
      <c r="F219" s="3">
        <f>'Raw data'!D219</f>
        <v>37.299999999999997</v>
      </c>
      <c r="G219" s="3">
        <f t="shared" si="14"/>
        <v>-1.3227513227513229E-2</v>
      </c>
      <c r="H219" s="62">
        <f>'Raw data'!E219</f>
        <v>1545.98668952855</v>
      </c>
      <c r="I219" s="67">
        <f t="shared" si="15"/>
        <v>1.5191362545731319E-2</v>
      </c>
    </row>
    <row r="220" spans="1:9" x14ac:dyDescent="0.3">
      <c r="A220" s="101">
        <v>42761</v>
      </c>
      <c r="B220" s="3">
        <f>'Raw data'!B220</f>
        <v>60.988370000000003</v>
      </c>
      <c r="C220" s="3">
        <f t="shared" si="12"/>
        <v>-5.6320490796224832E-3</v>
      </c>
      <c r="D220" s="3">
        <f>'Raw data'!C220</f>
        <v>76.8</v>
      </c>
      <c r="E220" s="3">
        <f t="shared" si="13"/>
        <v>3.921568627450943E-3</v>
      </c>
      <c r="F220" s="3">
        <f>'Raw data'!D220</f>
        <v>36.799999999999997</v>
      </c>
      <c r="G220" s="3">
        <f t="shared" si="14"/>
        <v>-1.3404825737265416E-2</v>
      </c>
      <c r="H220" s="62">
        <f>'Raw data'!E220</f>
        <v>1553.8896012391599</v>
      </c>
      <c r="I220" s="67">
        <f t="shared" si="15"/>
        <v>5.1118885849010393E-3</v>
      </c>
    </row>
    <row r="221" spans="1:9" x14ac:dyDescent="0.3">
      <c r="A221" s="101">
        <v>42762</v>
      </c>
      <c r="B221" s="3">
        <f>'Raw data'!B221</f>
        <v>59.299571999999998</v>
      </c>
      <c r="C221" s="3">
        <f t="shared" si="12"/>
        <v>-2.7690492466022711E-2</v>
      </c>
      <c r="D221" s="3">
        <f>'Raw data'!C221</f>
        <v>75.75</v>
      </c>
      <c r="E221" s="3">
        <f t="shared" si="13"/>
        <v>-1.3671874999999964E-2</v>
      </c>
      <c r="F221" s="3">
        <f>'Raw data'!D221</f>
        <v>37</v>
      </c>
      <c r="G221" s="3">
        <f t="shared" si="14"/>
        <v>5.4347826086957301E-3</v>
      </c>
      <c r="H221" s="62">
        <f>'Raw data'!E221</f>
        <v>1538.7613923813401</v>
      </c>
      <c r="I221" s="67">
        <f t="shared" si="15"/>
        <v>-9.735703775709488E-3</v>
      </c>
    </row>
    <row r="222" spans="1:9" x14ac:dyDescent="0.3">
      <c r="A222" s="101">
        <v>42765</v>
      </c>
      <c r="B222" s="3">
        <f>'Raw data'!B222</f>
        <v>58.647089999999999</v>
      </c>
      <c r="C222" s="3">
        <f t="shared" si="12"/>
        <v>-1.1003148555608447E-2</v>
      </c>
      <c r="D222" s="3">
        <f>'Raw data'!C222</f>
        <v>74.099999999999994</v>
      </c>
      <c r="E222" s="3">
        <f t="shared" si="13"/>
        <v>-2.1782178217821857E-2</v>
      </c>
      <c r="F222" s="3">
        <f>'Raw data'!D222</f>
        <v>37</v>
      </c>
      <c r="G222" s="3">
        <f t="shared" si="14"/>
        <v>0</v>
      </c>
      <c r="H222" s="62">
        <f>'Raw data'!E222</f>
        <v>1528.88986015867</v>
      </c>
      <c r="I222" s="67">
        <f t="shared" si="15"/>
        <v>-6.4152455809885055E-3</v>
      </c>
    </row>
    <row r="223" spans="1:9" x14ac:dyDescent="0.3">
      <c r="A223" s="101">
        <v>42766</v>
      </c>
      <c r="B223" s="3">
        <f>'Raw data'!B223</f>
        <v>57.802692</v>
      </c>
      <c r="C223" s="3">
        <f t="shared" si="12"/>
        <v>-1.4397952225762577E-2</v>
      </c>
      <c r="D223" s="3">
        <f>'Raw data'!C223</f>
        <v>73.849999999999994</v>
      </c>
      <c r="E223" s="3">
        <f t="shared" si="13"/>
        <v>-3.3738191632928477E-3</v>
      </c>
      <c r="F223" s="3">
        <f>'Raw data'!D223</f>
        <v>37.1</v>
      </c>
      <c r="G223" s="3">
        <f t="shared" si="14"/>
        <v>2.702702702702741E-3</v>
      </c>
      <c r="H223" s="62">
        <f>'Raw data'!E223</f>
        <v>1536.75141048043</v>
      </c>
      <c r="I223" s="67">
        <f t="shared" si="15"/>
        <v>5.1419991240860847E-3</v>
      </c>
    </row>
    <row r="224" spans="1:9" x14ac:dyDescent="0.3">
      <c r="A224" s="101">
        <v>42767</v>
      </c>
      <c r="B224" s="3">
        <f>'Raw data'!B224</f>
        <v>58.992527000000003</v>
      </c>
      <c r="C224" s="3">
        <f t="shared" si="12"/>
        <v>2.0584421915851293E-2</v>
      </c>
      <c r="D224" s="3">
        <f>'Raw data'!C224</f>
        <v>76.5</v>
      </c>
      <c r="E224" s="3">
        <f t="shared" si="13"/>
        <v>3.5883547731889044E-2</v>
      </c>
      <c r="F224" s="3">
        <f>'Raw data'!D224</f>
        <v>37.4</v>
      </c>
      <c r="G224" s="3">
        <f t="shared" si="14"/>
        <v>8.0862533692721596E-3</v>
      </c>
      <c r="H224" s="62">
        <f>'Raw data'!E224</f>
        <v>1547.31011214045</v>
      </c>
      <c r="I224" s="67">
        <f t="shared" si="15"/>
        <v>6.8707935375956937E-3</v>
      </c>
    </row>
    <row r="225" spans="1:9" x14ac:dyDescent="0.3">
      <c r="A225" s="101">
        <v>42768</v>
      </c>
      <c r="B225" s="3">
        <f>'Raw data'!B225</f>
        <v>60.335880000000003</v>
      </c>
      <c r="C225" s="3">
        <f t="shared" si="12"/>
        <v>2.2771579186631561E-2</v>
      </c>
      <c r="D225" s="3">
        <f>'Raw data'!C225</f>
        <v>77.099999999999994</v>
      </c>
      <c r="E225" s="3">
        <f t="shared" si="13"/>
        <v>7.8431372549018861E-3</v>
      </c>
      <c r="F225" s="3">
        <f>'Raw data'!D225</f>
        <v>37.299999999999997</v>
      </c>
      <c r="G225" s="3">
        <f t="shared" si="14"/>
        <v>-2.6737967914438883E-3</v>
      </c>
      <c r="H225" s="62">
        <f>'Raw data'!E225</f>
        <v>1551.8502140005701</v>
      </c>
      <c r="I225" s="67">
        <f t="shared" si="15"/>
        <v>2.934190001408067E-3</v>
      </c>
    </row>
    <row r="226" spans="1:9" x14ac:dyDescent="0.3">
      <c r="A226" s="101">
        <v>42769</v>
      </c>
      <c r="B226" s="3">
        <f>'Raw data'!B226</f>
        <v>59.913691999999998</v>
      </c>
      <c r="C226" s="3">
        <f t="shared" si="12"/>
        <v>-6.9972958047517589E-3</v>
      </c>
      <c r="D226" s="3">
        <f>'Raw data'!C226</f>
        <v>75.849999999999994</v>
      </c>
      <c r="E226" s="3">
        <f t="shared" si="13"/>
        <v>-1.621271076523995E-2</v>
      </c>
      <c r="F226" s="3">
        <f>'Raw data'!D226</f>
        <v>37.799999999999997</v>
      </c>
      <c r="G226" s="3">
        <f t="shared" si="14"/>
        <v>1.3404825737265416E-2</v>
      </c>
      <c r="H226" s="62">
        <f>'Raw data'!E226</f>
        <v>1557.3131673145999</v>
      </c>
      <c r="I226" s="67">
        <f t="shared" si="15"/>
        <v>3.5202838938602869E-3</v>
      </c>
    </row>
    <row r="227" spans="1:9" x14ac:dyDescent="0.3">
      <c r="A227" s="101">
        <v>42772</v>
      </c>
      <c r="B227" s="3">
        <f>'Raw data'!B227</f>
        <v>59.875300000000003</v>
      </c>
      <c r="C227" s="3">
        <f t="shared" si="12"/>
        <v>-6.4078841944833998E-4</v>
      </c>
      <c r="D227" s="3">
        <f>'Raw data'!C227</f>
        <v>75.849999999999994</v>
      </c>
      <c r="E227" s="3">
        <f t="shared" si="13"/>
        <v>0</v>
      </c>
      <c r="F227" s="3">
        <f>'Raw data'!D227</f>
        <v>38.700000000000003</v>
      </c>
      <c r="G227" s="3">
        <f t="shared" si="14"/>
        <v>2.3809523809523961E-2</v>
      </c>
      <c r="H227" s="62">
        <f>'Raw data'!E227</f>
        <v>1548.8989746938801</v>
      </c>
      <c r="I227" s="67">
        <f t="shared" si="15"/>
        <v>-5.4030189927881537E-3</v>
      </c>
    </row>
    <row r="228" spans="1:9" x14ac:dyDescent="0.3">
      <c r="A228" s="101">
        <v>42773</v>
      </c>
      <c r="B228" s="3">
        <f>'Raw data'!B228</f>
        <v>58.877377000000003</v>
      </c>
      <c r="C228" s="3">
        <f t="shared" si="12"/>
        <v>-1.6666688935170263E-2</v>
      </c>
      <c r="D228" s="3">
        <f>'Raw data'!C228</f>
        <v>75.900000000000006</v>
      </c>
      <c r="E228" s="3">
        <f t="shared" si="13"/>
        <v>6.5919578114715055E-4</v>
      </c>
      <c r="F228" s="3">
        <f>'Raw data'!D228</f>
        <v>39</v>
      </c>
      <c r="G228" s="3">
        <f t="shared" si="14"/>
        <v>7.7519379844960502E-3</v>
      </c>
      <c r="H228" s="62">
        <f>'Raw data'!E228</f>
        <v>1550.94165553569</v>
      </c>
      <c r="I228" s="67">
        <f t="shared" si="15"/>
        <v>1.3187953993020151E-3</v>
      </c>
    </row>
    <row r="229" spans="1:9" x14ac:dyDescent="0.3">
      <c r="A229" s="101">
        <v>42774</v>
      </c>
      <c r="B229" s="3">
        <f>'Raw data'!B229</f>
        <v>60.067214999999997</v>
      </c>
      <c r="C229" s="3">
        <f t="shared" si="12"/>
        <v>2.0208746731363296E-2</v>
      </c>
      <c r="D229" s="3">
        <f>'Raw data'!C229</f>
        <v>75.5</v>
      </c>
      <c r="E229" s="3">
        <f t="shared" si="13"/>
        <v>-5.2700922266140406E-3</v>
      </c>
      <c r="F229" s="3">
        <f>'Raw data'!D229</f>
        <v>38.9</v>
      </c>
      <c r="G229" s="3">
        <f t="shared" si="14"/>
        <v>-2.5641025641026005E-3</v>
      </c>
      <c r="H229" s="62">
        <f>'Raw data'!E229</f>
        <v>1549.2390173584099</v>
      </c>
      <c r="I229" s="67">
        <f t="shared" si="15"/>
        <v>-1.0978093026278058E-3</v>
      </c>
    </row>
    <row r="230" spans="1:9" x14ac:dyDescent="0.3">
      <c r="A230" s="101">
        <v>42775</v>
      </c>
      <c r="B230" s="3">
        <f>'Raw data'!B230</f>
        <v>63.329647000000001</v>
      </c>
      <c r="C230" s="3">
        <f t="shared" si="12"/>
        <v>5.431302250320752E-2</v>
      </c>
      <c r="D230" s="3">
        <f>'Raw data'!C230</f>
        <v>76.849999999999994</v>
      </c>
      <c r="E230" s="3">
        <f t="shared" si="13"/>
        <v>1.7880794701986679E-2</v>
      </c>
      <c r="F230" s="3">
        <f>'Raw data'!D230</f>
        <v>39.200000000000003</v>
      </c>
      <c r="G230" s="3">
        <f t="shared" si="14"/>
        <v>7.7120822622109069E-3</v>
      </c>
      <c r="H230" s="62">
        <f>'Raw data'!E230</f>
        <v>1557.4969916488501</v>
      </c>
      <c r="I230" s="67">
        <f t="shared" si="15"/>
        <v>5.3303423151069146E-3</v>
      </c>
    </row>
    <row r="231" spans="1:9" x14ac:dyDescent="0.3">
      <c r="A231" s="101">
        <v>42776</v>
      </c>
      <c r="B231" s="3">
        <f>'Raw data'!B231</f>
        <v>64.557850000000002</v>
      </c>
      <c r="C231" s="3">
        <f t="shared" si="12"/>
        <v>1.9393807769053261E-2</v>
      </c>
      <c r="D231" s="3">
        <f>'Raw data'!C231</f>
        <v>76.5</v>
      </c>
      <c r="E231" s="3">
        <f t="shared" si="13"/>
        <v>-4.5543266102796923E-3</v>
      </c>
      <c r="F231" s="3">
        <f>'Raw data'!D231</f>
        <v>39.4</v>
      </c>
      <c r="G231" s="3">
        <f t="shared" si="14"/>
        <v>5.1020408163264218E-3</v>
      </c>
      <c r="H231" s="62">
        <f>'Raw data'!E231</f>
        <v>1562.72731741443</v>
      </c>
      <c r="I231" s="67">
        <f t="shared" si="15"/>
        <v>3.3581610710161228E-3</v>
      </c>
    </row>
    <row r="232" spans="1:9" x14ac:dyDescent="0.3">
      <c r="A232" s="101">
        <v>42779</v>
      </c>
      <c r="B232" s="3">
        <f>'Raw data'!B232</f>
        <v>65.018439999999998</v>
      </c>
      <c r="C232" s="3">
        <f t="shared" si="12"/>
        <v>7.1345312769863969E-3</v>
      </c>
      <c r="D232" s="3">
        <f>'Raw data'!C232</f>
        <v>78.099999999999994</v>
      </c>
      <c r="E232" s="3">
        <f t="shared" si="13"/>
        <v>2.0915032679738488E-2</v>
      </c>
      <c r="F232" s="3">
        <f>'Raw data'!D232</f>
        <v>40.6</v>
      </c>
      <c r="G232" s="3">
        <f t="shared" si="14"/>
        <v>3.0456852791878247E-2</v>
      </c>
      <c r="H232" s="62">
        <f>'Raw data'!E232</f>
        <v>1572.1805154501301</v>
      </c>
      <c r="I232" s="67">
        <f t="shared" si="15"/>
        <v>6.0491666910517964E-3</v>
      </c>
    </row>
    <row r="233" spans="1:9" x14ac:dyDescent="0.3">
      <c r="A233" s="101">
        <v>42780</v>
      </c>
      <c r="B233" s="3">
        <f>'Raw data'!B233</f>
        <v>64.749759999999995</v>
      </c>
      <c r="C233" s="3">
        <f t="shared" si="12"/>
        <v>-4.1323661410517286E-3</v>
      </c>
      <c r="D233" s="3">
        <f>'Raw data'!C233</f>
        <v>86.2</v>
      </c>
      <c r="E233" s="3">
        <f t="shared" si="13"/>
        <v>0.1037131882202306</v>
      </c>
      <c r="F233" s="3">
        <f>'Raw data'!D233</f>
        <v>41.4</v>
      </c>
      <c r="G233" s="3">
        <f t="shared" si="14"/>
        <v>1.9704433497536877E-2</v>
      </c>
      <c r="H233" s="62">
        <f>'Raw data'!E233</f>
        <v>1569.75453119332</v>
      </c>
      <c r="I233" s="67">
        <f t="shared" si="15"/>
        <v>-1.5430697893591072E-3</v>
      </c>
    </row>
    <row r="234" spans="1:9" x14ac:dyDescent="0.3">
      <c r="A234" s="101">
        <v>42781</v>
      </c>
      <c r="B234" s="3">
        <f>'Raw data'!B234</f>
        <v>63.137740000000001</v>
      </c>
      <c r="C234" s="3">
        <f t="shared" si="12"/>
        <v>-2.4896154055242741E-2</v>
      </c>
      <c r="D234" s="3">
        <f>'Raw data'!C234</f>
        <v>83.8</v>
      </c>
      <c r="E234" s="3">
        <f t="shared" si="13"/>
        <v>-2.784222737819032E-2</v>
      </c>
      <c r="F234" s="3">
        <f>'Raw data'!D234</f>
        <v>40</v>
      </c>
      <c r="G234" s="3">
        <f t="shared" si="14"/>
        <v>-3.3816425120772917E-2</v>
      </c>
      <c r="H234" s="62">
        <f>'Raw data'!E234</f>
        <v>1574.0226286346399</v>
      </c>
      <c r="I234" s="67">
        <f t="shared" si="15"/>
        <v>2.7189585100769456E-3</v>
      </c>
    </row>
    <row r="235" spans="1:9" x14ac:dyDescent="0.3">
      <c r="A235" s="101">
        <v>42782</v>
      </c>
      <c r="B235" s="3">
        <f>'Raw data'!B235</f>
        <v>63.291263999999998</v>
      </c>
      <c r="C235" s="3">
        <f t="shared" si="12"/>
        <v>2.4315726220165202E-3</v>
      </c>
      <c r="D235" s="3">
        <f>'Raw data'!C235</f>
        <v>82.1</v>
      </c>
      <c r="E235" s="3">
        <f t="shared" si="13"/>
        <v>-2.0286396181384284E-2</v>
      </c>
      <c r="F235" s="3">
        <f>'Raw data'!D235</f>
        <v>39.799999999999997</v>
      </c>
      <c r="G235" s="3">
        <f t="shared" si="14"/>
        <v>-5.0000000000000712E-3</v>
      </c>
      <c r="H235" s="62">
        <f>'Raw data'!E235</f>
        <v>1576.32737521023</v>
      </c>
      <c r="I235" s="67">
        <f t="shared" si="15"/>
        <v>1.4642397978670296E-3</v>
      </c>
    </row>
    <row r="236" spans="1:9" x14ac:dyDescent="0.3">
      <c r="A236" s="101">
        <v>42783</v>
      </c>
      <c r="B236" s="3">
        <f>'Raw data'!B236</f>
        <v>63.060977999999999</v>
      </c>
      <c r="C236" s="3">
        <f t="shared" si="12"/>
        <v>-3.6385116277658724E-3</v>
      </c>
      <c r="D236" s="3">
        <f>'Raw data'!C236</f>
        <v>81.3</v>
      </c>
      <c r="E236" s="3">
        <f t="shared" si="13"/>
        <v>-9.7442143727161663E-3</v>
      </c>
      <c r="F236" s="3">
        <f>'Raw data'!D236</f>
        <v>41.9</v>
      </c>
      <c r="G236" s="3">
        <f t="shared" si="14"/>
        <v>5.2763819095477428E-2</v>
      </c>
      <c r="H236" s="62">
        <f>'Raw data'!E236</f>
        <v>1570.58752499517</v>
      </c>
      <c r="I236" s="67">
        <f t="shared" si="15"/>
        <v>-3.6412805520772318E-3</v>
      </c>
    </row>
    <row r="237" spans="1:9" x14ac:dyDescent="0.3">
      <c r="A237" s="101">
        <v>42786</v>
      </c>
      <c r="B237" s="3">
        <f>'Raw data'!B237</f>
        <v>62.984209999999997</v>
      </c>
      <c r="C237" s="3">
        <f t="shared" si="12"/>
        <v>-1.2173613926507972E-3</v>
      </c>
      <c r="D237" s="3">
        <f>'Raw data'!C237</f>
        <v>82.9</v>
      </c>
      <c r="E237" s="3">
        <f t="shared" si="13"/>
        <v>1.9680196801968124E-2</v>
      </c>
      <c r="F237" s="3">
        <f>'Raw data'!D237</f>
        <v>41.9</v>
      </c>
      <c r="G237" s="3">
        <f t="shared" si="14"/>
        <v>0</v>
      </c>
      <c r="H237" s="62">
        <f>'Raw data'!E237</f>
        <v>1576.3274525778099</v>
      </c>
      <c r="I237" s="67">
        <f t="shared" si="15"/>
        <v>3.6546371923191897E-3</v>
      </c>
    </row>
    <row r="238" spans="1:9" x14ac:dyDescent="0.3">
      <c r="A238" s="101">
        <v>42787</v>
      </c>
      <c r="B238" s="3">
        <f>'Raw data'!B238</f>
        <v>62.523636000000003</v>
      </c>
      <c r="C238" s="3">
        <f t="shared" si="12"/>
        <v>-7.3125311883723565E-3</v>
      </c>
      <c r="D238" s="3">
        <f>'Raw data'!C238</f>
        <v>84.1</v>
      </c>
      <c r="E238" s="3">
        <f t="shared" si="13"/>
        <v>1.4475271411338824E-2</v>
      </c>
      <c r="F238" s="3">
        <f>'Raw data'!D238</f>
        <v>42.1</v>
      </c>
      <c r="G238" s="3">
        <f t="shared" si="14"/>
        <v>4.773269689737538E-3</v>
      </c>
      <c r="H238" s="62">
        <f>'Raw data'!E238</f>
        <v>1590.0864200296101</v>
      </c>
      <c r="I238" s="67">
        <f t="shared" si="15"/>
        <v>8.7284957381790918E-3</v>
      </c>
    </row>
    <row r="239" spans="1:9" x14ac:dyDescent="0.3">
      <c r="A239" s="101">
        <v>42788</v>
      </c>
      <c r="B239" s="3">
        <f>'Raw data'!B239</f>
        <v>62.254955000000002</v>
      </c>
      <c r="C239" s="3">
        <f t="shared" si="12"/>
        <v>-4.2972708752894795E-3</v>
      </c>
      <c r="D239" s="3">
        <f>'Raw data'!C239</f>
        <v>83.55</v>
      </c>
      <c r="E239" s="3">
        <f t="shared" si="13"/>
        <v>-6.5398335315100739E-3</v>
      </c>
      <c r="F239" s="3">
        <f>'Raw data'!D239</f>
        <v>42.5</v>
      </c>
      <c r="G239" s="3">
        <f t="shared" si="14"/>
        <v>9.5011876484560227E-3</v>
      </c>
      <c r="H239" s="62">
        <f>'Raw data'!E239</f>
        <v>1582.1321802882001</v>
      </c>
      <c r="I239" s="67">
        <f t="shared" si="15"/>
        <v>-5.0023946127795184E-3</v>
      </c>
    </row>
    <row r="240" spans="1:9" x14ac:dyDescent="0.3">
      <c r="A240" s="101">
        <v>42789</v>
      </c>
      <c r="B240" s="3">
        <f>'Raw data'!B240</f>
        <v>63.559944000000002</v>
      </c>
      <c r="C240" s="3">
        <f t="shared" si="12"/>
        <v>2.0962010172523599E-2</v>
      </c>
      <c r="D240" s="3">
        <f>'Raw data'!C240</f>
        <v>86.25</v>
      </c>
      <c r="E240" s="3">
        <f t="shared" si="13"/>
        <v>3.2315978456014395E-2</v>
      </c>
      <c r="F240" s="3">
        <f>'Raw data'!D240</f>
        <v>42.2</v>
      </c>
      <c r="G240" s="3">
        <f t="shared" si="14"/>
        <v>-7.0588235294116982E-3</v>
      </c>
      <c r="H240" s="62">
        <f>'Raw data'!E240</f>
        <v>1588.3035062256699</v>
      </c>
      <c r="I240" s="67">
        <f t="shared" si="15"/>
        <v>3.9006386535578269E-3</v>
      </c>
    </row>
    <row r="241" spans="1:9" x14ac:dyDescent="0.3">
      <c r="A241" s="101">
        <v>42790</v>
      </c>
      <c r="B241" s="3">
        <f>'Raw data'!B241</f>
        <v>62.562010000000001</v>
      </c>
      <c r="C241" s="3">
        <f t="shared" si="12"/>
        <v>-1.5700674626145057E-2</v>
      </c>
      <c r="D241" s="3">
        <f>'Raw data'!C241</f>
        <v>85.95</v>
      </c>
      <c r="E241" s="3">
        <f t="shared" si="13"/>
        <v>-3.4782608695651846E-3</v>
      </c>
      <c r="F241" s="3">
        <f>'Raw data'!D241</f>
        <v>42</v>
      </c>
      <c r="G241" s="3">
        <f t="shared" si="14"/>
        <v>-4.7393364928910624E-3</v>
      </c>
      <c r="H241" s="62">
        <f>'Raw data'!E241</f>
        <v>1569.8586772272899</v>
      </c>
      <c r="I241" s="67">
        <f t="shared" si="15"/>
        <v>-1.161291209525247E-2</v>
      </c>
    </row>
    <row r="242" spans="1:9" x14ac:dyDescent="0.3">
      <c r="A242" s="101">
        <v>42793</v>
      </c>
      <c r="B242" s="3">
        <f>'Raw data'!B242</f>
        <v>61.564082999999997</v>
      </c>
      <c r="C242" s="3">
        <f t="shared" si="12"/>
        <v>-1.5951006049837662E-2</v>
      </c>
      <c r="D242" s="3">
        <f>'Raw data'!C242</f>
        <v>84.8</v>
      </c>
      <c r="E242" s="3">
        <f t="shared" si="13"/>
        <v>-1.3379872018615541E-2</v>
      </c>
      <c r="F242" s="3">
        <f>'Raw data'!D242</f>
        <v>40.700000000000003</v>
      </c>
      <c r="G242" s="3">
        <f t="shared" si="14"/>
        <v>-3.0952380952380884E-2</v>
      </c>
      <c r="H242" s="62">
        <f>'Raw data'!E242</f>
        <v>1564.63204183327</v>
      </c>
      <c r="I242" s="67">
        <f t="shared" si="15"/>
        <v>-3.3293668212550772E-3</v>
      </c>
    </row>
    <row r="243" spans="1:9" x14ac:dyDescent="0.3">
      <c r="A243" s="101">
        <v>42794</v>
      </c>
      <c r="B243" s="3">
        <f>'Raw data'!B243</f>
        <v>62.063046</v>
      </c>
      <c r="C243" s="3">
        <f t="shared" si="12"/>
        <v>8.1047743373356736E-3</v>
      </c>
      <c r="D243" s="3">
        <f>'Raw data'!C243</f>
        <v>84.6</v>
      </c>
      <c r="E243" s="3">
        <f t="shared" si="13"/>
        <v>-2.3584905660377696E-3</v>
      </c>
      <c r="F243" s="3">
        <f>'Raw data'!D243</f>
        <v>41.6</v>
      </c>
      <c r="G243" s="3">
        <f t="shared" si="14"/>
        <v>2.2113022113022077E-2</v>
      </c>
      <c r="H243" s="62">
        <f>'Raw data'!E243</f>
        <v>1570.1723854353299</v>
      </c>
      <c r="I243" s="67">
        <f t="shared" si="15"/>
        <v>3.5409882029312991E-3</v>
      </c>
    </row>
    <row r="244" spans="1:9" x14ac:dyDescent="0.3">
      <c r="A244" s="101">
        <v>42795</v>
      </c>
      <c r="B244" s="3">
        <f>'Raw data'!B244</f>
        <v>61.640858000000001</v>
      </c>
      <c r="C244" s="3">
        <f t="shared" si="12"/>
        <v>-6.8025665385485342E-3</v>
      </c>
      <c r="D244" s="3">
        <f>'Raw data'!C244</f>
        <v>85.55</v>
      </c>
      <c r="E244" s="3">
        <f t="shared" si="13"/>
        <v>1.1229314420803816E-2</v>
      </c>
      <c r="F244" s="3">
        <f>'Raw data'!D244</f>
        <v>40.5</v>
      </c>
      <c r="G244" s="3">
        <f t="shared" si="14"/>
        <v>-2.6442307692307727E-2</v>
      </c>
      <c r="H244" s="62">
        <f>'Raw data'!E244</f>
        <v>1591.3727921077</v>
      </c>
      <c r="I244" s="67">
        <f t="shared" si="15"/>
        <v>1.3501961229876189E-2</v>
      </c>
    </row>
    <row r="245" spans="1:9" x14ac:dyDescent="0.3">
      <c r="A245" s="101">
        <v>42796</v>
      </c>
      <c r="B245" s="3">
        <f>'Raw data'!B245</f>
        <v>61.794387999999998</v>
      </c>
      <c r="C245" s="3">
        <f t="shared" si="12"/>
        <v>2.4907180883172713E-3</v>
      </c>
      <c r="D245" s="3">
        <f>'Raw data'!C245</f>
        <v>86.55</v>
      </c>
      <c r="E245" s="3">
        <f t="shared" si="13"/>
        <v>1.1689070718877849E-2</v>
      </c>
      <c r="F245" s="3">
        <f>'Raw data'!D245</f>
        <v>40.5</v>
      </c>
      <c r="G245" s="3">
        <f t="shared" si="14"/>
        <v>0</v>
      </c>
      <c r="H245" s="62">
        <f>'Raw data'!E245</f>
        <v>1580.53305490767</v>
      </c>
      <c r="I245" s="67">
        <f t="shared" si="15"/>
        <v>-6.8115637352786623E-3</v>
      </c>
    </row>
    <row r="246" spans="1:9" x14ac:dyDescent="0.3">
      <c r="A246" s="101">
        <v>42797</v>
      </c>
      <c r="B246" s="3">
        <f>'Raw data'!B246</f>
        <v>61.180275000000002</v>
      </c>
      <c r="C246" s="3">
        <f t="shared" si="12"/>
        <v>-9.9380060208703117E-3</v>
      </c>
      <c r="D246" s="3">
        <f>'Raw data'!C246</f>
        <v>85.75</v>
      </c>
      <c r="E246" s="3">
        <f t="shared" si="13"/>
        <v>-9.2432120161755893E-3</v>
      </c>
      <c r="F246" s="3">
        <f>'Raw data'!D246</f>
        <v>40.799999999999997</v>
      </c>
      <c r="G246" s="3">
        <f t="shared" si="14"/>
        <v>7.4074074074073374E-3</v>
      </c>
      <c r="H246" s="62">
        <f>'Raw data'!E246</f>
        <v>1581.31590167998</v>
      </c>
      <c r="I246" s="67">
        <f t="shared" si="15"/>
        <v>4.9530553624247125E-4</v>
      </c>
    </row>
    <row r="247" spans="1:9" x14ac:dyDescent="0.3">
      <c r="A247" s="101">
        <v>42800</v>
      </c>
      <c r="B247" s="3">
        <f>'Raw data'!B247</f>
        <v>61.02675</v>
      </c>
      <c r="C247" s="3">
        <f t="shared" si="12"/>
        <v>-2.5093872167132611E-3</v>
      </c>
      <c r="D247" s="3">
        <f>'Raw data'!C247</f>
        <v>86.9</v>
      </c>
      <c r="E247" s="3">
        <f t="shared" si="13"/>
        <v>1.3411078717201232E-2</v>
      </c>
      <c r="F247" s="3">
        <f>'Raw data'!D247</f>
        <v>41.2</v>
      </c>
      <c r="G247" s="3">
        <f t="shared" si="14"/>
        <v>9.8039215686275914E-3</v>
      </c>
      <c r="H247" s="62">
        <f>'Raw data'!E247</f>
        <v>1575.52257830454</v>
      </c>
      <c r="I247" s="67">
        <f t="shared" si="15"/>
        <v>-3.6636091303990418E-3</v>
      </c>
    </row>
    <row r="248" spans="1:9" x14ac:dyDescent="0.3">
      <c r="A248" s="101">
        <v>42801</v>
      </c>
      <c r="B248" s="3">
        <f>'Raw data'!B248</f>
        <v>61.794387999999998</v>
      </c>
      <c r="C248" s="3">
        <f t="shared" si="12"/>
        <v>1.2578713433043674E-2</v>
      </c>
      <c r="D248" s="3">
        <f>'Raw data'!C248</f>
        <v>87.3</v>
      </c>
      <c r="E248" s="3">
        <f t="shared" si="13"/>
        <v>4.6029919447639987E-3</v>
      </c>
      <c r="F248" s="3">
        <f>'Raw data'!D248</f>
        <v>40.700000000000003</v>
      </c>
      <c r="G248" s="3">
        <f t="shared" si="14"/>
        <v>-1.2135922330097087E-2</v>
      </c>
      <c r="H248" s="62">
        <f>'Raw data'!E248</f>
        <v>1575.76844099039</v>
      </c>
      <c r="I248" s="67">
        <f t="shared" si="15"/>
        <v>1.560515153737257E-4</v>
      </c>
    </row>
    <row r="249" spans="1:9" x14ac:dyDescent="0.3">
      <c r="A249" s="101">
        <v>42802</v>
      </c>
      <c r="B249" s="3">
        <f>'Raw data'!B249</f>
        <v>60.911602000000002</v>
      </c>
      <c r="C249" s="3">
        <f t="shared" si="12"/>
        <v>-1.428586039237084E-2</v>
      </c>
      <c r="D249" s="3">
        <f>'Raw data'!C249</f>
        <v>87.5</v>
      </c>
      <c r="E249" s="3">
        <f t="shared" si="13"/>
        <v>2.2909507445590246E-3</v>
      </c>
      <c r="F249" s="3">
        <f>'Raw data'!D249</f>
        <v>40.6</v>
      </c>
      <c r="G249" s="3">
        <f t="shared" si="14"/>
        <v>-2.4570024570024916E-3</v>
      </c>
      <c r="H249" s="62">
        <f>'Raw data'!E249</f>
        <v>1578.2288570169801</v>
      </c>
      <c r="I249" s="67">
        <f t="shared" si="15"/>
        <v>1.5614070967455778E-3</v>
      </c>
    </row>
    <row r="250" spans="1:9" x14ac:dyDescent="0.3">
      <c r="A250" s="101">
        <v>42803</v>
      </c>
      <c r="B250" s="3">
        <f>'Raw data'!B250</f>
        <v>62.063046</v>
      </c>
      <c r="C250" s="3">
        <f t="shared" si="12"/>
        <v>1.8903525144520053E-2</v>
      </c>
      <c r="D250" s="3">
        <f>'Raw data'!C250</f>
        <v>87.7</v>
      </c>
      <c r="E250" s="3">
        <f t="shared" si="13"/>
        <v>2.2857142857143184E-3</v>
      </c>
      <c r="F250" s="3">
        <f>'Raw data'!D250</f>
        <v>40.700000000000003</v>
      </c>
      <c r="G250" s="3">
        <f t="shared" si="14"/>
        <v>2.4630541871921529E-3</v>
      </c>
      <c r="H250" s="62">
        <f>'Raw data'!E250</f>
        <v>1583.72972368251</v>
      </c>
      <c r="I250" s="67">
        <f t="shared" si="15"/>
        <v>3.4854683090303554E-3</v>
      </c>
    </row>
    <row r="251" spans="1:9" x14ac:dyDescent="0.3">
      <c r="A251" s="101">
        <v>42804</v>
      </c>
      <c r="B251" s="3">
        <f>'Raw data'!B251</f>
        <v>62.139823999999997</v>
      </c>
      <c r="C251" s="3">
        <f t="shared" si="12"/>
        <v>1.237096870817416E-3</v>
      </c>
      <c r="D251" s="3">
        <f>'Raw data'!C251</f>
        <v>88</v>
      </c>
      <c r="E251" s="3">
        <f t="shared" si="13"/>
        <v>3.4207525655643918E-3</v>
      </c>
      <c r="F251" s="3">
        <f>'Raw data'!D251</f>
        <v>41.1</v>
      </c>
      <c r="G251" s="3">
        <f t="shared" si="14"/>
        <v>9.8280098280097931E-3</v>
      </c>
      <c r="H251" s="62">
        <f>'Raw data'!E251</f>
        <v>1587.927557278</v>
      </c>
      <c r="I251" s="67">
        <f t="shared" si="15"/>
        <v>2.6505997410525011E-3</v>
      </c>
    </row>
    <row r="252" spans="1:9" x14ac:dyDescent="0.3">
      <c r="A252" s="101">
        <v>42807</v>
      </c>
      <c r="B252" s="3">
        <f>'Raw data'!B252</f>
        <v>62.293340000000001</v>
      </c>
      <c r="C252" s="3">
        <f t="shared" si="12"/>
        <v>2.4704929965685663E-3</v>
      </c>
      <c r="D252" s="3">
        <f>'Raw data'!C252</f>
        <v>88.55</v>
      </c>
      <c r="E252" s="3">
        <f t="shared" si="13"/>
        <v>6.2499999999999674E-3</v>
      </c>
      <c r="F252" s="3">
        <f>'Raw data'!D252</f>
        <v>40.6</v>
      </c>
      <c r="G252" s="3">
        <f t="shared" si="14"/>
        <v>-1.21654501216545E-2</v>
      </c>
      <c r="H252" s="62">
        <f>'Raw data'!E252</f>
        <v>1594.7099639112801</v>
      </c>
      <c r="I252" s="67">
        <f t="shared" si="15"/>
        <v>4.2712317713701963E-3</v>
      </c>
    </row>
    <row r="253" spans="1:9" x14ac:dyDescent="0.3">
      <c r="A253" s="101">
        <v>42808</v>
      </c>
      <c r="B253" s="3">
        <f>'Raw data'!B253</f>
        <v>60.949986000000003</v>
      </c>
      <c r="C253" s="3">
        <f t="shared" si="12"/>
        <v>-2.1564969866762609E-2</v>
      </c>
      <c r="D253" s="3">
        <f>'Raw data'!C253</f>
        <v>87.6</v>
      </c>
      <c r="E253" s="3">
        <f t="shared" si="13"/>
        <v>-1.0728402032749891E-2</v>
      </c>
      <c r="F253" s="3">
        <f>'Raw data'!D253</f>
        <v>41</v>
      </c>
      <c r="G253" s="3">
        <f t="shared" si="14"/>
        <v>9.8522167487684383E-3</v>
      </c>
      <c r="H253" s="62">
        <f>'Raw data'!E253</f>
        <v>1586.0002018303101</v>
      </c>
      <c r="I253" s="67">
        <f t="shared" si="15"/>
        <v>-5.4616590339775116E-3</v>
      </c>
    </row>
    <row r="254" spans="1:9" x14ac:dyDescent="0.3">
      <c r="A254" s="101">
        <v>42809</v>
      </c>
      <c r="B254" s="3">
        <f>'Raw data'!B254</f>
        <v>60.335880000000003</v>
      </c>
      <c r="C254" s="3">
        <f t="shared" si="12"/>
        <v>-1.0075572453782017E-2</v>
      </c>
      <c r="D254" s="3">
        <f>'Raw data'!C254</f>
        <v>88</v>
      </c>
      <c r="E254" s="3">
        <f t="shared" si="13"/>
        <v>4.5662100456621653E-3</v>
      </c>
      <c r="F254" s="3">
        <f>'Raw data'!D254</f>
        <v>41.2</v>
      </c>
      <c r="G254" s="3">
        <f t="shared" si="14"/>
        <v>4.8780487804878743E-3</v>
      </c>
      <c r="H254" s="62">
        <f>'Raw data'!E254</f>
        <v>1588.88872946725</v>
      </c>
      <c r="I254" s="67">
        <f t="shared" si="15"/>
        <v>1.8212656174989243E-3</v>
      </c>
    </row>
    <row r="255" spans="1:9" x14ac:dyDescent="0.3">
      <c r="A255" s="101">
        <v>42810</v>
      </c>
      <c r="B255" s="3">
        <f>'Raw data'!B255</f>
        <v>59.875300000000003</v>
      </c>
      <c r="C255" s="3">
        <f t="shared" si="12"/>
        <v>-7.6336004380809595E-3</v>
      </c>
      <c r="D255" s="3">
        <f>'Raw data'!C255</f>
        <v>87</v>
      </c>
      <c r="E255" s="3">
        <f t="shared" si="13"/>
        <v>-1.1363636363636364E-2</v>
      </c>
      <c r="F255" s="3">
        <f>'Raw data'!D255</f>
        <v>40.6</v>
      </c>
      <c r="G255" s="3">
        <f t="shared" si="14"/>
        <v>-1.4563106796116538E-2</v>
      </c>
      <c r="H255" s="62">
        <f>'Raw data'!E255</f>
        <v>1593.25362060558</v>
      </c>
      <c r="I255" s="67">
        <f t="shared" si="15"/>
        <v>2.7471345584995943E-3</v>
      </c>
    </row>
    <row r="256" spans="1:9" x14ac:dyDescent="0.3">
      <c r="A256" s="101">
        <v>42811</v>
      </c>
      <c r="B256" s="3">
        <f>'Raw data'!B256</f>
        <v>59.491486000000002</v>
      </c>
      <c r="C256" s="3">
        <f t="shared" si="12"/>
        <v>-6.4102225792605797E-3</v>
      </c>
      <c r="D256" s="3">
        <f>'Raw data'!C256</f>
        <v>86.95</v>
      </c>
      <c r="E256" s="3">
        <f t="shared" si="13"/>
        <v>-5.7471264367812828E-4</v>
      </c>
      <c r="F256" s="3">
        <f>'Raw data'!D256</f>
        <v>40.4</v>
      </c>
      <c r="G256" s="3">
        <f t="shared" si="14"/>
        <v>-4.9261083743843059E-3</v>
      </c>
      <c r="H256" s="62">
        <f>'Raw data'!E256</f>
        <v>1584.9697659332401</v>
      </c>
      <c r="I256" s="67">
        <f t="shared" si="15"/>
        <v>-5.1993320869977207E-3</v>
      </c>
    </row>
    <row r="257" spans="1:9" x14ac:dyDescent="0.3">
      <c r="A257" s="101">
        <v>42814</v>
      </c>
      <c r="B257" s="3">
        <f>'Raw data'!B257</f>
        <v>59.645007999999997</v>
      </c>
      <c r="C257" s="3">
        <f t="shared" si="12"/>
        <v>2.5805709408569027E-3</v>
      </c>
      <c r="D257" s="3">
        <f>'Raw data'!C257</f>
        <v>86.9</v>
      </c>
      <c r="E257" s="3">
        <f t="shared" si="13"/>
        <v>-5.7504312823458486E-4</v>
      </c>
      <c r="F257" s="3">
        <f>'Raw data'!D257</f>
        <v>40.299999999999997</v>
      </c>
      <c r="G257" s="3">
        <f t="shared" si="14"/>
        <v>-2.4752475247525104E-3</v>
      </c>
      <c r="H257" s="62">
        <f>'Raw data'!E257</f>
        <v>1583.2538982036001</v>
      </c>
      <c r="I257" s="67">
        <f t="shared" si="15"/>
        <v>-1.0825870414188335E-3</v>
      </c>
    </row>
    <row r="258" spans="1:9" x14ac:dyDescent="0.3">
      <c r="A258" s="101">
        <v>42815</v>
      </c>
      <c r="B258" s="3">
        <f>'Raw data'!B258</f>
        <v>57.380496999999998</v>
      </c>
      <c r="C258" s="3">
        <f t="shared" si="12"/>
        <v>-3.7966479944138813E-2</v>
      </c>
      <c r="D258" s="3">
        <f>'Raw data'!C258</f>
        <v>83.75</v>
      </c>
      <c r="E258" s="3">
        <f t="shared" si="13"/>
        <v>-3.6248561565017323E-2</v>
      </c>
      <c r="F258" s="3">
        <f>'Raw data'!D258</f>
        <v>39.4</v>
      </c>
      <c r="G258" s="3">
        <f t="shared" si="14"/>
        <v>-2.2332506203473913E-2</v>
      </c>
      <c r="H258" s="62">
        <f>'Raw data'!E258</f>
        <v>1570.87696451805</v>
      </c>
      <c r="I258" s="67">
        <f t="shared" si="15"/>
        <v>-7.8174029444002882E-3</v>
      </c>
    </row>
    <row r="259" spans="1:9" x14ac:dyDescent="0.3">
      <c r="A259" s="101">
        <v>42816</v>
      </c>
      <c r="B259" s="3">
        <f>'Raw data'!B259</f>
        <v>56.881535</v>
      </c>
      <c r="C259" s="3">
        <f t="shared" si="12"/>
        <v>-8.6956723292236169E-3</v>
      </c>
      <c r="D259" s="3">
        <f>'Raw data'!C259</f>
        <v>83.1</v>
      </c>
      <c r="E259" s="3">
        <f t="shared" si="13"/>
        <v>-7.7611940298508144E-3</v>
      </c>
      <c r="F259" s="3">
        <f>'Raw data'!D259</f>
        <v>39.4</v>
      </c>
      <c r="G259" s="3">
        <f t="shared" si="14"/>
        <v>0</v>
      </c>
      <c r="H259" s="62">
        <f>'Raw data'!E259</f>
        <v>1562.9613048302899</v>
      </c>
      <c r="I259" s="67">
        <f t="shared" si="15"/>
        <v>-5.0390067882806313E-3</v>
      </c>
    </row>
    <row r="260" spans="1:9" x14ac:dyDescent="0.3">
      <c r="A260" s="101">
        <v>42817</v>
      </c>
      <c r="B260" s="3">
        <f>'Raw data'!B260</f>
        <v>58.071370000000002</v>
      </c>
      <c r="C260" s="3">
        <f t="shared" ref="C260:C323" si="16">(B260-B259)/B259</f>
        <v>2.0917772349146383E-2</v>
      </c>
      <c r="D260" s="3">
        <f>'Raw data'!C260</f>
        <v>87.55</v>
      </c>
      <c r="E260" s="3">
        <f t="shared" ref="E260:E323" si="17">(D260-D259)/D259</f>
        <v>5.3549939831528316E-2</v>
      </c>
      <c r="F260" s="3">
        <f>'Raw data'!D260</f>
        <v>37.9</v>
      </c>
      <c r="G260" s="3">
        <f t="shared" ref="G260:G323" si="18">(F260-F259)/F259</f>
        <v>-3.8071065989847719E-2</v>
      </c>
      <c r="H260" s="62">
        <f>'Raw data'!E260</f>
        <v>1581.2849363278599</v>
      </c>
      <c r="I260" s="67">
        <f t="shared" ref="I260:I323" si="19">(H260-H259)/H259</f>
        <v>1.1723662921750708E-2</v>
      </c>
    </row>
    <row r="261" spans="1:9" x14ac:dyDescent="0.3">
      <c r="A261" s="101">
        <v>42818</v>
      </c>
      <c r="B261" s="3">
        <f>'Raw data'!B261</f>
        <v>57.418877000000002</v>
      </c>
      <c r="C261" s="3">
        <f t="shared" si="16"/>
        <v>-1.1236053153214739E-2</v>
      </c>
      <c r="D261" s="3">
        <f>'Raw data'!C261</f>
        <v>86.8</v>
      </c>
      <c r="E261" s="3">
        <f t="shared" si="17"/>
        <v>-8.5665334094802981E-3</v>
      </c>
      <c r="F261" s="3">
        <f>'Raw data'!D261</f>
        <v>37.6</v>
      </c>
      <c r="G261" s="3">
        <f t="shared" si="18"/>
        <v>-7.9155672823218257E-3</v>
      </c>
      <c r="H261" s="62">
        <f>'Raw data'!E261</f>
        <v>1579.6984726701501</v>
      </c>
      <c r="I261" s="67">
        <f t="shared" si="19"/>
        <v>-1.0032750083574403E-3</v>
      </c>
    </row>
    <row r="262" spans="1:9" x14ac:dyDescent="0.3">
      <c r="A262" s="101">
        <v>42821</v>
      </c>
      <c r="B262" s="3">
        <f>'Raw data'!B262</f>
        <v>57.303739999999998</v>
      </c>
      <c r="C262" s="3">
        <f t="shared" si="16"/>
        <v>-2.0052116310112483E-3</v>
      </c>
      <c r="D262" s="3">
        <f>'Raw data'!C262</f>
        <v>86.4</v>
      </c>
      <c r="E262" s="3">
        <f t="shared" si="17"/>
        <v>-4.608294930875478E-3</v>
      </c>
      <c r="F262" s="3">
        <f>'Raw data'!D262</f>
        <v>37.1</v>
      </c>
      <c r="G262" s="3">
        <f t="shared" si="18"/>
        <v>-1.3297872340425532E-2</v>
      </c>
      <c r="H262" s="62">
        <f>'Raw data'!E262</f>
        <v>1574.51084497791</v>
      </c>
      <c r="I262" s="67">
        <f t="shared" si="19"/>
        <v>-3.2839353724711047E-3</v>
      </c>
    </row>
    <row r="263" spans="1:9" x14ac:dyDescent="0.3">
      <c r="A263" s="101">
        <v>42822</v>
      </c>
      <c r="B263" s="3">
        <f>'Raw data'!B263</f>
        <v>56.958300000000001</v>
      </c>
      <c r="C263" s="3">
        <f t="shared" si="16"/>
        <v>-6.0282278259673177E-3</v>
      </c>
      <c r="D263" s="3">
        <f>'Raw data'!C263</f>
        <v>86.75</v>
      </c>
      <c r="E263" s="3">
        <f t="shared" si="17"/>
        <v>4.0509259259258598E-3</v>
      </c>
      <c r="F263" s="3">
        <f>'Raw data'!D263</f>
        <v>37</v>
      </c>
      <c r="G263" s="3">
        <f t="shared" si="18"/>
        <v>-2.6954177897574507E-3</v>
      </c>
      <c r="H263" s="62">
        <f>'Raw data'!E263</f>
        <v>1580.08856826432</v>
      </c>
      <c r="I263" s="67">
        <f t="shared" si="19"/>
        <v>3.5425118246729167E-3</v>
      </c>
    </row>
    <row r="264" spans="1:9" x14ac:dyDescent="0.3">
      <c r="A264" s="101">
        <v>42823</v>
      </c>
      <c r="B264" s="3">
        <f>'Raw data'!B264</f>
        <v>58.301654999999997</v>
      </c>
      <c r="C264" s="3">
        <f t="shared" si="16"/>
        <v>2.3584885784863584E-2</v>
      </c>
      <c r="D264" s="3">
        <f>'Raw data'!C264</f>
        <v>88.85</v>
      </c>
      <c r="E264" s="3">
        <f t="shared" si="17"/>
        <v>2.4207492795388984E-2</v>
      </c>
      <c r="F264" s="3">
        <f>'Raw data'!D264</f>
        <v>38</v>
      </c>
      <c r="G264" s="3">
        <f t="shared" si="18"/>
        <v>2.7027027027027029E-2</v>
      </c>
      <c r="H264" s="62">
        <f>'Raw data'!E264</f>
        <v>1584.4303123438699</v>
      </c>
      <c r="I264" s="67">
        <f t="shared" si="19"/>
        <v>2.7477852613788617E-3</v>
      </c>
    </row>
    <row r="265" spans="1:9" x14ac:dyDescent="0.3">
      <c r="A265" s="101">
        <v>42824</v>
      </c>
      <c r="B265" s="3">
        <f>'Raw data'!B265</f>
        <v>59.414726000000002</v>
      </c>
      <c r="C265" s="3">
        <f t="shared" si="16"/>
        <v>1.9091584964440633E-2</v>
      </c>
      <c r="D265" s="3">
        <f>'Raw data'!C265</f>
        <v>90.5</v>
      </c>
      <c r="E265" s="3">
        <f t="shared" si="17"/>
        <v>1.8570624648283688E-2</v>
      </c>
      <c r="F265" s="3">
        <f>'Raw data'!D265</f>
        <v>37.5</v>
      </c>
      <c r="G265" s="3">
        <f t="shared" si="18"/>
        <v>-1.3157894736842105E-2</v>
      </c>
      <c r="H265" s="62">
        <f>'Raw data'!E265</f>
        <v>1583.88218338252</v>
      </c>
      <c r="I265" s="67">
        <f t="shared" si="19"/>
        <v>-3.4594703034874922E-4</v>
      </c>
    </row>
    <row r="266" spans="1:9" x14ac:dyDescent="0.3">
      <c r="A266" s="101">
        <v>42825</v>
      </c>
      <c r="B266" s="3">
        <f>'Raw data'!B266</f>
        <v>59.875300000000003</v>
      </c>
      <c r="C266" s="3">
        <f t="shared" si="16"/>
        <v>7.7518492637667158E-3</v>
      </c>
      <c r="D266" s="3">
        <f>'Raw data'!C266</f>
        <v>92.9</v>
      </c>
      <c r="E266" s="3">
        <f t="shared" si="17"/>
        <v>2.6519337016574648E-2</v>
      </c>
      <c r="F266" s="3">
        <f>'Raw data'!D266</f>
        <v>39.4</v>
      </c>
      <c r="G266" s="3">
        <f t="shared" si="18"/>
        <v>5.0666666666666631E-2</v>
      </c>
      <c r="H266" s="62">
        <f>'Raw data'!E266</f>
        <v>1587.6263670813901</v>
      </c>
      <c r="I266" s="67">
        <f t="shared" si="19"/>
        <v>2.3639281621780986E-3</v>
      </c>
    </row>
    <row r="267" spans="1:9" x14ac:dyDescent="0.3">
      <c r="A267" s="101">
        <v>42828</v>
      </c>
      <c r="B267" s="3">
        <f>'Raw data'!B267</f>
        <v>59.299571999999998</v>
      </c>
      <c r="C267" s="3">
        <f t="shared" si="16"/>
        <v>-9.6154507785348071E-3</v>
      </c>
      <c r="D267" s="3">
        <f>'Raw data'!C267</f>
        <v>92.75</v>
      </c>
      <c r="E267" s="3">
        <f t="shared" si="17"/>
        <v>-1.6146393972013527E-3</v>
      </c>
      <c r="F267" s="3">
        <f>'Raw data'!D267</f>
        <v>39.299999999999997</v>
      </c>
      <c r="G267" s="3">
        <f t="shared" si="18"/>
        <v>-2.5380710659898839E-3</v>
      </c>
      <c r="H267" s="62">
        <f>'Raw data'!E267</f>
        <v>1571.40885905339</v>
      </c>
      <c r="I267" s="67">
        <f t="shared" si="19"/>
        <v>-1.0214939965889793E-2</v>
      </c>
    </row>
    <row r="268" spans="1:9" x14ac:dyDescent="0.3">
      <c r="A268" s="101">
        <v>42829</v>
      </c>
      <c r="B268" s="3">
        <f>'Raw data'!B268</f>
        <v>58.877377000000003</v>
      </c>
      <c r="C268" s="3">
        <f t="shared" si="16"/>
        <v>-7.1196972551504254E-3</v>
      </c>
      <c r="D268" s="3">
        <f>'Raw data'!C268</f>
        <v>93.15</v>
      </c>
      <c r="E268" s="3">
        <f t="shared" si="17"/>
        <v>4.312668463611921E-3</v>
      </c>
      <c r="F268" s="3">
        <f>'Raw data'!D268</f>
        <v>38.4</v>
      </c>
      <c r="G268" s="3">
        <f t="shared" si="18"/>
        <v>-2.2900763358778591E-2</v>
      </c>
      <c r="H268" s="62">
        <f>'Raw data'!E268</f>
        <v>1567.3035461556201</v>
      </c>
      <c r="I268" s="67">
        <f t="shared" si="19"/>
        <v>-2.61250461591701E-3</v>
      </c>
    </row>
    <row r="269" spans="1:9" x14ac:dyDescent="0.3">
      <c r="A269" s="101">
        <v>42830</v>
      </c>
      <c r="B269" s="3">
        <f>'Raw data'!B269</f>
        <v>58.954149999999998</v>
      </c>
      <c r="C269" s="3">
        <f t="shared" si="16"/>
        <v>1.3039473548557667E-3</v>
      </c>
      <c r="D269" s="3">
        <f>'Raw data'!C269</f>
        <v>93.5</v>
      </c>
      <c r="E269" s="3">
        <f t="shared" si="17"/>
        <v>3.7573805689747105E-3</v>
      </c>
      <c r="F269" s="3">
        <f>'Raw data'!D269</f>
        <v>38.6</v>
      </c>
      <c r="G269" s="3">
        <f t="shared" si="18"/>
        <v>5.2083333333334076E-3</v>
      </c>
      <c r="H269" s="62">
        <f>'Raw data'!E269</f>
        <v>1558.5561319061801</v>
      </c>
      <c r="I269" s="67">
        <f t="shared" si="19"/>
        <v>-5.5811870463103345E-3</v>
      </c>
    </row>
    <row r="270" spans="1:9" x14ac:dyDescent="0.3">
      <c r="A270" s="101">
        <v>42831</v>
      </c>
      <c r="B270" s="3">
        <f>'Raw data'!B270</f>
        <v>58.877377000000003</v>
      </c>
      <c r="C270" s="3">
        <f t="shared" si="16"/>
        <v>-1.3022492903382674E-3</v>
      </c>
      <c r="D270" s="3">
        <f>'Raw data'!C270</f>
        <v>92.25</v>
      </c>
      <c r="E270" s="3">
        <f t="shared" si="17"/>
        <v>-1.3368983957219251E-2</v>
      </c>
      <c r="F270" s="3">
        <f>'Raw data'!D270</f>
        <v>39.299999999999997</v>
      </c>
      <c r="G270" s="3">
        <f t="shared" si="18"/>
        <v>1.8134715025906623E-2</v>
      </c>
      <c r="H270" s="62">
        <f>'Raw data'!E270</f>
        <v>1564.05195556434</v>
      </c>
      <c r="I270" s="67">
        <f t="shared" si="19"/>
        <v>3.5262276062128619E-3</v>
      </c>
    </row>
    <row r="271" spans="1:9" x14ac:dyDescent="0.3">
      <c r="A271" s="101">
        <v>42832</v>
      </c>
      <c r="B271" s="3">
        <f>'Raw data'!B271</f>
        <v>59.721780000000003</v>
      </c>
      <c r="C271" s="3">
        <f t="shared" si="16"/>
        <v>1.434172245818627E-2</v>
      </c>
      <c r="D271" s="3">
        <f>'Raw data'!C271</f>
        <v>92</v>
      </c>
      <c r="E271" s="3">
        <f t="shared" si="17"/>
        <v>-2.7100271002710027E-3</v>
      </c>
      <c r="F271" s="3">
        <f>'Raw data'!D271</f>
        <v>38.6</v>
      </c>
      <c r="G271" s="3">
        <f t="shared" si="18"/>
        <v>-1.781170483460549E-2</v>
      </c>
      <c r="H271" s="62">
        <f>'Raw data'!E271</f>
        <v>1569.67089681109</v>
      </c>
      <c r="I271" s="67">
        <f t="shared" si="19"/>
        <v>3.5925540879634867E-3</v>
      </c>
    </row>
    <row r="272" spans="1:9" x14ac:dyDescent="0.3">
      <c r="A272" s="101">
        <v>42835</v>
      </c>
      <c r="B272" s="3">
        <f>'Raw data'!B272</f>
        <v>59.491486000000002</v>
      </c>
      <c r="C272" s="3">
        <f t="shared" si="16"/>
        <v>-3.8561141345753703E-3</v>
      </c>
      <c r="D272" s="3">
        <f>'Raw data'!C272</f>
        <v>93.15</v>
      </c>
      <c r="E272" s="3">
        <f t="shared" si="17"/>
        <v>1.2500000000000061E-2</v>
      </c>
      <c r="F272" s="3">
        <f>'Raw data'!D272</f>
        <v>38.200000000000003</v>
      </c>
      <c r="G272" s="3">
        <f t="shared" si="18"/>
        <v>-1.0362694300518097E-2</v>
      </c>
      <c r="H272" s="62">
        <f>'Raw data'!E272</f>
        <v>1572.4680628472099</v>
      </c>
      <c r="I272" s="67">
        <f t="shared" si="19"/>
        <v>1.7820079621802406E-3</v>
      </c>
    </row>
    <row r="273" spans="1:9" x14ac:dyDescent="0.3">
      <c r="A273" s="101">
        <v>42836</v>
      </c>
      <c r="B273" s="3">
        <f>'Raw data'!B273</f>
        <v>58.992527000000003</v>
      </c>
      <c r="C273" s="3">
        <f t="shared" si="16"/>
        <v>-8.3870656718845315E-3</v>
      </c>
      <c r="D273" s="3">
        <f>'Raw data'!C273</f>
        <v>92.15</v>
      </c>
      <c r="E273" s="3">
        <f t="shared" si="17"/>
        <v>-1.0735373054213633E-2</v>
      </c>
      <c r="F273" s="3">
        <f>'Raw data'!D273</f>
        <v>37.9</v>
      </c>
      <c r="G273" s="3">
        <f t="shared" si="18"/>
        <v>-7.8534031413613672E-3</v>
      </c>
      <c r="H273" s="62">
        <f>'Raw data'!E273</f>
        <v>1570.9125747288199</v>
      </c>
      <c r="I273" s="67">
        <f t="shared" si="19"/>
        <v>-9.8920172380071478E-4</v>
      </c>
    </row>
    <row r="274" spans="1:9" x14ac:dyDescent="0.3">
      <c r="A274" s="101">
        <v>42837</v>
      </c>
      <c r="B274" s="3">
        <f>'Raw data'!B274</f>
        <v>59.337963000000002</v>
      </c>
      <c r="C274" s="3">
        <f t="shared" si="16"/>
        <v>5.8555891325014677E-3</v>
      </c>
      <c r="D274" s="3">
        <f>'Raw data'!C274</f>
        <v>93.3</v>
      </c>
      <c r="E274" s="3">
        <f t="shared" si="17"/>
        <v>1.2479652740097574E-2</v>
      </c>
      <c r="F274" s="3">
        <f>'Raw data'!D274</f>
        <v>38</v>
      </c>
      <c r="G274" s="3">
        <f t="shared" si="18"/>
        <v>2.6385224274406709E-3</v>
      </c>
      <c r="H274" s="62">
        <f>'Raw data'!E274</f>
        <v>1575.0176931988599</v>
      </c>
      <c r="I274" s="67">
        <f t="shared" si="19"/>
        <v>2.6132061936983645E-3</v>
      </c>
    </row>
    <row r="275" spans="1:9" x14ac:dyDescent="0.3">
      <c r="A275" s="101">
        <v>42838</v>
      </c>
      <c r="B275" s="3">
        <f>'Raw data'!B275</f>
        <v>59.568249999999999</v>
      </c>
      <c r="C275" s="3">
        <f t="shared" si="16"/>
        <v>3.8809387507959619E-3</v>
      </c>
      <c r="D275" s="3">
        <f>'Raw data'!C275</f>
        <v>93.15</v>
      </c>
      <c r="E275" s="3">
        <f t="shared" si="17"/>
        <v>-1.6077170418005518E-3</v>
      </c>
      <c r="F275" s="3">
        <f>'Raw data'!D275</f>
        <v>38.700000000000003</v>
      </c>
      <c r="G275" s="3">
        <f t="shared" si="18"/>
        <v>1.8421052631579022E-2</v>
      </c>
      <c r="H275" s="62">
        <f>'Raw data'!E275</f>
        <v>1572.8122075394499</v>
      </c>
      <c r="I275" s="67">
        <f t="shared" si="19"/>
        <v>-1.4002926246057894E-3</v>
      </c>
    </row>
    <row r="276" spans="1:9" x14ac:dyDescent="0.3">
      <c r="A276" s="101">
        <v>42843</v>
      </c>
      <c r="B276" s="3">
        <f>'Raw data'!B276</f>
        <v>59.606636000000002</v>
      </c>
      <c r="C276" s="3">
        <f t="shared" si="16"/>
        <v>6.4440368820643042E-4</v>
      </c>
      <c r="D276" s="3">
        <f>'Raw data'!C276</f>
        <v>93.35</v>
      </c>
      <c r="E276" s="3">
        <f t="shared" si="17"/>
        <v>2.1470746108426045E-3</v>
      </c>
      <c r="F276" s="3">
        <f>'Raw data'!D276</f>
        <v>38.5</v>
      </c>
      <c r="G276" s="3">
        <f t="shared" si="18"/>
        <v>-5.1679586563308224E-3</v>
      </c>
      <c r="H276" s="62">
        <f>'Raw data'!E276</f>
        <v>1557.2082467525399</v>
      </c>
      <c r="I276" s="67">
        <f t="shared" si="19"/>
        <v>-9.9210577792508518E-3</v>
      </c>
    </row>
    <row r="277" spans="1:9" x14ac:dyDescent="0.3">
      <c r="A277" s="101">
        <v>42844</v>
      </c>
      <c r="B277" s="3">
        <f>'Raw data'!B277</f>
        <v>60.911602000000002</v>
      </c>
      <c r="C277" s="3">
        <f t="shared" si="16"/>
        <v>2.1892965071875558E-2</v>
      </c>
      <c r="D277" s="3">
        <f>'Raw data'!C277</f>
        <v>94.05</v>
      </c>
      <c r="E277" s="3">
        <f t="shared" si="17"/>
        <v>7.4986609534012094E-3</v>
      </c>
      <c r="F277" s="3">
        <f>'Raw data'!D277</f>
        <v>39.299999999999997</v>
      </c>
      <c r="G277" s="3">
        <f t="shared" si="18"/>
        <v>2.0779220779220706E-2</v>
      </c>
      <c r="H277" s="62">
        <f>'Raw data'!E277</f>
        <v>1565.7305564134799</v>
      </c>
      <c r="I277" s="67">
        <f t="shared" si="19"/>
        <v>5.4728130798900685E-3</v>
      </c>
    </row>
    <row r="278" spans="1:9" x14ac:dyDescent="0.3">
      <c r="A278" s="101">
        <v>42845</v>
      </c>
      <c r="B278" s="3">
        <f>'Raw data'!B278</f>
        <v>60.949986000000003</v>
      </c>
      <c r="C278" s="3">
        <f t="shared" si="16"/>
        <v>6.3015909514250892E-4</v>
      </c>
      <c r="D278" s="3">
        <f>'Raw data'!C278</f>
        <v>94.75</v>
      </c>
      <c r="E278" s="3">
        <f t="shared" si="17"/>
        <v>7.4428495481127363E-3</v>
      </c>
      <c r="F278" s="3">
        <f>'Raw data'!D278</f>
        <v>39.4</v>
      </c>
      <c r="G278" s="3">
        <f t="shared" si="18"/>
        <v>2.5445292620865502E-3</v>
      </c>
      <c r="H278" s="62">
        <f>'Raw data'!E278</f>
        <v>1568.73899664846</v>
      </c>
      <c r="I278" s="67">
        <f t="shared" si="19"/>
        <v>1.9214290879468528E-3</v>
      </c>
    </row>
    <row r="279" spans="1:9" x14ac:dyDescent="0.3">
      <c r="A279" s="101">
        <v>42846</v>
      </c>
      <c r="B279" s="3">
        <f>'Raw data'!B279</f>
        <v>59.913691999999998</v>
      </c>
      <c r="C279" s="3">
        <f t="shared" si="16"/>
        <v>-1.7002366497672453E-2</v>
      </c>
      <c r="D279" s="3">
        <f>'Raw data'!C279</f>
        <v>93.45</v>
      </c>
      <c r="E279" s="3">
        <f t="shared" si="17"/>
        <v>-1.3720316622691263E-2</v>
      </c>
      <c r="F279" s="3">
        <f>'Raw data'!D279</f>
        <v>40</v>
      </c>
      <c r="G279" s="3">
        <f t="shared" si="18"/>
        <v>1.5228426395939123E-2</v>
      </c>
      <c r="H279" s="62">
        <f>'Raw data'!E279</f>
        <v>1573.2453084354099</v>
      </c>
      <c r="I279" s="67">
        <f t="shared" si="19"/>
        <v>2.8725694947199427E-3</v>
      </c>
    </row>
    <row r="280" spans="1:9" x14ac:dyDescent="0.3">
      <c r="A280" s="101">
        <v>42849</v>
      </c>
      <c r="B280" s="3">
        <f>'Raw data'!B280</f>
        <v>60.412635999999999</v>
      </c>
      <c r="C280" s="3">
        <f t="shared" si="16"/>
        <v>8.3277124701312284E-3</v>
      </c>
      <c r="D280" s="3">
        <f>'Raw data'!C280</f>
        <v>93.85</v>
      </c>
      <c r="E280" s="3">
        <f t="shared" si="17"/>
        <v>4.2803638309255373E-3</v>
      </c>
      <c r="F280" s="3">
        <f>'Raw data'!D280</f>
        <v>40.700000000000003</v>
      </c>
      <c r="G280" s="3">
        <f t="shared" si="18"/>
        <v>1.7500000000000071E-2</v>
      </c>
      <c r="H280" s="62">
        <f>'Raw data'!E280</f>
        <v>1609.26783476481</v>
      </c>
      <c r="I280" s="67">
        <f t="shared" si="19"/>
        <v>2.2896954553911511E-2</v>
      </c>
    </row>
    <row r="281" spans="1:9" x14ac:dyDescent="0.3">
      <c r="A281" s="101">
        <v>42850</v>
      </c>
      <c r="B281" s="3">
        <f>'Raw data'!B281</f>
        <v>60.412635999999999</v>
      </c>
      <c r="C281" s="3">
        <f t="shared" si="16"/>
        <v>0</v>
      </c>
      <c r="D281" s="3">
        <f>'Raw data'!C281</f>
        <v>95</v>
      </c>
      <c r="E281" s="3">
        <f t="shared" si="17"/>
        <v>1.2253596164091697E-2</v>
      </c>
      <c r="F281" s="3">
        <f>'Raw data'!D281</f>
        <v>40.5</v>
      </c>
      <c r="G281" s="3">
        <f t="shared" si="18"/>
        <v>-4.9140049140049833E-3</v>
      </c>
      <c r="H281" s="62">
        <f>'Raw data'!E281</f>
        <v>1617.04752218932</v>
      </c>
      <c r="I281" s="67">
        <f t="shared" si="19"/>
        <v>4.8343024426676677E-3</v>
      </c>
    </row>
    <row r="282" spans="1:9" x14ac:dyDescent="0.3">
      <c r="A282" s="101">
        <v>42851</v>
      </c>
      <c r="B282" s="3">
        <f>'Raw data'!B282</f>
        <v>61.372172999999997</v>
      </c>
      <c r="C282" s="3">
        <f t="shared" si="16"/>
        <v>1.588305135369358E-2</v>
      </c>
      <c r="D282" s="3">
        <f>'Raw data'!C282</f>
        <v>91</v>
      </c>
      <c r="E282" s="3">
        <f t="shared" si="17"/>
        <v>-4.2105263157894736E-2</v>
      </c>
      <c r="F282" s="3">
        <f>'Raw data'!D282</f>
        <v>40.200000000000003</v>
      </c>
      <c r="G282" s="3">
        <f t="shared" si="18"/>
        <v>-7.4074074074073374E-3</v>
      </c>
      <c r="H282" s="62">
        <f>'Raw data'!E282</f>
        <v>1620.2801194512899</v>
      </c>
      <c r="I282" s="67">
        <f t="shared" si="19"/>
        <v>1.9990737548598904E-3</v>
      </c>
    </row>
    <row r="283" spans="1:9" x14ac:dyDescent="0.3">
      <c r="A283" s="101">
        <v>42852</v>
      </c>
      <c r="B283" s="3">
        <f>'Raw data'!B283</f>
        <v>57.879460000000002</v>
      </c>
      <c r="C283" s="3">
        <f t="shared" si="16"/>
        <v>-5.6910368808352201E-2</v>
      </c>
      <c r="D283" s="3">
        <f>'Raw data'!C283</f>
        <v>91.25</v>
      </c>
      <c r="E283" s="3">
        <f t="shared" si="17"/>
        <v>2.7472527472527475E-3</v>
      </c>
      <c r="F283" s="3">
        <f>'Raw data'!D283</f>
        <v>40</v>
      </c>
      <c r="G283" s="3">
        <f t="shared" si="18"/>
        <v>-4.9751243781095229E-3</v>
      </c>
      <c r="H283" s="62">
        <f>'Raw data'!E283</f>
        <v>1616.5803265299101</v>
      </c>
      <c r="I283" s="67">
        <f t="shared" si="19"/>
        <v>-2.2834279560455307E-3</v>
      </c>
    </row>
    <row r="284" spans="1:9" x14ac:dyDescent="0.3">
      <c r="A284" s="101">
        <v>42853</v>
      </c>
      <c r="B284" s="3">
        <f>'Raw data'!B284</f>
        <v>58.109740000000002</v>
      </c>
      <c r="C284" s="3">
        <f t="shared" si="16"/>
        <v>3.9786134839544197E-3</v>
      </c>
      <c r="D284" s="3">
        <f>'Raw data'!C284</f>
        <v>91.85</v>
      </c>
      <c r="E284" s="3">
        <f t="shared" si="17"/>
        <v>6.5753424657533626E-3</v>
      </c>
      <c r="F284" s="3">
        <f>'Raw data'!D284</f>
        <v>40.299999999999997</v>
      </c>
      <c r="G284" s="3">
        <f t="shared" si="18"/>
        <v>7.4999999999999286E-3</v>
      </c>
      <c r="H284" s="62">
        <f>'Raw data'!E284</f>
        <v>1626.99431617504</v>
      </c>
      <c r="I284" s="67">
        <f t="shared" si="19"/>
        <v>6.4419871219664254E-3</v>
      </c>
    </row>
    <row r="285" spans="1:9" x14ac:dyDescent="0.3">
      <c r="A285" s="101">
        <v>42857</v>
      </c>
      <c r="B285" s="3">
        <f>'Raw data'!B285</f>
        <v>57.879460000000002</v>
      </c>
      <c r="C285" s="3">
        <f t="shared" si="16"/>
        <v>-3.9628468480499219E-3</v>
      </c>
      <c r="D285" s="3">
        <f>'Raw data'!C285</f>
        <v>91.8</v>
      </c>
      <c r="E285" s="3">
        <f t="shared" si="17"/>
        <v>-5.4436581382686072E-4</v>
      </c>
      <c r="F285" s="3">
        <f>'Raw data'!D285</f>
        <v>39.299999999999997</v>
      </c>
      <c r="G285" s="3">
        <f t="shared" si="18"/>
        <v>-2.4813895781637719E-2</v>
      </c>
      <c r="H285" s="62">
        <f>'Raw data'!E285</f>
        <v>1636.5078961233701</v>
      </c>
      <c r="I285" s="67">
        <f t="shared" si="19"/>
        <v>5.8473344705320682E-3</v>
      </c>
    </row>
    <row r="286" spans="1:9" x14ac:dyDescent="0.3">
      <c r="A286" s="101">
        <v>42858</v>
      </c>
      <c r="B286" s="3">
        <f>'Raw data'!B286</f>
        <v>57.073444000000002</v>
      </c>
      <c r="C286" s="3">
        <f t="shared" si="16"/>
        <v>-1.3925769176146418E-2</v>
      </c>
      <c r="D286" s="3">
        <f>'Raw data'!C286</f>
        <v>91.6</v>
      </c>
      <c r="E286" s="3">
        <f t="shared" si="17"/>
        <v>-2.1786492374727979E-3</v>
      </c>
      <c r="F286" s="3">
        <f>'Raw data'!D286</f>
        <v>42.3</v>
      </c>
      <c r="G286" s="3">
        <f t="shared" si="18"/>
        <v>7.6335877862595422E-2</v>
      </c>
      <c r="H286" s="62">
        <f>'Raw data'!E286</f>
        <v>1633.98682613501</v>
      </c>
      <c r="I286" s="67">
        <f t="shared" si="19"/>
        <v>-1.5405180716402814E-3</v>
      </c>
    </row>
    <row r="287" spans="1:9" x14ac:dyDescent="0.3">
      <c r="A287" s="101">
        <v>42859</v>
      </c>
      <c r="B287" s="3">
        <f>'Raw data'!B287</f>
        <v>58.531948</v>
      </c>
      <c r="C287" s="3">
        <f t="shared" si="16"/>
        <v>2.5554862257830414E-2</v>
      </c>
      <c r="D287" s="3">
        <f>'Raw data'!C287</f>
        <v>94.05</v>
      </c>
      <c r="E287" s="3">
        <f t="shared" si="17"/>
        <v>2.6746724890829725E-2</v>
      </c>
      <c r="F287" s="3">
        <f>'Raw data'!D287</f>
        <v>46.3</v>
      </c>
      <c r="G287" s="3">
        <f t="shared" si="18"/>
        <v>9.4562647754137127E-2</v>
      </c>
      <c r="H287" s="62">
        <f>'Raw data'!E287</f>
        <v>1638.3311589273101</v>
      </c>
      <c r="I287" s="67">
        <f t="shared" si="19"/>
        <v>2.6587318348067941E-3</v>
      </c>
    </row>
    <row r="288" spans="1:9" x14ac:dyDescent="0.3">
      <c r="A288" s="101">
        <v>42860</v>
      </c>
      <c r="B288" s="3">
        <f>'Raw data'!B288</f>
        <v>58.109740000000002</v>
      </c>
      <c r="C288" s="3">
        <f t="shared" si="16"/>
        <v>-7.2132914489707002E-3</v>
      </c>
      <c r="D288" s="3">
        <f>'Raw data'!C288</f>
        <v>93</v>
      </c>
      <c r="E288" s="3">
        <f t="shared" si="17"/>
        <v>-1.1164274322169029E-2</v>
      </c>
      <c r="F288" s="3">
        <f>'Raw data'!D288</f>
        <v>47</v>
      </c>
      <c r="G288" s="3">
        <f t="shared" si="18"/>
        <v>1.5118790496760322E-2</v>
      </c>
      <c r="H288" s="62">
        <f>'Raw data'!E288</f>
        <v>1642.0385856877599</v>
      </c>
      <c r="I288" s="67">
        <f t="shared" si="19"/>
        <v>2.2629287981541261E-3</v>
      </c>
    </row>
    <row r="289" spans="1:9" x14ac:dyDescent="0.3">
      <c r="A289" s="101">
        <v>42863</v>
      </c>
      <c r="B289" s="3">
        <f>'Raw data'!B289</f>
        <v>58.224899999999998</v>
      </c>
      <c r="C289" s="3">
        <f t="shared" si="16"/>
        <v>1.9817676004056451E-3</v>
      </c>
      <c r="D289" s="3">
        <f>'Raw data'!C289</f>
        <v>92.55</v>
      </c>
      <c r="E289" s="3">
        <f t="shared" si="17"/>
        <v>-4.8387096774193854E-3</v>
      </c>
      <c r="F289" s="3">
        <f>'Raw data'!D289</f>
        <v>49.2</v>
      </c>
      <c r="G289" s="3">
        <f t="shared" si="18"/>
        <v>4.6808510638297933E-2</v>
      </c>
      <c r="H289" s="62">
        <f>'Raw data'!E289</f>
        <v>1639.4937688843099</v>
      </c>
      <c r="I289" s="67">
        <f t="shared" si="19"/>
        <v>-1.5497911106541334E-3</v>
      </c>
    </row>
    <row r="290" spans="1:9" x14ac:dyDescent="0.3">
      <c r="A290" s="101">
        <v>42864</v>
      </c>
      <c r="B290" s="3">
        <f>'Raw data'!B290</f>
        <v>58.838996999999999</v>
      </c>
      <c r="C290" s="3">
        <f t="shared" si="16"/>
        <v>1.054698247656932E-2</v>
      </c>
      <c r="D290" s="3">
        <f>'Raw data'!C290</f>
        <v>93.15</v>
      </c>
      <c r="E290" s="3">
        <f t="shared" si="17"/>
        <v>6.48298217179912E-3</v>
      </c>
      <c r="F290" s="3">
        <f>'Raw data'!D290</f>
        <v>49.8</v>
      </c>
      <c r="G290" s="3">
        <f t="shared" si="18"/>
        <v>1.2195121951219396E-2</v>
      </c>
      <c r="H290" s="62">
        <f>'Raw data'!E290</f>
        <v>1653.10805478623</v>
      </c>
      <c r="I290" s="67">
        <f t="shared" si="19"/>
        <v>8.3039570874274965E-3</v>
      </c>
    </row>
    <row r="291" spans="1:9" x14ac:dyDescent="0.3">
      <c r="A291" s="101">
        <v>42865</v>
      </c>
      <c r="B291" s="3">
        <f>'Raw data'!B291</f>
        <v>60.489409999999999</v>
      </c>
      <c r="C291" s="3">
        <f t="shared" si="16"/>
        <v>2.8049645373798612E-2</v>
      </c>
      <c r="D291" s="3">
        <f>'Raw data'!C291</f>
        <v>94.75</v>
      </c>
      <c r="E291" s="3">
        <f t="shared" si="17"/>
        <v>1.7176596886741752E-2</v>
      </c>
      <c r="F291" s="3">
        <f>'Raw data'!D291</f>
        <v>50.75</v>
      </c>
      <c r="G291" s="3">
        <f t="shared" si="18"/>
        <v>1.9076305220883591E-2</v>
      </c>
      <c r="H291" s="62">
        <f>'Raw data'!E291</f>
        <v>1649.64687603877</v>
      </c>
      <c r="I291" s="67">
        <f t="shared" si="19"/>
        <v>-2.0937401747205399E-3</v>
      </c>
    </row>
    <row r="292" spans="1:9" x14ac:dyDescent="0.3">
      <c r="A292" s="101">
        <v>42866</v>
      </c>
      <c r="B292" s="3">
        <f>'Raw data'!B292</f>
        <v>59.146056999999999</v>
      </c>
      <c r="C292" s="3">
        <f t="shared" si="16"/>
        <v>-2.2208069147971528E-2</v>
      </c>
      <c r="D292" s="3">
        <f>'Raw data'!C292</f>
        <v>94</v>
      </c>
      <c r="E292" s="3">
        <f t="shared" si="17"/>
        <v>-7.9155672823219003E-3</v>
      </c>
      <c r="F292" s="3">
        <f>'Raw data'!D292</f>
        <v>49.7</v>
      </c>
      <c r="G292" s="3">
        <f t="shared" si="18"/>
        <v>-2.0689655172413737E-2</v>
      </c>
      <c r="H292" s="62">
        <f>'Raw data'!E292</f>
        <v>1642.0184555766</v>
      </c>
      <c r="I292" s="67">
        <f t="shared" si="19"/>
        <v>-4.6242747905465599E-3</v>
      </c>
    </row>
    <row r="293" spans="1:9" x14ac:dyDescent="0.3">
      <c r="A293" s="101">
        <v>42867</v>
      </c>
      <c r="B293" s="3">
        <f>'Raw data'!B293</f>
        <v>59.414726000000002</v>
      </c>
      <c r="C293" s="3">
        <f t="shared" si="16"/>
        <v>4.542466795377462E-3</v>
      </c>
      <c r="D293" s="3">
        <f>'Raw data'!C293</f>
        <v>94.25</v>
      </c>
      <c r="E293" s="3">
        <f t="shared" si="17"/>
        <v>2.6595744680851063E-3</v>
      </c>
      <c r="F293" s="3">
        <f>'Raw data'!D293</f>
        <v>49.9</v>
      </c>
      <c r="G293" s="3">
        <f t="shared" si="18"/>
        <v>4.0241448692152054E-3</v>
      </c>
      <c r="H293" s="62">
        <f>'Raw data'!E293</f>
        <v>1646.45304421387</v>
      </c>
      <c r="I293" s="67">
        <f t="shared" si="19"/>
        <v>2.700693541055745E-3</v>
      </c>
    </row>
    <row r="294" spans="1:9" x14ac:dyDescent="0.3">
      <c r="A294" s="101">
        <v>42870</v>
      </c>
      <c r="B294" s="3">
        <f>'Raw data'!B294</f>
        <v>58.531948</v>
      </c>
      <c r="C294" s="3">
        <f t="shared" si="16"/>
        <v>-1.4857899033313759E-2</v>
      </c>
      <c r="D294" s="3">
        <f>'Raw data'!C294</f>
        <v>92.95</v>
      </c>
      <c r="E294" s="3">
        <f t="shared" si="17"/>
        <v>-1.3793103448275832E-2</v>
      </c>
      <c r="F294" s="3">
        <f>'Raw data'!D294</f>
        <v>49.5</v>
      </c>
      <c r="G294" s="3">
        <f t="shared" si="18"/>
        <v>-8.0160320641282281E-3</v>
      </c>
      <c r="H294" s="62">
        <f>'Raw data'!E294</f>
        <v>1649.8437828698</v>
      </c>
      <c r="I294" s="67">
        <f t="shared" si="19"/>
        <v>2.0594201989822796E-3</v>
      </c>
    </row>
    <row r="295" spans="1:9" x14ac:dyDescent="0.3">
      <c r="A295" s="101">
        <v>42871</v>
      </c>
      <c r="B295" s="3">
        <f>'Raw data'!B295</f>
        <v>58.071370000000002</v>
      </c>
      <c r="C295" s="3">
        <f t="shared" si="16"/>
        <v>-7.8688308818971511E-3</v>
      </c>
      <c r="D295" s="3">
        <f>'Raw data'!C295</f>
        <v>92.55</v>
      </c>
      <c r="E295" s="3">
        <f t="shared" si="17"/>
        <v>-4.3033889187735954E-3</v>
      </c>
      <c r="F295" s="3">
        <f>'Raw data'!D295</f>
        <v>49.5</v>
      </c>
      <c r="G295" s="3">
        <f t="shared" si="18"/>
        <v>0</v>
      </c>
      <c r="H295" s="62">
        <f>'Raw data'!E295</f>
        <v>1653.05556415664</v>
      </c>
      <c r="I295" s="67">
        <f t="shared" si="19"/>
        <v>1.9467184227911314E-3</v>
      </c>
    </row>
    <row r="296" spans="1:9" x14ac:dyDescent="0.3">
      <c r="A296" s="101">
        <v>42872</v>
      </c>
      <c r="B296" s="3">
        <f>'Raw data'!B296</f>
        <v>58.531948</v>
      </c>
      <c r="C296" s="3">
        <f t="shared" si="16"/>
        <v>7.931240471853826E-3</v>
      </c>
      <c r="D296" s="3">
        <f>'Raw data'!C296</f>
        <v>88.75</v>
      </c>
      <c r="E296" s="3">
        <f t="shared" si="17"/>
        <v>-4.1058887088060478E-2</v>
      </c>
      <c r="F296" s="3">
        <f>'Raw data'!D296</f>
        <v>50.75</v>
      </c>
      <c r="G296" s="3">
        <f t="shared" si="18"/>
        <v>2.5252525252525252E-2</v>
      </c>
      <c r="H296" s="62">
        <f>'Raw data'!E296</f>
        <v>1628.36602119636</v>
      </c>
      <c r="I296" s="67">
        <f t="shared" si="19"/>
        <v>-1.4935700587219053E-2</v>
      </c>
    </row>
    <row r="297" spans="1:9" x14ac:dyDescent="0.3">
      <c r="A297" s="101">
        <v>42873</v>
      </c>
      <c r="B297" s="3">
        <f>'Raw data'!B297</f>
        <v>59.107666000000002</v>
      </c>
      <c r="C297" s="3">
        <f t="shared" si="16"/>
        <v>9.8359617212808621E-3</v>
      </c>
      <c r="D297" s="3">
        <f>'Raw data'!C297</f>
        <v>88.95</v>
      </c>
      <c r="E297" s="3">
        <f t="shared" si="17"/>
        <v>2.2535211267605956E-3</v>
      </c>
      <c r="F297" s="3">
        <f>'Raw data'!D297</f>
        <v>49.2</v>
      </c>
      <c r="G297" s="3">
        <f t="shared" si="18"/>
        <v>-3.0541871921182209E-2</v>
      </c>
      <c r="H297" s="62">
        <f>'Raw data'!E297</f>
        <v>1615.2691365763801</v>
      </c>
      <c r="I297" s="67">
        <f t="shared" si="19"/>
        <v>-8.0429611337367313E-3</v>
      </c>
    </row>
    <row r="298" spans="1:9" x14ac:dyDescent="0.3">
      <c r="A298" s="101">
        <v>42874</v>
      </c>
      <c r="B298" s="3">
        <f>'Raw data'!B298</f>
        <v>61.67924</v>
      </c>
      <c r="C298" s="3">
        <f t="shared" si="16"/>
        <v>4.3506607078682452E-2</v>
      </c>
      <c r="D298" s="3">
        <f>'Raw data'!C298</f>
        <v>90</v>
      </c>
      <c r="E298" s="3">
        <f t="shared" si="17"/>
        <v>1.1804384485666073E-2</v>
      </c>
      <c r="F298" s="3">
        <f>'Raw data'!D298</f>
        <v>50.25</v>
      </c>
      <c r="G298" s="3">
        <f t="shared" si="18"/>
        <v>2.1341463414634089E-2</v>
      </c>
      <c r="H298" s="62">
        <f>'Raw data'!E298</f>
        <v>1629.2063925176701</v>
      </c>
      <c r="I298" s="67">
        <f t="shared" si="19"/>
        <v>8.6284419269165944E-3</v>
      </c>
    </row>
    <row r="299" spans="1:9" x14ac:dyDescent="0.3">
      <c r="A299" s="101">
        <v>42877</v>
      </c>
      <c r="B299" s="3">
        <f>'Raw data'!B299</f>
        <v>61.410559999999997</v>
      </c>
      <c r="C299" s="3">
        <f t="shared" si="16"/>
        <v>-4.3560848026013834E-3</v>
      </c>
      <c r="D299" s="3">
        <f>'Raw data'!C299</f>
        <v>89.5</v>
      </c>
      <c r="E299" s="3">
        <f t="shared" si="17"/>
        <v>-5.5555555555555558E-3</v>
      </c>
      <c r="F299" s="3">
        <f>'Raw data'!D299</f>
        <v>50.75</v>
      </c>
      <c r="G299" s="3">
        <f t="shared" si="18"/>
        <v>9.9502487562189053E-3</v>
      </c>
      <c r="H299" s="62">
        <f>'Raw data'!E299</f>
        <v>1629.2120095929299</v>
      </c>
      <c r="I299" s="67">
        <f t="shared" si="19"/>
        <v>3.4477370611872605E-6</v>
      </c>
    </row>
    <row r="300" spans="1:9" x14ac:dyDescent="0.3">
      <c r="A300" s="101">
        <v>42878</v>
      </c>
      <c r="B300" s="3">
        <f>'Raw data'!B300</f>
        <v>61.909526999999997</v>
      </c>
      <c r="C300" s="3">
        <f t="shared" si="16"/>
        <v>8.1251009598349282E-3</v>
      </c>
      <c r="D300" s="3">
        <f>'Raw data'!C300</f>
        <v>90.1</v>
      </c>
      <c r="E300" s="3">
        <f t="shared" si="17"/>
        <v>6.7039106145250762E-3</v>
      </c>
      <c r="F300" s="3">
        <f>'Raw data'!D300</f>
        <v>52</v>
      </c>
      <c r="G300" s="3">
        <f t="shared" si="18"/>
        <v>2.4630541871921183E-2</v>
      </c>
      <c r="H300" s="62">
        <f>'Raw data'!E300</f>
        <v>1641.7053914559699</v>
      </c>
      <c r="I300" s="67">
        <f t="shared" si="19"/>
        <v>7.668358561978404E-3</v>
      </c>
    </row>
    <row r="301" spans="1:9" x14ac:dyDescent="0.3">
      <c r="A301" s="101">
        <v>42879</v>
      </c>
      <c r="B301" s="3">
        <f>'Raw data'!B301</f>
        <v>64.568969999999993</v>
      </c>
      <c r="C301" s="3">
        <f t="shared" si="16"/>
        <v>4.2956926484028803E-2</v>
      </c>
      <c r="D301" s="3">
        <f>'Raw data'!C301</f>
        <v>90.9</v>
      </c>
      <c r="E301" s="3">
        <f t="shared" si="17"/>
        <v>8.8790233074363088E-3</v>
      </c>
      <c r="F301" s="3">
        <f>'Raw data'!D301</f>
        <v>52.75</v>
      </c>
      <c r="G301" s="3">
        <f t="shared" si="18"/>
        <v>1.4423076923076924E-2</v>
      </c>
      <c r="H301" s="62">
        <f>'Raw data'!E301</f>
        <v>1638.8899307962799</v>
      </c>
      <c r="I301" s="67">
        <f t="shared" si="19"/>
        <v>-1.7149609633632437E-3</v>
      </c>
    </row>
    <row r="302" spans="1:9" x14ac:dyDescent="0.3">
      <c r="A302" s="101">
        <v>42881</v>
      </c>
      <c r="B302" s="3">
        <f>'Raw data'!B302</f>
        <v>66.037369999999996</v>
      </c>
      <c r="C302" s="3">
        <f t="shared" si="16"/>
        <v>2.2741573855057665E-2</v>
      </c>
      <c r="D302" s="3">
        <f>'Raw data'!C302</f>
        <v>90.85</v>
      </c>
      <c r="E302" s="3">
        <f t="shared" si="17"/>
        <v>-5.5005500550067514E-4</v>
      </c>
      <c r="F302" s="3">
        <f>'Raw data'!D302</f>
        <v>53.75</v>
      </c>
      <c r="G302" s="3">
        <f t="shared" si="18"/>
        <v>1.8957345971563982E-2</v>
      </c>
      <c r="H302" s="62">
        <f>'Raw data'!E302</f>
        <v>1635.7729271943299</v>
      </c>
      <c r="I302" s="67">
        <f t="shared" si="19"/>
        <v>-1.9018992937711208E-3</v>
      </c>
    </row>
    <row r="303" spans="1:9" x14ac:dyDescent="0.3">
      <c r="A303" s="101">
        <v>42884</v>
      </c>
      <c r="B303" s="3">
        <f>'Raw data'!B303</f>
        <v>63.222940000000001</v>
      </c>
      <c r="C303" s="3">
        <f t="shared" si="16"/>
        <v>-4.2618747536432702E-2</v>
      </c>
      <c r="D303" s="3">
        <f>'Raw data'!C303</f>
        <v>91.2</v>
      </c>
      <c r="E303" s="3">
        <f t="shared" si="17"/>
        <v>3.8525041276830881E-3</v>
      </c>
      <c r="F303" s="3">
        <f>'Raw data'!D303</f>
        <v>57.5</v>
      </c>
      <c r="G303" s="3">
        <f t="shared" si="18"/>
        <v>6.9767441860465115E-2</v>
      </c>
      <c r="H303" s="62">
        <f>'Raw data'!E303</f>
        <v>1631.9144978317599</v>
      </c>
      <c r="I303" s="67">
        <f t="shared" si="19"/>
        <v>-2.3587805485862333E-3</v>
      </c>
    </row>
    <row r="304" spans="1:9" x14ac:dyDescent="0.3">
      <c r="A304" s="101">
        <v>42885</v>
      </c>
      <c r="B304" s="3">
        <f>'Raw data'!B304</f>
        <v>65.38476</v>
      </c>
      <c r="C304" s="3">
        <f t="shared" si="16"/>
        <v>3.4193601246636091E-2</v>
      </c>
      <c r="D304" s="3">
        <f>'Raw data'!C304</f>
        <v>91.1</v>
      </c>
      <c r="E304" s="3">
        <f t="shared" si="17"/>
        <v>-1.0964912280702688E-3</v>
      </c>
      <c r="F304" s="3">
        <f>'Raw data'!D304</f>
        <v>58.25</v>
      </c>
      <c r="G304" s="3">
        <f t="shared" si="18"/>
        <v>1.3043478260869565E-2</v>
      </c>
      <c r="H304" s="62">
        <f>'Raw data'!E304</f>
        <v>1639.73637930973</v>
      </c>
      <c r="I304" s="67">
        <f t="shared" si="19"/>
        <v>4.7930706469992987E-3</v>
      </c>
    </row>
    <row r="305" spans="1:9" x14ac:dyDescent="0.3">
      <c r="A305" s="101">
        <v>42886</v>
      </c>
      <c r="B305" s="3">
        <f>'Raw data'!B305</f>
        <v>64.650540000000007</v>
      </c>
      <c r="C305" s="3">
        <f t="shared" si="16"/>
        <v>-1.1229222222426043E-2</v>
      </c>
      <c r="D305" s="3">
        <f>'Raw data'!C305</f>
        <v>93.35</v>
      </c>
      <c r="E305" s="3">
        <f t="shared" si="17"/>
        <v>2.4698133918770585E-2</v>
      </c>
      <c r="F305" s="3">
        <f>'Raw data'!D305</f>
        <v>59.25</v>
      </c>
      <c r="G305" s="3">
        <f t="shared" si="18"/>
        <v>1.7167381974248927E-2</v>
      </c>
      <c r="H305" s="62">
        <f>'Raw data'!E305</f>
        <v>1639.1091606513701</v>
      </c>
      <c r="I305" s="67">
        <f t="shared" si="19"/>
        <v>-3.8251188805356388E-4</v>
      </c>
    </row>
    <row r="306" spans="1:9" x14ac:dyDescent="0.3">
      <c r="A306" s="101">
        <v>42887</v>
      </c>
      <c r="B306" s="3">
        <f>'Raw data'!B306</f>
        <v>64.283450000000002</v>
      </c>
      <c r="C306" s="3">
        <f t="shared" si="16"/>
        <v>-5.6780654887028711E-3</v>
      </c>
      <c r="D306" s="3">
        <f>'Raw data'!C306</f>
        <v>93.9</v>
      </c>
      <c r="E306" s="3">
        <f t="shared" si="17"/>
        <v>5.8918050348153337E-3</v>
      </c>
      <c r="F306" s="3">
        <f>'Raw data'!D306</f>
        <v>58.5</v>
      </c>
      <c r="G306" s="3">
        <f t="shared" si="18"/>
        <v>-1.2658227848101266E-2</v>
      </c>
      <c r="H306" s="62">
        <f>'Raw data'!E306</f>
        <v>1641.3222854513499</v>
      </c>
      <c r="I306" s="67">
        <f t="shared" si="19"/>
        <v>1.350199762839678E-3</v>
      </c>
    </row>
    <row r="307" spans="1:9" x14ac:dyDescent="0.3">
      <c r="A307" s="101">
        <v>42888</v>
      </c>
      <c r="B307" s="3">
        <f>'Raw data'!B307</f>
        <v>64.365030000000004</v>
      </c>
      <c r="C307" s="3">
        <f t="shared" si="16"/>
        <v>1.2690669215793867E-3</v>
      </c>
      <c r="D307" s="3">
        <f>'Raw data'!C307</f>
        <v>93.55</v>
      </c>
      <c r="E307" s="3">
        <f t="shared" si="17"/>
        <v>-3.7273695420661185E-3</v>
      </c>
      <c r="F307" s="3">
        <f>'Raw data'!D307</f>
        <v>59.5</v>
      </c>
      <c r="G307" s="3">
        <f t="shared" si="18"/>
        <v>1.7094017094017096E-2</v>
      </c>
      <c r="H307" s="62">
        <f>'Raw data'!E307</f>
        <v>1646.6653019897601</v>
      </c>
      <c r="I307" s="67">
        <f t="shared" si="19"/>
        <v>3.2553122477959446E-3</v>
      </c>
    </row>
    <row r="308" spans="1:9" x14ac:dyDescent="0.3">
      <c r="A308" s="101">
        <v>42891</v>
      </c>
      <c r="B308" s="3">
        <f>'Raw data'!B308</f>
        <v>63.141359999999999</v>
      </c>
      <c r="C308" s="3">
        <f t="shared" si="16"/>
        <v>-1.9011410388529385E-2</v>
      </c>
      <c r="D308" s="3">
        <f>'Raw data'!C308</f>
        <v>91.8</v>
      </c>
      <c r="E308" s="3">
        <f t="shared" si="17"/>
        <v>-1.8706574024585785E-2</v>
      </c>
      <c r="F308" s="3">
        <f>'Raw data'!D308</f>
        <v>59</v>
      </c>
      <c r="G308" s="3">
        <f t="shared" si="18"/>
        <v>-8.4033613445378148E-3</v>
      </c>
      <c r="H308" s="62">
        <f>'Raw data'!E308</f>
        <v>1637.89663095584</v>
      </c>
      <c r="I308" s="67">
        <f t="shared" si="19"/>
        <v>-5.3251082799427498E-3</v>
      </c>
    </row>
    <row r="309" spans="1:9" x14ac:dyDescent="0.3">
      <c r="A309" s="101">
        <v>42893</v>
      </c>
      <c r="B309" s="3">
        <f>'Raw data'!B309</f>
        <v>63.834769999999999</v>
      </c>
      <c r="C309" s="3">
        <f t="shared" si="16"/>
        <v>1.09818667193738E-2</v>
      </c>
      <c r="D309" s="3">
        <f>'Raw data'!C309</f>
        <v>91.45</v>
      </c>
      <c r="E309" s="3">
        <f t="shared" si="17"/>
        <v>-3.8126361655772801E-3</v>
      </c>
      <c r="F309" s="3">
        <f>'Raw data'!D309</f>
        <v>59.5</v>
      </c>
      <c r="G309" s="3">
        <f t="shared" si="18"/>
        <v>8.4745762711864406E-3</v>
      </c>
      <c r="H309" s="62">
        <f>'Raw data'!E309</f>
        <v>1640.54217467475</v>
      </c>
      <c r="I309" s="67">
        <f t="shared" si="19"/>
        <v>1.6152079862122117E-3</v>
      </c>
    </row>
    <row r="310" spans="1:9" x14ac:dyDescent="0.3">
      <c r="A310" s="101">
        <v>42894</v>
      </c>
      <c r="B310" s="3">
        <f>'Raw data'!B310</f>
        <v>63.916339999999998</v>
      </c>
      <c r="C310" s="3">
        <f t="shared" si="16"/>
        <v>1.277830248311371E-3</v>
      </c>
      <c r="D310" s="3">
        <f>'Raw data'!C310</f>
        <v>90.5</v>
      </c>
      <c r="E310" s="3">
        <f t="shared" si="17"/>
        <v>-1.0388190267905991E-2</v>
      </c>
      <c r="F310" s="3">
        <f>'Raw data'!D310</f>
        <v>61.5</v>
      </c>
      <c r="G310" s="3">
        <f t="shared" si="18"/>
        <v>3.3613445378151259E-2</v>
      </c>
      <c r="H310" s="62">
        <f>'Raw data'!E310</f>
        <v>1643.7690368087799</v>
      </c>
      <c r="I310" s="67">
        <f t="shared" si="19"/>
        <v>1.9669486001904785E-3</v>
      </c>
    </row>
    <row r="311" spans="1:9" x14ac:dyDescent="0.3">
      <c r="A311" s="101">
        <v>42895</v>
      </c>
      <c r="B311" s="3">
        <f>'Raw data'!B311</f>
        <v>63.059775999999999</v>
      </c>
      <c r="C311" s="3">
        <f t="shared" si="16"/>
        <v>-1.3401330551780636E-2</v>
      </c>
      <c r="D311" s="3">
        <f>'Raw data'!C311</f>
        <v>91.2</v>
      </c>
      <c r="E311" s="3">
        <f t="shared" si="17"/>
        <v>7.7348066298342857E-3</v>
      </c>
      <c r="F311" s="3">
        <f>'Raw data'!D311</f>
        <v>60</v>
      </c>
      <c r="G311" s="3">
        <f t="shared" si="18"/>
        <v>-2.4390243902439025E-2</v>
      </c>
      <c r="H311" s="62">
        <f>'Raw data'!E311</f>
        <v>1654.7989153103199</v>
      </c>
      <c r="I311" s="67">
        <f t="shared" si="19"/>
        <v>6.7101145322419802E-3</v>
      </c>
    </row>
    <row r="312" spans="1:9" x14ac:dyDescent="0.3">
      <c r="A312" s="101">
        <v>42898</v>
      </c>
      <c r="B312" s="3">
        <f>'Raw data'!B312</f>
        <v>62.692684</v>
      </c>
      <c r="C312" s="3">
        <f t="shared" si="16"/>
        <v>-5.8213337135862887E-3</v>
      </c>
      <c r="D312" s="3">
        <f>'Raw data'!C312</f>
        <v>91.2</v>
      </c>
      <c r="E312" s="3">
        <f t="shared" si="17"/>
        <v>0</v>
      </c>
      <c r="F312" s="3">
        <f>'Raw data'!D312</f>
        <v>58.75</v>
      </c>
      <c r="G312" s="3">
        <f t="shared" si="18"/>
        <v>-2.0833333333333332E-2</v>
      </c>
      <c r="H312" s="62">
        <f>'Raw data'!E312</f>
        <v>1638.7978273910601</v>
      </c>
      <c r="I312" s="67">
        <f t="shared" si="19"/>
        <v>-9.6695059268026989E-3</v>
      </c>
    </row>
    <row r="313" spans="1:9" x14ac:dyDescent="0.3">
      <c r="A313" s="101">
        <v>42899</v>
      </c>
      <c r="B313" s="3">
        <f>'Raw data'!B313</f>
        <v>64.365030000000004</v>
      </c>
      <c r="C313" s="3">
        <f t="shared" si="16"/>
        <v>2.6675297551465568E-2</v>
      </c>
      <c r="D313" s="3">
        <f>'Raw data'!C313</f>
        <v>94.1</v>
      </c>
      <c r="E313" s="3">
        <f t="shared" si="17"/>
        <v>3.1798245614034992E-2</v>
      </c>
      <c r="F313" s="3">
        <f>'Raw data'!D313</f>
        <v>62.75</v>
      </c>
      <c r="G313" s="3">
        <f t="shared" si="18"/>
        <v>6.8085106382978725E-2</v>
      </c>
      <c r="H313" s="62">
        <f>'Raw data'!E313</f>
        <v>1648.6094151837599</v>
      </c>
      <c r="I313" s="67">
        <f t="shared" si="19"/>
        <v>5.9870641934641209E-3</v>
      </c>
    </row>
    <row r="314" spans="1:9" x14ac:dyDescent="0.3">
      <c r="A314" s="101">
        <v>42900</v>
      </c>
      <c r="B314" s="3">
        <f>'Raw data'!B314</f>
        <v>63.630830000000003</v>
      </c>
      <c r="C314" s="3">
        <f t="shared" si="16"/>
        <v>-1.1406815160344076E-2</v>
      </c>
      <c r="D314" s="3">
        <f>'Raw data'!C314</f>
        <v>96.3</v>
      </c>
      <c r="E314" s="3">
        <f t="shared" si="17"/>
        <v>2.3379383634431487E-2</v>
      </c>
      <c r="F314" s="3">
        <f>'Raw data'!D314</f>
        <v>62.75</v>
      </c>
      <c r="G314" s="3">
        <f t="shared" si="18"/>
        <v>0</v>
      </c>
      <c r="H314" s="62">
        <f>'Raw data'!E314</f>
        <v>1639.5948282039401</v>
      </c>
      <c r="I314" s="67">
        <f t="shared" si="19"/>
        <v>-5.467994357423343E-3</v>
      </c>
    </row>
    <row r="315" spans="1:9" x14ac:dyDescent="0.3">
      <c r="A315" s="101">
        <v>42901</v>
      </c>
      <c r="B315" s="3">
        <f>'Raw data'!B315</f>
        <v>61.672955000000002</v>
      </c>
      <c r="C315" s="3">
        <f t="shared" si="16"/>
        <v>-3.0769282751773021E-2</v>
      </c>
      <c r="D315" s="3">
        <f>'Raw data'!C315</f>
        <v>94.05</v>
      </c>
      <c r="E315" s="3">
        <f t="shared" si="17"/>
        <v>-2.336448598130841E-2</v>
      </c>
      <c r="F315" s="3">
        <f>'Raw data'!D315</f>
        <v>62.5</v>
      </c>
      <c r="G315" s="3">
        <f t="shared" si="18"/>
        <v>-3.9840637450199202E-3</v>
      </c>
      <c r="H315" s="62">
        <f>'Raw data'!E315</f>
        <v>1624.97155351117</v>
      </c>
      <c r="I315" s="67">
        <f t="shared" si="19"/>
        <v>-8.918834361528738E-3</v>
      </c>
    </row>
    <row r="316" spans="1:9" x14ac:dyDescent="0.3">
      <c r="A316" s="101">
        <v>42902</v>
      </c>
      <c r="B316" s="3">
        <f>'Raw data'!B316</f>
        <v>61.999268000000001</v>
      </c>
      <c r="C316" s="3">
        <f t="shared" si="16"/>
        <v>5.291022620855429E-3</v>
      </c>
      <c r="D316" s="3">
        <f>'Raw data'!C316</f>
        <v>95.7</v>
      </c>
      <c r="E316" s="3">
        <f t="shared" si="17"/>
        <v>1.7543859649122868E-2</v>
      </c>
      <c r="F316" s="3">
        <f>'Raw data'!D316</f>
        <v>63.25</v>
      </c>
      <c r="G316" s="3">
        <f t="shared" si="18"/>
        <v>1.2E-2</v>
      </c>
      <c r="H316" s="62">
        <f>'Raw data'!E316</f>
        <v>1635.93484206163</v>
      </c>
      <c r="I316" s="67">
        <f t="shared" si="19"/>
        <v>6.7467572135468962E-3</v>
      </c>
    </row>
    <row r="317" spans="1:9" x14ac:dyDescent="0.3">
      <c r="A317" s="101">
        <v>42905</v>
      </c>
      <c r="B317" s="3">
        <f>'Raw data'!B317</f>
        <v>61.428215000000002</v>
      </c>
      <c r="C317" s="3">
        <f t="shared" si="16"/>
        <v>-9.2106410030518282E-3</v>
      </c>
      <c r="D317" s="3">
        <f>'Raw data'!C317</f>
        <v>94.8</v>
      </c>
      <c r="E317" s="3">
        <f t="shared" si="17"/>
        <v>-9.4043887147336018E-3</v>
      </c>
      <c r="F317" s="3">
        <f>'Raw data'!D317</f>
        <v>64.25</v>
      </c>
      <c r="G317" s="3">
        <f t="shared" si="18"/>
        <v>1.5810276679841896E-2</v>
      </c>
      <c r="H317" s="62">
        <f>'Raw data'!E317</f>
        <v>1653.3953585373899</v>
      </c>
      <c r="I317" s="67">
        <f t="shared" si="19"/>
        <v>1.0673112416724343E-2</v>
      </c>
    </row>
    <row r="318" spans="1:9" x14ac:dyDescent="0.3">
      <c r="A318" s="101">
        <v>42906</v>
      </c>
      <c r="B318" s="3">
        <f>'Raw data'!B318</f>
        <v>61.91769</v>
      </c>
      <c r="C318" s="3">
        <f t="shared" si="16"/>
        <v>7.9682439087640552E-3</v>
      </c>
      <c r="D318" s="3">
        <f>'Raw data'!C318</f>
        <v>96.25</v>
      </c>
      <c r="E318" s="3">
        <f t="shared" si="17"/>
        <v>1.529535864978906E-2</v>
      </c>
      <c r="F318" s="3">
        <f>'Raw data'!D318</f>
        <v>66.75</v>
      </c>
      <c r="G318" s="3">
        <f t="shared" si="18"/>
        <v>3.8910505836575876E-2</v>
      </c>
      <c r="H318" s="62">
        <f>'Raw data'!E318</f>
        <v>1647.66775543369</v>
      </c>
      <c r="I318" s="67">
        <f t="shared" si="19"/>
        <v>-3.4641461124982494E-3</v>
      </c>
    </row>
    <row r="319" spans="1:9" x14ac:dyDescent="0.3">
      <c r="A319" s="101">
        <v>42907</v>
      </c>
      <c r="B319" s="3">
        <f>'Raw data'!B319</f>
        <v>62.325572999999999</v>
      </c>
      <c r="C319" s="3">
        <f t="shared" si="16"/>
        <v>6.5875035066714892E-3</v>
      </c>
      <c r="D319" s="3">
        <f>'Raw data'!C319</f>
        <v>97.55</v>
      </c>
      <c r="E319" s="3">
        <f t="shared" si="17"/>
        <v>1.3506493506493477E-2</v>
      </c>
      <c r="F319" s="3">
        <f>'Raw data'!D319</f>
        <v>67</v>
      </c>
      <c r="G319" s="3">
        <f t="shared" si="18"/>
        <v>3.7453183520599251E-3</v>
      </c>
      <c r="H319" s="62">
        <f>'Raw data'!E319</f>
        <v>1641.70810018876</v>
      </c>
      <c r="I319" s="67">
        <f t="shared" si="19"/>
        <v>-3.6170248675900822E-3</v>
      </c>
    </row>
    <row r="320" spans="1:9" x14ac:dyDescent="0.3">
      <c r="A320" s="101">
        <v>42908</v>
      </c>
      <c r="B320" s="3">
        <f>'Raw data'!B320</f>
        <v>62.162419999999997</v>
      </c>
      <c r="C320" s="3">
        <f t="shared" si="16"/>
        <v>-2.6177537108243065E-3</v>
      </c>
      <c r="D320" s="3">
        <f>'Raw data'!C320</f>
        <v>98.9</v>
      </c>
      <c r="E320" s="3">
        <f t="shared" si="17"/>
        <v>1.3839056893900652E-2</v>
      </c>
      <c r="F320" s="3">
        <f>'Raw data'!D320</f>
        <v>66.75</v>
      </c>
      <c r="G320" s="3">
        <f t="shared" si="18"/>
        <v>-3.7313432835820895E-3</v>
      </c>
      <c r="H320" s="62">
        <f>'Raw data'!E320</f>
        <v>1645.3582748789299</v>
      </c>
      <c r="I320" s="67">
        <f t="shared" si="19"/>
        <v>2.2234005483375788E-3</v>
      </c>
    </row>
    <row r="321" spans="1:9" x14ac:dyDescent="0.3">
      <c r="A321" s="101">
        <v>42912</v>
      </c>
      <c r="B321" s="3">
        <f>'Raw data'!B321</f>
        <v>61.183480000000003</v>
      </c>
      <c r="C321" s="3">
        <f t="shared" si="16"/>
        <v>-1.574809989701164E-2</v>
      </c>
      <c r="D321" s="3">
        <f>'Raw data'!C321</f>
        <v>96.7</v>
      </c>
      <c r="E321" s="3">
        <f t="shared" si="17"/>
        <v>-2.2244691607684556E-2</v>
      </c>
      <c r="F321" s="3">
        <f>'Raw data'!D321</f>
        <v>65.5</v>
      </c>
      <c r="G321" s="3">
        <f t="shared" si="18"/>
        <v>-1.8726591760299626E-2</v>
      </c>
      <c r="H321" s="62">
        <f>'Raw data'!E321</f>
        <v>1643.52252133204</v>
      </c>
      <c r="I321" s="67">
        <f t="shared" si="19"/>
        <v>-1.1157166040478318E-3</v>
      </c>
    </row>
    <row r="322" spans="1:9" x14ac:dyDescent="0.3">
      <c r="A322" s="101">
        <v>42913</v>
      </c>
      <c r="B322" s="3">
        <f>'Raw data'!B322</f>
        <v>60.000599999999999</v>
      </c>
      <c r="C322" s="3">
        <f t="shared" si="16"/>
        <v>-1.9333323308840952E-2</v>
      </c>
      <c r="D322" s="3">
        <f>'Raw data'!C322</f>
        <v>96.7</v>
      </c>
      <c r="E322" s="3">
        <f t="shared" si="17"/>
        <v>0</v>
      </c>
      <c r="F322" s="3">
        <f>'Raw data'!D322</f>
        <v>66.25</v>
      </c>
      <c r="G322" s="3">
        <f t="shared" si="18"/>
        <v>1.1450381679389313E-2</v>
      </c>
      <c r="H322" s="62">
        <f>'Raw data'!E322</f>
        <v>1628.54361158713</v>
      </c>
      <c r="I322" s="67">
        <f t="shared" si="19"/>
        <v>-9.1139059857664028E-3</v>
      </c>
    </row>
    <row r="323" spans="1:9" x14ac:dyDescent="0.3">
      <c r="A323" s="101">
        <v>42914</v>
      </c>
      <c r="B323" s="3">
        <f>'Raw data'!B323</f>
        <v>59.959816000000004</v>
      </c>
      <c r="C323" s="3">
        <f t="shared" si="16"/>
        <v>-6.7972653606789013E-4</v>
      </c>
      <c r="D323" s="3">
        <f>'Raw data'!C323</f>
        <v>98.35</v>
      </c>
      <c r="E323" s="3">
        <f t="shared" si="17"/>
        <v>1.706308169596682E-2</v>
      </c>
      <c r="F323" s="3">
        <f>'Raw data'!D323</f>
        <v>66.5</v>
      </c>
      <c r="G323" s="3">
        <f t="shared" si="18"/>
        <v>3.7735849056603774E-3</v>
      </c>
      <c r="H323" s="62">
        <f>'Raw data'!E323</f>
        <v>1630.9845854539401</v>
      </c>
      <c r="I323" s="67">
        <f t="shared" si="19"/>
        <v>1.4988692040191383E-3</v>
      </c>
    </row>
    <row r="324" spans="1:9" x14ac:dyDescent="0.3">
      <c r="A324" s="101">
        <v>42915</v>
      </c>
      <c r="B324" s="3">
        <f>'Raw data'!B324</f>
        <v>59.959816000000004</v>
      </c>
      <c r="C324" s="3">
        <f t="shared" ref="C324:C387" si="20">(B324-B323)/B323</f>
        <v>0</v>
      </c>
      <c r="D324" s="3">
        <f>'Raw data'!C324</f>
        <v>95.3</v>
      </c>
      <c r="E324" s="3">
        <f t="shared" ref="E324:E387" si="21">(D324-D323)/D323</f>
        <v>-3.1011692933401093E-2</v>
      </c>
      <c r="F324" s="3">
        <f>'Raw data'!D324</f>
        <v>66.75</v>
      </c>
      <c r="G324" s="3">
        <f t="shared" ref="G324:G387" si="22">(F324-F323)/F323</f>
        <v>3.7593984962406013E-3</v>
      </c>
      <c r="H324" s="62">
        <f>'Raw data'!E324</f>
        <v>1613.2180250337699</v>
      </c>
      <c r="I324" s="67">
        <f t="shared" ref="I324:I387" si="23">(H324-H323)/H323</f>
        <v>-1.0893150418846767E-2</v>
      </c>
    </row>
    <row r="325" spans="1:9" x14ac:dyDescent="0.3">
      <c r="A325" s="101">
        <v>42916</v>
      </c>
      <c r="B325" s="3">
        <f>'Raw data'!B325</f>
        <v>59.551920000000003</v>
      </c>
      <c r="C325" s="3">
        <f t="shared" si="20"/>
        <v>-6.8028227438189752E-3</v>
      </c>
      <c r="D325" s="3">
        <f>'Raw data'!C325</f>
        <v>95.3</v>
      </c>
      <c r="E325" s="3">
        <f t="shared" si="21"/>
        <v>0</v>
      </c>
      <c r="F325" s="3">
        <f>'Raw data'!D325</f>
        <v>62</v>
      </c>
      <c r="G325" s="3">
        <f t="shared" si="22"/>
        <v>-7.116104868913857E-2</v>
      </c>
      <c r="H325" s="62">
        <f>'Raw data'!E325</f>
        <v>1602.5311072838099</v>
      </c>
      <c r="I325" s="67">
        <f t="shared" si="23"/>
        <v>-6.6245960459909263E-3</v>
      </c>
    </row>
    <row r="326" spans="1:9" x14ac:dyDescent="0.3">
      <c r="A326" s="101">
        <v>42919</v>
      </c>
      <c r="B326" s="3">
        <f>'Raw data'!B326</f>
        <v>58.328254999999999</v>
      </c>
      <c r="C326" s="3">
        <f t="shared" si="20"/>
        <v>-2.0547868145980919E-2</v>
      </c>
      <c r="D326" s="3">
        <f>'Raw data'!C326</f>
        <v>94.25</v>
      </c>
      <c r="E326" s="3">
        <f t="shared" si="21"/>
        <v>-1.1017838405036697E-2</v>
      </c>
      <c r="F326" s="3">
        <f>'Raw data'!D326</f>
        <v>60.5</v>
      </c>
      <c r="G326" s="3">
        <f t="shared" si="22"/>
        <v>-2.4193548387096774E-2</v>
      </c>
      <c r="H326" s="62">
        <f>'Raw data'!E326</f>
        <v>1627.4103351561901</v>
      </c>
      <c r="I326" s="67">
        <f t="shared" si="23"/>
        <v>1.5524957836574484E-2</v>
      </c>
    </row>
    <row r="327" spans="1:9" x14ac:dyDescent="0.3">
      <c r="A327" s="101">
        <v>42920</v>
      </c>
      <c r="B327" s="3">
        <f>'Raw data'!B327</f>
        <v>58.287464</v>
      </c>
      <c r="C327" s="3">
        <f t="shared" si="20"/>
        <v>-6.9933516783587458E-4</v>
      </c>
      <c r="D327" s="3">
        <f>'Raw data'!C327</f>
        <v>92.6</v>
      </c>
      <c r="E327" s="3">
        <f t="shared" si="21"/>
        <v>-1.7506631299734808E-2</v>
      </c>
      <c r="F327" s="3">
        <f>'Raw data'!D327</f>
        <v>59.5</v>
      </c>
      <c r="G327" s="3">
        <f t="shared" si="22"/>
        <v>-1.6528925619834711E-2</v>
      </c>
      <c r="H327" s="62">
        <f>'Raw data'!E327</f>
        <v>1621.6721403982001</v>
      </c>
      <c r="I327" s="67">
        <f t="shared" si="23"/>
        <v>-3.525966766973517E-3</v>
      </c>
    </row>
    <row r="328" spans="1:9" x14ac:dyDescent="0.3">
      <c r="A328" s="101">
        <v>42921</v>
      </c>
      <c r="B328" s="3">
        <f>'Raw data'!B328</f>
        <v>57.675629999999998</v>
      </c>
      <c r="C328" s="3">
        <f t="shared" si="20"/>
        <v>-1.0496836849858518E-2</v>
      </c>
      <c r="D328" s="3">
        <f>'Raw data'!C328</f>
        <v>90.2</v>
      </c>
      <c r="E328" s="3">
        <f t="shared" si="21"/>
        <v>-2.591792656587464E-2</v>
      </c>
      <c r="F328" s="3">
        <f>'Raw data'!D328</f>
        <v>59.25</v>
      </c>
      <c r="G328" s="3">
        <f t="shared" si="22"/>
        <v>-4.2016806722689074E-3</v>
      </c>
      <c r="H328" s="62">
        <f>'Raw data'!E328</f>
        <v>1627.20727865973</v>
      </c>
      <c r="I328" s="67">
        <f t="shared" si="23"/>
        <v>3.4132289281178555E-3</v>
      </c>
    </row>
    <row r="329" spans="1:9" x14ac:dyDescent="0.3">
      <c r="A329" s="101">
        <v>42922</v>
      </c>
      <c r="B329" s="3">
        <f>'Raw data'!B329</f>
        <v>57.797992999999998</v>
      </c>
      <c r="C329" s="3">
        <f t="shared" si="20"/>
        <v>2.1215719706919544E-3</v>
      </c>
      <c r="D329" s="3">
        <f>'Raw data'!C329</f>
        <v>89.45</v>
      </c>
      <c r="E329" s="3">
        <f t="shared" si="21"/>
        <v>-8.3148558758314849E-3</v>
      </c>
      <c r="F329" s="3">
        <f>'Raw data'!D329</f>
        <v>59</v>
      </c>
      <c r="G329" s="3">
        <f t="shared" si="22"/>
        <v>-4.2194092827004216E-3</v>
      </c>
      <c r="H329" s="62">
        <f>'Raw data'!E329</f>
        <v>1620.9915484779599</v>
      </c>
      <c r="I329" s="67">
        <f t="shared" si="23"/>
        <v>-3.819876092792435E-3</v>
      </c>
    </row>
    <row r="330" spans="1:9" x14ac:dyDescent="0.3">
      <c r="A330" s="101">
        <v>42923</v>
      </c>
      <c r="B330" s="3">
        <f>'Raw data'!B330</f>
        <v>57.879573999999998</v>
      </c>
      <c r="C330" s="3">
        <f t="shared" si="20"/>
        <v>1.4114849974115867E-3</v>
      </c>
      <c r="D330" s="3">
        <f>'Raw data'!C330</f>
        <v>89.8</v>
      </c>
      <c r="E330" s="3">
        <f t="shared" si="21"/>
        <v>3.9128004471771305E-3</v>
      </c>
      <c r="F330" s="3">
        <f>'Raw data'!D330</f>
        <v>59</v>
      </c>
      <c r="G330" s="3">
        <f t="shared" si="22"/>
        <v>0</v>
      </c>
      <c r="H330" s="62">
        <f>'Raw data'!E330</f>
        <v>1616.9985539694401</v>
      </c>
      <c r="I330" s="67">
        <f t="shared" si="23"/>
        <v>-2.4633037181896853E-3</v>
      </c>
    </row>
    <row r="331" spans="1:9" x14ac:dyDescent="0.3">
      <c r="A331" s="101">
        <v>42926</v>
      </c>
      <c r="B331" s="3">
        <f>'Raw data'!B331</f>
        <v>56.859848</v>
      </c>
      <c r="C331" s="3">
        <f t="shared" si="20"/>
        <v>-1.761806332575977E-2</v>
      </c>
      <c r="D331" s="3">
        <f>'Raw data'!C331</f>
        <v>89.5</v>
      </c>
      <c r="E331" s="3">
        <f t="shared" si="21"/>
        <v>-3.3407572383073181E-3</v>
      </c>
      <c r="F331" s="3">
        <f>'Raw data'!D331</f>
        <v>58</v>
      </c>
      <c r="G331" s="3">
        <f t="shared" si="22"/>
        <v>-1.6949152542372881E-2</v>
      </c>
      <c r="H331" s="62">
        <f>'Raw data'!E331</f>
        <v>1624.80622556648</v>
      </c>
      <c r="I331" s="67">
        <f t="shared" si="23"/>
        <v>4.828496338400207E-3</v>
      </c>
    </row>
    <row r="332" spans="1:9" x14ac:dyDescent="0.3">
      <c r="A332" s="101">
        <v>42927</v>
      </c>
      <c r="B332" s="3">
        <f>'Raw data'!B332</f>
        <v>56.859848</v>
      </c>
      <c r="C332" s="3">
        <f t="shared" si="20"/>
        <v>0</v>
      </c>
      <c r="D332" s="3">
        <f>'Raw data'!C332</f>
        <v>87.4</v>
      </c>
      <c r="E332" s="3">
        <f t="shared" si="21"/>
        <v>-2.3463687150837926E-2</v>
      </c>
      <c r="F332" s="3">
        <f>'Raw data'!D332</f>
        <v>58</v>
      </c>
      <c r="G332" s="3">
        <f t="shared" si="22"/>
        <v>0</v>
      </c>
      <c r="H332" s="62">
        <f>'Raw data'!E332</f>
        <v>1621.56977044001</v>
      </c>
      <c r="I332" s="67">
        <f t="shared" si="23"/>
        <v>-1.9919022191963961E-3</v>
      </c>
    </row>
    <row r="333" spans="1:9" x14ac:dyDescent="0.3">
      <c r="A333" s="101">
        <v>42928</v>
      </c>
      <c r="B333" s="3">
        <f>'Raw data'!B333</f>
        <v>56.982216000000001</v>
      </c>
      <c r="C333" s="3">
        <f t="shared" si="20"/>
        <v>2.1520986127152781E-3</v>
      </c>
      <c r="D333" s="3">
        <f>'Raw data'!C333</f>
        <v>89.7</v>
      </c>
      <c r="E333" s="3">
        <f t="shared" si="21"/>
        <v>2.6315789473684178E-2</v>
      </c>
      <c r="F333" s="3">
        <f>'Raw data'!D333</f>
        <v>58.5</v>
      </c>
      <c r="G333" s="3">
        <f t="shared" si="22"/>
        <v>8.6206896551724137E-3</v>
      </c>
      <c r="H333" s="62">
        <f>'Raw data'!E333</f>
        <v>1650.59249471252</v>
      </c>
      <c r="I333" s="67">
        <f t="shared" si="23"/>
        <v>1.7897918918798505E-2</v>
      </c>
    </row>
    <row r="334" spans="1:9" x14ac:dyDescent="0.3">
      <c r="A334" s="101">
        <v>42929</v>
      </c>
      <c r="B334" s="3">
        <f>'Raw data'!B334</f>
        <v>57.797992999999998</v>
      </c>
      <c r="C334" s="3">
        <f t="shared" si="20"/>
        <v>1.4316343892276795E-2</v>
      </c>
      <c r="D334" s="3">
        <f>'Raw data'!C334</f>
        <v>89.2</v>
      </c>
      <c r="E334" s="3">
        <f t="shared" si="21"/>
        <v>-5.5741360089186171E-3</v>
      </c>
      <c r="F334" s="3">
        <f>'Raw data'!D334</f>
        <v>58.25</v>
      </c>
      <c r="G334" s="3">
        <f t="shared" si="22"/>
        <v>-4.2735042735042739E-3</v>
      </c>
      <c r="H334" s="62">
        <f>'Raw data'!E334</f>
        <v>1642.4853482794099</v>
      </c>
      <c r="I334" s="67">
        <f t="shared" si="23"/>
        <v>-4.9116583645450766E-3</v>
      </c>
    </row>
    <row r="335" spans="1:9" x14ac:dyDescent="0.3">
      <c r="A335" s="101">
        <v>42930</v>
      </c>
      <c r="B335" s="3">
        <f>'Raw data'!B335</f>
        <v>58.08352</v>
      </c>
      <c r="C335" s="3">
        <f t="shared" si="20"/>
        <v>4.940085030288195E-3</v>
      </c>
      <c r="D335" s="3">
        <f>'Raw data'!C335</f>
        <v>89.15</v>
      </c>
      <c r="E335" s="3">
        <f t="shared" si="21"/>
        <v>-5.6053811659189637E-4</v>
      </c>
      <c r="F335" s="3">
        <f>'Raw data'!D335</f>
        <v>60.75</v>
      </c>
      <c r="G335" s="3">
        <f t="shared" si="22"/>
        <v>4.2918454935622317E-2</v>
      </c>
      <c r="H335" s="62">
        <f>'Raw data'!E335</f>
        <v>1646.82660821282</v>
      </c>
      <c r="I335" s="67">
        <f t="shared" si="23"/>
        <v>2.6431042066572025E-3</v>
      </c>
    </row>
    <row r="336" spans="1:9" x14ac:dyDescent="0.3">
      <c r="A336" s="101">
        <v>42933</v>
      </c>
      <c r="B336" s="3">
        <f>'Raw data'!B336</f>
        <v>58.65457</v>
      </c>
      <c r="C336" s="3">
        <f t="shared" si="20"/>
        <v>9.8315322487342299E-3</v>
      </c>
      <c r="D336" s="3">
        <f>'Raw data'!C336</f>
        <v>89.7</v>
      </c>
      <c r="E336" s="3">
        <f t="shared" si="21"/>
        <v>6.1693774537296365E-3</v>
      </c>
      <c r="F336" s="3">
        <f>'Raw data'!D336</f>
        <v>60.75</v>
      </c>
      <c r="G336" s="3">
        <f t="shared" si="22"/>
        <v>0</v>
      </c>
      <c r="H336" s="62">
        <f>'Raw data'!E336</f>
        <v>1639.32572184574</v>
      </c>
      <c r="I336" s="67">
        <f t="shared" si="23"/>
        <v>-4.5547517447633527E-3</v>
      </c>
    </row>
    <row r="337" spans="1:9" x14ac:dyDescent="0.3">
      <c r="A337" s="101">
        <v>42934</v>
      </c>
      <c r="B337" s="3">
        <f>'Raw data'!B337</f>
        <v>58.65457</v>
      </c>
      <c r="C337" s="3">
        <f t="shared" si="20"/>
        <v>0</v>
      </c>
      <c r="D337" s="3">
        <f>'Raw data'!C337</f>
        <v>90.65</v>
      </c>
      <c r="E337" s="3">
        <f t="shared" si="21"/>
        <v>1.0590858416945405E-2</v>
      </c>
      <c r="F337" s="3">
        <f>'Raw data'!D337</f>
        <v>62</v>
      </c>
      <c r="G337" s="3">
        <f t="shared" si="22"/>
        <v>2.0576131687242798E-2</v>
      </c>
      <c r="H337" s="62">
        <f>'Raw data'!E337</f>
        <v>1607.3554827452899</v>
      </c>
      <c r="I337" s="67">
        <f t="shared" si="23"/>
        <v>-1.9502066413289911E-2</v>
      </c>
    </row>
    <row r="338" spans="1:9" x14ac:dyDescent="0.3">
      <c r="A338" s="101">
        <v>42935</v>
      </c>
      <c r="B338" s="3">
        <f>'Raw data'!B338</f>
        <v>63.549250000000001</v>
      </c>
      <c r="C338" s="3">
        <f t="shared" si="20"/>
        <v>8.3449252121360729E-2</v>
      </c>
      <c r="D338" s="3">
        <f>'Raw data'!C338</f>
        <v>91.5</v>
      </c>
      <c r="E338" s="3">
        <f t="shared" si="21"/>
        <v>9.3767236624378841E-3</v>
      </c>
      <c r="F338" s="3">
        <f>'Raw data'!D338</f>
        <v>61.75</v>
      </c>
      <c r="G338" s="3">
        <f t="shared" si="22"/>
        <v>-4.0322580645161289E-3</v>
      </c>
      <c r="H338" s="62">
        <f>'Raw data'!E338</f>
        <v>1609.96400004153</v>
      </c>
      <c r="I338" s="67">
        <f t="shared" si="23"/>
        <v>1.6228627234249535E-3</v>
      </c>
    </row>
    <row r="339" spans="1:9" x14ac:dyDescent="0.3">
      <c r="A339" s="101">
        <v>42936</v>
      </c>
      <c r="B339" s="3">
        <f>'Raw data'!B339</f>
        <v>63.549250000000001</v>
      </c>
      <c r="C339" s="3">
        <f t="shared" si="20"/>
        <v>0</v>
      </c>
      <c r="D339" s="3">
        <f>'Raw data'!C339</f>
        <v>91.7</v>
      </c>
      <c r="E339" s="3">
        <f t="shared" si="21"/>
        <v>2.1857923497268072E-3</v>
      </c>
      <c r="F339" s="3">
        <f>'Raw data'!D339</f>
        <v>60.75</v>
      </c>
      <c r="G339" s="3">
        <f t="shared" si="22"/>
        <v>-1.6194331983805668E-2</v>
      </c>
      <c r="H339" s="62">
        <f>'Raw data'!E339</f>
        <v>1597.8353437657099</v>
      </c>
      <c r="I339" s="67">
        <f t="shared" si="23"/>
        <v>-7.5334953300242634E-3</v>
      </c>
    </row>
    <row r="340" spans="1:9" x14ac:dyDescent="0.3">
      <c r="A340" s="101">
        <v>42937</v>
      </c>
      <c r="B340" s="3">
        <f>'Raw data'!B340</f>
        <v>63.957134000000003</v>
      </c>
      <c r="C340" s="3">
        <f t="shared" si="20"/>
        <v>6.4183920345244486E-3</v>
      </c>
      <c r="D340" s="3">
        <f>'Raw data'!C340</f>
        <v>91.65</v>
      </c>
      <c r="E340" s="3">
        <f t="shared" si="21"/>
        <v>-5.4525627044707916E-4</v>
      </c>
      <c r="F340" s="3">
        <f>'Raw data'!D340</f>
        <v>62.25</v>
      </c>
      <c r="G340" s="3">
        <f t="shared" si="22"/>
        <v>2.4691358024691357E-2</v>
      </c>
      <c r="H340" s="62">
        <f>'Raw data'!E340</f>
        <v>1581.37189201567</v>
      </c>
      <c r="I340" s="67">
        <f t="shared" si="23"/>
        <v>-1.0303597184951196E-2</v>
      </c>
    </row>
    <row r="341" spans="1:9" x14ac:dyDescent="0.3">
      <c r="A341" s="101">
        <v>42940</v>
      </c>
      <c r="B341" s="3">
        <f>'Raw data'!B341</f>
        <v>63.467674000000002</v>
      </c>
      <c r="C341" s="3">
        <f t="shared" si="20"/>
        <v>-7.6529382945771315E-3</v>
      </c>
      <c r="D341" s="3">
        <f>'Raw data'!C341</f>
        <v>90.8</v>
      </c>
      <c r="E341" s="3">
        <f t="shared" si="21"/>
        <v>-9.274413529732772E-3</v>
      </c>
      <c r="F341" s="3">
        <f>'Raw data'!D341</f>
        <v>63.75</v>
      </c>
      <c r="G341" s="3">
        <f t="shared" si="22"/>
        <v>2.4096385542168676E-2</v>
      </c>
      <c r="H341" s="62">
        <f>'Raw data'!E341</f>
        <v>1566.8785024410899</v>
      </c>
      <c r="I341" s="67">
        <f t="shared" si="23"/>
        <v>-9.1650734705460805E-3</v>
      </c>
    </row>
    <row r="342" spans="1:9" x14ac:dyDescent="0.3">
      <c r="A342" s="101">
        <v>42941</v>
      </c>
      <c r="B342" s="3">
        <f>'Raw data'!B342</f>
        <v>63.100566999999998</v>
      </c>
      <c r="C342" s="3">
        <f t="shared" si="20"/>
        <v>-5.784157144312619E-3</v>
      </c>
      <c r="D342" s="3">
        <f>'Raw data'!C342</f>
        <v>90.45</v>
      </c>
      <c r="E342" s="3">
        <f t="shared" si="21"/>
        <v>-3.8546255506607305E-3</v>
      </c>
      <c r="F342" s="3">
        <f>'Raw data'!D342</f>
        <v>62.75</v>
      </c>
      <c r="G342" s="3">
        <f t="shared" si="22"/>
        <v>-1.5686274509803921E-2</v>
      </c>
      <c r="H342" s="62">
        <f>'Raw data'!E342</f>
        <v>1568.9090117760099</v>
      </c>
      <c r="I342" s="67">
        <f t="shared" si="23"/>
        <v>1.295894564739131E-3</v>
      </c>
    </row>
    <row r="343" spans="1:9" x14ac:dyDescent="0.3">
      <c r="A343" s="101">
        <v>42942</v>
      </c>
      <c r="B343" s="3">
        <f>'Raw data'!B343</f>
        <v>63.630830000000003</v>
      </c>
      <c r="C343" s="3">
        <f t="shared" si="20"/>
        <v>8.4034585616323387E-3</v>
      </c>
      <c r="D343" s="3">
        <f>'Raw data'!C343</f>
        <v>92</v>
      </c>
      <c r="E343" s="3">
        <f t="shared" si="21"/>
        <v>1.7136539524599193E-2</v>
      </c>
      <c r="F343" s="3">
        <f>'Raw data'!D343</f>
        <v>61.25</v>
      </c>
      <c r="G343" s="3">
        <f t="shared" si="22"/>
        <v>-2.3904382470119521E-2</v>
      </c>
      <c r="H343" s="62">
        <f>'Raw data'!E343</f>
        <v>1580.22030211729</v>
      </c>
      <c r="I343" s="67">
        <f t="shared" si="23"/>
        <v>7.2096534957598411E-3</v>
      </c>
    </row>
    <row r="344" spans="1:9" x14ac:dyDescent="0.3">
      <c r="A344" s="101">
        <v>42943</v>
      </c>
      <c r="B344" s="3">
        <f>'Raw data'!B344</f>
        <v>63.467674000000002</v>
      </c>
      <c r="C344" s="3">
        <f t="shared" si="20"/>
        <v>-2.5641029670680194E-3</v>
      </c>
      <c r="D344" s="3">
        <f>'Raw data'!C344</f>
        <v>92.4</v>
      </c>
      <c r="E344" s="3">
        <f t="shared" si="21"/>
        <v>4.3478260869565834E-3</v>
      </c>
      <c r="F344" s="3">
        <f>'Raw data'!D344</f>
        <v>62.25</v>
      </c>
      <c r="G344" s="3">
        <f t="shared" si="22"/>
        <v>1.6326530612244899E-2</v>
      </c>
      <c r="H344" s="62">
        <f>'Raw data'!E344</f>
        <v>1570.4758334913699</v>
      </c>
      <c r="I344" s="67">
        <f t="shared" si="23"/>
        <v>-6.1665253970371809E-3</v>
      </c>
    </row>
    <row r="345" spans="1:9" x14ac:dyDescent="0.3">
      <c r="A345" s="101">
        <v>42944</v>
      </c>
      <c r="B345" s="3">
        <f>'Raw data'!B345</f>
        <v>63.304510000000001</v>
      </c>
      <c r="C345" s="3">
        <f t="shared" si="20"/>
        <v>-2.5708205408630836E-3</v>
      </c>
      <c r="D345" s="3">
        <f>'Raw data'!C345</f>
        <v>91.75</v>
      </c>
      <c r="E345" s="3">
        <f t="shared" si="21"/>
        <v>-7.0346320346320957E-3</v>
      </c>
      <c r="F345" s="3">
        <f>'Raw data'!D345</f>
        <v>62</v>
      </c>
      <c r="G345" s="3">
        <f t="shared" si="22"/>
        <v>-4.0160642570281121E-3</v>
      </c>
      <c r="H345" s="62">
        <f>'Raw data'!E345</f>
        <v>1557.5607087512501</v>
      </c>
      <c r="I345" s="67">
        <f t="shared" si="23"/>
        <v>-8.2237016735290033E-3</v>
      </c>
    </row>
    <row r="346" spans="1:9" x14ac:dyDescent="0.3">
      <c r="A346" s="101">
        <v>42947</v>
      </c>
      <c r="B346" s="3">
        <f>'Raw data'!B346</f>
        <v>63.345303000000001</v>
      </c>
      <c r="C346" s="3">
        <f t="shared" si="20"/>
        <v>6.44393266767261E-4</v>
      </c>
      <c r="D346" s="3">
        <f>'Raw data'!C346</f>
        <v>89.85</v>
      </c>
      <c r="E346" s="3">
        <f t="shared" si="21"/>
        <v>-2.0708446866485077E-2</v>
      </c>
      <c r="F346" s="3">
        <f>'Raw data'!D346</f>
        <v>63.5</v>
      </c>
      <c r="G346" s="3">
        <f t="shared" si="22"/>
        <v>2.4193548387096774E-2</v>
      </c>
      <c r="H346" s="62">
        <f>'Raw data'!E346</f>
        <v>1548.1894895732801</v>
      </c>
      <c r="I346" s="67">
        <f t="shared" si="23"/>
        <v>-6.0165996261444359E-3</v>
      </c>
    </row>
    <row r="347" spans="1:9" x14ac:dyDescent="0.3">
      <c r="A347" s="101">
        <v>42948</v>
      </c>
      <c r="B347" s="3">
        <f>'Raw data'!B347</f>
        <v>63.182136999999997</v>
      </c>
      <c r="C347" s="3">
        <f t="shared" si="20"/>
        <v>-2.5758184470284075E-3</v>
      </c>
      <c r="D347" s="3">
        <f>'Raw data'!C347</f>
        <v>89.3</v>
      </c>
      <c r="E347" s="3">
        <f t="shared" si="21"/>
        <v>-6.1213132999443209E-3</v>
      </c>
      <c r="F347" s="3">
        <f>'Raw data'!D347</f>
        <v>65</v>
      </c>
      <c r="G347" s="3">
        <f t="shared" si="22"/>
        <v>2.3622047244094488E-2</v>
      </c>
      <c r="H347" s="62">
        <f>'Raw data'!E347</f>
        <v>1566.31303825596</v>
      </c>
      <c r="I347" s="67">
        <f t="shared" si="23"/>
        <v>1.1706285829181829E-2</v>
      </c>
    </row>
    <row r="348" spans="1:9" x14ac:dyDescent="0.3">
      <c r="A348" s="101">
        <v>42949</v>
      </c>
      <c r="B348" s="3">
        <f>'Raw data'!B348</f>
        <v>63.793976000000001</v>
      </c>
      <c r="C348" s="3">
        <f t="shared" si="20"/>
        <v>9.6837338692738958E-3</v>
      </c>
      <c r="D348" s="3">
        <f>'Raw data'!C348</f>
        <v>90.25</v>
      </c>
      <c r="E348" s="3">
        <f t="shared" si="21"/>
        <v>1.0638297872340458E-2</v>
      </c>
      <c r="F348" s="3">
        <f>'Raw data'!D348</f>
        <v>63</v>
      </c>
      <c r="G348" s="3">
        <f t="shared" si="22"/>
        <v>-3.0769230769230771E-2</v>
      </c>
      <c r="H348" s="62">
        <f>'Raw data'!E348</f>
        <v>1563.20455027457</v>
      </c>
      <c r="I348" s="67">
        <f t="shared" si="23"/>
        <v>-1.9845892267175416E-3</v>
      </c>
    </row>
    <row r="349" spans="1:9" x14ac:dyDescent="0.3">
      <c r="A349" s="101">
        <v>42950</v>
      </c>
      <c r="B349" s="3">
        <f>'Raw data'!B349</f>
        <v>63.263717999999997</v>
      </c>
      <c r="C349" s="3">
        <f t="shared" si="20"/>
        <v>-8.3120387417144753E-3</v>
      </c>
      <c r="D349" s="3">
        <f>'Raw data'!C349</f>
        <v>88.85</v>
      </c>
      <c r="E349" s="3">
        <f t="shared" si="21"/>
        <v>-1.5512465373961282E-2</v>
      </c>
      <c r="F349" s="3">
        <f>'Raw data'!D349</f>
        <v>62</v>
      </c>
      <c r="G349" s="3">
        <f t="shared" si="22"/>
        <v>-1.5873015873015872E-2</v>
      </c>
      <c r="H349" s="62">
        <f>'Raw data'!E349</f>
        <v>1559.6557540347901</v>
      </c>
      <c r="I349" s="67">
        <f t="shared" si="23"/>
        <v>-2.2702059299639149E-3</v>
      </c>
    </row>
    <row r="350" spans="1:9" x14ac:dyDescent="0.3">
      <c r="A350" s="101">
        <v>42951</v>
      </c>
      <c r="B350" s="3">
        <f>'Raw data'!B350</f>
        <v>63.671616</v>
      </c>
      <c r="C350" s="3">
        <f t="shared" si="20"/>
        <v>6.4475818509434268E-3</v>
      </c>
      <c r="D350" s="3">
        <f>'Raw data'!C350</f>
        <v>89.35</v>
      </c>
      <c r="E350" s="3">
        <f t="shared" si="21"/>
        <v>5.6274620146314017E-3</v>
      </c>
      <c r="F350" s="3">
        <f>'Raw data'!D350</f>
        <v>62.75</v>
      </c>
      <c r="G350" s="3">
        <f t="shared" si="22"/>
        <v>1.2096774193548387E-2</v>
      </c>
      <c r="H350" s="62">
        <f>'Raw data'!E350</f>
        <v>1573.46702250669</v>
      </c>
      <c r="I350" s="67">
        <f t="shared" si="23"/>
        <v>8.8553313358864551E-3</v>
      </c>
    </row>
    <row r="351" spans="1:9" x14ac:dyDescent="0.3">
      <c r="A351" s="101">
        <v>42954</v>
      </c>
      <c r="B351" s="3">
        <f>'Raw data'!B351</f>
        <v>64.936065999999997</v>
      </c>
      <c r="C351" s="3">
        <f t="shared" si="20"/>
        <v>1.9858927406522814E-2</v>
      </c>
      <c r="D351" s="3">
        <f>'Raw data'!C351</f>
        <v>90.8</v>
      </c>
      <c r="E351" s="3">
        <f t="shared" si="21"/>
        <v>1.6228315612758847E-2</v>
      </c>
      <c r="F351" s="3">
        <f>'Raw data'!D351</f>
        <v>64.75</v>
      </c>
      <c r="G351" s="3">
        <f t="shared" si="22"/>
        <v>3.1872509960159362E-2</v>
      </c>
      <c r="H351" s="62">
        <f>'Raw data'!E351</f>
        <v>1575.4721299943201</v>
      </c>
      <c r="I351" s="67">
        <f t="shared" si="23"/>
        <v>1.2743244433783862E-3</v>
      </c>
    </row>
    <row r="352" spans="1:9" x14ac:dyDescent="0.3">
      <c r="A352" s="101">
        <v>42955</v>
      </c>
      <c r="B352" s="3">
        <f>'Raw data'!B352</f>
        <v>64.446600000000004</v>
      </c>
      <c r="C352" s="3">
        <f t="shared" si="20"/>
        <v>-7.5376601964152416E-3</v>
      </c>
      <c r="D352" s="3">
        <f>'Raw data'!C352</f>
        <v>89.5</v>
      </c>
      <c r="E352" s="3">
        <f t="shared" si="21"/>
        <v>-1.4317180616740057E-2</v>
      </c>
      <c r="F352" s="3">
        <f>'Raw data'!D352</f>
        <v>65</v>
      </c>
      <c r="G352" s="3">
        <f t="shared" si="22"/>
        <v>3.8610038610038611E-3</v>
      </c>
      <c r="H352" s="62">
        <f>'Raw data'!E352</f>
        <v>1581.3188775579599</v>
      </c>
      <c r="I352" s="67">
        <f t="shared" si="23"/>
        <v>3.7111082146917551E-3</v>
      </c>
    </row>
    <row r="353" spans="1:9" x14ac:dyDescent="0.3">
      <c r="A353" s="101">
        <v>42956</v>
      </c>
      <c r="B353" s="3">
        <f>'Raw data'!B353</f>
        <v>63.916339999999998</v>
      </c>
      <c r="C353" s="3">
        <f t="shared" si="20"/>
        <v>-8.2278972048177162E-3</v>
      </c>
      <c r="D353" s="3">
        <f>'Raw data'!C353</f>
        <v>89.1</v>
      </c>
      <c r="E353" s="3">
        <f t="shared" si="21"/>
        <v>-4.4692737430168236E-3</v>
      </c>
      <c r="F353" s="3">
        <f>'Raw data'!D353</f>
        <v>63</v>
      </c>
      <c r="G353" s="3">
        <f t="shared" si="22"/>
        <v>-3.0769230769230771E-2</v>
      </c>
      <c r="H353" s="62">
        <f>'Raw data'!E353</f>
        <v>1571.2007783030001</v>
      </c>
      <c r="I353" s="67">
        <f t="shared" si="23"/>
        <v>-6.3985192351496212E-3</v>
      </c>
    </row>
    <row r="354" spans="1:9" x14ac:dyDescent="0.3">
      <c r="A354" s="101">
        <v>42957</v>
      </c>
      <c r="B354" s="3">
        <f>'Raw data'!B354</f>
        <v>62.488734999999998</v>
      </c>
      <c r="C354" s="3">
        <f t="shared" si="20"/>
        <v>-2.2335524843881859E-2</v>
      </c>
      <c r="D354" s="3">
        <f>'Raw data'!C354</f>
        <v>87.35</v>
      </c>
      <c r="E354" s="3">
        <f t="shared" si="21"/>
        <v>-1.9640852974186308E-2</v>
      </c>
      <c r="F354" s="3">
        <f>'Raw data'!D354</f>
        <v>61</v>
      </c>
      <c r="G354" s="3">
        <f t="shared" si="22"/>
        <v>-3.1746031746031744E-2</v>
      </c>
      <c r="H354" s="62">
        <f>'Raw data'!E354</f>
        <v>1554.75266493396</v>
      </c>
      <c r="I354" s="67">
        <f t="shared" si="23"/>
        <v>-1.0468498740692561E-2</v>
      </c>
    </row>
    <row r="355" spans="1:9" x14ac:dyDescent="0.3">
      <c r="A355" s="101">
        <v>42958</v>
      </c>
      <c r="B355" s="3">
        <f>'Raw data'!B355</f>
        <v>60.571648000000003</v>
      </c>
      <c r="C355" s="3">
        <f t="shared" si="20"/>
        <v>-3.0678921568823486E-2</v>
      </c>
      <c r="D355" s="3">
        <f>'Raw data'!C355</f>
        <v>86.65</v>
      </c>
      <c r="E355" s="3">
        <f t="shared" si="21"/>
        <v>-8.0137378362906547E-3</v>
      </c>
      <c r="F355" s="3">
        <f>'Raw data'!D355</f>
        <v>60</v>
      </c>
      <c r="G355" s="3">
        <f t="shared" si="22"/>
        <v>-1.6393442622950821E-2</v>
      </c>
      <c r="H355" s="62">
        <f>'Raw data'!E355</f>
        <v>1538.95558577934</v>
      </c>
      <c r="I355" s="67">
        <f t="shared" si="23"/>
        <v>-1.0160509456525647E-2</v>
      </c>
    </row>
    <row r="356" spans="1:9" x14ac:dyDescent="0.3">
      <c r="A356" s="101">
        <v>42961</v>
      </c>
      <c r="B356" s="3">
        <f>'Raw data'!B356</f>
        <v>61.672955000000002</v>
      </c>
      <c r="C356" s="3">
        <f t="shared" si="20"/>
        <v>1.8181889322212239E-2</v>
      </c>
      <c r="D356" s="3">
        <f>'Raw data'!C356</f>
        <v>87.1</v>
      </c>
      <c r="E356" s="3">
        <f t="shared" si="21"/>
        <v>5.1933064050777682E-3</v>
      </c>
      <c r="F356" s="3">
        <f>'Raw data'!D356</f>
        <v>62</v>
      </c>
      <c r="G356" s="3">
        <f t="shared" si="22"/>
        <v>3.3333333333333333E-2</v>
      </c>
      <c r="H356" s="62">
        <f>'Raw data'!E356</f>
        <v>1554.5776211596401</v>
      </c>
      <c r="I356" s="67">
        <f t="shared" si="23"/>
        <v>1.0151063178596507E-2</v>
      </c>
    </row>
    <row r="357" spans="1:9" x14ac:dyDescent="0.3">
      <c r="A357" s="101">
        <v>42962</v>
      </c>
      <c r="B357" s="3">
        <f>'Raw data'!B357</f>
        <v>61.713740000000001</v>
      </c>
      <c r="C357" s="3">
        <f t="shared" si="20"/>
        <v>6.6131094253550236E-4</v>
      </c>
      <c r="D357" s="3">
        <f>'Raw data'!C357</f>
        <v>86.3</v>
      </c>
      <c r="E357" s="3">
        <f t="shared" si="21"/>
        <v>-9.1848450057404954E-3</v>
      </c>
      <c r="F357" s="3">
        <f>'Raw data'!D357</f>
        <v>63.5</v>
      </c>
      <c r="G357" s="3">
        <f t="shared" si="22"/>
        <v>2.4193548387096774E-2</v>
      </c>
      <c r="H357" s="62">
        <f>'Raw data'!E357</f>
        <v>1543.3747166712501</v>
      </c>
      <c r="I357" s="67">
        <f t="shared" si="23"/>
        <v>-7.2063976323248347E-3</v>
      </c>
    </row>
    <row r="358" spans="1:9" x14ac:dyDescent="0.3">
      <c r="A358" s="101">
        <v>42963</v>
      </c>
      <c r="B358" s="3">
        <f>'Raw data'!B358</f>
        <v>61.999268000000001</v>
      </c>
      <c r="C358" s="3">
        <f t="shared" si="20"/>
        <v>4.6266520227100051E-3</v>
      </c>
      <c r="D358" s="3">
        <f>'Raw data'!C358</f>
        <v>86.2</v>
      </c>
      <c r="E358" s="3">
        <f t="shared" si="21"/>
        <v>-1.1587485515642446E-3</v>
      </c>
      <c r="F358" s="3">
        <f>'Raw data'!D358</f>
        <v>72</v>
      </c>
      <c r="G358" s="3">
        <f t="shared" si="22"/>
        <v>0.13385826771653545</v>
      </c>
      <c r="H358" s="62">
        <f>'Raw data'!E358</f>
        <v>1552.1629659781499</v>
      </c>
      <c r="I358" s="67">
        <f t="shared" si="23"/>
        <v>5.6941773193319731E-3</v>
      </c>
    </row>
    <row r="359" spans="1:9" x14ac:dyDescent="0.3">
      <c r="A359" s="101">
        <v>42964</v>
      </c>
      <c r="B359" s="3">
        <f>'Raw data'!B359</f>
        <v>61.795319999999997</v>
      </c>
      <c r="C359" s="3">
        <f t="shared" si="20"/>
        <v>-3.2895227085584949E-3</v>
      </c>
      <c r="D359" s="3">
        <f>'Raw data'!C359</f>
        <v>86</v>
      </c>
      <c r="E359" s="3">
        <f t="shared" si="21"/>
        <v>-2.3201856148492208E-3</v>
      </c>
      <c r="F359" s="3">
        <f>'Raw data'!D359</f>
        <v>72.25</v>
      </c>
      <c r="G359" s="3">
        <f t="shared" si="22"/>
        <v>3.472222222222222E-3</v>
      </c>
      <c r="H359" s="62">
        <f>'Raw data'!E359</f>
        <v>1540.0853264488501</v>
      </c>
      <c r="I359" s="67">
        <f t="shared" si="23"/>
        <v>-7.7811671802700891E-3</v>
      </c>
    </row>
    <row r="360" spans="1:9" x14ac:dyDescent="0.3">
      <c r="A360" s="101">
        <v>42965</v>
      </c>
      <c r="B360" s="3">
        <f>'Raw data'!B360</f>
        <v>61.428215000000002</v>
      </c>
      <c r="C360" s="3">
        <f t="shared" si="20"/>
        <v>-5.9406602312277882E-3</v>
      </c>
      <c r="D360" s="3">
        <f>'Raw data'!C360</f>
        <v>84.75</v>
      </c>
      <c r="E360" s="3">
        <f t="shared" si="21"/>
        <v>-1.4534883720930232E-2</v>
      </c>
      <c r="F360" s="3">
        <f>'Raw data'!D360</f>
        <v>74</v>
      </c>
      <c r="G360" s="3">
        <f t="shared" si="22"/>
        <v>2.4221453287197232E-2</v>
      </c>
      <c r="H360" s="62">
        <f>'Raw data'!E360</f>
        <v>1532.1169685800801</v>
      </c>
      <c r="I360" s="67">
        <f t="shared" si="23"/>
        <v>-5.1739716832076756E-3</v>
      </c>
    </row>
    <row r="361" spans="1:9" x14ac:dyDescent="0.3">
      <c r="A361" s="101">
        <v>42968</v>
      </c>
      <c r="B361" s="3">
        <f>'Raw data'!B361</f>
        <v>60.490074</v>
      </c>
      <c r="C361" s="3">
        <f t="shared" si="20"/>
        <v>-1.527215140469248E-2</v>
      </c>
      <c r="D361" s="3">
        <f>'Raw data'!C361</f>
        <v>84.15</v>
      </c>
      <c r="E361" s="3">
        <f t="shared" si="21"/>
        <v>-7.0796460176990482E-3</v>
      </c>
      <c r="F361" s="3">
        <f>'Raw data'!D361</f>
        <v>72.5</v>
      </c>
      <c r="G361" s="3">
        <f t="shared" si="22"/>
        <v>-2.0270270270270271E-2</v>
      </c>
      <c r="H361" s="62">
        <f>'Raw data'!E361</f>
        <v>1524.2497791657099</v>
      </c>
      <c r="I361" s="67">
        <f t="shared" si="23"/>
        <v>-5.1348490850938316E-3</v>
      </c>
    </row>
    <row r="362" spans="1:9" x14ac:dyDescent="0.3">
      <c r="A362" s="101">
        <v>42969</v>
      </c>
      <c r="B362" s="3">
        <f>'Raw data'!B362</f>
        <v>60.897964000000002</v>
      </c>
      <c r="C362" s="3">
        <f t="shared" si="20"/>
        <v>6.743089783623043E-3</v>
      </c>
      <c r="D362" s="3">
        <f>'Raw data'!C362</f>
        <v>84.9</v>
      </c>
      <c r="E362" s="3">
        <f t="shared" si="21"/>
        <v>8.9126559714794995E-3</v>
      </c>
      <c r="F362" s="3">
        <f>'Raw data'!D362</f>
        <v>73</v>
      </c>
      <c r="G362" s="3">
        <f t="shared" si="22"/>
        <v>6.8965517241379309E-3</v>
      </c>
      <c r="H362" s="62">
        <f>'Raw data'!E362</f>
        <v>1543.75956532501</v>
      </c>
      <c r="I362" s="67">
        <f t="shared" si="23"/>
        <v>1.2799599137864857E-2</v>
      </c>
    </row>
    <row r="363" spans="1:9" x14ac:dyDescent="0.3">
      <c r="A363" s="101">
        <v>42970</v>
      </c>
      <c r="B363" s="3">
        <f>'Raw data'!B363</f>
        <v>60.857165999999999</v>
      </c>
      <c r="C363" s="3">
        <f t="shared" si="20"/>
        <v>-6.699402955409532E-4</v>
      </c>
      <c r="D363" s="3">
        <f>'Raw data'!C363</f>
        <v>84.4</v>
      </c>
      <c r="E363" s="3">
        <f t="shared" si="21"/>
        <v>-5.8892815076560653E-3</v>
      </c>
      <c r="F363" s="3">
        <f>'Raw data'!D363</f>
        <v>72</v>
      </c>
      <c r="G363" s="3">
        <f t="shared" si="22"/>
        <v>-1.3698630136986301E-2</v>
      </c>
      <c r="H363" s="62">
        <f>'Raw data'!E363</f>
        <v>1542.1361281771301</v>
      </c>
      <c r="I363" s="67">
        <f t="shared" si="23"/>
        <v>-1.0516126891418843E-3</v>
      </c>
    </row>
    <row r="364" spans="1:9" x14ac:dyDescent="0.3">
      <c r="A364" s="101">
        <v>42971</v>
      </c>
      <c r="B364" s="3">
        <f>'Raw data'!B364</f>
        <v>60.694015999999998</v>
      </c>
      <c r="C364" s="3">
        <f t="shared" si="20"/>
        <v>-2.6808675251161333E-3</v>
      </c>
      <c r="D364" s="3">
        <f>'Raw data'!C364</f>
        <v>83.95</v>
      </c>
      <c r="E364" s="3">
        <f t="shared" si="21"/>
        <v>-5.331753554502403E-3</v>
      </c>
      <c r="F364" s="3">
        <f>'Raw data'!D364</f>
        <v>71</v>
      </c>
      <c r="G364" s="3">
        <f t="shared" si="22"/>
        <v>-1.3888888888888888E-2</v>
      </c>
      <c r="H364" s="62">
        <f>'Raw data'!E364</f>
        <v>1537.9889072460601</v>
      </c>
      <c r="I364" s="67">
        <f t="shared" si="23"/>
        <v>-2.6892703278874699E-3</v>
      </c>
    </row>
    <row r="365" spans="1:9" x14ac:dyDescent="0.3">
      <c r="A365" s="101">
        <v>42972</v>
      </c>
      <c r="B365" s="3">
        <f>'Raw data'!B365</f>
        <v>60.000599999999999</v>
      </c>
      <c r="C365" s="3">
        <f t="shared" si="20"/>
        <v>-1.1424783622820397E-2</v>
      </c>
      <c r="D365" s="3">
        <f>'Raw data'!C365</f>
        <v>85</v>
      </c>
      <c r="E365" s="3">
        <f t="shared" si="21"/>
        <v>1.250744490768311E-2</v>
      </c>
      <c r="F365" s="3">
        <f>'Raw data'!D365</f>
        <v>69.75</v>
      </c>
      <c r="G365" s="3">
        <f t="shared" si="22"/>
        <v>-1.7605633802816902E-2</v>
      </c>
      <c r="H365" s="62">
        <f>'Raw data'!E365</f>
        <v>1540.8199254010799</v>
      </c>
      <c r="I365" s="67">
        <f t="shared" si="23"/>
        <v>1.8407272911279131E-3</v>
      </c>
    </row>
    <row r="366" spans="1:9" x14ac:dyDescent="0.3">
      <c r="A366" s="101">
        <v>42975</v>
      </c>
      <c r="B366" s="3">
        <f>'Raw data'!B366</f>
        <v>59.959816000000004</v>
      </c>
      <c r="C366" s="3">
        <f t="shared" si="20"/>
        <v>-6.7972653606789013E-4</v>
      </c>
      <c r="D366" s="3">
        <f>'Raw data'!C366</f>
        <v>85.15</v>
      </c>
      <c r="E366" s="3">
        <f t="shared" si="21"/>
        <v>1.764705882353008E-3</v>
      </c>
      <c r="F366" s="3">
        <f>'Raw data'!D366</f>
        <v>67.5</v>
      </c>
      <c r="G366" s="3">
        <f t="shared" si="22"/>
        <v>-3.2258064516129031E-2</v>
      </c>
      <c r="H366" s="62">
        <f>'Raw data'!E366</f>
        <v>1536.8824364366999</v>
      </c>
      <c r="I366" s="67">
        <f t="shared" si="23"/>
        <v>-2.5554504452264719E-3</v>
      </c>
    </row>
    <row r="367" spans="1:9" x14ac:dyDescent="0.3">
      <c r="A367" s="101">
        <v>42976</v>
      </c>
      <c r="B367" s="3">
        <f>'Raw data'!B367</f>
        <v>60.286133</v>
      </c>
      <c r="C367" s="3">
        <f t="shared" si="20"/>
        <v>5.4422615306223745E-3</v>
      </c>
      <c r="D367" s="3">
        <f>'Raw data'!C367</f>
        <v>85.25</v>
      </c>
      <c r="E367" s="3">
        <f t="shared" si="21"/>
        <v>1.1743981209629396E-3</v>
      </c>
      <c r="F367" s="3">
        <f>'Raw data'!D367</f>
        <v>68.5</v>
      </c>
      <c r="G367" s="3">
        <f t="shared" si="22"/>
        <v>1.4814814814814815E-2</v>
      </c>
      <c r="H367" s="62">
        <f>'Raw data'!E367</f>
        <v>1520.90433778998</v>
      </c>
      <c r="I367" s="67">
        <f t="shared" si="23"/>
        <v>-1.0396435191077802E-2</v>
      </c>
    </row>
    <row r="368" spans="1:9" x14ac:dyDescent="0.3">
      <c r="A368" s="101">
        <v>42977</v>
      </c>
      <c r="B368" s="3">
        <f>'Raw data'!B368</f>
        <v>59.796658000000001</v>
      </c>
      <c r="C368" s="3">
        <f t="shared" si="20"/>
        <v>-8.1191971626376966E-3</v>
      </c>
      <c r="D368" s="3">
        <f>'Raw data'!C368</f>
        <v>85.5</v>
      </c>
      <c r="E368" s="3">
        <f t="shared" si="21"/>
        <v>2.9325513196480938E-3</v>
      </c>
      <c r="F368" s="3">
        <f>'Raw data'!D368</f>
        <v>69</v>
      </c>
      <c r="G368" s="3">
        <f t="shared" si="22"/>
        <v>7.2992700729927005E-3</v>
      </c>
      <c r="H368" s="62">
        <f>'Raw data'!E368</f>
        <v>1535.9639628857799</v>
      </c>
      <c r="I368" s="67">
        <f t="shared" si="23"/>
        <v>9.9017569492128501E-3</v>
      </c>
    </row>
    <row r="369" spans="1:9" x14ac:dyDescent="0.3">
      <c r="A369" s="101">
        <v>42978</v>
      </c>
      <c r="B369" s="3">
        <f>'Raw data'!B369</f>
        <v>60.530856999999997</v>
      </c>
      <c r="C369" s="3">
        <f t="shared" si="20"/>
        <v>1.2278261437286289E-2</v>
      </c>
      <c r="D369" s="3">
        <f>'Raw data'!C369</f>
        <v>87.45</v>
      </c>
      <c r="E369" s="3">
        <f t="shared" si="21"/>
        <v>2.2807017543859682E-2</v>
      </c>
      <c r="F369" s="3">
        <f>'Raw data'!D369</f>
        <v>70</v>
      </c>
      <c r="G369" s="3">
        <f t="shared" si="22"/>
        <v>1.4492753623188406E-2</v>
      </c>
      <c r="H369" s="62">
        <f>'Raw data'!E369</f>
        <v>1546.8595731106</v>
      </c>
      <c r="I369" s="67">
        <f t="shared" si="23"/>
        <v>7.093662669239535E-3</v>
      </c>
    </row>
    <row r="370" spans="1:9" x14ac:dyDescent="0.3">
      <c r="A370" s="101">
        <v>42979</v>
      </c>
      <c r="B370" s="3">
        <f>'Raw data'!B370</f>
        <v>60.938744</v>
      </c>
      <c r="C370" s="3">
        <f t="shared" si="20"/>
        <v>6.7384970280530204E-3</v>
      </c>
      <c r="D370" s="3">
        <f>'Raw data'!C370</f>
        <v>88.95</v>
      </c>
      <c r="E370" s="3">
        <f t="shared" si="21"/>
        <v>1.7152658662092625E-2</v>
      </c>
      <c r="F370" s="3">
        <f>'Raw data'!D370</f>
        <v>73</v>
      </c>
      <c r="G370" s="3">
        <f t="shared" si="22"/>
        <v>4.2857142857142858E-2</v>
      </c>
      <c r="H370" s="62">
        <f>'Raw data'!E370</f>
        <v>1558.7909148865299</v>
      </c>
      <c r="I370" s="67">
        <f t="shared" si="23"/>
        <v>7.7132675669692712E-3</v>
      </c>
    </row>
    <row r="371" spans="1:9" x14ac:dyDescent="0.3">
      <c r="A371" s="101">
        <v>42982</v>
      </c>
      <c r="B371" s="3">
        <f>'Raw data'!B371</f>
        <v>59.021659999999997</v>
      </c>
      <c r="C371" s="3">
        <f t="shared" si="20"/>
        <v>-3.1459197780643502E-2</v>
      </c>
      <c r="D371" s="3">
        <f>'Raw data'!C371</f>
        <v>87.75</v>
      </c>
      <c r="E371" s="3">
        <f t="shared" si="21"/>
        <v>-1.349072512647558E-2</v>
      </c>
      <c r="F371" s="3">
        <f>'Raw data'!D371</f>
        <v>71.25</v>
      </c>
      <c r="G371" s="3">
        <f t="shared" si="22"/>
        <v>-2.3972602739726026E-2</v>
      </c>
      <c r="H371" s="62">
        <f>'Raw data'!E371</f>
        <v>1551.8913413365301</v>
      </c>
      <c r="I371" s="67">
        <f t="shared" si="23"/>
        <v>-4.4262341306383814E-3</v>
      </c>
    </row>
    <row r="372" spans="1:9" x14ac:dyDescent="0.3">
      <c r="A372" s="101">
        <v>42983</v>
      </c>
      <c r="B372" s="3">
        <f>'Raw data'!B372</f>
        <v>58.001944999999999</v>
      </c>
      <c r="C372" s="3">
        <f t="shared" si="20"/>
        <v>-1.7276962389739598E-2</v>
      </c>
      <c r="D372" s="3">
        <f>'Raw data'!C372</f>
        <v>87.6</v>
      </c>
      <c r="E372" s="3">
        <f t="shared" si="21"/>
        <v>-1.7094017094017742E-3</v>
      </c>
      <c r="F372" s="3">
        <f>'Raw data'!D372</f>
        <v>70.25</v>
      </c>
      <c r="G372" s="3">
        <f t="shared" si="22"/>
        <v>-1.4035087719298246E-2</v>
      </c>
      <c r="H372" s="62">
        <f>'Raw data'!E372</f>
        <v>1546.98867227348</v>
      </c>
      <c r="I372" s="67">
        <f t="shared" si="23"/>
        <v>-3.1591574309756693E-3</v>
      </c>
    </row>
    <row r="373" spans="1:9" x14ac:dyDescent="0.3">
      <c r="A373" s="101">
        <v>42984</v>
      </c>
      <c r="B373" s="3">
        <f>'Raw data'!B373</f>
        <v>57.675629999999998</v>
      </c>
      <c r="C373" s="3">
        <f t="shared" si="20"/>
        <v>-5.6259320269346318E-3</v>
      </c>
      <c r="D373" s="3">
        <f>'Raw data'!C373</f>
        <v>87.2</v>
      </c>
      <c r="E373" s="3">
        <f t="shared" si="21"/>
        <v>-4.5662100456620031E-3</v>
      </c>
      <c r="F373" s="3">
        <f>'Raw data'!D373</f>
        <v>71</v>
      </c>
      <c r="G373" s="3">
        <f t="shared" si="22"/>
        <v>1.0676156583629894E-2</v>
      </c>
      <c r="H373" s="62">
        <f>'Raw data'!E373</f>
        <v>1541.27077169022</v>
      </c>
      <c r="I373" s="67">
        <f t="shared" si="23"/>
        <v>-3.6961489671781763E-3</v>
      </c>
    </row>
    <row r="374" spans="1:9" x14ac:dyDescent="0.3">
      <c r="A374" s="101">
        <v>42985</v>
      </c>
      <c r="B374" s="3">
        <f>'Raw data'!B374</f>
        <v>58.899296</v>
      </c>
      <c r="C374" s="3">
        <f t="shared" si="20"/>
        <v>2.1216343887357651E-2</v>
      </c>
      <c r="D374" s="3">
        <f>'Raw data'!C374</f>
        <v>88.65</v>
      </c>
      <c r="E374" s="3">
        <f t="shared" si="21"/>
        <v>1.6628440366972509E-2</v>
      </c>
      <c r="F374" s="3">
        <f>'Raw data'!D374</f>
        <v>71</v>
      </c>
      <c r="G374" s="3">
        <f t="shared" si="22"/>
        <v>0</v>
      </c>
      <c r="H374" s="62">
        <f>'Raw data'!E374</f>
        <v>1553.02451169247</v>
      </c>
      <c r="I374" s="67">
        <f t="shared" si="23"/>
        <v>7.6260059024932667E-3</v>
      </c>
    </row>
    <row r="375" spans="1:9" x14ac:dyDescent="0.3">
      <c r="A375" s="101">
        <v>42986</v>
      </c>
      <c r="B375" s="3">
        <f>'Raw data'!B375</f>
        <v>59.103237</v>
      </c>
      <c r="C375" s="3">
        <f t="shared" si="20"/>
        <v>3.4625371413607451E-3</v>
      </c>
      <c r="D375" s="3">
        <f>'Raw data'!C375</f>
        <v>88.25</v>
      </c>
      <c r="E375" s="3">
        <f t="shared" si="21"/>
        <v>-4.5121263395375708E-3</v>
      </c>
      <c r="F375" s="3">
        <f>'Raw data'!D375</f>
        <v>69.75</v>
      </c>
      <c r="G375" s="3">
        <f t="shared" si="22"/>
        <v>-1.7605633802816902E-2</v>
      </c>
      <c r="H375" s="62">
        <f>'Raw data'!E375</f>
        <v>1552.31701057698</v>
      </c>
      <c r="I375" s="67">
        <f t="shared" si="23"/>
        <v>-4.5556339269814649E-4</v>
      </c>
    </row>
    <row r="376" spans="1:9" x14ac:dyDescent="0.3">
      <c r="A376" s="101">
        <v>42989</v>
      </c>
      <c r="B376" s="3">
        <f>'Raw data'!B376</f>
        <v>60.000599999999999</v>
      </c>
      <c r="C376" s="3">
        <f t="shared" si="20"/>
        <v>1.5182975511138223E-2</v>
      </c>
      <c r="D376" s="3">
        <f>'Raw data'!C376</f>
        <v>89.3</v>
      </c>
      <c r="E376" s="3">
        <f t="shared" si="21"/>
        <v>1.1898016997167107E-2</v>
      </c>
      <c r="F376" s="3">
        <f>'Raw data'!D376</f>
        <v>70.25</v>
      </c>
      <c r="G376" s="3">
        <f t="shared" si="22"/>
        <v>7.1684587813620072E-3</v>
      </c>
      <c r="H376" s="62">
        <f>'Raw data'!E376</f>
        <v>1572.16281314086</v>
      </c>
      <c r="I376" s="67">
        <f t="shared" si="23"/>
        <v>1.2784632538751518E-2</v>
      </c>
    </row>
    <row r="377" spans="1:9" x14ac:dyDescent="0.3">
      <c r="A377" s="101">
        <v>42990</v>
      </c>
      <c r="B377" s="3">
        <f>'Raw data'!B377</f>
        <v>60.04139</v>
      </c>
      <c r="C377" s="3">
        <f t="shared" si="20"/>
        <v>6.7982653506800295E-4</v>
      </c>
      <c r="D377" s="3">
        <f>'Raw data'!C377</f>
        <v>88.65</v>
      </c>
      <c r="E377" s="3">
        <f t="shared" si="21"/>
        <v>-7.2788353863380909E-3</v>
      </c>
      <c r="F377" s="3">
        <f>'Raw data'!D377</f>
        <v>70.5</v>
      </c>
      <c r="G377" s="3">
        <f t="shared" si="22"/>
        <v>3.5587188612099642E-3</v>
      </c>
      <c r="H377" s="62">
        <f>'Raw data'!E377</f>
        <v>1580.13075960481</v>
      </c>
      <c r="I377" s="67">
        <f t="shared" si="23"/>
        <v>5.0681433229117839E-3</v>
      </c>
    </row>
    <row r="378" spans="1:9" x14ac:dyDescent="0.3">
      <c r="A378" s="101">
        <v>42991</v>
      </c>
      <c r="B378" s="3">
        <f>'Raw data'!B378</f>
        <v>59.225610000000003</v>
      </c>
      <c r="C378" s="3">
        <f t="shared" si="20"/>
        <v>-1.3586960595016148E-2</v>
      </c>
      <c r="D378" s="3">
        <f>'Raw data'!C378</f>
        <v>89</v>
      </c>
      <c r="E378" s="3">
        <f t="shared" si="21"/>
        <v>3.948110547095254E-3</v>
      </c>
      <c r="F378" s="3">
        <f>'Raw data'!D378</f>
        <v>71.25</v>
      </c>
      <c r="G378" s="3">
        <f t="shared" si="22"/>
        <v>1.0638297872340425E-2</v>
      </c>
      <c r="H378" s="62">
        <f>'Raw data'!E378</f>
        <v>1580.0384842776</v>
      </c>
      <c r="I378" s="67">
        <f t="shared" si="23"/>
        <v>-5.8397272914993498E-5</v>
      </c>
    </row>
    <row r="379" spans="1:9" x14ac:dyDescent="0.3">
      <c r="A379" s="101">
        <v>42992</v>
      </c>
      <c r="B379" s="3">
        <f>'Raw data'!B379</f>
        <v>59.633499999999998</v>
      </c>
      <c r="C379" s="3">
        <f t="shared" si="20"/>
        <v>6.8870544347284009E-3</v>
      </c>
      <c r="D379" s="3">
        <f>'Raw data'!C379</f>
        <v>89.7</v>
      </c>
      <c r="E379" s="3">
        <f t="shared" si="21"/>
        <v>7.8651685393258744E-3</v>
      </c>
      <c r="F379" s="3">
        <f>'Raw data'!D379</f>
        <v>71</v>
      </c>
      <c r="G379" s="3">
        <f t="shared" si="22"/>
        <v>-3.5087719298245615E-3</v>
      </c>
      <c r="H379" s="62">
        <f>'Raw data'!E379</f>
        <v>1587.52448098848</v>
      </c>
      <c r="I379" s="67">
        <f t="shared" si="23"/>
        <v>4.7378572011824594E-3</v>
      </c>
    </row>
    <row r="380" spans="1:9" x14ac:dyDescent="0.3">
      <c r="A380" s="101">
        <v>42993</v>
      </c>
      <c r="B380" s="3">
        <f>'Raw data'!B380</f>
        <v>58.817720000000001</v>
      </c>
      <c r="C380" s="3">
        <f t="shared" si="20"/>
        <v>-1.3679894690065092E-2</v>
      </c>
      <c r="D380" s="3">
        <f>'Raw data'!C380</f>
        <v>87.7</v>
      </c>
      <c r="E380" s="3">
        <f t="shared" si="21"/>
        <v>-2.2296544035674468E-2</v>
      </c>
      <c r="F380" s="3">
        <f>'Raw data'!D380</f>
        <v>69.75</v>
      </c>
      <c r="G380" s="3">
        <f t="shared" si="22"/>
        <v>-1.7605633802816902E-2</v>
      </c>
      <c r="H380" s="62">
        <f>'Raw data'!E380</f>
        <v>1578.8681355046499</v>
      </c>
      <c r="I380" s="67">
        <f t="shared" si="23"/>
        <v>-5.4527319657081573E-3</v>
      </c>
    </row>
    <row r="381" spans="1:9" x14ac:dyDescent="0.3">
      <c r="A381" s="101">
        <v>42996</v>
      </c>
      <c r="B381" s="3">
        <f>'Raw data'!B381</f>
        <v>59.184826000000001</v>
      </c>
      <c r="C381" s="3">
        <f t="shared" si="20"/>
        <v>6.2414184024814244E-3</v>
      </c>
      <c r="D381" s="3">
        <f>'Raw data'!C381</f>
        <v>87.95</v>
      </c>
      <c r="E381" s="3">
        <f t="shared" si="21"/>
        <v>2.8506271379703536E-3</v>
      </c>
      <c r="F381" s="3">
        <f>'Raw data'!D381</f>
        <v>71</v>
      </c>
      <c r="G381" s="3">
        <f t="shared" si="22"/>
        <v>1.7921146953405017E-2</v>
      </c>
      <c r="H381" s="62">
        <f>'Raw data'!E381</f>
        <v>1582.78364546328</v>
      </c>
      <c r="I381" s="67">
        <f t="shared" si="23"/>
        <v>2.4799474196612226E-3</v>
      </c>
    </row>
    <row r="382" spans="1:9" x14ac:dyDescent="0.3">
      <c r="A382" s="101">
        <v>42997</v>
      </c>
      <c r="B382" s="3">
        <f>'Raw data'!B382</f>
        <v>58.736145</v>
      </c>
      <c r="C382" s="3">
        <f t="shared" si="20"/>
        <v>-7.581014093037978E-3</v>
      </c>
      <c r="D382" s="3">
        <f>'Raw data'!C382</f>
        <v>87.7</v>
      </c>
      <c r="E382" s="3">
        <f t="shared" si="21"/>
        <v>-2.8425241614553724E-3</v>
      </c>
      <c r="F382" s="3">
        <f>'Raw data'!D382</f>
        <v>69.75</v>
      </c>
      <c r="G382" s="3">
        <f t="shared" si="22"/>
        <v>-1.7605633802816902E-2</v>
      </c>
      <c r="H382" s="62">
        <f>'Raw data'!E382</f>
        <v>1584.4261849398199</v>
      </c>
      <c r="I382" s="67">
        <f t="shared" si="23"/>
        <v>1.0377536318674514E-3</v>
      </c>
    </row>
    <row r="383" spans="1:9" x14ac:dyDescent="0.3">
      <c r="A383" s="101">
        <v>42998</v>
      </c>
      <c r="B383" s="3">
        <f>'Raw data'!B383</f>
        <v>58.65457</v>
      </c>
      <c r="C383" s="3">
        <f t="shared" si="20"/>
        <v>-1.3888381677074797E-3</v>
      </c>
      <c r="D383" s="3">
        <f>'Raw data'!C383</f>
        <v>88.2</v>
      </c>
      <c r="E383" s="3">
        <f t="shared" si="21"/>
        <v>5.7012542759407071E-3</v>
      </c>
      <c r="F383" s="3">
        <f>'Raw data'!D383</f>
        <v>68.75</v>
      </c>
      <c r="G383" s="3">
        <f t="shared" si="22"/>
        <v>-1.4336917562724014E-2</v>
      </c>
      <c r="H383" s="62">
        <f>'Raw data'!E383</f>
        <v>1585.37983863568</v>
      </c>
      <c r="I383" s="67">
        <f t="shared" si="23"/>
        <v>6.0189215813568101E-4</v>
      </c>
    </row>
    <row r="384" spans="1:9" x14ac:dyDescent="0.3">
      <c r="A384" s="101">
        <v>42999</v>
      </c>
      <c r="B384" s="3">
        <f>'Raw data'!B384</f>
        <v>58.042732000000001</v>
      </c>
      <c r="C384" s="3">
        <f t="shared" si="20"/>
        <v>-1.0431207662079847E-2</v>
      </c>
      <c r="D384" s="3">
        <f>'Raw data'!C384</f>
        <v>87.8</v>
      </c>
      <c r="E384" s="3">
        <f t="shared" si="21"/>
        <v>-4.5351473922903137E-3</v>
      </c>
      <c r="F384" s="3">
        <f>'Raw data'!D384</f>
        <v>67.25</v>
      </c>
      <c r="G384" s="3">
        <f t="shared" si="22"/>
        <v>-2.181818181818182E-2</v>
      </c>
      <c r="H384" s="62">
        <f>'Raw data'!E384</f>
        <v>1596.3123685339599</v>
      </c>
      <c r="I384" s="67">
        <f t="shared" si="23"/>
        <v>6.8958426440492758E-3</v>
      </c>
    </row>
    <row r="385" spans="1:9" x14ac:dyDescent="0.3">
      <c r="A385" s="101">
        <v>43000</v>
      </c>
      <c r="B385" s="3">
        <f>'Raw data'!B385</f>
        <v>60.571648000000003</v>
      </c>
      <c r="C385" s="3">
        <f t="shared" si="20"/>
        <v>4.3569899500940139E-2</v>
      </c>
      <c r="D385" s="3">
        <f>'Raw data'!C385</f>
        <v>90</v>
      </c>
      <c r="E385" s="3">
        <f t="shared" si="21"/>
        <v>2.505694760820049E-2</v>
      </c>
      <c r="F385" s="3">
        <f>'Raw data'!D385</f>
        <v>66.25</v>
      </c>
      <c r="G385" s="3">
        <f t="shared" si="22"/>
        <v>-1.4869888475836431E-2</v>
      </c>
      <c r="H385" s="62">
        <f>'Raw data'!E385</f>
        <v>1600.77278927832</v>
      </c>
      <c r="I385" s="67">
        <f t="shared" si="23"/>
        <v>2.7942029594474351E-3</v>
      </c>
    </row>
    <row r="386" spans="1:9" x14ac:dyDescent="0.3">
      <c r="A386" s="101">
        <v>43003</v>
      </c>
      <c r="B386" s="3">
        <f>'Raw data'!B386</f>
        <v>60.612445999999998</v>
      </c>
      <c r="C386" s="3">
        <f t="shared" si="20"/>
        <v>6.7354944676418951E-4</v>
      </c>
      <c r="D386" s="3">
        <f>'Raw data'!C386</f>
        <v>90.5</v>
      </c>
      <c r="E386" s="3">
        <f t="shared" si="21"/>
        <v>5.5555555555555558E-3</v>
      </c>
      <c r="F386" s="3">
        <f>'Raw data'!D386</f>
        <v>63.75</v>
      </c>
      <c r="G386" s="3">
        <f t="shared" si="22"/>
        <v>-3.7735849056603772E-2</v>
      </c>
      <c r="H386" s="62">
        <f>'Raw data'!E386</f>
        <v>1604.0984851784399</v>
      </c>
      <c r="I386" s="67">
        <f t="shared" si="23"/>
        <v>2.077556491711222E-3</v>
      </c>
    </row>
    <row r="387" spans="1:9" x14ac:dyDescent="0.3">
      <c r="A387" s="101">
        <v>43004</v>
      </c>
      <c r="B387" s="3">
        <f>'Raw data'!B387</f>
        <v>60.367705999999998</v>
      </c>
      <c r="C387" s="3">
        <f t="shared" si="20"/>
        <v>-4.0377845830541171E-3</v>
      </c>
      <c r="D387" s="3">
        <f>'Raw data'!C387</f>
        <v>90.35</v>
      </c>
      <c r="E387" s="3">
        <f t="shared" si="21"/>
        <v>-1.6574585635359745E-3</v>
      </c>
      <c r="F387" s="3">
        <f>'Raw data'!D387</f>
        <v>65.75</v>
      </c>
      <c r="G387" s="3">
        <f t="shared" si="22"/>
        <v>3.1372549019607843E-2</v>
      </c>
      <c r="H387" s="62">
        <f>'Raw data'!E387</f>
        <v>1610.7561245668601</v>
      </c>
      <c r="I387" s="67">
        <f t="shared" si="23"/>
        <v>4.1503931647186845E-3</v>
      </c>
    </row>
    <row r="388" spans="1:9" x14ac:dyDescent="0.3">
      <c r="A388" s="101">
        <v>43005</v>
      </c>
      <c r="B388" s="3">
        <f>'Raw data'!B388</f>
        <v>59.755870000000002</v>
      </c>
      <c r="C388" s="3">
        <f t="shared" ref="C388:C451" si="24">(B388-B387)/B387</f>
        <v>-1.0135154050743568E-2</v>
      </c>
      <c r="D388" s="3">
        <f>'Raw data'!C388</f>
        <v>90.95</v>
      </c>
      <c r="E388" s="3">
        <f t="shared" ref="E388:E451" si="25">(D388-D387)/D387</f>
        <v>6.6408411732153689E-3</v>
      </c>
      <c r="F388" s="3">
        <f>'Raw data'!D388</f>
        <v>68</v>
      </c>
      <c r="G388" s="3">
        <f t="shared" ref="G388:G451" si="26">(F388-F387)/F387</f>
        <v>3.4220532319391636E-2</v>
      </c>
      <c r="H388" s="62">
        <f>'Raw data'!E388</f>
        <v>1623.77253437852</v>
      </c>
      <c r="I388" s="67">
        <f t="shared" ref="I388:I451" si="27">(H388-H387)/H387</f>
        <v>8.0809314415365915E-3</v>
      </c>
    </row>
    <row r="389" spans="1:9" x14ac:dyDescent="0.3">
      <c r="A389" s="101">
        <v>43006</v>
      </c>
      <c r="B389" s="3">
        <f>'Raw data'!B389</f>
        <v>59.755870000000002</v>
      </c>
      <c r="C389" s="3">
        <f t="shared" si="24"/>
        <v>0</v>
      </c>
      <c r="D389" s="3">
        <f>'Raw data'!C389</f>
        <v>92.4</v>
      </c>
      <c r="E389" s="3">
        <f t="shared" si="25"/>
        <v>1.594282572842224E-2</v>
      </c>
      <c r="F389" s="3">
        <f>'Raw data'!D389</f>
        <v>68.25</v>
      </c>
      <c r="G389" s="3">
        <f t="shared" si="26"/>
        <v>3.6764705882352941E-3</v>
      </c>
      <c r="H389" s="62">
        <f>'Raw data'!E389</f>
        <v>1624.9789165126799</v>
      </c>
      <c r="I389" s="67">
        <f t="shared" si="27"/>
        <v>7.4295020307237525E-4</v>
      </c>
    </row>
    <row r="390" spans="1:9" x14ac:dyDescent="0.3">
      <c r="A390" s="101">
        <v>43007</v>
      </c>
      <c r="B390" s="3">
        <f>'Raw data'!B390</f>
        <v>60.571648000000003</v>
      </c>
      <c r="C390" s="3">
        <f t="shared" si="24"/>
        <v>1.3651847090503438E-2</v>
      </c>
      <c r="D390" s="3">
        <f>'Raw data'!C390</f>
        <v>93.7</v>
      </c>
      <c r="E390" s="3">
        <f t="shared" si="25"/>
        <v>1.4069264069264037E-2</v>
      </c>
      <c r="F390" s="3">
        <f>'Raw data'!D390</f>
        <v>69</v>
      </c>
      <c r="G390" s="3">
        <f t="shared" si="26"/>
        <v>1.098901098901099E-2</v>
      </c>
      <c r="H390" s="62">
        <f>'Raw data'!E390</f>
        <v>1637.81821693497</v>
      </c>
      <c r="I390" s="67">
        <f t="shared" si="27"/>
        <v>7.9012104660681568E-3</v>
      </c>
    </row>
    <row r="391" spans="1:9" x14ac:dyDescent="0.3">
      <c r="A391" s="101">
        <v>43010</v>
      </c>
      <c r="B391" s="3">
        <f>'Raw data'!B391</f>
        <v>60.449280000000002</v>
      </c>
      <c r="C391" s="3">
        <f t="shared" si="24"/>
        <v>-2.0202190965648084E-3</v>
      </c>
      <c r="D391" s="3">
        <f>'Raw data'!C391</f>
        <v>93.6</v>
      </c>
      <c r="E391" s="3">
        <f t="shared" si="25"/>
        <v>-1.0672358591249575E-3</v>
      </c>
      <c r="F391" s="3">
        <f>'Raw data'!D391</f>
        <v>67.75</v>
      </c>
      <c r="G391" s="3">
        <f t="shared" si="26"/>
        <v>-1.8115942028985508E-2</v>
      </c>
      <c r="H391" s="62">
        <f>'Raw data'!E391</f>
        <v>1640.65135847749</v>
      </c>
      <c r="I391" s="67">
        <f t="shared" si="27"/>
        <v>1.7298266152039725E-3</v>
      </c>
    </row>
    <row r="392" spans="1:9" x14ac:dyDescent="0.3">
      <c r="A392" s="101">
        <v>43011</v>
      </c>
      <c r="B392" s="3">
        <f>'Raw data'!B392</f>
        <v>61.836105000000003</v>
      </c>
      <c r="C392" s="3">
        <f t="shared" si="24"/>
        <v>2.2941960599034458E-2</v>
      </c>
      <c r="D392" s="3">
        <f>'Raw data'!C392</f>
        <v>95</v>
      </c>
      <c r="E392" s="3">
        <f t="shared" si="25"/>
        <v>1.4957264957265019E-2</v>
      </c>
      <c r="F392" s="3">
        <f>'Raw data'!D392</f>
        <v>67.5</v>
      </c>
      <c r="G392" s="3">
        <f t="shared" si="26"/>
        <v>-3.6900369003690036E-3</v>
      </c>
      <c r="H392" s="62">
        <f>'Raw data'!E392</f>
        <v>1649.1768222181599</v>
      </c>
      <c r="I392" s="67">
        <f t="shared" si="27"/>
        <v>5.1963896513525431E-3</v>
      </c>
    </row>
    <row r="393" spans="1:9" x14ac:dyDescent="0.3">
      <c r="A393" s="101">
        <v>43012</v>
      </c>
      <c r="B393" s="3">
        <f>'Raw data'!B393</f>
        <v>59.715076000000003</v>
      </c>
      <c r="C393" s="3">
        <f t="shared" si="24"/>
        <v>-3.4300818267903516E-2</v>
      </c>
      <c r="D393" s="3">
        <f>'Raw data'!C393</f>
        <v>94.35</v>
      </c>
      <c r="E393" s="3">
        <f t="shared" si="25"/>
        <v>-6.8421052631579549E-3</v>
      </c>
      <c r="F393" s="3">
        <f>'Raw data'!D393</f>
        <v>66.25</v>
      </c>
      <c r="G393" s="3">
        <f t="shared" si="26"/>
        <v>-1.8518518518518517E-2</v>
      </c>
      <c r="H393" s="62">
        <f>'Raw data'!E393</f>
        <v>1651.0890938320699</v>
      </c>
      <c r="I393" s="67">
        <f t="shared" si="27"/>
        <v>1.1595309782112715E-3</v>
      </c>
    </row>
    <row r="394" spans="1:9" x14ac:dyDescent="0.3">
      <c r="A394" s="101">
        <v>43013</v>
      </c>
      <c r="B394" s="3">
        <f>'Raw data'!B394</f>
        <v>59.062460000000002</v>
      </c>
      <c r="C394" s="3">
        <f t="shared" si="24"/>
        <v>-1.0928831439484425E-2</v>
      </c>
      <c r="D394" s="3">
        <f>'Raw data'!C394</f>
        <v>93.85</v>
      </c>
      <c r="E394" s="3">
        <f t="shared" si="25"/>
        <v>-5.2994170641229464E-3</v>
      </c>
      <c r="F394" s="3">
        <f>'Raw data'!D394</f>
        <v>68.25</v>
      </c>
      <c r="G394" s="3">
        <f t="shared" si="26"/>
        <v>3.0188679245283019E-2</v>
      </c>
      <c r="H394" s="62">
        <f>'Raw data'!E394</f>
        <v>1653.1515299345201</v>
      </c>
      <c r="I394" s="67">
        <f t="shared" si="27"/>
        <v>1.249136772906308E-3</v>
      </c>
    </row>
    <row r="395" spans="1:9" x14ac:dyDescent="0.3">
      <c r="A395" s="101">
        <v>43014</v>
      </c>
      <c r="B395" s="3">
        <f>'Raw data'!B395</f>
        <v>59.307186000000002</v>
      </c>
      <c r="C395" s="3">
        <f t="shared" si="24"/>
        <v>4.1435118008968808E-3</v>
      </c>
      <c r="D395" s="3">
        <f>'Raw data'!C395</f>
        <v>93.8</v>
      </c>
      <c r="E395" s="3">
        <f t="shared" si="25"/>
        <v>-5.3276505061264953E-4</v>
      </c>
      <c r="F395" s="3">
        <f>'Raw data'!D395</f>
        <v>67.5</v>
      </c>
      <c r="G395" s="3">
        <f t="shared" si="26"/>
        <v>-1.098901098901099E-2</v>
      </c>
      <c r="H395" s="62">
        <f>'Raw data'!E395</f>
        <v>1646.2778146872199</v>
      </c>
      <c r="I395" s="67">
        <f t="shared" si="27"/>
        <v>-4.1579462758459043E-3</v>
      </c>
    </row>
    <row r="396" spans="1:9" x14ac:dyDescent="0.3">
      <c r="A396" s="101">
        <v>43017</v>
      </c>
      <c r="B396" s="3">
        <f>'Raw data'!B396</f>
        <v>58.491405</v>
      </c>
      <c r="C396" s="3">
        <f t="shared" si="24"/>
        <v>-1.3755179684296624E-2</v>
      </c>
      <c r="D396" s="3">
        <f>'Raw data'!C396</f>
        <v>93.9</v>
      </c>
      <c r="E396" s="3">
        <f t="shared" si="25"/>
        <v>1.066098081023545E-3</v>
      </c>
      <c r="F396" s="3">
        <f>'Raw data'!D396</f>
        <v>67.5</v>
      </c>
      <c r="G396" s="3">
        <f t="shared" si="26"/>
        <v>0</v>
      </c>
      <c r="H396" s="62">
        <f>'Raw data'!E396</f>
        <v>1647.9244467184701</v>
      </c>
      <c r="I396" s="67">
        <f t="shared" si="27"/>
        <v>1.0002151620824942E-3</v>
      </c>
    </row>
    <row r="397" spans="1:9" x14ac:dyDescent="0.3">
      <c r="A397" s="101">
        <v>43018</v>
      </c>
      <c r="B397" s="3">
        <f>'Raw data'!B397</f>
        <v>59.511135000000003</v>
      </c>
      <c r="C397" s="3">
        <f t="shared" si="24"/>
        <v>1.743384348520954E-2</v>
      </c>
      <c r="D397" s="3">
        <f>'Raw data'!C397</f>
        <v>93.45</v>
      </c>
      <c r="E397" s="3">
        <f t="shared" si="25"/>
        <v>-4.7923322683706372E-3</v>
      </c>
      <c r="F397" s="3">
        <f>'Raw data'!D397</f>
        <v>68.25</v>
      </c>
      <c r="G397" s="3">
        <f t="shared" si="26"/>
        <v>1.1111111111111112E-2</v>
      </c>
      <c r="H397" s="62">
        <f>'Raw data'!E397</f>
        <v>1644.3408608873999</v>
      </c>
      <c r="I397" s="67">
        <f t="shared" si="27"/>
        <v>-2.1746056612038426E-3</v>
      </c>
    </row>
    <row r="398" spans="1:9" x14ac:dyDescent="0.3">
      <c r="A398" s="101">
        <v>43019</v>
      </c>
      <c r="B398" s="3">
        <f>'Raw data'!B398</f>
        <v>59.307186000000002</v>
      </c>
      <c r="C398" s="3">
        <f t="shared" si="24"/>
        <v>-3.4270729334938996E-3</v>
      </c>
      <c r="D398" s="3">
        <f>'Raw data'!C398</f>
        <v>93.7</v>
      </c>
      <c r="E398" s="3">
        <f t="shared" si="25"/>
        <v>2.6752273943285178E-3</v>
      </c>
      <c r="F398" s="3">
        <f>'Raw data'!D398</f>
        <v>67.25</v>
      </c>
      <c r="G398" s="3">
        <f t="shared" si="26"/>
        <v>-1.4652014652014652E-2</v>
      </c>
      <c r="H398" s="62">
        <f>'Raw data'!E398</f>
        <v>1641.70464428792</v>
      </c>
      <c r="I398" s="67">
        <f t="shared" si="27"/>
        <v>-1.603205674799816E-3</v>
      </c>
    </row>
    <row r="399" spans="1:9" x14ac:dyDescent="0.3">
      <c r="A399" s="101">
        <v>43020</v>
      </c>
      <c r="B399" s="3">
        <f>'Raw data'!B399</f>
        <v>59.878234999999997</v>
      </c>
      <c r="C399" s="3">
        <f t="shared" si="24"/>
        <v>9.6286645601427624E-3</v>
      </c>
      <c r="D399" s="3">
        <f>'Raw data'!C399</f>
        <v>94.75</v>
      </c>
      <c r="E399" s="3">
        <f t="shared" si="25"/>
        <v>1.1205976520811069E-2</v>
      </c>
      <c r="F399" s="3">
        <f>'Raw data'!D399</f>
        <v>67.5</v>
      </c>
      <c r="G399" s="3">
        <f t="shared" si="26"/>
        <v>3.7174721189591076E-3</v>
      </c>
      <c r="H399" s="62">
        <f>'Raw data'!E399</f>
        <v>1644.6478167913399</v>
      </c>
      <c r="I399" s="67">
        <f t="shared" si="27"/>
        <v>1.7927539607445393E-3</v>
      </c>
    </row>
    <row r="400" spans="1:9" x14ac:dyDescent="0.3">
      <c r="A400" s="101">
        <v>43021</v>
      </c>
      <c r="B400" s="3">
        <f>'Raw data'!B400</f>
        <v>60.530856999999997</v>
      </c>
      <c r="C400" s="3">
        <f t="shared" si="24"/>
        <v>1.0899152254571314E-2</v>
      </c>
      <c r="D400" s="3">
        <f>'Raw data'!C400</f>
        <v>95.6</v>
      </c>
      <c r="E400" s="3">
        <f t="shared" si="25"/>
        <v>8.9709762532980929E-3</v>
      </c>
      <c r="F400" s="3">
        <f>'Raw data'!D400</f>
        <v>67.5</v>
      </c>
      <c r="G400" s="3">
        <f t="shared" si="26"/>
        <v>0</v>
      </c>
      <c r="H400" s="62">
        <f>'Raw data'!E400</f>
        <v>1642.49085502103</v>
      </c>
      <c r="I400" s="67">
        <f t="shared" si="27"/>
        <v>-1.3115037446242033E-3</v>
      </c>
    </row>
    <row r="401" spans="1:9" x14ac:dyDescent="0.3">
      <c r="A401" s="101">
        <v>43024</v>
      </c>
      <c r="B401" s="3">
        <f>'Raw data'!B401</f>
        <v>60.204548000000003</v>
      </c>
      <c r="C401" s="3">
        <f t="shared" si="24"/>
        <v>-5.3907877101425292E-3</v>
      </c>
      <c r="D401" s="3">
        <f>'Raw data'!C401</f>
        <v>94.75</v>
      </c>
      <c r="E401" s="3">
        <f t="shared" si="25"/>
        <v>-8.8912133891212806E-3</v>
      </c>
      <c r="F401" s="3">
        <f>'Raw data'!D401</f>
        <v>68</v>
      </c>
      <c r="G401" s="3">
        <f t="shared" si="26"/>
        <v>7.4074074074074077E-3</v>
      </c>
      <c r="H401" s="62">
        <f>'Raw data'!E401</f>
        <v>1638.33230282511</v>
      </c>
      <c r="I401" s="67">
        <f t="shared" si="27"/>
        <v>-2.5318571383259195E-3</v>
      </c>
    </row>
    <row r="402" spans="1:9" x14ac:dyDescent="0.3">
      <c r="A402" s="101">
        <v>43025</v>
      </c>
      <c r="B402" s="3">
        <f>'Raw data'!B402</f>
        <v>60.082175999999997</v>
      </c>
      <c r="C402" s="3">
        <f t="shared" si="24"/>
        <v>-2.03260391557139E-3</v>
      </c>
      <c r="D402" s="3">
        <f>'Raw data'!C402</f>
        <v>94.35</v>
      </c>
      <c r="E402" s="3">
        <f t="shared" si="25"/>
        <v>-4.2216358839050729E-3</v>
      </c>
      <c r="F402" s="3">
        <f>'Raw data'!D402</f>
        <v>67</v>
      </c>
      <c r="G402" s="3">
        <f t="shared" si="26"/>
        <v>-1.4705882352941176E-2</v>
      </c>
      <c r="H402" s="62">
        <f>'Raw data'!E402</f>
        <v>1636.9437440573199</v>
      </c>
      <c r="I402" s="67">
        <f t="shared" si="27"/>
        <v>-8.4754403328046941E-4</v>
      </c>
    </row>
    <row r="403" spans="1:9" x14ac:dyDescent="0.3">
      <c r="A403" s="101">
        <v>43026</v>
      </c>
      <c r="B403" s="3">
        <f>'Raw data'!B403</f>
        <v>60.286133</v>
      </c>
      <c r="C403" s="3">
        <f t="shared" si="24"/>
        <v>3.3946340425487021E-3</v>
      </c>
      <c r="D403" s="3">
        <f>'Raw data'!C403</f>
        <v>95</v>
      </c>
      <c r="E403" s="3">
        <f t="shared" si="25"/>
        <v>6.8892421833598909E-3</v>
      </c>
      <c r="F403" s="3">
        <f>'Raw data'!D403</f>
        <v>66</v>
      </c>
      <c r="G403" s="3">
        <f t="shared" si="26"/>
        <v>-1.4925373134328358E-2</v>
      </c>
      <c r="H403" s="62">
        <f>'Raw data'!E403</f>
        <v>1644.73224315994</v>
      </c>
      <c r="I403" s="67">
        <f t="shared" si="27"/>
        <v>4.7579515978451257E-3</v>
      </c>
    </row>
    <row r="404" spans="1:9" x14ac:dyDescent="0.3">
      <c r="A404" s="101">
        <v>43027</v>
      </c>
      <c r="B404" s="3">
        <f>'Raw data'!B404</f>
        <v>60.326909999999998</v>
      </c>
      <c r="C404" s="3">
        <f t="shared" si="24"/>
        <v>6.7639103672478894E-4</v>
      </c>
      <c r="D404" s="3">
        <f>'Raw data'!C404</f>
        <v>95.25</v>
      </c>
      <c r="E404" s="3">
        <f t="shared" si="25"/>
        <v>2.631578947368421E-3</v>
      </c>
      <c r="F404" s="3">
        <f>'Raw data'!D404</f>
        <v>65.5</v>
      </c>
      <c r="G404" s="3">
        <f t="shared" si="26"/>
        <v>-7.575757575757576E-3</v>
      </c>
      <c r="H404" s="62">
        <f>'Raw data'!E404</f>
        <v>1646.95637009899</v>
      </c>
      <c r="I404" s="67">
        <f t="shared" si="27"/>
        <v>1.3522729601122411E-3</v>
      </c>
    </row>
    <row r="405" spans="1:9" x14ac:dyDescent="0.3">
      <c r="A405" s="101">
        <v>43028</v>
      </c>
      <c r="B405" s="3">
        <f>'Raw data'!B405</f>
        <v>55.513817000000003</v>
      </c>
      <c r="C405" s="3">
        <f t="shared" si="24"/>
        <v>-7.978351617876657E-2</v>
      </c>
      <c r="D405" s="3">
        <f>'Raw data'!C405</f>
        <v>95.35</v>
      </c>
      <c r="E405" s="3">
        <f t="shared" si="25"/>
        <v>1.0498687664041398E-3</v>
      </c>
      <c r="F405" s="3">
        <f>'Raw data'!D405</f>
        <v>64.75</v>
      </c>
      <c r="G405" s="3">
        <f t="shared" si="26"/>
        <v>-1.1450381679389313E-2</v>
      </c>
      <c r="H405" s="62">
        <f>'Raw data'!E405</f>
        <v>1667.5046697795799</v>
      </c>
      <c r="I405" s="67">
        <f t="shared" si="27"/>
        <v>1.2476529465898896E-2</v>
      </c>
    </row>
    <row r="406" spans="1:9" x14ac:dyDescent="0.3">
      <c r="A406" s="101">
        <v>43031</v>
      </c>
      <c r="B406" s="3">
        <f>'Raw data'!B406</f>
        <v>52.740160000000003</v>
      </c>
      <c r="C406" s="3">
        <f t="shared" si="24"/>
        <v>-4.9963363174973179E-2</v>
      </c>
      <c r="D406" s="3">
        <f>'Raw data'!C406</f>
        <v>95.65</v>
      </c>
      <c r="E406" s="3">
        <f t="shared" si="25"/>
        <v>3.1463030938648283E-3</v>
      </c>
      <c r="F406" s="3">
        <f>'Raw data'!D406</f>
        <v>65</v>
      </c>
      <c r="G406" s="3">
        <f t="shared" si="26"/>
        <v>3.8610038610038611E-3</v>
      </c>
      <c r="H406" s="62">
        <f>'Raw data'!E406</f>
        <v>1661.5409012423299</v>
      </c>
      <c r="I406" s="67">
        <f t="shared" si="27"/>
        <v>-3.5764628701389399E-3</v>
      </c>
    </row>
    <row r="407" spans="1:9" x14ac:dyDescent="0.3">
      <c r="A407" s="101">
        <v>43032</v>
      </c>
      <c r="B407" s="3">
        <f>'Raw data'!B407</f>
        <v>51.394126999999997</v>
      </c>
      <c r="C407" s="3">
        <f t="shared" si="24"/>
        <v>-2.5521974146456999E-2</v>
      </c>
      <c r="D407" s="3">
        <f>'Raw data'!C407</f>
        <v>92.75</v>
      </c>
      <c r="E407" s="3">
        <f t="shared" si="25"/>
        <v>-3.0318870883429227E-2</v>
      </c>
      <c r="F407" s="3">
        <f>'Raw data'!D407</f>
        <v>65.25</v>
      </c>
      <c r="G407" s="3">
        <f t="shared" si="26"/>
        <v>3.8461538461538464E-3</v>
      </c>
      <c r="H407" s="62">
        <f>'Raw data'!E407</f>
        <v>1650.4653658510499</v>
      </c>
      <c r="I407" s="67">
        <f t="shared" si="27"/>
        <v>-6.6658216977980361E-3</v>
      </c>
    </row>
    <row r="408" spans="1:9" x14ac:dyDescent="0.3">
      <c r="A408" s="101">
        <v>43033</v>
      </c>
      <c r="B408" s="3">
        <f>'Raw data'!B408</f>
        <v>52.454639999999998</v>
      </c>
      <c r="C408" s="3">
        <f t="shared" si="24"/>
        <v>2.0634906396989686E-2</v>
      </c>
      <c r="D408" s="3">
        <f>'Raw data'!C408</f>
        <v>92.8</v>
      </c>
      <c r="E408" s="3">
        <f t="shared" si="25"/>
        <v>5.3908355795145185E-4</v>
      </c>
      <c r="F408" s="3">
        <f>'Raw data'!D408</f>
        <v>75.5</v>
      </c>
      <c r="G408" s="3">
        <f t="shared" si="26"/>
        <v>0.15708812260536398</v>
      </c>
      <c r="H408" s="62">
        <f>'Raw data'!E408</f>
        <v>1649.73805433129</v>
      </c>
      <c r="I408" s="67">
        <f t="shared" si="27"/>
        <v>-4.4067057377173026E-4</v>
      </c>
    </row>
    <row r="409" spans="1:9" x14ac:dyDescent="0.3">
      <c r="A409" s="101">
        <v>43034</v>
      </c>
      <c r="B409" s="3">
        <f>'Raw data'!B409</f>
        <v>52.413849999999996</v>
      </c>
      <c r="C409" s="3">
        <f t="shared" si="24"/>
        <v>-7.7762424830293787E-4</v>
      </c>
      <c r="D409" s="3">
        <f>'Raw data'!C409</f>
        <v>94.5</v>
      </c>
      <c r="E409" s="3">
        <f t="shared" si="25"/>
        <v>1.8318965517241409E-2</v>
      </c>
      <c r="F409" s="3">
        <f>'Raw data'!D409</f>
        <v>78.25</v>
      </c>
      <c r="G409" s="3">
        <f t="shared" si="26"/>
        <v>3.6423841059602648E-2</v>
      </c>
      <c r="H409" s="62">
        <f>'Raw data'!E409</f>
        <v>1658.7865060891399</v>
      </c>
      <c r="I409" s="67">
        <f t="shared" si="27"/>
        <v>5.484780892393076E-3</v>
      </c>
    </row>
    <row r="410" spans="1:9" x14ac:dyDescent="0.3">
      <c r="A410" s="101">
        <v>43035</v>
      </c>
      <c r="B410" s="3">
        <f>'Raw data'!B410</f>
        <v>54.453299999999999</v>
      </c>
      <c r="C410" s="3">
        <f t="shared" si="24"/>
        <v>3.8910516972136225E-2</v>
      </c>
      <c r="D410" s="3">
        <f>'Raw data'!C410</f>
        <v>105.8</v>
      </c>
      <c r="E410" s="3">
        <f t="shared" si="25"/>
        <v>0.11957671957671955</v>
      </c>
      <c r="F410" s="3">
        <f>'Raw data'!D410</f>
        <v>81</v>
      </c>
      <c r="G410" s="3">
        <f t="shared" si="26"/>
        <v>3.5143769968051117E-2</v>
      </c>
      <c r="H410" s="62">
        <f>'Raw data'!E410</f>
        <v>1665.0178720531801</v>
      </c>
      <c r="I410" s="67">
        <f t="shared" si="27"/>
        <v>3.7565810555884095E-3</v>
      </c>
    </row>
    <row r="411" spans="1:9" x14ac:dyDescent="0.3">
      <c r="A411" s="101">
        <v>43038</v>
      </c>
      <c r="B411" s="3">
        <f>'Raw data'!B411</f>
        <v>53.882249999999999</v>
      </c>
      <c r="C411" s="3">
        <f t="shared" si="24"/>
        <v>-1.0486967731983179E-2</v>
      </c>
      <c r="D411" s="3">
        <f>'Raw data'!C411</f>
        <v>105.2</v>
      </c>
      <c r="E411" s="3">
        <f t="shared" si="25"/>
        <v>-5.6710775047258445E-3</v>
      </c>
      <c r="F411" s="3">
        <f>'Raw data'!D411</f>
        <v>80</v>
      </c>
      <c r="G411" s="3">
        <f t="shared" si="26"/>
        <v>-1.2345679012345678E-2</v>
      </c>
      <c r="H411" s="62">
        <f>'Raw data'!E411</f>
        <v>1662.32128012523</v>
      </c>
      <c r="I411" s="67">
        <f t="shared" si="27"/>
        <v>-1.6195573472282455E-3</v>
      </c>
    </row>
    <row r="412" spans="1:9" x14ac:dyDescent="0.3">
      <c r="A412" s="101">
        <v>43039</v>
      </c>
      <c r="B412" s="3">
        <f>'Raw data'!B412</f>
        <v>53.596733</v>
      </c>
      <c r="C412" s="3">
        <f t="shared" si="24"/>
        <v>-5.2989064116661551E-3</v>
      </c>
      <c r="D412" s="3">
        <f>'Raw data'!C412</f>
        <v>106.9</v>
      </c>
      <c r="E412" s="3">
        <f t="shared" si="25"/>
        <v>1.6159695817490521E-2</v>
      </c>
      <c r="F412" s="3">
        <f>'Raw data'!D412</f>
        <v>81.25</v>
      </c>
      <c r="G412" s="3">
        <f t="shared" si="26"/>
        <v>1.5625E-2</v>
      </c>
      <c r="H412" s="62">
        <f>'Raw data'!E412</f>
        <v>1671.62859400754</v>
      </c>
      <c r="I412" s="67">
        <f t="shared" si="27"/>
        <v>5.5989861849141259E-3</v>
      </c>
    </row>
    <row r="413" spans="1:9" x14ac:dyDescent="0.3">
      <c r="A413" s="101">
        <v>43040</v>
      </c>
      <c r="B413" s="3">
        <f>'Raw data'!B413</f>
        <v>53.22963</v>
      </c>
      <c r="C413" s="3">
        <f t="shared" si="24"/>
        <v>-6.8493540455161735E-3</v>
      </c>
      <c r="D413" s="3">
        <f>'Raw data'!C413</f>
        <v>107.9</v>
      </c>
      <c r="E413" s="3">
        <f t="shared" si="25"/>
        <v>9.3545369504209538E-3</v>
      </c>
      <c r="F413" s="3">
        <f>'Raw data'!D413</f>
        <v>81.25</v>
      </c>
      <c r="G413" s="3">
        <f t="shared" si="26"/>
        <v>0</v>
      </c>
      <c r="H413" s="62">
        <f>'Raw data'!E413</f>
        <v>1672.02586145179</v>
      </c>
      <c r="I413" s="67">
        <f t="shared" si="27"/>
        <v>2.3765293658779526E-4</v>
      </c>
    </row>
    <row r="414" spans="1:9" x14ac:dyDescent="0.3">
      <c r="A414" s="101">
        <v>43041</v>
      </c>
      <c r="B414" s="3">
        <f>'Raw data'!B414</f>
        <v>53.351996999999997</v>
      </c>
      <c r="C414" s="3">
        <f t="shared" si="24"/>
        <v>2.2988512225239404E-3</v>
      </c>
      <c r="D414" s="3">
        <f>'Raw data'!C414</f>
        <v>108</v>
      </c>
      <c r="E414" s="3">
        <f t="shared" si="25"/>
        <v>9.2678405931412712E-4</v>
      </c>
      <c r="F414" s="3">
        <f>'Raw data'!D414</f>
        <v>80.75</v>
      </c>
      <c r="G414" s="3">
        <f t="shared" si="26"/>
        <v>-6.1538461538461538E-3</v>
      </c>
      <c r="H414" s="62">
        <f>'Raw data'!E414</f>
        <v>1672.7762450591599</v>
      </c>
      <c r="I414" s="67">
        <f t="shared" si="27"/>
        <v>4.4878708198831075E-4</v>
      </c>
    </row>
    <row r="415" spans="1:9" x14ac:dyDescent="0.3">
      <c r="A415" s="101">
        <v>43042</v>
      </c>
      <c r="B415" s="3">
        <f>'Raw data'!B415</f>
        <v>52.862533999999997</v>
      </c>
      <c r="C415" s="3">
        <f t="shared" si="24"/>
        <v>-9.1742207887738608E-3</v>
      </c>
      <c r="D415" s="3">
        <f>'Raw data'!C415</f>
        <v>111.2</v>
      </c>
      <c r="E415" s="3">
        <f t="shared" si="25"/>
        <v>2.9629629629629655E-2</v>
      </c>
      <c r="F415" s="3">
        <f>'Raw data'!D415</f>
        <v>83</v>
      </c>
      <c r="G415" s="3">
        <f t="shared" si="26"/>
        <v>2.7863777089783281E-2</v>
      </c>
      <c r="H415" s="62">
        <f>'Raw data'!E415</f>
        <v>1677.6544540502</v>
      </c>
      <c r="I415" s="67">
        <f t="shared" si="27"/>
        <v>2.9162352140333979E-3</v>
      </c>
    </row>
    <row r="416" spans="1:9" x14ac:dyDescent="0.3">
      <c r="A416" s="101">
        <v>43045</v>
      </c>
      <c r="B416" s="3">
        <f>'Raw data'!B416</f>
        <v>53.311207000000003</v>
      </c>
      <c r="C416" s="3">
        <f t="shared" si="24"/>
        <v>8.4875424246595253E-3</v>
      </c>
      <c r="D416" s="3">
        <f>'Raw data'!C416</f>
        <v>109.3</v>
      </c>
      <c r="E416" s="3">
        <f t="shared" si="25"/>
        <v>-1.7086330935251848E-2</v>
      </c>
      <c r="F416" s="3">
        <f>'Raw data'!D416</f>
        <v>82.25</v>
      </c>
      <c r="G416" s="3">
        <f t="shared" si="26"/>
        <v>-9.0361445783132526E-3</v>
      </c>
      <c r="H416" s="62">
        <f>'Raw data'!E416</f>
        <v>1676.14145483836</v>
      </c>
      <c r="I416" s="67">
        <f t="shared" si="27"/>
        <v>-9.0185389976303414E-4</v>
      </c>
    </row>
    <row r="417" spans="1:9" x14ac:dyDescent="0.3">
      <c r="A417" s="101">
        <v>43046</v>
      </c>
      <c r="B417" s="3">
        <f>'Raw data'!B417</f>
        <v>52.903315999999997</v>
      </c>
      <c r="C417" s="3">
        <f t="shared" si="24"/>
        <v>-7.6511304649321933E-3</v>
      </c>
      <c r="D417" s="3">
        <f>'Raw data'!C417</f>
        <v>108.3</v>
      </c>
      <c r="E417" s="3">
        <f t="shared" si="25"/>
        <v>-9.1491308325709064E-3</v>
      </c>
      <c r="F417" s="3">
        <f>'Raw data'!D417</f>
        <v>81</v>
      </c>
      <c r="G417" s="3">
        <f t="shared" si="26"/>
        <v>-1.5197568389057751E-2</v>
      </c>
      <c r="H417" s="62">
        <f>'Raw data'!E417</f>
        <v>1670.23607272001</v>
      </c>
      <c r="I417" s="67">
        <f t="shared" si="27"/>
        <v>-3.5232003249507675E-3</v>
      </c>
    </row>
    <row r="418" spans="1:9" x14ac:dyDescent="0.3">
      <c r="A418" s="101">
        <v>43047</v>
      </c>
      <c r="B418" s="3">
        <f>'Raw data'!B418</f>
        <v>51.965170000000001</v>
      </c>
      <c r="C418" s="3">
        <f t="shared" si="24"/>
        <v>-1.7733217328002582E-2</v>
      </c>
      <c r="D418" s="3">
        <f>'Raw data'!C418</f>
        <v>106.7</v>
      </c>
      <c r="E418" s="3">
        <f t="shared" si="25"/>
        <v>-1.477377654662968E-2</v>
      </c>
      <c r="F418" s="3">
        <f>'Raw data'!D418</f>
        <v>80.75</v>
      </c>
      <c r="G418" s="3">
        <f t="shared" si="26"/>
        <v>-3.0864197530864196E-3</v>
      </c>
      <c r="H418" s="62">
        <f>'Raw data'!E418</f>
        <v>1662.98789736038</v>
      </c>
      <c r="I418" s="67">
        <f t="shared" si="27"/>
        <v>-4.3396113148402322E-3</v>
      </c>
    </row>
    <row r="419" spans="1:9" x14ac:dyDescent="0.3">
      <c r="A419" s="101">
        <v>43048</v>
      </c>
      <c r="B419" s="3">
        <f>'Raw data'!B419</f>
        <v>50.415188000000001</v>
      </c>
      <c r="C419" s="3">
        <f t="shared" si="24"/>
        <v>-2.9827324725388179E-2</v>
      </c>
      <c r="D419" s="3">
        <f>'Raw data'!C419</f>
        <v>105.9</v>
      </c>
      <c r="E419" s="3">
        <f t="shared" si="25"/>
        <v>-7.497656982193038E-3</v>
      </c>
      <c r="F419" s="3">
        <f>'Raw data'!D419</f>
        <v>78.5</v>
      </c>
      <c r="G419" s="3">
        <f t="shared" si="26"/>
        <v>-2.7863777089783281E-2</v>
      </c>
      <c r="H419" s="62">
        <f>'Raw data'!E419</f>
        <v>1643.25544337258</v>
      </c>
      <c r="I419" s="67">
        <f t="shared" si="27"/>
        <v>-1.1865663014818593E-2</v>
      </c>
    </row>
    <row r="420" spans="1:9" x14ac:dyDescent="0.3">
      <c r="A420" s="101">
        <v>43049</v>
      </c>
      <c r="B420" s="3">
        <f>'Raw data'!B420</f>
        <v>49.762569999999997</v>
      </c>
      <c r="C420" s="3">
        <f t="shared" si="24"/>
        <v>-1.2944868915296E-2</v>
      </c>
      <c r="D420" s="3">
        <f>'Raw data'!C420</f>
        <v>106.1</v>
      </c>
      <c r="E420" s="3">
        <f t="shared" si="25"/>
        <v>1.888574126534359E-3</v>
      </c>
      <c r="F420" s="3">
        <f>'Raw data'!D420</f>
        <v>80</v>
      </c>
      <c r="G420" s="3">
        <f t="shared" si="26"/>
        <v>1.9108280254777069E-2</v>
      </c>
      <c r="H420" s="62">
        <f>'Raw data'!E420</f>
        <v>1634.6812900883799</v>
      </c>
      <c r="I420" s="67">
        <f t="shared" si="27"/>
        <v>-5.2177848056311127E-3</v>
      </c>
    </row>
    <row r="421" spans="1:9" x14ac:dyDescent="0.3">
      <c r="A421" s="101">
        <v>43052</v>
      </c>
      <c r="B421" s="3">
        <f>'Raw data'!B421</f>
        <v>49.558619999999998</v>
      </c>
      <c r="C421" s="3">
        <f t="shared" si="24"/>
        <v>-4.0984619564463608E-3</v>
      </c>
      <c r="D421" s="3">
        <f>'Raw data'!C421</f>
        <v>104.9</v>
      </c>
      <c r="E421" s="3">
        <f t="shared" si="25"/>
        <v>-1.1310084825636085E-2</v>
      </c>
      <c r="F421" s="3">
        <f>'Raw data'!D421</f>
        <v>77.75</v>
      </c>
      <c r="G421" s="3">
        <f t="shared" si="26"/>
        <v>-2.8125000000000001E-2</v>
      </c>
      <c r="H421" s="62">
        <f>'Raw data'!E421</f>
        <v>1630.5119365108001</v>
      </c>
      <c r="I421" s="67">
        <f t="shared" si="27"/>
        <v>-2.5505605299699875E-3</v>
      </c>
    </row>
    <row r="422" spans="1:9" x14ac:dyDescent="0.3">
      <c r="A422" s="101">
        <v>43053</v>
      </c>
      <c r="B422" s="3">
        <f>'Raw data'!B422</f>
        <v>48.987575999999997</v>
      </c>
      <c r="C422" s="3">
        <f t="shared" si="24"/>
        <v>-1.1522596876184215E-2</v>
      </c>
      <c r="D422" s="3">
        <f>'Raw data'!C422</f>
        <v>106.7</v>
      </c>
      <c r="E422" s="3">
        <f t="shared" si="25"/>
        <v>1.7159199237368895E-2</v>
      </c>
      <c r="F422" s="3">
        <f>'Raw data'!D422</f>
        <v>78.5</v>
      </c>
      <c r="G422" s="3">
        <f t="shared" si="26"/>
        <v>9.6463022508038593E-3</v>
      </c>
      <c r="H422" s="62">
        <f>'Raw data'!E422</f>
        <v>1628.48482222393</v>
      </c>
      <c r="I422" s="67">
        <f t="shared" si="27"/>
        <v>-1.2432379312769578E-3</v>
      </c>
    </row>
    <row r="423" spans="1:9" x14ac:dyDescent="0.3">
      <c r="A423" s="101">
        <v>43054</v>
      </c>
      <c r="B423" s="3">
        <f>'Raw data'!B423</f>
        <v>48.620475999999996</v>
      </c>
      <c r="C423" s="3">
        <f t="shared" si="24"/>
        <v>-7.4937367793009527E-3</v>
      </c>
      <c r="D423" s="3">
        <f>'Raw data'!C423</f>
        <v>106.9</v>
      </c>
      <c r="E423" s="3">
        <f t="shared" si="25"/>
        <v>1.8744142455482927E-3</v>
      </c>
      <c r="F423" s="3">
        <f>'Raw data'!D423</f>
        <v>77.25</v>
      </c>
      <c r="G423" s="3">
        <f t="shared" si="26"/>
        <v>-1.5923566878980892E-2</v>
      </c>
      <c r="H423" s="62">
        <f>'Raw data'!E423</f>
        <v>1626.9998831605999</v>
      </c>
      <c r="I423" s="67">
        <f t="shared" si="27"/>
        <v>-9.118531797565083E-4</v>
      </c>
    </row>
    <row r="424" spans="1:9" x14ac:dyDescent="0.3">
      <c r="A424" s="101">
        <v>43055</v>
      </c>
      <c r="B424" s="3">
        <f>'Raw data'!B424</f>
        <v>50.088880000000003</v>
      </c>
      <c r="C424" s="3">
        <f t="shared" si="24"/>
        <v>3.0201349735860399E-2</v>
      </c>
      <c r="D424" s="3">
        <f>'Raw data'!C424</f>
        <v>108.9</v>
      </c>
      <c r="E424" s="3">
        <f t="shared" si="25"/>
        <v>1.8709073900841908E-2</v>
      </c>
      <c r="F424" s="3">
        <f>'Raw data'!D424</f>
        <v>79</v>
      </c>
      <c r="G424" s="3">
        <f t="shared" si="26"/>
        <v>2.2653721682847898E-2</v>
      </c>
      <c r="H424" s="62">
        <f>'Raw data'!E424</f>
        <v>1633.6581937876199</v>
      </c>
      <c r="I424" s="67">
        <f t="shared" si="27"/>
        <v>4.0923854364916168E-3</v>
      </c>
    </row>
    <row r="425" spans="1:9" x14ac:dyDescent="0.3">
      <c r="A425" s="101">
        <v>43056</v>
      </c>
      <c r="B425" s="3">
        <f>'Raw data'!B425</f>
        <v>49.069153</v>
      </c>
      <c r="C425" s="3">
        <f t="shared" si="24"/>
        <v>-2.035835099527087E-2</v>
      </c>
      <c r="D425" s="3">
        <f>'Raw data'!C425</f>
        <v>110.2</v>
      </c>
      <c r="E425" s="3">
        <f t="shared" si="25"/>
        <v>1.193755739210282E-2</v>
      </c>
      <c r="F425" s="3">
        <f>'Raw data'!D425</f>
        <v>80.25</v>
      </c>
      <c r="G425" s="3">
        <f t="shared" si="26"/>
        <v>1.5822784810126583E-2</v>
      </c>
      <c r="H425" s="62">
        <f>'Raw data'!E425</f>
        <v>1617.6990467170499</v>
      </c>
      <c r="I425" s="67">
        <f t="shared" si="27"/>
        <v>-9.7689633800133423E-3</v>
      </c>
    </row>
    <row r="426" spans="1:9" x14ac:dyDescent="0.3">
      <c r="A426" s="101">
        <v>43059</v>
      </c>
      <c r="B426" s="3">
        <f>'Raw data'!B426</f>
        <v>49.191519999999997</v>
      </c>
      <c r="C426" s="3">
        <f t="shared" si="24"/>
        <v>2.4937662975351746E-3</v>
      </c>
      <c r="D426" s="3">
        <f>'Raw data'!C426</f>
        <v>108.5</v>
      </c>
      <c r="E426" s="3">
        <f t="shared" si="25"/>
        <v>-1.5426497277676976E-2</v>
      </c>
      <c r="F426" s="3">
        <f>'Raw data'!D426</f>
        <v>78.5</v>
      </c>
      <c r="G426" s="3">
        <f t="shared" si="26"/>
        <v>-2.1806853582554516E-2</v>
      </c>
      <c r="H426" s="62">
        <f>'Raw data'!E426</f>
        <v>1623.54170724702</v>
      </c>
      <c r="I426" s="67">
        <f t="shared" si="27"/>
        <v>3.6117104363924519E-3</v>
      </c>
    </row>
    <row r="427" spans="1:9" x14ac:dyDescent="0.3">
      <c r="A427" s="101">
        <v>43060</v>
      </c>
      <c r="B427" s="3">
        <f>'Raw data'!B427</f>
        <v>49.028362000000001</v>
      </c>
      <c r="C427" s="3">
        <f t="shared" si="24"/>
        <v>-3.3167911867735679E-3</v>
      </c>
      <c r="D427" s="3">
        <f>'Raw data'!C427</f>
        <v>110.3</v>
      </c>
      <c r="E427" s="3">
        <f t="shared" si="25"/>
        <v>1.6589861751152048E-2</v>
      </c>
      <c r="F427" s="3">
        <f>'Raw data'!D427</f>
        <v>78.5</v>
      </c>
      <c r="G427" s="3">
        <f t="shared" si="26"/>
        <v>0</v>
      </c>
      <c r="H427" s="62">
        <f>'Raw data'!E427</f>
        <v>1636.6458221431601</v>
      </c>
      <c r="I427" s="67">
        <f t="shared" si="27"/>
        <v>8.0713139906706081E-3</v>
      </c>
    </row>
    <row r="428" spans="1:9" x14ac:dyDescent="0.3">
      <c r="A428" s="101">
        <v>43061</v>
      </c>
      <c r="B428" s="3">
        <f>'Raw data'!B428</f>
        <v>48.987575999999997</v>
      </c>
      <c r="C428" s="3">
        <f t="shared" si="24"/>
        <v>-8.3188583783411338E-4</v>
      </c>
      <c r="D428" s="3">
        <f>'Raw data'!C428</f>
        <v>109.3</v>
      </c>
      <c r="E428" s="3">
        <f t="shared" si="25"/>
        <v>-9.0661831368993653E-3</v>
      </c>
      <c r="F428" s="3">
        <f>'Raw data'!D428</f>
        <v>80</v>
      </c>
      <c r="G428" s="3">
        <f t="shared" si="26"/>
        <v>1.9108280254777069E-2</v>
      </c>
      <c r="H428" s="62">
        <f>'Raw data'!E428</f>
        <v>1617.5168072313099</v>
      </c>
      <c r="I428" s="67">
        <f t="shared" si="27"/>
        <v>-1.1687938008970713E-2</v>
      </c>
    </row>
    <row r="429" spans="1:9" x14ac:dyDescent="0.3">
      <c r="A429" s="101">
        <v>43062</v>
      </c>
      <c r="B429" s="3">
        <f>'Raw data'!B429</f>
        <v>48.987575999999997</v>
      </c>
      <c r="C429" s="3">
        <f t="shared" si="24"/>
        <v>0</v>
      </c>
      <c r="D429" s="3">
        <f>'Raw data'!C429</f>
        <v>109.1</v>
      </c>
      <c r="E429" s="3">
        <f t="shared" si="25"/>
        <v>-1.8298261665142073E-3</v>
      </c>
      <c r="F429" s="3">
        <f>'Raw data'!D429</f>
        <v>81</v>
      </c>
      <c r="G429" s="3">
        <f t="shared" si="26"/>
        <v>1.2500000000000001E-2</v>
      </c>
      <c r="H429" s="62">
        <f>'Raw data'!E429</f>
        <v>1612.5730672890199</v>
      </c>
      <c r="I429" s="67">
        <f t="shared" si="27"/>
        <v>-3.0563762430092785E-3</v>
      </c>
    </row>
    <row r="430" spans="1:9" x14ac:dyDescent="0.3">
      <c r="A430" s="101">
        <v>43063</v>
      </c>
      <c r="B430" s="3">
        <f>'Raw data'!B430</f>
        <v>48.783630000000002</v>
      </c>
      <c r="C430" s="3">
        <f t="shared" si="24"/>
        <v>-4.1632188536945541E-3</v>
      </c>
      <c r="D430" s="3">
        <f>'Raw data'!C430</f>
        <v>110.9</v>
      </c>
      <c r="E430" s="3">
        <f t="shared" si="25"/>
        <v>1.6498625114573891E-2</v>
      </c>
      <c r="F430" s="3">
        <f>'Raw data'!D430</f>
        <v>81.5</v>
      </c>
      <c r="G430" s="3">
        <f t="shared" si="26"/>
        <v>6.1728395061728392E-3</v>
      </c>
      <c r="H430" s="62">
        <f>'Raw data'!E430</f>
        <v>1614.62162818161</v>
      </c>
      <c r="I430" s="67">
        <f t="shared" si="27"/>
        <v>1.2703677955095982E-3</v>
      </c>
    </row>
    <row r="431" spans="1:9" x14ac:dyDescent="0.3">
      <c r="A431" s="101">
        <v>43066</v>
      </c>
      <c r="B431" s="3">
        <f>'Raw data'!B431</f>
        <v>48.742840000000001</v>
      </c>
      <c r="C431" s="3">
        <f t="shared" si="24"/>
        <v>-8.3614113996849382E-4</v>
      </c>
      <c r="D431" s="3">
        <f>'Raw data'!C431</f>
        <v>111.5</v>
      </c>
      <c r="E431" s="3">
        <f t="shared" si="25"/>
        <v>5.4102795311090556E-3</v>
      </c>
      <c r="F431" s="3">
        <f>'Raw data'!D431</f>
        <v>82.75</v>
      </c>
      <c r="G431" s="3">
        <f t="shared" si="26"/>
        <v>1.5337423312883436E-2</v>
      </c>
      <c r="H431" s="62">
        <f>'Raw data'!E431</f>
        <v>1608.74383927646</v>
      </c>
      <c r="I431" s="67">
        <f t="shared" si="27"/>
        <v>-3.6403506571193599E-3</v>
      </c>
    </row>
    <row r="432" spans="1:9" x14ac:dyDescent="0.3">
      <c r="A432" s="101">
        <v>43067</v>
      </c>
      <c r="B432" s="3">
        <f>'Raw data'!B432</f>
        <v>48.824416999999997</v>
      </c>
      <c r="C432" s="3">
        <f t="shared" si="24"/>
        <v>1.6736201665720706E-3</v>
      </c>
      <c r="D432" s="3">
        <f>'Raw data'!C432</f>
        <v>112.3</v>
      </c>
      <c r="E432" s="3">
        <f t="shared" si="25"/>
        <v>7.1748878923766565E-3</v>
      </c>
      <c r="F432" s="3">
        <f>'Raw data'!D432</f>
        <v>83.25</v>
      </c>
      <c r="G432" s="3">
        <f t="shared" si="26"/>
        <v>6.0422960725075529E-3</v>
      </c>
      <c r="H432" s="62">
        <f>'Raw data'!E432</f>
        <v>1620.80882471371</v>
      </c>
      <c r="I432" s="67">
        <f t="shared" si="27"/>
        <v>7.4996311673064739E-3</v>
      </c>
    </row>
    <row r="433" spans="1:9" x14ac:dyDescent="0.3">
      <c r="A433" s="101">
        <v>43068</v>
      </c>
      <c r="B433" s="3">
        <f>'Raw data'!B433</f>
        <v>48.824416999999997</v>
      </c>
      <c r="C433" s="3">
        <f t="shared" si="24"/>
        <v>0</v>
      </c>
      <c r="D433" s="3">
        <f>'Raw data'!C433</f>
        <v>111.4</v>
      </c>
      <c r="E433" s="3">
        <f t="shared" si="25"/>
        <v>-8.0142475512020618E-3</v>
      </c>
      <c r="F433" s="3">
        <f>'Raw data'!D433</f>
        <v>84.25</v>
      </c>
      <c r="G433" s="3">
        <f t="shared" si="26"/>
        <v>1.2012012012012012E-2</v>
      </c>
      <c r="H433" s="62">
        <f>'Raw data'!E433</f>
        <v>1613.55856942692</v>
      </c>
      <c r="I433" s="67">
        <f t="shared" si="27"/>
        <v>-4.4732328552509089E-3</v>
      </c>
    </row>
    <row r="434" spans="1:9" x14ac:dyDescent="0.3">
      <c r="A434" s="101">
        <v>43069</v>
      </c>
      <c r="B434" s="3">
        <f>'Raw data'!B434</f>
        <v>48.090218</v>
      </c>
      <c r="C434" s="3">
        <f t="shared" si="24"/>
        <v>-1.5037537468189262E-2</v>
      </c>
      <c r="D434" s="3">
        <f>'Raw data'!C434</f>
        <v>111.3</v>
      </c>
      <c r="E434" s="3">
        <f t="shared" si="25"/>
        <v>-8.9766606822269765E-4</v>
      </c>
      <c r="F434" s="3">
        <f>'Raw data'!D434</f>
        <v>85.25</v>
      </c>
      <c r="G434" s="3">
        <f t="shared" si="26"/>
        <v>1.1869436201780416E-2</v>
      </c>
      <c r="H434" s="62">
        <f>'Raw data'!E434</f>
        <v>1610.10557669272</v>
      </c>
      <c r="I434" s="67">
        <f t="shared" si="27"/>
        <v>-2.1399859909804423E-3</v>
      </c>
    </row>
    <row r="435" spans="1:9" x14ac:dyDescent="0.3">
      <c r="A435" s="101">
        <v>43070</v>
      </c>
      <c r="B435" s="3">
        <f>'Raw data'!B435</f>
        <v>47.886276000000002</v>
      </c>
      <c r="C435" s="3">
        <f t="shared" si="24"/>
        <v>-4.2408208671459516E-3</v>
      </c>
      <c r="D435" s="3">
        <f>'Raw data'!C435</f>
        <v>110.3</v>
      </c>
      <c r="E435" s="3">
        <f t="shared" si="25"/>
        <v>-8.9847259658580418E-3</v>
      </c>
      <c r="F435" s="3">
        <f>'Raw data'!D435</f>
        <v>83.5</v>
      </c>
      <c r="G435" s="3">
        <f t="shared" si="26"/>
        <v>-2.0527859237536656E-2</v>
      </c>
      <c r="H435" s="62">
        <f>'Raw data'!E435</f>
        <v>1592.1994289858801</v>
      </c>
      <c r="I435" s="67">
        <f t="shared" si="27"/>
        <v>-1.1121101601064243E-2</v>
      </c>
    </row>
    <row r="436" spans="1:9" x14ac:dyDescent="0.3">
      <c r="A436" s="101">
        <v>43073</v>
      </c>
      <c r="B436" s="3">
        <f>'Raw data'!B436</f>
        <v>48.37574</v>
      </c>
      <c r="C436" s="3">
        <f t="shared" si="24"/>
        <v>1.022138367995035E-2</v>
      </c>
      <c r="D436" s="3">
        <f>'Raw data'!C436</f>
        <v>112.4</v>
      </c>
      <c r="E436" s="3">
        <f t="shared" si="25"/>
        <v>1.9038984587488744E-2</v>
      </c>
      <c r="F436" s="3">
        <f>'Raw data'!D436</f>
        <v>86.5</v>
      </c>
      <c r="G436" s="3">
        <f t="shared" si="26"/>
        <v>3.5928143712574849E-2</v>
      </c>
      <c r="H436" s="62">
        <f>'Raw data'!E436</f>
        <v>1616.79751555904</v>
      </c>
      <c r="I436" s="67">
        <f t="shared" si="27"/>
        <v>1.544912410176353E-2</v>
      </c>
    </row>
    <row r="437" spans="1:9" x14ac:dyDescent="0.3">
      <c r="A437" s="101">
        <v>43074</v>
      </c>
      <c r="B437" s="3">
        <f>'Raw data'!B437</f>
        <v>47.68233</v>
      </c>
      <c r="C437" s="3">
        <f t="shared" si="24"/>
        <v>-1.4333837580572412E-2</v>
      </c>
      <c r="D437" s="3">
        <f>'Raw data'!C437</f>
        <v>110.5</v>
      </c>
      <c r="E437" s="3">
        <f t="shared" si="25"/>
        <v>-1.6903914590747381E-2</v>
      </c>
      <c r="F437" s="3">
        <f>'Raw data'!D437</f>
        <v>84.25</v>
      </c>
      <c r="G437" s="3">
        <f t="shared" si="26"/>
        <v>-2.6011560693641619E-2</v>
      </c>
      <c r="H437" s="62">
        <f>'Raw data'!E437</f>
        <v>1613.3611790842799</v>
      </c>
      <c r="I437" s="67">
        <f t="shared" si="27"/>
        <v>-2.1253969292326013E-3</v>
      </c>
    </row>
    <row r="438" spans="1:9" x14ac:dyDescent="0.3">
      <c r="A438" s="101">
        <v>43075</v>
      </c>
      <c r="B438" s="3">
        <f>'Raw data'!B438</f>
        <v>47.356014000000002</v>
      </c>
      <c r="C438" s="3">
        <f t="shared" si="24"/>
        <v>-6.843541412510641E-3</v>
      </c>
      <c r="D438" s="3">
        <f>'Raw data'!C438</f>
        <v>110</v>
      </c>
      <c r="E438" s="3">
        <f t="shared" si="25"/>
        <v>-4.5248868778280547E-3</v>
      </c>
      <c r="F438" s="3">
        <f>'Raw data'!D438</f>
        <v>85</v>
      </c>
      <c r="G438" s="3">
        <f t="shared" si="26"/>
        <v>8.9020771513353119E-3</v>
      </c>
      <c r="H438" s="62">
        <f>'Raw data'!E438</f>
        <v>1595.440369361</v>
      </c>
      <c r="I438" s="67">
        <f t="shared" si="27"/>
        <v>-1.1107748194022824E-2</v>
      </c>
    </row>
    <row r="439" spans="1:9" x14ac:dyDescent="0.3">
      <c r="A439" s="101">
        <v>43076</v>
      </c>
      <c r="B439" s="3">
        <f>'Raw data'!B439</f>
        <v>48.334952999999999</v>
      </c>
      <c r="C439" s="3">
        <f t="shared" si="24"/>
        <v>2.0671904523045306E-2</v>
      </c>
      <c r="D439" s="3">
        <f>'Raw data'!C439</f>
        <v>112.1</v>
      </c>
      <c r="E439" s="3">
        <f t="shared" si="25"/>
        <v>1.909090909090904E-2</v>
      </c>
      <c r="F439" s="3">
        <f>'Raw data'!D439</f>
        <v>84.25</v>
      </c>
      <c r="G439" s="3">
        <f t="shared" si="26"/>
        <v>-8.8235294117647058E-3</v>
      </c>
      <c r="H439" s="62">
        <f>'Raw data'!E439</f>
        <v>1599.2865074408301</v>
      </c>
      <c r="I439" s="67">
        <f t="shared" si="27"/>
        <v>2.4107062562109664E-3</v>
      </c>
    </row>
    <row r="440" spans="1:9" x14ac:dyDescent="0.3">
      <c r="A440" s="101">
        <v>43077</v>
      </c>
      <c r="B440" s="3">
        <f>'Raw data'!B440</f>
        <v>48.294162999999998</v>
      </c>
      <c r="C440" s="3">
        <f t="shared" si="24"/>
        <v>-8.4390275501046246E-4</v>
      </c>
      <c r="D440" s="3">
        <f>'Raw data'!C440</f>
        <v>113.5</v>
      </c>
      <c r="E440" s="3">
        <f t="shared" si="25"/>
        <v>1.2488849241748491E-2</v>
      </c>
      <c r="F440" s="3">
        <f>'Raw data'!D440</f>
        <v>84.25</v>
      </c>
      <c r="G440" s="3">
        <f t="shared" si="26"/>
        <v>0</v>
      </c>
      <c r="H440" s="62">
        <f>'Raw data'!E440</f>
        <v>1610.82440470503</v>
      </c>
      <c r="I440" s="67">
        <f t="shared" si="27"/>
        <v>7.2144029293805759E-3</v>
      </c>
    </row>
    <row r="441" spans="1:9" x14ac:dyDescent="0.3">
      <c r="A441" s="101">
        <v>43080</v>
      </c>
      <c r="B441" s="3">
        <f>'Raw data'!B441</f>
        <v>48.294162999999998</v>
      </c>
      <c r="C441" s="3">
        <f t="shared" si="24"/>
        <v>0</v>
      </c>
      <c r="D441" s="3">
        <f>'Raw data'!C441</f>
        <v>114.3</v>
      </c>
      <c r="E441" s="3">
        <f t="shared" si="25"/>
        <v>7.0484581497797108E-3</v>
      </c>
      <c r="F441" s="3">
        <f>'Raw data'!D441</f>
        <v>84.25</v>
      </c>
      <c r="G441" s="3">
        <f t="shared" si="26"/>
        <v>0</v>
      </c>
      <c r="H441" s="62">
        <f>'Raw data'!E441</f>
        <v>1619.47324310006</v>
      </c>
      <c r="I441" s="67">
        <f t="shared" si="27"/>
        <v>5.3692000007994354E-3</v>
      </c>
    </row>
    <row r="442" spans="1:9" x14ac:dyDescent="0.3">
      <c r="A442" s="101">
        <v>43081</v>
      </c>
      <c r="B442" s="3">
        <f>'Raw data'!B442</f>
        <v>48.294162999999998</v>
      </c>
      <c r="C442" s="3">
        <f t="shared" si="24"/>
        <v>0</v>
      </c>
      <c r="D442" s="3">
        <f>'Raw data'!C442</f>
        <v>114</v>
      </c>
      <c r="E442" s="3">
        <f t="shared" si="25"/>
        <v>-2.6246719160104739E-3</v>
      </c>
      <c r="F442" s="3">
        <f>'Raw data'!D442</f>
        <v>85.25</v>
      </c>
      <c r="G442" s="3">
        <f t="shared" si="26"/>
        <v>1.1869436201780416E-2</v>
      </c>
      <c r="H442" s="62">
        <f>'Raw data'!E442</f>
        <v>1623.75231780223</v>
      </c>
      <c r="I442" s="67">
        <f t="shared" si="27"/>
        <v>2.6422632917224307E-3</v>
      </c>
    </row>
    <row r="443" spans="1:9" x14ac:dyDescent="0.3">
      <c r="A443" s="101">
        <v>43082</v>
      </c>
      <c r="B443" s="3">
        <f>'Raw data'!B443</f>
        <v>48.008636000000003</v>
      </c>
      <c r="C443" s="3">
        <f t="shared" si="24"/>
        <v>-5.9122465793639443E-3</v>
      </c>
      <c r="D443" s="3">
        <f>'Raw data'!C443</f>
        <v>113.9</v>
      </c>
      <c r="E443" s="3">
        <f t="shared" si="25"/>
        <v>-8.7719298245609049E-4</v>
      </c>
      <c r="F443" s="3">
        <f>'Raw data'!D443</f>
        <v>87.5</v>
      </c>
      <c r="G443" s="3">
        <f t="shared" si="26"/>
        <v>2.6392961876832845E-2</v>
      </c>
      <c r="H443" s="62">
        <f>'Raw data'!E443</f>
        <v>1619.82105431932</v>
      </c>
      <c r="I443" s="67">
        <f t="shared" si="27"/>
        <v>-2.4210979961716344E-3</v>
      </c>
    </row>
    <row r="444" spans="1:9" x14ac:dyDescent="0.3">
      <c r="A444" s="101">
        <v>43083</v>
      </c>
      <c r="B444" s="3">
        <f>'Raw data'!B444</f>
        <v>48.865208000000003</v>
      </c>
      <c r="C444" s="3">
        <f t="shared" si="24"/>
        <v>1.784203991965112E-2</v>
      </c>
      <c r="D444" s="3">
        <f>'Raw data'!C444</f>
        <v>114.7</v>
      </c>
      <c r="E444" s="3">
        <f t="shared" si="25"/>
        <v>7.0237050043897905E-3</v>
      </c>
      <c r="F444" s="3">
        <f>'Raw data'!D444</f>
        <v>87</v>
      </c>
      <c r="G444" s="3">
        <f t="shared" si="26"/>
        <v>-5.7142857142857143E-3</v>
      </c>
      <c r="H444" s="62">
        <f>'Raw data'!E444</f>
        <v>1609.5980101443499</v>
      </c>
      <c r="I444" s="67">
        <f t="shared" si="27"/>
        <v>-6.3112182346993558E-3</v>
      </c>
    </row>
    <row r="445" spans="1:9" x14ac:dyDescent="0.3">
      <c r="A445" s="101">
        <v>43084</v>
      </c>
      <c r="B445" s="3">
        <f>'Raw data'!B445</f>
        <v>48.905994</v>
      </c>
      <c r="C445" s="3">
        <f t="shared" si="24"/>
        <v>8.3466338667784038E-4</v>
      </c>
      <c r="D445" s="3">
        <f>'Raw data'!C445</f>
        <v>117.2</v>
      </c>
      <c r="E445" s="3">
        <f t="shared" si="25"/>
        <v>2.1795989537925022E-2</v>
      </c>
      <c r="F445" s="3">
        <f>'Raw data'!D445</f>
        <v>86.25</v>
      </c>
      <c r="G445" s="3">
        <f t="shared" si="26"/>
        <v>-8.6206896551724137E-3</v>
      </c>
      <c r="H445" s="62">
        <f>'Raw data'!E445</f>
        <v>1594.35043223552</v>
      </c>
      <c r="I445" s="67">
        <f t="shared" si="27"/>
        <v>-9.4729105110303528E-3</v>
      </c>
    </row>
    <row r="446" spans="1:9" x14ac:dyDescent="0.3">
      <c r="A446" s="101">
        <v>43087</v>
      </c>
      <c r="B446" s="3">
        <f>'Raw data'!B446</f>
        <v>50.170456000000001</v>
      </c>
      <c r="C446" s="3">
        <f t="shared" si="24"/>
        <v>2.5854949395364538E-2</v>
      </c>
      <c r="D446" s="3">
        <f>'Raw data'!C446</f>
        <v>117</v>
      </c>
      <c r="E446" s="3">
        <f t="shared" si="25"/>
        <v>-1.7064846416382496E-3</v>
      </c>
      <c r="F446" s="3">
        <f>'Raw data'!D446</f>
        <v>87.5</v>
      </c>
      <c r="G446" s="3">
        <f t="shared" si="26"/>
        <v>1.4492753623188406E-2</v>
      </c>
      <c r="H446" s="62">
        <f>'Raw data'!E446</f>
        <v>1615.63075603722</v>
      </c>
      <c r="I446" s="67">
        <f t="shared" si="27"/>
        <v>1.334733153480051E-2</v>
      </c>
    </row>
    <row r="447" spans="1:9" x14ac:dyDescent="0.3">
      <c r="A447" s="101">
        <v>43088</v>
      </c>
      <c r="B447" s="3">
        <f>'Raw data'!B447</f>
        <v>50.211243000000003</v>
      </c>
      <c r="C447" s="3">
        <f t="shared" si="24"/>
        <v>8.1296849285168314E-4</v>
      </c>
      <c r="D447" s="3">
        <f>'Raw data'!C447</f>
        <v>116.8</v>
      </c>
      <c r="E447" s="3">
        <f t="shared" si="25"/>
        <v>-1.7094017094017337E-3</v>
      </c>
      <c r="F447" s="3">
        <f>'Raw data'!D447</f>
        <v>86</v>
      </c>
      <c r="G447" s="3">
        <f t="shared" si="26"/>
        <v>-1.7142857142857144E-2</v>
      </c>
      <c r="H447" s="62">
        <f>'Raw data'!E447</f>
        <v>1611.43420065026</v>
      </c>
      <c r="I447" s="67">
        <f t="shared" si="27"/>
        <v>-2.5974718364814874E-3</v>
      </c>
    </row>
    <row r="448" spans="1:9" x14ac:dyDescent="0.3">
      <c r="A448" s="101">
        <v>43089</v>
      </c>
      <c r="B448" s="3">
        <f>'Raw data'!B448</f>
        <v>49.721780000000003</v>
      </c>
      <c r="C448" s="3">
        <f t="shared" si="24"/>
        <v>-9.7480757447092198E-3</v>
      </c>
      <c r="D448" s="3">
        <f>'Raw data'!C448</f>
        <v>116.5</v>
      </c>
      <c r="E448" s="3">
        <f t="shared" si="25"/>
        <v>-2.5684931506849071E-3</v>
      </c>
      <c r="F448" s="3">
        <f>'Raw data'!D448</f>
        <v>86</v>
      </c>
      <c r="G448" s="3">
        <f t="shared" si="26"/>
        <v>0</v>
      </c>
      <c r="H448" s="62">
        <f>'Raw data'!E448</f>
        <v>1600.2886268032801</v>
      </c>
      <c r="I448" s="67">
        <f t="shared" si="27"/>
        <v>-6.9165553532886141E-3</v>
      </c>
    </row>
    <row r="449" spans="1:9" x14ac:dyDescent="0.3">
      <c r="A449" s="101">
        <v>43090</v>
      </c>
      <c r="B449" s="3">
        <f>'Raw data'!B449</f>
        <v>50.415188000000001</v>
      </c>
      <c r="C449" s="3">
        <f t="shared" si="24"/>
        <v>1.3945759785751797E-2</v>
      </c>
      <c r="D449" s="3">
        <f>'Raw data'!C449</f>
        <v>116.9</v>
      </c>
      <c r="E449" s="3">
        <f t="shared" si="25"/>
        <v>3.4334763948498342E-3</v>
      </c>
      <c r="F449" s="3">
        <f>'Raw data'!D449</f>
        <v>85.75</v>
      </c>
      <c r="G449" s="3">
        <f t="shared" si="26"/>
        <v>-2.9069767441860465E-3</v>
      </c>
      <c r="H449" s="62">
        <f>'Raw data'!E449</f>
        <v>1616.2675926305501</v>
      </c>
      <c r="I449" s="67">
        <f t="shared" si="27"/>
        <v>9.9850524209432433E-3</v>
      </c>
    </row>
    <row r="450" spans="1:9" x14ac:dyDescent="0.3">
      <c r="A450" s="101">
        <v>43091</v>
      </c>
      <c r="B450" s="3">
        <f>'Raw data'!B450</f>
        <v>50.048090000000002</v>
      </c>
      <c r="C450" s="3">
        <f t="shared" si="24"/>
        <v>-7.2814962030886129E-3</v>
      </c>
      <c r="D450" s="3">
        <f>'Raw data'!C450</f>
        <v>116.6</v>
      </c>
      <c r="E450" s="3">
        <f t="shared" si="25"/>
        <v>-2.5662959794697294E-3</v>
      </c>
      <c r="F450" s="3">
        <f>'Raw data'!D450</f>
        <v>85</v>
      </c>
      <c r="G450" s="3">
        <f t="shared" si="26"/>
        <v>-8.7463556851311956E-3</v>
      </c>
      <c r="H450" s="62">
        <f>'Raw data'!E450</f>
        <v>1606.2472171367899</v>
      </c>
      <c r="I450" s="67">
        <f t="shared" si="27"/>
        <v>-6.1997008041543176E-3</v>
      </c>
    </row>
    <row r="451" spans="1:9" x14ac:dyDescent="0.3">
      <c r="A451" s="101">
        <v>43096</v>
      </c>
      <c r="B451" s="3">
        <f>'Raw data'!B451</f>
        <v>49.884937000000001</v>
      </c>
      <c r="C451" s="3">
        <f t="shared" si="24"/>
        <v>-3.2599246045154013E-3</v>
      </c>
      <c r="D451" s="3">
        <f>'Raw data'!C451</f>
        <v>117</v>
      </c>
      <c r="E451" s="3">
        <f t="shared" si="25"/>
        <v>3.4305317324185738E-3</v>
      </c>
      <c r="F451" s="3">
        <f>'Raw data'!D451</f>
        <v>84.5</v>
      </c>
      <c r="G451" s="3">
        <f t="shared" si="26"/>
        <v>-5.8823529411764705E-3</v>
      </c>
      <c r="H451" s="62">
        <f>'Raw data'!E451</f>
        <v>1594.9864708371699</v>
      </c>
      <c r="I451" s="67">
        <f t="shared" si="27"/>
        <v>-7.0105934998553948E-3</v>
      </c>
    </row>
    <row r="452" spans="1:9" x14ac:dyDescent="0.3">
      <c r="A452" s="101">
        <v>43097</v>
      </c>
      <c r="B452" s="3">
        <f>'Raw data'!B452</f>
        <v>49.762569999999997</v>
      </c>
      <c r="C452" s="3">
        <f t="shared" ref="C452:C515" si="28">(B452-B451)/B451</f>
        <v>-2.4529849561602955E-3</v>
      </c>
      <c r="D452" s="3">
        <f>'Raw data'!C452</f>
        <v>117</v>
      </c>
      <c r="E452" s="3">
        <f t="shared" ref="E452:E515" si="29">(D452-D451)/D451</f>
        <v>0</v>
      </c>
      <c r="F452" s="3">
        <f>'Raw data'!D452</f>
        <v>83</v>
      </c>
      <c r="G452" s="3">
        <f t="shared" ref="G452:G515" si="30">(F452-F451)/F451</f>
        <v>-1.7751479289940829E-2</v>
      </c>
      <c r="H452" s="62">
        <f>'Raw data'!E452</f>
        <v>1588.5057913591299</v>
      </c>
      <c r="I452" s="67">
        <f t="shared" ref="I452:I515" si="31">(H452-H451)/H451</f>
        <v>-4.063156394447924E-3</v>
      </c>
    </row>
    <row r="453" spans="1:9" x14ac:dyDescent="0.3">
      <c r="A453" s="101">
        <v>43098</v>
      </c>
      <c r="B453" s="3">
        <f>'Raw data'!B453</f>
        <v>49.354680000000002</v>
      </c>
      <c r="C453" s="3">
        <f t="shared" si="28"/>
        <v>-8.1967229586413001E-3</v>
      </c>
      <c r="D453" s="3">
        <f>'Raw data'!C453</f>
        <v>117.4</v>
      </c>
      <c r="E453" s="3">
        <f t="shared" si="29"/>
        <v>3.4188034188034674E-3</v>
      </c>
      <c r="F453" s="3">
        <f>'Raw data'!D453</f>
        <v>83.75</v>
      </c>
      <c r="G453" s="3">
        <f t="shared" si="30"/>
        <v>9.0361445783132526E-3</v>
      </c>
      <c r="H453" s="62">
        <f>'Raw data'!E453</f>
        <v>1576.9362178441299</v>
      </c>
      <c r="I453" s="67">
        <f t="shared" si="31"/>
        <v>-7.2833058449859617E-3</v>
      </c>
    </row>
    <row r="454" spans="1:9" x14ac:dyDescent="0.3">
      <c r="A454" s="101">
        <v>43102</v>
      </c>
      <c r="B454" s="3">
        <f>'Raw data'!B454</f>
        <v>50.382553000000001</v>
      </c>
      <c r="C454" s="3">
        <f t="shared" si="28"/>
        <v>2.0826251938012758E-2</v>
      </c>
      <c r="D454" s="3">
        <f>'Raw data'!C454</f>
        <v>116.95</v>
      </c>
      <c r="E454" s="3">
        <f t="shared" si="29"/>
        <v>-3.8330494037478948E-3</v>
      </c>
      <c r="F454" s="3">
        <f>'Raw data'!D454</f>
        <v>84.2</v>
      </c>
      <c r="G454" s="3">
        <f t="shared" si="30"/>
        <v>5.3731343283582433E-3</v>
      </c>
      <c r="H454" s="62">
        <f>'Raw data'!E454</f>
        <v>1579.8169993036599</v>
      </c>
      <c r="I454" s="67">
        <f t="shared" si="31"/>
        <v>1.8268217997227491E-3</v>
      </c>
    </row>
    <row r="455" spans="1:9" x14ac:dyDescent="0.3">
      <c r="A455" s="101">
        <v>43103</v>
      </c>
      <c r="B455" s="3">
        <f>'Raw data'!B455</f>
        <v>50.823079999999997</v>
      </c>
      <c r="C455" s="3">
        <f t="shared" si="28"/>
        <v>8.7436418714231471E-3</v>
      </c>
      <c r="D455" s="3">
        <f>'Raw data'!C455</f>
        <v>117.75</v>
      </c>
      <c r="E455" s="3">
        <f t="shared" si="29"/>
        <v>6.8405301410859095E-3</v>
      </c>
      <c r="F455" s="3">
        <f>'Raw data'!D455</f>
        <v>87.5</v>
      </c>
      <c r="G455" s="3">
        <f t="shared" si="30"/>
        <v>3.9192399049881199E-2</v>
      </c>
      <c r="H455" s="62">
        <f>'Raw data'!E455</f>
        <v>1587.5620337226301</v>
      </c>
      <c r="I455" s="67">
        <f t="shared" si="31"/>
        <v>4.9024883403482392E-3</v>
      </c>
    </row>
    <row r="456" spans="1:9" x14ac:dyDescent="0.3">
      <c r="A456" s="101">
        <v>43104</v>
      </c>
      <c r="B456" s="3">
        <f>'Raw data'!B456</f>
        <v>51.932540000000003</v>
      </c>
      <c r="C456" s="3">
        <f t="shared" si="28"/>
        <v>2.182984581021075E-2</v>
      </c>
      <c r="D456" s="3">
        <f>'Raw data'!C456</f>
        <v>119.05</v>
      </c>
      <c r="E456" s="3">
        <f t="shared" si="29"/>
        <v>1.104033970276006E-2</v>
      </c>
      <c r="F456" s="3">
        <f>'Raw data'!D456</f>
        <v>88.1</v>
      </c>
      <c r="G456" s="3">
        <f t="shared" si="30"/>
        <v>6.8571428571427926E-3</v>
      </c>
      <c r="H456" s="62">
        <f>'Raw data'!E456</f>
        <v>1603.67196230949</v>
      </c>
      <c r="I456" s="67">
        <f t="shared" si="31"/>
        <v>1.0147589980521407E-2</v>
      </c>
    </row>
    <row r="457" spans="1:9" x14ac:dyDescent="0.3">
      <c r="A457" s="101">
        <v>43105</v>
      </c>
      <c r="B457" s="3">
        <f>'Raw data'!B457</f>
        <v>53.759887999999997</v>
      </c>
      <c r="C457" s="3">
        <f t="shared" si="28"/>
        <v>3.5186956000996548E-2</v>
      </c>
      <c r="D457" s="3">
        <f>'Raw data'!C457</f>
        <v>120.4</v>
      </c>
      <c r="E457" s="3">
        <f t="shared" si="29"/>
        <v>1.1339773204535981E-2</v>
      </c>
      <c r="F457" s="3">
        <f>'Raw data'!D457</f>
        <v>89.1</v>
      </c>
      <c r="G457" s="3">
        <f t="shared" si="30"/>
        <v>1.1350737797956869E-2</v>
      </c>
      <c r="H457" s="62">
        <f>'Raw data'!E457</f>
        <v>1611.3063236195601</v>
      </c>
      <c r="I457" s="67">
        <f t="shared" si="31"/>
        <v>4.7605504676128518E-3</v>
      </c>
    </row>
    <row r="458" spans="1:9" x14ac:dyDescent="0.3">
      <c r="A458" s="101">
        <v>43108</v>
      </c>
      <c r="B458" s="3">
        <f>'Raw data'!B458</f>
        <v>52.585163000000001</v>
      </c>
      <c r="C458" s="3">
        <f t="shared" si="28"/>
        <v>-2.1851329005744862E-2</v>
      </c>
      <c r="D458" s="3">
        <f>'Raw data'!C458</f>
        <v>120.45</v>
      </c>
      <c r="E458" s="3">
        <f t="shared" si="29"/>
        <v>4.1528239202655445E-4</v>
      </c>
      <c r="F458" s="3">
        <f>'Raw data'!D458</f>
        <v>88</v>
      </c>
      <c r="G458" s="3">
        <f t="shared" si="30"/>
        <v>-1.2345679012345616E-2</v>
      </c>
      <c r="H458" s="62">
        <f>'Raw data'!E458</f>
        <v>1619.1348055916801</v>
      </c>
      <c r="I458" s="67">
        <f t="shared" si="31"/>
        <v>4.8584690926642025E-3</v>
      </c>
    </row>
    <row r="459" spans="1:9" x14ac:dyDescent="0.3">
      <c r="A459" s="101">
        <v>43109</v>
      </c>
      <c r="B459" s="3">
        <f>'Raw data'!B459</f>
        <v>53.857776999999999</v>
      </c>
      <c r="C459" s="3">
        <f t="shared" si="28"/>
        <v>2.4201008942389267E-2</v>
      </c>
      <c r="D459" s="3">
        <f>'Raw data'!C459</f>
        <v>123.5</v>
      </c>
      <c r="E459" s="3">
        <f t="shared" si="29"/>
        <v>2.532171025321708E-2</v>
      </c>
      <c r="F459" s="3">
        <f>'Raw data'!D459</f>
        <v>87.6</v>
      </c>
      <c r="G459" s="3">
        <f t="shared" si="30"/>
        <v>-4.5454545454546103E-3</v>
      </c>
      <c r="H459" s="62">
        <f>'Raw data'!E459</f>
        <v>1632.28509348484</v>
      </c>
      <c r="I459" s="67">
        <f t="shared" si="31"/>
        <v>8.121799276839323E-3</v>
      </c>
    </row>
    <row r="460" spans="1:9" x14ac:dyDescent="0.3">
      <c r="A460" s="101">
        <v>43110</v>
      </c>
      <c r="B460" s="3">
        <f>'Raw data'!B460</f>
        <v>53.841464999999999</v>
      </c>
      <c r="C460" s="3">
        <f t="shared" si="28"/>
        <v>-3.0287176539052507E-4</v>
      </c>
      <c r="D460" s="3">
        <f>'Raw data'!C460</f>
        <v>124</v>
      </c>
      <c r="E460" s="3">
        <f t="shared" si="29"/>
        <v>4.048582995951417E-3</v>
      </c>
      <c r="F460" s="3">
        <f>'Raw data'!D460</f>
        <v>88.45</v>
      </c>
      <c r="G460" s="3">
        <f t="shared" si="30"/>
        <v>9.7031963470320618E-3</v>
      </c>
      <c r="H460" s="62">
        <f>'Raw data'!E460</f>
        <v>1629.2903502057</v>
      </c>
      <c r="I460" s="67">
        <f t="shared" si="31"/>
        <v>-1.8346937621947061E-3</v>
      </c>
    </row>
    <row r="461" spans="1:9" x14ac:dyDescent="0.3">
      <c r="A461" s="101">
        <v>43111</v>
      </c>
      <c r="B461" s="3">
        <f>'Raw data'!B461</f>
        <v>53.678310000000003</v>
      </c>
      <c r="C461" s="3">
        <f t="shared" si="28"/>
        <v>-3.0302853014864319E-3</v>
      </c>
      <c r="D461" s="3">
        <f>'Raw data'!C461</f>
        <v>125.4</v>
      </c>
      <c r="E461" s="3">
        <f t="shared" si="29"/>
        <v>1.1290322580645207E-2</v>
      </c>
      <c r="F461" s="3">
        <f>'Raw data'!D461</f>
        <v>88</v>
      </c>
      <c r="G461" s="3">
        <f t="shared" si="30"/>
        <v>-5.0876201243640791E-3</v>
      </c>
      <c r="H461" s="62">
        <f>'Raw data'!E461</f>
        <v>1630.2872465251701</v>
      </c>
      <c r="I461" s="67">
        <f t="shared" si="31"/>
        <v>6.1185921793759177E-4</v>
      </c>
    </row>
    <row r="462" spans="1:9" x14ac:dyDescent="0.3">
      <c r="A462" s="101">
        <v>43112</v>
      </c>
      <c r="B462" s="3">
        <f>'Raw data'!B462</f>
        <v>53.710934000000002</v>
      </c>
      <c r="C462" s="3">
        <f t="shared" si="28"/>
        <v>6.0776876172141843E-4</v>
      </c>
      <c r="D462" s="3">
        <f>'Raw data'!C462</f>
        <v>125</v>
      </c>
      <c r="E462" s="3">
        <f t="shared" si="29"/>
        <v>-3.1897926634769191E-3</v>
      </c>
      <c r="F462" s="3">
        <f>'Raw data'!D462</f>
        <v>100.5</v>
      </c>
      <c r="G462" s="3">
        <f t="shared" si="30"/>
        <v>0.14204545454545456</v>
      </c>
      <c r="H462" s="62">
        <f>'Raw data'!E462</f>
        <v>1628.39583764597</v>
      </c>
      <c r="I462" s="67">
        <f t="shared" si="31"/>
        <v>-1.1601690948827954E-3</v>
      </c>
    </row>
    <row r="463" spans="1:9" x14ac:dyDescent="0.3">
      <c r="A463" s="101">
        <v>43115</v>
      </c>
      <c r="B463" s="3">
        <f>'Raw data'!B463</f>
        <v>54.363563999999997</v>
      </c>
      <c r="C463" s="3">
        <f t="shared" si="28"/>
        <v>1.2150784791789227E-2</v>
      </c>
      <c r="D463" s="3">
        <f>'Raw data'!C463</f>
        <v>124</v>
      </c>
      <c r="E463" s="3">
        <f t="shared" si="29"/>
        <v>-8.0000000000000002E-3</v>
      </c>
      <c r="F463" s="3">
        <f>'Raw data'!D463</f>
        <v>109.7</v>
      </c>
      <c r="G463" s="3">
        <f t="shared" si="30"/>
        <v>9.1542288557213955E-2</v>
      </c>
      <c r="H463" s="62">
        <f>'Raw data'!E463</f>
        <v>1627.2894688797301</v>
      </c>
      <c r="I463" s="67">
        <f t="shared" si="31"/>
        <v>-6.7942249707498626E-4</v>
      </c>
    </row>
    <row r="464" spans="1:9" x14ac:dyDescent="0.3">
      <c r="A464" s="101">
        <v>43116</v>
      </c>
      <c r="B464" s="3">
        <f>'Raw data'!B464</f>
        <v>53.743569999999998</v>
      </c>
      <c r="C464" s="3">
        <f t="shared" si="28"/>
        <v>-1.1404587087042313E-2</v>
      </c>
      <c r="D464" s="3">
        <f>'Raw data'!C464</f>
        <v>126.1</v>
      </c>
      <c r="E464" s="3">
        <f t="shared" si="29"/>
        <v>1.6935483870967695E-2</v>
      </c>
      <c r="F464" s="3">
        <f>'Raw data'!D464</f>
        <v>108</v>
      </c>
      <c r="G464" s="3">
        <f t="shared" si="30"/>
        <v>-1.549680948040112E-2</v>
      </c>
      <c r="H464" s="62">
        <f>'Raw data'!E464</f>
        <v>1623.3259507251501</v>
      </c>
      <c r="I464" s="67">
        <f t="shared" si="31"/>
        <v>-2.4356564891362615E-3</v>
      </c>
    </row>
    <row r="465" spans="1:9" x14ac:dyDescent="0.3">
      <c r="A465" s="101">
        <v>43117</v>
      </c>
      <c r="B465" s="3">
        <f>'Raw data'!B465</f>
        <v>52.324112</v>
      </c>
      <c r="C465" s="3">
        <f t="shared" si="28"/>
        <v>-2.6411680504291005E-2</v>
      </c>
      <c r="D465" s="3">
        <f>'Raw data'!C465</f>
        <v>126.5</v>
      </c>
      <c r="E465" s="3">
        <f t="shared" si="29"/>
        <v>3.1720856463124955E-3</v>
      </c>
      <c r="F465" s="3">
        <f>'Raw data'!D465</f>
        <v>106</v>
      </c>
      <c r="G465" s="3">
        <f t="shared" si="30"/>
        <v>-1.8518518518518517E-2</v>
      </c>
      <c r="H465" s="62">
        <f>'Raw data'!E465</f>
        <v>1622.85354951061</v>
      </c>
      <c r="I465" s="67">
        <f t="shared" si="31"/>
        <v>-2.9100823179041102E-4</v>
      </c>
    </row>
    <row r="466" spans="1:9" x14ac:dyDescent="0.3">
      <c r="A466" s="101">
        <v>43118</v>
      </c>
      <c r="B466" s="3">
        <f>'Raw data'!B466</f>
        <v>52.209907999999999</v>
      </c>
      <c r="C466" s="3">
        <f t="shared" si="28"/>
        <v>-2.1826266253692152E-3</v>
      </c>
      <c r="D466" s="3">
        <f>'Raw data'!C466</f>
        <v>126.55</v>
      </c>
      <c r="E466" s="3">
        <f t="shared" si="29"/>
        <v>3.9525691699602498E-4</v>
      </c>
      <c r="F466" s="3">
        <f>'Raw data'!D466</f>
        <v>102.2</v>
      </c>
      <c r="G466" s="3">
        <f t="shared" si="30"/>
        <v>-3.5849056603773556E-2</v>
      </c>
      <c r="H466" s="62">
        <f>'Raw data'!E466</f>
        <v>1624.7788120590301</v>
      </c>
      <c r="I466" s="67">
        <f t="shared" si="31"/>
        <v>1.1863439858763815E-3</v>
      </c>
    </row>
    <row r="467" spans="1:9" x14ac:dyDescent="0.3">
      <c r="A467" s="101">
        <v>43119</v>
      </c>
      <c r="B467" s="3">
        <f>'Raw data'!B467</f>
        <v>53.107259999999997</v>
      </c>
      <c r="C467" s="3">
        <f t="shared" si="28"/>
        <v>1.7187389029683753E-2</v>
      </c>
      <c r="D467" s="3">
        <f>'Raw data'!C467</f>
        <v>127</v>
      </c>
      <c r="E467" s="3">
        <f t="shared" si="29"/>
        <v>3.5559067562228592E-3</v>
      </c>
      <c r="F467" s="3">
        <f>'Raw data'!D467</f>
        <v>102.5</v>
      </c>
      <c r="G467" s="3">
        <f t="shared" si="30"/>
        <v>2.9354207436398938E-3</v>
      </c>
      <c r="H467" s="62">
        <f>'Raw data'!E467</f>
        <v>1630.61966993794</v>
      </c>
      <c r="I467" s="67">
        <f t="shared" si="31"/>
        <v>3.5948633965185509E-3</v>
      </c>
    </row>
    <row r="468" spans="1:9" x14ac:dyDescent="0.3">
      <c r="A468" s="101">
        <v>43122</v>
      </c>
      <c r="B468" s="3">
        <f>'Raw data'!B468</f>
        <v>53.727260000000001</v>
      </c>
      <c r="C468" s="3">
        <f t="shared" si="28"/>
        <v>1.1674486689767173E-2</v>
      </c>
      <c r="D468" s="3">
        <f>'Raw data'!C468</f>
        <v>127.15</v>
      </c>
      <c r="E468" s="3">
        <f t="shared" si="29"/>
        <v>1.1811023622047691E-3</v>
      </c>
      <c r="F468" s="3">
        <f>'Raw data'!D468</f>
        <v>108.5</v>
      </c>
      <c r="G468" s="3">
        <f t="shared" si="30"/>
        <v>5.8536585365853662E-2</v>
      </c>
      <c r="H468" s="62">
        <f>'Raw data'!E468</f>
        <v>1635.46640615915</v>
      </c>
      <c r="I468" s="67">
        <f t="shared" si="31"/>
        <v>2.9723278276132022E-3</v>
      </c>
    </row>
    <row r="469" spans="1:9" x14ac:dyDescent="0.3">
      <c r="A469" s="101">
        <v>43123</v>
      </c>
      <c r="B469" s="3">
        <f>'Raw data'!B469</f>
        <v>53.694626</v>
      </c>
      <c r="C469" s="3">
        <f t="shared" si="28"/>
        <v>-6.074011591136716E-4</v>
      </c>
      <c r="D469" s="3">
        <f>'Raw data'!C469</f>
        <v>128.4</v>
      </c>
      <c r="E469" s="3">
        <f t="shared" si="29"/>
        <v>9.8309083759339361E-3</v>
      </c>
      <c r="F469" s="3">
        <f>'Raw data'!D469</f>
        <v>108.1</v>
      </c>
      <c r="G469" s="3">
        <f t="shared" si="30"/>
        <v>-3.6866359447005133E-3</v>
      </c>
      <c r="H469" s="62">
        <f>'Raw data'!E469</f>
        <v>1643.71111997196</v>
      </c>
      <c r="I469" s="67">
        <f t="shared" si="31"/>
        <v>5.0412003461278668E-3</v>
      </c>
    </row>
    <row r="470" spans="1:9" x14ac:dyDescent="0.3">
      <c r="A470" s="101">
        <v>43124</v>
      </c>
      <c r="B470" s="3">
        <f>'Raw data'!B470</f>
        <v>54.330933000000002</v>
      </c>
      <c r="C470" s="3">
        <f t="shared" si="28"/>
        <v>1.1850478295537474E-2</v>
      </c>
      <c r="D470" s="3">
        <f>'Raw data'!C470</f>
        <v>131.1</v>
      </c>
      <c r="E470" s="3">
        <f t="shared" si="29"/>
        <v>2.1028037383177482E-2</v>
      </c>
      <c r="F470" s="3">
        <f>'Raw data'!D470</f>
        <v>107.9</v>
      </c>
      <c r="G470" s="3">
        <f t="shared" si="30"/>
        <v>-1.8501387604069254E-3</v>
      </c>
      <c r="H470" s="62">
        <f>'Raw data'!E470</f>
        <v>1631.1997504236899</v>
      </c>
      <c r="I470" s="67">
        <f t="shared" si="31"/>
        <v>-7.6116596135721824E-3</v>
      </c>
    </row>
    <row r="471" spans="1:9" x14ac:dyDescent="0.3">
      <c r="A471" s="101">
        <v>43125</v>
      </c>
      <c r="B471" s="3">
        <f>'Raw data'!B471</f>
        <v>54.72251</v>
      </c>
      <c r="C471" s="3">
        <f t="shared" si="28"/>
        <v>7.2072570518897225E-3</v>
      </c>
      <c r="D471" s="3">
        <f>'Raw data'!C471</f>
        <v>129.35</v>
      </c>
      <c r="E471" s="3">
        <f t="shared" si="29"/>
        <v>-1.3348588863463006E-2</v>
      </c>
      <c r="F471" s="3">
        <f>'Raw data'!D471</f>
        <v>107.9</v>
      </c>
      <c r="G471" s="3">
        <f t="shared" si="30"/>
        <v>0</v>
      </c>
      <c r="H471" s="62">
        <f>'Raw data'!E471</f>
        <v>1604.48821861185</v>
      </c>
      <c r="I471" s="67">
        <f t="shared" si="31"/>
        <v>-1.6375389834937026E-2</v>
      </c>
    </row>
    <row r="472" spans="1:9" x14ac:dyDescent="0.3">
      <c r="A472" s="101">
        <v>43126</v>
      </c>
      <c r="B472" s="3">
        <f>'Raw data'!B472</f>
        <v>53.058320000000002</v>
      </c>
      <c r="C472" s="3">
        <f t="shared" si="28"/>
        <v>-3.0411433978448685E-2</v>
      </c>
      <c r="D472" s="3">
        <f>'Raw data'!C472</f>
        <v>131.15</v>
      </c>
      <c r="E472" s="3">
        <f t="shared" si="29"/>
        <v>1.3915732508697421E-2</v>
      </c>
      <c r="F472" s="3">
        <f>'Raw data'!D472</f>
        <v>108</v>
      </c>
      <c r="G472" s="3">
        <f t="shared" si="30"/>
        <v>9.2678405931412712E-4</v>
      </c>
      <c r="H472" s="62">
        <f>'Raw data'!E472</f>
        <v>1612.6271146997101</v>
      </c>
      <c r="I472" s="67">
        <f t="shared" si="31"/>
        <v>5.0725807727660215E-3</v>
      </c>
    </row>
    <row r="473" spans="1:9" x14ac:dyDescent="0.3">
      <c r="A473" s="101">
        <v>43129</v>
      </c>
      <c r="B473" s="3">
        <f>'Raw data'!B473</f>
        <v>53.139893000000001</v>
      </c>
      <c r="C473" s="3">
        <f t="shared" si="28"/>
        <v>1.5374214637779481E-3</v>
      </c>
      <c r="D473" s="3">
        <f>'Raw data'!C473</f>
        <v>131.19999999999999</v>
      </c>
      <c r="E473" s="3">
        <f t="shared" si="29"/>
        <v>3.8124285169640064E-4</v>
      </c>
      <c r="F473" s="3">
        <f>'Raw data'!D473</f>
        <v>107.9</v>
      </c>
      <c r="G473" s="3">
        <f t="shared" si="30"/>
        <v>-9.2592592592587327E-4</v>
      </c>
      <c r="H473" s="62">
        <f>'Raw data'!E473</f>
        <v>1610.39809491389</v>
      </c>
      <c r="I473" s="67">
        <f t="shared" si="31"/>
        <v>-1.3822288894325069E-3</v>
      </c>
    </row>
    <row r="474" spans="1:9" x14ac:dyDescent="0.3">
      <c r="A474" s="101">
        <v>43130</v>
      </c>
      <c r="B474" s="3">
        <f>'Raw data'!B474</f>
        <v>52.291490000000003</v>
      </c>
      <c r="C474" s="3">
        <f t="shared" si="28"/>
        <v>-1.5965463084391184E-2</v>
      </c>
      <c r="D474" s="3">
        <f>'Raw data'!C474</f>
        <v>130.65</v>
      </c>
      <c r="E474" s="3">
        <f t="shared" si="29"/>
        <v>-4.1920731707315775E-3</v>
      </c>
      <c r="F474" s="3">
        <f>'Raw data'!D474</f>
        <v>112</v>
      </c>
      <c r="G474" s="3">
        <f t="shared" si="30"/>
        <v>3.7998146431881319E-2</v>
      </c>
      <c r="H474" s="62">
        <f>'Raw data'!E474</f>
        <v>1603.3104238133801</v>
      </c>
      <c r="I474" s="67">
        <f t="shared" si="31"/>
        <v>-4.4011919306752769E-3</v>
      </c>
    </row>
    <row r="475" spans="1:9" x14ac:dyDescent="0.3">
      <c r="A475" s="101">
        <v>43131</v>
      </c>
      <c r="B475" s="3">
        <f>'Raw data'!B475</f>
        <v>52.160957000000003</v>
      </c>
      <c r="C475" s="3">
        <f t="shared" si="28"/>
        <v>-2.4962570391472835E-3</v>
      </c>
      <c r="D475" s="3">
        <f>'Raw data'!C475</f>
        <v>131.6</v>
      </c>
      <c r="E475" s="3">
        <f t="shared" si="29"/>
        <v>7.2713356295444976E-3</v>
      </c>
      <c r="F475" s="3">
        <f>'Raw data'!D475</f>
        <v>112.5</v>
      </c>
      <c r="G475" s="3">
        <f t="shared" si="30"/>
        <v>4.464285714285714E-3</v>
      </c>
      <c r="H475" s="62">
        <f>'Raw data'!E475</f>
        <v>1593.1514999635301</v>
      </c>
      <c r="I475" s="67">
        <f t="shared" si="31"/>
        <v>-6.3362176774773233E-3</v>
      </c>
    </row>
    <row r="476" spans="1:9" x14ac:dyDescent="0.3">
      <c r="A476" s="101">
        <v>43132</v>
      </c>
      <c r="B476" s="3">
        <f>'Raw data'!B476</f>
        <v>52.683059999999998</v>
      </c>
      <c r="C476" s="3">
        <f t="shared" si="28"/>
        <v>1.0009459757419599E-2</v>
      </c>
      <c r="D476" s="3">
        <f>'Raw data'!C476</f>
        <v>133.4</v>
      </c>
      <c r="E476" s="3">
        <f t="shared" si="29"/>
        <v>1.3677811550152063E-2</v>
      </c>
      <c r="F476" s="3">
        <f>'Raw data'!D476</f>
        <v>109.6</v>
      </c>
      <c r="G476" s="3">
        <f t="shared" si="30"/>
        <v>-2.577777777777783E-2</v>
      </c>
      <c r="H476" s="62">
        <f>'Raw data'!E476</f>
        <v>1601.84317864228</v>
      </c>
      <c r="I476" s="67">
        <f t="shared" si="31"/>
        <v>5.4556510657956022E-3</v>
      </c>
    </row>
    <row r="477" spans="1:9" x14ac:dyDescent="0.3">
      <c r="A477" s="101">
        <v>43133</v>
      </c>
      <c r="B477" s="3">
        <f>'Raw data'!B477</f>
        <v>52.846209999999999</v>
      </c>
      <c r="C477" s="3">
        <f t="shared" si="28"/>
        <v>3.0968208756287446E-3</v>
      </c>
      <c r="D477" s="3">
        <f>'Raw data'!C477</f>
        <v>131.9</v>
      </c>
      <c r="E477" s="3">
        <f t="shared" si="29"/>
        <v>-1.1244377811094452E-2</v>
      </c>
      <c r="F477" s="3">
        <f>'Raw data'!D477</f>
        <v>109.5</v>
      </c>
      <c r="G477" s="3">
        <f t="shared" si="30"/>
        <v>-9.1240875912403574E-4</v>
      </c>
      <c r="H477" s="62">
        <f>'Raw data'!E477</f>
        <v>1584.7903860021499</v>
      </c>
      <c r="I477" s="67">
        <f t="shared" si="31"/>
        <v>-1.0645731659315106E-2</v>
      </c>
    </row>
    <row r="478" spans="1:9" x14ac:dyDescent="0.3">
      <c r="A478" s="101">
        <v>43136</v>
      </c>
      <c r="B478" s="3">
        <f>'Raw data'!B478</f>
        <v>51.557277999999997</v>
      </c>
      <c r="C478" s="3">
        <f t="shared" si="28"/>
        <v>-2.4390244825504094E-2</v>
      </c>
      <c r="D478" s="3">
        <f>'Raw data'!C478</f>
        <v>127.3</v>
      </c>
      <c r="E478" s="3">
        <f t="shared" si="29"/>
        <v>-3.4874905231235848E-2</v>
      </c>
      <c r="F478" s="3">
        <f>'Raw data'!D478</f>
        <v>108</v>
      </c>
      <c r="G478" s="3">
        <f t="shared" si="30"/>
        <v>-1.3698630136986301E-2</v>
      </c>
      <c r="H478" s="62">
        <f>'Raw data'!E478</f>
        <v>1546.3336515992901</v>
      </c>
      <c r="I478" s="67">
        <f t="shared" si="31"/>
        <v>-2.4266133075095328E-2</v>
      </c>
    </row>
    <row r="479" spans="1:9" x14ac:dyDescent="0.3">
      <c r="A479" s="101">
        <v>43137</v>
      </c>
      <c r="B479" s="3">
        <f>'Raw data'!B479</f>
        <v>50.415188000000001</v>
      </c>
      <c r="C479" s="3">
        <f t="shared" si="28"/>
        <v>-2.2151867676179417E-2</v>
      </c>
      <c r="D479" s="3">
        <f>'Raw data'!C479</f>
        <v>124.6</v>
      </c>
      <c r="E479" s="3">
        <f t="shared" si="29"/>
        <v>-2.1209740769835058E-2</v>
      </c>
      <c r="F479" s="3">
        <f>'Raw data'!D479</f>
        <v>101.7</v>
      </c>
      <c r="G479" s="3">
        <f t="shared" si="30"/>
        <v>-5.8333333333333307E-2</v>
      </c>
      <c r="H479" s="62">
        <f>'Raw data'!E479</f>
        <v>1511.5989787830299</v>
      </c>
      <c r="I479" s="67">
        <f t="shared" si="31"/>
        <v>-2.2462599051851429E-2</v>
      </c>
    </row>
    <row r="480" spans="1:9" x14ac:dyDescent="0.3">
      <c r="A480" s="101">
        <v>43138</v>
      </c>
      <c r="B480" s="3">
        <f>'Raw data'!B480</f>
        <v>52.063065000000002</v>
      </c>
      <c r="C480" s="3">
        <f t="shared" si="28"/>
        <v>3.2686122285212962E-2</v>
      </c>
      <c r="D480" s="3">
        <f>'Raw data'!C480</f>
        <v>125.4</v>
      </c>
      <c r="E480" s="3">
        <f t="shared" si="29"/>
        <v>6.4205457463885349E-3</v>
      </c>
      <c r="F480" s="3">
        <f>'Raw data'!D480</f>
        <v>106.9</v>
      </c>
      <c r="G480" s="3">
        <f t="shared" si="30"/>
        <v>5.1130776794493633E-2</v>
      </c>
      <c r="H480" s="62">
        <f>'Raw data'!E480</f>
        <v>1551.1463073302</v>
      </c>
      <c r="I480" s="67">
        <f t="shared" si="31"/>
        <v>2.6162579561286259E-2</v>
      </c>
    </row>
    <row r="481" spans="1:9" x14ac:dyDescent="0.3">
      <c r="A481" s="101">
        <v>43139</v>
      </c>
      <c r="B481" s="3">
        <f>'Raw data'!B481</f>
        <v>53.727260000000001</v>
      </c>
      <c r="C481" s="3">
        <f t="shared" si="28"/>
        <v>3.1964983237156692E-2</v>
      </c>
      <c r="D481" s="3">
        <f>'Raw data'!C481</f>
        <v>124.65</v>
      </c>
      <c r="E481" s="3">
        <f t="shared" si="29"/>
        <v>-5.9808612440191387E-3</v>
      </c>
      <c r="F481" s="3">
        <f>'Raw data'!D481</f>
        <v>99.25</v>
      </c>
      <c r="G481" s="3">
        <f t="shared" si="30"/>
        <v>-7.1562207670720343E-2</v>
      </c>
      <c r="H481" s="62">
        <f>'Raw data'!E481</f>
        <v>1519.76614002824</v>
      </c>
      <c r="I481" s="67">
        <f t="shared" si="31"/>
        <v>-2.0230307839865135E-2</v>
      </c>
    </row>
    <row r="482" spans="1:9" x14ac:dyDescent="0.3">
      <c r="A482" s="101">
        <v>43140</v>
      </c>
      <c r="B482" s="3">
        <f>'Raw data'!B482</f>
        <v>54.836716000000003</v>
      </c>
      <c r="C482" s="3">
        <f t="shared" si="28"/>
        <v>2.0649778157307883E-2</v>
      </c>
      <c r="D482" s="3">
        <f>'Raw data'!C482</f>
        <v>125.05</v>
      </c>
      <c r="E482" s="3">
        <f t="shared" si="29"/>
        <v>3.2089851584435735E-3</v>
      </c>
      <c r="F482" s="3">
        <f>'Raw data'!D482</f>
        <v>96.85</v>
      </c>
      <c r="G482" s="3">
        <f t="shared" si="30"/>
        <v>-2.4181360201511393E-2</v>
      </c>
      <c r="H482" s="62">
        <f>'Raw data'!E482</f>
        <v>1500.1836718622701</v>
      </c>
      <c r="I482" s="67">
        <f t="shared" si="31"/>
        <v>-1.2885185194089143E-2</v>
      </c>
    </row>
    <row r="483" spans="1:9" x14ac:dyDescent="0.3">
      <c r="A483" s="101">
        <v>43143</v>
      </c>
      <c r="B483" s="3">
        <f>'Raw data'!B483</f>
        <v>55.897224000000001</v>
      </c>
      <c r="C483" s="3">
        <f t="shared" si="28"/>
        <v>1.9339378382906783E-2</v>
      </c>
      <c r="D483" s="3">
        <f>'Raw data'!C483</f>
        <v>127.9</v>
      </c>
      <c r="E483" s="3">
        <f t="shared" si="29"/>
        <v>2.2790883646541454E-2</v>
      </c>
      <c r="F483" s="3">
        <f>'Raw data'!D483</f>
        <v>96.55</v>
      </c>
      <c r="G483" s="3">
        <f t="shared" si="30"/>
        <v>-3.0975735673721958E-3</v>
      </c>
      <c r="H483" s="62">
        <f>'Raw data'!E483</f>
        <v>1521.6221986580299</v>
      </c>
      <c r="I483" s="67">
        <f t="shared" si="31"/>
        <v>1.4290601342932122E-2</v>
      </c>
    </row>
    <row r="484" spans="1:9" x14ac:dyDescent="0.3">
      <c r="A484" s="101">
        <v>43144</v>
      </c>
      <c r="B484" s="3">
        <f>'Raw data'!B484</f>
        <v>54.820399999999999</v>
      </c>
      <c r="C484" s="3">
        <f t="shared" si="28"/>
        <v>-1.9264355596621433E-2</v>
      </c>
      <c r="D484" s="3">
        <f>'Raw data'!C484</f>
        <v>129.5</v>
      </c>
      <c r="E484" s="3">
        <f t="shared" si="29"/>
        <v>1.2509773260359611E-2</v>
      </c>
      <c r="F484" s="3">
        <f>'Raw data'!D484</f>
        <v>92.2</v>
      </c>
      <c r="G484" s="3">
        <f t="shared" si="30"/>
        <v>-4.5054375970999427E-2</v>
      </c>
      <c r="H484" s="62">
        <f>'Raw data'!E484</f>
        <v>1513.2698280478101</v>
      </c>
      <c r="I484" s="67">
        <f t="shared" si="31"/>
        <v>-5.4891224757276074E-3</v>
      </c>
    </row>
    <row r="485" spans="1:9" x14ac:dyDescent="0.3">
      <c r="A485" s="101">
        <v>43145</v>
      </c>
      <c r="B485" s="3">
        <f>'Raw data'!B485</f>
        <v>54.689877000000003</v>
      </c>
      <c r="C485" s="3">
        <f t="shared" si="28"/>
        <v>-2.3809202413699391E-3</v>
      </c>
      <c r="D485" s="3">
        <f>'Raw data'!C485</f>
        <v>132.69999999999999</v>
      </c>
      <c r="E485" s="3">
        <f t="shared" si="29"/>
        <v>2.4710424710424624E-2</v>
      </c>
      <c r="F485" s="3">
        <f>'Raw data'!D485</f>
        <v>97.05</v>
      </c>
      <c r="G485" s="3">
        <f t="shared" si="30"/>
        <v>5.2603036876355688E-2</v>
      </c>
      <c r="H485" s="62">
        <f>'Raw data'!E485</f>
        <v>1532.15439207901</v>
      </c>
      <c r="I485" s="67">
        <f t="shared" si="31"/>
        <v>1.2479310484609296E-2</v>
      </c>
    </row>
    <row r="486" spans="1:9" x14ac:dyDescent="0.3">
      <c r="A486" s="101">
        <v>43146</v>
      </c>
      <c r="B486" s="3">
        <f>'Raw data'!B486</f>
        <v>53.286740000000002</v>
      </c>
      <c r="C486" s="3">
        <f t="shared" si="28"/>
        <v>-2.5656247133267477E-2</v>
      </c>
      <c r="D486" s="3">
        <f>'Raw data'!C486</f>
        <v>126.2</v>
      </c>
      <c r="E486" s="3">
        <f t="shared" si="29"/>
        <v>-4.8982667671439231E-2</v>
      </c>
      <c r="F486" s="3">
        <f>'Raw data'!D486</f>
        <v>93.15</v>
      </c>
      <c r="G486" s="3">
        <f t="shared" si="30"/>
        <v>-4.018547140649141E-2</v>
      </c>
      <c r="H486" s="62">
        <f>'Raw data'!E486</f>
        <v>1542.7216080163801</v>
      </c>
      <c r="I486" s="67">
        <f t="shared" si="31"/>
        <v>6.8969654703213068E-3</v>
      </c>
    </row>
    <row r="487" spans="1:9" x14ac:dyDescent="0.3">
      <c r="A487" s="101">
        <v>43147</v>
      </c>
      <c r="B487" s="3">
        <f>'Raw data'!B487</f>
        <v>54.265667000000001</v>
      </c>
      <c r="C487" s="3">
        <f t="shared" si="28"/>
        <v>1.8370930554205394E-2</v>
      </c>
      <c r="D487" s="3">
        <f>'Raw data'!C487</f>
        <v>128.15</v>
      </c>
      <c r="E487" s="3">
        <f t="shared" si="29"/>
        <v>1.5451664025356599E-2</v>
      </c>
      <c r="F487" s="3">
        <f>'Raw data'!D487</f>
        <v>93.85</v>
      </c>
      <c r="G487" s="3">
        <f t="shared" si="30"/>
        <v>7.514761137949421E-3</v>
      </c>
      <c r="H487" s="62">
        <f>'Raw data'!E487</f>
        <v>1556.9308522236399</v>
      </c>
      <c r="I487" s="67">
        <f t="shared" si="31"/>
        <v>9.2105044315351301E-3</v>
      </c>
    </row>
    <row r="488" spans="1:9" x14ac:dyDescent="0.3">
      <c r="A488" s="101">
        <v>43150</v>
      </c>
      <c r="B488" s="3">
        <f>'Raw data'!B488</f>
        <v>54.020940000000003</v>
      </c>
      <c r="C488" s="3">
        <f t="shared" si="28"/>
        <v>-4.5097943788288365E-3</v>
      </c>
      <c r="D488" s="3">
        <f>'Raw data'!C488</f>
        <v>126.95</v>
      </c>
      <c r="E488" s="3">
        <f t="shared" si="29"/>
        <v>-9.3640265314085275E-3</v>
      </c>
      <c r="F488" s="3">
        <f>'Raw data'!D488</f>
        <v>97.9</v>
      </c>
      <c r="G488" s="3">
        <f t="shared" si="30"/>
        <v>4.3153969099627189E-2</v>
      </c>
      <c r="H488" s="62">
        <f>'Raw data'!E488</f>
        <v>1550.8621092721701</v>
      </c>
      <c r="I488" s="67">
        <f t="shared" si="31"/>
        <v>-3.8978885560668011E-3</v>
      </c>
    </row>
    <row r="489" spans="1:9" x14ac:dyDescent="0.3">
      <c r="A489" s="101">
        <v>43151</v>
      </c>
      <c r="B489" s="3">
        <f>'Raw data'!B489</f>
        <v>54.347248</v>
      </c>
      <c r="C489" s="3">
        <f t="shared" si="28"/>
        <v>6.0403984084689633E-3</v>
      </c>
      <c r="D489" s="3">
        <f>'Raw data'!C489</f>
        <v>129.65</v>
      </c>
      <c r="E489" s="3">
        <f t="shared" si="29"/>
        <v>2.1268215833005141E-2</v>
      </c>
      <c r="F489" s="3">
        <f>'Raw data'!D489</f>
        <v>100.7</v>
      </c>
      <c r="G489" s="3">
        <f t="shared" si="30"/>
        <v>2.8600612870275762E-2</v>
      </c>
      <c r="H489" s="62">
        <f>'Raw data'!E489</f>
        <v>1569.67854792823</v>
      </c>
      <c r="I489" s="67">
        <f t="shared" si="31"/>
        <v>1.2132889535157095E-2</v>
      </c>
    </row>
    <row r="490" spans="1:9" x14ac:dyDescent="0.3">
      <c r="A490" s="101">
        <v>43152</v>
      </c>
      <c r="B490" s="3">
        <f>'Raw data'!B490</f>
        <v>55.195663000000003</v>
      </c>
      <c r="C490" s="3">
        <f t="shared" si="28"/>
        <v>1.5611002051106668E-2</v>
      </c>
      <c r="D490" s="3">
        <f>'Raw data'!C490</f>
        <v>130</v>
      </c>
      <c r="E490" s="3">
        <f t="shared" si="29"/>
        <v>2.6995757809486643E-3</v>
      </c>
      <c r="F490" s="3">
        <f>'Raw data'!D490</f>
        <v>100.8</v>
      </c>
      <c r="G490" s="3">
        <f t="shared" si="30"/>
        <v>9.9304865938425343E-4</v>
      </c>
      <c r="H490" s="62">
        <f>'Raw data'!E490</f>
        <v>1575.1218383426601</v>
      </c>
      <c r="I490" s="67">
        <f t="shared" si="31"/>
        <v>3.467773972966947E-3</v>
      </c>
    </row>
    <row r="491" spans="1:9" x14ac:dyDescent="0.3">
      <c r="A491" s="101">
        <v>43153</v>
      </c>
      <c r="B491" s="3">
        <f>'Raw data'!B491</f>
        <v>55.424075999999999</v>
      </c>
      <c r="C491" s="3">
        <f t="shared" si="28"/>
        <v>4.1382418035271389E-3</v>
      </c>
      <c r="D491" s="3">
        <f>'Raw data'!C491</f>
        <v>134.5</v>
      </c>
      <c r="E491" s="3">
        <f t="shared" si="29"/>
        <v>3.4615384615384617E-2</v>
      </c>
      <c r="F491" s="3">
        <f>'Raw data'!D491</f>
        <v>100.8</v>
      </c>
      <c r="G491" s="3">
        <f t="shared" si="30"/>
        <v>0</v>
      </c>
      <c r="H491" s="62">
        <f>'Raw data'!E491</f>
        <v>1573.8841753726299</v>
      </c>
      <c r="I491" s="67">
        <f t="shared" si="31"/>
        <v>-7.8575697441442434E-4</v>
      </c>
    </row>
    <row r="492" spans="1:9" x14ac:dyDescent="0.3">
      <c r="A492" s="101">
        <v>43154</v>
      </c>
      <c r="B492" s="3">
        <f>'Raw data'!B492</f>
        <v>55.375129999999999</v>
      </c>
      <c r="C492" s="3">
        <f t="shared" si="28"/>
        <v>-8.8311801535493023E-4</v>
      </c>
      <c r="D492" s="3">
        <f>'Raw data'!C492</f>
        <v>133</v>
      </c>
      <c r="E492" s="3">
        <f t="shared" si="29"/>
        <v>-1.1152416356877323E-2</v>
      </c>
      <c r="F492" s="3">
        <f>'Raw data'!D492</f>
        <v>98.1</v>
      </c>
      <c r="G492" s="3">
        <f t="shared" si="30"/>
        <v>-2.6785714285714315E-2</v>
      </c>
      <c r="H492" s="62">
        <f>'Raw data'!E492</f>
        <v>1577.11043330743</v>
      </c>
      <c r="I492" s="67">
        <f t="shared" si="31"/>
        <v>2.0498699874380638E-3</v>
      </c>
    </row>
    <row r="493" spans="1:9" x14ac:dyDescent="0.3">
      <c r="A493" s="101">
        <v>43157</v>
      </c>
      <c r="B493" s="3">
        <f>'Raw data'!B493</f>
        <v>55.081449999999997</v>
      </c>
      <c r="C493" s="3">
        <f t="shared" si="28"/>
        <v>-5.3034638473986777E-3</v>
      </c>
      <c r="D493" s="3">
        <f>'Raw data'!C493</f>
        <v>132.80000000000001</v>
      </c>
      <c r="E493" s="3">
        <f t="shared" si="29"/>
        <v>-1.503759398496155E-3</v>
      </c>
      <c r="F493" s="3">
        <f>'Raw data'!D493</f>
        <v>96</v>
      </c>
      <c r="G493" s="3">
        <f t="shared" si="30"/>
        <v>-2.1406727828746121E-2</v>
      </c>
      <c r="H493" s="62">
        <f>'Raw data'!E493</f>
        <v>1586.9570689525999</v>
      </c>
      <c r="I493" s="67">
        <f t="shared" si="31"/>
        <v>6.2434661753648585E-3</v>
      </c>
    </row>
    <row r="494" spans="1:9" x14ac:dyDescent="0.3">
      <c r="A494" s="101">
        <v>43158</v>
      </c>
      <c r="B494" s="3">
        <f>'Raw data'!B494</f>
        <v>55.195663000000003</v>
      </c>
      <c r="C494" s="3">
        <f t="shared" si="28"/>
        <v>2.0735292916218904E-3</v>
      </c>
      <c r="D494" s="3">
        <f>'Raw data'!C494</f>
        <v>135.30000000000001</v>
      </c>
      <c r="E494" s="3">
        <f t="shared" si="29"/>
        <v>1.8825301204819275E-2</v>
      </c>
      <c r="F494" s="3">
        <f>'Raw data'!D494</f>
        <v>95.75</v>
      </c>
      <c r="G494" s="3">
        <f t="shared" si="30"/>
        <v>-2.6041666666666665E-3</v>
      </c>
      <c r="H494" s="62">
        <f>'Raw data'!E494</f>
        <v>1588.23205816819</v>
      </c>
      <c r="I494" s="67">
        <f t="shared" si="31"/>
        <v>8.0341758484464825E-4</v>
      </c>
    </row>
    <row r="495" spans="1:9" x14ac:dyDescent="0.3">
      <c r="A495" s="101">
        <v>43159</v>
      </c>
      <c r="B495" s="3">
        <f>'Raw data'!B495</f>
        <v>55.913547999999999</v>
      </c>
      <c r="C495" s="3">
        <f t="shared" si="28"/>
        <v>1.3006184924348048E-2</v>
      </c>
      <c r="D495" s="3">
        <f>'Raw data'!C495</f>
        <v>134.44999999999999</v>
      </c>
      <c r="E495" s="3">
        <f t="shared" si="29"/>
        <v>-6.2823355506284014E-3</v>
      </c>
      <c r="F495" s="3">
        <f>'Raw data'!D495</f>
        <v>94.6</v>
      </c>
      <c r="G495" s="3">
        <f t="shared" si="30"/>
        <v>-1.2010443864229824E-2</v>
      </c>
      <c r="H495" s="62">
        <f>'Raw data'!E495</f>
        <v>1583.3941645649099</v>
      </c>
      <c r="I495" s="67">
        <f t="shared" si="31"/>
        <v>-3.0460873638704041E-3</v>
      </c>
    </row>
    <row r="496" spans="1:9" x14ac:dyDescent="0.3">
      <c r="A496" s="101">
        <v>43160</v>
      </c>
      <c r="B496" s="3">
        <f>'Raw data'!B496</f>
        <v>55.913547999999999</v>
      </c>
      <c r="C496" s="3">
        <f t="shared" si="28"/>
        <v>0</v>
      </c>
      <c r="D496" s="3">
        <f>'Raw data'!C496</f>
        <v>130.35</v>
      </c>
      <c r="E496" s="3">
        <f t="shared" si="29"/>
        <v>-3.0494607660840421E-2</v>
      </c>
      <c r="F496" s="3">
        <f>'Raw data'!D496</f>
        <v>91.45</v>
      </c>
      <c r="G496" s="3">
        <f t="shared" si="30"/>
        <v>-3.3298097251585536E-2</v>
      </c>
      <c r="H496" s="62">
        <f>'Raw data'!E496</f>
        <v>1560.5605353046301</v>
      </c>
      <c r="I496" s="67">
        <f t="shared" si="31"/>
        <v>-1.4420685494034359E-2</v>
      </c>
    </row>
    <row r="497" spans="1:9" x14ac:dyDescent="0.3">
      <c r="A497" s="101">
        <v>43161</v>
      </c>
      <c r="B497" s="3">
        <f>'Raw data'!B497</f>
        <v>55.587240000000001</v>
      </c>
      <c r="C497" s="3">
        <f t="shared" si="28"/>
        <v>-5.8359380091565173E-3</v>
      </c>
      <c r="D497" s="3">
        <f>'Raw data'!C497</f>
        <v>127.3</v>
      </c>
      <c r="E497" s="3">
        <f t="shared" si="29"/>
        <v>-2.3398542385884138E-2</v>
      </c>
      <c r="F497" s="3">
        <f>'Raw data'!D497</f>
        <v>88.3</v>
      </c>
      <c r="G497" s="3">
        <f t="shared" si="30"/>
        <v>-3.4445051940951397E-2</v>
      </c>
      <c r="H497" s="62">
        <f>'Raw data'!E497</f>
        <v>1526.4619418019499</v>
      </c>
      <c r="I497" s="67">
        <f t="shared" si="31"/>
        <v>-2.1850221591066907E-2</v>
      </c>
    </row>
    <row r="498" spans="1:9" x14ac:dyDescent="0.3">
      <c r="A498" s="101">
        <v>43164</v>
      </c>
      <c r="B498" s="3">
        <f>'Raw data'!B498</f>
        <v>55.946182</v>
      </c>
      <c r="C498" s="3">
        <f t="shared" si="28"/>
        <v>6.4572732878984277E-3</v>
      </c>
      <c r="D498" s="3">
        <f>'Raw data'!C498</f>
        <v>126.55</v>
      </c>
      <c r="E498" s="3">
        <f t="shared" si="29"/>
        <v>-5.8915946582875096E-3</v>
      </c>
      <c r="F498" s="3">
        <f>'Raw data'!D498</f>
        <v>89.2</v>
      </c>
      <c r="G498" s="3">
        <f t="shared" si="30"/>
        <v>1.0192525481313768E-2</v>
      </c>
      <c r="H498" s="62">
        <f>'Raw data'!E498</f>
        <v>1547.94263995752</v>
      </c>
      <c r="I498" s="67">
        <f t="shared" si="31"/>
        <v>1.4072213376124288E-2</v>
      </c>
    </row>
    <row r="499" spans="1:9" x14ac:dyDescent="0.3">
      <c r="A499" s="101">
        <v>43165</v>
      </c>
      <c r="B499" s="3">
        <f>'Raw data'!B499</f>
        <v>56.027755999999997</v>
      </c>
      <c r="C499" s="3">
        <f t="shared" si="28"/>
        <v>1.458079838227321E-3</v>
      </c>
      <c r="D499" s="3">
        <f>'Raw data'!C499</f>
        <v>128.30000000000001</v>
      </c>
      <c r="E499" s="3">
        <f t="shared" si="29"/>
        <v>1.3828526274200033E-2</v>
      </c>
      <c r="F499" s="3">
        <f>'Raw data'!D499</f>
        <v>88.35</v>
      </c>
      <c r="G499" s="3">
        <f t="shared" si="30"/>
        <v>-9.5291479820628754E-3</v>
      </c>
      <c r="H499" s="62">
        <f>'Raw data'!E499</f>
        <v>1559.9406059610001</v>
      </c>
      <c r="I499" s="67">
        <f t="shared" si="31"/>
        <v>7.7509112377764505E-3</v>
      </c>
    </row>
    <row r="500" spans="1:9" x14ac:dyDescent="0.3">
      <c r="A500" s="101">
        <v>43166</v>
      </c>
      <c r="B500" s="3">
        <f>'Raw data'!B500</f>
        <v>55.99512</v>
      </c>
      <c r="C500" s="3">
        <f t="shared" si="28"/>
        <v>-5.8249700380640904E-4</v>
      </c>
      <c r="D500" s="3">
        <f>'Raw data'!C500</f>
        <v>127.95</v>
      </c>
      <c r="E500" s="3">
        <f t="shared" si="29"/>
        <v>-2.7279812938426225E-3</v>
      </c>
      <c r="F500" s="3">
        <f>'Raw data'!D500</f>
        <v>89.15</v>
      </c>
      <c r="G500" s="3">
        <f t="shared" si="30"/>
        <v>9.0548953027731905E-3</v>
      </c>
      <c r="H500" s="62">
        <f>'Raw data'!E500</f>
        <v>1564.18562076945</v>
      </c>
      <c r="I500" s="67">
        <f t="shared" si="31"/>
        <v>2.7212669458237387E-3</v>
      </c>
    </row>
    <row r="501" spans="1:9" x14ac:dyDescent="0.3">
      <c r="A501" s="101">
        <v>43167</v>
      </c>
      <c r="B501" s="3">
        <f>'Raw data'!B501</f>
        <v>57.071953000000001</v>
      </c>
      <c r="C501" s="3">
        <f t="shared" si="28"/>
        <v>1.9230836544327445E-2</v>
      </c>
      <c r="D501" s="3">
        <f>'Raw data'!C501</f>
        <v>129.25</v>
      </c>
      <c r="E501" s="3">
        <f t="shared" si="29"/>
        <v>1.0160218835482588E-2</v>
      </c>
      <c r="F501" s="3">
        <f>'Raw data'!D501</f>
        <v>91.6</v>
      </c>
      <c r="G501" s="3">
        <f t="shared" si="30"/>
        <v>2.748177229388658E-2</v>
      </c>
      <c r="H501" s="62">
        <f>'Raw data'!E501</f>
        <v>1585.5342477663</v>
      </c>
      <c r="I501" s="67">
        <f t="shared" si="31"/>
        <v>1.3648397423796981E-2</v>
      </c>
    </row>
    <row r="502" spans="1:9" x14ac:dyDescent="0.3">
      <c r="A502" s="101">
        <v>43168</v>
      </c>
      <c r="B502" s="3">
        <f>'Raw data'!B502</f>
        <v>56.288803000000001</v>
      </c>
      <c r="C502" s="3">
        <f t="shared" si="28"/>
        <v>-1.3722151754645563E-2</v>
      </c>
      <c r="D502" s="3">
        <f>'Raw data'!C502</f>
        <v>129.1</v>
      </c>
      <c r="E502" s="3">
        <f t="shared" si="29"/>
        <v>-1.1605415860735449E-3</v>
      </c>
      <c r="F502" s="3">
        <f>'Raw data'!D502</f>
        <v>94.35</v>
      </c>
      <c r="G502" s="3">
        <f t="shared" si="30"/>
        <v>3.0021834061135372E-2</v>
      </c>
      <c r="H502" s="62">
        <f>'Raw data'!E502</f>
        <v>1589.6197119835999</v>
      </c>
      <c r="I502" s="67">
        <f t="shared" si="31"/>
        <v>2.5767114290060193E-3</v>
      </c>
    </row>
    <row r="503" spans="1:9" x14ac:dyDescent="0.3">
      <c r="A503" s="101">
        <v>43171</v>
      </c>
      <c r="B503" s="3">
        <f>'Raw data'!B503</f>
        <v>56.549849999999999</v>
      </c>
      <c r="C503" s="3">
        <f t="shared" si="28"/>
        <v>4.6376363697056729E-3</v>
      </c>
      <c r="D503" s="3">
        <f>'Raw data'!C503</f>
        <v>129.55000000000001</v>
      </c>
      <c r="E503" s="3">
        <f t="shared" si="29"/>
        <v>3.4856700232379326E-3</v>
      </c>
      <c r="F503" s="3">
        <f>'Raw data'!D503</f>
        <v>92.5</v>
      </c>
      <c r="G503" s="3">
        <f t="shared" si="30"/>
        <v>-1.9607843137254843E-2</v>
      </c>
      <c r="H503" s="62">
        <f>'Raw data'!E503</f>
        <v>1593.82568239087</v>
      </c>
      <c r="I503" s="67">
        <f t="shared" si="31"/>
        <v>2.6458972391715714E-3</v>
      </c>
    </row>
    <row r="504" spans="1:9" x14ac:dyDescent="0.3">
      <c r="A504" s="101">
        <v>43172</v>
      </c>
      <c r="B504" s="3">
        <f>'Raw data'!B504</f>
        <v>56.207225999999999</v>
      </c>
      <c r="C504" s="3">
        <f t="shared" si="28"/>
        <v>-6.0587959119255087E-3</v>
      </c>
      <c r="D504" s="3">
        <f>'Raw data'!C504</f>
        <v>128.55000000000001</v>
      </c>
      <c r="E504" s="3">
        <f t="shared" si="29"/>
        <v>-7.7190274025472783E-3</v>
      </c>
      <c r="F504" s="3">
        <f>'Raw data'!D504</f>
        <v>92.9</v>
      </c>
      <c r="G504" s="3">
        <f t="shared" si="30"/>
        <v>4.324324324324386E-3</v>
      </c>
      <c r="H504" s="62">
        <f>'Raw data'!E504</f>
        <v>1578.14810242821</v>
      </c>
      <c r="I504" s="67">
        <f t="shared" si="31"/>
        <v>-9.8364458145400093E-3</v>
      </c>
    </row>
    <row r="505" spans="1:9" x14ac:dyDescent="0.3">
      <c r="A505" s="101">
        <v>43173</v>
      </c>
      <c r="B505" s="3">
        <f>'Raw data'!B505</f>
        <v>56.207225999999999</v>
      </c>
      <c r="C505" s="3">
        <f t="shared" si="28"/>
        <v>0</v>
      </c>
      <c r="D505" s="3">
        <f>'Raw data'!C505</f>
        <v>127.35</v>
      </c>
      <c r="E505" s="3">
        <f t="shared" si="29"/>
        <v>-9.3348891481914963E-3</v>
      </c>
      <c r="F505" s="3">
        <f>'Raw data'!D505</f>
        <v>92.15</v>
      </c>
      <c r="G505" s="3">
        <f t="shared" si="30"/>
        <v>-8.0731969860064583E-3</v>
      </c>
      <c r="H505" s="62">
        <f>'Raw data'!E505</f>
        <v>1585.3050377217601</v>
      </c>
      <c r="I505" s="67">
        <f t="shared" si="31"/>
        <v>4.5350213218506514E-3</v>
      </c>
    </row>
    <row r="506" spans="1:9" x14ac:dyDescent="0.3">
      <c r="A506" s="101">
        <v>43174</v>
      </c>
      <c r="B506" s="3">
        <f>'Raw data'!B506</f>
        <v>55.587240000000001</v>
      </c>
      <c r="C506" s="3">
        <f t="shared" si="28"/>
        <v>-1.1030361114067385E-2</v>
      </c>
      <c r="D506" s="3">
        <f>'Raw data'!C506</f>
        <v>127.8</v>
      </c>
      <c r="E506" s="3">
        <f t="shared" si="29"/>
        <v>3.5335689045936621E-3</v>
      </c>
      <c r="F506" s="3">
        <f>'Raw data'!D506</f>
        <v>91.15</v>
      </c>
      <c r="G506" s="3">
        <f t="shared" si="30"/>
        <v>-1.0851871947911014E-2</v>
      </c>
      <c r="H506" s="62">
        <f>'Raw data'!E506</f>
        <v>1592.2840231594</v>
      </c>
      <c r="I506" s="67">
        <f t="shared" si="31"/>
        <v>4.402298151824106E-3</v>
      </c>
    </row>
    <row r="507" spans="1:9" x14ac:dyDescent="0.3">
      <c r="A507" s="101">
        <v>43175</v>
      </c>
      <c r="B507" s="3">
        <f>'Raw data'!B507</f>
        <v>54.706189999999999</v>
      </c>
      <c r="C507" s="3">
        <f t="shared" si="28"/>
        <v>-1.5849860507555366E-2</v>
      </c>
      <c r="D507" s="3">
        <f>'Raw data'!C507</f>
        <v>125.15</v>
      </c>
      <c r="E507" s="3">
        <f t="shared" si="29"/>
        <v>-2.0735524256650952E-2</v>
      </c>
      <c r="F507" s="3">
        <f>'Raw data'!D507</f>
        <v>88.65</v>
      </c>
      <c r="G507" s="3">
        <f t="shared" si="30"/>
        <v>-2.7427317608337904E-2</v>
      </c>
      <c r="H507" s="62">
        <f>'Raw data'!E507</f>
        <v>1573.4832800951799</v>
      </c>
      <c r="I507" s="67">
        <f t="shared" si="31"/>
        <v>-1.1807405457046411E-2</v>
      </c>
    </row>
    <row r="508" spans="1:9" x14ac:dyDescent="0.3">
      <c r="A508" s="101">
        <v>43178</v>
      </c>
      <c r="B508" s="3">
        <f>'Raw data'!B508</f>
        <v>54.200412999999998</v>
      </c>
      <c r="C508" s="3">
        <f t="shared" si="28"/>
        <v>-9.2453340289280223E-3</v>
      </c>
      <c r="D508" s="3">
        <f>'Raw data'!C508</f>
        <v>123</v>
      </c>
      <c r="E508" s="3">
        <f t="shared" si="29"/>
        <v>-1.7179384738314069E-2</v>
      </c>
      <c r="F508" s="3">
        <f>'Raw data'!D508</f>
        <v>84.7</v>
      </c>
      <c r="G508" s="3">
        <f t="shared" si="30"/>
        <v>-4.4557247602932913E-2</v>
      </c>
      <c r="H508" s="62">
        <f>'Raw data'!E508</f>
        <v>1547.4147131745599</v>
      </c>
      <c r="I508" s="67">
        <f t="shared" si="31"/>
        <v>-1.6567425437811534E-2</v>
      </c>
    </row>
    <row r="509" spans="1:9" x14ac:dyDescent="0.3">
      <c r="A509" s="101">
        <v>43179</v>
      </c>
      <c r="B509" s="3">
        <f>'Raw data'!B509</f>
        <v>53.107259999999997</v>
      </c>
      <c r="C509" s="3">
        <f t="shared" si="28"/>
        <v>-2.0168720854580959E-2</v>
      </c>
      <c r="D509" s="3">
        <f>'Raw data'!C509</f>
        <v>123.65</v>
      </c>
      <c r="E509" s="3">
        <f t="shared" si="29"/>
        <v>5.2845528455285019E-3</v>
      </c>
      <c r="F509" s="3">
        <f>'Raw data'!D509</f>
        <v>84.75</v>
      </c>
      <c r="G509" s="3">
        <f t="shared" si="30"/>
        <v>5.9031877213692042E-4</v>
      </c>
      <c r="H509" s="62">
        <f>'Raw data'!E509</f>
        <v>1551.9710900288501</v>
      </c>
      <c r="I509" s="67">
        <f t="shared" si="31"/>
        <v>2.9445091968543272E-3</v>
      </c>
    </row>
    <row r="510" spans="1:9" x14ac:dyDescent="0.3">
      <c r="A510" s="101">
        <v>43180</v>
      </c>
      <c r="B510" s="3">
        <f>'Raw data'!B510</f>
        <v>53.172522999999998</v>
      </c>
      <c r="C510" s="3">
        <f t="shared" si="28"/>
        <v>1.2288903626359491E-3</v>
      </c>
      <c r="D510" s="3">
        <f>'Raw data'!C510</f>
        <v>121.6</v>
      </c>
      <c r="E510" s="3">
        <f t="shared" si="29"/>
        <v>-1.6579053780833089E-2</v>
      </c>
      <c r="F510" s="3">
        <f>'Raw data'!D510</f>
        <v>83.85</v>
      </c>
      <c r="G510" s="3">
        <f t="shared" si="30"/>
        <v>-1.061946902654874E-2</v>
      </c>
      <c r="H510" s="62">
        <f>'Raw data'!E510</f>
        <v>1549.7008789910501</v>
      </c>
      <c r="I510" s="67">
        <f t="shared" si="31"/>
        <v>-1.4627920921888951E-3</v>
      </c>
    </row>
    <row r="511" spans="1:9" x14ac:dyDescent="0.3">
      <c r="A511" s="101">
        <v>43181</v>
      </c>
      <c r="B511" s="3">
        <f>'Raw data'!B511</f>
        <v>53.009372999999997</v>
      </c>
      <c r="C511" s="3">
        <f t="shared" si="28"/>
        <v>-3.0683140613809445E-3</v>
      </c>
      <c r="D511" s="3">
        <f>'Raw data'!C511</f>
        <v>118</v>
      </c>
      <c r="E511" s="3">
        <f t="shared" si="29"/>
        <v>-2.960526315789469E-2</v>
      </c>
      <c r="F511" s="3">
        <f>'Raw data'!D511</f>
        <v>80.5</v>
      </c>
      <c r="G511" s="3">
        <f t="shared" si="30"/>
        <v>-3.9952295766249188E-2</v>
      </c>
      <c r="H511" s="62">
        <f>'Raw data'!E511</f>
        <v>1515.83731836539</v>
      </c>
      <c r="I511" s="67">
        <f t="shared" si="31"/>
        <v>-2.1851675432814688E-2</v>
      </c>
    </row>
    <row r="512" spans="1:9" x14ac:dyDescent="0.3">
      <c r="A512" s="101">
        <v>43182</v>
      </c>
      <c r="B512" s="3">
        <f>'Raw data'!B512</f>
        <v>52.927790000000002</v>
      </c>
      <c r="C512" s="3">
        <f t="shared" si="28"/>
        <v>-1.5390297108399086E-3</v>
      </c>
      <c r="D512" s="3">
        <f>'Raw data'!C512</f>
        <v>119.2</v>
      </c>
      <c r="E512" s="3">
        <f t="shared" si="29"/>
        <v>1.0169491525423752E-2</v>
      </c>
      <c r="F512" s="3">
        <f>'Raw data'!D512</f>
        <v>78</v>
      </c>
      <c r="G512" s="3">
        <f t="shared" si="30"/>
        <v>-3.1055900621118012E-2</v>
      </c>
      <c r="H512" s="62">
        <f>'Raw data'!E512</f>
        <v>1513.18309680111</v>
      </c>
      <c r="I512" s="67">
        <f t="shared" si="31"/>
        <v>-1.7509936799433531E-3</v>
      </c>
    </row>
    <row r="513" spans="1:9" x14ac:dyDescent="0.3">
      <c r="A513" s="101">
        <v>43185</v>
      </c>
      <c r="B513" s="3">
        <f>'Raw data'!B513</f>
        <v>51.165706999999998</v>
      </c>
      <c r="C513" s="3">
        <f t="shared" si="28"/>
        <v>-3.3292208119779877E-2</v>
      </c>
      <c r="D513" s="3">
        <f>'Raw data'!C513</f>
        <v>116.45</v>
      </c>
      <c r="E513" s="3">
        <f t="shared" si="29"/>
        <v>-2.3070469798657716E-2</v>
      </c>
      <c r="F513" s="3">
        <f>'Raw data'!D513</f>
        <v>75.849999999999994</v>
      </c>
      <c r="G513" s="3">
        <f t="shared" si="30"/>
        <v>-2.7564102564102636E-2</v>
      </c>
      <c r="H513" s="62">
        <f>'Raw data'!E513</f>
        <v>1496.5941769901401</v>
      </c>
      <c r="I513" s="67">
        <f t="shared" si="31"/>
        <v>-1.0962929632269263E-2</v>
      </c>
    </row>
    <row r="514" spans="1:9" x14ac:dyDescent="0.3">
      <c r="A514" s="101">
        <v>43186</v>
      </c>
      <c r="B514" s="3">
        <f>'Raw data'!B514</f>
        <v>51.850963999999998</v>
      </c>
      <c r="C514" s="3">
        <f t="shared" si="28"/>
        <v>1.3392896144286641E-2</v>
      </c>
      <c r="D514" s="3">
        <f>'Raw data'!C514</f>
        <v>117.6</v>
      </c>
      <c r="E514" s="3">
        <f t="shared" si="29"/>
        <v>9.8754830399312276E-3</v>
      </c>
      <c r="F514" s="3">
        <f>'Raw data'!D514</f>
        <v>75.25</v>
      </c>
      <c r="G514" s="3">
        <f t="shared" si="30"/>
        <v>-7.9103493737639335E-3</v>
      </c>
      <c r="H514" s="62">
        <f>'Raw data'!E514</f>
        <v>1510.11183019134</v>
      </c>
      <c r="I514" s="67">
        <f t="shared" si="31"/>
        <v>9.0322770254163218E-3</v>
      </c>
    </row>
    <row r="515" spans="1:9" x14ac:dyDescent="0.3">
      <c r="A515" s="101">
        <v>43187</v>
      </c>
      <c r="B515" s="3">
        <f>'Raw data'!B515</f>
        <v>51.573599999999999</v>
      </c>
      <c r="C515" s="3">
        <f t="shared" si="28"/>
        <v>-5.3492544516626269E-3</v>
      </c>
      <c r="D515" s="3">
        <f>'Raw data'!C515</f>
        <v>115.45</v>
      </c>
      <c r="E515" s="3">
        <f t="shared" si="29"/>
        <v>-1.8282312925169998E-2</v>
      </c>
      <c r="F515" s="3">
        <f>'Raw data'!D515</f>
        <v>73.7</v>
      </c>
      <c r="G515" s="3">
        <f t="shared" si="30"/>
        <v>-2.0598006644518236E-2</v>
      </c>
      <c r="H515" s="62">
        <f>'Raw data'!E515</f>
        <v>1512.1326217497201</v>
      </c>
      <c r="I515" s="67">
        <f t="shared" si="31"/>
        <v>1.338173450455024E-3</v>
      </c>
    </row>
    <row r="516" spans="1:9" x14ac:dyDescent="0.3">
      <c r="A516" s="101">
        <v>43188</v>
      </c>
      <c r="B516" s="3">
        <f>'Raw data'!B516</f>
        <v>51.492016</v>
      </c>
      <c r="C516" s="3">
        <f t="shared" ref="C516:C579" si="32">(B516-B515)/B515</f>
        <v>-1.5818946127475963E-3</v>
      </c>
      <c r="D516" s="3">
        <f>'Raw data'!C516</f>
        <v>114.15</v>
      </c>
      <c r="E516" s="3">
        <f t="shared" ref="E516:E579" si="33">(D516-D515)/D515</f>
        <v>-1.1260285838025094E-2</v>
      </c>
      <c r="F516" s="3">
        <f>'Raw data'!D516</f>
        <v>71.099999999999994</v>
      </c>
      <c r="G516" s="3">
        <f t="shared" ref="G516:G579" si="34">(F516-F515)/F515</f>
        <v>-3.5278154681139873E-2</v>
      </c>
      <c r="H516" s="62">
        <f>'Raw data'!E516</f>
        <v>1535.3513178543301</v>
      </c>
      <c r="I516" s="67">
        <f t="shared" ref="I516:I579" si="35">(H516-H515)/H515</f>
        <v>1.5354933668280467E-2</v>
      </c>
    </row>
    <row r="517" spans="1:9" x14ac:dyDescent="0.3">
      <c r="A517" s="101">
        <v>43193</v>
      </c>
      <c r="B517" s="3">
        <f>'Raw data'!B517</f>
        <v>50.627296000000001</v>
      </c>
      <c r="C517" s="3">
        <f t="shared" si="32"/>
        <v>-1.6793283059649448E-2</v>
      </c>
      <c r="D517" s="3">
        <f>'Raw data'!C517</f>
        <v>112.95</v>
      </c>
      <c r="E517" s="3">
        <f t="shared" si="33"/>
        <v>-1.051248357424444E-2</v>
      </c>
      <c r="F517" s="3">
        <f>'Raw data'!D517</f>
        <v>70.75</v>
      </c>
      <c r="G517" s="3">
        <f t="shared" si="34"/>
        <v>-4.9226441631504128E-3</v>
      </c>
      <c r="H517" s="62">
        <f>'Raw data'!E517</f>
        <v>1508.79827210288</v>
      </c>
      <c r="I517" s="67">
        <f t="shared" si="35"/>
        <v>-1.72944429347664E-2</v>
      </c>
    </row>
    <row r="518" spans="1:9" x14ac:dyDescent="0.3">
      <c r="A518" s="101">
        <v>43194</v>
      </c>
      <c r="B518" s="3">
        <f>'Raw data'!B518</f>
        <v>49.778880000000001</v>
      </c>
      <c r="C518" s="3">
        <f t="shared" si="32"/>
        <v>-1.6758074537498512E-2</v>
      </c>
      <c r="D518" s="3">
        <f>'Raw data'!C518</f>
        <v>111.95</v>
      </c>
      <c r="E518" s="3">
        <f t="shared" si="33"/>
        <v>-8.8534749889331559E-3</v>
      </c>
      <c r="F518" s="3">
        <f>'Raw data'!D518</f>
        <v>70.400000000000006</v>
      </c>
      <c r="G518" s="3">
        <f t="shared" si="34"/>
        <v>-4.9469964664310149E-3</v>
      </c>
      <c r="H518" s="62">
        <f>'Raw data'!E518</f>
        <v>1494.6489039071901</v>
      </c>
      <c r="I518" s="67">
        <f t="shared" si="35"/>
        <v>-9.3779058853038846E-3</v>
      </c>
    </row>
    <row r="519" spans="1:9" x14ac:dyDescent="0.3">
      <c r="A519" s="101">
        <v>43195</v>
      </c>
      <c r="B519" s="3">
        <f>'Raw data'!B519</f>
        <v>51.084130000000002</v>
      </c>
      <c r="C519" s="3">
        <f t="shared" si="32"/>
        <v>2.6220959571609505E-2</v>
      </c>
      <c r="D519" s="3">
        <f>'Raw data'!C519</f>
        <v>113.75</v>
      </c>
      <c r="E519" s="3">
        <f t="shared" si="33"/>
        <v>1.6078606520768174E-2</v>
      </c>
      <c r="F519" s="3">
        <f>'Raw data'!D519</f>
        <v>72.45</v>
      </c>
      <c r="G519" s="3">
        <f t="shared" si="34"/>
        <v>2.9119318181818139E-2</v>
      </c>
      <c r="H519" s="62">
        <f>'Raw data'!E519</f>
        <v>1527.2181749880299</v>
      </c>
      <c r="I519" s="67">
        <f t="shared" si="35"/>
        <v>2.1790583056462209E-2</v>
      </c>
    </row>
    <row r="520" spans="1:9" x14ac:dyDescent="0.3">
      <c r="A520" s="101">
        <v>43196</v>
      </c>
      <c r="B520" s="3">
        <f>'Raw data'!B520</f>
        <v>51.198338</v>
      </c>
      <c r="C520" s="3">
        <f t="shared" si="32"/>
        <v>2.2356845462572794E-3</v>
      </c>
      <c r="D520" s="3">
        <f>'Raw data'!C520</f>
        <v>113.3</v>
      </c>
      <c r="E520" s="3">
        <f t="shared" si="33"/>
        <v>-3.9560439560439812E-3</v>
      </c>
      <c r="F520" s="3">
        <f>'Raw data'!D520</f>
        <v>72.55</v>
      </c>
      <c r="G520" s="3">
        <f t="shared" si="34"/>
        <v>1.3802622498273887E-3</v>
      </c>
      <c r="H520" s="62">
        <f>'Raw data'!E520</f>
        <v>1511.3737668072999</v>
      </c>
      <c r="I520" s="67">
        <f t="shared" si="35"/>
        <v>-1.0374685451117112E-2</v>
      </c>
    </row>
    <row r="521" spans="1:9" x14ac:dyDescent="0.3">
      <c r="A521" s="101">
        <v>43199</v>
      </c>
      <c r="B521" s="3">
        <f>'Raw data'!B521</f>
        <v>52.226219999999998</v>
      </c>
      <c r="C521" s="3">
        <f t="shared" si="32"/>
        <v>2.0076472013603217E-2</v>
      </c>
      <c r="D521" s="3">
        <f>'Raw data'!C521</f>
        <v>113.75</v>
      </c>
      <c r="E521" s="3">
        <f t="shared" si="33"/>
        <v>3.9717563989408898E-3</v>
      </c>
      <c r="F521" s="3">
        <f>'Raw data'!D521</f>
        <v>69.7</v>
      </c>
      <c r="G521" s="3">
        <f t="shared" si="34"/>
        <v>-3.9283252929014398E-2</v>
      </c>
      <c r="H521" s="62">
        <f>'Raw data'!E521</f>
        <v>1511.31852629844</v>
      </c>
      <c r="I521" s="67">
        <f t="shared" si="35"/>
        <v>-3.6549866137095346E-5</v>
      </c>
    </row>
    <row r="522" spans="1:9" x14ac:dyDescent="0.3">
      <c r="A522" s="101">
        <v>43200</v>
      </c>
      <c r="B522" s="3">
        <f>'Raw data'!B522</f>
        <v>52.617798000000001</v>
      </c>
      <c r="C522" s="3">
        <f t="shared" si="32"/>
        <v>7.497728152640621E-3</v>
      </c>
      <c r="D522" s="3">
        <f>'Raw data'!C522</f>
        <v>115.65</v>
      </c>
      <c r="E522" s="3">
        <f t="shared" si="33"/>
        <v>1.6703296703296754E-2</v>
      </c>
      <c r="F522" s="3">
        <f>'Raw data'!D522</f>
        <v>69.900000000000006</v>
      </c>
      <c r="G522" s="3">
        <f t="shared" si="34"/>
        <v>2.8694404591105139E-3</v>
      </c>
      <c r="H522" s="62">
        <f>'Raw data'!E522</f>
        <v>1526.75845510253</v>
      </c>
      <c r="I522" s="67">
        <f t="shared" si="35"/>
        <v>1.0216197668075855E-2</v>
      </c>
    </row>
    <row r="523" spans="1:9" x14ac:dyDescent="0.3">
      <c r="A523" s="101">
        <v>43201</v>
      </c>
      <c r="B523" s="3">
        <f>'Raw data'!B523</f>
        <v>52.5199</v>
      </c>
      <c r="C523" s="3">
        <f t="shared" si="32"/>
        <v>-1.8605491624716166E-3</v>
      </c>
      <c r="D523" s="3">
        <f>'Raw data'!C523</f>
        <v>115.65</v>
      </c>
      <c r="E523" s="3">
        <f t="shared" si="33"/>
        <v>0</v>
      </c>
      <c r="F523" s="3">
        <f>'Raw data'!D523</f>
        <v>72.400000000000006</v>
      </c>
      <c r="G523" s="3">
        <f t="shared" si="34"/>
        <v>3.5765379113018594E-2</v>
      </c>
      <c r="H523" s="62">
        <f>'Raw data'!E523</f>
        <v>1504.7093727270601</v>
      </c>
      <c r="I523" s="67">
        <f t="shared" si="35"/>
        <v>-1.4441762088679028E-2</v>
      </c>
    </row>
    <row r="524" spans="1:9" x14ac:dyDescent="0.3">
      <c r="A524" s="101">
        <v>43202</v>
      </c>
      <c r="B524" s="3">
        <f>'Raw data'!B524</f>
        <v>53.645679999999999</v>
      </c>
      <c r="C524" s="3">
        <f t="shared" si="32"/>
        <v>2.1435303570646533E-2</v>
      </c>
      <c r="D524" s="3">
        <f>'Raw data'!C524</f>
        <v>118.3</v>
      </c>
      <c r="E524" s="3">
        <f t="shared" si="33"/>
        <v>2.2913964548205719E-2</v>
      </c>
      <c r="F524" s="3">
        <f>'Raw data'!D524</f>
        <v>74.650000000000006</v>
      </c>
      <c r="G524" s="3">
        <f t="shared" si="34"/>
        <v>3.107734806629834E-2</v>
      </c>
      <c r="H524" s="62">
        <f>'Raw data'!E524</f>
        <v>1518.88395731582</v>
      </c>
      <c r="I524" s="67">
        <f t="shared" si="35"/>
        <v>9.4201477346223944E-3</v>
      </c>
    </row>
    <row r="525" spans="1:9" x14ac:dyDescent="0.3">
      <c r="A525" s="101">
        <v>43203</v>
      </c>
      <c r="B525" s="3">
        <f>'Raw data'!B525</f>
        <v>53.939365000000002</v>
      </c>
      <c r="C525" s="3">
        <f t="shared" si="32"/>
        <v>5.4745321524492475E-3</v>
      </c>
      <c r="D525" s="3">
        <f>'Raw data'!C525</f>
        <v>120.2</v>
      </c>
      <c r="E525" s="3">
        <f t="shared" si="33"/>
        <v>1.6060862214708416E-2</v>
      </c>
      <c r="F525" s="3">
        <f>'Raw data'!D525</f>
        <v>73</v>
      </c>
      <c r="G525" s="3">
        <f t="shared" si="34"/>
        <v>-2.21031480241126E-2</v>
      </c>
      <c r="H525" s="62">
        <f>'Raw data'!E525</f>
        <v>1526.66459843589</v>
      </c>
      <c r="I525" s="67">
        <f t="shared" si="35"/>
        <v>5.1226040558226384E-3</v>
      </c>
    </row>
    <row r="526" spans="1:9" x14ac:dyDescent="0.3">
      <c r="A526" s="101">
        <v>43206</v>
      </c>
      <c r="B526" s="3">
        <f>'Raw data'!B526</f>
        <v>54.184089999999998</v>
      </c>
      <c r="C526" s="3">
        <f t="shared" si="32"/>
        <v>4.5370389510517115E-3</v>
      </c>
      <c r="D526" s="3">
        <f>'Raw data'!C526</f>
        <v>121.1</v>
      </c>
      <c r="E526" s="3">
        <f t="shared" si="33"/>
        <v>7.4875207986688144E-3</v>
      </c>
      <c r="F526" s="3">
        <f>'Raw data'!D526</f>
        <v>76.55</v>
      </c>
      <c r="G526" s="3">
        <f t="shared" si="34"/>
        <v>4.863013698630133E-2</v>
      </c>
      <c r="H526" s="62">
        <f>'Raw data'!E526</f>
        <v>1526.2724461247799</v>
      </c>
      <c r="I526" s="67">
        <f t="shared" si="35"/>
        <v>-2.5686867404395026E-4</v>
      </c>
    </row>
    <row r="527" spans="1:9" x14ac:dyDescent="0.3">
      <c r="A527" s="101">
        <v>43207</v>
      </c>
      <c r="B527" s="3">
        <f>'Raw data'!B527</f>
        <v>54.999873999999998</v>
      </c>
      <c r="C527" s="3">
        <f t="shared" si="32"/>
        <v>1.5055784825398023E-2</v>
      </c>
      <c r="D527" s="3">
        <f>'Raw data'!C527</f>
        <v>123.7</v>
      </c>
      <c r="E527" s="3">
        <f t="shared" si="33"/>
        <v>2.1469859620148708E-2</v>
      </c>
      <c r="F527" s="3">
        <f>'Raw data'!D527</f>
        <v>76.400000000000006</v>
      </c>
      <c r="G527" s="3">
        <f t="shared" si="34"/>
        <v>-1.9595035924231414E-3</v>
      </c>
      <c r="H527" s="62">
        <f>'Raw data'!E527</f>
        <v>1545.16028521933</v>
      </c>
      <c r="I527" s="67">
        <f t="shared" si="35"/>
        <v>1.2375142552371005E-2</v>
      </c>
    </row>
    <row r="528" spans="1:9" x14ac:dyDescent="0.3">
      <c r="A528" s="101">
        <v>43208</v>
      </c>
      <c r="B528" s="3">
        <f>'Raw data'!B528</f>
        <v>55.260919999999999</v>
      </c>
      <c r="C528" s="3">
        <f t="shared" si="32"/>
        <v>4.7463017824368172E-3</v>
      </c>
      <c r="D528" s="3">
        <f>'Raw data'!C528</f>
        <v>126</v>
      </c>
      <c r="E528" s="3">
        <f t="shared" si="33"/>
        <v>1.8593371059013718E-2</v>
      </c>
      <c r="F528" s="3">
        <f>'Raw data'!D528</f>
        <v>76.95</v>
      </c>
      <c r="G528" s="3">
        <f t="shared" si="34"/>
        <v>7.1989528795811143E-3</v>
      </c>
      <c r="H528" s="62">
        <f>'Raw data'!E528</f>
        <v>1552.4849228376399</v>
      </c>
      <c r="I528" s="67">
        <f t="shared" si="35"/>
        <v>4.7403739847417846E-3</v>
      </c>
    </row>
    <row r="529" spans="1:9" x14ac:dyDescent="0.3">
      <c r="A529" s="101">
        <v>43209</v>
      </c>
      <c r="B529" s="3">
        <f>'Raw data'!B529</f>
        <v>55.065131999999998</v>
      </c>
      <c r="C529" s="3">
        <f t="shared" si="32"/>
        <v>-3.5429739497641424E-3</v>
      </c>
      <c r="D529" s="3">
        <f>'Raw data'!C529</f>
        <v>127.7</v>
      </c>
      <c r="E529" s="3">
        <f t="shared" si="33"/>
        <v>1.3492063492063515E-2</v>
      </c>
      <c r="F529" s="3">
        <f>'Raw data'!D529</f>
        <v>88.8</v>
      </c>
      <c r="G529" s="3">
        <f t="shared" si="34"/>
        <v>0.15399610136452233</v>
      </c>
      <c r="H529" s="62">
        <f>'Raw data'!E529</f>
        <v>1558.2323308785799</v>
      </c>
      <c r="I529" s="67">
        <f t="shared" si="35"/>
        <v>3.7020701176503556E-3</v>
      </c>
    </row>
    <row r="530" spans="1:9" x14ac:dyDescent="0.3">
      <c r="A530" s="101">
        <v>43210</v>
      </c>
      <c r="B530" s="3">
        <f>'Raw data'!B530</f>
        <v>54.983555000000003</v>
      </c>
      <c r="C530" s="3">
        <f t="shared" si="32"/>
        <v>-1.4814638054439931E-3</v>
      </c>
      <c r="D530" s="3">
        <f>'Raw data'!C530</f>
        <v>128.35</v>
      </c>
      <c r="E530" s="3">
        <f t="shared" si="33"/>
        <v>5.0900548159748746E-3</v>
      </c>
      <c r="F530" s="3">
        <f>'Raw data'!D530</f>
        <v>86.55</v>
      </c>
      <c r="G530" s="3">
        <f t="shared" si="34"/>
        <v>-2.5337837837837839E-2</v>
      </c>
      <c r="H530" s="62">
        <f>'Raw data'!E530</f>
        <v>1572.5826747415799</v>
      </c>
      <c r="I530" s="67">
        <f t="shared" si="35"/>
        <v>9.2093737105999225E-3</v>
      </c>
    </row>
    <row r="531" spans="1:9" x14ac:dyDescent="0.3">
      <c r="A531" s="101">
        <v>43213</v>
      </c>
      <c r="B531" s="3">
        <f>'Raw data'!B531</f>
        <v>56.158279999999998</v>
      </c>
      <c r="C531" s="3">
        <f t="shared" si="32"/>
        <v>2.1365024505963556E-2</v>
      </c>
      <c r="D531" s="3">
        <f>'Raw data'!C531</f>
        <v>130.1</v>
      </c>
      <c r="E531" s="3">
        <f t="shared" si="33"/>
        <v>1.3634592910011687E-2</v>
      </c>
      <c r="F531" s="3">
        <f>'Raw data'!D531</f>
        <v>88.95</v>
      </c>
      <c r="G531" s="3">
        <f t="shared" si="34"/>
        <v>2.7729636048526931E-2</v>
      </c>
      <c r="H531" s="62">
        <f>'Raw data'!E531</f>
        <v>1587.65032169393</v>
      </c>
      <c r="I531" s="67">
        <f t="shared" si="35"/>
        <v>9.5814656961206203E-3</v>
      </c>
    </row>
    <row r="532" spans="1:9" x14ac:dyDescent="0.3">
      <c r="A532" s="101">
        <v>43214</v>
      </c>
      <c r="B532" s="3">
        <f>'Raw data'!B532</f>
        <v>51.622543</v>
      </c>
      <c r="C532" s="3">
        <f t="shared" si="32"/>
        <v>-8.0767021354642587E-2</v>
      </c>
      <c r="D532" s="3">
        <f>'Raw data'!C532</f>
        <v>123.05</v>
      </c>
      <c r="E532" s="3">
        <f t="shared" si="33"/>
        <v>-5.4189085318985378E-2</v>
      </c>
      <c r="F532" s="3">
        <f>'Raw data'!D532</f>
        <v>83.65</v>
      </c>
      <c r="G532" s="3">
        <f t="shared" si="34"/>
        <v>-5.9584035975266972E-2</v>
      </c>
      <c r="H532" s="62">
        <f>'Raw data'!E532</f>
        <v>1575.4007403661101</v>
      </c>
      <c r="I532" s="67">
        <f t="shared" si="35"/>
        <v>-7.715541111565619E-3</v>
      </c>
    </row>
    <row r="533" spans="1:9" x14ac:dyDescent="0.3">
      <c r="A533" s="101">
        <v>43215</v>
      </c>
      <c r="B533" s="3">
        <f>'Raw data'!B533</f>
        <v>50.480452999999997</v>
      </c>
      <c r="C533" s="3">
        <f t="shared" si="32"/>
        <v>-2.2123861662529935E-2</v>
      </c>
      <c r="D533" s="3">
        <f>'Raw data'!C533</f>
        <v>120.5</v>
      </c>
      <c r="E533" s="3">
        <f t="shared" si="33"/>
        <v>-2.072328321820396E-2</v>
      </c>
      <c r="F533" s="3">
        <f>'Raw data'!D533</f>
        <v>84</v>
      </c>
      <c r="G533" s="3">
        <f t="shared" si="34"/>
        <v>4.1841004184099738E-3</v>
      </c>
      <c r="H533" s="62">
        <f>'Raw data'!E533</f>
        <v>1557.29420545059</v>
      </c>
      <c r="I533" s="67">
        <f t="shared" si="35"/>
        <v>-1.1493288311716995E-2</v>
      </c>
    </row>
    <row r="534" spans="1:9" x14ac:dyDescent="0.3">
      <c r="A534" s="101">
        <v>43216</v>
      </c>
      <c r="B534" s="3">
        <f>'Raw data'!B534</f>
        <v>49.990982000000002</v>
      </c>
      <c r="C534" s="3">
        <f t="shared" si="32"/>
        <v>-9.6962481695636663E-3</v>
      </c>
      <c r="D534" s="3">
        <f>'Raw data'!C534</f>
        <v>117.55</v>
      </c>
      <c r="E534" s="3">
        <f t="shared" si="33"/>
        <v>-2.44813278008299E-2</v>
      </c>
      <c r="F534" s="3">
        <f>'Raw data'!D534</f>
        <v>82.95</v>
      </c>
      <c r="G534" s="3">
        <f t="shared" si="34"/>
        <v>-1.2499999999999966E-2</v>
      </c>
      <c r="H534" s="62">
        <f>'Raw data'!E534</f>
        <v>1573.75785076686</v>
      </c>
      <c r="I534" s="67">
        <f t="shared" si="35"/>
        <v>1.0571955677126781E-2</v>
      </c>
    </row>
    <row r="535" spans="1:9" x14ac:dyDescent="0.3">
      <c r="A535" s="101">
        <v>43217</v>
      </c>
      <c r="B535" s="3">
        <f>'Raw data'!B535</f>
        <v>49.615726000000002</v>
      </c>
      <c r="C535" s="3">
        <f t="shared" si="32"/>
        <v>-7.5064738676267695E-3</v>
      </c>
      <c r="D535" s="3">
        <f>'Raw data'!C535</f>
        <v>115.2</v>
      </c>
      <c r="E535" s="3">
        <f t="shared" si="33"/>
        <v>-1.9991492981709862E-2</v>
      </c>
      <c r="F535" s="3">
        <f>'Raw data'!D535</f>
        <v>84.3</v>
      </c>
      <c r="G535" s="3">
        <f t="shared" si="34"/>
        <v>1.6274864376130131E-2</v>
      </c>
      <c r="H535" s="62">
        <f>'Raw data'!E535</f>
        <v>1580.7798748426801</v>
      </c>
      <c r="I535" s="67">
        <f t="shared" si="35"/>
        <v>4.461946971319913E-3</v>
      </c>
    </row>
    <row r="536" spans="1:9" x14ac:dyDescent="0.3">
      <c r="A536" s="101">
        <v>43220</v>
      </c>
      <c r="B536" s="3">
        <f>'Raw data'!B536</f>
        <v>50.969917000000002</v>
      </c>
      <c r="C536" s="3">
        <f t="shared" si="32"/>
        <v>2.7293584296237045E-2</v>
      </c>
      <c r="D536" s="3">
        <f>'Raw data'!C536</f>
        <v>113.45</v>
      </c>
      <c r="E536" s="3">
        <f t="shared" si="33"/>
        <v>-1.5190972222222222E-2</v>
      </c>
      <c r="F536" s="3">
        <f>'Raw data'!D536</f>
        <v>85.8</v>
      </c>
      <c r="G536" s="3">
        <f t="shared" si="34"/>
        <v>1.7793594306049824E-2</v>
      </c>
      <c r="H536" s="62">
        <f>'Raw data'!E536</f>
        <v>1570.7089146619501</v>
      </c>
      <c r="I536" s="67">
        <f t="shared" si="35"/>
        <v>-6.3708808171234416E-3</v>
      </c>
    </row>
    <row r="537" spans="1:9" x14ac:dyDescent="0.3">
      <c r="A537" s="101">
        <v>43222</v>
      </c>
      <c r="B537" s="3">
        <f>'Raw data'!B537</f>
        <v>51.084130000000002</v>
      </c>
      <c r="C537" s="3">
        <f t="shared" si="32"/>
        <v>2.2407923481609642E-3</v>
      </c>
      <c r="D537" s="3">
        <f>'Raw data'!C537</f>
        <v>114</v>
      </c>
      <c r="E537" s="3">
        <f t="shared" si="33"/>
        <v>4.8479506390480135E-3</v>
      </c>
      <c r="F537" s="3">
        <f>'Raw data'!D537</f>
        <v>81</v>
      </c>
      <c r="G537" s="3">
        <f t="shared" si="34"/>
        <v>-5.5944055944055909E-2</v>
      </c>
      <c r="H537" s="62">
        <f>'Raw data'!E537</f>
        <v>1590.96976805492</v>
      </c>
      <c r="I537" s="67">
        <f t="shared" si="35"/>
        <v>1.2899177692214528E-2</v>
      </c>
    </row>
    <row r="538" spans="1:9" x14ac:dyDescent="0.3">
      <c r="A538" s="101">
        <v>43223</v>
      </c>
      <c r="B538" s="3">
        <f>'Raw data'!B538</f>
        <v>50.774135999999999</v>
      </c>
      <c r="C538" s="3">
        <f t="shared" si="32"/>
        <v>-6.0683034045994951E-3</v>
      </c>
      <c r="D538" s="3">
        <f>'Raw data'!C538</f>
        <v>113.15</v>
      </c>
      <c r="E538" s="3">
        <f t="shared" si="33"/>
        <v>-7.4561403508771433E-3</v>
      </c>
      <c r="F538" s="3">
        <f>'Raw data'!D538</f>
        <v>83.55</v>
      </c>
      <c r="G538" s="3">
        <f t="shared" si="34"/>
        <v>3.1481481481481444E-2</v>
      </c>
      <c r="H538" s="62">
        <f>'Raw data'!E538</f>
        <v>1566.96214344694</v>
      </c>
      <c r="I538" s="67">
        <f t="shared" si="35"/>
        <v>-1.5089931367665853E-2</v>
      </c>
    </row>
    <row r="539" spans="1:9" x14ac:dyDescent="0.3">
      <c r="A539" s="101">
        <v>43224</v>
      </c>
      <c r="B539" s="3">
        <f>'Raw data'!B539</f>
        <v>50.186770000000003</v>
      </c>
      <c r="C539" s="3">
        <f t="shared" si="32"/>
        <v>-1.1568212603361598E-2</v>
      </c>
      <c r="D539" s="3">
        <f>'Raw data'!C539</f>
        <v>114.25</v>
      </c>
      <c r="E539" s="3">
        <f t="shared" si="33"/>
        <v>9.7216084843128082E-3</v>
      </c>
      <c r="F539" s="3">
        <f>'Raw data'!D539</f>
        <v>82</v>
      </c>
      <c r="G539" s="3">
        <f t="shared" si="34"/>
        <v>-1.8551765409934137E-2</v>
      </c>
      <c r="H539" s="62">
        <f>'Raw data'!E539</f>
        <v>1577.08346851491</v>
      </c>
      <c r="I539" s="67">
        <f t="shared" si="35"/>
        <v>6.459202036435633E-3</v>
      </c>
    </row>
    <row r="540" spans="1:9" x14ac:dyDescent="0.3">
      <c r="A540" s="101">
        <v>43227</v>
      </c>
      <c r="B540" s="3">
        <f>'Raw data'!B540</f>
        <v>50.235720000000001</v>
      </c>
      <c r="C540" s="3">
        <f t="shared" si="32"/>
        <v>9.753566527592397E-4</v>
      </c>
      <c r="D540" s="3">
        <f>'Raw data'!C540</f>
        <v>115.4</v>
      </c>
      <c r="E540" s="3">
        <f t="shared" si="33"/>
        <v>1.0065645514223244E-2</v>
      </c>
      <c r="F540" s="3">
        <f>'Raw data'!D540</f>
        <v>81.45</v>
      </c>
      <c r="G540" s="3">
        <f t="shared" si="34"/>
        <v>-6.7073170731706969E-3</v>
      </c>
      <c r="H540" s="62">
        <f>'Raw data'!E540</f>
        <v>1597.9291510072701</v>
      </c>
      <c r="I540" s="67">
        <f t="shared" si="35"/>
        <v>1.321786887538033E-2</v>
      </c>
    </row>
    <row r="541" spans="1:9" x14ac:dyDescent="0.3">
      <c r="A541" s="101">
        <v>43228</v>
      </c>
      <c r="B541" s="3">
        <f>'Raw data'!B541</f>
        <v>50.741504999999997</v>
      </c>
      <c r="C541" s="3">
        <f t="shared" si="32"/>
        <v>1.0068234316139908E-2</v>
      </c>
      <c r="D541" s="3">
        <f>'Raw data'!C541</f>
        <v>117</v>
      </c>
      <c r="E541" s="3">
        <f t="shared" si="33"/>
        <v>1.3864818024263382E-2</v>
      </c>
      <c r="F541" s="3">
        <f>'Raw data'!D541</f>
        <v>83</v>
      </c>
      <c r="G541" s="3">
        <f t="shared" si="34"/>
        <v>1.9030079803560432E-2</v>
      </c>
      <c r="H541" s="62">
        <f>'Raw data'!E541</f>
        <v>1608.93623263839</v>
      </c>
      <c r="I541" s="67">
        <f t="shared" si="35"/>
        <v>6.8883414663169044E-3</v>
      </c>
    </row>
    <row r="542" spans="1:9" x14ac:dyDescent="0.3">
      <c r="A542" s="101">
        <v>43229</v>
      </c>
      <c r="B542" s="3">
        <f>'Raw data'!B542</f>
        <v>50.366244999999999</v>
      </c>
      <c r="C542" s="3">
        <f t="shared" si="32"/>
        <v>-7.3955236447952677E-3</v>
      </c>
      <c r="D542" s="3">
        <f>'Raw data'!C542</f>
        <v>117.75</v>
      </c>
      <c r="E542" s="3">
        <f t="shared" si="33"/>
        <v>6.41025641025641E-3</v>
      </c>
      <c r="F542" s="3">
        <f>'Raw data'!D542</f>
        <v>82.3</v>
      </c>
      <c r="G542" s="3">
        <f t="shared" si="34"/>
        <v>-8.4337349397590709E-3</v>
      </c>
      <c r="H542" s="62">
        <f>'Raw data'!E542</f>
        <v>1616.8014732269501</v>
      </c>
      <c r="I542" s="67">
        <f t="shared" si="35"/>
        <v>4.8884725379465975E-3</v>
      </c>
    </row>
    <row r="543" spans="1:9" x14ac:dyDescent="0.3">
      <c r="A543" s="101">
        <v>43231</v>
      </c>
      <c r="B543" s="3">
        <f>'Raw data'!B543</f>
        <v>50.594659999999998</v>
      </c>
      <c r="C543" s="3">
        <f t="shared" si="32"/>
        <v>4.5350809852908085E-3</v>
      </c>
      <c r="D543" s="3">
        <f>'Raw data'!C543</f>
        <v>115.7</v>
      </c>
      <c r="E543" s="3">
        <f t="shared" si="33"/>
        <v>-1.7409766454352417E-2</v>
      </c>
      <c r="F543" s="3">
        <f>'Raw data'!D543</f>
        <v>83.45</v>
      </c>
      <c r="G543" s="3">
        <f t="shared" si="34"/>
        <v>1.3973268529769206E-2</v>
      </c>
      <c r="H543" s="62">
        <f>'Raw data'!E543</f>
        <v>1603.2521414328701</v>
      </c>
      <c r="I543" s="67">
        <f t="shared" si="35"/>
        <v>-8.3803311776040629E-3</v>
      </c>
    </row>
    <row r="544" spans="1:9" x14ac:dyDescent="0.3">
      <c r="A544" s="101">
        <v>43234</v>
      </c>
      <c r="B544" s="3">
        <f>'Raw data'!B544</f>
        <v>51.149389999999997</v>
      </c>
      <c r="C544" s="3">
        <f t="shared" si="32"/>
        <v>1.0964200569783438E-2</v>
      </c>
      <c r="D544" s="3">
        <f>'Raw data'!C544</f>
        <v>118.7</v>
      </c>
      <c r="E544" s="3">
        <f t="shared" si="33"/>
        <v>2.5929127052722559E-2</v>
      </c>
      <c r="F544" s="3">
        <f>'Raw data'!D544</f>
        <v>85</v>
      </c>
      <c r="G544" s="3">
        <f t="shared" si="34"/>
        <v>1.8573996405032919E-2</v>
      </c>
      <c r="H544" s="62">
        <f>'Raw data'!E544</f>
        <v>1598.5763484009699</v>
      </c>
      <c r="I544" s="67">
        <f t="shared" si="35"/>
        <v>-2.9164427173141343E-3</v>
      </c>
    </row>
    <row r="545" spans="1:9" x14ac:dyDescent="0.3">
      <c r="A545" s="101">
        <v>43235</v>
      </c>
      <c r="B545" s="3">
        <f>'Raw data'!B545</f>
        <v>50.447823</v>
      </c>
      <c r="C545" s="3">
        <f t="shared" si="32"/>
        <v>-1.3716038451289395E-2</v>
      </c>
      <c r="D545" s="3">
        <f>'Raw data'!C545</f>
        <v>118.3</v>
      </c>
      <c r="E545" s="3">
        <f t="shared" si="33"/>
        <v>-3.3698399326032493E-3</v>
      </c>
      <c r="F545" s="3">
        <f>'Raw data'!D545</f>
        <v>84.3</v>
      </c>
      <c r="G545" s="3">
        <f t="shared" si="34"/>
        <v>-8.2352941176470924E-3</v>
      </c>
      <c r="H545" s="62">
        <f>'Raw data'!E545</f>
        <v>1606.7184651789</v>
      </c>
      <c r="I545" s="67">
        <f t="shared" si="35"/>
        <v>5.0933549630423156E-3</v>
      </c>
    </row>
    <row r="546" spans="1:9" x14ac:dyDescent="0.3">
      <c r="A546" s="101">
        <v>43236</v>
      </c>
      <c r="B546" s="3">
        <f>'Raw data'!B546</f>
        <v>50.513080000000002</v>
      </c>
      <c r="C546" s="3">
        <f t="shared" si="32"/>
        <v>1.2935543323644029E-3</v>
      </c>
      <c r="D546" s="3">
        <f>'Raw data'!C546</f>
        <v>117.05</v>
      </c>
      <c r="E546" s="3">
        <f t="shared" si="33"/>
        <v>-1.0566356720202874E-2</v>
      </c>
      <c r="F546" s="3">
        <f>'Raw data'!D546</f>
        <v>85.3</v>
      </c>
      <c r="G546" s="3">
        <f t="shared" si="34"/>
        <v>1.1862396204033215E-2</v>
      </c>
      <c r="H546" s="62">
        <f>'Raw data'!E546</f>
        <v>1602.2716631313699</v>
      </c>
      <c r="I546" s="67">
        <f t="shared" si="35"/>
        <v>-2.767629889057756E-3</v>
      </c>
    </row>
    <row r="547" spans="1:9" x14ac:dyDescent="0.3">
      <c r="A547" s="101">
        <v>43237</v>
      </c>
      <c r="B547" s="3">
        <f>'Raw data'!B547</f>
        <v>50.431507000000003</v>
      </c>
      <c r="C547" s="3">
        <f t="shared" si="32"/>
        <v>-1.6148886585414864E-3</v>
      </c>
      <c r="D547" s="3">
        <f>'Raw data'!C547</f>
        <v>115.25</v>
      </c>
      <c r="E547" s="3">
        <f t="shared" si="33"/>
        <v>-1.5378043571123427E-2</v>
      </c>
      <c r="F547" s="3">
        <f>'Raw data'!D547</f>
        <v>81.349999999999994</v>
      </c>
      <c r="G547" s="3">
        <f t="shared" si="34"/>
        <v>-4.6307151230949625E-2</v>
      </c>
      <c r="H547" s="62">
        <f>'Raw data'!E547</f>
        <v>1618.9527859428399</v>
      </c>
      <c r="I547" s="67">
        <f t="shared" si="35"/>
        <v>1.0410920442086307E-2</v>
      </c>
    </row>
    <row r="548" spans="1:9" x14ac:dyDescent="0.3">
      <c r="A548" s="101">
        <v>43238</v>
      </c>
      <c r="B548" s="3">
        <f>'Raw data'!B548</f>
        <v>50.790447</v>
      </c>
      <c r="C548" s="3">
        <f t="shared" si="32"/>
        <v>7.1173760482707155E-3</v>
      </c>
      <c r="D548" s="3">
        <f>'Raw data'!C548</f>
        <v>116.75</v>
      </c>
      <c r="E548" s="3">
        <f t="shared" si="33"/>
        <v>1.3015184381778741E-2</v>
      </c>
      <c r="F548" s="3">
        <f>'Raw data'!D548</f>
        <v>81.75</v>
      </c>
      <c r="G548" s="3">
        <f t="shared" si="34"/>
        <v>4.9170251997542186E-3</v>
      </c>
      <c r="H548" s="62">
        <f>'Raw data'!E548</f>
        <v>1621.61360510954</v>
      </c>
      <c r="I548" s="67">
        <f t="shared" si="35"/>
        <v>1.643543400279271E-3</v>
      </c>
    </row>
    <row r="549" spans="1:9" x14ac:dyDescent="0.3">
      <c r="A549" s="101">
        <v>43241</v>
      </c>
      <c r="B549" s="3">
        <f>'Raw data'!B549</f>
        <v>51.230969999999999</v>
      </c>
      <c r="C549" s="3">
        <f t="shared" si="32"/>
        <v>8.6733436309390788E-3</v>
      </c>
      <c r="D549" s="3">
        <f>'Raw data'!C549</f>
        <v>118.75</v>
      </c>
      <c r="E549" s="3">
        <f t="shared" si="33"/>
        <v>1.7130620985010708E-2</v>
      </c>
      <c r="F549" s="3">
        <f>'Raw data'!D549</f>
        <v>81.8</v>
      </c>
      <c r="G549" s="3">
        <f t="shared" si="34"/>
        <v>6.1162079510699891E-4</v>
      </c>
      <c r="H549" s="62">
        <f>'Raw data'!E549</f>
        <v>1626.2536843339501</v>
      </c>
      <c r="I549" s="67">
        <f t="shared" si="35"/>
        <v>2.8613963337441681E-3</v>
      </c>
    </row>
    <row r="550" spans="1:9" x14ac:dyDescent="0.3">
      <c r="A550" s="101">
        <v>43242</v>
      </c>
      <c r="B550" s="3">
        <f>'Raw data'!B550</f>
        <v>52.170830000000002</v>
      </c>
      <c r="C550" s="3">
        <f t="shared" si="32"/>
        <v>1.8345543720917311E-2</v>
      </c>
      <c r="D550" s="3">
        <f>'Raw data'!C550</f>
        <v>117.3</v>
      </c>
      <c r="E550" s="3">
        <f t="shared" si="33"/>
        <v>-1.2210526315789498E-2</v>
      </c>
      <c r="F550" s="3">
        <f>'Raw data'!D550</f>
        <v>80.099999999999994</v>
      </c>
      <c r="G550" s="3">
        <f t="shared" si="34"/>
        <v>-2.0782396088019597E-2</v>
      </c>
      <c r="H550" s="62">
        <f>'Raw data'!E550</f>
        <v>1624.4408025902001</v>
      </c>
      <c r="I550" s="67">
        <f t="shared" si="35"/>
        <v>-1.1147594998332168E-3</v>
      </c>
    </row>
    <row r="551" spans="1:9" x14ac:dyDescent="0.3">
      <c r="A551" s="101">
        <v>43243</v>
      </c>
      <c r="B551" s="3">
        <f>'Raw data'!B551</f>
        <v>51.735076999999997</v>
      </c>
      <c r="C551" s="3">
        <f t="shared" si="32"/>
        <v>-8.3524260587766255E-3</v>
      </c>
      <c r="D551" s="3">
        <f>'Raw data'!C551</f>
        <v>115.2</v>
      </c>
      <c r="E551" s="3">
        <f t="shared" si="33"/>
        <v>-1.7902813299232687E-2</v>
      </c>
      <c r="F551" s="3">
        <f>'Raw data'!D551</f>
        <v>80.45</v>
      </c>
      <c r="G551" s="3">
        <f t="shared" si="34"/>
        <v>4.3695380774033529E-3</v>
      </c>
      <c r="H551" s="62">
        <f>'Raw data'!E551</f>
        <v>1602.0979958550699</v>
      </c>
      <c r="I551" s="67">
        <f t="shared" si="35"/>
        <v>-1.3754152628710211E-2</v>
      </c>
    </row>
    <row r="552" spans="1:9" x14ac:dyDescent="0.3">
      <c r="A552" s="101">
        <v>43244</v>
      </c>
      <c r="B552" s="3">
        <f>'Raw data'!B552</f>
        <v>51.649635000000004</v>
      </c>
      <c r="C552" s="3">
        <f t="shared" si="32"/>
        <v>-1.6515293869185381E-3</v>
      </c>
      <c r="D552" s="3">
        <f>'Raw data'!C552</f>
        <v>114.15</v>
      </c>
      <c r="E552" s="3">
        <f t="shared" si="33"/>
        <v>-9.1145833333333079E-3</v>
      </c>
      <c r="F552" s="3">
        <f>'Raw data'!D552</f>
        <v>81.05</v>
      </c>
      <c r="G552" s="3">
        <f t="shared" si="34"/>
        <v>7.4580484773150314E-3</v>
      </c>
      <c r="H552" s="62">
        <f>'Raw data'!E552</f>
        <v>1593.5712548095801</v>
      </c>
      <c r="I552" s="67">
        <f t="shared" si="35"/>
        <v>-5.3222343873784005E-3</v>
      </c>
    </row>
    <row r="553" spans="1:9" x14ac:dyDescent="0.3">
      <c r="A553" s="101">
        <v>43245</v>
      </c>
      <c r="B553" s="3">
        <f>'Raw data'!B553</f>
        <v>52.085389999999997</v>
      </c>
      <c r="C553" s="3">
        <f t="shared" si="32"/>
        <v>8.4367488753791433E-3</v>
      </c>
      <c r="D553" s="3">
        <f>'Raw data'!C553</f>
        <v>115</v>
      </c>
      <c r="E553" s="3">
        <f t="shared" si="33"/>
        <v>7.4463425317564105E-3</v>
      </c>
      <c r="F553" s="3">
        <f>'Raw data'!D553</f>
        <v>79</v>
      </c>
      <c r="G553" s="3">
        <f t="shared" si="34"/>
        <v>-2.5293028994447839E-2</v>
      </c>
      <c r="H553" s="62">
        <f>'Raw data'!E553</f>
        <v>1586.9840945119099</v>
      </c>
      <c r="I553" s="67">
        <f t="shared" si="35"/>
        <v>-4.1335837840883174E-3</v>
      </c>
    </row>
    <row r="554" spans="1:9" x14ac:dyDescent="0.3">
      <c r="A554" s="101">
        <v>43248</v>
      </c>
      <c r="B554" s="3">
        <f>'Raw data'!B554</f>
        <v>51.042999999999999</v>
      </c>
      <c r="C554" s="3">
        <f t="shared" si="32"/>
        <v>-2.0013097722797076E-2</v>
      </c>
      <c r="D554" s="3">
        <f>'Raw data'!C554</f>
        <v>113.45</v>
      </c>
      <c r="E554" s="3">
        <f t="shared" si="33"/>
        <v>-1.3478260869565193E-2</v>
      </c>
      <c r="F554" s="3">
        <f>'Raw data'!D554</f>
        <v>79.150000000000006</v>
      </c>
      <c r="G554" s="3">
        <f t="shared" si="34"/>
        <v>1.8987341772152618E-3</v>
      </c>
      <c r="H554" s="62">
        <f>'Raw data'!E554</f>
        <v>1581.52302403473</v>
      </c>
      <c r="I554" s="67">
        <f t="shared" si="35"/>
        <v>-3.4411627035616076E-3</v>
      </c>
    </row>
    <row r="555" spans="1:9" x14ac:dyDescent="0.3">
      <c r="A555" s="101">
        <v>43249</v>
      </c>
      <c r="B555" s="3">
        <f>'Raw data'!B555</f>
        <v>49.137639999999998</v>
      </c>
      <c r="C555" s="3">
        <f t="shared" si="32"/>
        <v>-3.7328526928276193E-2</v>
      </c>
      <c r="D555" s="3">
        <f>'Raw data'!C555</f>
        <v>110.9</v>
      </c>
      <c r="E555" s="3">
        <f t="shared" si="33"/>
        <v>-2.2476862053768153E-2</v>
      </c>
      <c r="F555" s="3">
        <f>'Raw data'!D555</f>
        <v>76.7</v>
      </c>
      <c r="G555" s="3">
        <f t="shared" si="34"/>
        <v>-3.095388502842707E-2</v>
      </c>
      <c r="H555" s="62">
        <f>'Raw data'!E555</f>
        <v>1572.30375552594</v>
      </c>
      <c r="I555" s="67">
        <f t="shared" si="35"/>
        <v>-5.829360918989431E-3</v>
      </c>
    </row>
    <row r="556" spans="1:9" x14ac:dyDescent="0.3">
      <c r="A556" s="101">
        <v>43250</v>
      </c>
      <c r="B556" s="3">
        <f>'Raw data'!B556</f>
        <v>49.744280000000003</v>
      </c>
      <c r="C556" s="3">
        <f t="shared" si="32"/>
        <v>1.2345729261722905E-2</v>
      </c>
      <c r="D556" s="3">
        <f>'Raw data'!C556</f>
        <v>112</v>
      </c>
      <c r="E556" s="3">
        <f t="shared" si="33"/>
        <v>9.9188458070333125E-3</v>
      </c>
      <c r="F556" s="3">
        <f>'Raw data'!D556</f>
        <v>76.25</v>
      </c>
      <c r="G556" s="3">
        <f t="shared" si="34"/>
        <v>-5.8670143415906493E-3</v>
      </c>
      <c r="H556" s="62">
        <f>'Raw data'!E556</f>
        <v>1562.5368217796099</v>
      </c>
      <c r="I556" s="67">
        <f t="shared" si="35"/>
        <v>-6.2118618695679636E-3</v>
      </c>
    </row>
    <row r="557" spans="1:9" x14ac:dyDescent="0.3">
      <c r="A557" s="101">
        <v>43251</v>
      </c>
      <c r="B557" s="3">
        <f>'Raw data'!B557</f>
        <v>49.923713999999997</v>
      </c>
      <c r="C557" s="3">
        <f t="shared" si="32"/>
        <v>3.6071282969618499E-3</v>
      </c>
      <c r="D557" s="3">
        <f>'Raw data'!C557</f>
        <v>111.8</v>
      </c>
      <c r="E557" s="3">
        <f t="shared" si="33"/>
        <v>-1.785714285714311E-3</v>
      </c>
      <c r="F557" s="3">
        <f>'Raw data'!D557</f>
        <v>75</v>
      </c>
      <c r="G557" s="3">
        <f t="shared" si="34"/>
        <v>-1.6393442622950821E-2</v>
      </c>
      <c r="H557" s="62">
        <f>'Raw data'!E557</f>
        <v>1549.9428703787801</v>
      </c>
      <c r="I557" s="67">
        <f t="shared" si="35"/>
        <v>-8.0599389565017034E-3</v>
      </c>
    </row>
    <row r="558" spans="1:9" x14ac:dyDescent="0.3">
      <c r="A558" s="101">
        <v>43252</v>
      </c>
      <c r="B558" s="3">
        <f>'Raw data'!B558</f>
        <v>49.863900000000001</v>
      </c>
      <c r="C558" s="3">
        <f t="shared" si="32"/>
        <v>-1.1981079773030472E-3</v>
      </c>
      <c r="D558" s="3">
        <f>'Raw data'!C558</f>
        <v>113.8</v>
      </c>
      <c r="E558" s="3">
        <f t="shared" si="33"/>
        <v>1.7889087656529516E-2</v>
      </c>
      <c r="F558" s="3">
        <f>'Raw data'!D558</f>
        <v>78.75</v>
      </c>
      <c r="G558" s="3">
        <f t="shared" si="34"/>
        <v>0.05</v>
      </c>
      <c r="H558" s="62">
        <f>'Raw data'!E558</f>
        <v>1569.51297713585</v>
      </c>
      <c r="I558" s="67">
        <f t="shared" si="35"/>
        <v>1.2626340706536669E-2</v>
      </c>
    </row>
    <row r="559" spans="1:9" x14ac:dyDescent="0.3">
      <c r="A559" s="101">
        <v>43255</v>
      </c>
      <c r="B559" s="3">
        <f>'Raw data'!B559</f>
        <v>50.632877000000001</v>
      </c>
      <c r="C559" s="3">
        <f t="shared" si="32"/>
        <v>1.5421517370281898E-2</v>
      </c>
      <c r="D559" s="3">
        <f>'Raw data'!C559</f>
        <v>119.8</v>
      </c>
      <c r="E559" s="3">
        <f t="shared" si="33"/>
        <v>5.272407732864675E-2</v>
      </c>
      <c r="F559" s="3">
        <f>'Raw data'!D559</f>
        <v>77.3</v>
      </c>
      <c r="G559" s="3">
        <f t="shared" si="34"/>
        <v>-1.841269841269845E-2</v>
      </c>
      <c r="H559" s="62">
        <f>'Raw data'!E559</f>
        <v>1564.73205394516</v>
      </c>
      <c r="I559" s="67">
        <f t="shared" si="35"/>
        <v>-3.0461189300992337E-3</v>
      </c>
    </row>
    <row r="560" spans="1:9" x14ac:dyDescent="0.3">
      <c r="A560" s="101">
        <v>43256</v>
      </c>
      <c r="B560" s="3">
        <f>'Raw data'!B560</f>
        <v>49.761369999999999</v>
      </c>
      <c r="C560" s="3">
        <f t="shared" si="32"/>
        <v>-1.7212274941437778E-2</v>
      </c>
      <c r="D560" s="3">
        <f>'Raw data'!C560</f>
        <v>120.95</v>
      </c>
      <c r="E560" s="3">
        <f t="shared" si="33"/>
        <v>9.5993322203673272E-3</v>
      </c>
      <c r="F560" s="3">
        <f>'Raw data'!D560</f>
        <v>75.150000000000006</v>
      </c>
      <c r="G560" s="3">
        <f t="shared" si="34"/>
        <v>-2.7813712807244394E-2</v>
      </c>
      <c r="H560" s="62">
        <f>'Raw data'!E560</f>
        <v>1559.05481652293</v>
      </c>
      <c r="I560" s="67">
        <f t="shared" si="35"/>
        <v>-3.6282489439109023E-3</v>
      </c>
    </row>
    <row r="561" spans="1:9" x14ac:dyDescent="0.3">
      <c r="A561" s="101">
        <v>43258</v>
      </c>
      <c r="B561" s="3">
        <f>'Raw data'!B561</f>
        <v>48.787334000000001</v>
      </c>
      <c r="C561" s="3">
        <f t="shared" si="32"/>
        <v>-1.9574139538360742E-2</v>
      </c>
      <c r="D561" s="3">
        <f>'Raw data'!C561</f>
        <v>118.65</v>
      </c>
      <c r="E561" s="3">
        <f t="shared" si="33"/>
        <v>-1.9016122364613454E-2</v>
      </c>
      <c r="F561" s="3">
        <f>'Raw data'!D561</f>
        <v>75.55</v>
      </c>
      <c r="G561" s="3">
        <f t="shared" si="34"/>
        <v>5.3226879574183828E-3</v>
      </c>
      <c r="H561" s="62">
        <f>'Raw data'!E561</f>
        <v>1555.6474196798699</v>
      </c>
      <c r="I561" s="67">
        <f t="shared" si="35"/>
        <v>-2.1855529433271385E-3</v>
      </c>
    </row>
    <row r="562" spans="1:9" x14ac:dyDescent="0.3">
      <c r="A562" s="101">
        <v>43259</v>
      </c>
      <c r="B562" s="3">
        <f>'Raw data'!B562</f>
        <v>47.967089999999999</v>
      </c>
      <c r="C562" s="3">
        <f t="shared" si="32"/>
        <v>-1.6812642396077687E-2</v>
      </c>
      <c r="D562" s="3">
        <f>'Raw data'!C562</f>
        <v>118</v>
      </c>
      <c r="E562" s="3">
        <f t="shared" si="33"/>
        <v>-5.4782975136957917E-3</v>
      </c>
      <c r="F562" s="3">
        <f>'Raw data'!D562</f>
        <v>74.150000000000006</v>
      </c>
      <c r="G562" s="3">
        <f t="shared" si="34"/>
        <v>-1.8530774321641186E-2</v>
      </c>
      <c r="H562" s="62">
        <f>'Raw data'!E562</f>
        <v>1555.8740734886201</v>
      </c>
      <c r="I562" s="67">
        <f t="shared" si="35"/>
        <v>1.4569741567583818E-4</v>
      </c>
    </row>
    <row r="563" spans="1:9" x14ac:dyDescent="0.3">
      <c r="A563" s="101">
        <v>43262</v>
      </c>
      <c r="B563" s="3">
        <f>'Raw data'!B563</f>
        <v>46.736730000000001</v>
      </c>
      <c r="C563" s="3">
        <f t="shared" si="32"/>
        <v>-2.5650086340447117E-2</v>
      </c>
      <c r="D563" s="3">
        <f>'Raw data'!C563</f>
        <v>117.4</v>
      </c>
      <c r="E563" s="3">
        <f t="shared" si="33"/>
        <v>-5.0847457627118163E-3</v>
      </c>
      <c r="F563" s="3">
        <f>'Raw data'!D563</f>
        <v>73.95</v>
      </c>
      <c r="G563" s="3">
        <f t="shared" si="34"/>
        <v>-2.6972353337829107E-3</v>
      </c>
      <c r="H563" s="62">
        <f>'Raw data'!E563</f>
        <v>1571.18106111933</v>
      </c>
      <c r="I563" s="67">
        <f t="shared" si="35"/>
        <v>9.8381918508277742E-3</v>
      </c>
    </row>
    <row r="564" spans="1:9" x14ac:dyDescent="0.3">
      <c r="A564" s="101">
        <v>43263</v>
      </c>
      <c r="B564" s="3">
        <f>'Raw data'!B564</f>
        <v>46.232616</v>
      </c>
      <c r="C564" s="3">
        <f t="shared" si="32"/>
        <v>-1.0786248845394216E-2</v>
      </c>
      <c r="D564" s="3">
        <f>'Raw data'!C564</f>
        <v>117.3</v>
      </c>
      <c r="E564" s="3">
        <f t="shared" si="33"/>
        <v>-8.5178875638848822E-4</v>
      </c>
      <c r="F564" s="3">
        <f>'Raw data'!D564</f>
        <v>78.349999999999994</v>
      </c>
      <c r="G564" s="3">
        <f t="shared" si="34"/>
        <v>5.9499661933738894E-2</v>
      </c>
      <c r="H564" s="62">
        <f>'Raw data'!E564</f>
        <v>1572.27014595689</v>
      </c>
      <c r="I564" s="67">
        <f t="shared" si="35"/>
        <v>6.9316316528415637E-4</v>
      </c>
    </row>
    <row r="565" spans="1:9" x14ac:dyDescent="0.3">
      <c r="A565" s="101">
        <v>43264</v>
      </c>
      <c r="B565" s="3">
        <f>'Raw data'!B565</f>
        <v>46.651282999999999</v>
      </c>
      <c r="C565" s="3">
        <f t="shared" si="32"/>
        <v>9.0556632140391807E-3</v>
      </c>
      <c r="D565" s="3">
        <f>'Raw data'!C565</f>
        <v>117.5</v>
      </c>
      <c r="E565" s="3">
        <f t="shared" si="33"/>
        <v>1.7050298380221897E-3</v>
      </c>
      <c r="F565" s="3">
        <f>'Raw data'!D565</f>
        <v>77.349999999999994</v>
      </c>
      <c r="G565" s="3">
        <f t="shared" si="34"/>
        <v>-1.2763241863433313E-2</v>
      </c>
      <c r="H565" s="62">
        <f>'Raw data'!E565</f>
        <v>1571.0693087797499</v>
      </c>
      <c r="I565" s="67">
        <f t="shared" si="35"/>
        <v>-7.6376008297814957E-4</v>
      </c>
    </row>
    <row r="566" spans="1:9" x14ac:dyDescent="0.3">
      <c r="A566" s="101">
        <v>43265</v>
      </c>
      <c r="B566" s="3">
        <f>'Raw data'!B566</f>
        <v>46.941783999999998</v>
      </c>
      <c r="C566" s="3">
        <f t="shared" si="32"/>
        <v>6.2270741835760233E-3</v>
      </c>
      <c r="D566" s="3">
        <f>'Raw data'!C566</f>
        <v>120.15</v>
      </c>
      <c r="E566" s="3">
        <f t="shared" si="33"/>
        <v>2.2553191489361749E-2</v>
      </c>
      <c r="F566" s="3">
        <f>'Raw data'!D566</f>
        <v>76.2</v>
      </c>
      <c r="G566" s="3">
        <f t="shared" si="34"/>
        <v>-1.4867485455720642E-2</v>
      </c>
      <c r="H566" s="62">
        <f>'Raw data'!E566</f>
        <v>1588.0003326639701</v>
      </c>
      <c r="I566" s="67">
        <f t="shared" si="35"/>
        <v>1.077675172546684E-2</v>
      </c>
    </row>
    <row r="567" spans="1:9" x14ac:dyDescent="0.3">
      <c r="A567" s="101">
        <v>43266</v>
      </c>
      <c r="B567" s="3">
        <f>'Raw data'!B567</f>
        <v>46.113002999999999</v>
      </c>
      <c r="C567" s="3">
        <f t="shared" si="32"/>
        <v>-1.7655507085116307E-2</v>
      </c>
      <c r="D567" s="3">
        <f>'Raw data'!C567</f>
        <v>116</v>
      </c>
      <c r="E567" s="3">
        <f t="shared" si="33"/>
        <v>-3.4540158135663801E-2</v>
      </c>
      <c r="F567" s="3">
        <f>'Raw data'!D567</f>
        <v>74.150000000000006</v>
      </c>
      <c r="G567" s="3">
        <f t="shared" si="34"/>
        <v>-2.6902887139107573E-2</v>
      </c>
      <c r="H567" s="62">
        <f>'Raw data'!E567</f>
        <v>1570.4338415891</v>
      </c>
      <c r="I567" s="67">
        <f t="shared" si="35"/>
        <v>-1.1062019770110005E-2</v>
      </c>
    </row>
    <row r="568" spans="1:9" x14ac:dyDescent="0.3">
      <c r="A568" s="101">
        <v>43269</v>
      </c>
      <c r="B568" s="3">
        <f>'Raw data'!B568</f>
        <v>46.309517</v>
      </c>
      <c r="C568" s="3">
        <f t="shared" si="32"/>
        <v>4.2615745498075785E-3</v>
      </c>
      <c r="D568" s="3">
        <f>'Raw data'!C568</f>
        <v>117.55</v>
      </c>
      <c r="E568" s="3">
        <f t="shared" si="33"/>
        <v>1.3362068965517216E-2</v>
      </c>
      <c r="F568" s="3">
        <f>'Raw data'!D568</f>
        <v>72.3</v>
      </c>
      <c r="G568" s="3">
        <f t="shared" si="34"/>
        <v>-2.4949426837491684E-2</v>
      </c>
      <c r="H568" s="62">
        <f>'Raw data'!E568</f>
        <v>1561.6506694663401</v>
      </c>
      <c r="I568" s="67">
        <f t="shared" si="35"/>
        <v>-5.5928316686504349E-3</v>
      </c>
    </row>
    <row r="569" spans="1:9" x14ac:dyDescent="0.3">
      <c r="A569" s="101">
        <v>43270</v>
      </c>
      <c r="B569" s="3">
        <f>'Raw data'!B569</f>
        <v>45.711421999999999</v>
      </c>
      <c r="C569" s="3">
        <f t="shared" si="32"/>
        <v>-1.2915163852821024E-2</v>
      </c>
      <c r="D569" s="3">
        <f>'Raw data'!C569</f>
        <v>116.4</v>
      </c>
      <c r="E569" s="3">
        <f t="shared" si="33"/>
        <v>-9.7830710336026493E-3</v>
      </c>
      <c r="F569" s="3">
        <f>'Raw data'!D569</f>
        <v>72.599999999999994</v>
      </c>
      <c r="G569" s="3">
        <f t="shared" si="34"/>
        <v>4.1493775933609568E-3</v>
      </c>
      <c r="H569" s="62">
        <f>'Raw data'!E569</f>
        <v>1564.87410134847</v>
      </c>
      <c r="I569" s="67">
        <f t="shared" si="35"/>
        <v>2.0641184005840956E-3</v>
      </c>
    </row>
    <row r="570" spans="1:9" x14ac:dyDescent="0.3">
      <c r="A570" s="101">
        <v>43271</v>
      </c>
      <c r="B570" s="3">
        <f>'Raw data'!B570</f>
        <v>45.660159999999998</v>
      </c>
      <c r="C570" s="3">
        <f t="shared" si="32"/>
        <v>-1.1214265003613594E-3</v>
      </c>
      <c r="D570" s="3">
        <f>'Raw data'!C570</f>
        <v>117.05</v>
      </c>
      <c r="E570" s="3">
        <f t="shared" si="33"/>
        <v>5.5841924398624693E-3</v>
      </c>
      <c r="F570" s="3">
        <f>'Raw data'!D570</f>
        <v>73.599999999999994</v>
      </c>
      <c r="G570" s="3">
        <f t="shared" si="34"/>
        <v>1.3774104683195593E-2</v>
      </c>
      <c r="H570" s="62">
        <f>'Raw data'!E570</f>
        <v>1572.28744727567</v>
      </c>
      <c r="I570" s="67">
        <f t="shared" si="35"/>
        <v>4.7373433561280313E-3</v>
      </c>
    </row>
    <row r="571" spans="1:9" x14ac:dyDescent="0.3">
      <c r="A571" s="101">
        <v>43272</v>
      </c>
      <c r="B571" s="3">
        <f>'Raw data'!B571</f>
        <v>45.438006999999999</v>
      </c>
      <c r="C571" s="3">
        <f t="shared" si="32"/>
        <v>-4.8653574582305167E-3</v>
      </c>
      <c r="D571" s="3">
        <f>'Raw data'!C571</f>
        <v>114.25</v>
      </c>
      <c r="E571" s="3">
        <f t="shared" si="33"/>
        <v>-2.3921401110636457E-2</v>
      </c>
      <c r="F571" s="3">
        <f>'Raw data'!D571</f>
        <v>71.400000000000006</v>
      </c>
      <c r="G571" s="3">
        <f t="shared" si="34"/>
        <v>-2.9891304347825935E-2</v>
      </c>
      <c r="H571" s="62">
        <f>'Raw data'!E571</f>
        <v>1549.5471819130801</v>
      </c>
      <c r="I571" s="67">
        <f t="shared" si="35"/>
        <v>-1.446317300439715E-2</v>
      </c>
    </row>
    <row r="572" spans="1:9" x14ac:dyDescent="0.3">
      <c r="A572" s="101">
        <v>43276</v>
      </c>
      <c r="B572" s="3">
        <f>'Raw data'!B572</f>
        <v>45.813949999999998</v>
      </c>
      <c r="C572" s="3">
        <f t="shared" si="32"/>
        <v>8.2737563731613371E-3</v>
      </c>
      <c r="D572" s="3">
        <f>'Raw data'!C572</f>
        <v>113.1</v>
      </c>
      <c r="E572" s="3">
        <f t="shared" si="33"/>
        <v>-1.0065645514223244E-2</v>
      </c>
      <c r="F572" s="3">
        <f>'Raw data'!D572</f>
        <v>71</v>
      </c>
      <c r="G572" s="3">
        <f t="shared" si="34"/>
        <v>-5.6022408963586224E-3</v>
      </c>
      <c r="H572" s="62">
        <f>'Raw data'!E572</f>
        <v>1534.6545472304699</v>
      </c>
      <c r="I572" s="67">
        <f t="shared" si="35"/>
        <v>-9.6109591604843017E-3</v>
      </c>
    </row>
    <row r="573" spans="1:9" x14ac:dyDescent="0.3">
      <c r="A573" s="101">
        <v>43277</v>
      </c>
      <c r="B573" s="3">
        <f>'Raw data'!B573</f>
        <v>45.745600000000003</v>
      </c>
      <c r="C573" s="3">
        <f t="shared" si="32"/>
        <v>-1.4919036668961147E-3</v>
      </c>
      <c r="D573" s="3">
        <f>'Raw data'!C573</f>
        <v>113.25</v>
      </c>
      <c r="E573" s="3">
        <f t="shared" si="33"/>
        <v>1.3262599469496524E-3</v>
      </c>
      <c r="F573" s="3">
        <f>'Raw data'!D573</f>
        <v>70</v>
      </c>
      <c r="G573" s="3">
        <f t="shared" si="34"/>
        <v>-1.4084507042253521E-2</v>
      </c>
      <c r="H573" s="62">
        <f>'Raw data'!E573</f>
        <v>1529.2262204974299</v>
      </c>
      <c r="I573" s="67">
        <f t="shared" si="35"/>
        <v>-3.5371652485807E-3</v>
      </c>
    </row>
    <row r="574" spans="1:9" x14ac:dyDescent="0.3">
      <c r="A574" s="101">
        <v>43278</v>
      </c>
      <c r="B574" s="3">
        <f>'Raw data'!B574</f>
        <v>45.72851</v>
      </c>
      <c r="C574" s="3">
        <f t="shared" si="32"/>
        <v>-3.7358784232807436E-4</v>
      </c>
      <c r="D574" s="3">
        <f>'Raw data'!C574</f>
        <v>112.9</v>
      </c>
      <c r="E574" s="3">
        <f t="shared" si="33"/>
        <v>-3.0905077262692654E-3</v>
      </c>
      <c r="F574" s="3">
        <f>'Raw data'!D574</f>
        <v>69.900000000000006</v>
      </c>
      <c r="G574" s="3">
        <f t="shared" si="34"/>
        <v>-1.4285714285713475E-3</v>
      </c>
      <c r="H574" s="62">
        <f>'Raw data'!E574</f>
        <v>1540.8753776352701</v>
      </c>
      <c r="I574" s="67">
        <f t="shared" si="35"/>
        <v>7.6176807470976129E-3</v>
      </c>
    </row>
    <row r="575" spans="1:9" x14ac:dyDescent="0.3">
      <c r="A575" s="101">
        <v>43279</v>
      </c>
      <c r="B575" s="3">
        <f>'Raw data'!B575</f>
        <v>45.164593000000004</v>
      </c>
      <c r="C575" s="3">
        <f t="shared" si="32"/>
        <v>-1.2331847243656014E-2</v>
      </c>
      <c r="D575" s="3">
        <f>'Raw data'!C575</f>
        <v>110.9</v>
      </c>
      <c r="E575" s="3">
        <f t="shared" si="33"/>
        <v>-1.7714791851195746E-2</v>
      </c>
      <c r="F575" s="3">
        <f>'Raw data'!D575</f>
        <v>68.75</v>
      </c>
      <c r="G575" s="3">
        <f t="shared" si="34"/>
        <v>-1.6452074391988637E-2</v>
      </c>
      <c r="H575" s="62">
        <f>'Raw data'!E575</f>
        <v>1531.65930961646</v>
      </c>
      <c r="I575" s="67">
        <f t="shared" si="35"/>
        <v>-5.9810599562916704E-3</v>
      </c>
    </row>
    <row r="576" spans="1:9" x14ac:dyDescent="0.3">
      <c r="A576" s="101">
        <v>43280</v>
      </c>
      <c r="B576" s="3">
        <f>'Raw data'!B576</f>
        <v>46.463313999999997</v>
      </c>
      <c r="C576" s="3">
        <f t="shared" si="32"/>
        <v>2.8755290676481759E-2</v>
      </c>
      <c r="D576" s="3">
        <f>'Raw data'!C576</f>
        <v>112.8</v>
      </c>
      <c r="E576" s="3">
        <f t="shared" si="33"/>
        <v>1.7132551848512097E-2</v>
      </c>
      <c r="F576" s="3">
        <f>'Raw data'!D576</f>
        <v>71</v>
      </c>
      <c r="G576" s="3">
        <f t="shared" si="34"/>
        <v>3.272727272727273E-2</v>
      </c>
      <c r="H576" s="62">
        <f>'Raw data'!E576</f>
        <v>1558.8778443793899</v>
      </c>
      <c r="I576" s="67">
        <f t="shared" si="35"/>
        <v>1.7770619479174968E-2</v>
      </c>
    </row>
    <row r="577" spans="1:9" x14ac:dyDescent="0.3">
      <c r="A577" s="101">
        <v>43283</v>
      </c>
      <c r="B577" s="3">
        <f>'Raw data'!B577</f>
        <v>46.480404</v>
      </c>
      <c r="C577" s="3">
        <f t="shared" si="32"/>
        <v>3.6781706961331169E-4</v>
      </c>
      <c r="D577" s="3">
        <f>'Raw data'!C577</f>
        <v>115.2</v>
      </c>
      <c r="E577" s="3">
        <f t="shared" si="33"/>
        <v>2.1276595744680903E-2</v>
      </c>
      <c r="F577" s="3">
        <f>'Raw data'!D577</f>
        <v>69.7</v>
      </c>
      <c r="G577" s="3">
        <f t="shared" si="34"/>
        <v>-1.8309859154929536E-2</v>
      </c>
      <c r="H577" s="62">
        <f>'Raw data'!E577</f>
        <v>1540.8634843100699</v>
      </c>
      <c r="I577" s="67">
        <f t="shared" si="35"/>
        <v>-1.1555979279756682E-2</v>
      </c>
    </row>
    <row r="578" spans="1:9" x14ac:dyDescent="0.3">
      <c r="A578" s="101">
        <v>43284</v>
      </c>
      <c r="B578" s="3">
        <f>'Raw data'!B578</f>
        <v>45.241492999999998</v>
      </c>
      <c r="C578" s="3">
        <f t="shared" si="32"/>
        <v>-2.6654480025603944E-2</v>
      </c>
      <c r="D578" s="3">
        <f>'Raw data'!C578</f>
        <v>115.15</v>
      </c>
      <c r="E578" s="3">
        <f t="shared" si="33"/>
        <v>-4.3402777777775309E-4</v>
      </c>
      <c r="F578" s="3">
        <f>'Raw data'!D578</f>
        <v>70.55</v>
      </c>
      <c r="G578" s="3">
        <f t="shared" si="34"/>
        <v>1.2195121951219429E-2</v>
      </c>
      <c r="H578" s="62">
        <f>'Raw data'!E578</f>
        <v>1538.3951780596699</v>
      </c>
      <c r="I578" s="67">
        <f t="shared" si="35"/>
        <v>-1.6018980756787916E-3</v>
      </c>
    </row>
    <row r="579" spans="1:9" x14ac:dyDescent="0.3">
      <c r="A579" s="101">
        <v>43285</v>
      </c>
      <c r="B579" s="3">
        <f>'Raw data'!B579</f>
        <v>45.044975000000001</v>
      </c>
      <c r="C579" s="3">
        <f t="shared" si="32"/>
        <v>-4.3437558526195751E-3</v>
      </c>
      <c r="D579" s="3">
        <f>'Raw data'!C579</f>
        <v>115</v>
      </c>
      <c r="E579" s="3">
        <f t="shared" si="33"/>
        <v>-1.3026487190621423E-3</v>
      </c>
      <c r="F579" s="3">
        <f>'Raw data'!D579</f>
        <v>67.599999999999994</v>
      </c>
      <c r="G579" s="3">
        <f t="shared" si="34"/>
        <v>-4.1814316087880977E-2</v>
      </c>
      <c r="H579" s="62">
        <f>'Raw data'!E579</f>
        <v>1522.3413616723999</v>
      </c>
      <c r="I579" s="67">
        <f t="shared" si="35"/>
        <v>-1.0435430776322486E-2</v>
      </c>
    </row>
    <row r="580" spans="1:9" x14ac:dyDescent="0.3">
      <c r="A580" s="101">
        <v>43286</v>
      </c>
      <c r="B580" s="3">
        <f>'Raw data'!B580</f>
        <v>44.147835000000001</v>
      </c>
      <c r="C580" s="3">
        <f t="shared" ref="C580:C643" si="36">(B580-B579)/B579</f>
        <v>-1.9916538970218105E-2</v>
      </c>
      <c r="D580" s="3">
        <f>'Raw data'!C580</f>
        <v>115</v>
      </c>
      <c r="E580" s="3">
        <f t="shared" ref="E580:E643" si="37">(D580-D579)/D579</f>
        <v>0</v>
      </c>
      <c r="F580" s="3">
        <f>'Raw data'!D580</f>
        <v>67.2</v>
      </c>
      <c r="G580" s="3">
        <f t="shared" ref="G580:G643" si="38">(F580-F579)/F579</f>
        <v>-5.9171597633134836E-3</v>
      </c>
      <c r="H580" s="62">
        <f>'Raw data'!E580</f>
        <v>1526.60457789971</v>
      </c>
      <c r="I580" s="67">
        <f t="shared" ref="I580:I643" si="39">(H580-H579)/H579</f>
        <v>2.8004338150719511E-3</v>
      </c>
    </row>
    <row r="581" spans="1:9" x14ac:dyDescent="0.3">
      <c r="A581" s="101">
        <v>43287</v>
      </c>
      <c r="B581" s="3">
        <f>'Raw data'!B581</f>
        <v>44.933903000000001</v>
      </c>
      <c r="C581" s="3">
        <f t="shared" si="36"/>
        <v>1.7805357839178301E-2</v>
      </c>
      <c r="D581" s="3">
        <f>'Raw data'!C581</f>
        <v>118.1</v>
      </c>
      <c r="E581" s="3">
        <f t="shared" si="37"/>
        <v>2.6956521739130386E-2</v>
      </c>
      <c r="F581" s="3">
        <f>'Raw data'!D581</f>
        <v>65.7</v>
      </c>
      <c r="G581" s="3">
        <f t="shared" si="38"/>
        <v>-2.2321428571428572E-2</v>
      </c>
      <c r="H581" s="62">
        <f>'Raw data'!E581</f>
        <v>1524.1712026068001</v>
      </c>
      <c r="I581" s="67">
        <f t="shared" si="39"/>
        <v>-1.5939787736374432E-3</v>
      </c>
    </row>
    <row r="582" spans="1:9" x14ac:dyDescent="0.3">
      <c r="A582" s="101">
        <v>43290</v>
      </c>
      <c r="B582" s="3">
        <f>'Raw data'!B582</f>
        <v>45.967747000000003</v>
      </c>
      <c r="C582" s="3">
        <f t="shared" si="36"/>
        <v>2.3008105928390019E-2</v>
      </c>
      <c r="D582" s="3">
        <f>'Raw data'!C582</f>
        <v>119.4</v>
      </c>
      <c r="E582" s="3">
        <f t="shared" si="37"/>
        <v>1.1007620660457336E-2</v>
      </c>
      <c r="F582" s="3">
        <f>'Raw data'!D582</f>
        <v>66.400000000000006</v>
      </c>
      <c r="G582" s="3">
        <f t="shared" si="38"/>
        <v>1.0654490106544944E-2</v>
      </c>
      <c r="H582" s="62">
        <f>'Raw data'!E582</f>
        <v>1541.06440277057</v>
      </c>
      <c r="I582" s="67">
        <f t="shared" si="39"/>
        <v>1.1083531912213935E-2</v>
      </c>
    </row>
    <row r="583" spans="1:9" x14ac:dyDescent="0.3">
      <c r="A583" s="101">
        <v>43291</v>
      </c>
      <c r="B583" s="3">
        <f>'Raw data'!B583</f>
        <v>47.232284999999997</v>
      </c>
      <c r="C583" s="3">
        <f t="shared" si="36"/>
        <v>2.7509244688455028E-2</v>
      </c>
      <c r="D583" s="3">
        <f>'Raw data'!C583</f>
        <v>123.1</v>
      </c>
      <c r="E583" s="3">
        <f t="shared" si="37"/>
        <v>3.0988274706867575E-2</v>
      </c>
      <c r="F583" s="3">
        <f>'Raw data'!D583</f>
        <v>72.5</v>
      </c>
      <c r="G583" s="3">
        <f t="shared" si="38"/>
        <v>9.1867469879517979E-2</v>
      </c>
      <c r="H583" s="62">
        <f>'Raw data'!E583</f>
        <v>1548.3843114599199</v>
      </c>
      <c r="I583" s="67">
        <f t="shared" si="39"/>
        <v>4.7499044661533391E-3</v>
      </c>
    </row>
    <row r="584" spans="1:9" x14ac:dyDescent="0.3">
      <c r="A584" s="101">
        <v>43292</v>
      </c>
      <c r="B584" s="3">
        <f>'Raw data'!B584</f>
        <v>47.275013000000001</v>
      </c>
      <c r="C584" s="3">
        <f t="shared" si="36"/>
        <v>9.0463546279846241E-4</v>
      </c>
      <c r="D584" s="3">
        <f>'Raw data'!C584</f>
        <v>123.8</v>
      </c>
      <c r="E584" s="3">
        <f t="shared" si="37"/>
        <v>5.6864337936637114E-3</v>
      </c>
      <c r="F584" s="3">
        <f>'Raw data'!D584</f>
        <v>71.099999999999994</v>
      </c>
      <c r="G584" s="3">
        <f t="shared" si="38"/>
        <v>-1.9310344827586284E-2</v>
      </c>
      <c r="H584" s="62">
        <f>'Raw data'!E584</f>
        <v>1526.29205723928</v>
      </c>
      <c r="I584" s="67">
        <f t="shared" si="39"/>
        <v>-1.4267939850029781E-2</v>
      </c>
    </row>
    <row r="585" spans="1:9" x14ac:dyDescent="0.3">
      <c r="A585" s="101">
        <v>43293</v>
      </c>
      <c r="B585" s="3">
        <f>'Raw data'!B585</f>
        <v>49.983516999999999</v>
      </c>
      <c r="C585" s="3">
        <f t="shared" si="36"/>
        <v>5.7292506720199053E-2</v>
      </c>
      <c r="D585" s="3">
        <f>'Raw data'!C585</f>
        <v>126.4</v>
      </c>
      <c r="E585" s="3">
        <f t="shared" si="37"/>
        <v>2.1001615508885369E-2</v>
      </c>
      <c r="F585" s="3">
        <f>'Raw data'!D585</f>
        <v>73.900000000000006</v>
      </c>
      <c r="G585" s="3">
        <f t="shared" si="38"/>
        <v>3.93811533052041E-2</v>
      </c>
      <c r="H585" s="62">
        <f>'Raw data'!E585</f>
        <v>1541.52177821176</v>
      </c>
      <c r="I585" s="67">
        <f t="shared" si="39"/>
        <v>9.9782481997758212E-3</v>
      </c>
    </row>
    <row r="586" spans="1:9" x14ac:dyDescent="0.3">
      <c r="A586" s="101">
        <v>43294</v>
      </c>
      <c r="B586" s="3">
        <f>'Raw data'!B586</f>
        <v>50.154404</v>
      </c>
      <c r="C586" s="3">
        <f t="shared" si="36"/>
        <v>3.418867063716234E-3</v>
      </c>
      <c r="D586" s="3">
        <f>'Raw data'!C586</f>
        <v>124.6</v>
      </c>
      <c r="E586" s="3">
        <f t="shared" si="37"/>
        <v>-1.4240506329114014E-2</v>
      </c>
      <c r="F586" s="3">
        <f>'Raw data'!D586</f>
        <v>70.05</v>
      </c>
      <c r="G586" s="3">
        <f t="shared" si="38"/>
        <v>-5.2097428958051535E-2</v>
      </c>
      <c r="H586" s="62">
        <f>'Raw data'!E586</f>
        <v>1550.8793203766199</v>
      </c>
      <c r="I586" s="67">
        <f t="shared" si="39"/>
        <v>6.0703275796175783E-3</v>
      </c>
    </row>
    <row r="587" spans="1:9" x14ac:dyDescent="0.3">
      <c r="A587" s="101">
        <v>43297</v>
      </c>
      <c r="B587" s="3">
        <f>'Raw data'!B587</f>
        <v>50.453449999999997</v>
      </c>
      <c r="C587" s="3">
        <f t="shared" si="36"/>
        <v>5.9625073004555499E-3</v>
      </c>
      <c r="D587" s="3">
        <f>'Raw data'!C587</f>
        <v>125.45</v>
      </c>
      <c r="E587" s="3">
        <f t="shared" si="37"/>
        <v>6.8218298555377897E-3</v>
      </c>
      <c r="F587" s="3">
        <f>'Raw data'!D587</f>
        <v>70</v>
      </c>
      <c r="G587" s="3">
        <f t="shared" si="38"/>
        <v>-7.1377587437540556E-4</v>
      </c>
      <c r="H587" s="62">
        <f>'Raw data'!E587</f>
        <v>1552.7531972695899</v>
      </c>
      <c r="I587" s="67">
        <f t="shared" si="39"/>
        <v>1.2082673798983385E-3</v>
      </c>
    </row>
    <row r="588" spans="1:9" x14ac:dyDescent="0.3">
      <c r="A588" s="101">
        <v>43298</v>
      </c>
      <c r="B588" s="3">
        <f>'Raw data'!B588</f>
        <v>51.179707000000001</v>
      </c>
      <c r="C588" s="3">
        <f t="shared" si="36"/>
        <v>1.4394595414188801E-2</v>
      </c>
      <c r="D588" s="3">
        <f>'Raw data'!C588</f>
        <v>124.45</v>
      </c>
      <c r="E588" s="3">
        <f t="shared" si="37"/>
        <v>-7.971303308090873E-3</v>
      </c>
      <c r="F588" s="3">
        <f>'Raw data'!D588</f>
        <v>68.849999999999994</v>
      </c>
      <c r="G588" s="3">
        <f t="shared" si="38"/>
        <v>-1.6428571428571511E-2</v>
      </c>
      <c r="H588" s="62">
        <f>'Raw data'!E588</f>
        <v>1556.6075765949099</v>
      </c>
      <c r="I588" s="67">
        <f t="shared" si="39"/>
        <v>2.4822871607011717E-3</v>
      </c>
    </row>
    <row r="589" spans="1:9" x14ac:dyDescent="0.3">
      <c r="A589" s="101">
        <v>43299</v>
      </c>
      <c r="B589" s="3">
        <f>'Raw data'!B589</f>
        <v>52.700569999999999</v>
      </c>
      <c r="C589" s="3">
        <f t="shared" si="36"/>
        <v>2.9716133388571344E-2</v>
      </c>
      <c r="D589" s="3">
        <f>'Raw data'!C589</f>
        <v>126.15</v>
      </c>
      <c r="E589" s="3">
        <f t="shared" si="37"/>
        <v>1.366010445962236E-2</v>
      </c>
      <c r="F589" s="3">
        <f>'Raw data'!D589</f>
        <v>77.8</v>
      </c>
      <c r="G589" s="3">
        <f t="shared" si="38"/>
        <v>0.12999273783587514</v>
      </c>
      <c r="H589" s="62">
        <f>'Raw data'!E589</f>
        <v>1570.4181448828101</v>
      </c>
      <c r="I589" s="67">
        <f t="shared" si="39"/>
        <v>8.8722221936699749E-3</v>
      </c>
    </row>
    <row r="590" spans="1:9" x14ac:dyDescent="0.3">
      <c r="A590" s="101">
        <v>43300</v>
      </c>
      <c r="B590" s="3">
        <f>'Raw data'!B590</f>
        <v>62.065005999999997</v>
      </c>
      <c r="C590" s="3">
        <f t="shared" si="36"/>
        <v>0.17769136083347861</v>
      </c>
      <c r="D590" s="3">
        <f>'Raw data'!C590</f>
        <v>126.65</v>
      </c>
      <c r="E590" s="3">
        <f t="shared" si="37"/>
        <v>3.9635354736424887E-3</v>
      </c>
      <c r="F590" s="3">
        <f>'Raw data'!D590</f>
        <v>74.3</v>
      </c>
      <c r="G590" s="3">
        <f t="shared" si="38"/>
        <v>-4.4987146529562982E-2</v>
      </c>
      <c r="H590" s="62">
        <f>'Raw data'!E590</f>
        <v>1584.34376726096</v>
      </c>
      <c r="I590" s="67">
        <f t="shared" si="39"/>
        <v>8.8674614614753372E-3</v>
      </c>
    </row>
    <row r="591" spans="1:9" x14ac:dyDescent="0.3">
      <c r="A591" s="101">
        <v>43301</v>
      </c>
      <c r="B591" s="3">
        <f>'Raw data'!B591</f>
        <v>66.217476000000005</v>
      </c>
      <c r="C591" s="3">
        <f t="shared" si="36"/>
        <v>6.6905173585256855E-2</v>
      </c>
      <c r="D591" s="3">
        <f>'Raw data'!C591</f>
        <v>128.85</v>
      </c>
      <c r="E591" s="3">
        <f t="shared" si="37"/>
        <v>1.7370706671930428E-2</v>
      </c>
      <c r="F591" s="3">
        <f>'Raw data'!D591</f>
        <v>73.849999999999994</v>
      </c>
      <c r="G591" s="3">
        <f t="shared" si="38"/>
        <v>-6.0565275908479521E-3</v>
      </c>
      <c r="H591" s="62">
        <f>'Raw data'!E591</f>
        <v>1579.3961783493301</v>
      </c>
      <c r="I591" s="67">
        <f t="shared" si="39"/>
        <v>-3.122800123222903E-3</v>
      </c>
    </row>
    <row r="592" spans="1:9" x14ac:dyDescent="0.3">
      <c r="A592" s="101">
        <v>43304</v>
      </c>
      <c r="B592" s="3">
        <f>'Raw data'!B592</f>
        <v>67.413666000000006</v>
      </c>
      <c r="C592" s="3">
        <f t="shared" si="36"/>
        <v>1.8064566520173637E-2</v>
      </c>
      <c r="D592" s="3">
        <f>'Raw data'!C592</f>
        <v>128.4</v>
      </c>
      <c r="E592" s="3">
        <f t="shared" si="37"/>
        <v>-3.4924330616995626E-3</v>
      </c>
      <c r="F592" s="3">
        <f>'Raw data'!D592</f>
        <v>73.8</v>
      </c>
      <c r="G592" s="3">
        <f t="shared" si="38"/>
        <v>-6.7704807041296092E-4</v>
      </c>
      <c r="H592" s="62">
        <f>'Raw data'!E592</f>
        <v>1580.49732893434</v>
      </c>
      <c r="I592" s="67">
        <f t="shared" si="39"/>
        <v>6.9719719479172148E-4</v>
      </c>
    </row>
    <row r="593" spans="1:9" x14ac:dyDescent="0.3">
      <c r="A593" s="101">
        <v>43305</v>
      </c>
      <c r="B593" s="3">
        <f>'Raw data'!B593</f>
        <v>69.233580000000003</v>
      </c>
      <c r="C593" s="3">
        <f t="shared" si="36"/>
        <v>2.6996217651180651E-2</v>
      </c>
      <c r="D593" s="3">
        <f>'Raw data'!C593</f>
        <v>130.5</v>
      </c>
      <c r="E593" s="3">
        <f t="shared" si="37"/>
        <v>1.6355140186915845E-2</v>
      </c>
      <c r="F593" s="3">
        <f>'Raw data'!D593</f>
        <v>77</v>
      </c>
      <c r="G593" s="3">
        <f t="shared" si="38"/>
        <v>4.3360433604336085E-2</v>
      </c>
      <c r="H593" s="62">
        <f>'Raw data'!E593</f>
        <v>1601.3750411629501</v>
      </c>
      <c r="I593" s="67">
        <f t="shared" si="39"/>
        <v>1.3209584000174827E-2</v>
      </c>
    </row>
    <row r="594" spans="1:9" x14ac:dyDescent="0.3">
      <c r="A594" s="101">
        <v>43306</v>
      </c>
      <c r="B594" s="3">
        <f>'Raw data'!B594</f>
        <v>66.396910000000005</v>
      </c>
      <c r="C594" s="3">
        <f t="shared" si="36"/>
        <v>-4.097245874039733E-2</v>
      </c>
      <c r="D594" s="3">
        <f>'Raw data'!C594</f>
        <v>113.7</v>
      </c>
      <c r="E594" s="3">
        <f t="shared" si="37"/>
        <v>-0.12873563218390802</v>
      </c>
      <c r="F594" s="3">
        <f>'Raw data'!D594</f>
        <v>76</v>
      </c>
      <c r="G594" s="3">
        <f t="shared" si="38"/>
        <v>-1.2987012987012988E-2</v>
      </c>
      <c r="H594" s="62">
        <f>'Raw data'!E594</f>
        <v>1593.2684592159501</v>
      </c>
      <c r="I594" s="67">
        <f t="shared" si="39"/>
        <v>-5.0622632041978349E-3</v>
      </c>
    </row>
    <row r="595" spans="1:9" x14ac:dyDescent="0.3">
      <c r="A595" s="101">
        <v>43307</v>
      </c>
      <c r="B595" s="3">
        <f>'Raw data'!B595</f>
        <v>67.379490000000004</v>
      </c>
      <c r="C595" s="3">
        <f t="shared" si="36"/>
        <v>1.4798580235134416E-2</v>
      </c>
      <c r="D595" s="3">
        <f>'Raw data'!C595</f>
        <v>112.1</v>
      </c>
      <c r="E595" s="3">
        <f t="shared" si="37"/>
        <v>-1.4072119613016786E-2</v>
      </c>
      <c r="F595" s="3">
        <f>'Raw data'!D595</f>
        <v>72.7</v>
      </c>
      <c r="G595" s="3">
        <f t="shared" si="38"/>
        <v>-4.3421052631578909E-2</v>
      </c>
      <c r="H595" s="62">
        <f>'Raw data'!E595</f>
        <v>1608.8037763628499</v>
      </c>
      <c r="I595" s="67">
        <f t="shared" si="39"/>
        <v>9.7505960511794706E-3</v>
      </c>
    </row>
    <row r="596" spans="1:9" x14ac:dyDescent="0.3">
      <c r="A596" s="101">
        <v>43308</v>
      </c>
      <c r="B596" s="3">
        <f>'Raw data'!B596</f>
        <v>66.644689999999997</v>
      </c>
      <c r="C596" s="3">
        <f t="shared" si="36"/>
        <v>-1.0905395692368805E-2</v>
      </c>
      <c r="D596" s="3">
        <f>'Raw data'!C596</f>
        <v>113.65</v>
      </c>
      <c r="E596" s="3">
        <f t="shared" si="37"/>
        <v>1.3826940231935874E-2</v>
      </c>
      <c r="F596" s="3">
        <f>'Raw data'!D596</f>
        <v>73.95</v>
      </c>
      <c r="G596" s="3">
        <f t="shared" si="38"/>
        <v>1.7193947730398899E-2</v>
      </c>
      <c r="H596" s="62">
        <f>'Raw data'!E596</f>
        <v>1612.7615199366601</v>
      </c>
      <c r="I596" s="67">
        <f t="shared" si="39"/>
        <v>2.4600536323688476E-3</v>
      </c>
    </row>
    <row r="597" spans="1:9" x14ac:dyDescent="0.3">
      <c r="A597" s="101">
        <v>43311</v>
      </c>
      <c r="B597" s="3">
        <f>'Raw data'!B597</f>
        <v>67.661450000000002</v>
      </c>
      <c r="C597" s="3">
        <f t="shared" si="36"/>
        <v>1.5256429281912858E-2</v>
      </c>
      <c r="D597" s="3">
        <f>'Raw data'!C597</f>
        <v>113.8</v>
      </c>
      <c r="E597" s="3">
        <f t="shared" si="37"/>
        <v>1.3198416190056443E-3</v>
      </c>
      <c r="F597" s="3">
        <f>'Raw data'!D597</f>
        <v>71.95</v>
      </c>
      <c r="G597" s="3">
        <f t="shared" si="38"/>
        <v>-2.7045300878972278E-2</v>
      </c>
      <c r="H597" s="62">
        <f>'Raw data'!E597</f>
        <v>1611.0707279242599</v>
      </c>
      <c r="I597" s="67">
        <f t="shared" si="39"/>
        <v>-1.0483831561572455E-3</v>
      </c>
    </row>
    <row r="598" spans="1:9" x14ac:dyDescent="0.3">
      <c r="A598" s="101">
        <v>43312</v>
      </c>
      <c r="B598" s="3">
        <f>'Raw data'!B598</f>
        <v>67.046270000000007</v>
      </c>
      <c r="C598" s="3">
        <f t="shared" si="36"/>
        <v>-9.0920309866252512E-3</v>
      </c>
      <c r="D598" s="3">
        <f>'Raw data'!C598</f>
        <v>113.55</v>
      </c>
      <c r="E598" s="3">
        <f t="shared" si="37"/>
        <v>-2.1968365553602814E-3</v>
      </c>
      <c r="F598" s="3">
        <f>'Raw data'!D598</f>
        <v>73</v>
      </c>
      <c r="G598" s="3">
        <f t="shared" si="38"/>
        <v>1.4593467685892942E-2</v>
      </c>
      <c r="H598" s="62">
        <f>'Raw data'!E598</f>
        <v>1615.5962979722201</v>
      </c>
      <c r="I598" s="67">
        <f t="shared" si="39"/>
        <v>2.8090449224355408E-3</v>
      </c>
    </row>
    <row r="599" spans="1:9" x14ac:dyDescent="0.3">
      <c r="A599" s="101">
        <v>43313</v>
      </c>
      <c r="B599" s="3">
        <f>'Raw data'!B599</f>
        <v>65.909890000000004</v>
      </c>
      <c r="C599" s="3">
        <f t="shared" si="36"/>
        <v>-1.6949190462049603E-2</v>
      </c>
      <c r="D599" s="3">
        <f>'Raw data'!C599</f>
        <v>112.5</v>
      </c>
      <c r="E599" s="3">
        <f t="shared" si="37"/>
        <v>-9.247027741083198E-3</v>
      </c>
      <c r="F599" s="3">
        <f>'Raw data'!D599</f>
        <v>62.15</v>
      </c>
      <c r="G599" s="3">
        <f t="shared" si="38"/>
        <v>-0.1486301369863014</v>
      </c>
      <c r="H599" s="62">
        <f>'Raw data'!E599</f>
        <v>1612.54442794479</v>
      </c>
      <c r="I599" s="67">
        <f t="shared" si="39"/>
        <v>-1.8890053358383081E-3</v>
      </c>
    </row>
    <row r="600" spans="1:9" x14ac:dyDescent="0.3">
      <c r="A600" s="101">
        <v>43314</v>
      </c>
      <c r="B600" s="3">
        <f>'Raw data'!B600</f>
        <v>66.84975</v>
      </c>
      <c r="C600" s="3">
        <f t="shared" si="36"/>
        <v>1.4259771940144276E-2</v>
      </c>
      <c r="D600" s="3">
        <f>'Raw data'!C600</f>
        <v>113</v>
      </c>
      <c r="E600" s="3">
        <f t="shared" si="37"/>
        <v>4.4444444444444444E-3</v>
      </c>
      <c r="F600" s="3">
        <f>'Raw data'!D600</f>
        <v>64.55</v>
      </c>
      <c r="G600" s="3">
        <f t="shared" si="38"/>
        <v>3.8616251005631513E-2</v>
      </c>
      <c r="H600" s="62">
        <f>'Raw data'!E600</f>
        <v>1598.0581024437399</v>
      </c>
      <c r="I600" s="67">
        <f t="shared" si="39"/>
        <v>-8.9835202367187193E-3</v>
      </c>
    </row>
    <row r="601" spans="1:9" x14ac:dyDescent="0.3">
      <c r="A601" s="101">
        <v>43315</v>
      </c>
      <c r="B601" s="3">
        <f>'Raw data'!B601</f>
        <v>66.644689999999997</v>
      </c>
      <c r="C601" s="3">
        <f t="shared" si="36"/>
        <v>-3.0674759441883196E-3</v>
      </c>
      <c r="D601" s="3">
        <f>'Raw data'!C601</f>
        <v>113</v>
      </c>
      <c r="E601" s="3">
        <f t="shared" si="37"/>
        <v>0</v>
      </c>
      <c r="F601" s="3">
        <f>'Raw data'!D601</f>
        <v>65</v>
      </c>
      <c r="G601" s="3">
        <f t="shared" si="38"/>
        <v>6.9713400464756449E-3</v>
      </c>
      <c r="H601" s="62">
        <f>'Raw data'!E601</f>
        <v>1611.94951149143</v>
      </c>
      <c r="I601" s="67">
        <f t="shared" si="39"/>
        <v>8.6926808396061775E-3</v>
      </c>
    </row>
    <row r="602" spans="1:9" x14ac:dyDescent="0.3">
      <c r="A602" s="101">
        <v>43318</v>
      </c>
      <c r="B602" s="3">
        <f>'Raw data'!B602</f>
        <v>66.448170000000005</v>
      </c>
      <c r="C602" s="3">
        <f t="shared" si="36"/>
        <v>-2.9487720627103596E-3</v>
      </c>
      <c r="D602" s="3">
        <f>'Raw data'!C602</f>
        <v>112.15</v>
      </c>
      <c r="E602" s="3">
        <f t="shared" si="37"/>
        <v>-7.5221238938052593E-3</v>
      </c>
      <c r="F602" s="3">
        <f>'Raw data'!D602</f>
        <v>63.3</v>
      </c>
      <c r="G602" s="3">
        <f t="shared" si="38"/>
        <v>-2.6153846153846198E-2</v>
      </c>
      <c r="H602" s="62">
        <f>'Raw data'!E602</f>
        <v>1608.4774867541</v>
      </c>
      <c r="I602" s="67">
        <f t="shared" si="39"/>
        <v>-2.1539289615327768E-3</v>
      </c>
    </row>
    <row r="603" spans="1:9" x14ac:dyDescent="0.3">
      <c r="A603" s="101">
        <v>43319</v>
      </c>
      <c r="B603" s="3">
        <f>'Raw data'!B603</f>
        <v>65.670659999999998</v>
      </c>
      <c r="C603" s="3">
        <f t="shared" si="36"/>
        <v>-1.1700999440616748E-2</v>
      </c>
      <c r="D603" s="3">
        <f>'Raw data'!C603</f>
        <v>112.1</v>
      </c>
      <c r="E603" s="3">
        <f t="shared" si="37"/>
        <v>-4.4583147570228593E-4</v>
      </c>
      <c r="F603" s="3">
        <f>'Raw data'!D603</f>
        <v>62.3</v>
      </c>
      <c r="G603" s="3">
        <f t="shared" si="38"/>
        <v>-1.5797788309636653E-2</v>
      </c>
      <c r="H603" s="62">
        <f>'Raw data'!E603</f>
        <v>1619.8929486427</v>
      </c>
      <c r="I603" s="67">
        <f t="shared" si="39"/>
        <v>7.0970604081231929E-3</v>
      </c>
    </row>
    <row r="604" spans="1:9" x14ac:dyDescent="0.3">
      <c r="A604" s="101">
        <v>43320</v>
      </c>
      <c r="B604" s="3">
        <f>'Raw data'!B604</f>
        <v>66.337104999999994</v>
      </c>
      <c r="C604" s="3">
        <f t="shared" si="36"/>
        <v>1.0148291489684982E-2</v>
      </c>
      <c r="D604" s="3">
        <f>'Raw data'!C604</f>
        <v>111.75</v>
      </c>
      <c r="E604" s="3">
        <f t="shared" si="37"/>
        <v>-3.1222123104370594E-3</v>
      </c>
      <c r="F604" s="3">
        <f>'Raw data'!D604</f>
        <v>64.5</v>
      </c>
      <c r="G604" s="3">
        <f t="shared" si="38"/>
        <v>3.5313001605136486E-2</v>
      </c>
      <c r="H604" s="62">
        <f>'Raw data'!E604</f>
        <v>1622.62637604826</v>
      </c>
      <c r="I604" s="67">
        <f t="shared" si="39"/>
        <v>1.6874123736696771E-3</v>
      </c>
    </row>
    <row r="605" spans="1:9" x14ac:dyDescent="0.3">
      <c r="A605" s="101">
        <v>43321</v>
      </c>
      <c r="B605" s="3">
        <f>'Raw data'!B605</f>
        <v>67.157340000000005</v>
      </c>
      <c r="C605" s="3">
        <f t="shared" si="36"/>
        <v>1.2364648713567031E-2</v>
      </c>
      <c r="D605" s="3">
        <f>'Raw data'!C605</f>
        <v>111.9</v>
      </c>
      <c r="E605" s="3">
        <f t="shared" si="37"/>
        <v>1.3422818791946818E-3</v>
      </c>
      <c r="F605" s="3">
        <f>'Raw data'!D605</f>
        <v>64.25</v>
      </c>
      <c r="G605" s="3">
        <f t="shared" si="38"/>
        <v>-3.875968992248062E-3</v>
      </c>
      <c r="H605" s="62">
        <f>'Raw data'!E605</f>
        <v>1631.2324082309101</v>
      </c>
      <c r="I605" s="67">
        <f t="shared" si="39"/>
        <v>5.3037669729054972E-3</v>
      </c>
    </row>
    <row r="606" spans="1:9" x14ac:dyDescent="0.3">
      <c r="A606" s="101">
        <v>43322</v>
      </c>
      <c r="B606" s="3">
        <f>'Raw data'!B606</f>
        <v>66.14913</v>
      </c>
      <c r="C606" s="3">
        <f t="shared" si="36"/>
        <v>-1.5012655355319393E-2</v>
      </c>
      <c r="D606" s="3">
        <f>'Raw data'!C606</f>
        <v>109.95</v>
      </c>
      <c r="E606" s="3">
        <f t="shared" si="37"/>
        <v>-1.7426273458445066E-2</v>
      </c>
      <c r="F606" s="3">
        <f>'Raw data'!D606</f>
        <v>63.55</v>
      </c>
      <c r="G606" s="3">
        <f t="shared" si="38"/>
        <v>-1.089494163424129E-2</v>
      </c>
      <c r="H606" s="62">
        <f>'Raw data'!E606</f>
        <v>1616.8180586214701</v>
      </c>
      <c r="I606" s="67">
        <f t="shared" si="39"/>
        <v>-8.8364781969189465E-3</v>
      </c>
    </row>
    <row r="607" spans="1:9" x14ac:dyDescent="0.3">
      <c r="A607" s="101">
        <v>43325</v>
      </c>
      <c r="B607" s="3">
        <f>'Raw data'!B607</f>
        <v>64.662445000000005</v>
      </c>
      <c r="C607" s="3">
        <f t="shared" si="36"/>
        <v>-2.2474747589272818E-2</v>
      </c>
      <c r="D607" s="3">
        <f>'Raw data'!C607</f>
        <v>109</v>
      </c>
      <c r="E607" s="3">
        <f t="shared" si="37"/>
        <v>-8.6402910413824717E-3</v>
      </c>
      <c r="F607" s="3">
        <f>'Raw data'!D607</f>
        <v>63</v>
      </c>
      <c r="G607" s="3">
        <f t="shared" si="38"/>
        <v>-8.6546026750589644E-3</v>
      </c>
      <c r="H607" s="62">
        <f>'Raw data'!E607</f>
        <v>1611.79500724689</v>
      </c>
      <c r="I607" s="67">
        <f t="shared" si="39"/>
        <v>-3.1067511571851274E-3</v>
      </c>
    </row>
    <row r="608" spans="1:9" x14ac:dyDescent="0.3">
      <c r="A608" s="101">
        <v>43326</v>
      </c>
      <c r="B608" s="3">
        <f>'Raw data'!B608</f>
        <v>65.089650000000006</v>
      </c>
      <c r="C608" s="3">
        <f t="shared" si="36"/>
        <v>6.6066941947524674E-3</v>
      </c>
      <c r="D608" s="3">
        <f>'Raw data'!C608</f>
        <v>109</v>
      </c>
      <c r="E608" s="3">
        <f t="shared" si="37"/>
        <v>0</v>
      </c>
      <c r="F608" s="3">
        <f>'Raw data'!D608</f>
        <v>64.099999999999994</v>
      </c>
      <c r="G608" s="3">
        <f t="shared" si="38"/>
        <v>1.7460317460317371E-2</v>
      </c>
      <c r="H608" s="62">
        <f>'Raw data'!E608</f>
        <v>1608.5580800038799</v>
      </c>
      <c r="I608" s="67">
        <f t="shared" si="39"/>
        <v>-2.0082747672354982E-3</v>
      </c>
    </row>
    <row r="609" spans="1:9" x14ac:dyDescent="0.3">
      <c r="A609" s="101">
        <v>43327</v>
      </c>
      <c r="B609" s="3">
        <f>'Raw data'!B609</f>
        <v>63.389355000000002</v>
      </c>
      <c r="C609" s="3">
        <f t="shared" si="36"/>
        <v>-2.6122355858419946E-2</v>
      </c>
      <c r="D609" s="3">
        <f>'Raw data'!C609</f>
        <v>108.45</v>
      </c>
      <c r="E609" s="3">
        <f t="shared" si="37"/>
        <v>-5.0458715596330018E-3</v>
      </c>
      <c r="F609" s="3">
        <f>'Raw data'!D609</f>
        <v>63.5</v>
      </c>
      <c r="G609" s="3">
        <f t="shared" si="38"/>
        <v>-9.3603744149765109E-3</v>
      </c>
      <c r="H609" s="62">
        <f>'Raw data'!E609</f>
        <v>1593.5927940055301</v>
      </c>
      <c r="I609" s="67">
        <f t="shared" si="39"/>
        <v>-9.3035409690110354E-3</v>
      </c>
    </row>
    <row r="610" spans="1:9" x14ac:dyDescent="0.3">
      <c r="A610" s="101">
        <v>43328</v>
      </c>
      <c r="B610" s="3">
        <f>'Raw data'!B610</f>
        <v>64.910219999999995</v>
      </c>
      <c r="C610" s="3">
        <f t="shared" si="36"/>
        <v>2.3992435322933849E-2</v>
      </c>
      <c r="D610" s="3">
        <f>'Raw data'!C610</f>
        <v>107.95</v>
      </c>
      <c r="E610" s="3">
        <f t="shared" si="37"/>
        <v>-4.6104195481788844E-3</v>
      </c>
      <c r="F610" s="3">
        <f>'Raw data'!D610</f>
        <v>64</v>
      </c>
      <c r="G610" s="3">
        <f t="shared" si="38"/>
        <v>7.874015748031496E-3</v>
      </c>
      <c r="H610" s="62">
        <f>'Raw data'!E610</f>
        <v>1611.3301999615901</v>
      </c>
      <c r="I610" s="67">
        <f t="shared" si="39"/>
        <v>1.113045065388169E-2</v>
      </c>
    </row>
    <row r="611" spans="1:9" x14ac:dyDescent="0.3">
      <c r="A611" s="101">
        <v>43329</v>
      </c>
      <c r="B611" s="3">
        <f>'Raw data'!B611</f>
        <v>64.730800000000002</v>
      </c>
      <c r="C611" s="3">
        <f t="shared" si="36"/>
        <v>-2.7641255876192264E-3</v>
      </c>
      <c r="D611" s="3">
        <f>'Raw data'!C611</f>
        <v>110.8</v>
      </c>
      <c r="E611" s="3">
        <f t="shared" si="37"/>
        <v>2.6401111625752611E-2</v>
      </c>
      <c r="F611" s="3">
        <f>'Raw data'!D611</f>
        <v>63.4</v>
      </c>
      <c r="G611" s="3">
        <f t="shared" si="38"/>
        <v>-9.3750000000000222E-3</v>
      </c>
      <c r="H611" s="62">
        <f>'Raw data'!E611</f>
        <v>1622.71259363028</v>
      </c>
      <c r="I611" s="67">
        <f t="shared" si="39"/>
        <v>7.0639733984761508E-3</v>
      </c>
    </row>
    <row r="612" spans="1:9" x14ac:dyDescent="0.3">
      <c r="A612" s="101">
        <v>43332</v>
      </c>
      <c r="B612" s="3">
        <f>'Raw data'!B612</f>
        <v>64.491553999999994</v>
      </c>
      <c r="C612" s="3">
        <f t="shared" si="36"/>
        <v>-3.6960148800881266E-3</v>
      </c>
      <c r="D612" s="3">
        <f>'Raw data'!C612</f>
        <v>112.3</v>
      </c>
      <c r="E612" s="3">
        <f t="shared" si="37"/>
        <v>1.3537906137184115E-2</v>
      </c>
      <c r="F612" s="3">
        <f>'Raw data'!D612</f>
        <v>61.5</v>
      </c>
      <c r="G612" s="3">
        <f t="shared" si="38"/>
        <v>-2.9968454258675056E-2</v>
      </c>
      <c r="H612" s="62">
        <f>'Raw data'!E612</f>
        <v>1630.91742237566</v>
      </c>
      <c r="I612" s="67">
        <f t="shared" si="39"/>
        <v>5.0562427244274667E-3</v>
      </c>
    </row>
    <row r="613" spans="1:9" x14ac:dyDescent="0.3">
      <c r="A613" s="101">
        <v>43333</v>
      </c>
      <c r="B613" s="3">
        <f>'Raw data'!B613</f>
        <v>62.8767</v>
      </c>
      <c r="C613" s="3">
        <f t="shared" si="36"/>
        <v>-2.5039774975805267E-2</v>
      </c>
      <c r="D613" s="3">
        <f>'Raw data'!C613</f>
        <v>113.35</v>
      </c>
      <c r="E613" s="3">
        <f t="shared" si="37"/>
        <v>9.3499554764024679E-3</v>
      </c>
      <c r="F613" s="3">
        <f>'Raw data'!D613</f>
        <v>59.15</v>
      </c>
      <c r="G613" s="3">
        <f t="shared" si="38"/>
        <v>-3.8211382113821163E-2</v>
      </c>
      <c r="H613" s="62">
        <f>'Raw data'!E613</f>
        <v>1637.6014151248501</v>
      </c>
      <c r="I613" s="67">
        <f t="shared" si="39"/>
        <v>4.0983023772312999E-3</v>
      </c>
    </row>
    <row r="614" spans="1:9" x14ac:dyDescent="0.3">
      <c r="A614" s="101">
        <v>43334</v>
      </c>
      <c r="B614" s="3">
        <f>'Raw data'!B614</f>
        <v>63.654223999999999</v>
      </c>
      <c r="C614" s="3">
        <f t="shared" si="36"/>
        <v>1.2365852533609424E-2</v>
      </c>
      <c r="D614" s="3">
        <f>'Raw data'!C614</f>
        <v>114.05</v>
      </c>
      <c r="E614" s="3">
        <f t="shared" si="37"/>
        <v>6.1755624172916005E-3</v>
      </c>
      <c r="F614" s="3">
        <f>'Raw data'!D614</f>
        <v>61.45</v>
      </c>
      <c r="G614" s="3">
        <f t="shared" si="38"/>
        <v>3.8884192730346649E-2</v>
      </c>
      <c r="H614" s="62">
        <f>'Raw data'!E614</f>
        <v>1643.4567239637199</v>
      </c>
      <c r="I614" s="67">
        <f t="shared" si="39"/>
        <v>3.5755396794301458E-3</v>
      </c>
    </row>
    <row r="615" spans="1:9" x14ac:dyDescent="0.3">
      <c r="A615" s="101">
        <v>43335</v>
      </c>
      <c r="B615" s="3">
        <f>'Raw data'!B615</f>
        <v>63.654223999999999</v>
      </c>
      <c r="C615" s="3">
        <f t="shared" si="36"/>
        <v>0</v>
      </c>
      <c r="D615" s="3">
        <f>'Raw data'!C615</f>
        <v>113.35</v>
      </c>
      <c r="E615" s="3">
        <f t="shared" si="37"/>
        <v>-6.1376589215256716E-3</v>
      </c>
      <c r="F615" s="3">
        <f>'Raw data'!D615</f>
        <v>60.7</v>
      </c>
      <c r="G615" s="3">
        <f t="shared" si="38"/>
        <v>-1.2205044751830756E-2</v>
      </c>
      <c r="H615" s="62">
        <f>'Raw data'!E615</f>
        <v>1643.7050520918301</v>
      </c>
      <c r="I615" s="67">
        <f t="shared" si="39"/>
        <v>1.511011056690715E-4</v>
      </c>
    </row>
    <row r="616" spans="1:9" x14ac:dyDescent="0.3">
      <c r="A616" s="101">
        <v>43336</v>
      </c>
      <c r="B616" s="3">
        <f>'Raw data'!B616</f>
        <v>61.911205000000002</v>
      </c>
      <c r="C616" s="3">
        <f t="shared" si="36"/>
        <v>-2.7382613288946808E-2</v>
      </c>
      <c r="D616" s="3">
        <f>'Raw data'!C616</f>
        <v>112.6</v>
      </c>
      <c r="E616" s="3">
        <f t="shared" si="37"/>
        <v>-6.6166740185266875E-3</v>
      </c>
      <c r="F616" s="3">
        <f>'Raw data'!D616</f>
        <v>61.65</v>
      </c>
      <c r="G616" s="3">
        <f t="shared" si="38"/>
        <v>1.5650741350906026E-2</v>
      </c>
      <c r="H616" s="62">
        <f>'Raw data'!E616</f>
        <v>1646.86748983501</v>
      </c>
      <c r="I616" s="67">
        <f t="shared" si="39"/>
        <v>1.9239691081774622E-3</v>
      </c>
    </row>
    <row r="617" spans="1:9" x14ac:dyDescent="0.3">
      <c r="A617" s="101">
        <v>43339</v>
      </c>
      <c r="B617" s="3">
        <f>'Raw data'!B617</f>
        <v>62.671641999999999</v>
      </c>
      <c r="C617" s="3">
        <f t="shared" si="36"/>
        <v>1.2282703914420597E-2</v>
      </c>
      <c r="D617" s="3">
        <f>'Raw data'!C617</f>
        <v>113.6</v>
      </c>
      <c r="E617" s="3">
        <f t="shared" si="37"/>
        <v>8.8809946714031984E-3</v>
      </c>
      <c r="F617" s="3">
        <f>'Raw data'!D617</f>
        <v>61.95</v>
      </c>
      <c r="G617" s="3">
        <f t="shared" si="38"/>
        <v>4.86618004866187E-3</v>
      </c>
      <c r="H617" s="62">
        <f>'Raw data'!E617</f>
        <v>1665.0974855449001</v>
      </c>
      <c r="I617" s="67">
        <f t="shared" si="39"/>
        <v>1.1069497590068067E-2</v>
      </c>
    </row>
    <row r="618" spans="1:9" x14ac:dyDescent="0.3">
      <c r="A618" s="101">
        <v>43340</v>
      </c>
      <c r="B618" s="3">
        <f>'Raw data'!B618</f>
        <v>63.227015999999999</v>
      </c>
      <c r="C618" s="3">
        <f t="shared" si="36"/>
        <v>8.8616475055815595E-3</v>
      </c>
      <c r="D618" s="3">
        <f>'Raw data'!C618</f>
        <v>114.3</v>
      </c>
      <c r="E618" s="3">
        <f t="shared" si="37"/>
        <v>6.1619718309859411E-3</v>
      </c>
      <c r="F618" s="3">
        <f>'Raw data'!D618</f>
        <v>62.8</v>
      </c>
      <c r="G618" s="3">
        <f t="shared" si="38"/>
        <v>1.3720742534301764E-2</v>
      </c>
      <c r="H618" s="62">
        <f>'Raw data'!E618</f>
        <v>1671.1461161985401</v>
      </c>
      <c r="I618" s="67">
        <f t="shared" si="39"/>
        <v>3.6325985151917828E-3</v>
      </c>
    </row>
    <row r="619" spans="1:9" x14ac:dyDescent="0.3">
      <c r="A619" s="101">
        <v>43341</v>
      </c>
      <c r="B619" s="3">
        <f>'Raw data'!B619</f>
        <v>61.142229999999998</v>
      </c>
      <c r="C619" s="3">
        <f t="shared" si="36"/>
        <v>-3.2973025328286901E-2</v>
      </c>
      <c r="D619" s="3">
        <f>'Raw data'!C619</f>
        <v>113.3</v>
      </c>
      <c r="E619" s="3">
        <f t="shared" si="37"/>
        <v>-8.7489063867016627E-3</v>
      </c>
      <c r="F619" s="3">
        <f>'Raw data'!D619</f>
        <v>61.85</v>
      </c>
      <c r="G619" s="3">
        <f t="shared" si="38"/>
        <v>-1.512738853503178E-2</v>
      </c>
      <c r="H619" s="62">
        <f>'Raw data'!E619</f>
        <v>1677.21542264444</v>
      </c>
      <c r="I619" s="67">
        <f t="shared" si="39"/>
        <v>3.6318227275698141E-3</v>
      </c>
    </row>
    <row r="620" spans="1:9" x14ac:dyDescent="0.3">
      <c r="A620" s="101">
        <v>43342</v>
      </c>
      <c r="B620" s="3">
        <f>'Raw data'!B620</f>
        <v>60.569769999999998</v>
      </c>
      <c r="C620" s="3">
        <f t="shared" si="36"/>
        <v>-9.3627595853144306E-3</v>
      </c>
      <c r="D620" s="3">
        <f>'Raw data'!C620</f>
        <v>114.2</v>
      </c>
      <c r="E620" s="3">
        <f t="shared" si="37"/>
        <v>7.9435127978817795E-3</v>
      </c>
      <c r="F620" s="3">
        <f>'Raw data'!D620</f>
        <v>63</v>
      </c>
      <c r="G620" s="3">
        <f t="shared" si="38"/>
        <v>1.8593371059013718E-2</v>
      </c>
      <c r="H620" s="62">
        <f>'Raw data'!E620</f>
        <v>1672.56309184666</v>
      </c>
      <c r="I620" s="67">
        <f t="shared" si="39"/>
        <v>-2.773842128427806E-3</v>
      </c>
    </row>
    <row r="621" spans="1:9" x14ac:dyDescent="0.3">
      <c r="A621" s="101">
        <v>43343</v>
      </c>
      <c r="B621" s="3">
        <f>'Raw data'!B621</f>
        <v>60.091293</v>
      </c>
      <c r="C621" s="3">
        <f t="shared" si="36"/>
        <v>-7.8996007414259307E-3</v>
      </c>
      <c r="D621" s="3">
        <f>'Raw data'!C621</f>
        <v>112.4</v>
      </c>
      <c r="E621" s="3">
        <f t="shared" si="37"/>
        <v>-1.5761821366024494E-2</v>
      </c>
      <c r="F621" s="3">
        <f>'Raw data'!D621</f>
        <v>65</v>
      </c>
      <c r="G621" s="3">
        <f t="shared" si="38"/>
        <v>3.1746031746031744E-2</v>
      </c>
      <c r="H621" s="62">
        <f>'Raw data'!E621</f>
        <v>1658.1631371441699</v>
      </c>
      <c r="I621" s="67">
        <f t="shared" si="39"/>
        <v>-8.6095136097922645E-3</v>
      </c>
    </row>
    <row r="622" spans="1:9" x14ac:dyDescent="0.3">
      <c r="A622" s="101">
        <v>43346</v>
      </c>
      <c r="B622" s="3">
        <f>'Raw data'!B622</f>
        <v>60.766289999999998</v>
      </c>
      <c r="C622" s="3">
        <f t="shared" si="36"/>
        <v>1.1232858643930288E-2</v>
      </c>
      <c r="D622" s="3">
        <f>'Raw data'!C622</f>
        <v>111.95</v>
      </c>
      <c r="E622" s="3">
        <f t="shared" si="37"/>
        <v>-4.0035587188612352E-3</v>
      </c>
      <c r="F622" s="3">
        <f>'Raw data'!D622</f>
        <v>65.849999999999994</v>
      </c>
      <c r="G622" s="3">
        <f t="shared" si="38"/>
        <v>1.307692307692299E-2</v>
      </c>
      <c r="H622" s="62">
        <f>'Raw data'!E622</f>
        <v>1660.1435980374899</v>
      </c>
      <c r="I622" s="67">
        <f t="shared" si="39"/>
        <v>1.1943703541323039E-3</v>
      </c>
    </row>
    <row r="623" spans="1:9" x14ac:dyDescent="0.3">
      <c r="A623" s="101">
        <v>43347</v>
      </c>
      <c r="B623" s="3">
        <f>'Raw data'!B623</f>
        <v>59.621369999999999</v>
      </c>
      <c r="C623" s="3">
        <f t="shared" si="36"/>
        <v>-1.8841367475289326E-2</v>
      </c>
      <c r="D623" s="3">
        <f>'Raw data'!C623</f>
        <v>109.1</v>
      </c>
      <c r="E623" s="3">
        <f t="shared" si="37"/>
        <v>-2.545779365788306E-2</v>
      </c>
      <c r="F623" s="3">
        <f>'Raw data'!D623</f>
        <v>64.349999999999994</v>
      </c>
      <c r="G623" s="3">
        <f t="shared" si="38"/>
        <v>-2.2779043280182234E-2</v>
      </c>
      <c r="H623" s="62">
        <f>'Raw data'!E623</f>
        <v>1645.94525596173</v>
      </c>
      <c r="I623" s="67">
        <f t="shared" si="39"/>
        <v>-8.5524782871459048E-3</v>
      </c>
    </row>
    <row r="624" spans="1:9" x14ac:dyDescent="0.3">
      <c r="A624" s="101">
        <v>43348</v>
      </c>
      <c r="B624" s="3">
        <f>'Raw data'!B624</f>
        <v>59.664090000000002</v>
      </c>
      <c r="C624" s="3">
        <f t="shared" si="36"/>
        <v>7.1652160961753746E-4</v>
      </c>
      <c r="D624" s="3">
        <f>'Raw data'!C624</f>
        <v>107.6</v>
      </c>
      <c r="E624" s="3">
        <f t="shared" si="37"/>
        <v>-1.3748854262144823E-2</v>
      </c>
      <c r="F624" s="3">
        <f>'Raw data'!D624</f>
        <v>63.4</v>
      </c>
      <c r="G624" s="3">
        <f t="shared" si="38"/>
        <v>-1.4763014763014698E-2</v>
      </c>
      <c r="H624" s="62">
        <f>'Raw data'!E624</f>
        <v>1631.73737683736</v>
      </c>
      <c r="I624" s="67">
        <f t="shared" si="39"/>
        <v>-8.6320484067790807E-3</v>
      </c>
    </row>
    <row r="625" spans="1:9" x14ac:dyDescent="0.3">
      <c r="A625" s="101">
        <v>43349</v>
      </c>
      <c r="B625" s="3">
        <f>'Raw data'!B625</f>
        <v>57.100830000000002</v>
      </c>
      <c r="C625" s="3">
        <f t="shared" si="36"/>
        <v>-4.2961520070112516E-2</v>
      </c>
      <c r="D625" s="3">
        <f>'Raw data'!C625</f>
        <v>104.65</v>
      </c>
      <c r="E625" s="3">
        <f t="shared" si="37"/>
        <v>-2.7416356877323318E-2</v>
      </c>
      <c r="F625" s="3">
        <f>'Raw data'!D625</f>
        <v>62.7</v>
      </c>
      <c r="G625" s="3">
        <f t="shared" si="38"/>
        <v>-1.1041009463722331E-2</v>
      </c>
      <c r="H625" s="62">
        <f>'Raw data'!E625</f>
        <v>1632.4187617355201</v>
      </c>
      <c r="I625" s="67">
        <f t="shared" si="39"/>
        <v>4.1758245403483192E-4</v>
      </c>
    </row>
    <row r="626" spans="1:9" x14ac:dyDescent="0.3">
      <c r="A626" s="101">
        <v>43350</v>
      </c>
      <c r="B626" s="3">
        <f>'Raw data'!B626</f>
        <v>57.314433999999999</v>
      </c>
      <c r="C626" s="3">
        <f t="shared" si="36"/>
        <v>3.7408212805312385E-3</v>
      </c>
      <c r="D626" s="3">
        <f>'Raw data'!C626</f>
        <v>103.75</v>
      </c>
      <c r="E626" s="3">
        <f t="shared" si="37"/>
        <v>-8.6000955566173497E-3</v>
      </c>
      <c r="F626" s="3">
        <f>'Raw data'!D626</f>
        <v>62.6</v>
      </c>
      <c r="G626" s="3">
        <f t="shared" si="38"/>
        <v>-1.5948963317384596E-3</v>
      </c>
      <c r="H626" s="62">
        <f>'Raw data'!E626</f>
        <v>1618.1984519600701</v>
      </c>
      <c r="I626" s="67">
        <f t="shared" si="39"/>
        <v>-8.7111898667052556E-3</v>
      </c>
    </row>
    <row r="627" spans="1:9" x14ac:dyDescent="0.3">
      <c r="A627" s="101">
        <v>43353</v>
      </c>
      <c r="B627" s="3">
        <f>'Raw data'!B627</f>
        <v>55.622684</v>
      </c>
      <c r="C627" s="3">
        <f t="shared" si="36"/>
        <v>-2.9516997411158225E-2</v>
      </c>
      <c r="D627" s="3">
        <f>'Raw data'!C627</f>
        <v>103.9</v>
      </c>
      <c r="E627" s="3">
        <f t="shared" si="37"/>
        <v>1.4457831325301752E-3</v>
      </c>
      <c r="F627" s="3">
        <f>'Raw data'!D627</f>
        <v>62.2</v>
      </c>
      <c r="G627" s="3">
        <f t="shared" si="38"/>
        <v>-6.3897763578274532E-3</v>
      </c>
      <c r="H627" s="62">
        <f>'Raw data'!E627</f>
        <v>1624.2455186531899</v>
      </c>
      <c r="I627" s="67">
        <f t="shared" si="39"/>
        <v>3.7369129143556205E-3</v>
      </c>
    </row>
    <row r="628" spans="1:9" x14ac:dyDescent="0.3">
      <c r="A628" s="101">
        <v>43354</v>
      </c>
      <c r="B628" s="3">
        <f>'Raw data'!B628</f>
        <v>55.981537000000003</v>
      </c>
      <c r="C628" s="3">
        <f t="shared" si="36"/>
        <v>6.4515585044404439E-3</v>
      </c>
      <c r="D628" s="3">
        <f>'Raw data'!C628</f>
        <v>103.7</v>
      </c>
      <c r="E628" s="3">
        <f t="shared" si="37"/>
        <v>-1.9249278152069569E-3</v>
      </c>
      <c r="F628" s="3">
        <f>'Raw data'!D628</f>
        <v>63</v>
      </c>
      <c r="G628" s="3">
        <f t="shared" si="38"/>
        <v>1.2861736334405098E-2</v>
      </c>
      <c r="H628" s="62">
        <f>'Raw data'!E628</f>
        <v>1620.3856604303</v>
      </c>
      <c r="I628" s="67">
        <f t="shared" si="39"/>
        <v>-2.3764007217889436E-3</v>
      </c>
    </row>
    <row r="629" spans="1:9" x14ac:dyDescent="0.3">
      <c r="A629" s="101">
        <v>43355</v>
      </c>
      <c r="B629" s="3">
        <f>'Raw data'!B629</f>
        <v>55.229652000000002</v>
      </c>
      <c r="C629" s="3">
        <f t="shared" si="36"/>
        <v>-1.3430945992068804E-2</v>
      </c>
      <c r="D629" s="3">
        <f>'Raw data'!C629</f>
        <v>104.3</v>
      </c>
      <c r="E629" s="3">
        <f t="shared" si="37"/>
        <v>5.785920925747293E-3</v>
      </c>
      <c r="F629" s="3">
        <f>'Raw data'!D629</f>
        <v>61.9</v>
      </c>
      <c r="G629" s="3">
        <f t="shared" si="38"/>
        <v>-1.7460317460317482E-2</v>
      </c>
      <c r="H629" s="62">
        <f>'Raw data'!E629</f>
        <v>1618.8066448587699</v>
      </c>
      <c r="I629" s="67">
        <f t="shared" si="39"/>
        <v>-9.7446898605040803E-4</v>
      </c>
    </row>
    <row r="630" spans="1:9" x14ac:dyDescent="0.3">
      <c r="A630" s="101">
        <v>43356</v>
      </c>
      <c r="B630" s="3">
        <f>'Raw data'!B630</f>
        <v>55.981537000000003</v>
      </c>
      <c r="C630" s="3">
        <f t="shared" si="36"/>
        <v>1.3613792098490887E-2</v>
      </c>
      <c r="D630" s="3">
        <f>'Raw data'!C630</f>
        <v>104.2</v>
      </c>
      <c r="E630" s="3">
        <f t="shared" si="37"/>
        <v>-9.5877277085325329E-4</v>
      </c>
      <c r="F630" s="3">
        <f>'Raw data'!D630</f>
        <v>58.05</v>
      </c>
      <c r="G630" s="3">
        <f t="shared" si="38"/>
        <v>-6.2197092084006485E-2</v>
      </c>
      <c r="H630" s="62">
        <f>'Raw data'!E630</f>
        <v>1621.8483311094401</v>
      </c>
      <c r="I630" s="67">
        <f t="shared" si="39"/>
        <v>1.878968226582458E-3</v>
      </c>
    </row>
    <row r="631" spans="1:9" x14ac:dyDescent="0.3">
      <c r="A631" s="101">
        <v>43357</v>
      </c>
      <c r="B631" s="3">
        <f>'Raw data'!B631</f>
        <v>56.374577000000002</v>
      </c>
      <c r="C631" s="3">
        <f t="shared" si="36"/>
        <v>7.0208861896735551E-3</v>
      </c>
      <c r="D631" s="3">
        <f>'Raw data'!C631</f>
        <v>106</v>
      </c>
      <c r="E631" s="3">
        <f t="shared" si="37"/>
        <v>1.7274472168905923E-2</v>
      </c>
      <c r="F631" s="3">
        <f>'Raw data'!D631</f>
        <v>59.65</v>
      </c>
      <c r="G631" s="3">
        <f t="shared" si="38"/>
        <v>2.7562446167097354E-2</v>
      </c>
      <c r="H631" s="62">
        <f>'Raw data'!E631</f>
        <v>1634.7362629613799</v>
      </c>
      <c r="I631" s="67">
        <f t="shared" si="39"/>
        <v>7.9464470288190901E-3</v>
      </c>
    </row>
    <row r="632" spans="1:9" x14ac:dyDescent="0.3">
      <c r="A632" s="101">
        <v>43360</v>
      </c>
      <c r="B632" s="3">
        <f>'Raw data'!B632</f>
        <v>56.015712999999998</v>
      </c>
      <c r="C632" s="3">
        <f t="shared" si="36"/>
        <v>-6.3657063005546641E-3</v>
      </c>
      <c r="D632" s="3">
        <f>'Raw data'!C632</f>
        <v>103.7</v>
      </c>
      <c r="E632" s="3">
        <f t="shared" si="37"/>
        <v>-2.1698113207547144E-2</v>
      </c>
      <c r="F632" s="3">
        <f>'Raw data'!D632</f>
        <v>59.55</v>
      </c>
      <c r="G632" s="3">
        <f t="shared" si="38"/>
        <v>-1.6764459346186324E-3</v>
      </c>
      <c r="H632" s="62">
        <f>'Raw data'!E632</f>
        <v>1640.59919746639</v>
      </c>
      <c r="I632" s="67">
        <f t="shared" si="39"/>
        <v>3.5864711867278289E-3</v>
      </c>
    </row>
    <row r="633" spans="1:9" x14ac:dyDescent="0.3">
      <c r="A633" s="101">
        <v>43361</v>
      </c>
      <c r="B633" s="3">
        <f>'Raw data'!B633</f>
        <v>56.118248000000001</v>
      </c>
      <c r="C633" s="3">
        <f t="shared" si="36"/>
        <v>1.8304685329990026E-3</v>
      </c>
      <c r="D633" s="3">
        <f>'Raw data'!C633</f>
        <v>102.4</v>
      </c>
      <c r="E633" s="3">
        <f t="shared" si="37"/>
        <v>-1.2536162005785893E-2</v>
      </c>
      <c r="F633" s="3">
        <f>'Raw data'!D633</f>
        <v>60</v>
      </c>
      <c r="G633" s="3">
        <f t="shared" si="38"/>
        <v>7.5566750629723406E-3</v>
      </c>
      <c r="H633" s="62">
        <f>'Raw data'!E633</f>
        <v>1625.45170569166</v>
      </c>
      <c r="I633" s="67">
        <f t="shared" si="39"/>
        <v>-9.2329020995028013E-3</v>
      </c>
    </row>
    <row r="634" spans="1:9" x14ac:dyDescent="0.3">
      <c r="A634" s="101">
        <v>43362</v>
      </c>
      <c r="B634" s="3">
        <f>'Raw data'!B634</f>
        <v>56.374577000000002</v>
      </c>
      <c r="C634" s="3">
        <f t="shared" si="36"/>
        <v>4.5676586339616467E-3</v>
      </c>
      <c r="D634" s="3">
        <f>'Raw data'!C634</f>
        <v>103.35</v>
      </c>
      <c r="E634" s="3">
        <f t="shared" si="37"/>
        <v>9.277343749999889E-3</v>
      </c>
      <c r="F634" s="3">
        <f>'Raw data'!D634</f>
        <v>62.7</v>
      </c>
      <c r="G634" s="3">
        <f t="shared" si="38"/>
        <v>4.5000000000000047E-2</v>
      </c>
      <c r="H634" s="62">
        <f>'Raw data'!E634</f>
        <v>1630.5017123289999</v>
      </c>
      <c r="I634" s="67">
        <f t="shared" si="39"/>
        <v>3.1068327774100651E-3</v>
      </c>
    </row>
    <row r="635" spans="1:9" x14ac:dyDescent="0.3">
      <c r="A635" s="101">
        <v>43363</v>
      </c>
      <c r="B635" s="3">
        <f>'Raw data'!B635</f>
        <v>55.622684</v>
      </c>
      <c r="C635" s="3">
        <f t="shared" si="36"/>
        <v>-1.3337448190520393E-2</v>
      </c>
      <c r="D635" s="3">
        <f>'Raw data'!C635</f>
        <v>104.1</v>
      </c>
      <c r="E635" s="3">
        <f t="shared" si="37"/>
        <v>7.2568940493468797E-3</v>
      </c>
      <c r="F635" s="3">
        <f>'Raw data'!D635</f>
        <v>61.35</v>
      </c>
      <c r="G635" s="3">
        <f t="shared" si="38"/>
        <v>-2.1531100478468922E-2</v>
      </c>
      <c r="H635" s="62">
        <f>'Raw data'!E635</f>
        <v>1645.84299163229</v>
      </c>
      <c r="I635" s="67">
        <f t="shared" si="39"/>
        <v>9.4089317338874132E-3</v>
      </c>
    </row>
    <row r="636" spans="1:9" x14ac:dyDescent="0.3">
      <c r="A636" s="101">
        <v>43364</v>
      </c>
      <c r="B636" s="3">
        <f>'Raw data'!B636</f>
        <v>55.896095000000003</v>
      </c>
      <c r="C636" s="3">
        <f t="shared" si="36"/>
        <v>4.9154585923973561E-3</v>
      </c>
      <c r="D636" s="3">
        <f>'Raw data'!C636</f>
        <v>104.35</v>
      </c>
      <c r="E636" s="3">
        <f t="shared" si="37"/>
        <v>2.4015369836695487E-3</v>
      </c>
      <c r="F636" s="3">
        <f>'Raw data'!D636</f>
        <v>61.65</v>
      </c>
      <c r="G636" s="3">
        <f t="shared" si="38"/>
        <v>4.8899755501222025E-3</v>
      </c>
      <c r="H636" s="62">
        <f>'Raw data'!E636</f>
        <v>1662.32435944944</v>
      </c>
      <c r="I636" s="67">
        <f t="shared" si="39"/>
        <v>1.0013936870615029E-2</v>
      </c>
    </row>
    <row r="637" spans="1:9" x14ac:dyDescent="0.3">
      <c r="A637" s="101">
        <v>43367</v>
      </c>
      <c r="B637" s="3">
        <f>'Raw data'!B637</f>
        <v>57.673290000000001</v>
      </c>
      <c r="C637" s="3">
        <f t="shared" si="36"/>
        <v>3.1794618210807014E-2</v>
      </c>
      <c r="D637" s="3">
        <f>'Raw data'!C637</f>
        <v>101.3</v>
      </c>
      <c r="E637" s="3">
        <f t="shared" si="37"/>
        <v>-2.9228557738380425E-2</v>
      </c>
      <c r="F637" s="3">
        <f>'Raw data'!D637</f>
        <v>60.7</v>
      </c>
      <c r="G637" s="3">
        <f t="shared" si="38"/>
        <v>-1.5409570154095633E-2</v>
      </c>
      <c r="H637" s="62">
        <f>'Raw data'!E637</f>
        <v>1655.0081120946099</v>
      </c>
      <c r="I637" s="67">
        <f t="shared" si="39"/>
        <v>-4.4012152701974148E-3</v>
      </c>
    </row>
    <row r="638" spans="1:9" x14ac:dyDescent="0.3">
      <c r="A638" s="101">
        <v>43368</v>
      </c>
      <c r="B638" s="3">
        <f>'Raw data'!B638</f>
        <v>57.92962</v>
      </c>
      <c r="C638" s="3">
        <f t="shared" si="36"/>
        <v>4.4445184243867199E-3</v>
      </c>
      <c r="D638" s="3">
        <f>'Raw data'!C638</f>
        <v>101.1</v>
      </c>
      <c r="E638" s="3">
        <f t="shared" si="37"/>
        <v>-1.9743336623889718E-3</v>
      </c>
      <c r="F638" s="3">
        <f>'Raw data'!D638</f>
        <v>60.15</v>
      </c>
      <c r="G638" s="3">
        <f t="shared" si="38"/>
        <v>-9.0609555189457049E-3</v>
      </c>
      <c r="H638" s="62">
        <f>'Raw data'!E638</f>
        <v>1656.70757046309</v>
      </c>
      <c r="I638" s="67">
        <f t="shared" si="39"/>
        <v>1.0268580293114951E-3</v>
      </c>
    </row>
    <row r="639" spans="1:9" x14ac:dyDescent="0.3">
      <c r="A639" s="101">
        <v>43369</v>
      </c>
      <c r="B639" s="3">
        <f>'Raw data'!B639</f>
        <v>56.810326000000003</v>
      </c>
      <c r="C639" s="3">
        <f t="shared" si="36"/>
        <v>-1.9321618198082372E-2</v>
      </c>
      <c r="D639" s="3">
        <f>'Raw data'!C639</f>
        <v>100.15</v>
      </c>
      <c r="E639" s="3">
        <f t="shared" si="37"/>
        <v>-9.3966369930760501E-3</v>
      </c>
      <c r="F639" s="3">
        <f>'Raw data'!D639</f>
        <v>61.65</v>
      </c>
      <c r="G639" s="3">
        <f t="shared" si="38"/>
        <v>2.4937655860349128E-2</v>
      </c>
      <c r="H639" s="62">
        <f>'Raw data'!E639</f>
        <v>1658.28859900671</v>
      </c>
      <c r="I639" s="67">
        <f t="shared" si="39"/>
        <v>9.5431962273107398E-4</v>
      </c>
    </row>
    <row r="640" spans="1:9" x14ac:dyDescent="0.3">
      <c r="A640" s="101">
        <v>43370</v>
      </c>
      <c r="B640" s="3">
        <f>'Raw data'!B640</f>
        <v>57.126460000000002</v>
      </c>
      <c r="C640" s="3">
        <f t="shared" si="36"/>
        <v>5.5647277926199213E-3</v>
      </c>
      <c r="D640" s="3">
        <f>'Raw data'!C640</f>
        <v>100</v>
      </c>
      <c r="E640" s="3">
        <f t="shared" si="37"/>
        <v>-1.4977533699451391E-3</v>
      </c>
      <c r="F640" s="3">
        <f>'Raw data'!D640</f>
        <v>60.4</v>
      </c>
      <c r="G640" s="3">
        <f t="shared" si="38"/>
        <v>-2.0275750202757504E-2</v>
      </c>
      <c r="H640" s="62">
        <f>'Raw data'!E640</f>
        <v>1676.3743704696101</v>
      </c>
      <c r="I640" s="67">
        <f t="shared" si="39"/>
        <v>1.0906287044205206E-2</v>
      </c>
    </row>
    <row r="641" spans="1:9" x14ac:dyDescent="0.3">
      <c r="A641" s="101">
        <v>43371</v>
      </c>
      <c r="B641" s="3">
        <f>'Raw data'!B641</f>
        <v>58.510627999999997</v>
      </c>
      <c r="C641" s="3">
        <f t="shared" si="36"/>
        <v>2.4229892767729619E-2</v>
      </c>
      <c r="D641" s="3">
        <f>'Raw data'!C641</f>
        <v>99.8</v>
      </c>
      <c r="E641" s="3">
        <f t="shared" si="37"/>
        <v>-2.0000000000000282E-3</v>
      </c>
      <c r="F641" s="3">
        <f>'Raw data'!D641</f>
        <v>60.3</v>
      </c>
      <c r="G641" s="3">
        <f t="shared" si="38"/>
        <v>-1.6556291390728713E-3</v>
      </c>
      <c r="H641" s="62">
        <f>'Raw data'!E641</f>
        <v>1662.3577666487599</v>
      </c>
      <c r="I641" s="67">
        <f t="shared" si="39"/>
        <v>-8.3612611047755511E-3</v>
      </c>
    </row>
    <row r="642" spans="1:9" x14ac:dyDescent="0.3">
      <c r="A642" s="101">
        <v>43374</v>
      </c>
      <c r="B642" s="3">
        <f>'Raw data'!B642</f>
        <v>60.228000000000002</v>
      </c>
      <c r="C642" s="3">
        <f t="shared" si="36"/>
        <v>2.9351453893128692E-2</v>
      </c>
      <c r="D642" s="3">
        <f>'Raw data'!C642</f>
        <v>101.85</v>
      </c>
      <c r="E642" s="3">
        <f t="shared" si="37"/>
        <v>2.0541082164328629E-2</v>
      </c>
      <c r="F642" s="3">
        <f>'Raw data'!D642</f>
        <v>61.85</v>
      </c>
      <c r="G642" s="3">
        <f t="shared" si="38"/>
        <v>2.5704809286898909E-2</v>
      </c>
      <c r="H642" s="62">
        <f>'Raw data'!E642</f>
        <v>1667.44710103957</v>
      </c>
      <c r="I642" s="67">
        <f t="shared" si="39"/>
        <v>3.0615156935019966E-3</v>
      </c>
    </row>
    <row r="643" spans="1:9" x14ac:dyDescent="0.3">
      <c r="A643" s="101">
        <v>43375</v>
      </c>
      <c r="B643" s="3">
        <f>'Raw data'!B643</f>
        <v>59.997314000000003</v>
      </c>
      <c r="C643" s="3">
        <f t="shared" si="36"/>
        <v>-3.8302118615925916E-3</v>
      </c>
      <c r="D643" s="3">
        <f>'Raw data'!C643</f>
        <v>99.34</v>
      </c>
      <c r="E643" s="3">
        <f t="shared" si="37"/>
        <v>-2.4644084437898783E-2</v>
      </c>
      <c r="F643" s="3">
        <f>'Raw data'!D643</f>
        <v>59.65</v>
      </c>
      <c r="G643" s="3">
        <f t="shared" si="38"/>
        <v>-3.5569927243330683E-2</v>
      </c>
      <c r="H643" s="62">
        <f>'Raw data'!E643</f>
        <v>1656.90167244085</v>
      </c>
      <c r="I643" s="67">
        <f t="shared" si="39"/>
        <v>-6.3242957405638166E-3</v>
      </c>
    </row>
    <row r="644" spans="1:9" x14ac:dyDescent="0.3">
      <c r="A644" s="101">
        <v>43376</v>
      </c>
      <c r="B644" s="3">
        <f>'Raw data'!B644</f>
        <v>59.826427000000002</v>
      </c>
      <c r="C644" s="3">
        <f t="shared" ref="C644:C707" si="40">(B644-B643)/B643</f>
        <v>-2.8482441730641548E-3</v>
      </c>
      <c r="D644" s="3">
        <f>'Raw data'!C644</f>
        <v>99.6</v>
      </c>
      <c r="E644" s="3">
        <f t="shared" ref="E644:E707" si="41">(D644-D643)/D643</f>
        <v>2.6172740084557168E-3</v>
      </c>
      <c r="F644" s="3">
        <f>'Raw data'!D644</f>
        <v>59</v>
      </c>
      <c r="G644" s="3">
        <f t="shared" ref="G644:G707" si="42">(F644-F643)/F643</f>
        <v>-1.0896898575020932E-2</v>
      </c>
      <c r="H644" s="62">
        <f>'Raw data'!E644</f>
        <v>1665.1416392533299</v>
      </c>
      <c r="I644" s="67">
        <f t="shared" ref="I644:I707" si="43">(H644-H643)/H643</f>
        <v>4.97311756607818E-3</v>
      </c>
    </row>
    <row r="645" spans="1:9" x14ac:dyDescent="0.3">
      <c r="A645" s="101">
        <v>43377</v>
      </c>
      <c r="B645" s="3">
        <f>'Raw data'!B645</f>
        <v>59.219783999999997</v>
      </c>
      <c r="C645" s="3">
        <f t="shared" si="40"/>
        <v>-1.0140050650191851E-2</v>
      </c>
      <c r="D645" s="3">
        <f>'Raw data'!C645</f>
        <v>96.68</v>
      </c>
      <c r="E645" s="3">
        <f t="shared" si="41"/>
        <v>-2.9317269076305098E-2</v>
      </c>
      <c r="F645" s="3">
        <f>'Raw data'!D645</f>
        <v>56.25</v>
      </c>
      <c r="G645" s="3">
        <f t="shared" si="42"/>
        <v>-4.6610169491525424E-2</v>
      </c>
      <c r="H645" s="62">
        <f>'Raw data'!E645</f>
        <v>1648.9608621253101</v>
      </c>
      <c r="I645" s="67">
        <f t="shared" si="43"/>
        <v>-9.7173578190474456E-3</v>
      </c>
    </row>
    <row r="646" spans="1:9" x14ac:dyDescent="0.3">
      <c r="A646" s="101">
        <v>43378</v>
      </c>
      <c r="B646" s="3">
        <f>'Raw data'!B646</f>
        <v>59.279600000000002</v>
      </c>
      <c r="C646" s="3">
        <f t="shared" si="40"/>
        <v>1.0100678516491209E-3</v>
      </c>
      <c r="D646" s="3">
        <f>'Raw data'!C646</f>
        <v>96.04</v>
      </c>
      <c r="E646" s="3">
        <f t="shared" si="41"/>
        <v>-6.6197765825403449E-3</v>
      </c>
      <c r="F646" s="3">
        <f>'Raw data'!D646</f>
        <v>54.85</v>
      </c>
      <c r="G646" s="3">
        <f t="shared" si="42"/>
        <v>-2.4888888888888863E-2</v>
      </c>
      <c r="H646" s="62">
        <f>'Raw data'!E646</f>
        <v>1634.8590616972899</v>
      </c>
      <c r="I646" s="67">
        <f t="shared" si="43"/>
        <v>-8.5519315539391658E-3</v>
      </c>
    </row>
    <row r="647" spans="1:9" x14ac:dyDescent="0.3">
      <c r="A647" s="101">
        <v>43381</v>
      </c>
      <c r="B647" s="3">
        <f>'Raw data'!B647</f>
        <v>59.117260000000002</v>
      </c>
      <c r="C647" s="3">
        <f t="shared" si="40"/>
        <v>-2.7385474935728371E-3</v>
      </c>
      <c r="D647" s="3">
        <f>'Raw data'!C647</f>
        <v>93.86</v>
      </c>
      <c r="E647" s="3">
        <f t="shared" si="41"/>
        <v>-2.2698875468554838E-2</v>
      </c>
      <c r="F647" s="3">
        <f>'Raw data'!D647</f>
        <v>53.15</v>
      </c>
      <c r="G647" s="3">
        <f t="shared" si="42"/>
        <v>-3.099361896080224E-2</v>
      </c>
      <c r="H647" s="62">
        <f>'Raw data'!E647</f>
        <v>1621.1896845081001</v>
      </c>
      <c r="I647" s="67">
        <f t="shared" si="43"/>
        <v>-8.3611960868348323E-3</v>
      </c>
    </row>
    <row r="648" spans="1:9" x14ac:dyDescent="0.3">
      <c r="A648" s="101">
        <v>43382</v>
      </c>
      <c r="B648" s="3">
        <f>'Raw data'!B648</f>
        <v>58.416640000000001</v>
      </c>
      <c r="C648" s="3">
        <f t="shared" si="40"/>
        <v>-1.1851361176076169E-2</v>
      </c>
      <c r="D648" s="3">
        <f>'Raw data'!C648</f>
        <v>92.32</v>
      </c>
      <c r="E648" s="3">
        <f t="shared" si="41"/>
        <v>-1.6407415299382125E-2</v>
      </c>
      <c r="F648" s="3">
        <f>'Raw data'!D648</f>
        <v>51.4</v>
      </c>
      <c r="G648" s="3">
        <f t="shared" si="42"/>
        <v>-3.2925682031984947E-2</v>
      </c>
      <c r="H648" s="62">
        <f>'Raw data'!E648</f>
        <v>1624.4885209132999</v>
      </c>
      <c r="I648" s="67">
        <f t="shared" si="43"/>
        <v>2.0348244481957494E-3</v>
      </c>
    </row>
    <row r="649" spans="1:9" x14ac:dyDescent="0.3">
      <c r="A649" s="101">
        <v>43383</v>
      </c>
      <c r="B649" s="3">
        <f>'Raw data'!B649</f>
        <v>57.194817</v>
      </c>
      <c r="C649" s="3">
        <f t="shared" si="40"/>
        <v>-2.0915667179762489E-2</v>
      </c>
      <c r="D649" s="3">
        <f>'Raw data'!C649</f>
        <v>90.8</v>
      </c>
      <c r="E649" s="3">
        <f t="shared" si="41"/>
        <v>-1.6464471403812783E-2</v>
      </c>
      <c r="F649" s="3">
        <f>'Raw data'!D649</f>
        <v>49.14</v>
      </c>
      <c r="G649" s="3">
        <f t="shared" si="42"/>
        <v>-4.3968871595330701E-2</v>
      </c>
      <c r="H649" s="62">
        <f>'Raw data'!E649</f>
        <v>1595.1256843626099</v>
      </c>
      <c r="I649" s="67">
        <f t="shared" si="43"/>
        <v>-1.807512713859126E-2</v>
      </c>
    </row>
    <row r="650" spans="1:9" x14ac:dyDescent="0.3">
      <c r="A650" s="101">
        <v>43384</v>
      </c>
      <c r="B650" s="3">
        <f>'Raw data'!B650</f>
        <v>55.930275000000002</v>
      </c>
      <c r="C650" s="3">
        <f t="shared" si="40"/>
        <v>-2.2109380995134553E-2</v>
      </c>
      <c r="D650" s="3">
        <f>'Raw data'!C650</f>
        <v>89.94</v>
      </c>
      <c r="E650" s="3">
        <f t="shared" si="41"/>
        <v>-9.4713656387665143E-3</v>
      </c>
      <c r="F650" s="3">
        <f>'Raw data'!D650</f>
        <v>48.64</v>
      </c>
      <c r="G650" s="3">
        <f t="shared" si="42"/>
        <v>-1.0175010175010175E-2</v>
      </c>
      <c r="H650" s="62">
        <f>'Raw data'!E650</f>
        <v>1550.4120806716701</v>
      </c>
      <c r="I650" s="67">
        <f t="shared" si="43"/>
        <v>-2.8031398484318681E-2</v>
      </c>
    </row>
    <row r="651" spans="1:9" x14ac:dyDescent="0.3">
      <c r="A651" s="101">
        <v>43385</v>
      </c>
      <c r="B651" s="3">
        <f>'Raw data'!B651</f>
        <v>54.862250000000003</v>
      </c>
      <c r="C651" s="3">
        <f t="shared" si="40"/>
        <v>-1.90956507902026E-2</v>
      </c>
      <c r="D651" s="3">
        <f>'Raw data'!C651</f>
        <v>90.52</v>
      </c>
      <c r="E651" s="3">
        <f t="shared" si="41"/>
        <v>6.4487436068489919E-3</v>
      </c>
      <c r="F651" s="3">
        <f>'Raw data'!D651</f>
        <v>48.18</v>
      </c>
      <c r="G651" s="3">
        <f t="shared" si="42"/>
        <v>-9.4572368421052804E-3</v>
      </c>
      <c r="H651" s="62">
        <f>'Raw data'!E651</f>
        <v>1536.4558767078599</v>
      </c>
      <c r="I651" s="67">
        <f t="shared" si="43"/>
        <v>-9.001609402942751E-3</v>
      </c>
    </row>
    <row r="652" spans="1:9" x14ac:dyDescent="0.3">
      <c r="A652" s="101">
        <v>43388</v>
      </c>
      <c r="B652" s="3">
        <f>'Raw data'!B652</f>
        <v>56.690703999999997</v>
      </c>
      <c r="C652" s="3">
        <f t="shared" si="40"/>
        <v>3.3328089897880483E-2</v>
      </c>
      <c r="D652" s="3">
        <f>'Raw data'!C652</f>
        <v>89.3</v>
      </c>
      <c r="E652" s="3">
        <f t="shared" si="41"/>
        <v>-1.3477684489615543E-2</v>
      </c>
      <c r="F652" s="3">
        <f>'Raw data'!D652</f>
        <v>48.24</v>
      </c>
      <c r="G652" s="3">
        <f t="shared" si="42"/>
        <v>1.2453300124533474E-3</v>
      </c>
      <c r="H652" s="62">
        <f>'Raw data'!E652</f>
        <v>1536.0953332552699</v>
      </c>
      <c r="I652" s="67">
        <f t="shared" si="43"/>
        <v>-2.3465916467615538E-4</v>
      </c>
    </row>
    <row r="653" spans="1:9" x14ac:dyDescent="0.3">
      <c r="A653" s="101">
        <v>43389</v>
      </c>
      <c r="B653" s="3">
        <f>'Raw data'!B653</f>
        <v>58.100499999999997</v>
      </c>
      <c r="C653" s="3">
        <f t="shared" si="40"/>
        <v>2.4868204141546738E-2</v>
      </c>
      <c r="D653" s="3">
        <f>'Raw data'!C653</f>
        <v>92.68</v>
      </c>
      <c r="E653" s="3">
        <f t="shared" si="41"/>
        <v>3.7849944008958677E-2</v>
      </c>
      <c r="F653" s="3">
        <f>'Raw data'!D653</f>
        <v>52.5</v>
      </c>
      <c r="G653" s="3">
        <f t="shared" si="42"/>
        <v>8.8308457711442745E-2</v>
      </c>
      <c r="H653" s="62">
        <f>'Raw data'!E653</f>
        <v>1554.1605611278501</v>
      </c>
      <c r="I653" s="67">
        <f t="shared" si="43"/>
        <v>1.1760486137469491E-2</v>
      </c>
    </row>
    <row r="654" spans="1:9" x14ac:dyDescent="0.3">
      <c r="A654" s="101">
        <v>43390</v>
      </c>
      <c r="B654" s="3">
        <f>'Raw data'!B654</f>
        <v>57.015391999999999</v>
      </c>
      <c r="C654" s="3">
        <f t="shared" si="40"/>
        <v>-1.867639693290072E-2</v>
      </c>
      <c r="D654" s="3">
        <f>'Raw data'!C654</f>
        <v>90.4</v>
      </c>
      <c r="E654" s="3">
        <f t="shared" si="41"/>
        <v>-2.4600776866637905E-2</v>
      </c>
      <c r="F654" s="3">
        <f>'Raw data'!D654</f>
        <v>49.34</v>
      </c>
      <c r="G654" s="3">
        <f t="shared" si="42"/>
        <v>-6.0190476190476128E-2</v>
      </c>
      <c r="H654" s="62">
        <f>'Raw data'!E654</f>
        <v>1548.26704981183</v>
      </c>
      <c r="I654" s="67">
        <f t="shared" si="43"/>
        <v>-3.792086521448699E-3</v>
      </c>
    </row>
    <row r="655" spans="1:9" x14ac:dyDescent="0.3">
      <c r="A655" s="101">
        <v>43391</v>
      </c>
      <c r="B655" s="3">
        <f>'Raw data'!B655</f>
        <v>57.374250000000004</v>
      </c>
      <c r="C655" s="3">
        <f t="shared" si="40"/>
        <v>6.2940547703329835E-3</v>
      </c>
      <c r="D655" s="3">
        <f>'Raw data'!C655</f>
        <v>89.74</v>
      </c>
      <c r="E655" s="3">
        <f t="shared" si="41"/>
        <v>-7.3008849557523311E-3</v>
      </c>
      <c r="F655" s="3">
        <f>'Raw data'!D655</f>
        <v>48.36</v>
      </c>
      <c r="G655" s="3">
        <f t="shared" si="42"/>
        <v>-1.9862180786380298E-2</v>
      </c>
      <c r="H655" s="62">
        <f>'Raw data'!E655</f>
        <v>1543.8689954209101</v>
      </c>
      <c r="I655" s="67">
        <f t="shared" si="43"/>
        <v>-2.8406303624781302E-3</v>
      </c>
    </row>
    <row r="656" spans="1:9" x14ac:dyDescent="0.3">
      <c r="A656" s="101">
        <v>43392</v>
      </c>
      <c r="B656" s="3">
        <f>'Raw data'!B656</f>
        <v>58.237209999999997</v>
      </c>
      <c r="C656" s="3">
        <f t="shared" si="40"/>
        <v>1.5040893780746483E-2</v>
      </c>
      <c r="D656" s="3">
        <f>'Raw data'!C656</f>
        <v>88.46</v>
      </c>
      <c r="E656" s="3">
        <f t="shared" si="41"/>
        <v>-1.4263427679964354E-2</v>
      </c>
      <c r="F656" s="3">
        <f>'Raw data'!D656</f>
        <v>46.96</v>
      </c>
      <c r="G656" s="3">
        <f t="shared" si="42"/>
        <v>-2.8949545078577308E-2</v>
      </c>
      <c r="H656" s="62">
        <f>'Raw data'!E656</f>
        <v>1531.66160336965</v>
      </c>
      <c r="I656" s="67">
        <f t="shared" si="43"/>
        <v>-7.907012892588024E-3</v>
      </c>
    </row>
    <row r="657" spans="1:9" x14ac:dyDescent="0.3">
      <c r="A657" s="101">
        <v>43395</v>
      </c>
      <c r="B657" s="3">
        <f>'Raw data'!B657</f>
        <v>58.322650000000003</v>
      </c>
      <c r="C657" s="3">
        <f t="shared" si="40"/>
        <v>1.4671032489366423E-3</v>
      </c>
      <c r="D657" s="3">
        <f>'Raw data'!C657</f>
        <v>86.78</v>
      </c>
      <c r="E657" s="3">
        <f t="shared" si="41"/>
        <v>-1.8991634637124041E-2</v>
      </c>
      <c r="F657" s="3">
        <f>'Raw data'!D657</f>
        <v>47.72</v>
      </c>
      <c r="G657" s="3">
        <f t="shared" si="42"/>
        <v>1.6183986371379855E-2</v>
      </c>
      <c r="H657" s="62">
        <f>'Raw data'!E657</f>
        <v>1526.0546798621299</v>
      </c>
      <c r="I657" s="67">
        <f t="shared" si="43"/>
        <v>-3.6606803325127031E-3</v>
      </c>
    </row>
    <row r="658" spans="1:9" x14ac:dyDescent="0.3">
      <c r="A658" s="101">
        <v>43396</v>
      </c>
      <c r="B658" s="3">
        <f>'Raw data'!B658</f>
        <v>56.776145999999997</v>
      </c>
      <c r="C658" s="3">
        <f t="shared" si="40"/>
        <v>-2.6516353423584247E-2</v>
      </c>
      <c r="D658" s="3">
        <f>'Raw data'!C658</f>
        <v>84.5</v>
      </c>
      <c r="E658" s="3">
        <f t="shared" si="41"/>
        <v>-2.6273334869785676E-2</v>
      </c>
      <c r="F658" s="3">
        <f>'Raw data'!D658</f>
        <v>45.92</v>
      </c>
      <c r="G658" s="3">
        <f t="shared" si="42"/>
        <v>-3.7720033528918631E-2</v>
      </c>
      <c r="H658" s="62">
        <f>'Raw data'!E658</f>
        <v>1508.87502170075</v>
      </c>
      <c r="I658" s="67">
        <f t="shared" si="43"/>
        <v>-1.1257563957624329E-2</v>
      </c>
    </row>
    <row r="659" spans="1:9" x14ac:dyDescent="0.3">
      <c r="A659" s="101">
        <v>43397</v>
      </c>
      <c r="B659" s="3">
        <f>'Raw data'!B659</f>
        <v>56.818869999999997</v>
      </c>
      <c r="C659" s="3">
        <f t="shared" si="40"/>
        <v>7.5249912172622221E-4</v>
      </c>
      <c r="D659" s="3">
        <f>'Raw data'!C659</f>
        <v>84.18</v>
      </c>
      <c r="E659" s="3">
        <f t="shared" si="41"/>
        <v>-3.7869822485206294E-3</v>
      </c>
      <c r="F659" s="3">
        <f>'Raw data'!D659</f>
        <v>45.48</v>
      </c>
      <c r="G659" s="3">
        <f t="shared" si="42"/>
        <v>-9.5818815331011505E-3</v>
      </c>
      <c r="H659" s="62">
        <f>'Raw data'!E659</f>
        <v>1501.4707815669301</v>
      </c>
      <c r="I659" s="67">
        <f t="shared" si="43"/>
        <v>-4.9071261882737936E-3</v>
      </c>
    </row>
    <row r="660" spans="1:9" x14ac:dyDescent="0.3">
      <c r="A660" s="101">
        <v>43398</v>
      </c>
      <c r="B660" s="3">
        <f>'Raw data'!B660</f>
        <v>62.46658</v>
      </c>
      <c r="C660" s="3">
        <f t="shared" si="40"/>
        <v>9.9398492085463933E-2</v>
      </c>
      <c r="D660" s="3">
        <f>'Raw data'!C660</f>
        <v>85.92</v>
      </c>
      <c r="E660" s="3">
        <f t="shared" si="41"/>
        <v>2.066999287241619E-2</v>
      </c>
      <c r="F660" s="3">
        <f>'Raw data'!D660</f>
        <v>46.88</v>
      </c>
      <c r="G660" s="3">
        <f t="shared" si="42"/>
        <v>3.0782761653474183E-2</v>
      </c>
      <c r="H660" s="62">
        <f>'Raw data'!E660</f>
        <v>1506.0209246459201</v>
      </c>
      <c r="I660" s="67">
        <f t="shared" si="43"/>
        <v>3.0304572921768676E-3</v>
      </c>
    </row>
    <row r="661" spans="1:9" x14ac:dyDescent="0.3">
      <c r="A661" s="101">
        <v>43399</v>
      </c>
      <c r="B661" s="3">
        <f>'Raw data'!B661</f>
        <v>64.081435999999997</v>
      </c>
      <c r="C661" s="3">
        <f t="shared" si="40"/>
        <v>2.5851519324413087E-2</v>
      </c>
      <c r="D661" s="3">
        <f>'Raw data'!C661</f>
        <v>92.08</v>
      </c>
      <c r="E661" s="3">
        <f t="shared" si="41"/>
        <v>7.1694599627560474E-2</v>
      </c>
      <c r="F661" s="3">
        <f>'Raw data'!D661</f>
        <v>48.06</v>
      </c>
      <c r="G661" s="3">
        <f t="shared" si="42"/>
        <v>2.5170648464163815E-2</v>
      </c>
      <c r="H661" s="62">
        <f>'Raw data'!E661</f>
        <v>1485.2674902107699</v>
      </c>
      <c r="I661" s="67">
        <f t="shared" si="43"/>
        <v>-1.3780309486755333E-2</v>
      </c>
    </row>
    <row r="662" spans="1:9" x14ac:dyDescent="0.3">
      <c r="A662" s="101">
        <v>43402</v>
      </c>
      <c r="B662" s="3">
        <f>'Raw data'!B662</f>
        <v>65.106735</v>
      </c>
      <c r="C662" s="3">
        <f t="shared" si="40"/>
        <v>1.5999937953949783E-2</v>
      </c>
      <c r="D662" s="3">
        <f>'Raw data'!C662</f>
        <v>93.9</v>
      </c>
      <c r="E662" s="3">
        <f t="shared" si="41"/>
        <v>1.9765421372719454E-2</v>
      </c>
      <c r="F662" s="3">
        <f>'Raw data'!D662</f>
        <v>47.9</v>
      </c>
      <c r="G662" s="3">
        <f t="shared" si="42"/>
        <v>-3.3291718684977877E-3</v>
      </c>
      <c r="H662" s="62">
        <f>'Raw data'!E662</f>
        <v>1503.1427322647601</v>
      </c>
      <c r="I662" s="67">
        <f t="shared" si="43"/>
        <v>1.2035032189019067E-2</v>
      </c>
    </row>
    <row r="663" spans="1:9" x14ac:dyDescent="0.3">
      <c r="A663" s="101">
        <v>43403</v>
      </c>
      <c r="B663" s="3">
        <f>'Raw data'!B663</f>
        <v>65.790276000000006</v>
      </c>
      <c r="C663" s="3">
        <f t="shared" si="40"/>
        <v>1.0498775587502665E-2</v>
      </c>
      <c r="D663" s="3">
        <f>'Raw data'!C663</f>
        <v>94.4</v>
      </c>
      <c r="E663" s="3">
        <f t="shared" si="41"/>
        <v>5.3248136315228968E-3</v>
      </c>
      <c r="F663" s="3">
        <f>'Raw data'!D663</f>
        <v>46.2</v>
      </c>
      <c r="G663" s="3">
        <f t="shared" si="42"/>
        <v>-3.5490605427974858E-2</v>
      </c>
      <c r="H663" s="62">
        <f>'Raw data'!E663</f>
        <v>1516.0008638713</v>
      </c>
      <c r="I663" s="67">
        <f t="shared" si="43"/>
        <v>8.5541654365495923E-3</v>
      </c>
    </row>
    <row r="664" spans="1:9" x14ac:dyDescent="0.3">
      <c r="A664" s="101">
        <v>43404</v>
      </c>
      <c r="B664" s="3">
        <f>'Raw data'!B664</f>
        <v>67.926320000000004</v>
      </c>
      <c r="C664" s="3">
        <f t="shared" si="40"/>
        <v>3.2467472852675039E-2</v>
      </c>
      <c r="D664" s="3">
        <f>'Raw data'!C664</f>
        <v>97.62</v>
      </c>
      <c r="E664" s="3">
        <f t="shared" si="41"/>
        <v>3.4110169491525406E-2</v>
      </c>
      <c r="F664" s="3">
        <f>'Raw data'!D664</f>
        <v>53.5</v>
      </c>
      <c r="G664" s="3">
        <f t="shared" si="42"/>
        <v>0.15800865800865793</v>
      </c>
      <c r="H664" s="62">
        <f>'Raw data'!E664</f>
        <v>1538.2205269091301</v>
      </c>
      <c r="I664" s="67">
        <f t="shared" si="43"/>
        <v>1.4656761461922482E-2</v>
      </c>
    </row>
    <row r="665" spans="1:9" x14ac:dyDescent="0.3">
      <c r="A665" s="101">
        <v>43405</v>
      </c>
      <c r="B665" s="3">
        <f>'Raw data'!B665</f>
        <v>68.251000000000005</v>
      </c>
      <c r="C665" s="3">
        <f t="shared" si="40"/>
        <v>4.7798850283660406E-3</v>
      </c>
      <c r="D665" s="3">
        <f>'Raw data'!C665</f>
        <v>100.25</v>
      </c>
      <c r="E665" s="3">
        <f t="shared" si="41"/>
        <v>2.6941200573652891E-2</v>
      </c>
      <c r="F665" s="3">
        <f>'Raw data'!D665</f>
        <v>54.1</v>
      </c>
      <c r="G665" s="3">
        <f t="shared" si="42"/>
        <v>1.1214953271028064E-2</v>
      </c>
      <c r="H665" s="62">
        <f>'Raw data'!E665</f>
        <v>1531.2560102478899</v>
      </c>
      <c r="I665" s="67">
        <f t="shared" si="43"/>
        <v>-4.527645119412449E-3</v>
      </c>
    </row>
    <row r="666" spans="1:9" x14ac:dyDescent="0.3">
      <c r="A666" s="101">
        <v>43406</v>
      </c>
      <c r="B666" s="3">
        <f>'Raw data'!B666</f>
        <v>69.07978</v>
      </c>
      <c r="C666" s="3">
        <f t="shared" si="40"/>
        <v>1.2143118782142309E-2</v>
      </c>
      <c r="D666" s="3">
        <f>'Raw data'!C666</f>
        <v>103.5</v>
      </c>
      <c r="E666" s="3">
        <f t="shared" si="41"/>
        <v>3.2418952618453865E-2</v>
      </c>
      <c r="F666" s="3">
        <f>'Raw data'!D666</f>
        <v>56</v>
      </c>
      <c r="G666" s="3">
        <f t="shared" si="42"/>
        <v>3.5120147874306812E-2</v>
      </c>
      <c r="H666" s="62">
        <f>'Raw data'!E666</f>
        <v>1551.3947883793301</v>
      </c>
      <c r="I666" s="67">
        <f t="shared" si="43"/>
        <v>1.3151803484630879E-2</v>
      </c>
    </row>
    <row r="667" spans="1:9" x14ac:dyDescent="0.3">
      <c r="A667" s="101">
        <v>43409</v>
      </c>
      <c r="B667" s="3">
        <f>'Raw data'!B667</f>
        <v>68.353530000000006</v>
      </c>
      <c r="C667" s="3">
        <f t="shared" si="40"/>
        <v>-1.0513206614149511E-2</v>
      </c>
      <c r="D667" s="3">
        <f>'Raw data'!C667</f>
        <v>101.35</v>
      </c>
      <c r="E667" s="3">
        <f t="shared" si="41"/>
        <v>-2.0772946859903437E-2</v>
      </c>
      <c r="F667" s="3">
        <f>'Raw data'!D667</f>
        <v>52.75</v>
      </c>
      <c r="G667" s="3">
        <f t="shared" si="42"/>
        <v>-5.8035714285714288E-2</v>
      </c>
      <c r="H667" s="62">
        <f>'Raw data'!E667</f>
        <v>1539.0133648373101</v>
      </c>
      <c r="I667" s="67">
        <f t="shared" si="43"/>
        <v>-7.980833527843869E-3</v>
      </c>
    </row>
    <row r="668" spans="1:9" x14ac:dyDescent="0.3">
      <c r="A668" s="101">
        <v>43410</v>
      </c>
      <c r="B668" s="3">
        <f>'Raw data'!B668</f>
        <v>66.644689999999997</v>
      </c>
      <c r="C668" s="3">
        <f t="shared" si="40"/>
        <v>-2.5000025602189221E-2</v>
      </c>
      <c r="D668" s="3">
        <f>'Raw data'!C668</f>
        <v>101.7</v>
      </c>
      <c r="E668" s="3">
        <f t="shared" si="41"/>
        <v>3.4533793783917961E-3</v>
      </c>
      <c r="F668" s="3">
        <f>'Raw data'!D668</f>
        <v>53.05</v>
      </c>
      <c r="G668" s="3">
        <f t="shared" si="42"/>
        <v>5.6872037914691403E-3</v>
      </c>
      <c r="H668" s="62">
        <f>'Raw data'!E668</f>
        <v>1534.59879196116</v>
      </c>
      <c r="I668" s="67">
        <f t="shared" si="43"/>
        <v>-2.8684434956916046E-3</v>
      </c>
    </row>
    <row r="669" spans="1:9" x14ac:dyDescent="0.3">
      <c r="A669" s="101">
        <v>43411</v>
      </c>
      <c r="B669" s="3">
        <f>'Raw data'!B669</f>
        <v>65.277625999999998</v>
      </c>
      <c r="C669" s="3">
        <f t="shared" si="40"/>
        <v>-2.051272201881349E-2</v>
      </c>
      <c r="D669" s="3">
        <f>'Raw data'!C669</f>
        <v>101.6</v>
      </c>
      <c r="E669" s="3">
        <f t="shared" si="41"/>
        <v>-9.8328416912496085E-4</v>
      </c>
      <c r="F669" s="3">
        <f>'Raw data'!D669</f>
        <v>40.200000000000003</v>
      </c>
      <c r="G669" s="3">
        <f t="shared" si="42"/>
        <v>-0.24222431668237501</v>
      </c>
      <c r="H669" s="62">
        <f>'Raw data'!E669</f>
        <v>1538.6895003077</v>
      </c>
      <c r="I669" s="67">
        <f t="shared" si="43"/>
        <v>2.6656533081928003E-3</v>
      </c>
    </row>
    <row r="670" spans="1:9" x14ac:dyDescent="0.3">
      <c r="A670" s="101">
        <v>43412</v>
      </c>
      <c r="B670" s="3">
        <f>'Raw data'!B670</f>
        <v>65.243440000000007</v>
      </c>
      <c r="C670" s="3">
        <f t="shared" si="40"/>
        <v>-5.2370164319381299E-4</v>
      </c>
      <c r="D670" s="3">
        <f>'Raw data'!C670</f>
        <v>101.7</v>
      </c>
      <c r="E670" s="3">
        <f t="shared" si="41"/>
        <v>9.8425196850402091E-4</v>
      </c>
      <c r="F670" s="3">
        <f>'Raw data'!D670</f>
        <v>40.64</v>
      </c>
      <c r="G670" s="3">
        <f t="shared" si="42"/>
        <v>1.0945273631840738E-2</v>
      </c>
      <c r="H670" s="62">
        <f>'Raw data'!E670</f>
        <v>1536.79456328182</v>
      </c>
      <c r="I670" s="67">
        <f t="shared" si="43"/>
        <v>-1.2315265851238898E-3</v>
      </c>
    </row>
    <row r="671" spans="1:9" x14ac:dyDescent="0.3">
      <c r="A671" s="101">
        <v>43413</v>
      </c>
      <c r="B671" s="3">
        <f>'Raw data'!B671</f>
        <v>65.004199999999997</v>
      </c>
      <c r="C671" s="3">
        <f t="shared" si="40"/>
        <v>-3.6668820650782581E-3</v>
      </c>
      <c r="D671" s="3">
        <f>'Raw data'!C671</f>
        <v>100.8</v>
      </c>
      <c r="E671" s="3">
        <f t="shared" si="41"/>
        <v>-8.8495575221239492E-3</v>
      </c>
      <c r="F671" s="3">
        <f>'Raw data'!D671</f>
        <v>40.340000000000003</v>
      </c>
      <c r="G671" s="3">
        <f t="shared" si="42"/>
        <v>-7.3818897637794572E-3</v>
      </c>
      <c r="H671" s="62">
        <f>'Raw data'!E671</f>
        <v>1530.5071027164599</v>
      </c>
      <c r="I671" s="67">
        <f t="shared" si="43"/>
        <v>-4.0912824105345958E-3</v>
      </c>
    </row>
    <row r="672" spans="1:9" x14ac:dyDescent="0.3">
      <c r="A672" s="101">
        <v>43416</v>
      </c>
      <c r="B672" s="3">
        <f>'Raw data'!B672</f>
        <v>63.637140000000002</v>
      </c>
      <c r="C672" s="3">
        <f t="shared" si="40"/>
        <v>-2.1030333424609412E-2</v>
      </c>
      <c r="D672" s="3">
        <f>'Raw data'!C672</f>
        <v>96.4</v>
      </c>
      <c r="E672" s="3">
        <f t="shared" si="41"/>
        <v>-4.3650793650793565E-2</v>
      </c>
      <c r="F672" s="3">
        <f>'Raw data'!D672</f>
        <v>40.4</v>
      </c>
      <c r="G672" s="3">
        <f t="shared" si="42"/>
        <v>1.487357461576479E-3</v>
      </c>
      <c r="H672" s="62">
        <f>'Raw data'!E672</f>
        <v>1514.58604089712</v>
      </c>
      <c r="I672" s="67">
        <f t="shared" si="43"/>
        <v>-1.0402474964723787E-2</v>
      </c>
    </row>
    <row r="673" spans="1:9" x14ac:dyDescent="0.3">
      <c r="A673" s="101">
        <v>43417</v>
      </c>
      <c r="B673" s="3">
        <f>'Raw data'!B673</f>
        <v>62.970683999999999</v>
      </c>
      <c r="C673" s="3">
        <f t="shared" si="40"/>
        <v>-1.0472752232422822E-2</v>
      </c>
      <c r="D673" s="3">
        <f>'Raw data'!C673</f>
        <v>95.3</v>
      </c>
      <c r="E673" s="3">
        <f t="shared" si="41"/>
        <v>-1.1410788381742826E-2</v>
      </c>
      <c r="F673" s="3">
        <f>'Raw data'!D673</f>
        <v>40.18</v>
      </c>
      <c r="G673" s="3">
        <f t="shared" si="42"/>
        <v>-5.4455445544554174E-3</v>
      </c>
      <c r="H673" s="62">
        <f>'Raw data'!E673</f>
        <v>1520.2626923560099</v>
      </c>
      <c r="I673" s="67">
        <f t="shared" si="43"/>
        <v>3.7479887610263915E-3</v>
      </c>
    </row>
    <row r="674" spans="1:9" x14ac:dyDescent="0.3">
      <c r="A674" s="101">
        <v>43418</v>
      </c>
      <c r="B674" s="3">
        <f>'Raw data'!B674</f>
        <v>62.065005999999997</v>
      </c>
      <c r="C674" s="3">
        <f t="shared" si="40"/>
        <v>-1.4382533942302449E-2</v>
      </c>
      <c r="D674" s="3">
        <f>'Raw data'!C674</f>
        <v>97</v>
      </c>
      <c r="E674" s="3">
        <f t="shared" si="41"/>
        <v>1.7838405036726158E-2</v>
      </c>
      <c r="F674" s="3">
        <f>'Raw data'!D674</f>
        <v>40.4</v>
      </c>
      <c r="G674" s="3">
        <f t="shared" si="42"/>
        <v>5.4753608760577119E-3</v>
      </c>
      <c r="H674" s="62">
        <f>'Raw data'!E674</f>
        <v>1502.45037858509</v>
      </c>
      <c r="I674" s="67">
        <f t="shared" si="43"/>
        <v>-1.1716602571701255E-2</v>
      </c>
    </row>
    <row r="675" spans="1:9" x14ac:dyDescent="0.3">
      <c r="A675" s="101">
        <v>43419</v>
      </c>
      <c r="B675" s="3">
        <f>'Raw data'!B675</f>
        <v>61.005527000000001</v>
      </c>
      <c r="C675" s="3">
        <f t="shared" si="40"/>
        <v>-1.7070472852286456E-2</v>
      </c>
      <c r="D675" s="3">
        <f>'Raw data'!C675</f>
        <v>94.44</v>
      </c>
      <c r="E675" s="3">
        <f t="shared" si="41"/>
        <v>-2.639175257731961E-2</v>
      </c>
      <c r="F675" s="3">
        <f>'Raw data'!D675</f>
        <v>39.520000000000003</v>
      </c>
      <c r="G675" s="3">
        <f t="shared" si="42"/>
        <v>-2.178217821782167E-2</v>
      </c>
      <c r="H675" s="62">
        <f>'Raw data'!E675</f>
        <v>1489.78599349146</v>
      </c>
      <c r="I675" s="67">
        <f t="shared" si="43"/>
        <v>-8.4291536506892906E-3</v>
      </c>
    </row>
    <row r="676" spans="1:9" x14ac:dyDescent="0.3">
      <c r="A676" s="101">
        <v>43420</v>
      </c>
      <c r="B676" s="3">
        <f>'Raw data'!B676</f>
        <v>61.458370000000002</v>
      </c>
      <c r="C676" s="3">
        <f t="shared" si="40"/>
        <v>7.4229831667547343E-3</v>
      </c>
      <c r="D676" s="3">
        <f>'Raw data'!C676</f>
        <v>94.38</v>
      </c>
      <c r="E676" s="3">
        <f t="shared" si="41"/>
        <v>-6.3532401524780046E-4</v>
      </c>
      <c r="F676" s="3">
        <f>'Raw data'!D676</f>
        <v>38.700000000000003</v>
      </c>
      <c r="G676" s="3">
        <f t="shared" si="42"/>
        <v>-2.0748987854251017E-2</v>
      </c>
      <c r="H676" s="62">
        <f>'Raw data'!E676</f>
        <v>1499.4347892363401</v>
      </c>
      <c r="I676" s="67">
        <f t="shared" si="43"/>
        <v>6.4766320713401182E-3</v>
      </c>
    </row>
    <row r="677" spans="1:9" x14ac:dyDescent="0.3">
      <c r="A677" s="101">
        <v>43423</v>
      </c>
      <c r="B677" s="3">
        <f>'Raw data'!B677</f>
        <v>60.83464</v>
      </c>
      <c r="C677" s="3">
        <f t="shared" si="40"/>
        <v>-1.0148821063754244E-2</v>
      </c>
      <c r="D677" s="3">
        <f>'Raw data'!C677</f>
        <v>92.06</v>
      </c>
      <c r="E677" s="3">
        <f t="shared" si="41"/>
        <v>-2.4581479126933602E-2</v>
      </c>
      <c r="F677" s="3">
        <f>'Raw data'!D677</f>
        <v>39.340000000000003</v>
      </c>
      <c r="G677" s="3">
        <f t="shared" si="42"/>
        <v>1.653746770025841E-2</v>
      </c>
      <c r="H677" s="62">
        <f>'Raw data'!E677</f>
        <v>1482.4879045678199</v>
      </c>
      <c r="I677" s="67">
        <f t="shared" si="43"/>
        <v>-1.1302181855571854E-2</v>
      </c>
    </row>
    <row r="678" spans="1:9" x14ac:dyDescent="0.3">
      <c r="A678" s="101">
        <v>43424</v>
      </c>
      <c r="B678" s="3">
        <f>'Raw data'!B678</f>
        <v>60.723568</v>
      </c>
      <c r="C678" s="3">
        <f t="shared" si="40"/>
        <v>-1.8258018786664976E-3</v>
      </c>
      <c r="D678" s="3">
        <f>'Raw data'!C678</f>
        <v>89.44</v>
      </c>
      <c r="E678" s="3">
        <f t="shared" si="41"/>
        <v>-2.8459700195524705E-2</v>
      </c>
      <c r="F678" s="3">
        <f>'Raw data'!D678</f>
        <v>37.520000000000003</v>
      </c>
      <c r="G678" s="3">
        <f t="shared" si="42"/>
        <v>-4.6263345195729541E-2</v>
      </c>
      <c r="H678" s="62">
        <f>'Raw data'!E678</f>
        <v>1456.8460101693499</v>
      </c>
      <c r="I678" s="67">
        <f t="shared" si="43"/>
        <v>-1.7296528571641313E-2</v>
      </c>
    </row>
    <row r="679" spans="1:9" x14ac:dyDescent="0.3">
      <c r="A679" s="101">
        <v>43425</v>
      </c>
      <c r="B679" s="3">
        <f>'Raw data'!B679</f>
        <v>60.450150000000001</v>
      </c>
      <c r="C679" s="3">
        <f t="shared" si="40"/>
        <v>-4.5026669052121489E-3</v>
      </c>
      <c r="D679" s="3">
        <f>'Raw data'!C679</f>
        <v>89.08</v>
      </c>
      <c r="E679" s="3">
        <f t="shared" si="41"/>
        <v>-4.0250447227191347E-3</v>
      </c>
      <c r="F679" s="3">
        <f>'Raw data'!D679</f>
        <v>37.86</v>
      </c>
      <c r="G679" s="3">
        <f t="shared" si="42"/>
        <v>9.0618336886992609E-3</v>
      </c>
      <c r="H679" s="62">
        <f>'Raw data'!E679</f>
        <v>1478.4418578305399</v>
      </c>
      <c r="I679" s="67">
        <f t="shared" si="43"/>
        <v>1.4823699629502758E-2</v>
      </c>
    </row>
    <row r="680" spans="1:9" x14ac:dyDescent="0.3">
      <c r="A680" s="101">
        <v>43426</v>
      </c>
      <c r="B680" s="3">
        <f>'Raw data'!B680</f>
        <v>59.963135000000001</v>
      </c>
      <c r="C680" s="3">
        <f t="shared" si="40"/>
        <v>-8.0564729781481027E-3</v>
      </c>
      <c r="D680" s="3">
        <f>'Raw data'!C680</f>
        <v>88.36</v>
      </c>
      <c r="E680" s="3">
        <f t="shared" si="41"/>
        <v>-8.0826223619218547E-3</v>
      </c>
      <c r="F680" s="3">
        <f>'Raw data'!D680</f>
        <v>37.619999999999997</v>
      </c>
      <c r="G680" s="3">
        <f t="shared" si="42"/>
        <v>-6.3391442155309556E-3</v>
      </c>
      <c r="H680" s="62">
        <f>'Raw data'!E680</f>
        <v>1466.3919376301899</v>
      </c>
      <c r="I680" s="67">
        <f t="shared" si="43"/>
        <v>-8.1504187239612013E-3</v>
      </c>
    </row>
    <row r="681" spans="1:9" x14ac:dyDescent="0.3">
      <c r="A681" s="101">
        <v>43427</v>
      </c>
      <c r="B681" s="3">
        <f>'Raw data'!B681</f>
        <v>60.569769999999998</v>
      </c>
      <c r="C681" s="3">
        <f t="shared" si="40"/>
        <v>1.0116799263414048E-2</v>
      </c>
      <c r="D681" s="3">
        <f>'Raw data'!C681</f>
        <v>88.78</v>
      </c>
      <c r="E681" s="3">
        <f t="shared" si="41"/>
        <v>4.7532820280670176E-3</v>
      </c>
      <c r="F681" s="3">
        <f>'Raw data'!D681</f>
        <v>38.18</v>
      </c>
      <c r="G681" s="3">
        <f t="shared" si="42"/>
        <v>1.4885699096225474E-2</v>
      </c>
      <c r="H681" s="62">
        <f>'Raw data'!E681</f>
        <v>1477.3510350075101</v>
      </c>
      <c r="I681" s="67">
        <f t="shared" si="43"/>
        <v>7.4735117509108651E-3</v>
      </c>
    </row>
    <row r="682" spans="1:9" x14ac:dyDescent="0.3">
      <c r="A682" s="101">
        <v>43430</v>
      </c>
      <c r="B682" s="3">
        <f>'Raw data'!B682</f>
        <v>60.040028</v>
      </c>
      <c r="C682" s="3">
        <f t="shared" si="40"/>
        <v>-8.7459800491234956E-3</v>
      </c>
      <c r="D682" s="3">
        <f>'Raw data'!C682</f>
        <v>89.06</v>
      </c>
      <c r="E682" s="3">
        <f t="shared" si="41"/>
        <v>3.1538634827664017E-3</v>
      </c>
      <c r="F682" s="3">
        <f>'Raw data'!D682</f>
        <v>38.14</v>
      </c>
      <c r="G682" s="3">
        <f t="shared" si="42"/>
        <v>-1.0476689366160071E-3</v>
      </c>
      <c r="H682" s="62">
        <f>'Raw data'!E682</f>
        <v>1498.2549933314399</v>
      </c>
      <c r="I682" s="67">
        <f t="shared" si="43"/>
        <v>1.4149621740931439E-2</v>
      </c>
    </row>
    <row r="683" spans="1:9" x14ac:dyDescent="0.3">
      <c r="A683" s="101">
        <v>43431</v>
      </c>
      <c r="B683" s="3">
        <f>'Raw data'!B683</f>
        <v>62.235886000000001</v>
      </c>
      <c r="C683" s="3">
        <f t="shared" si="40"/>
        <v>3.6573234109750934E-2</v>
      </c>
      <c r="D683" s="3">
        <f>'Raw data'!C683</f>
        <v>88.66</v>
      </c>
      <c r="E683" s="3">
        <f t="shared" si="41"/>
        <v>-4.4913541432742609E-3</v>
      </c>
      <c r="F683" s="3">
        <f>'Raw data'!D683</f>
        <v>37.380000000000003</v>
      </c>
      <c r="G683" s="3">
        <f t="shared" si="42"/>
        <v>-1.9926586261143103E-2</v>
      </c>
      <c r="H683" s="62">
        <f>'Raw data'!E683</f>
        <v>1496.4139154991001</v>
      </c>
      <c r="I683" s="67">
        <f t="shared" si="43"/>
        <v>-1.22881474817987E-3</v>
      </c>
    </row>
    <row r="684" spans="1:9" x14ac:dyDescent="0.3">
      <c r="A684" s="101">
        <v>43432</v>
      </c>
      <c r="B684" s="3">
        <f>'Raw data'!B684</f>
        <v>61.945390000000003</v>
      </c>
      <c r="C684" s="3">
        <f t="shared" si="40"/>
        <v>-4.6676607126633889E-3</v>
      </c>
      <c r="D684" s="3">
        <f>'Raw data'!C684</f>
        <v>88.3</v>
      </c>
      <c r="E684" s="3">
        <f t="shared" si="41"/>
        <v>-4.0604556733588931E-3</v>
      </c>
      <c r="F684" s="3">
        <f>'Raw data'!D684</f>
        <v>38.06</v>
      </c>
      <c r="G684" s="3">
        <f t="shared" si="42"/>
        <v>1.8191546281433914E-2</v>
      </c>
      <c r="H684" s="62">
        <f>'Raw data'!E684</f>
        <v>1500.4542965257899</v>
      </c>
      <c r="I684" s="67">
        <f t="shared" si="43"/>
        <v>2.700042404605839E-3</v>
      </c>
    </row>
    <row r="685" spans="1:9" x14ac:dyDescent="0.3">
      <c r="A685" s="101">
        <v>43433</v>
      </c>
      <c r="B685" s="3">
        <f>'Raw data'!B685</f>
        <v>61.689059999999998</v>
      </c>
      <c r="C685" s="3">
        <f t="shared" si="40"/>
        <v>-4.1379996154678415E-3</v>
      </c>
      <c r="D685" s="3">
        <f>'Raw data'!C685</f>
        <v>88.86</v>
      </c>
      <c r="E685" s="3">
        <f t="shared" si="41"/>
        <v>6.3420158550396635E-3</v>
      </c>
      <c r="F685" s="3">
        <f>'Raw data'!D685</f>
        <v>38.56</v>
      </c>
      <c r="G685" s="3">
        <f t="shared" si="42"/>
        <v>1.3137151865475564E-2</v>
      </c>
      <c r="H685" s="62">
        <f>'Raw data'!E685</f>
        <v>1515.3838483447601</v>
      </c>
      <c r="I685" s="67">
        <f t="shared" si="43"/>
        <v>9.9500210393202934E-3</v>
      </c>
    </row>
    <row r="686" spans="1:9" x14ac:dyDescent="0.3">
      <c r="A686" s="101">
        <v>43434</v>
      </c>
      <c r="B686" s="3">
        <f>'Raw data'!B686</f>
        <v>62.791260000000001</v>
      </c>
      <c r="C686" s="3">
        <f t="shared" si="40"/>
        <v>1.7867025368841792E-2</v>
      </c>
      <c r="D686" s="3">
        <f>'Raw data'!C686</f>
        <v>88.74</v>
      </c>
      <c r="E686" s="3">
        <f t="shared" si="41"/>
        <v>-1.3504388926401593E-3</v>
      </c>
      <c r="F686" s="3">
        <f>'Raw data'!D686</f>
        <v>39.72</v>
      </c>
      <c r="G686" s="3">
        <f t="shared" si="42"/>
        <v>3.008298755186713E-2</v>
      </c>
      <c r="H686" s="62">
        <f>'Raw data'!E686</f>
        <v>1514.6341571646501</v>
      </c>
      <c r="I686" s="67">
        <f t="shared" si="43"/>
        <v>-4.9472031850466766E-4</v>
      </c>
    </row>
    <row r="687" spans="1:9" x14ac:dyDescent="0.3">
      <c r="A687" s="101">
        <v>43437</v>
      </c>
      <c r="B687" s="3">
        <f>'Raw data'!B687</f>
        <v>62.013736999999999</v>
      </c>
      <c r="C687" s="3">
        <f t="shared" si="40"/>
        <v>-1.2382662810079017E-2</v>
      </c>
      <c r="D687" s="3">
        <f>'Raw data'!C687</f>
        <v>91</v>
      </c>
      <c r="E687" s="3">
        <f t="shared" si="41"/>
        <v>2.5467658327698955E-2</v>
      </c>
      <c r="F687" s="3">
        <f>'Raw data'!D687</f>
        <v>37.9</v>
      </c>
      <c r="G687" s="3">
        <f t="shared" si="42"/>
        <v>-4.5820745216515621E-2</v>
      </c>
      <c r="H687" s="62">
        <f>'Raw data'!E687</f>
        <v>1529.7829398818801</v>
      </c>
      <c r="I687" s="67">
        <f t="shared" si="43"/>
        <v>1.0001611706412375E-2</v>
      </c>
    </row>
    <row r="688" spans="1:9" x14ac:dyDescent="0.3">
      <c r="A688" s="101">
        <v>43438</v>
      </c>
      <c r="B688" s="3">
        <f>'Raw data'!B688</f>
        <v>63.953270000000003</v>
      </c>
      <c r="C688" s="3">
        <f t="shared" si="40"/>
        <v>3.1275860701637841E-2</v>
      </c>
      <c r="D688" s="3">
        <f>'Raw data'!C688</f>
        <v>89.28</v>
      </c>
      <c r="E688" s="3">
        <f t="shared" si="41"/>
        <v>-1.8901098901098888E-2</v>
      </c>
      <c r="F688" s="3">
        <f>'Raw data'!D688</f>
        <v>37.44</v>
      </c>
      <c r="G688" s="3">
        <f t="shared" si="42"/>
        <v>-1.2137203166226936E-2</v>
      </c>
      <c r="H688" s="62">
        <f>'Raw data'!E688</f>
        <v>1506.4265015311701</v>
      </c>
      <c r="I688" s="67">
        <f t="shared" si="43"/>
        <v>-1.5267812015548743E-2</v>
      </c>
    </row>
    <row r="689" spans="1:9" x14ac:dyDescent="0.3">
      <c r="A689" s="101">
        <v>43439</v>
      </c>
      <c r="B689" s="3">
        <f>'Raw data'!B689</f>
        <v>62.346961999999998</v>
      </c>
      <c r="C689" s="3">
        <f t="shared" si="40"/>
        <v>-2.5116901762802832E-2</v>
      </c>
      <c r="D689" s="3">
        <f>'Raw data'!C689</f>
        <v>89.76</v>
      </c>
      <c r="E689" s="3">
        <f t="shared" si="41"/>
        <v>5.37634408602155E-3</v>
      </c>
      <c r="F689" s="3">
        <f>'Raw data'!D689</f>
        <v>38.4</v>
      </c>
      <c r="G689" s="3">
        <f t="shared" si="42"/>
        <v>2.5641025641025664E-2</v>
      </c>
      <c r="H689" s="62">
        <f>'Raw data'!E689</f>
        <v>1478.95733557209</v>
      </c>
      <c r="I689" s="67">
        <f t="shared" si="43"/>
        <v>-1.8234653951692794E-2</v>
      </c>
    </row>
    <row r="690" spans="1:9" x14ac:dyDescent="0.3">
      <c r="A690" s="101">
        <v>43440</v>
      </c>
      <c r="B690" s="3">
        <f>'Raw data'!B690</f>
        <v>59.125796999999999</v>
      </c>
      <c r="C690" s="3">
        <f t="shared" si="40"/>
        <v>-5.166514769396461E-2</v>
      </c>
      <c r="D690" s="3">
        <f>'Raw data'!C690</f>
        <v>86.24</v>
      </c>
      <c r="E690" s="3">
        <f t="shared" si="41"/>
        <v>-3.9215686274509914E-2</v>
      </c>
      <c r="F690" s="3">
        <f>'Raw data'!D690</f>
        <v>35.78</v>
      </c>
      <c r="G690" s="3">
        <f t="shared" si="42"/>
        <v>-6.8229166666666605E-2</v>
      </c>
      <c r="H690" s="62">
        <f>'Raw data'!E690</f>
        <v>1436.6629378807199</v>
      </c>
      <c r="I690" s="67">
        <f t="shared" si="43"/>
        <v>-2.8597442721368101E-2</v>
      </c>
    </row>
    <row r="691" spans="1:9" x14ac:dyDescent="0.3">
      <c r="A691" s="101">
        <v>43441</v>
      </c>
      <c r="B691" s="3">
        <f>'Raw data'!B691</f>
        <v>61.159320000000001</v>
      </c>
      <c r="C691" s="3">
        <f t="shared" si="40"/>
        <v>3.4393160061757855E-2</v>
      </c>
      <c r="D691" s="3">
        <f>'Raw data'!C691</f>
        <v>86.06</v>
      </c>
      <c r="E691" s="3">
        <f t="shared" si="41"/>
        <v>-2.0871985157698589E-3</v>
      </c>
      <c r="F691" s="3">
        <f>'Raw data'!D691</f>
        <v>35.44</v>
      </c>
      <c r="G691" s="3">
        <f t="shared" si="42"/>
        <v>-9.5025153717161383E-3</v>
      </c>
      <c r="H691" s="62">
        <f>'Raw data'!E691</f>
        <v>1454.0282506011099</v>
      </c>
      <c r="I691" s="67">
        <f t="shared" si="43"/>
        <v>1.2087256003141729E-2</v>
      </c>
    </row>
    <row r="692" spans="1:9" x14ac:dyDescent="0.3">
      <c r="A692" s="101">
        <v>43444</v>
      </c>
      <c r="B692" s="3">
        <f>'Raw data'!B692</f>
        <v>62.11627</v>
      </c>
      <c r="C692" s="3">
        <f t="shared" si="40"/>
        <v>1.5646838454057354E-2</v>
      </c>
      <c r="D692" s="3">
        <f>'Raw data'!C692</f>
        <v>84.22</v>
      </c>
      <c r="E692" s="3">
        <f t="shared" si="41"/>
        <v>-2.1380432256565225E-2</v>
      </c>
      <c r="F692" s="3">
        <f>'Raw data'!D692</f>
        <v>34.520000000000003</v>
      </c>
      <c r="G692" s="3">
        <f t="shared" si="42"/>
        <v>-2.5959367945823777E-2</v>
      </c>
      <c r="H692" s="62">
        <f>'Raw data'!E692</f>
        <v>1435.5471967288399</v>
      </c>
      <c r="I692" s="67">
        <f t="shared" si="43"/>
        <v>-1.2710244016668667E-2</v>
      </c>
    </row>
    <row r="693" spans="1:9" x14ac:dyDescent="0.3">
      <c r="A693" s="101">
        <v>43445</v>
      </c>
      <c r="B693" s="3">
        <f>'Raw data'!B693</f>
        <v>63.346634000000002</v>
      </c>
      <c r="C693" s="3">
        <f t="shared" si="40"/>
        <v>1.9807435314451456E-2</v>
      </c>
      <c r="D693" s="3">
        <f>'Raw data'!C693</f>
        <v>84.34</v>
      </c>
      <c r="E693" s="3">
        <f t="shared" si="41"/>
        <v>1.4248397055331816E-3</v>
      </c>
      <c r="F693" s="3">
        <f>'Raw data'!D693</f>
        <v>36.32</v>
      </c>
      <c r="G693" s="3">
        <f t="shared" si="42"/>
        <v>5.2143684820393887E-2</v>
      </c>
      <c r="H693" s="62">
        <f>'Raw data'!E693</f>
        <v>1465.29321306208</v>
      </c>
      <c r="I693" s="67">
        <f t="shared" si="43"/>
        <v>2.0721029863052819E-2</v>
      </c>
    </row>
    <row r="694" spans="1:9" x14ac:dyDescent="0.3">
      <c r="A694" s="101">
        <v>43446</v>
      </c>
      <c r="B694" s="3">
        <f>'Raw data'!B694</f>
        <v>63.996000000000002</v>
      </c>
      <c r="C694" s="3">
        <f t="shared" si="40"/>
        <v>1.0250994551660007E-2</v>
      </c>
      <c r="D694" s="3">
        <f>'Raw data'!C694</f>
        <v>87</v>
      </c>
      <c r="E694" s="3">
        <f t="shared" si="41"/>
        <v>3.1539008774009919E-2</v>
      </c>
      <c r="F694" s="3">
        <f>'Raw data'!D694</f>
        <v>38.880000000000003</v>
      </c>
      <c r="G694" s="3">
        <f t="shared" si="42"/>
        <v>7.0484581497797419E-2</v>
      </c>
      <c r="H694" s="62">
        <f>'Raw data'!E694</f>
        <v>1494.2127047845199</v>
      </c>
      <c r="I694" s="67">
        <f t="shared" si="43"/>
        <v>1.973631725353164E-2</v>
      </c>
    </row>
    <row r="695" spans="1:9" x14ac:dyDescent="0.3">
      <c r="A695" s="101">
        <v>43447</v>
      </c>
      <c r="B695" s="3">
        <f>'Raw data'!B695</f>
        <v>63.312457999999999</v>
      </c>
      <c r="C695" s="3">
        <f t="shared" si="40"/>
        <v>-1.0681011313207119E-2</v>
      </c>
      <c r="D695" s="3">
        <f>'Raw data'!C695</f>
        <v>84.64</v>
      </c>
      <c r="E695" s="3">
        <f t="shared" si="41"/>
        <v>-2.7126436781609187E-2</v>
      </c>
      <c r="F695" s="3">
        <f>'Raw data'!D695</f>
        <v>38.6</v>
      </c>
      <c r="G695" s="3">
        <f t="shared" si="42"/>
        <v>-7.2016460905350082E-3</v>
      </c>
      <c r="H695" s="62">
        <f>'Raw data'!E695</f>
        <v>1478.7502904262601</v>
      </c>
      <c r="I695" s="67">
        <f t="shared" si="43"/>
        <v>-1.0348201637389807E-2</v>
      </c>
    </row>
    <row r="696" spans="1:9" x14ac:dyDescent="0.3">
      <c r="A696" s="101">
        <v>43448</v>
      </c>
      <c r="B696" s="3">
        <f>'Raw data'!B696</f>
        <v>64.756423999999996</v>
      </c>
      <c r="C696" s="3">
        <f t="shared" si="40"/>
        <v>2.2806980578766917E-2</v>
      </c>
      <c r="D696" s="3">
        <f>'Raw data'!C696</f>
        <v>83.06</v>
      </c>
      <c r="E696" s="3">
        <f t="shared" si="41"/>
        <v>-1.8667296786389394E-2</v>
      </c>
      <c r="F696" s="3">
        <f>'Raw data'!D696</f>
        <v>37.1</v>
      </c>
      <c r="G696" s="3">
        <f t="shared" si="42"/>
        <v>-3.8860103626943004E-2</v>
      </c>
      <c r="H696" s="62">
        <f>'Raw data'!E696</f>
        <v>1471.6744870571099</v>
      </c>
      <c r="I696" s="67">
        <f t="shared" si="43"/>
        <v>-4.7849886589780878E-3</v>
      </c>
    </row>
    <row r="697" spans="1:9" x14ac:dyDescent="0.3">
      <c r="A697" s="101">
        <v>43451</v>
      </c>
      <c r="B697" s="3">
        <f>'Raw data'!B697</f>
        <v>63.04759</v>
      </c>
      <c r="C697" s="3">
        <f t="shared" si="40"/>
        <v>-2.6388640608073048E-2</v>
      </c>
      <c r="D697" s="3">
        <f>'Raw data'!C697</f>
        <v>81.8</v>
      </c>
      <c r="E697" s="3">
        <f t="shared" si="41"/>
        <v>-1.5169756802311644E-2</v>
      </c>
      <c r="F697" s="3">
        <f>'Raw data'!D697</f>
        <v>35.299999999999997</v>
      </c>
      <c r="G697" s="3">
        <f t="shared" si="42"/>
        <v>-4.8517520215633533E-2</v>
      </c>
      <c r="H697" s="62">
        <f>'Raw data'!E697</f>
        <v>1451.9477315275799</v>
      </c>
      <c r="I697" s="67">
        <f t="shared" si="43"/>
        <v>-1.3404292663235177E-2</v>
      </c>
    </row>
    <row r="698" spans="1:9" x14ac:dyDescent="0.3">
      <c r="A698" s="101">
        <v>43452</v>
      </c>
      <c r="B698" s="3">
        <f>'Raw data'!B698</f>
        <v>63.440624</v>
      </c>
      <c r="C698" s="3">
        <f t="shared" si="40"/>
        <v>6.2339258328510273E-3</v>
      </c>
      <c r="D698" s="3">
        <f>'Raw data'!C698</f>
        <v>81.08</v>
      </c>
      <c r="E698" s="3">
        <f t="shared" si="41"/>
        <v>-8.8019559902200346E-3</v>
      </c>
      <c r="F698" s="3">
        <f>'Raw data'!D698</f>
        <v>36.840000000000003</v>
      </c>
      <c r="G698" s="3">
        <f t="shared" si="42"/>
        <v>4.3626062322946357E-2</v>
      </c>
      <c r="H698" s="62">
        <f>'Raw data'!E698</f>
        <v>1447.7874297143701</v>
      </c>
      <c r="I698" s="67">
        <f t="shared" si="43"/>
        <v>-2.8653247791728606E-3</v>
      </c>
    </row>
    <row r="699" spans="1:9" x14ac:dyDescent="0.3">
      <c r="A699" s="101">
        <v>43453</v>
      </c>
      <c r="B699" s="3">
        <f>'Raw data'!B699</f>
        <v>63.936188000000001</v>
      </c>
      <c r="C699" s="3">
        <f t="shared" si="40"/>
        <v>7.8114616274896926E-3</v>
      </c>
      <c r="D699" s="3">
        <f>'Raw data'!C699</f>
        <v>81.94</v>
      </c>
      <c r="E699" s="3">
        <f t="shared" si="41"/>
        <v>1.0606808090774536E-2</v>
      </c>
      <c r="F699" s="3">
        <f>'Raw data'!D699</f>
        <v>37.32</v>
      </c>
      <c r="G699" s="3">
        <f t="shared" si="42"/>
        <v>1.3029315960911966E-2</v>
      </c>
      <c r="H699" s="62">
        <f>'Raw data'!E699</f>
        <v>1450.10888122709</v>
      </c>
      <c r="I699" s="67">
        <f t="shared" si="43"/>
        <v>1.6034477610970311E-3</v>
      </c>
    </row>
    <row r="700" spans="1:9" x14ac:dyDescent="0.3">
      <c r="A700" s="101">
        <v>43454</v>
      </c>
      <c r="B700" s="3">
        <f>'Raw data'!B700</f>
        <v>62.11627</v>
      </c>
      <c r="C700" s="3">
        <f t="shared" si="40"/>
        <v>-2.846459973497327E-2</v>
      </c>
      <c r="D700" s="3">
        <f>'Raw data'!C700</f>
        <v>80.84</v>
      </c>
      <c r="E700" s="3">
        <f t="shared" si="41"/>
        <v>-1.3424456919697271E-2</v>
      </c>
      <c r="F700" s="3">
        <f>'Raw data'!D700</f>
        <v>37.86</v>
      </c>
      <c r="G700" s="3">
        <f t="shared" si="42"/>
        <v>1.4469453376205765E-2</v>
      </c>
      <c r="H700" s="62">
        <f>'Raw data'!E700</f>
        <v>1419.0110340415999</v>
      </c>
      <c r="I700" s="67">
        <f t="shared" si="43"/>
        <v>-2.1445180833024699E-2</v>
      </c>
    </row>
    <row r="701" spans="1:9" x14ac:dyDescent="0.3">
      <c r="A701" s="101">
        <v>43455</v>
      </c>
      <c r="B701" s="3">
        <f>'Raw data'!B701</f>
        <v>62.047919999999998</v>
      </c>
      <c r="C701" s="3">
        <f t="shared" si="40"/>
        <v>-1.1003558326989427E-3</v>
      </c>
      <c r="D701" s="3">
        <f>'Raw data'!C701</f>
        <v>82.34</v>
      </c>
      <c r="E701" s="3">
        <f t="shared" si="41"/>
        <v>1.8555170707570508E-2</v>
      </c>
      <c r="F701" s="3">
        <f>'Raw data'!D701</f>
        <v>38.520000000000003</v>
      </c>
      <c r="G701" s="3">
        <f t="shared" si="42"/>
        <v>1.7432646592710082E-2</v>
      </c>
      <c r="H701" s="62">
        <f>'Raw data'!E701</f>
        <v>1408.34013641765</v>
      </c>
      <c r="I701" s="67">
        <f t="shared" si="43"/>
        <v>-7.5199539453596042E-3</v>
      </c>
    </row>
    <row r="702" spans="1:9" x14ac:dyDescent="0.3">
      <c r="A702" s="101">
        <v>43461</v>
      </c>
      <c r="B702" s="3">
        <f>'Raw data'!B702</f>
        <v>61.988109999999999</v>
      </c>
      <c r="C702" s="3">
        <f t="shared" si="40"/>
        <v>-9.6393239289888869E-4</v>
      </c>
      <c r="D702" s="3">
        <f>'Raw data'!C702</f>
        <v>81.180000000000007</v>
      </c>
      <c r="E702" s="3">
        <f t="shared" si="41"/>
        <v>-1.4087928102987571E-2</v>
      </c>
      <c r="F702" s="3">
        <f>'Raw data'!D702</f>
        <v>39</v>
      </c>
      <c r="G702" s="3">
        <f t="shared" si="42"/>
        <v>1.2461059190031071E-2</v>
      </c>
      <c r="H702" s="62">
        <f>'Raw data'!E702</f>
        <v>1384.59135220178</v>
      </c>
      <c r="I702" s="67">
        <f t="shared" si="43"/>
        <v>-1.6862960588682131E-2</v>
      </c>
    </row>
    <row r="703" spans="1:9" x14ac:dyDescent="0.3">
      <c r="A703" s="101">
        <v>43462</v>
      </c>
      <c r="B703" s="3">
        <f>'Raw data'!B703</f>
        <v>62.372596999999999</v>
      </c>
      <c r="C703" s="3">
        <f t="shared" si="40"/>
        <v>6.2025927230238195E-3</v>
      </c>
      <c r="D703" s="3">
        <f>'Raw data'!C703</f>
        <v>81.599999999999994</v>
      </c>
      <c r="E703" s="3">
        <f t="shared" si="41"/>
        <v>5.1736881005172144E-3</v>
      </c>
      <c r="F703" s="3">
        <f>'Raw data'!D703</f>
        <v>39.76</v>
      </c>
      <c r="G703" s="3">
        <f t="shared" si="42"/>
        <v>1.9487179487179436E-2</v>
      </c>
      <c r="H703" s="62">
        <f>'Raw data'!E703</f>
        <v>1408.7363886334999</v>
      </c>
      <c r="I703" s="67">
        <f t="shared" si="43"/>
        <v>1.7438384540914897E-2</v>
      </c>
    </row>
    <row r="704" spans="1:9" x14ac:dyDescent="0.3">
      <c r="A704" s="101">
        <v>43467</v>
      </c>
      <c r="B704" s="3">
        <f>'Raw data'!B704</f>
        <v>64.149789999999996</v>
      </c>
      <c r="C704" s="3">
        <f t="shared" si="40"/>
        <v>2.8493169845084324E-2</v>
      </c>
      <c r="D704" s="3">
        <f>'Raw data'!C704</f>
        <v>82.32</v>
      </c>
      <c r="E704" s="3">
        <f t="shared" si="41"/>
        <v>8.8235294117646919E-3</v>
      </c>
      <c r="F704" s="3">
        <f>'Raw data'!D704</f>
        <v>41.4</v>
      </c>
      <c r="G704" s="3">
        <f t="shared" si="42"/>
        <v>4.1247484909456754E-2</v>
      </c>
      <c r="H704" s="62">
        <f>'Raw data'!E704</f>
        <v>1405.8523334060101</v>
      </c>
      <c r="I704" s="67">
        <f t="shared" si="43"/>
        <v>-2.047263952830408E-3</v>
      </c>
    </row>
    <row r="705" spans="1:9" x14ac:dyDescent="0.3">
      <c r="A705" s="101">
        <v>43468</v>
      </c>
      <c r="B705" s="3">
        <f>'Raw data'!B705</f>
        <v>64.918769999999995</v>
      </c>
      <c r="C705" s="3">
        <f t="shared" si="40"/>
        <v>1.198725670029472E-2</v>
      </c>
      <c r="D705" s="3">
        <f>'Raw data'!C705</f>
        <v>80.239999999999995</v>
      </c>
      <c r="E705" s="3">
        <f t="shared" si="41"/>
        <v>-2.5267249757045657E-2</v>
      </c>
      <c r="F705" s="3">
        <f>'Raw data'!D705</f>
        <v>40.200000000000003</v>
      </c>
      <c r="G705" s="3">
        <f t="shared" si="42"/>
        <v>-2.8985507246376711E-2</v>
      </c>
      <c r="H705" s="62">
        <f>'Raw data'!E705</f>
        <v>1393.51880044993</v>
      </c>
      <c r="I705" s="67">
        <f t="shared" si="43"/>
        <v>-8.7729931963758459E-3</v>
      </c>
    </row>
    <row r="706" spans="1:9" x14ac:dyDescent="0.3">
      <c r="A706" s="101">
        <v>43469</v>
      </c>
      <c r="B706" s="3">
        <f>'Raw data'!B706</f>
        <v>65.687740000000005</v>
      </c>
      <c r="C706" s="3">
        <f t="shared" si="40"/>
        <v>1.1845110435703113E-2</v>
      </c>
      <c r="D706" s="3">
        <f>'Raw data'!C706</f>
        <v>83.08</v>
      </c>
      <c r="E706" s="3">
        <f t="shared" si="41"/>
        <v>3.5393818544366941E-2</v>
      </c>
      <c r="F706" s="3">
        <f>'Raw data'!D706</f>
        <v>42.28</v>
      </c>
      <c r="G706" s="3">
        <f t="shared" si="42"/>
        <v>5.1741293532338264E-2</v>
      </c>
      <c r="H706" s="62">
        <f>'Raw data'!E706</f>
        <v>1435.29016846698</v>
      </c>
      <c r="I706" s="67">
        <f t="shared" si="43"/>
        <v>2.9975460685254585E-2</v>
      </c>
    </row>
    <row r="707" spans="1:9" x14ac:dyDescent="0.3">
      <c r="A707" s="101">
        <v>43472</v>
      </c>
      <c r="B707" s="3">
        <f>'Raw data'!B707</f>
        <v>69.865844999999993</v>
      </c>
      <c r="C707" s="3">
        <f t="shared" si="40"/>
        <v>6.3605552573432839E-2</v>
      </c>
      <c r="D707" s="3">
        <f>'Raw data'!C707</f>
        <v>84.96</v>
      </c>
      <c r="E707" s="3">
        <f t="shared" si="41"/>
        <v>2.2628791526239714E-2</v>
      </c>
      <c r="F707" s="3">
        <f>'Raw data'!D707</f>
        <v>42.3</v>
      </c>
      <c r="G707" s="3">
        <f t="shared" si="42"/>
        <v>4.7303689687786237E-4</v>
      </c>
      <c r="H707" s="62">
        <f>'Raw data'!E707</f>
        <v>1439.9260715671401</v>
      </c>
      <c r="I707" s="67">
        <f t="shared" si="43"/>
        <v>3.2299413749287964E-3</v>
      </c>
    </row>
    <row r="708" spans="1:9" x14ac:dyDescent="0.3">
      <c r="A708" s="101">
        <v>43473</v>
      </c>
      <c r="B708" s="3">
        <f>'Raw data'!B708</f>
        <v>71.352540000000005</v>
      </c>
      <c r="C708" s="3">
        <f t="shared" ref="C708:C771" si="44">(B708-B707)/B707</f>
        <v>2.1279281743461512E-2</v>
      </c>
      <c r="D708" s="3">
        <f>'Raw data'!C708</f>
        <v>85.3</v>
      </c>
      <c r="E708" s="3">
        <f t="shared" ref="E708:E771" si="45">(D708-D707)/D707</f>
        <v>4.0018832391714148E-3</v>
      </c>
      <c r="F708" s="3">
        <f>'Raw data'!D708</f>
        <v>43.14</v>
      </c>
      <c r="G708" s="3">
        <f t="shared" ref="G708:G771" si="46">(F708-F707)/F707</f>
        <v>1.9858156028368875E-2</v>
      </c>
      <c r="H708" s="62">
        <f>'Raw data'!E708</f>
        <v>1457.47132084953</v>
      </c>
      <c r="I708" s="67">
        <f t="shared" ref="I708:I771" si="47">(H708-H707)/H707</f>
        <v>1.2184826449662518E-2</v>
      </c>
    </row>
    <row r="709" spans="1:9" x14ac:dyDescent="0.3">
      <c r="A709" s="101">
        <v>43474</v>
      </c>
      <c r="B709" s="3">
        <f>'Raw data'!B709</f>
        <v>72.027534000000003</v>
      </c>
      <c r="C709" s="3">
        <f t="shared" si="44"/>
        <v>9.4599855870582603E-3</v>
      </c>
      <c r="D709" s="3">
        <f>'Raw data'!C709</f>
        <v>84.68</v>
      </c>
      <c r="E709" s="3">
        <f t="shared" si="45"/>
        <v>-7.268464243845139E-3</v>
      </c>
      <c r="F709" s="3">
        <f>'Raw data'!D709</f>
        <v>42.18</v>
      </c>
      <c r="G709" s="3">
        <f t="shared" si="46"/>
        <v>-2.2253129346314345E-2</v>
      </c>
      <c r="H709" s="62">
        <f>'Raw data'!E709</f>
        <v>1470.5111499959401</v>
      </c>
      <c r="I709" s="67">
        <f t="shared" si="47"/>
        <v>8.9468855818098762E-3</v>
      </c>
    </row>
    <row r="710" spans="1:9" x14ac:dyDescent="0.3">
      <c r="A710" s="101">
        <v>43475</v>
      </c>
      <c r="B710" s="3">
        <f>'Raw data'!B710</f>
        <v>72.67689</v>
      </c>
      <c r="C710" s="3">
        <f t="shared" si="44"/>
        <v>9.015385699585347E-3</v>
      </c>
      <c r="D710" s="3">
        <f>'Raw data'!C710</f>
        <v>85</v>
      </c>
      <c r="E710" s="3">
        <f t="shared" si="45"/>
        <v>3.7789324515823471E-3</v>
      </c>
      <c r="F710" s="3">
        <f>'Raw data'!D710</f>
        <v>44.88</v>
      </c>
      <c r="G710" s="3">
        <f t="shared" si="46"/>
        <v>6.4011379800853557E-2</v>
      </c>
      <c r="H710" s="62">
        <f>'Raw data'!E710</f>
        <v>1470.6850393398599</v>
      </c>
      <c r="I710" s="67">
        <f t="shared" si="47"/>
        <v>1.1825095234426611E-4</v>
      </c>
    </row>
    <row r="711" spans="1:9" x14ac:dyDescent="0.3">
      <c r="A711" s="101">
        <v>43476</v>
      </c>
      <c r="B711" s="3">
        <f>'Raw data'!B711</f>
        <v>72.181330000000003</v>
      </c>
      <c r="C711" s="3">
        <f t="shared" si="44"/>
        <v>-6.8186737214539252E-3</v>
      </c>
      <c r="D711" s="3">
        <f>'Raw data'!C711</f>
        <v>89.72</v>
      </c>
      <c r="E711" s="3">
        <f t="shared" si="45"/>
        <v>5.5529411764705869E-2</v>
      </c>
      <c r="F711" s="3">
        <f>'Raw data'!D711</f>
        <v>43.86</v>
      </c>
      <c r="G711" s="3">
        <f t="shared" si="46"/>
        <v>-2.2727272727272797E-2</v>
      </c>
      <c r="H711" s="62">
        <f>'Raw data'!E711</f>
        <v>1465.4327409718401</v>
      </c>
      <c r="I711" s="67">
        <f t="shared" si="47"/>
        <v>-3.5713278013472152E-3</v>
      </c>
    </row>
    <row r="712" spans="1:9" x14ac:dyDescent="0.3">
      <c r="A712" s="101">
        <v>43479</v>
      </c>
      <c r="B712" s="3">
        <f>'Raw data'!B712</f>
        <v>71.993354999999994</v>
      </c>
      <c r="C712" s="3">
        <f t="shared" si="44"/>
        <v>-2.6042052702549075E-3</v>
      </c>
      <c r="D712" s="3">
        <f>'Raw data'!C712</f>
        <v>91.32</v>
      </c>
      <c r="E712" s="3">
        <f t="shared" si="45"/>
        <v>1.7833259028087321E-2</v>
      </c>
      <c r="F712" s="3">
        <f>'Raw data'!D712</f>
        <v>42.86</v>
      </c>
      <c r="G712" s="3">
        <f t="shared" si="46"/>
        <v>-2.2799817601459188E-2</v>
      </c>
      <c r="H712" s="62">
        <f>'Raw data'!E712</f>
        <v>1458.1304496520399</v>
      </c>
      <c r="I712" s="67">
        <f t="shared" si="47"/>
        <v>-4.9830272762688707E-3</v>
      </c>
    </row>
    <row r="713" spans="1:9" x14ac:dyDescent="0.3">
      <c r="A713" s="101">
        <v>43480</v>
      </c>
      <c r="B713" s="3">
        <f>'Raw data'!B713</f>
        <v>72.873400000000004</v>
      </c>
      <c r="C713" s="3">
        <f t="shared" si="44"/>
        <v>1.2223975393284696E-2</v>
      </c>
      <c r="D713" s="3">
        <f>'Raw data'!C713</f>
        <v>91.9</v>
      </c>
      <c r="E713" s="3">
        <f t="shared" si="45"/>
        <v>6.3512921594394717E-3</v>
      </c>
      <c r="F713" s="3">
        <f>'Raw data'!D713</f>
        <v>41.94</v>
      </c>
      <c r="G713" s="3">
        <f t="shared" si="46"/>
        <v>-2.1465235650956642E-2</v>
      </c>
      <c r="H713" s="62">
        <f>'Raw data'!E713</f>
        <v>1455.47630413364</v>
      </c>
      <c r="I713" s="67">
        <f t="shared" si="47"/>
        <v>-1.8202387303778416E-3</v>
      </c>
    </row>
    <row r="714" spans="1:9" x14ac:dyDescent="0.3">
      <c r="A714" s="101">
        <v>43481</v>
      </c>
      <c r="B714" s="3">
        <f>'Raw data'!B714</f>
        <v>74.197749999999999</v>
      </c>
      <c r="C714" s="3">
        <f t="shared" si="44"/>
        <v>1.8173297801392489E-2</v>
      </c>
      <c r="D714" s="3">
        <f>'Raw data'!C714</f>
        <v>94.04</v>
      </c>
      <c r="E714" s="3">
        <f t="shared" si="45"/>
        <v>2.3286180631120788E-2</v>
      </c>
      <c r="F714" s="3">
        <f>'Raw data'!D714</f>
        <v>41.64</v>
      </c>
      <c r="G714" s="3">
        <f t="shared" si="46"/>
        <v>-7.1530758226036519E-3</v>
      </c>
      <c r="H714" s="62">
        <f>'Raw data'!E714</f>
        <v>1468.85207766398</v>
      </c>
      <c r="I714" s="67">
        <f t="shared" si="47"/>
        <v>9.1899631016678085E-3</v>
      </c>
    </row>
    <row r="715" spans="1:9" x14ac:dyDescent="0.3">
      <c r="A715" s="101">
        <v>43482</v>
      </c>
      <c r="B715" s="3">
        <f>'Raw data'!B715</f>
        <v>75.257230000000007</v>
      </c>
      <c r="C715" s="3">
        <f t="shared" si="44"/>
        <v>1.4279139192226283E-2</v>
      </c>
      <c r="D715" s="3">
        <f>'Raw data'!C715</f>
        <v>95.86</v>
      </c>
      <c r="E715" s="3">
        <f t="shared" si="45"/>
        <v>1.9353466609953136E-2</v>
      </c>
      <c r="F715" s="3">
        <f>'Raw data'!D715</f>
        <v>41.58</v>
      </c>
      <c r="G715" s="3">
        <f t="shared" si="46"/>
        <v>-1.4409221902017837E-3</v>
      </c>
      <c r="H715" s="62">
        <f>'Raw data'!E715</f>
        <v>1473.89392091022</v>
      </c>
      <c r="I715" s="67">
        <f t="shared" si="47"/>
        <v>3.4325057797912365E-3</v>
      </c>
    </row>
    <row r="716" spans="1:9" x14ac:dyDescent="0.3">
      <c r="A716" s="101">
        <v>43483</v>
      </c>
      <c r="B716" s="3">
        <f>'Raw data'!B716</f>
        <v>75.231605999999999</v>
      </c>
      <c r="C716" s="3">
        <f t="shared" si="44"/>
        <v>-3.4048555866336878E-4</v>
      </c>
      <c r="D716" s="3">
        <f>'Raw data'!C716</f>
        <v>95.18</v>
      </c>
      <c r="E716" s="3">
        <f t="shared" si="45"/>
        <v>-7.0936782808261279E-3</v>
      </c>
      <c r="F716" s="3">
        <f>'Raw data'!D716</f>
        <v>39.659999999999997</v>
      </c>
      <c r="G716" s="3">
        <f t="shared" si="46"/>
        <v>-4.6176046176046218E-2</v>
      </c>
      <c r="H716" s="62">
        <f>'Raw data'!E716</f>
        <v>1499.7855267221</v>
      </c>
      <c r="I716" s="67">
        <f t="shared" si="47"/>
        <v>1.7566804126507539E-2</v>
      </c>
    </row>
    <row r="717" spans="1:9" x14ac:dyDescent="0.3">
      <c r="A717" s="101">
        <v>43486</v>
      </c>
      <c r="B717" s="3">
        <f>'Raw data'!B717</f>
        <v>74.770219999999995</v>
      </c>
      <c r="C717" s="3">
        <f t="shared" si="44"/>
        <v>-6.1328745261666293E-3</v>
      </c>
      <c r="D717" s="3">
        <f>'Raw data'!C717</f>
        <v>93.42</v>
      </c>
      <c r="E717" s="3">
        <f t="shared" si="45"/>
        <v>-1.8491279680605221E-2</v>
      </c>
      <c r="F717" s="3">
        <f>'Raw data'!D717</f>
        <v>37.659999999999997</v>
      </c>
      <c r="G717" s="3">
        <f t="shared" si="46"/>
        <v>-5.0428643469490678E-2</v>
      </c>
      <c r="H717" s="62">
        <f>'Raw data'!E717</f>
        <v>1493.75781776191</v>
      </c>
      <c r="I717" s="67">
        <f t="shared" si="47"/>
        <v>-4.019047292291216E-3</v>
      </c>
    </row>
    <row r="718" spans="1:9" x14ac:dyDescent="0.3">
      <c r="A718" s="101">
        <v>43487</v>
      </c>
      <c r="B718" s="3">
        <f>'Raw data'!B718</f>
        <v>72.446200000000005</v>
      </c>
      <c r="C718" s="3">
        <f t="shared" si="44"/>
        <v>-3.1082160785403472E-2</v>
      </c>
      <c r="D718" s="3">
        <f>'Raw data'!C718</f>
        <v>91.9</v>
      </c>
      <c r="E718" s="3">
        <f t="shared" si="45"/>
        <v>-1.6270605865981544E-2</v>
      </c>
      <c r="F718" s="3">
        <f>'Raw data'!D718</f>
        <v>37</v>
      </c>
      <c r="G718" s="3">
        <f t="shared" si="46"/>
        <v>-1.7525225703664278E-2</v>
      </c>
      <c r="H718" s="62">
        <f>'Raw data'!E718</f>
        <v>1486.3247504107601</v>
      </c>
      <c r="I718" s="67">
        <f t="shared" si="47"/>
        <v>-4.9760859911594357E-3</v>
      </c>
    </row>
    <row r="719" spans="1:9" x14ac:dyDescent="0.3">
      <c r="A719" s="101">
        <v>43488</v>
      </c>
      <c r="B719" s="3">
        <f>'Raw data'!B719</f>
        <v>71.907910000000001</v>
      </c>
      <c r="C719" s="3">
        <f t="shared" si="44"/>
        <v>-7.4302033785071326E-3</v>
      </c>
      <c r="D719" s="3">
        <f>'Raw data'!C719</f>
        <v>91.42</v>
      </c>
      <c r="E719" s="3">
        <f t="shared" si="45"/>
        <v>-5.2230685527747981E-3</v>
      </c>
      <c r="F719" s="3">
        <f>'Raw data'!D719</f>
        <v>36.82</v>
      </c>
      <c r="G719" s="3">
        <f t="shared" si="46"/>
        <v>-4.8648648648648568E-3</v>
      </c>
      <c r="H719" s="62">
        <f>'Raw data'!E719</f>
        <v>1478.71795814654</v>
      </c>
      <c r="I719" s="67">
        <f t="shared" si="47"/>
        <v>-5.117853458416719E-3</v>
      </c>
    </row>
    <row r="720" spans="1:9" x14ac:dyDescent="0.3">
      <c r="A720" s="101">
        <v>43489</v>
      </c>
      <c r="B720" s="3">
        <f>'Raw data'!B720</f>
        <v>72.779420000000002</v>
      </c>
      <c r="C720" s="3">
        <f t="shared" si="44"/>
        <v>1.2119807125530428E-2</v>
      </c>
      <c r="D720" s="3">
        <f>'Raw data'!C720</f>
        <v>92.62</v>
      </c>
      <c r="E720" s="3">
        <f t="shared" si="45"/>
        <v>1.3126230584117292E-2</v>
      </c>
      <c r="F720" s="3">
        <f>'Raw data'!D720</f>
        <v>36.5</v>
      </c>
      <c r="G720" s="3">
        <f t="shared" si="46"/>
        <v>-8.6909288430201057E-3</v>
      </c>
      <c r="H720" s="62">
        <f>'Raw data'!E720</f>
        <v>1488.40284032097</v>
      </c>
      <c r="I720" s="67">
        <f t="shared" si="47"/>
        <v>6.5495127864472671E-3</v>
      </c>
    </row>
    <row r="721" spans="1:9" x14ac:dyDescent="0.3">
      <c r="A721" s="101">
        <v>43490</v>
      </c>
      <c r="B721" s="3">
        <f>'Raw data'!B721</f>
        <v>72.591446000000005</v>
      </c>
      <c r="C721" s="3">
        <f t="shared" si="44"/>
        <v>-2.5827905745882144E-3</v>
      </c>
      <c r="D721" s="3">
        <f>'Raw data'!C721</f>
        <v>92.48</v>
      </c>
      <c r="E721" s="3">
        <f t="shared" si="45"/>
        <v>-1.5115525804361969E-3</v>
      </c>
      <c r="F721" s="3">
        <f>'Raw data'!D721</f>
        <v>36.14</v>
      </c>
      <c r="G721" s="3">
        <f t="shared" si="46"/>
        <v>-9.8630136986301211E-3</v>
      </c>
      <c r="H721" s="62">
        <f>'Raw data'!E721</f>
        <v>1501.1207863618999</v>
      </c>
      <c r="I721" s="67">
        <f t="shared" si="47"/>
        <v>8.5446934770612125E-3</v>
      </c>
    </row>
    <row r="722" spans="1:9" x14ac:dyDescent="0.3">
      <c r="A722" s="101">
        <v>43493</v>
      </c>
      <c r="B722" s="3">
        <f>'Raw data'!B722</f>
        <v>73.531300000000002</v>
      </c>
      <c r="C722" s="3">
        <f t="shared" si="44"/>
        <v>1.2947172866621183E-2</v>
      </c>
      <c r="D722" s="3">
        <f>'Raw data'!C722</f>
        <v>93.94</v>
      </c>
      <c r="E722" s="3">
        <f t="shared" si="45"/>
        <v>1.5787197231833843E-2</v>
      </c>
      <c r="F722" s="3">
        <f>'Raw data'!D722</f>
        <v>36.14</v>
      </c>
      <c r="G722" s="3">
        <f t="shared" si="46"/>
        <v>0</v>
      </c>
      <c r="H722" s="62">
        <f>'Raw data'!E722</f>
        <v>1491.0112182343701</v>
      </c>
      <c r="I722" s="67">
        <f t="shared" si="47"/>
        <v>-6.7346799933610422E-3</v>
      </c>
    </row>
    <row r="723" spans="1:9" x14ac:dyDescent="0.3">
      <c r="A723" s="101">
        <v>43494</v>
      </c>
      <c r="B723" s="3">
        <f>'Raw data'!B723</f>
        <v>72.711070000000007</v>
      </c>
      <c r="C723" s="3">
        <f t="shared" si="44"/>
        <v>-1.1154841543669093E-2</v>
      </c>
      <c r="D723" s="3">
        <f>'Raw data'!C723</f>
        <v>94.3</v>
      </c>
      <c r="E723" s="3">
        <f t="shared" si="45"/>
        <v>3.8322333404300557E-3</v>
      </c>
      <c r="F723" s="3">
        <f>'Raw data'!D723</f>
        <v>36.04</v>
      </c>
      <c r="G723" s="3">
        <f t="shared" si="46"/>
        <v>-2.7670171555064034E-3</v>
      </c>
      <c r="H723" s="62">
        <f>'Raw data'!E723</f>
        <v>1502.71908265415</v>
      </c>
      <c r="I723" s="67">
        <f t="shared" si="47"/>
        <v>7.8522980086254707E-3</v>
      </c>
    </row>
    <row r="724" spans="1:9" x14ac:dyDescent="0.3">
      <c r="A724" s="101">
        <v>43495</v>
      </c>
      <c r="B724" s="3">
        <f>'Raw data'!B724</f>
        <v>73.326250000000002</v>
      </c>
      <c r="C724" s="3">
        <f t="shared" si="44"/>
        <v>8.4606099181320695E-3</v>
      </c>
      <c r="D724" s="3">
        <f>'Raw data'!C724</f>
        <v>94.66</v>
      </c>
      <c r="E724" s="3">
        <f t="shared" si="45"/>
        <v>3.8176033934252326E-3</v>
      </c>
      <c r="F724" s="3">
        <f>'Raw data'!D724</f>
        <v>36.799999999999997</v>
      </c>
      <c r="G724" s="3">
        <f t="shared" si="46"/>
        <v>2.1087680355160877E-2</v>
      </c>
      <c r="H724" s="62">
        <f>'Raw data'!E724</f>
        <v>1509.4956569497899</v>
      </c>
      <c r="I724" s="67">
        <f t="shared" si="47"/>
        <v>4.5095416527691093E-3</v>
      </c>
    </row>
    <row r="725" spans="1:9" x14ac:dyDescent="0.3">
      <c r="A725" s="101">
        <v>43496</v>
      </c>
      <c r="B725" s="3">
        <f>'Raw data'!B725</f>
        <v>71.198746</v>
      </c>
      <c r="C725" s="3">
        <f t="shared" si="44"/>
        <v>-2.9014220691771387E-2</v>
      </c>
      <c r="D725" s="3">
        <f>'Raw data'!C725</f>
        <v>92.82</v>
      </c>
      <c r="E725" s="3">
        <f t="shared" si="45"/>
        <v>-1.9437988590745865E-2</v>
      </c>
      <c r="F725" s="3">
        <f>'Raw data'!D725</f>
        <v>35.979999999999997</v>
      </c>
      <c r="G725" s="3">
        <f t="shared" si="46"/>
        <v>-2.2282608695652184E-2</v>
      </c>
      <c r="H725" s="62">
        <f>'Raw data'!E725</f>
        <v>1515.42332070419</v>
      </c>
      <c r="I725" s="67">
        <f t="shared" si="47"/>
        <v>3.926916733485687E-3</v>
      </c>
    </row>
    <row r="726" spans="1:9" x14ac:dyDescent="0.3">
      <c r="A726" s="101">
        <v>43497</v>
      </c>
      <c r="B726" s="3">
        <f>'Raw data'!B726</f>
        <v>72.070250000000001</v>
      </c>
      <c r="C726" s="3">
        <f t="shared" si="44"/>
        <v>1.2240440302136805E-2</v>
      </c>
      <c r="D726" s="3">
        <f>'Raw data'!C726</f>
        <v>93.62</v>
      </c>
      <c r="E726" s="3">
        <f t="shared" si="45"/>
        <v>8.6188321482440367E-3</v>
      </c>
      <c r="F726" s="3">
        <f>'Raw data'!D726</f>
        <v>36</v>
      </c>
      <c r="G726" s="3">
        <f t="shared" si="46"/>
        <v>5.5586436909402801E-4</v>
      </c>
      <c r="H726" s="62">
        <f>'Raw data'!E726</f>
        <v>1525.6945398534001</v>
      </c>
      <c r="I726" s="67">
        <f t="shared" si="47"/>
        <v>6.7777887596696292E-3</v>
      </c>
    </row>
    <row r="727" spans="1:9" x14ac:dyDescent="0.3">
      <c r="A727" s="101">
        <v>43500</v>
      </c>
      <c r="B727" s="3">
        <f>'Raw data'!B727</f>
        <v>75.077809999999999</v>
      </c>
      <c r="C727" s="3">
        <f t="shared" si="44"/>
        <v>4.1730950010579929E-2</v>
      </c>
      <c r="D727" s="3">
        <f>'Raw data'!C727</f>
        <v>96.36</v>
      </c>
      <c r="E727" s="3">
        <f t="shared" si="45"/>
        <v>2.9267250587481253E-2</v>
      </c>
      <c r="F727" s="3">
        <f>'Raw data'!D727</f>
        <v>36.32</v>
      </c>
      <c r="G727" s="3">
        <f t="shared" si="46"/>
        <v>8.8888888888888976E-3</v>
      </c>
      <c r="H727" s="62">
        <f>'Raw data'!E727</f>
        <v>1527.1865961297999</v>
      </c>
      <c r="I727" s="67">
        <f t="shared" si="47"/>
        <v>9.7795216370321117E-4</v>
      </c>
    </row>
    <row r="728" spans="1:9" x14ac:dyDescent="0.3">
      <c r="A728" s="101">
        <v>43501</v>
      </c>
      <c r="B728" s="3">
        <f>'Raw data'!B728</f>
        <v>75.385400000000004</v>
      </c>
      <c r="C728" s="3">
        <f t="shared" si="44"/>
        <v>4.0969495514054646E-3</v>
      </c>
      <c r="D728" s="3">
        <f>'Raw data'!C728</f>
        <v>97.5</v>
      </c>
      <c r="E728" s="3">
        <f t="shared" si="45"/>
        <v>1.1830635118306357E-2</v>
      </c>
      <c r="F728" s="3">
        <f>'Raw data'!D728</f>
        <v>36.4</v>
      </c>
      <c r="G728" s="3">
        <f t="shared" si="46"/>
        <v>2.2026431718061203E-3</v>
      </c>
      <c r="H728" s="62">
        <f>'Raw data'!E728</f>
        <v>1542.49202423255</v>
      </c>
      <c r="I728" s="67">
        <f t="shared" si="47"/>
        <v>1.0021976451035591E-2</v>
      </c>
    </row>
    <row r="729" spans="1:9" x14ac:dyDescent="0.3">
      <c r="A729" s="101">
        <v>43502</v>
      </c>
      <c r="B729" s="3">
        <f>'Raw data'!B729</f>
        <v>70.489580000000004</v>
      </c>
      <c r="C729" s="3">
        <f t="shared" si="44"/>
        <v>-6.4943875073953314E-2</v>
      </c>
      <c r="D729" s="3">
        <f>'Raw data'!C729</f>
        <v>98</v>
      </c>
      <c r="E729" s="3">
        <f t="shared" si="45"/>
        <v>5.1282051282051282E-3</v>
      </c>
      <c r="F729" s="3">
        <f>'Raw data'!D729</f>
        <v>36.659999999999997</v>
      </c>
      <c r="G729" s="3">
        <f t="shared" si="46"/>
        <v>7.1428571428570889E-3</v>
      </c>
      <c r="H729" s="62">
        <f>'Raw data'!E729</f>
        <v>1551.1503770761101</v>
      </c>
      <c r="I729" s="67">
        <f t="shared" si="47"/>
        <v>5.6132237363548075E-3</v>
      </c>
    </row>
    <row r="730" spans="1:9" x14ac:dyDescent="0.3">
      <c r="A730" s="101">
        <v>43503</v>
      </c>
      <c r="B730" s="3">
        <f>'Raw data'!B730</f>
        <v>70.865523999999994</v>
      </c>
      <c r="C730" s="3">
        <f t="shared" si="44"/>
        <v>5.333327280429105E-3</v>
      </c>
      <c r="D730" s="3">
        <f>'Raw data'!C730</f>
        <v>97.06</v>
      </c>
      <c r="E730" s="3">
        <f t="shared" si="45"/>
        <v>-9.5918367346938538E-3</v>
      </c>
      <c r="F730" s="3">
        <f>'Raw data'!D730</f>
        <v>36.5</v>
      </c>
      <c r="G730" s="3">
        <f t="shared" si="46"/>
        <v>-4.3644298963446976E-3</v>
      </c>
      <c r="H730" s="62">
        <f>'Raw data'!E730</f>
        <v>1529.2751227316501</v>
      </c>
      <c r="I730" s="67">
        <f t="shared" si="47"/>
        <v>-1.410260066834685E-2</v>
      </c>
    </row>
    <row r="731" spans="1:9" x14ac:dyDescent="0.3">
      <c r="A731" s="101">
        <v>43504</v>
      </c>
      <c r="B731" s="3">
        <f>'Raw data'!B731</f>
        <v>70.301599999999993</v>
      </c>
      <c r="C731" s="3">
        <f t="shared" si="44"/>
        <v>-7.957663588291539E-3</v>
      </c>
      <c r="D731" s="3">
        <f>'Raw data'!C731</f>
        <v>98.2</v>
      </c>
      <c r="E731" s="3">
        <f t="shared" si="45"/>
        <v>1.1745312178034211E-2</v>
      </c>
      <c r="F731" s="3">
        <f>'Raw data'!D731</f>
        <v>36.24</v>
      </c>
      <c r="G731" s="3">
        <f t="shared" si="46"/>
        <v>-7.1232876712328218E-3</v>
      </c>
      <c r="H731" s="62">
        <f>'Raw data'!E731</f>
        <v>1527.1671588989</v>
      </c>
      <c r="I731" s="67">
        <f t="shared" si="47"/>
        <v>-1.3784071952892135E-3</v>
      </c>
    </row>
    <row r="732" spans="1:9" x14ac:dyDescent="0.3">
      <c r="A732" s="101">
        <v>43507</v>
      </c>
      <c r="B732" s="3">
        <f>'Raw data'!B732</f>
        <v>67.815253999999996</v>
      </c>
      <c r="C732" s="3">
        <f t="shared" si="44"/>
        <v>-3.5366847980700264E-2</v>
      </c>
      <c r="D732" s="3">
        <f>'Raw data'!C732</f>
        <v>98.16</v>
      </c>
      <c r="E732" s="3">
        <f t="shared" si="45"/>
        <v>-4.0733197556014512E-4</v>
      </c>
      <c r="F732" s="3">
        <f>'Raw data'!D732</f>
        <v>36.18</v>
      </c>
      <c r="G732" s="3">
        <f t="shared" si="46"/>
        <v>-1.6556291390729103E-3</v>
      </c>
      <c r="H732" s="62">
        <f>'Raw data'!E732</f>
        <v>1542.3267135046201</v>
      </c>
      <c r="I732" s="67">
        <f t="shared" si="47"/>
        <v>9.926584995875825E-3</v>
      </c>
    </row>
    <row r="733" spans="1:9" x14ac:dyDescent="0.3">
      <c r="A733" s="101">
        <v>43508</v>
      </c>
      <c r="B733" s="3">
        <f>'Raw data'!B733</f>
        <v>66.678870000000003</v>
      </c>
      <c r="C733" s="3">
        <f t="shared" si="44"/>
        <v>-1.6757055868285808E-2</v>
      </c>
      <c r="D733" s="3">
        <f>'Raw data'!C733</f>
        <v>95</v>
      </c>
      <c r="E733" s="3">
        <f t="shared" si="45"/>
        <v>-3.2192339038304776E-2</v>
      </c>
      <c r="F733" s="3">
        <f>'Raw data'!D733</f>
        <v>35.1</v>
      </c>
      <c r="G733" s="3">
        <f t="shared" si="46"/>
        <v>-2.9850746268656671E-2</v>
      </c>
      <c r="H733" s="62">
        <f>'Raw data'!E733</f>
        <v>1549.4106827360899</v>
      </c>
      <c r="I733" s="67">
        <f t="shared" si="47"/>
        <v>4.593040611591933E-3</v>
      </c>
    </row>
    <row r="734" spans="1:9" x14ac:dyDescent="0.3">
      <c r="A734" s="101">
        <v>43509</v>
      </c>
      <c r="B734" s="3">
        <f>'Raw data'!B734</f>
        <v>68.780739999999994</v>
      </c>
      <c r="C734" s="3">
        <f t="shared" si="44"/>
        <v>3.1522279846673933E-2</v>
      </c>
      <c r="D734" s="3">
        <f>'Raw data'!C734</f>
        <v>102.15</v>
      </c>
      <c r="E734" s="3">
        <f t="shared" si="45"/>
        <v>7.5263157894736907E-2</v>
      </c>
      <c r="F734" s="3">
        <f>'Raw data'!D734</f>
        <v>34.56</v>
      </c>
      <c r="G734" s="3">
        <f t="shared" si="46"/>
        <v>-1.5384615384615359E-2</v>
      </c>
      <c r="H734" s="62">
        <f>'Raw data'!E734</f>
        <v>1558.5791148637099</v>
      </c>
      <c r="I734" s="67">
        <f t="shared" si="47"/>
        <v>5.9173673124736422E-3</v>
      </c>
    </row>
    <row r="735" spans="1:9" x14ac:dyDescent="0.3">
      <c r="A735" s="101">
        <v>43510</v>
      </c>
      <c r="B735" s="3">
        <f>'Raw data'!B735</f>
        <v>66.678870000000003</v>
      </c>
      <c r="C735" s="3">
        <f t="shared" si="44"/>
        <v>-3.0558990787246419E-2</v>
      </c>
      <c r="D735" s="3">
        <f>'Raw data'!C735</f>
        <v>101.6</v>
      </c>
      <c r="E735" s="3">
        <f t="shared" si="45"/>
        <v>-5.3842388644151865E-3</v>
      </c>
      <c r="F735" s="3">
        <f>'Raw data'!D735</f>
        <v>34.659999999999997</v>
      </c>
      <c r="G735" s="3">
        <f t="shared" si="46"/>
        <v>2.893518518518354E-3</v>
      </c>
      <c r="H735" s="62">
        <f>'Raw data'!E735</f>
        <v>1562.3639032819001</v>
      </c>
      <c r="I735" s="67">
        <f t="shared" si="47"/>
        <v>2.428358228399017E-3</v>
      </c>
    </row>
    <row r="736" spans="1:9" x14ac:dyDescent="0.3">
      <c r="A736" s="101">
        <v>43511</v>
      </c>
      <c r="B736" s="3">
        <f>'Raw data'!B736</f>
        <v>64.124160000000003</v>
      </c>
      <c r="C736" s="3">
        <f t="shared" si="44"/>
        <v>-3.8313636688804116E-2</v>
      </c>
      <c r="D736" s="3">
        <f>'Raw data'!C736</f>
        <v>100.55</v>
      </c>
      <c r="E736" s="3">
        <f t="shared" si="45"/>
        <v>-1.0334645669291312E-2</v>
      </c>
      <c r="F736" s="3">
        <f>'Raw data'!D736</f>
        <v>33.799999999999997</v>
      </c>
      <c r="G736" s="3">
        <f t="shared" si="46"/>
        <v>-2.4812463935372172E-2</v>
      </c>
      <c r="H736" s="62">
        <f>'Raw data'!E736</f>
        <v>1583.8213592736699</v>
      </c>
      <c r="I736" s="67">
        <f t="shared" si="47"/>
        <v>1.3733968089442118E-2</v>
      </c>
    </row>
    <row r="737" spans="1:9" x14ac:dyDescent="0.3">
      <c r="A737" s="101">
        <v>43514</v>
      </c>
      <c r="B737" s="3">
        <f>'Raw data'!B737</f>
        <v>64.935860000000005</v>
      </c>
      <c r="C737" s="3">
        <f t="shared" si="44"/>
        <v>1.265825548436037E-2</v>
      </c>
      <c r="D737" s="3">
        <f>'Raw data'!C737</f>
        <v>97.16</v>
      </c>
      <c r="E737" s="3">
        <f t="shared" si="45"/>
        <v>-3.3714569865738446E-2</v>
      </c>
      <c r="F737" s="3">
        <f>'Raw data'!D737</f>
        <v>35.18</v>
      </c>
      <c r="G737" s="3">
        <f t="shared" si="46"/>
        <v>4.0828402366863983E-2</v>
      </c>
      <c r="H737" s="62">
        <f>'Raw data'!E737</f>
        <v>1583.8569692943699</v>
      </c>
      <c r="I737" s="67">
        <f t="shared" si="47"/>
        <v>2.2483609336052855E-5</v>
      </c>
    </row>
    <row r="738" spans="1:9" x14ac:dyDescent="0.3">
      <c r="A738" s="101">
        <v>43515</v>
      </c>
      <c r="B738" s="3">
        <f>'Raw data'!B738</f>
        <v>61.774500000000003</v>
      </c>
      <c r="C738" s="3">
        <f t="shared" si="44"/>
        <v>-4.8684347908844232E-2</v>
      </c>
      <c r="D738" s="3">
        <f>'Raw data'!C738</f>
        <v>97.52</v>
      </c>
      <c r="E738" s="3">
        <f t="shared" si="45"/>
        <v>3.7052284890901547E-3</v>
      </c>
      <c r="F738" s="3">
        <f>'Raw data'!D738</f>
        <v>36.1</v>
      </c>
      <c r="G738" s="3">
        <f t="shared" si="46"/>
        <v>2.6151222285389474E-2</v>
      </c>
      <c r="H738" s="62">
        <f>'Raw data'!E738</f>
        <v>1587.22137704273</v>
      </c>
      <c r="I738" s="67">
        <f t="shared" si="47"/>
        <v>2.124186598654106E-3</v>
      </c>
    </row>
    <row r="739" spans="1:9" x14ac:dyDescent="0.3">
      <c r="A739" s="101">
        <v>43516</v>
      </c>
      <c r="B739" s="3">
        <f>'Raw data'!B739</f>
        <v>62.415317999999999</v>
      </c>
      <c r="C739" s="3">
        <f t="shared" si="44"/>
        <v>1.0373503630138583E-2</v>
      </c>
      <c r="D739" s="3">
        <f>'Raw data'!C739</f>
        <v>101.05</v>
      </c>
      <c r="E739" s="3">
        <f t="shared" si="45"/>
        <v>3.6197703035274829E-2</v>
      </c>
      <c r="F739" s="3">
        <f>'Raw data'!D739</f>
        <v>34.46</v>
      </c>
      <c r="G739" s="3">
        <f t="shared" si="46"/>
        <v>-4.5429362880886441E-2</v>
      </c>
      <c r="H739" s="62">
        <f>'Raw data'!E739</f>
        <v>1588.60785716955</v>
      </c>
      <c r="I739" s="67">
        <f t="shared" si="47"/>
        <v>8.7352662134838107E-4</v>
      </c>
    </row>
    <row r="740" spans="1:9" x14ac:dyDescent="0.3">
      <c r="A740" s="101">
        <v>43517</v>
      </c>
      <c r="B740" s="3">
        <f>'Raw data'!B740</f>
        <v>62.868155999999999</v>
      </c>
      <c r="C740" s="3">
        <f t="shared" si="44"/>
        <v>7.2552382093126538E-3</v>
      </c>
      <c r="D740" s="3">
        <f>'Raw data'!C740</f>
        <v>99.06</v>
      </c>
      <c r="E740" s="3">
        <f t="shared" si="45"/>
        <v>-1.9693221177634786E-2</v>
      </c>
      <c r="F740" s="3">
        <f>'Raw data'!D740</f>
        <v>32.94</v>
      </c>
      <c r="G740" s="3">
        <f t="shared" si="46"/>
        <v>-4.410911201392928E-2</v>
      </c>
      <c r="H740" s="62">
        <f>'Raw data'!E740</f>
        <v>1572.64876274996</v>
      </c>
      <c r="I740" s="67">
        <f t="shared" si="47"/>
        <v>-1.0045962159613491E-2</v>
      </c>
    </row>
    <row r="741" spans="1:9" x14ac:dyDescent="0.3">
      <c r="A741" s="101">
        <v>43518</v>
      </c>
      <c r="B741" s="3">
        <f>'Raw data'!B741</f>
        <v>64.081435999999997</v>
      </c>
      <c r="C741" s="3">
        <f t="shared" si="44"/>
        <v>1.9298800492891784E-2</v>
      </c>
      <c r="D741" s="3">
        <f>'Raw data'!C741</f>
        <v>99</v>
      </c>
      <c r="E741" s="3">
        <f t="shared" si="45"/>
        <v>-6.0569351907936882E-4</v>
      </c>
      <c r="F741" s="3">
        <f>'Raw data'!D741</f>
        <v>34.5</v>
      </c>
      <c r="G741" s="3">
        <f t="shared" si="46"/>
        <v>4.7358834244080217E-2</v>
      </c>
      <c r="H741" s="62">
        <f>'Raw data'!E741</f>
        <v>1588.82828831959</v>
      </c>
      <c r="I741" s="67">
        <f t="shared" si="47"/>
        <v>1.0288073187644372E-2</v>
      </c>
    </row>
    <row r="742" spans="1:9" x14ac:dyDescent="0.3">
      <c r="A742" s="101">
        <v>43521</v>
      </c>
      <c r="B742" s="3">
        <f>'Raw data'!B742</f>
        <v>63.244095000000002</v>
      </c>
      <c r="C742" s="3">
        <f t="shared" si="44"/>
        <v>-1.3066826405076113E-2</v>
      </c>
      <c r="D742" s="3">
        <f>'Raw data'!C742</f>
        <v>98.54</v>
      </c>
      <c r="E742" s="3">
        <f t="shared" si="45"/>
        <v>-4.6464646464645836E-3</v>
      </c>
      <c r="F742" s="3">
        <f>'Raw data'!D742</f>
        <v>34.340000000000003</v>
      </c>
      <c r="G742" s="3">
        <f t="shared" si="46"/>
        <v>-4.6376811594201909E-3</v>
      </c>
      <c r="H742" s="62">
        <f>'Raw data'!E742</f>
        <v>1586.55400246817</v>
      </c>
      <c r="I742" s="67">
        <f t="shared" si="47"/>
        <v>-1.431423312474752E-3</v>
      </c>
    </row>
    <row r="743" spans="1:9" x14ac:dyDescent="0.3">
      <c r="A743" s="101">
        <v>43522</v>
      </c>
      <c r="B743" s="3">
        <f>'Raw data'!B743</f>
        <v>65.183629999999994</v>
      </c>
      <c r="C743" s="3">
        <f t="shared" si="44"/>
        <v>3.066744808349289E-2</v>
      </c>
      <c r="D743" s="3">
        <f>'Raw data'!C743</f>
        <v>100.95</v>
      </c>
      <c r="E743" s="3">
        <f t="shared" si="45"/>
        <v>2.4457073269738141E-2</v>
      </c>
      <c r="F743" s="3">
        <f>'Raw data'!D743</f>
        <v>34.46</v>
      </c>
      <c r="G743" s="3">
        <f t="shared" si="46"/>
        <v>3.4944670937681254E-3</v>
      </c>
      <c r="H743" s="62">
        <f>'Raw data'!E743</f>
        <v>1583.95488608764</v>
      </c>
      <c r="I743" s="67">
        <f t="shared" si="47"/>
        <v>-1.6382148836324238E-3</v>
      </c>
    </row>
    <row r="744" spans="1:9" x14ac:dyDescent="0.3">
      <c r="A744" s="101">
        <v>43523</v>
      </c>
      <c r="B744" s="3">
        <f>'Raw data'!B744</f>
        <v>64.354849999999999</v>
      </c>
      <c r="C744" s="3">
        <f t="shared" si="44"/>
        <v>-1.2714541979328167E-2</v>
      </c>
      <c r="D744" s="3">
        <f>'Raw data'!C744</f>
        <v>99.02</v>
      </c>
      <c r="E744" s="3">
        <f t="shared" si="45"/>
        <v>-1.911837543338293E-2</v>
      </c>
      <c r="F744" s="3">
        <f>'Raw data'!D744</f>
        <v>33.880000000000003</v>
      </c>
      <c r="G744" s="3">
        <f t="shared" si="46"/>
        <v>-1.6831108531630827E-2</v>
      </c>
      <c r="H744" s="62">
        <f>'Raw data'!E744</f>
        <v>1576.5466385622799</v>
      </c>
      <c r="I744" s="67">
        <f t="shared" si="47"/>
        <v>-4.6770571500672408E-3</v>
      </c>
    </row>
    <row r="745" spans="1:9" x14ac:dyDescent="0.3">
      <c r="A745" s="101">
        <v>43524</v>
      </c>
      <c r="B745" s="3">
        <f>'Raw data'!B745</f>
        <v>63.389355000000002</v>
      </c>
      <c r="C745" s="3">
        <f t="shared" si="44"/>
        <v>-1.5002676565946423E-2</v>
      </c>
      <c r="D745" s="3">
        <f>'Raw data'!C745</f>
        <v>96.88</v>
      </c>
      <c r="E745" s="3">
        <f t="shared" si="45"/>
        <v>-2.1611795596849129E-2</v>
      </c>
      <c r="F745" s="3">
        <f>'Raw data'!D745</f>
        <v>33.4</v>
      </c>
      <c r="G745" s="3">
        <f t="shared" si="46"/>
        <v>-1.4167650531287011E-2</v>
      </c>
      <c r="H745" s="62">
        <f>'Raw data'!E745</f>
        <v>1572.68436687088</v>
      </c>
      <c r="I745" s="67">
        <f t="shared" si="47"/>
        <v>-2.4498302789964102E-3</v>
      </c>
    </row>
    <row r="746" spans="1:9" x14ac:dyDescent="0.3">
      <c r="A746" s="101">
        <v>43525</v>
      </c>
      <c r="B746" s="3">
        <f>'Raw data'!B746</f>
        <v>63.056130000000003</v>
      </c>
      <c r="C746" s="3">
        <f t="shared" si="44"/>
        <v>-5.2567974543990667E-3</v>
      </c>
      <c r="D746" s="3">
        <f>'Raw data'!C746</f>
        <v>98.02</v>
      </c>
      <c r="E746" s="3">
        <f t="shared" si="45"/>
        <v>1.1767134599504549E-2</v>
      </c>
      <c r="F746" s="3">
        <f>'Raw data'!D746</f>
        <v>34.44</v>
      </c>
      <c r="G746" s="3">
        <f t="shared" si="46"/>
        <v>3.113772455089818E-2</v>
      </c>
      <c r="H746" s="62">
        <f>'Raw data'!E746</f>
        <v>1580.2150455271201</v>
      </c>
      <c r="I746" s="67">
        <f t="shared" si="47"/>
        <v>4.7884234210476837E-3</v>
      </c>
    </row>
    <row r="747" spans="1:9" x14ac:dyDescent="0.3">
      <c r="A747" s="101">
        <v>43528</v>
      </c>
      <c r="B747" s="3">
        <f>'Raw data'!B747</f>
        <v>63.184296000000003</v>
      </c>
      <c r="C747" s="3">
        <f t="shared" si="44"/>
        <v>2.0325700292739219E-3</v>
      </c>
      <c r="D747" s="3">
        <f>'Raw data'!C747</f>
        <v>98.32</v>
      </c>
      <c r="E747" s="3">
        <f t="shared" si="45"/>
        <v>3.0605998775759761E-3</v>
      </c>
      <c r="F747" s="3">
        <f>'Raw data'!D747</f>
        <v>33.04</v>
      </c>
      <c r="G747" s="3">
        <f t="shared" si="46"/>
        <v>-4.0650406504065005E-2</v>
      </c>
      <c r="H747" s="62">
        <f>'Raw data'!E747</f>
        <v>1587.7883235525501</v>
      </c>
      <c r="I747" s="67">
        <f t="shared" si="47"/>
        <v>4.7925616496732847E-3</v>
      </c>
    </row>
    <row r="748" spans="1:9" x14ac:dyDescent="0.3">
      <c r="A748" s="101">
        <v>43529</v>
      </c>
      <c r="B748" s="3">
        <f>'Raw data'!B748</f>
        <v>64.277953999999994</v>
      </c>
      <c r="C748" s="3">
        <f t="shared" si="44"/>
        <v>1.7309016151734771E-2</v>
      </c>
      <c r="D748" s="3">
        <f>'Raw data'!C748</f>
        <v>98.4</v>
      </c>
      <c r="E748" s="3">
        <f t="shared" si="45"/>
        <v>8.1366965012217771E-4</v>
      </c>
      <c r="F748" s="3">
        <f>'Raw data'!D748</f>
        <v>32.659999999999997</v>
      </c>
      <c r="G748" s="3">
        <f t="shared" si="46"/>
        <v>-1.1501210653753105E-2</v>
      </c>
      <c r="H748" s="62">
        <f>'Raw data'!E748</f>
        <v>1587.9711347944501</v>
      </c>
      <c r="I748" s="67">
        <f t="shared" si="47"/>
        <v>1.151357767205396E-4</v>
      </c>
    </row>
    <row r="749" spans="1:9" x14ac:dyDescent="0.3">
      <c r="A749" s="101">
        <v>43530</v>
      </c>
      <c r="B749" s="3">
        <f>'Raw data'!B749</f>
        <v>66.003876000000005</v>
      </c>
      <c r="C749" s="3">
        <f t="shared" si="44"/>
        <v>2.6850916878903945E-2</v>
      </c>
      <c r="D749" s="3">
        <f>'Raw data'!C749</f>
        <v>98.68</v>
      </c>
      <c r="E749" s="3">
        <f t="shared" si="45"/>
        <v>2.8455284552845643E-3</v>
      </c>
      <c r="F749" s="3">
        <f>'Raw data'!D749</f>
        <v>32.4</v>
      </c>
      <c r="G749" s="3">
        <f t="shared" si="46"/>
        <v>-7.9608083282301911E-3</v>
      </c>
      <c r="H749" s="62">
        <f>'Raw data'!E749</f>
        <v>1572.62841193545</v>
      </c>
      <c r="I749" s="67">
        <f t="shared" si="47"/>
        <v>-9.6618398929437053E-3</v>
      </c>
    </row>
    <row r="750" spans="1:9" x14ac:dyDescent="0.3">
      <c r="A750" s="101">
        <v>43531</v>
      </c>
      <c r="B750" s="3">
        <f>'Raw data'!B750</f>
        <v>64.337760000000003</v>
      </c>
      <c r="C750" s="3">
        <f t="shared" si="44"/>
        <v>-2.5242699383290795E-2</v>
      </c>
      <c r="D750" s="3">
        <f>'Raw data'!C750</f>
        <v>96.26</v>
      </c>
      <c r="E750" s="3">
        <f t="shared" si="45"/>
        <v>-2.4523713011755183E-2</v>
      </c>
      <c r="F750" s="3">
        <f>'Raw data'!D750</f>
        <v>31.52</v>
      </c>
      <c r="G750" s="3">
        <f t="shared" si="46"/>
        <v>-2.7160493827160466E-2</v>
      </c>
      <c r="H750" s="62">
        <f>'Raw data'!E750</f>
        <v>1558.9112365117801</v>
      </c>
      <c r="I750" s="67">
        <f t="shared" si="47"/>
        <v>-8.7224517372085659E-3</v>
      </c>
    </row>
    <row r="751" spans="1:9" x14ac:dyDescent="0.3">
      <c r="A751" s="101">
        <v>43532</v>
      </c>
      <c r="B751" s="3">
        <f>'Raw data'!B751</f>
        <v>62.757075999999998</v>
      </c>
      <c r="C751" s="3">
        <f t="shared" si="44"/>
        <v>-2.4568527098239121E-2</v>
      </c>
      <c r="D751" s="3">
        <f>'Raw data'!C751</f>
        <v>92.8</v>
      </c>
      <c r="E751" s="3">
        <f t="shared" si="45"/>
        <v>-3.5944317473509325E-2</v>
      </c>
      <c r="F751" s="3">
        <f>'Raw data'!D751</f>
        <v>31.62</v>
      </c>
      <c r="G751" s="3">
        <f t="shared" si="46"/>
        <v>3.1725888324873547E-3</v>
      </c>
      <c r="H751" s="62">
        <f>'Raw data'!E751</f>
        <v>1558.6314272721399</v>
      </c>
      <c r="I751" s="67">
        <f t="shared" si="47"/>
        <v>-1.7949016793685158E-4</v>
      </c>
    </row>
    <row r="752" spans="1:9" x14ac:dyDescent="0.3">
      <c r="A752" s="101">
        <v>43535</v>
      </c>
      <c r="B752" s="3">
        <f>'Raw data'!B752</f>
        <v>62.714362999999999</v>
      </c>
      <c r="C752" s="3">
        <f t="shared" si="44"/>
        <v>-6.8060851018615198E-4</v>
      </c>
      <c r="D752" s="3">
        <f>'Raw data'!C752</f>
        <v>94.26</v>
      </c>
      <c r="E752" s="3">
        <f t="shared" si="45"/>
        <v>1.5732758620689742E-2</v>
      </c>
      <c r="F752" s="3">
        <f>'Raw data'!D752</f>
        <v>31.8</v>
      </c>
      <c r="G752" s="3">
        <f t="shared" si="46"/>
        <v>5.6925996204933499E-3</v>
      </c>
      <c r="H752" s="62">
        <f>'Raw data'!E752</f>
        <v>1569.92541353094</v>
      </c>
      <c r="I752" s="67">
        <f t="shared" si="47"/>
        <v>7.2460917065982405E-3</v>
      </c>
    </row>
    <row r="753" spans="1:9" x14ac:dyDescent="0.3">
      <c r="A753" s="101">
        <v>43536</v>
      </c>
      <c r="B753" s="3">
        <f>'Raw data'!B753</f>
        <v>62.321326999999997</v>
      </c>
      <c r="C753" s="3">
        <f t="shared" si="44"/>
        <v>-6.2670811150549706E-3</v>
      </c>
      <c r="D753" s="3">
        <f>'Raw data'!C753</f>
        <v>93.5</v>
      </c>
      <c r="E753" s="3">
        <f t="shared" si="45"/>
        <v>-8.062805007426321E-3</v>
      </c>
      <c r="F753" s="3">
        <f>'Raw data'!D753</f>
        <v>31.44</v>
      </c>
      <c r="G753" s="3">
        <f t="shared" si="46"/>
        <v>-1.1320754716981114E-2</v>
      </c>
      <c r="H753" s="62">
        <f>'Raw data'!E753</f>
        <v>1565.5580870214999</v>
      </c>
      <c r="I753" s="67">
        <f t="shared" si="47"/>
        <v>-2.7818687893060336E-3</v>
      </c>
    </row>
    <row r="754" spans="1:9" x14ac:dyDescent="0.3">
      <c r="A754" s="101">
        <v>43537</v>
      </c>
      <c r="B754" s="3">
        <f>'Raw data'!B754</f>
        <v>62.133353999999997</v>
      </c>
      <c r="C754" s="3">
        <f t="shared" si="44"/>
        <v>-3.0161905891381213E-3</v>
      </c>
      <c r="D754" s="3">
        <f>'Raw data'!C754</f>
        <v>92.94</v>
      </c>
      <c r="E754" s="3">
        <f t="shared" si="45"/>
        <v>-5.9893048128342487E-3</v>
      </c>
      <c r="F754" s="3">
        <f>'Raw data'!D754</f>
        <v>31.2</v>
      </c>
      <c r="G754" s="3">
        <f t="shared" si="46"/>
        <v>-7.633587786259605E-3</v>
      </c>
      <c r="H754" s="62">
        <f>'Raw data'!E754</f>
        <v>1572.79724651484</v>
      </c>
      <c r="I754" s="67">
        <f t="shared" si="47"/>
        <v>4.6240120717032989E-3</v>
      </c>
    </row>
    <row r="755" spans="1:9" x14ac:dyDescent="0.3">
      <c r="A755" s="101">
        <v>43538</v>
      </c>
      <c r="B755" s="3">
        <f>'Raw data'!B755</f>
        <v>62.372596999999999</v>
      </c>
      <c r="C755" s="3">
        <f t="shared" si="44"/>
        <v>3.8504761870734017E-3</v>
      </c>
      <c r="D755" s="3">
        <f>'Raw data'!C755</f>
        <v>93.02</v>
      </c>
      <c r="E755" s="3">
        <f t="shared" si="45"/>
        <v>8.6077038949858287E-4</v>
      </c>
      <c r="F755" s="3">
        <f>'Raw data'!D755</f>
        <v>30.74</v>
      </c>
      <c r="G755" s="3">
        <f t="shared" si="46"/>
        <v>-1.4743589743589771E-2</v>
      </c>
      <c r="H755" s="62">
        <f>'Raw data'!E755</f>
        <v>1590.76207458422</v>
      </c>
      <c r="I755" s="67">
        <f t="shared" si="47"/>
        <v>1.1422214852669831E-2</v>
      </c>
    </row>
    <row r="756" spans="1:9" x14ac:dyDescent="0.3">
      <c r="A756" s="101">
        <v>43539</v>
      </c>
      <c r="B756" s="3">
        <f>'Raw data'!B756</f>
        <v>62.671641999999999</v>
      </c>
      <c r="C756" s="3">
        <f t="shared" si="44"/>
        <v>4.7944933253300254E-3</v>
      </c>
      <c r="D756" s="3">
        <f>'Raw data'!C756</f>
        <v>93.06</v>
      </c>
      <c r="E756" s="3">
        <f t="shared" si="45"/>
        <v>4.3001505052683565E-4</v>
      </c>
      <c r="F756" s="3">
        <f>'Raw data'!D756</f>
        <v>31.34</v>
      </c>
      <c r="G756" s="3">
        <f t="shared" si="46"/>
        <v>1.9518542615484757E-2</v>
      </c>
      <c r="H756" s="62">
        <f>'Raw data'!E756</f>
        <v>1595.75865768007</v>
      </c>
      <c r="I756" s="67">
        <f t="shared" si="47"/>
        <v>3.1409996351314151E-3</v>
      </c>
    </row>
    <row r="757" spans="1:9" x14ac:dyDescent="0.3">
      <c r="A757" s="101">
        <v>43542</v>
      </c>
      <c r="B757" s="3">
        <f>'Raw data'!B757</f>
        <v>62.945053000000001</v>
      </c>
      <c r="C757" s="3">
        <f t="shared" si="44"/>
        <v>4.3625951271550048E-3</v>
      </c>
      <c r="D757" s="3">
        <f>'Raw data'!C757</f>
        <v>94.22</v>
      </c>
      <c r="E757" s="3">
        <f t="shared" si="45"/>
        <v>1.2465076294863492E-2</v>
      </c>
      <c r="F757" s="3">
        <f>'Raw data'!D757</f>
        <v>30.9</v>
      </c>
      <c r="G757" s="3">
        <f t="shared" si="46"/>
        <v>-1.4039566049776684E-2</v>
      </c>
      <c r="H757" s="62">
        <f>'Raw data'!E757</f>
        <v>1605.0130577115499</v>
      </c>
      <c r="I757" s="67">
        <f t="shared" si="47"/>
        <v>5.7993732241027338E-3</v>
      </c>
    </row>
    <row r="758" spans="1:9" x14ac:dyDescent="0.3">
      <c r="A758" s="101">
        <v>43543</v>
      </c>
      <c r="B758" s="3">
        <f>'Raw data'!B758</f>
        <v>64.337760000000003</v>
      </c>
      <c r="C758" s="3">
        <f t="shared" si="44"/>
        <v>2.212575784152571E-2</v>
      </c>
      <c r="D758" s="3">
        <f>'Raw data'!C758</f>
        <v>96.48</v>
      </c>
      <c r="E758" s="3">
        <f t="shared" si="45"/>
        <v>2.3986414773933401E-2</v>
      </c>
      <c r="F758" s="3">
        <f>'Raw data'!D758</f>
        <v>31.18</v>
      </c>
      <c r="G758" s="3">
        <f t="shared" si="46"/>
        <v>9.0614886731391966E-3</v>
      </c>
      <c r="H758" s="62">
        <f>'Raw data'!E758</f>
        <v>1615.1378161586299</v>
      </c>
      <c r="I758" s="67">
        <f t="shared" si="47"/>
        <v>6.308209393334179E-3</v>
      </c>
    </row>
    <row r="759" spans="1:9" x14ac:dyDescent="0.3">
      <c r="A759" s="101">
        <v>43544</v>
      </c>
      <c r="B759" s="3">
        <f>'Raw data'!B759</f>
        <v>62.346961999999998</v>
      </c>
      <c r="C759" s="3">
        <f t="shared" si="44"/>
        <v>-3.0942917502878638E-2</v>
      </c>
      <c r="D759" s="3">
        <f>'Raw data'!C759</f>
        <v>94.3</v>
      </c>
      <c r="E759" s="3">
        <f t="shared" si="45"/>
        <v>-2.2595356550580502E-2</v>
      </c>
      <c r="F759" s="3">
        <f>'Raw data'!D759</f>
        <v>30.8</v>
      </c>
      <c r="G759" s="3">
        <f t="shared" si="46"/>
        <v>-1.2187299550994195E-2</v>
      </c>
      <c r="H759" s="62">
        <f>'Raw data'!E759</f>
        <v>1605.98971592153</v>
      </c>
      <c r="I759" s="67">
        <f t="shared" si="47"/>
        <v>-5.6639750153688736E-3</v>
      </c>
    </row>
    <row r="760" spans="1:9" x14ac:dyDescent="0.3">
      <c r="A760" s="101">
        <v>43545</v>
      </c>
      <c r="B760" s="3">
        <f>'Raw data'!B760</f>
        <v>62.09919</v>
      </c>
      <c r="C760" s="3">
        <f t="shared" si="44"/>
        <v>-3.9740829713562891E-3</v>
      </c>
      <c r="D760" s="3">
        <f>'Raw data'!C760</f>
        <v>94.26</v>
      </c>
      <c r="E760" s="3">
        <f t="shared" si="45"/>
        <v>-4.2417815482494214E-4</v>
      </c>
      <c r="F760" s="3">
        <f>'Raw data'!D760</f>
        <v>30.16</v>
      </c>
      <c r="G760" s="3">
        <f t="shared" si="46"/>
        <v>-2.0779220779220797E-2</v>
      </c>
      <c r="H760" s="62">
        <f>'Raw data'!E760</f>
        <v>1605.0261850263601</v>
      </c>
      <c r="I760" s="67">
        <f t="shared" si="47"/>
        <v>-5.9996081271108427E-4</v>
      </c>
    </row>
    <row r="761" spans="1:9" x14ac:dyDescent="0.3">
      <c r="A761" s="101">
        <v>43546</v>
      </c>
      <c r="B761" s="3">
        <f>'Raw data'!B761</f>
        <v>61.364379999999997</v>
      </c>
      <c r="C761" s="3">
        <f t="shared" si="44"/>
        <v>-1.183284355238777E-2</v>
      </c>
      <c r="D761" s="3">
        <f>'Raw data'!C761</f>
        <v>93.4</v>
      </c>
      <c r="E761" s="3">
        <f t="shared" si="45"/>
        <v>-9.1237004031402436E-3</v>
      </c>
      <c r="F761" s="3">
        <f>'Raw data'!D761</f>
        <v>30.24</v>
      </c>
      <c r="G761" s="3">
        <f t="shared" si="46"/>
        <v>2.6525198938991477E-3</v>
      </c>
      <c r="H761" s="62">
        <f>'Raw data'!E761</f>
        <v>1576.8696047204901</v>
      </c>
      <c r="I761" s="67">
        <f t="shared" si="47"/>
        <v>-1.7542754484972802E-2</v>
      </c>
    </row>
    <row r="762" spans="1:9" x14ac:dyDescent="0.3">
      <c r="A762" s="101">
        <v>43549</v>
      </c>
      <c r="B762" s="3">
        <f>'Raw data'!B762</f>
        <v>61.552352999999997</v>
      </c>
      <c r="C762" s="3">
        <f t="shared" si="44"/>
        <v>3.063226581935636E-3</v>
      </c>
      <c r="D762" s="3">
        <f>'Raw data'!C762</f>
        <v>93.22</v>
      </c>
      <c r="E762" s="3">
        <f t="shared" si="45"/>
        <v>-1.9271948608137774E-3</v>
      </c>
      <c r="F762" s="3">
        <f>'Raw data'!D762</f>
        <v>29.6</v>
      </c>
      <c r="G762" s="3">
        <f t="shared" si="46"/>
        <v>-2.1164021164021066E-2</v>
      </c>
      <c r="H762" s="62">
        <f>'Raw data'!E762</f>
        <v>1573.6621209192599</v>
      </c>
      <c r="I762" s="67">
        <f t="shared" si="47"/>
        <v>-2.034083091987006E-3</v>
      </c>
    </row>
    <row r="763" spans="1:9" x14ac:dyDescent="0.3">
      <c r="A763" s="101">
        <v>43550</v>
      </c>
      <c r="B763" s="3">
        <f>'Raw data'!B763</f>
        <v>61.381466000000003</v>
      </c>
      <c r="C763" s="3">
        <f t="shared" si="44"/>
        <v>-2.7762870413742488E-3</v>
      </c>
      <c r="D763" s="3">
        <f>'Raw data'!C763</f>
        <v>92.5</v>
      </c>
      <c r="E763" s="3">
        <f t="shared" si="45"/>
        <v>-7.7236644496888962E-3</v>
      </c>
      <c r="F763" s="3">
        <f>'Raw data'!D763</f>
        <v>29.46</v>
      </c>
      <c r="G763" s="3">
        <f t="shared" si="46"/>
        <v>-4.7297297297297491E-3</v>
      </c>
      <c r="H763" s="62">
        <f>'Raw data'!E763</f>
        <v>1574.1609296276299</v>
      </c>
      <c r="I763" s="67">
        <f t="shared" si="47"/>
        <v>3.1697319376196574E-4</v>
      </c>
    </row>
    <row r="764" spans="1:9" x14ac:dyDescent="0.3">
      <c r="A764" s="101">
        <v>43551</v>
      </c>
      <c r="B764" s="3">
        <f>'Raw data'!B764</f>
        <v>60.621037000000001</v>
      </c>
      <c r="C764" s="3">
        <f t="shared" si="44"/>
        <v>-1.2388576708154901E-2</v>
      </c>
      <c r="D764" s="3">
        <f>'Raw data'!C764</f>
        <v>91.62</v>
      </c>
      <c r="E764" s="3">
        <f t="shared" si="45"/>
        <v>-9.5135135135134639E-3</v>
      </c>
      <c r="F764" s="3">
        <f>'Raw data'!D764</f>
        <v>29.16</v>
      </c>
      <c r="G764" s="3">
        <f t="shared" si="46"/>
        <v>-1.0183299389002061E-2</v>
      </c>
      <c r="H764" s="62">
        <f>'Raw data'!E764</f>
        <v>1565.84943345689</v>
      </c>
      <c r="I764" s="67">
        <f t="shared" si="47"/>
        <v>-5.2799532845133092E-3</v>
      </c>
    </row>
    <row r="765" spans="1:9" x14ac:dyDescent="0.3">
      <c r="A765" s="101">
        <v>43552</v>
      </c>
      <c r="B765" s="3">
        <f>'Raw data'!B765</f>
        <v>61.261845000000001</v>
      </c>
      <c r="C765" s="3">
        <f t="shared" si="44"/>
        <v>1.0570719864129012E-2</v>
      </c>
      <c r="D765" s="3">
        <f>'Raw data'!C765</f>
        <v>91.8</v>
      </c>
      <c r="E765" s="3">
        <f t="shared" si="45"/>
        <v>1.9646365422396049E-3</v>
      </c>
      <c r="F765" s="3">
        <f>'Raw data'!D765</f>
        <v>28.96</v>
      </c>
      <c r="G765" s="3">
        <f t="shared" si="46"/>
        <v>-6.8587105624142415E-3</v>
      </c>
      <c r="H765" s="62">
        <f>'Raw data'!E765</f>
        <v>1559.3153041676301</v>
      </c>
      <c r="I765" s="67">
        <f t="shared" si="47"/>
        <v>-4.1728975657861697E-3</v>
      </c>
    </row>
    <row r="766" spans="1:9" x14ac:dyDescent="0.3">
      <c r="A766" s="101">
        <v>43553</v>
      </c>
      <c r="B766" s="3">
        <f>'Raw data'!B766</f>
        <v>60.262183999999998</v>
      </c>
      <c r="C766" s="3">
        <f t="shared" si="44"/>
        <v>-1.6317840247873749E-2</v>
      </c>
      <c r="D766" s="3">
        <f>'Raw data'!C766</f>
        <v>93.1</v>
      </c>
      <c r="E766" s="3">
        <f t="shared" si="45"/>
        <v>1.4161220043572955E-2</v>
      </c>
      <c r="F766" s="3">
        <f>'Raw data'!D766</f>
        <v>28.98</v>
      </c>
      <c r="G766" s="3">
        <f t="shared" si="46"/>
        <v>6.9060773480661506E-4</v>
      </c>
      <c r="H766" s="62">
        <f>'Raw data'!E766</f>
        <v>1553.41919595131</v>
      </c>
      <c r="I766" s="67">
        <f t="shared" si="47"/>
        <v>-3.7812161533727876E-3</v>
      </c>
    </row>
    <row r="767" spans="1:9" x14ac:dyDescent="0.3">
      <c r="A767" s="101">
        <v>43556</v>
      </c>
      <c r="B767" s="3">
        <f>'Raw data'!B767</f>
        <v>61.518180000000001</v>
      </c>
      <c r="C767" s="3">
        <f t="shared" si="44"/>
        <v>2.0842191846216579E-2</v>
      </c>
      <c r="D767" s="3">
        <f>'Raw data'!C767</f>
        <v>95.58</v>
      </c>
      <c r="E767" s="3">
        <f t="shared" si="45"/>
        <v>2.6638023630504878E-2</v>
      </c>
      <c r="F767" s="3">
        <f>'Raw data'!D767</f>
        <v>29.22</v>
      </c>
      <c r="G767" s="3">
        <f t="shared" si="46"/>
        <v>8.2815734989647484E-3</v>
      </c>
      <c r="H767" s="62">
        <f>'Raw data'!E767</f>
        <v>1580.32606817433</v>
      </c>
      <c r="I767" s="67">
        <f t="shared" si="47"/>
        <v>1.7321063299042243E-2</v>
      </c>
    </row>
    <row r="768" spans="1:9" x14ac:dyDescent="0.3">
      <c r="A768" s="101">
        <v>43557</v>
      </c>
      <c r="B768" s="3">
        <f>'Raw data'!B768</f>
        <v>60.458702000000002</v>
      </c>
      <c r="C768" s="3">
        <f t="shared" si="44"/>
        <v>-1.7222193504424197E-2</v>
      </c>
      <c r="D768" s="3">
        <f>'Raw data'!C768</f>
        <v>95.2</v>
      </c>
      <c r="E768" s="3">
        <f t="shared" si="45"/>
        <v>-3.9757271395688999E-3</v>
      </c>
      <c r="F768" s="3">
        <f>'Raw data'!D768</f>
        <v>29</v>
      </c>
      <c r="G768" s="3">
        <f t="shared" si="46"/>
        <v>-7.5290896646132395E-3</v>
      </c>
      <c r="H768" s="62">
        <f>'Raw data'!E768</f>
        <v>1593.95305760159</v>
      </c>
      <c r="I768" s="67">
        <f t="shared" si="47"/>
        <v>8.6228973258680591E-3</v>
      </c>
    </row>
    <row r="769" spans="1:9" x14ac:dyDescent="0.3">
      <c r="A769" s="101">
        <v>43558</v>
      </c>
      <c r="B769" s="3">
        <f>'Raw data'!B769</f>
        <v>61.501089999999998</v>
      </c>
      <c r="C769" s="3">
        <f t="shared" si="44"/>
        <v>1.7241322845468886E-2</v>
      </c>
      <c r="D769" s="3">
        <f>'Raw data'!C769</f>
        <v>96.24</v>
      </c>
      <c r="E769" s="3">
        <f t="shared" si="45"/>
        <v>1.0924369747899076E-2</v>
      </c>
      <c r="F769" s="3">
        <f>'Raw data'!D769</f>
        <v>29.58</v>
      </c>
      <c r="G769" s="3">
        <f t="shared" si="46"/>
        <v>1.9999999999999941E-2</v>
      </c>
      <c r="H769" s="62">
        <f>'Raw data'!E769</f>
        <v>1622.3786390821599</v>
      </c>
      <c r="I769" s="67">
        <f t="shared" si="47"/>
        <v>1.7833386839723932E-2</v>
      </c>
    </row>
    <row r="770" spans="1:9" x14ac:dyDescent="0.3">
      <c r="A770" s="101">
        <v>43559</v>
      </c>
      <c r="B770" s="3">
        <f>'Raw data'!B770</f>
        <v>62.287163</v>
      </c>
      <c r="C770" s="3">
        <f t="shared" si="44"/>
        <v>1.2781448263762509E-2</v>
      </c>
      <c r="D770" s="3">
        <f>'Raw data'!C770</f>
        <v>97</v>
      </c>
      <c r="E770" s="3">
        <f t="shared" si="45"/>
        <v>7.896924355777277E-3</v>
      </c>
      <c r="F770" s="3">
        <f>'Raw data'!D770</f>
        <v>29.9</v>
      </c>
      <c r="G770" s="3">
        <f t="shared" si="46"/>
        <v>1.0818120351588922E-2</v>
      </c>
      <c r="H770" s="62">
        <f>'Raw data'!E770</f>
        <v>1616.24459534069</v>
      </c>
      <c r="I770" s="67">
        <f t="shared" si="47"/>
        <v>-3.7808952815972432E-3</v>
      </c>
    </row>
    <row r="771" spans="1:9" x14ac:dyDescent="0.3">
      <c r="A771" s="101">
        <v>43560</v>
      </c>
      <c r="B771" s="3">
        <f>'Raw data'!B771</f>
        <v>62.714362999999999</v>
      </c>
      <c r="C771" s="3">
        <f t="shared" si="44"/>
        <v>6.8585560719790547E-3</v>
      </c>
      <c r="D771" s="3">
        <f>'Raw data'!C771</f>
        <v>97.82</v>
      </c>
      <c r="E771" s="3">
        <f t="shared" si="45"/>
        <v>8.4536082474226098E-3</v>
      </c>
      <c r="F771" s="3">
        <f>'Raw data'!D771</f>
        <v>30.62</v>
      </c>
      <c r="G771" s="3">
        <f t="shared" si="46"/>
        <v>2.4080267558528511E-2</v>
      </c>
      <c r="H771" s="62">
        <f>'Raw data'!E771</f>
        <v>1622.26641184458</v>
      </c>
      <c r="I771" s="67">
        <f t="shared" si="47"/>
        <v>3.7258076662713769E-3</v>
      </c>
    </row>
    <row r="772" spans="1:9" x14ac:dyDescent="0.3">
      <c r="A772" s="101">
        <v>43563</v>
      </c>
      <c r="B772" s="3">
        <f>'Raw data'!B772</f>
        <v>62.577652</v>
      </c>
      <c r="C772" s="3">
        <f t="shared" ref="C772:C835" si="48">(B772-B771)/B771</f>
        <v>-2.1798993637230798E-3</v>
      </c>
      <c r="D772" s="3">
        <f>'Raw data'!C772</f>
        <v>95.84</v>
      </c>
      <c r="E772" s="3">
        <f t="shared" ref="E772:E835" si="49">(D772-D771)/D771</f>
        <v>-2.0241259456143836E-2</v>
      </c>
      <c r="F772" s="3">
        <f>'Raw data'!D772</f>
        <v>29.05</v>
      </c>
      <c r="G772" s="3">
        <f t="shared" ref="G772:G835" si="50">(F772-F771)/F771</f>
        <v>-5.1273677335075124E-2</v>
      </c>
      <c r="H772" s="62">
        <f>'Raw data'!E772</f>
        <v>1624.51754842371</v>
      </c>
      <c r="I772" s="67">
        <f t="shared" ref="I772:I835" si="51">(H772-H771)/H771</f>
        <v>1.3876491325307686E-3</v>
      </c>
    </row>
    <row r="773" spans="1:9" x14ac:dyDescent="0.3">
      <c r="A773" s="101">
        <v>43564</v>
      </c>
      <c r="B773" s="3">
        <f>'Raw data'!B773</f>
        <v>61.569443</v>
      </c>
      <c r="C773" s="3">
        <f t="shared" si="48"/>
        <v>-1.6111326772055953E-2</v>
      </c>
      <c r="D773" s="3">
        <f>'Raw data'!C773</f>
        <v>93.98</v>
      </c>
      <c r="E773" s="3">
        <f t="shared" si="49"/>
        <v>-1.9407345575959925E-2</v>
      </c>
      <c r="F773" s="3">
        <f>'Raw data'!D773</f>
        <v>29.15</v>
      </c>
      <c r="G773" s="3">
        <f t="shared" si="50"/>
        <v>3.4423407917383085E-3</v>
      </c>
      <c r="H773" s="62">
        <f>'Raw data'!E773</f>
        <v>1616.5555109706199</v>
      </c>
      <c r="I773" s="67">
        <f t="shared" si="51"/>
        <v>-4.9011704803162632E-3</v>
      </c>
    </row>
    <row r="774" spans="1:9" x14ac:dyDescent="0.3">
      <c r="A774" s="101">
        <v>43565</v>
      </c>
      <c r="B774" s="3">
        <f>'Raw data'!B774</f>
        <v>61.689059999999998</v>
      </c>
      <c r="C774" s="3">
        <f t="shared" si="48"/>
        <v>1.9427981506994969E-3</v>
      </c>
      <c r="D774" s="3">
        <f>'Raw data'!C774</f>
        <v>94.16</v>
      </c>
      <c r="E774" s="3">
        <f t="shared" si="49"/>
        <v>1.9153011278994743E-3</v>
      </c>
      <c r="F774" s="3">
        <f>'Raw data'!D774</f>
        <v>29.02</v>
      </c>
      <c r="G774" s="3">
        <f t="shared" si="50"/>
        <v>-4.4596912521440487E-3</v>
      </c>
      <c r="H774" s="62">
        <f>'Raw data'!E774</f>
        <v>1628.5460257516499</v>
      </c>
      <c r="I774" s="67">
        <f t="shared" si="51"/>
        <v>7.4173232528406113E-3</v>
      </c>
    </row>
    <row r="775" spans="1:9" x14ac:dyDescent="0.3">
      <c r="A775" s="101">
        <v>43566</v>
      </c>
      <c r="B775" s="3">
        <f>'Raw data'!B775</f>
        <v>62.252980000000001</v>
      </c>
      <c r="C775" s="3">
        <f t="shared" si="48"/>
        <v>9.14132911086671E-3</v>
      </c>
      <c r="D775" s="3">
        <f>'Raw data'!C775</f>
        <v>94.9</v>
      </c>
      <c r="E775" s="3">
        <f t="shared" si="49"/>
        <v>7.858963466440199E-3</v>
      </c>
      <c r="F775" s="3">
        <f>'Raw data'!D775</f>
        <v>30.44</v>
      </c>
      <c r="G775" s="3">
        <f t="shared" si="50"/>
        <v>4.8931771192281245E-2</v>
      </c>
      <c r="H775" s="62">
        <f>'Raw data'!E775</f>
        <v>1627.0276822785299</v>
      </c>
      <c r="I775" s="67">
        <f t="shared" si="51"/>
        <v>-9.3233071040729472E-4</v>
      </c>
    </row>
    <row r="776" spans="1:9" x14ac:dyDescent="0.3">
      <c r="A776" s="101">
        <v>43567</v>
      </c>
      <c r="B776" s="3">
        <f>'Raw data'!B776</f>
        <v>64.098510000000005</v>
      </c>
      <c r="C776" s="3">
        <f t="shared" si="48"/>
        <v>2.9645649091818636E-2</v>
      </c>
      <c r="D776" s="3">
        <f>'Raw data'!C776</f>
        <v>96.3</v>
      </c>
      <c r="E776" s="3">
        <f t="shared" si="49"/>
        <v>1.4752370916754388E-2</v>
      </c>
      <c r="F776" s="3">
        <f>'Raw data'!D776</f>
        <v>32.92</v>
      </c>
      <c r="G776" s="3">
        <f t="shared" si="50"/>
        <v>8.1471747700394226E-2</v>
      </c>
      <c r="H776" s="62">
        <f>'Raw data'!E776</f>
        <v>1641.2093293655</v>
      </c>
      <c r="I776" s="67">
        <f t="shared" si="51"/>
        <v>8.7162912109213508E-3</v>
      </c>
    </row>
    <row r="777" spans="1:9" x14ac:dyDescent="0.3">
      <c r="A777" s="101">
        <v>43570</v>
      </c>
      <c r="B777" s="3">
        <f>'Raw data'!B777</f>
        <v>61.518180000000001</v>
      </c>
      <c r="C777" s="3">
        <f t="shared" si="48"/>
        <v>-4.0255693931107034E-2</v>
      </c>
      <c r="D777" s="3">
        <f>'Raw data'!C777</f>
        <v>94.2</v>
      </c>
      <c r="E777" s="3">
        <f t="shared" si="49"/>
        <v>-2.1806853582554457E-2</v>
      </c>
      <c r="F777" s="3">
        <f>'Raw data'!D777</f>
        <v>29</v>
      </c>
      <c r="G777" s="3">
        <f t="shared" si="50"/>
        <v>-0.11907654921020661</v>
      </c>
      <c r="H777" s="62">
        <f>'Raw data'!E777</f>
        <v>1642.6286098611899</v>
      </c>
      <c r="I777" s="67">
        <f t="shared" si="51"/>
        <v>8.6477725314821317E-4</v>
      </c>
    </row>
    <row r="778" spans="1:9" x14ac:dyDescent="0.3">
      <c r="A778" s="101">
        <v>43571</v>
      </c>
      <c r="B778" s="3">
        <f>'Raw data'!B778</f>
        <v>61.740326000000003</v>
      </c>
      <c r="C778" s="3">
        <f t="shared" si="48"/>
        <v>3.6110626159616909E-3</v>
      </c>
      <c r="D778" s="3">
        <f>'Raw data'!C778</f>
        <v>93.38</v>
      </c>
      <c r="E778" s="3">
        <f t="shared" si="49"/>
        <v>-8.7048832271762987E-3</v>
      </c>
      <c r="F778" s="3">
        <f>'Raw data'!D778</f>
        <v>28.11</v>
      </c>
      <c r="G778" s="3">
        <f t="shared" si="50"/>
        <v>-3.0689655172413812E-2</v>
      </c>
      <c r="H778" s="62">
        <f>'Raw data'!E778</f>
        <v>1647.52289651212</v>
      </c>
      <c r="I778" s="67">
        <f t="shared" si="51"/>
        <v>2.9795454806693577E-3</v>
      </c>
    </row>
    <row r="779" spans="1:9" x14ac:dyDescent="0.3">
      <c r="A779" s="101">
        <v>43572</v>
      </c>
      <c r="B779" s="3">
        <f>'Raw data'!B779</f>
        <v>62.338417</v>
      </c>
      <c r="C779" s="3">
        <f t="shared" si="48"/>
        <v>9.6872018460025071E-3</v>
      </c>
      <c r="D779" s="3">
        <f>'Raw data'!C779</f>
        <v>91</v>
      </c>
      <c r="E779" s="3">
        <f t="shared" si="49"/>
        <v>-2.5487256371814045E-2</v>
      </c>
      <c r="F779" s="3">
        <f>'Raw data'!D779</f>
        <v>27.52</v>
      </c>
      <c r="G779" s="3">
        <f t="shared" si="50"/>
        <v>-2.0988971896122373E-2</v>
      </c>
      <c r="H779" s="62">
        <f>'Raw data'!E779</f>
        <v>1660.14087759057</v>
      </c>
      <c r="I779" s="67">
        <f t="shared" si="51"/>
        <v>7.658759162111047E-3</v>
      </c>
    </row>
    <row r="780" spans="1:9" x14ac:dyDescent="0.3">
      <c r="A780" s="101">
        <v>43573</v>
      </c>
      <c r="B780" s="3">
        <f>'Raw data'!B780</f>
        <v>62.6631</v>
      </c>
      <c r="C780" s="3">
        <f t="shared" si="48"/>
        <v>5.2083934053057564E-3</v>
      </c>
      <c r="D780" s="3">
        <f>'Raw data'!C780</f>
        <v>91.64</v>
      </c>
      <c r="E780" s="3">
        <f t="shared" si="49"/>
        <v>7.032967032967039E-3</v>
      </c>
      <c r="F780" s="3">
        <f>'Raw data'!D780</f>
        <v>28.18</v>
      </c>
      <c r="G780" s="3">
        <f t="shared" si="50"/>
        <v>2.3982558139534888E-2</v>
      </c>
      <c r="H780" s="62">
        <f>'Raw data'!E780</f>
        <v>1670.74395738308</v>
      </c>
      <c r="I780" s="67">
        <f t="shared" si="51"/>
        <v>6.386855438376228E-3</v>
      </c>
    </row>
    <row r="781" spans="1:9" x14ac:dyDescent="0.3">
      <c r="A781" s="101">
        <v>43578</v>
      </c>
      <c r="B781" s="3">
        <f>'Raw data'!B781</f>
        <v>61.483997000000002</v>
      </c>
      <c r="C781" s="3">
        <f t="shared" si="48"/>
        <v>-1.8816544345874969E-2</v>
      </c>
      <c r="D781" s="3">
        <f>'Raw data'!C781</f>
        <v>89.52</v>
      </c>
      <c r="E781" s="3">
        <f t="shared" si="49"/>
        <v>-2.3134002618943741E-2</v>
      </c>
      <c r="F781" s="3">
        <f>'Raw data'!D781</f>
        <v>27.34</v>
      </c>
      <c r="G781" s="3">
        <f t="shared" si="50"/>
        <v>-2.9808374733853792E-2</v>
      </c>
      <c r="H781" s="62">
        <f>'Raw data'!E781</f>
        <v>1672.1797053108301</v>
      </c>
      <c r="I781" s="67">
        <f t="shared" si="51"/>
        <v>8.5934647341110988E-4</v>
      </c>
    </row>
    <row r="782" spans="1:9" x14ac:dyDescent="0.3">
      <c r="A782" s="101">
        <v>43579</v>
      </c>
      <c r="B782" s="3">
        <f>'Raw data'!B782</f>
        <v>59.023273000000003</v>
      </c>
      <c r="C782" s="3">
        <f t="shared" si="48"/>
        <v>-4.0022186586210373E-2</v>
      </c>
      <c r="D782" s="3">
        <f>'Raw data'!C782</f>
        <v>81.56</v>
      </c>
      <c r="E782" s="3">
        <f t="shared" si="49"/>
        <v>-8.8918677390527195E-2</v>
      </c>
      <c r="F782" s="3">
        <f>'Raw data'!D782</f>
        <v>25.25</v>
      </c>
      <c r="G782" s="3">
        <f t="shared" si="50"/>
        <v>-7.6444769568397949E-2</v>
      </c>
      <c r="H782" s="62">
        <f>'Raw data'!E782</f>
        <v>1680.71571882743</v>
      </c>
      <c r="I782" s="67">
        <f t="shared" si="51"/>
        <v>5.1047225902154155E-3</v>
      </c>
    </row>
    <row r="783" spans="1:9" x14ac:dyDescent="0.3">
      <c r="A783" s="101">
        <v>43580</v>
      </c>
      <c r="B783" s="3">
        <f>'Raw data'!B783</f>
        <v>61.261845000000001</v>
      </c>
      <c r="C783" s="3">
        <f t="shared" si="48"/>
        <v>3.7926937735221794E-2</v>
      </c>
      <c r="D783" s="3">
        <f>'Raw data'!C783</f>
        <v>81.08</v>
      </c>
      <c r="E783" s="3">
        <f t="shared" si="49"/>
        <v>-5.8852378616969592E-3</v>
      </c>
      <c r="F783" s="3">
        <f>'Raw data'!D783</f>
        <v>26.18</v>
      </c>
      <c r="G783" s="3">
        <f t="shared" si="50"/>
        <v>3.6831683168316823E-2</v>
      </c>
      <c r="H783" s="62">
        <f>'Raw data'!E783</f>
        <v>1689.41656967053</v>
      </c>
      <c r="I783" s="67">
        <f t="shared" si="51"/>
        <v>5.1768724155029549E-3</v>
      </c>
    </row>
    <row r="784" spans="1:9" x14ac:dyDescent="0.3">
      <c r="A784" s="101">
        <v>43581</v>
      </c>
      <c r="B784" s="3">
        <f>'Raw data'!B784</f>
        <v>61.996650000000002</v>
      </c>
      <c r="C784" s="3">
        <f t="shared" si="48"/>
        <v>1.1994496737732948E-2</v>
      </c>
      <c r="D784" s="3">
        <f>'Raw data'!C784</f>
        <v>80.02</v>
      </c>
      <c r="E784" s="3">
        <f t="shared" si="49"/>
        <v>-1.3073507646768652E-2</v>
      </c>
      <c r="F784" s="3">
        <f>'Raw data'!D784</f>
        <v>25.91</v>
      </c>
      <c r="G784" s="3">
        <f t="shared" si="50"/>
        <v>-1.031321619556912E-2</v>
      </c>
      <c r="H784" s="62">
        <f>'Raw data'!E784</f>
        <v>1689.03739376354</v>
      </c>
      <c r="I784" s="67">
        <f t="shared" si="51"/>
        <v>-2.2444192498001381E-4</v>
      </c>
    </row>
    <row r="785" spans="1:9" x14ac:dyDescent="0.3">
      <c r="A785" s="101">
        <v>43584</v>
      </c>
      <c r="B785" s="3">
        <f>'Raw data'!B785</f>
        <v>62.714362999999999</v>
      </c>
      <c r="C785" s="3">
        <f t="shared" si="48"/>
        <v>1.157664164112087E-2</v>
      </c>
      <c r="D785" s="3">
        <f>'Raw data'!C785</f>
        <v>80.680000000000007</v>
      </c>
      <c r="E785" s="3">
        <f t="shared" si="49"/>
        <v>8.2479380154962621E-3</v>
      </c>
      <c r="F785" s="3">
        <f>'Raw data'!D785</f>
        <v>25.71</v>
      </c>
      <c r="G785" s="3">
        <f t="shared" si="50"/>
        <v>-7.7190274025472514E-3</v>
      </c>
      <c r="H785" s="62">
        <f>'Raw data'!E785</f>
        <v>1693.3093859434</v>
      </c>
      <c r="I785" s="67">
        <f t="shared" si="51"/>
        <v>2.5292466558961813E-3</v>
      </c>
    </row>
    <row r="786" spans="1:9" x14ac:dyDescent="0.3">
      <c r="A786" s="101">
        <v>43585</v>
      </c>
      <c r="B786" s="3">
        <f>'Raw data'!B786</f>
        <v>61.586536000000002</v>
      </c>
      <c r="C786" s="3">
        <f t="shared" si="48"/>
        <v>-1.7983551869928047E-2</v>
      </c>
      <c r="D786" s="3">
        <f>'Raw data'!C786</f>
        <v>82.8</v>
      </c>
      <c r="E786" s="3">
        <f t="shared" si="49"/>
        <v>2.6276648487853126E-2</v>
      </c>
      <c r="F786" s="3">
        <f>'Raw data'!D786</f>
        <v>25.88</v>
      </c>
      <c r="G786" s="3">
        <f t="shared" si="50"/>
        <v>6.6122131466354785E-3</v>
      </c>
      <c r="H786" s="62">
        <f>'Raw data'!E786</f>
        <v>1676.14198891309</v>
      </c>
      <c r="I786" s="67">
        <f t="shared" si="51"/>
        <v>-1.013836997114703E-2</v>
      </c>
    </row>
    <row r="787" spans="1:9" x14ac:dyDescent="0.3">
      <c r="A787" s="101">
        <v>43587</v>
      </c>
      <c r="B787" s="3">
        <f>'Raw data'!B787</f>
        <v>61.535260000000001</v>
      </c>
      <c r="C787" s="3">
        <f t="shared" si="48"/>
        <v>-8.3258457660293525E-4</v>
      </c>
      <c r="D787" s="3">
        <f>'Raw data'!C787</f>
        <v>83.14</v>
      </c>
      <c r="E787" s="3">
        <f t="shared" si="49"/>
        <v>4.1062801932367559E-3</v>
      </c>
      <c r="F787" s="3">
        <f>'Raw data'!D787</f>
        <v>31.58</v>
      </c>
      <c r="G787" s="3">
        <f t="shared" si="50"/>
        <v>0.22024729520865532</v>
      </c>
      <c r="H787" s="62">
        <f>'Raw data'!E787</f>
        <v>1665.4489481636799</v>
      </c>
      <c r="I787" s="67">
        <f t="shared" si="51"/>
        <v>-6.3795554434765422E-3</v>
      </c>
    </row>
    <row r="788" spans="1:9" x14ac:dyDescent="0.3">
      <c r="A788" s="101">
        <v>43588</v>
      </c>
      <c r="B788" s="3">
        <f>'Raw data'!B788</f>
        <v>62.6631</v>
      </c>
      <c r="C788" s="3">
        <f t="shared" si="48"/>
        <v>1.8328353532592517E-2</v>
      </c>
      <c r="D788" s="3">
        <f>'Raw data'!C788</f>
        <v>82.84</v>
      </c>
      <c r="E788" s="3">
        <f t="shared" si="49"/>
        <v>-3.608371421698306E-3</v>
      </c>
      <c r="F788" s="3">
        <f>'Raw data'!D788</f>
        <v>34.32</v>
      </c>
      <c r="G788" s="3">
        <f t="shared" si="50"/>
        <v>8.6763774540848701E-2</v>
      </c>
      <c r="H788" s="62">
        <f>'Raw data'!E788</f>
        <v>1672.3303255368601</v>
      </c>
      <c r="I788" s="67">
        <f t="shared" si="51"/>
        <v>4.1318452785764148E-3</v>
      </c>
    </row>
    <row r="789" spans="1:9" x14ac:dyDescent="0.3">
      <c r="A789" s="101">
        <v>43591</v>
      </c>
      <c r="B789" s="3">
        <f>'Raw data'!B789</f>
        <v>64.816230000000004</v>
      </c>
      <c r="C789" s="3">
        <f t="shared" si="48"/>
        <v>3.436041306606287E-2</v>
      </c>
      <c r="D789" s="3">
        <f>'Raw data'!C789</f>
        <v>81.8</v>
      </c>
      <c r="E789" s="3">
        <f t="shared" si="49"/>
        <v>-1.2554321583776028E-2</v>
      </c>
      <c r="F789" s="3">
        <f>'Raw data'!D789</f>
        <v>33.24</v>
      </c>
      <c r="G789" s="3">
        <f t="shared" si="50"/>
        <v>-3.1468531468531416E-2</v>
      </c>
      <c r="H789" s="62">
        <f>'Raw data'!E789</f>
        <v>1649.2200940916</v>
      </c>
      <c r="I789" s="67">
        <f t="shared" si="51"/>
        <v>-1.3819178599085144E-2</v>
      </c>
    </row>
    <row r="790" spans="1:9" x14ac:dyDescent="0.3">
      <c r="A790" s="101">
        <v>43592</v>
      </c>
      <c r="B790" s="3">
        <f>'Raw data'!B790</f>
        <v>56.340397000000003</v>
      </c>
      <c r="C790" s="3">
        <f t="shared" si="48"/>
        <v>-0.13076713965005371</v>
      </c>
      <c r="D790" s="3">
        <f>'Raw data'!C790</f>
        <v>77.88</v>
      </c>
      <c r="E790" s="3">
        <f t="shared" si="49"/>
        <v>-4.7921760391198068E-2</v>
      </c>
      <c r="F790" s="3">
        <f>'Raw data'!D790</f>
        <v>31.18</v>
      </c>
      <c r="G790" s="3">
        <f t="shared" si="50"/>
        <v>-6.1973525872442904E-2</v>
      </c>
      <c r="H790" s="62">
        <f>'Raw data'!E790</f>
        <v>1617.8485274035399</v>
      </c>
      <c r="I790" s="67">
        <f t="shared" si="51"/>
        <v>-1.902206188273476E-2</v>
      </c>
    </row>
    <row r="791" spans="1:9" x14ac:dyDescent="0.3">
      <c r="A791" s="101">
        <v>43593</v>
      </c>
      <c r="B791" s="3">
        <f>'Raw data'!B791</f>
        <v>55.930275000000002</v>
      </c>
      <c r="C791" s="3">
        <f t="shared" si="48"/>
        <v>-7.2793594265940509E-3</v>
      </c>
      <c r="D791" s="3">
        <f>'Raw data'!C791</f>
        <v>78</v>
      </c>
      <c r="E791" s="3">
        <f t="shared" si="49"/>
        <v>1.540832049306684E-3</v>
      </c>
      <c r="F791" s="3">
        <f>'Raw data'!D791</f>
        <v>31.35</v>
      </c>
      <c r="G791" s="3">
        <f t="shared" si="50"/>
        <v>5.452212957023788E-3</v>
      </c>
      <c r="H791" s="62">
        <f>'Raw data'!E791</f>
        <v>1623.3726413491499</v>
      </c>
      <c r="I791" s="67">
        <f t="shared" si="51"/>
        <v>3.4144815488230916E-3</v>
      </c>
    </row>
    <row r="792" spans="1:9" x14ac:dyDescent="0.3">
      <c r="A792" s="101">
        <v>43594</v>
      </c>
      <c r="B792" s="3">
        <f>'Raw data'!B792</f>
        <v>54.255614999999999</v>
      </c>
      <c r="C792" s="3">
        <f t="shared" si="48"/>
        <v>-2.9941923224943965E-2</v>
      </c>
      <c r="D792" s="3">
        <f>'Raw data'!C792</f>
        <v>76.92</v>
      </c>
      <c r="E792" s="3">
        <f t="shared" si="49"/>
        <v>-1.3846153846153824E-2</v>
      </c>
      <c r="F792" s="3">
        <f>'Raw data'!D792</f>
        <v>29.67</v>
      </c>
      <c r="G792" s="3">
        <f t="shared" si="50"/>
        <v>-5.358851674641147E-2</v>
      </c>
      <c r="H792" s="62">
        <f>'Raw data'!E792</f>
        <v>1596.6942323271101</v>
      </c>
      <c r="I792" s="67">
        <f t="shared" si="51"/>
        <v>-1.6433940268863984E-2</v>
      </c>
    </row>
    <row r="793" spans="1:9" x14ac:dyDescent="0.3">
      <c r="A793" s="101">
        <v>43595</v>
      </c>
      <c r="B793" s="3">
        <f>'Raw data'!B793</f>
        <v>54.614469999999997</v>
      </c>
      <c r="C793" s="3">
        <f t="shared" si="48"/>
        <v>6.6141541294850014E-3</v>
      </c>
      <c r="D793" s="3">
        <f>'Raw data'!C793</f>
        <v>76.7</v>
      </c>
      <c r="E793" s="3">
        <f t="shared" si="49"/>
        <v>-2.8601144045761681E-3</v>
      </c>
      <c r="F793" s="3">
        <f>'Raw data'!D793</f>
        <v>30.08</v>
      </c>
      <c r="G793" s="3">
        <f t="shared" si="50"/>
        <v>1.3818672059319062E-2</v>
      </c>
      <c r="H793" s="62">
        <f>'Raw data'!E793</f>
        <v>1603.3657264613701</v>
      </c>
      <c r="I793" s="67">
        <f t="shared" si="51"/>
        <v>4.1783166740300666E-3</v>
      </c>
    </row>
    <row r="794" spans="1:9" x14ac:dyDescent="0.3">
      <c r="A794" s="101">
        <v>43598</v>
      </c>
      <c r="B794" s="3">
        <f>'Raw data'!B794</f>
        <v>54.084732000000002</v>
      </c>
      <c r="C794" s="3">
        <f t="shared" si="48"/>
        <v>-9.6995906030030998E-3</v>
      </c>
      <c r="D794" s="3">
        <f>'Raw data'!C794</f>
        <v>74.14</v>
      </c>
      <c r="E794" s="3">
        <f t="shared" si="49"/>
        <v>-3.3376792698826624E-2</v>
      </c>
      <c r="F794" s="3">
        <f>'Raw data'!D794</f>
        <v>29</v>
      </c>
      <c r="G794" s="3">
        <f t="shared" si="50"/>
        <v>-3.5904255319148884E-2</v>
      </c>
      <c r="H794" s="62">
        <f>'Raw data'!E794</f>
        <v>1573.84280806574</v>
      </c>
      <c r="I794" s="67">
        <f t="shared" si="51"/>
        <v>-1.8413090605839004E-2</v>
      </c>
    </row>
    <row r="795" spans="1:9" x14ac:dyDescent="0.3">
      <c r="A795" s="101">
        <v>43599</v>
      </c>
      <c r="B795" s="3">
        <f>'Raw data'!B795</f>
        <v>55.022404000000002</v>
      </c>
      <c r="C795" s="3">
        <f t="shared" si="48"/>
        <v>1.7337092471864317E-2</v>
      </c>
      <c r="D795" s="3">
        <f>'Raw data'!C795</f>
        <v>75.760000000000005</v>
      </c>
      <c r="E795" s="3">
        <f t="shared" si="49"/>
        <v>2.1850553007823098E-2</v>
      </c>
      <c r="F795" s="3">
        <f>'Raw data'!D795</f>
        <v>30.03</v>
      </c>
      <c r="G795" s="3">
        <f t="shared" si="50"/>
        <v>3.5517241379310387E-2</v>
      </c>
      <c r="H795" s="62">
        <f>'Raw data'!E795</f>
        <v>1590.82196744515</v>
      </c>
      <c r="I795" s="67">
        <f t="shared" si="51"/>
        <v>1.0788345120868511E-2</v>
      </c>
    </row>
    <row r="796" spans="1:9" x14ac:dyDescent="0.3">
      <c r="A796" s="101">
        <v>43600</v>
      </c>
      <c r="B796" s="3">
        <f>'Raw data'!B796</f>
        <v>54.876742999999998</v>
      </c>
      <c r="C796" s="3">
        <f t="shared" si="48"/>
        <v>-2.6473034511542612E-3</v>
      </c>
      <c r="D796" s="3">
        <f>'Raw data'!C796</f>
        <v>72.7</v>
      </c>
      <c r="E796" s="3">
        <f t="shared" si="49"/>
        <v>-4.0390707497360109E-2</v>
      </c>
      <c r="F796" s="3">
        <f>'Raw data'!D796</f>
        <v>29.11</v>
      </c>
      <c r="G796" s="3">
        <f t="shared" si="50"/>
        <v>-3.0636030636030692E-2</v>
      </c>
      <c r="H796" s="62">
        <f>'Raw data'!E796</f>
        <v>1593.3203720343799</v>
      </c>
      <c r="I796" s="67">
        <f t="shared" si="51"/>
        <v>1.5705117482394157E-3</v>
      </c>
    </row>
    <row r="797" spans="1:9" x14ac:dyDescent="0.3">
      <c r="A797" s="101">
        <v>43601</v>
      </c>
      <c r="B797" s="3">
        <f>'Raw data'!B797</f>
        <v>55.149856999999997</v>
      </c>
      <c r="C797" s="3">
        <f t="shared" si="48"/>
        <v>4.9768624205703983E-3</v>
      </c>
      <c r="D797" s="3">
        <f>'Raw data'!C797</f>
        <v>73</v>
      </c>
      <c r="E797" s="3">
        <f t="shared" si="49"/>
        <v>4.1265474552956965E-3</v>
      </c>
      <c r="F797" s="3">
        <f>'Raw data'!D797</f>
        <v>28.85</v>
      </c>
      <c r="G797" s="3">
        <f t="shared" si="50"/>
        <v>-8.931638612160701E-3</v>
      </c>
      <c r="H797" s="62">
        <f>'Raw data'!E797</f>
        <v>1615.3768044974699</v>
      </c>
      <c r="I797" s="67">
        <f t="shared" si="51"/>
        <v>1.3843061853861792E-2</v>
      </c>
    </row>
    <row r="798" spans="1:9" x14ac:dyDescent="0.3">
      <c r="A798" s="101">
        <v>43602</v>
      </c>
      <c r="B798" s="3">
        <f>'Raw data'!B798</f>
        <v>54.166663999999997</v>
      </c>
      <c r="C798" s="3">
        <f t="shared" si="48"/>
        <v>-1.7827661819685228E-2</v>
      </c>
      <c r="D798" s="3">
        <f>'Raw data'!C798</f>
        <v>73.84</v>
      </c>
      <c r="E798" s="3">
        <f t="shared" si="49"/>
        <v>1.150684931506854E-2</v>
      </c>
      <c r="F798" s="3">
        <f>'Raw data'!D798</f>
        <v>29.35</v>
      </c>
      <c r="G798" s="3">
        <f t="shared" si="50"/>
        <v>1.7331022530329289E-2</v>
      </c>
      <c r="H798" s="62">
        <f>'Raw data'!E798</f>
        <v>1606.8569438060499</v>
      </c>
      <c r="I798" s="67">
        <f t="shared" si="51"/>
        <v>-5.2742249781595023E-3</v>
      </c>
    </row>
    <row r="799" spans="1:9" x14ac:dyDescent="0.3">
      <c r="A799" s="101">
        <v>43605</v>
      </c>
      <c r="B799" s="3">
        <f>'Raw data'!B799</f>
        <v>53.711480000000002</v>
      </c>
      <c r="C799" s="3">
        <f t="shared" si="48"/>
        <v>-8.4033973367825567E-3</v>
      </c>
      <c r="D799" s="3">
        <f>'Raw data'!C799</f>
        <v>72.58</v>
      </c>
      <c r="E799" s="3">
        <f t="shared" si="49"/>
        <v>-1.7063921993499528E-2</v>
      </c>
      <c r="F799" s="3">
        <f>'Raw data'!D799</f>
        <v>30.06</v>
      </c>
      <c r="G799" s="3">
        <f t="shared" si="50"/>
        <v>2.4190800681430914E-2</v>
      </c>
      <c r="H799" s="62">
        <f>'Raw data'!E799</f>
        <v>1588.89879399748</v>
      </c>
      <c r="I799" s="67">
        <f t="shared" si="51"/>
        <v>-1.117594810029182E-2</v>
      </c>
    </row>
    <row r="800" spans="1:9" x14ac:dyDescent="0.3">
      <c r="A800" s="101">
        <v>43606</v>
      </c>
      <c r="B800" s="3">
        <f>'Raw data'!B800</f>
        <v>55.441173999999997</v>
      </c>
      <c r="C800" s="3">
        <f t="shared" si="48"/>
        <v>3.2203432115443381E-2</v>
      </c>
      <c r="D800" s="3">
        <f>'Raw data'!C800</f>
        <v>73.540000000000006</v>
      </c>
      <c r="E800" s="3">
        <f t="shared" si="49"/>
        <v>1.3226784238082226E-2</v>
      </c>
      <c r="F800" s="3">
        <f>'Raw data'!D800</f>
        <v>30.3</v>
      </c>
      <c r="G800" s="3">
        <f t="shared" si="50"/>
        <v>7.9840319361278115E-3</v>
      </c>
      <c r="H800" s="62">
        <f>'Raw data'!E800</f>
        <v>1602.9100363580401</v>
      </c>
      <c r="I800" s="67">
        <f t="shared" si="51"/>
        <v>8.8182094501497495E-3</v>
      </c>
    </row>
    <row r="801" spans="1:9" x14ac:dyDescent="0.3">
      <c r="A801" s="101">
        <v>43607</v>
      </c>
      <c r="B801" s="3">
        <f>'Raw data'!B801</f>
        <v>55.623240000000003</v>
      </c>
      <c r="C801" s="3">
        <f t="shared" si="48"/>
        <v>3.2839492179585891E-3</v>
      </c>
      <c r="D801" s="3">
        <f>'Raw data'!C801</f>
        <v>72.22</v>
      </c>
      <c r="E801" s="3">
        <f t="shared" si="49"/>
        <v>-1.7949415284199174E-2</v>
      </c>
      <c r="F801" s="3">
        <f>'Raw data'!D801</f>
        <v>29.52</v>
      </c>
      <c r="G801" s="3">
        <f t="shared" si="50"/>
        <v>-2.5742574257425779E-2</v>
      </c>
      <c r="H801" s="62">
        <f>'Raw data'!E801</f>
        <v>1595.64083126681</v>
      </c>
      <c r="I801" s="67">
        <f t="shared" si="51"/>
        <v>-4.5350050385525144E-3</v>
      </c>
    </row>
    <row r="802" spans="1:9" x14ac:dyDescent="0.3">
      <c r="A802" s="101">
        <v>43608</v>
      </c>
      <c r="B802" s="3">
        <f>'Raw data'!B802</f>
        <v>55.077025999999996</v>
      </c>
      <c r="C802" s="3">
        <f t="shared" si="48"/>
        <v>-9.8198882337671486E-3</v>
      </c>
      <c r="D802" s="3">
        <f>'Raw data'!C802</f>
        <v>71.459999999999994</v>
      </c>
      <c r="E802" s="3">
        <f t="shared" si="49"/>
        <v>-1.0523400720022226E-2</v>
      </c>
      <c r="F802" s="3">
        <f>'Raw data'!D802</f>
        <v>29.78</v>
      </c>
      <c r="G802" s="3">
        <f t="shared" si="50"/>
        <v>8.8075880758808119E-3</v>
      </c>
      <c r="H802" s="62">
        <f>'Raw data'!E802</f>
        <v>1561.1665050691499</v>
      </c>
      <c r="I802" s="67">
        <f t="shared" si="51"/>
        <v>-2.1605317137873826E-2</v>
      </c>
    </row>
    <row r="803" spans="1:9" x14ac:dyDescent="0.3">
      <c r="A803" s="101">
        <v>43609</v>
      </c>
      <c r="B803" s="3">
        <f>'Raw data'!B803</f>
        <v>55.259099999999997</v>
      </c>
      <c r="C803" s="3">
        <f t="shared" si="48"/>
        <v>3.3058066715512214E-3</v>
      </c>
      <c r="D803" s="3">
        <f>'Raw data'!C803</f>
        <v>71.319999999999993</v>
      </c>
      <c r="E803" s="3">
        <f t="shared" si="49"/>
        <v>-1.9591379792891208E-3</v>
      </c>
      <c r="F803" s="3">
        <f>'Raw data'!D803</f>
        <v>29.96</v>
      </c>
      <c r="G803" s="3">
        <f t="shared" si="50"/>
        <v>6.0443250503693655E-3</v>
      </c>
      <c r="H803" s="62">
        <f>'Raw data'!E803</f>
        <v>1571.5155216394801</v>
      </c>
      <c r="I803" s="67">
        <f t="shared" si="51"/>
        <v>6.6290280612135944E-3</v>
      </c>
    </row>
    <row r="804" spans="1:9" x14ac:dyDescent="0.3">
      <c r="A804" s="101">
        <v>43612</v>
      </c>
      <c r="B804" s="3">
        <f>'Raw data'!B804</f>
        <v>54.803919999999998</v>
      </c>
      <c r="C804" s="3">
        <f t="shared" si="48"/>
        <v>-8.2371953216754997E-3</v>
      </c>
      <c r="D804" s="3">
        <f>'Raw data'!C804</f>
        <v>72.680000000000007</v>
      </c>
      <c r="E804" s="3">
        <f t="shared" si="49"/>
        <v>1.9068984856982808E-2</v>
      </c>
      <c r="F804" s="3">
        <f>'Raw data'!D804</f>
        <v>30.4</v>
      </c>
      <c r="G804" s="3">
        <f t="shared" si="50"/>
        <v>1.4686248331108067E-2</v>
      </c>
      <c r="H804" s="62">
        <f>'Raw data'!E804</f>
        <v>1568.23242620571</v>
      </c>
      <c r="I804" s="67">
        <f t="shared" si="51"/>
        <v>-2.0891269532896523E-3</v>
      </c>
    </row>
    <row r="805" spans="1:9" x14ac:dyDescent="0.3">
      <c r="A805" s="101">
        <v>43613</v>
      </c>
      <c r="B805" s="3">
        <f>'Raw data'!B805</f>
        <v>55.805317000000002</v>
      </c>
      <c r="C805" s="3">
        <f t="shared" si="48"/>
        <v>1.8272360809226864E-2</v>
      </c>
      <c r="D805" s="3">
        <f>'Raw data'!C805</f>
        <v>72.3</v>
      </c>
      <c r="E805" s="3">
        <f t="shared" si="49"/>
        <v>-5.2283984589984811E-3</v>
      </c>
      <c r="F805" s="3">
        <f>'Raw data'!D805</f>
        <v>30.67</v>
      </c>
      <c r="G805" s="3">
        <f t="shared" si="50"/>
        <v>8.881578947368525E-3</v>
      </c>
      <c r="H805" s="62">
        <f>'Raw data'!E805</f>
        <v>1565.1151733854299</v>
      </c>
      <c r="I805" s="67">
        <f t="shared" si="51"/>
        <v>-1.9877492444294099E-3</v>
      </c>
    </row>
    <row r="806" spans="1:9" x14ac:dyDescent="0.3">
      <c r="A806" s="101">
        <v>43614</v>
      </c>
      <c r="B806" s="3">
        <f>'Raw data'!B806</f>
        <v>55.805317000000002</v>
      </c>
      <c r="C806" s="3">
        <f t="shared" si="48"/>
        <v>0</v>
      </c>
      <c r="D806" s="3">
        <f>'Raw data'!C806</f>
        <v>72.099999999999994</v>
      </c>
      <c r="E806" s="3">
        <f t="shared" si="49"/>
        <v>-2.7662517289073702E-3</v>
      </c>
      <c r="F806" s="3">
        <f>'Raw data'!D806</f>
        <v>29.85</v>
      </c>
      <c r="G806" s="3">
        <f t="shared" si="50"/>
        <v>-2.6736224323443112E-2</v>
      </c>
      <c r="H806" s="62">
        <f>'Raw data'!E806</f>
        <v>1538.7491298351599</v>
      </c>
      <c r="I806" s="67">
        <f t="shared" si="51"/>
        <v>-1.6846072416024684E-2</v>
      </c>
    </row>
    <row r="807" spans="1:9" x14ac:dyDescent="0.3">
      <c r="A807" s="101">
        <v>43616</v>
      </c>
      <c r="B807" s="3">
        <f>'Raw data'!B807</f>
        <v>54.621845</v>
      </c>
      <c r="C807" s="3">
        <f t="shared" si="48"/>
        <v>-2.1207154866623227E-2</v>
      </c>
      <c r="D807" s="3">
        <f>'Raw data'!C807</f>
        <v>74</v>
      </c>
      <c r="E807" s="3">
        <f t="shared" si="49"/>
        <v>2.63522884882109E-2</v>
      </c>
      <c r="F807" s="3">
        <f>'Raw data'!D807</f>
        <v>30.37</v>
      </c>
      <c r="G807" s="3">
        <f t="shared" si="50"/>
        <v>1.7420435510887757E-2</v>
      </c>
      <c r="H807" s="62">
        <f>'Raw data'!E807</f>
        <v>1510.4616374306099</v>
      </c>
      <c r="I807" s="67">
        <f t="shared" si="51"/>
        <v>-1.8383433566965084E-2</v>
      </c>
    </row>
    <row r="808" spans="1:9" x14ac:dyDescent="0.3">
      <c r="A808" s="101">
        <v>43619</v>
      </c>
      <c r="B808" s="3">
        <f>'Raw data'!B808</f>
        <v>53.893554999999999</v>
      </c>
      <c r="C808" s="3">
        <f t="shared" si="48"/>
        <v>-1.3333310143588179E-2</v>
      </c>
      <c r="D808" s="3">
        <f>'Raw data'!C808</f>
        <v>72.739999999999995</v>
      </c>
      <c r="E808" s="3">
        <f t="shared" si="49"/>
        <v>-1.7027027027027096E-2</v>
      </c>
      <c r="F808" s="3">
        <f>'Raw data'!D808</f>
        <v>30.22</v>
      </c>
      <c r="G808" s="3">
        <f t="shared" si="50"/>
        <v>-4.9390846229832768E-3</v>
      </c>
      <c r="H808" s="62">
        <f>'Raw data'!E808</f>
        <v>1518.2327548649901</v>
      </c>
      <c r="I808" s="67">
        <f t="shared" si="51"/>
        <v>5.1448624988578258E-3</v>
      </c>
    </row>
    <row r="809" spans="1:9" x14ac:dyDescent="0.3">
      <c r="A809" s="101">
        <v>43620</v>
      </c>
      <c r="B809" s="3">
        <f>'Raw data'!B809</f>
        <v>55.623240000000003</v>
      </c>
      <c r="C809" s="3">
        <f t="shared" si="48"/>
        <v>3.2094468438758648E-2</v>
      </c>
      <c r="D809" s="3">
        <f>'Raw data'!C809</f>
        <v>79.239999999999995</v>
      </c>
      <c r="E809" s="3">
        <f t="shared" si="49"/>
        <v>8.9359362111630466E-2</v>
      </c>
      <c r="F809" s="3">
        <f>'Raw data'!D809</f>
        <v>31.9</v>
      </c>
      <c r="G809" s="3">
        <f t="shared" si="50"/>
        <v>5.5592322964923883E-2</v>
      </c>
      <c r="H809" s="62">
        <f>'Raw data'!E809</f>
        <v>1537.3067312369401</v>
      </c>
      <c r="I809" s="67">
        <f t="shared" si="51"/>
        <v>1.2563275499642481E-2</v>
      </c>
    </row>
    <row r="810" spans="1:9" x14ac:dyDescent="0.3">
      <c r="A810" s="101">
        <v>43621</v>
      </c>
      <c r="B810" s="3">
        <f>'Raw data'!B810</f>
        <v>55.532209999999999</v>
      </c>
      <c r="C810" s="3">
        <f t="shared" si="48"/>
        <v>-1.6365461630786608E-3</v>
      </c>
      <c r="D810" s="3">
        <f>'Raw data'!C810</f>
        <v>78.94</v>
      </c>
      <c r="E810" s="3">
        <f t="shared" si="49"/>
        <v>-3.7859666834931496E-3</v>
      </c>
      <c r="F810" s="3">
        <f>'Raw data'!D810</f>
        <v>32.4</v>
      </c>
      <c r="G810" s="3">
        <f t="shared" si="50"/>
        <v>1.5673981191222573E-2</v>
      </c>
      <c r="H810" s="62">
        <f>'Raw data'!E810</f>
        <v>1542.0032945043299</v>
      </c>
      <c r="I810" s="67">
        <f t="shared" si="51"/>
        <v>3.0550593267817767E-3</v>
      </c>
    </row>
    <row r="811" spans="1:9" x14ac:dyDescent="0.3">
      <c r="A811" s="101">
        <v>43623</v>
      </c>
      <c r="B811" s="3">
        <f>'Raw data'!B811</f>
        <v>54.803919999999998</v>
      </c>
      <c r="C811" s="3">
        <f t="shared" si="48"/>
        <v>-1.3114731072291221E-2</v>
      </c>
      <c r="D811" s="3">
        <f>'Raw data'!C811</f>
        <v>79.3</v>
      </c>
      <c r="E811" s="3">
        <f t="shared" si="49"/>
        <v>4.5604256397263673E-3</v>
      </c>
      <c r="F811" s="3">
        <f>'Raw data'!D811</f>
        <v>31.84</v>
      </c>
      <c r="G811" s="3">
        <f t="shared" si="50"/>
        <v>-1.7283950617283911E-2</v>
      </c>
      <c r="H811" s="62">
        <f>'Raw data'!E811</f>
        <v>1566.13583210721</v>
      </c>
      <c r="I811" s="67">
        <f t="shared" si="51"/>
        <v>1.5650120650771641E-2</v>
      </c>
    </row>
    <row r="812" spans="1:9" x14ac:dyDescent="0.3">
      <c r="A812" s="101">
        <v>43626</v>
      </c>
      <c r="B812" s="3">
        <f>'Raw data'!B812</f>
        <v>55.259099999999997</v>
      </c>
      <c r="C812" s="3">
        <f t="shared" si="48"/>
        <v>8.3056102556167254E-3</v>
      </c>
      <c r="D812" s="3">
        <f>'Raw data'!C812</f>
        <v>79.66</v>
      </c>
      <c r="E812" s="3">
        <f t="shared" si="49"/>
        <v>4.5397225725094508E-3</v>
      </c>
      <c r="F812" s="3">
        <f>'Raw data'!D812</f>
        <v>32.64</v>
      </c>
      <c r="G812" s="3">
        <f t="shared" si="50"/>
        <v>2.512562814070354E-2</v>
      </c>
      <c r="H812" s="62">
        <f>'Raw data'!E812</f>
        <v>1574.4838593756001</v>
      </c>
      <c r="I812" s="67">
        <f t="shared" si="51"/>
        <v>5.330334123801979E-3</v>
      </c>
    </row>
    <row r="813" spans="1:9" x14ac:dyDescent="0.3">
      <c r="A813" s="101">
        <v>43627</v>
      </c>
      <c r="B813" s="3">
        <f>'Raw data'!B813</f>
        <v>54.894955000000003</v>
      </c>
      <c r="C813" s="3">
        <f t="shared" si="48"/>
        <v>-6.5897743539072027E-3</v>
      </c>
      <c r="D813" s="3">
        <f>'Raw data'!C813</f>
        <v>80</v>
      </c>
      <c r="E813" s="3">
        <f t="shared" si="49"/>
        <v>4.2681395932714465E-3</v>
      </c>
      <c r="F813" s="3">
        <f>'Raw data'!D813</f>
        <v>32.619999999999997</v>
      </c>
      <c r="G813" s="3">
        <f t="shared" si="50"/>
        <v>-6.1274509803931141E-4</v>
      </c>
      <c r="H813" s="62">
        <f>'Raw data'!E813</f>
        <v>1593.36282912045</v>
      </c>
      <c r="I813" s="67">
        <f t="shared" si="51"/>
        <v>1.1990576869004423E-2</v>
      </c>
    </row>
    <row r="814" spans="1:9" x14ac:dyDescent="0.3">
      <c r="A814" s="101">
        <v>43628</v>
      </c>
      <c r="B814" s="3">
        <f>'Raw data'!B814</f>
        <v>54.075626</v>
      </c>
      <c r="C814" s="3">
        <f t="shared" si="48"/>
        <v>-1.4925397060622479E-2</v>
      </c>
      <c r="D814" s="3">
        <f>'Raw data'!C814</f>
        <v>78.7</v>
      </c>
      <c r="E814" s="3">
        <f t="shared" si="49"/>
        <v>-1.6249999999999966E-2</v>
      </c>
      <c r="F814" s="3">
        <f>'Raw data'!D814</f>
        <v>32.68</v>
      </c>
      <c r="G814" s="3">
        <f t="shared" si="50"/>
        <v>1.8393623543838836E-3</v>
      </c>
      <c r="H814" s="62">
        <f>'Raw data'!E814</f>
        <v>1593.59848263616</v>
      </c>
      <c r="I814" s="67">
        <f t="shared" si="51"/>
        <v>1.4789695818380425E-4</v>
      </c>
    </row>
    <row r="815" spans="1:9" x14ac:dyDescent="0.3">
      <c r="A815" s="101">
        <v>43629</v>
      </c>
      <c r="B815" s="3">
        <f>'Raw data'!B815</f>
        <v>54.348736000000002</v>
      </c>
      <c r="C815" s="3">
        <f t="shared" si="48"/>
        <v>5.0505194336539468E-3</v>
      </c>
      <c r="D815" s="3">
        <f>'Raw data'!C815</f>
        <v>79</v>
      </c>
      <c r="E815" s="3">
        <f t="shared" si="49"/>
        <v>3.8119440914866219E-3</v>
      </c>
      <c r="F815" s="3">
        <f>'Raw data'!D815</f>
        <v>32.47</v>
      </c>
      <c r="G815" s="3">
        <f t="shared" si="50"/>
        <v>-6.4259485924112866E-3</v>
      </c>
      <c r="H815" s="62">
        <f>'Raw data'!E815</f>
        <v>1598.11728697699</v>
      </c>
      <c r="I815" s="67">
        <f t="shared" si="51"/>
        <v>2.8355977933380763E-3</v>
      </c>
    </row>
    <row r="816" spans="1:9" x14ac:dyDescent="0.3">
      <c r="A816" s="101">
        <v>43630</v>
      </c>
      <c r="B816" s="3">
        <f>'Raw data'!B816</f>
        <v>54.530810000000002</v>
      </c>
      <c r="C816" s="3">
        <f t="shared" si="48"/>
        <v>3.3501055111934907E-3</v>
      </c>
      <c r="D816" s="3">
        <f>'Raw data'!C816</f>
        <v>77.900000000000006</v>
      </c>
      <c r="E816" s="3">
        <f t="shared" si="49"/>
        <v>-1.3924050632911321E-2</v>
      </c>
      <c r="F816" s="3">
        <f>'Raw data'!D816</f>
        <v>31.9</v>
      </c>
      <c r="G816" s="3">
        <f t="shared" si="50"/>
        <v>-1.7554665845395761E-2</v>
      </c>
      <c r="H816" s="62">
        <f>'Raw data'!E816</f>
        <v>1589.6021983550499</v>
      </c>
      <c r="I816" s="67">
        <f t="shared" si="51"/>
        <v>-5.3282000584871318E-3</v>
      </c>
    </row>
    <row r="817" spans="1:9" x14ac:dyDescent="0.3">
      <c r="A817" s="101">
        <v>43633</v>
      </c>
      <c r="B817" s="3">
        <f>'Raw data'!B817</f>
        <v>53.984591999999999</v>
      </c>
      <c r="C817" s="3">
        <f t="shared" si="48"/>
        <v>-1.0016685979907564E-2</v>
      </c>
      <c r="D817" s="3">
        <f>'Raw data'!C817</f>
        <v>75.98</v>
      </c>
      <c r="E817" s="3">
        <f t="shared" si="49"/>
        <v>-2.4646983311938403E-2</v>
      </c>
      <c r="F817" s="3">
        <f>'Raw data'!D817</f>
        <v>30.38</v>
      </c>
      <c r="G817" s="3">
        <f t="shared" si="50"/>
        <v>-4.7648902821316605E-2</v>
      </c>
      <c r="H817" s="62">
        <f>'Raw data'!E817</f>
        <v>1586.52605060016</v>
      </c>
      <c r="I817" s="67">
        <f t="shared" si="51"/>
        <v>-1.9351682817708555E-3</v>
      </c>
    </row>
    <row r="818" spans="1:9" x14ac:dyDescent="0.3">
      <c r="A818" s="101">
        <v>43634</v>
      </c>
      <c r="B818" s="3">
        <f>'Raw data'!B818</f>
        <v>53.893554999999999</v>
      </c>
      <c r="C818" s="3">
        <f t="shared" si="48"/>
        <v>-1.686351542677215E-3</v>
      </c>
      <c r="D818" s="3">
        <f>'Raw data'!C818</f>
        <v>75.8</v>
      </c>
      <c r="E818" s="3">
        <f t="shared" si="49"/>
        <v>-2.369044485390982E-3</v>
      </c>
      <c r="F818" s="3">
        <f>'Raw data'!D818</f>
        <v>30.27</v>
      </c>
      <c r="G818" s="3">
        <f t="shared" si="50"/>
        <v>-3.6208031599736482E-3</v>
      </c>
      <c r="H818" s="62">
        <f>'Raw data'!E818</f>
        <v>1609.4322038263299</v>
      </c>
      <c r="I818" s="67">
        <f t="shared" si="51"/>
        <v>1.4437930733948424E-2</v>
      </c>
    </row>
    <row r="819" spans="1:9" x14ac:dyDescent="0.3">
      <c r="A819" s="101">
        <v>43635</v>
      </c>
      <c r="B819" s="3">
        <f>'Raw data'!B819</f>
        <v>53.620449999999998</v>
      </c>
      <c r="C819" s="3">
        <f t="shared" si="48"/>
        <v>-5.0674890531901455E-3</v>
      </c>
      <c r="D819" s="3">
        <f>'Raw data'!C819</f>
        <v>75.94</v>
      </c>
      <c r="E819" s="3">
        <f t="shared" si="49"/>
        <v>1.8469656992084508E-3</v>
      </c>
      <c r="F819" s="3">
        <f>'Raw data'!D819</f>
        <v>31.11</v>
      </c>
      <c r="G819" s="3">
        <f t="shared" si="50"/>
        <v>2.7750247770069372E-2</v>
      </c>
      <c r="H819" s="62">
        <f>'Raw data'!E819</f>
        <v>1612.39920557346</v>
      </c>
      <c r="I819" s="67">
        <f t="shared" si="51"/>
        <v>1.8435083752370723E-3</v>
      </c>
    </row>
    <row r="820" spans="1:9" x14ac:dyDescent="0.3">
      <c r="A820" s="101">
        <v>43636</v>
      </c>
      <c r="B820" s="3">
        <f>'Raw data'!B820</f>
        <v>52.254899999999999</v>
      </c>
      <c r="C820" s="3">
        <f t="shared" si="48"/>
        <v>-2.5466962698000466E-2</v>
      </c>
      <c r="D820" s="3">
        <f>'Raw data'!C820</f>
        <v>76.459999999999994</v>
      </c>
      <c r="E820" s="3">
        <f t="shared" si="49"/>
        <v>6.8475111930470902E-3</v>
      </c>
      <c r="F820" s="3">
        <f>'Raw data'!D820</f>
        <v>32.14</v>
      </c>
      <c r="G820" s="3">
        <f t="shared" si="50"/>
        <v>3.3108325297332084E-2</v>
      </c>
      <c r="H820" s="62">
        <f>'Raw data'!E820</f>
        <v>1628.2930804314201</v>
      </c>
      <c r="I820" s="67">
        <f t="shared" si="51"/>
        <v>9.8572827392998767E-3</v>
      </c>
    </row>
    <row r="821" spans="1:9" x14ac:dyDescent="0.3">
      <c r="A821" s="101">
        <v>43640</v>
      </c>
      <c r="B821" s="3">
        <f>'Raw data'!B821</f>
        <v>51.071426000000002</v>
      </c>
      <c r="C821" s="3">
        <f t="shared" si="48"/>
        <v>-2.2648096159403171E-2</v>
      </c>
      <c r="D821" s="3">
        <f>'Raw data'!C821</f>
        <v>74.94</v>
      </c>
      <c r="E821" s="3">
        <f t="shared" si="49"/>
        <v>-1.9879675647397281E-2</v>
      </c>
      <c r="F821" s="3">
        <f>'Raw data'!D821</f>
        <v>31.42</v>
      </c>
      <c r="G821" s="3">
        <f t="shared" si="50"/>
        <v>-2.2401991288114462E-2</v>
      </c>
      <c r="H821" s="62">
        <f>'Raw data'!E821</f>
        <v>1610.9412284419</v>
      </c>
      <c r="I821" s="67">
        <f t="shared" si="51"/>
        <v>-1.0656467314178301E-2</v>
      </c>
    </row>
    <row r="822" spans="1:9" x14ac:dyDescent="0.3">
      <c r="A822" s="101">
        <v>43641</v>
      </c>
      <c r="B822" s="3">
        <f>'Raw data'!B822</f>
        <v>51.253498</v>
      </c>
      <c r="C822" s="3">
        <f t="shared" si="48"/>
        <v>3.5650463333449511E-3</v>
      </c>
      <c r="D822" s="3">
        <f>'Raw data'!C822</f>
        <v>75</v>
      </c>
      <c r="E822" s="3">
        <f t="shared" si="49"/>
        <v>8.0064051240995835E-4</v>
      </c>
      <c r="F822" s="3">
        <f>'Raw data'!D822</f>
        <v>34.119999999999997</v>
      </c>
      <c r="G822" s="3">
        <f t="shared" si="50"/>
        <v>8.5932527052832455E-2</v>
      </c>
      <c r="H822" s="62">
        <f>'Raw data'!E822</f>
        <v>1607.29389071728</v>
      </c>
      <c r="I822" s="67">
        <f t="shared" si="51"/>
        <v>-2.2641035316649642E-3</v>
      </c>
    </row>
    <row r="823" spans="1:9" x14ac:dyDescent="0.3">
      <c r="A823" s="101">
        <v>43642</v>
      </c>
      <c r="B823" s="3">
        <f>'Raw data'!B823</f>
        <v>51.617645000000003</v>
      </c>
      <c r="C823" s="3">
        <f t="shared" si="48"/>
        <v>7.1048223869520609E-3</v>
      </c>
      <c r="D823" s="3">
        <f>'Raw data'!C823</f>
        <v>76</v>
      </c>
      <c r="E823" s="3">
        <f t="shared" si="49"/>
        <v>1.3333333333333334E-2</v>
      </c>
      <c r="F823" s="3">
        <f>'Raw data'!D823</f>
        <v>34.54</v>
      </c>
      <c r="G823" s="3">
        <f t="shared" si="50"/>
        <v>1.2309495896834752E-2</v>
      </c>
      <c r="H823" s="62">
        <f>'Raw data'!E823</f>
        <v>1604.22740203589</v>
      </c>
      <c r="I823" s="67">
        <f t="shared" si="51"/>
        <v>-1.9078581080286987E-3</v>
      </c>
    </row>
    <row r="824" spans="1:9" x14ac:dyDescent="0.3">
      <c r="A824" s="101">
        <v>43643</v>
      </c>
      <c r="B824" s="3">
        <f>'Raw data'!B824</f>
        <v>50.98039</v>
      </c>
      <c r="C824" s="3">
        <f t="shared" si="48"/>
        <v>-1.2345681404101314E-2</v>
      </c>
      <c r="D824" s="3">
        <f>'Raw data'!C824</f>
        <v>77.28</v>
      </c>
      <c r="E824" s="3">
        <f t="shared" si="49"/>
        <v>1.6842105263157908E-2</v>
      </c>
      <c r="F824" s="3">
        <f>'Raw data'!D824</f>
        <v>36.270000000000003</v>
      </c>
      <c r="G824" s="3">
        <f t="shared" si="50"/>
        <v>5.0086855819340012E-2</v>
      </c>
      <c r="H824" s="62">
        <f>'Raw data'!E824</f>
        <v>1616.93599741668</v>
      </c>
      <c r="I824" s="67">
        <f t="shared" si="51"/>
        <v>7.9219413436410757E-3</v>
      </c>
    </row>
    <row r="825" spans="1:9" x14ac:dyDescent="0.3">
      <c r="A825" s="101">
        <v>43644</v>
      </c>
      <c r="B825" s="3">
        <f>'Raw data'!B825</f>
        <v>51.708680000000001</v>
      </c>
      <c r="C825" s="3">
        <f t="shared" si="48"/>
        <v>1.4285689065933024E-2</v>
      </c>
      <c r="D825" s="3">
        <f>'Raw data'!C825</f>
        <v>78.760000000000005</v>
      </c>
      <c r="E825" s="3">
        <f t="shared" si="49"/>
        <v>1.915113871635616E-2</v>
      </c>
      <c r="F825" s="3">
        <f>'Raw data'!D825</f>
        <v>37.08</v>
      </c>
      <c r="G825" s="3">
        <f t="shared" si="50"/>
        <v>2.2332506203473809E-2</v>
      </c>
      <c r="H825" s="62">
        <f>'Raw data'!E825</f>
        <v>1622.43045870473</v>
      </c>
      <c r="I825" s="67">
        <f t="shared" si="51"/>
        <v>3.3980697422954496E-3</v>
      </c>
    </row>
    <row r="826" spans="1:9" x14ac:dyDescent="0.3">
      <c r="A826" s="101">
        <v>43647</v>
      </c>
      <c r="B826" s="3">
        <f>'Raw data'!B826</f>
        <v>53.347335999999999</v>
      </c>
      <c r="C826" s="3">
        <f t="shared" si="48"/>
        <v>3.1690153374636473E-2</v>
      </c>
      <c r="D826" s="3">
        <f>'Raw data'!C826</f>
        <v>78.48</v>
      </c>
      <c r="E826" s="3">
        <f t="shared" si="49"/>
        <v>-3.5551041137633459E-3</v>
      </c>
      <c r="F826" s="3">
        <f>'Raw data'!D826</f>
        <v>37</v>
      </c>
      <c r="G826" s="3">
        <f t="shared" si="50"/>
        <v>-2.1574973031283254E-3</v>
      </c>
      <c r="H826" s="62">
        <f>'Raw data'!E826</f>
        <v>1641.9971608021999</v>
      </c>
      <c r="I826" s="67">
        <f t="shared" si="51"/>
        <v>1.2060117580072463E-2</v>
      </c>
    </row>
    <row r="827" spans="1:9" x14ac:dyDescent="0.3">
      <c r="A827" s="101">
        <v>43648</v>
      </c>
      <c r="B827" s="3">
        <f>'Raw data'!B827</f>
        <v>52.528008</v>
      </c>
      <c r="C827" s="3">
        <f t="shared" si="48"/>
        <v>-1.5358367660570693E-2</v>
      </c>
      <c r="D827" s="3">
        <f>'Raw data'!C827</f>
        <v>77.599999999999994</v>
      </c>
      <c r="E827" s="3">
        <f t="shared" si="49"/>
        <v>-1.121304791029574E-2</v>
      </c>
      <c r="F827" s="3">
        <f>'Raw data'!D827</f>
        <v>37.659999999999997</v>
      </c>
      <c r="G827" s="3">
        <f t="shared" si="50"/>
        <v>1.7837837837837746E-2</v>
      </c>
      <c r="H827" s="62">
        <f>'Raw data'!E827</f>
        <v>1647.01864962231</v>
      </c>
      <c r="I827" s="67">
        <f t="shared" si="51"/>
        <v>3.0581592587266425E-3</v>
      </c>
    </row>
    <row r="828" spans="1:9" x14ac:dyDescent="0.3">
      <c r="A828" s="101">
        <v>43649</v>
      </c>
      <c r="B828" s="3">
        <f>'Raw data'!B828</f>
        <v>53.438374000000003</v>
      </c>
      <c r="C828" s="3">
        <f t="shared" si="48"/>
        <v>1.7331058889573793E-2</v>
      </c>
      <c r="D828" s="3">
        <f>'Raw data'!C828</f>
        <v>79.98</v>
      </c>
      <c r="E828" s="3">
        <f t="shared" si="49"/>
        <v>3.0670103092783632E-2</v>
      </c>
      <c r="F828" s="3">
        <f>'Raw data'!D828</f>
        <v>37.5</v>
      </c>
      <c r="G828" s="3">
        <f t="shared" si="50"/>
        <v>-4.2485395645246041E-3</v>
      </c>
      <c r="H828" s="62">
        <f>'Raw data'!E828</f>
        <v>1648.8405038195899</v>
      </c>
      <c r="I828" s="67">
        <f t="shared" si="51"/>
        <v>1.1061527431384418E-3</v>
      </c>
    </row>
    <row r="829" spans="1:9" x14ac:dyDescent="0.3">
      <c r="A829" s="101">
        <v>43650</v>
      </c>
      <c r="B829" s="3">
        <f>'Raw data'!B829</f>
        <v>52.710082999999997</v>
      </c>
      <c r="C829" s="3">
        <f t="shared" si="48"/>
        <v>-1.362861452333871E-2</v>
      </c>
      <c r="D829" s="3">
        <f>'Raw data'!C829</f>
        <v>80.180000000000007</v>
      </c>
      <c r="E829" s="3">
        <f t="shared" si="49"/>
        <v>2.5006251562891078E-3</v>
      </c>
      <c r="F829" s="3">
        <f>'Raw data'!D829</f>
        <v>37.380000000000003</v>
      </c>
      <c r="G829" s="3">
        <f t="shared" si="50"/>
        <v>-3.1999999999999316E-3</v>
      </c>
      <c r="H829" s="62">
        <f>'Raw data'!E829</f>
        <v>1652.24977737206</v>
      </c>
      <c r="I829" s="67">
        <f t="shared" si="51"/>
        <v>2.0676794053593132E-3</v>
      </c>
    </row>
    <row r="830" spans="1:9" x14ac:dyDescent="0.3">
      <c r="A830" s="101">
        <v>43651</v>
      </c>
      <c r="B830" s="3">
        <f>'Raw data'!B830</f>
        <v>52.436973999999999</v>
      </c>
      <c r="C830" s="3">
        <f t="shared" si="48"/>
        <v>-5.181342628506164E-3</v>
      </c>
      <c r="D830" s="3">
        <f>'Raw data'!C830</f>
        <v>79.62</v>
      </c>
      <c r="E830" s="3">
        <f t="shared" si="49"/>
        <v>-6.984285357944652E-3</v>
      </c>
      <c r="F830" s="3">
        <f>'Raw data'!D830</f>
        <v>37.79</v>
      </c>
      <c r="G830" s="3">
        <f t="shared" si="50"/>
        <v>1.0968432316746832E-2</v>
      </c>
      <c r="H830" s="62">
        <f>'Raw data'!E830</f>
        <v>1634.94276157014</v>
      </c>
      <c r="I830" s="67">
        <f t="shared" si="51"/>
        <v>-1.0474818056533306E-2</v>
      </c>
    </row>
    <row r="831" spans="1:9" x14ac:dyDescent="0.3">
      <c r="A831" s="101">
        <v>43654</v>
      </c>
      <c r="B831" s="3">
        <f>'Raw data'!B831</f>
        <v>52.528008</v>
      </c>
      <c r="C831" s="3">
        <f t="shared" si="48"/>
        <v>1.7360650902548363E-3</v>
      </c>
      <c r="D831" s="3">
        <f>'Raw data'!C831</f>
        <v>80.98</v>
      </c>
      <c r="E831" s="3">
        <f t="shared" si="49"/>
        <v>1.70811353931173E-2</v>
      </c>
      <c r="F831" s="3">
        <f>'Raw data'!D831</f>
        <v>38.56</v>
      </c>
      <c r="G831" s="3">
        <f t="shared" si="50"/>
        <v>2.0375760783276083E-2</v>
      </c>
      <c r="H831" s="62">
        <f>'Raw data'!E831</f>
        <v>1642.06822829669</v>
      </c>
      <c r="I831" s="67">
        <f t="shared" si="51"/>
        <v>4.3582361988666746E-3</v>
      </c>
    </row>
    <row r="832" spans="1:9" x14ac:dyDescent="0.3">
      <c r="A832" s="101">
        <v>43655</v>
      </c>
      <c r="B832" s="3">
        <f>'Raw data'!B832</f>
        <v>52.528008</v>
      </c>
      <c r="C832" s="3">
        <f t="shared" si="48"/>
        <v>0</v>
      </c>
      <c r="D832" s="3">
        <f>'Raw data'!C832</f>
        <v>80.58</v>
      </c>
      <c r="E832" s="3">
        <f t="shared" si="49"/>
        <v>-4.9394912324031322E-3</v>
      </c>
      <c r="F832" s="3">
        <f>'Raw data'!D832</f>
        <v>37.56</v>
      </c>
      <c r="G832" s="3">
        <f t="shared" si="50"/>
        <v>-2.5933609958506222E-2</v>
      </c>
      <c r="H832" s="62">
        <f>'Raw data'!E832</f>
        <v>1630.87982139316</v>
      </c>
      <c r="I832" s="67">
        <f t="shared" si="51"/>
        <v>-6.8136065912046051E-3</v>
      </c>
    </row>
    <row r="833" spans="1:9" x14ac:dyDescent="0.3">
      <c r="A833" s="101">
        <v>43656</v>
      </c>
      <c r="B833" s="3">
        <f>'Raw data'!B833</f>
        <v>53.165264000000001</v>
      </c>
      <c r="C833" s="3">
        <f t="shared" si="48"/>
        <v>1.2131737415209058E-2</v>
      </c>
      <c r="D833" s="3">
        <f>'Raw data'!C833</f>
        <v>81.739999999999995</v>
      </c>
      <c r="E833" s="3">
        <f t="shared" si="49"/>
        <v>1.4395631670389633E-2</v>
      </c>
      <c r="F833" s="3">
        <f>'Raw data'!D833</f>
        <v>37.9</v>
      </c>
      <c r="G833" s="3">
        <f t="shared" si="50"/>
        <v>9.0521831735888257E-3</v>
      </c>
      <c r="H833" s="62">
        <f>'Raw data'!E833</f>
        <v>1622.4474358393099</v>
      </c>
      <c r="I833" s="67">
        <f t="shared" si="51"/>
        <v>-5.1704518280487324E-3</v>
      </c>
    </row>
    <row r="834" spans="1:9" x14ac:dyDescent="0.3">
      <c r="A834" s="101">
        <v>43657</v>
      </c>
      <c r="B834" s="3">
        <f>'Raw data'!B834</f>
        <v>52.619045</v>
      </c>
      <c r="C834" s="3">
        <f t="shared" si="48"/>
        <v>-1.0273982651529779E-2</v>
      </c>
      <c r="D834" s="3">
        <f>'Raw data'!C834</f>
        <v>81</v>
      </c>
      <c r="E834" s="3">
        <f t="shared" si="49"/>
        <v>-9.0530951798384503E-3</v>
      </c>
      <c r="F834" s="3">
        <f>'Raw data'!D834</f>
        <v>37.86</v>
      </c>
      <c r="G834" s="3">
        <f t="shared" si="50"/>
        <v>-1.0554089709762309E-3</v>
      </c>
      <c r="H834" s="62">
        <f>'Raw data'!E834</f>
        <v>1613.2053659497001</v>
      </c>
      <c r="I834" s="67">
        <f t="shared" si="51"/>
        <v>-5.6963755407144151E-3</v>
      </c>
    </row>
    <row r="835" spans="1:9" x14ac:dyDescent="0.3">
      <c r="A835" s="101">
        <v>43658</v>
      </c>
      <c r="B835" s="3">
        <f>'Raw data'!B835</f>
        <v>48.704479999999997</v>
      </c>
      <c r="C835" s="3">
        <f t="shared" si="48"/>
        <v>-7.439445166669223E-2</v>
      </c>
      <c r="D835" s="3">
        <f>'Raw data'!C835</f>
        <v>80.94</v>
      </c>
      <c r="E835" s="3">
        <f t="shared" si="49"/>
        <v>-7.4074074074076878E-4</v>
      </c>
      <c r="F835" s="3">
        <f>'Raw data'!D835</f>
        <v>37.909999999999997</v>
      </c>
      <c r="G835" s="3">
        <f t="shared" si="50"/>
        <v>1.3206550449021966E-3</v>
      </c>
      <c r="H835" s="62">
        <f>'Raw data'!E835</f>
        <v>1625.61563153308</v>
      </c>
      <c r="I835" s="67">
        <f t="shared" si="51"/>
        <v>7.6929235702572355E-3</v>
      </c>
    </row>
    <row r="836" spans="1:9" x14ac:dyDescent="0.3">
      <c r="A836" s="101">
        <v>43661</v>
      </c>
      <c r="B836" s="3">
        <f>'Raw data'!B836</f>
        <v>51.344535999999998</v>
      </c>
      <c r="C836" s="3">
        <f t="shared" ref="C836:C899" si="52">(B836-B835)/B835</f>
        <v>5.4205609011737758E-2</v>
      </c>
      <c r="D836" s="3">
        <f>'Raw data'!C836</f>
        <v>82.4</v>
      </c>
      <c r="E836" s="3">
        <f t="shared" ref="E836:E899" si="53">(D836-D835)/D835</f>
        <v>1.8038052878675662E-2</v>
      </c>
      <c r="F836" s="3">
        <f>'Raw data'!D836</f>
        <v>37.57</v>
      </c>
      <c r="G836" s="3">
        <f t="shared" ref="G836:G899" si="54">(F836-F835)/F835</f>
        <v>-8.9686098654707547E-3</v>
      </c>
      <c r="H836" s="62">
        <f>'Raw data'!E836</f>
        <v>1632.90573179486</v>
      </c>
      <c r="I836" s="67">
        <f t="shared" ref="I836:I899" si="55">(H836-H835)/H835</f>
        <v>4.4845165858210306E-3</v>
      </c>
    </row>
    <row r="837" spans="1:9" x14ac:dyDescent="0.3">
      <c r="A837" s="101">
        <v>43662</v>
      </c>
      <c r="B837" s="3">
        <f>'Raw data'!B837</f>
        <v>51.526603999999999</v>
      </c>
      <c r="C837" s="3">
        <f t="shared" si="52"/>
        <v>3.5460053626738589E-3</v>
      </c>
      <c r="D837" s="3">
        <f>'Raw data'!C837</f>
        <v>82.42</v>
      </c>
      <c r="E837" s="3">
        <f t="shared" si="53"/>
        <v>2.4271844660189344E-4</v>
      </c>
      <c r="F837" s="3">
        <f>'Raw data'!D837</f>
        <v>37.61</v>
      </c>
      <c r="G837" s="3">
        <f t="shared" si="54"/>
        <v>1.0646792653712842E-3</v>
      </c>
      <c r="H837" s="62">
        <f>'Raw data'!E837</f>
        <v>1630.5674504777801</v>
      </c>
      <c r="I837" s="67">
        <f t="shared" si="55"/>
        <v>-1.4319756931159291E-3</v>
      </c>
    </row>
    <row r="838" spans="1:9" x14ac:dyDescent="0.3">
      <c r="A838" s="101">
        <v>43663</v>
      </c>
      <c r="B838" s="3">
        <f>'Raw data'!B838</f>
        <v>51.617645000000003</v>
      </c>
      <c r="C838" s="3">
        <f t="shared" si="52"/>
        <v>1.7668736717056717E-3</v>
      </c>
      <c r="D838" s="3">
        <f>'Raw data'!C838</f>
        <v>83.18</v>
      </c>
      <c r="E838" s="3">
        <f t="shared" si="53"/>
        <v>9.2210628488231632E-3</v>
      </c>
      <c r="F838" s="3">
        <f>'Raw data'!D838</f>
        <v>37.43</v>
      </c>
      <c r="G838" s="3">
        <f t="shared" si="54"/>
        <v>-4.7859611805370836E-3</v>
      </c>
      <c r="H838" s="62">
        <f>'Raw data'!E838</f>
        <v>1598.0607305598101</v>
      </c>
      <c r="I838" s="67">
        <f t="shared" si="55"/>
        <v>-1.9935832711762452E-2</v>
      </c>
    </row>
    <row r="839" spans="1:9" x14ac:dyDescent="0.3">
      <c r="A839" s="101">
        <v>43664</v>
      </c>
      <c r="B839" s="3">
        <f>'Raw data'!B839</f>
        <v>51.799720000000001</v>
      </c>
      <c r="C839" s="3">
        <f t="shared" si="52"/>
        <v>3.5273790580720513E-3</v>
      </c>
      <c r="D839" s="3">
        <f>'Raw data'!C839</f>
        <v>81.7</v>
      </c>
      <c r="E839" s="3">
        <f t="shared" si="53"/>
        <v>-1.7792738639095983E-2</v>
      </c>
      <c r="F839" s="3">
        <f>'Raw data'!D839</f>
        <v>37.340000000000003</v>
      </c>
      <c r="G839" s="3">
        <f t="shared" si="54"/>
        <v>-2.4044883783060729E-3</v>
      </c>
      <c r="H839" s="62">
        <f>'Raw data'!E839</f>
        <v>1577.4074078517001</v>
      </c>
      <c r="I839" s="67">
        <f t="shared" si="55"/>
        <v>-1.2923991130721905E-2</v>
      </c>
    </row>
    <row r="840" spans="1:9" x14ac:dyDescent="0.3">
      <c r="A840" s="101">
        <v>43665</v>
      </c>
      <c r="B840" s="3">
        <f>'Raw data'!B840</f>
        <v>52.528008</v>
      </c>
      <c r="C840" s="3">
        <f t="shared" si="52"/>
        <v>1.4059689897937655E-2</v>
      </c>
      <c r="D840" s="3">
        <f>'Raw data'!C840</f>
        <v>82.7</v>
      </c>
      <c r="E840" s="3">
        <f t="shared" si="53"/>
        <v>1.2239902080783353E-2</v>
      </c>
      <c r="F840" s="3">
        <f>'Raw data'!D840</f>
        <v>38.06</v>
      </c>
      <c r="G840" s="3">
        <f t="shared" si="54"/>
        <v>1.928227102303157E-2</v>
      </c>
      <c r="H840" s="62">
        <f>'Raw data'!E840</f>
        <v>1605.4192974631301</v>
      </c>
      <c r="I840" s="67">
        <f t="shared" si="55"/>
        <v>1.7758183125043063E-2</v>
      </c>
    </row>
    <row r="841" spans="1:9" x14ac:dyDescent="0.3">
      <c r="A841" s="101">
        <v>43668</v>
      </c>
      <c r="B841" s="3">
        <f>'Raw data'!B841</f>
        <v>49.341732</v>
      </c>
      <c r="C841" s="3">
        <f t="shared" si="52"/>
        <v>-6.065861092619388E-2</v>
      </c>
      <c r="D841" s="3">
        <f>'Raw data'!C841</f>
        <v>83.46</v>
      </c>
      <c r="E841" s="3">
        <f t="shared" si="53"/>
        <v>9.1898428053203245E-3</v>
      </c>
      <c r="F841" s="3">
        <f>'Raw data'!D841</f>
        <v>39.81</v>
      </c>
      <c r="G841" s="3">
        <f t="shared" si="54"/>
        <v>4.5980031529164474E-2</v>
      </c>
      <c r="H841" s="62">
        <f>'Raw data'!E841</f>
        <v>1600.87606499392</v>
      </c>
      <c r="I841" s="67">
        <f t="shared" si="55"/>
        <v>-2.8299351305850766E-3</v>
      </c>
    </row>
    <row r="842" spans="1:9" x14ac:dyDescent="0.3">
      <c r="A842" s="101">
        <v>43669</v>
      </c>
      <c r="B842" s="3">
        <f>'Raw data'!B842</f>
        <v>51.253498</v>
      </c>
      <c r="C842" s="3">
        <f t="shared" si="52"/>
        <v>3.8745417367999975E-2</v>
      </c>
      <c r="D842" s="3">
        <f>'Raw data'!C842</f>
        <v>83</v>
      </c>
      <c r="E842" s="3">
        <f t="shared" si="53"/>
        <v>-5.511622334052166E-3</v>
      </c>
      <c r="F842" s="3">
        <f>'Raw data'!D842</f>
        <v>40.19</v>
      </c>
      <c r="G842" s="3">
        <f t="shared" si="54"/>
        <v>9.5453403667419105E-3</v>
      </c>
      <c r="H842" s="62">
        <f>'Raw data'!E842</f>
        <v>1624.7666528136699</v>
      </c>
      <c r="I842" s="67">
        <f t="shared" si="55"/>
        <v>1.4923446194344025E-2</v>
      </c>
    </row>
    <row r="843" spans="1:9" x14ac:dyDescent="0.3">
      <c r="A843" s="101">
        <v>43670</v>
      </c>
      <c r="B843" s="3">
        <f>'Raw data'!B843</f>
        <v>49.068626000000002</v>
      </c>
      <c r="C843" s="3">
        <f t="shared" si="52"/>
        <v>-4.2628739213077679E-2</v>
      </c>
      <c r="D843" s="3">
        <f>'Raw data'!C843</f>
        <v>60.84</v>
      </c>
      <c r="E843" s="3">
        <f t="shared" si="53"/>
        <v>-0.2669879518072289</v>
      </c>
      <c r="F843" s="3">
        <f>'Raw data'!D843</f>
        <v>38</v>
      </c>
      <c r="G843" s="3">
        <f t="shared" si="54"/>
        <v>-5.4491166956954412E-2</v>
      </c>
      <c r="H843" s="62">
        <f>'Raw data'!E843</f>
        <v>1613.05947977548</v>
      </c>
      <c r="I843" s="67">
        <f t="shared" si="55"/>
        <v>-7.2054488673288361E-3</v>
      </c>
    </row>
    <row r="844" spans="1:9" x14ac:dyDescent="0.3">
      <c r="A844" s="101">
        <v>43671</v>
      </c>
      <c r="B844" s="3">
        <f>'Raw data'!B844</f>
        <v>47.885150000000003</v>
      </c>
      <c r="C844" s="3">
        <f t="shared" si="52"/>
        <v>-2.4118792321594633E-2</v>
      </c>
      <c r="D844" s="3">
        <f>'Raw data'!C844</f>
        <v>58.24</v>
      </c>
      <c r="E844" s="3">
        <f t="shared" si="53"/>
        <v>-4.2735042735042757E-2</v>
      </c>
      <c r="F844" s="3">
        <f>'Raw data'!D844</f>
        <v>37.5</v>
      </c>
      <c r="G844" s="3">
        <f t="shared" si="54"/>
        <v>-1.3157894736842105E-2</v>
      </c>
      <c r="H844" s="62">
        <f>'Raw data'!E844</f>
        <v>1607.20141220344</v>
      </c>
      <c r="I844" s="67">
        <f t="shared" si="55"/>
        <v>-3.6316500696275487E-3</v>
      </c>
    </row>
    <row r="845" spans="1:9" x14ac:dyDescent="0.3">
      <c r="A845" s="101">
        <v>43672</v>
      </c>
      <c r="B845" s="3">
        <f>'Raw data'!B845</f>
        <v>49.523808000000002</v>
      </c>
      <c r="C845" s="3">
        <f t="shared" si="52"/>
        <v>3.4220588219938737E-2</v>
      </c>
      <c r="D845" s="3">
        <f>'Raw data'!C845</f>
        <v>59</v>
      </c>
      <c r="E845" s="3">
        <f t="shared" si="53"/>
        <v>1.3049450549450515E-2</v>
      </c>
      <c r="F845" s="3">
        <f>'Raw data'!D845</f>
        <v>38.24</v>
      </c>
      <c r="G845" s="3">
        <f t="shared" si="54"/>
        <v>1.9733333333333387E-2</v>
      </c>
      <c r="H845" s="62">
        <f>'Raw data'!E845</f>
        <v>1610.6393962868201</v>
      </c>
      <c r="I845" s="67">
        <f t="shared" si="55"/>
        <v>2.1391121593569971E-3</v>
      </c>
    </row>
    <row r="846" spans="1:9" x14ac:dyDescent="0.3">
      <c r="A846" s="101">
        <v>43675</v>
      </c>
      <c r="B846" s="3">
        <f>'Raw data'!B846</f>
        <v>48.522404000000002</v>
      </c>
      <c r="C846" s="3">
        <f t="shared" si="52"/>
        <v>-2.0220658314481811E-2</v>
      </c>
      <c r="D846" s="3">
        <f>'Raw data'!C846</f>
        <v>58.06</v>
      </c>
      <c r="E846" s="3">
        <f t="shared" si="53"/>
        <v>-1.5932203389830469E-2</v>
      </c>
      <c r="F846" s="3">
        <f>'Raw data'!D846</f>
        <v>38.17</v>
      </c>
      <c r="G846" s="3">
        <f t="shared" si="54"/>
        <v>-1.8305439330544007E-3</v>
      </c>
      <c r="H846" s="62">
        <f>'Raw data'!E846</f>
        <v>1614.30020484223</v>
      </c>
      <c r="I846" s="67">
        <f t="shared" si="55"/>
        <v>2.2728914764220424E-3</v>
      </c>
    </row>
    <row r="847" spans="1:9" x14ac:dyDescent="0.3">
      <c r="A847" s="101">
        <v>43676</v>
      </c>
      <c r="B847" s="3">
        <f>'Raw data'!B847</f>
        <v>47.703082999999999</v>
      </c>
      <c r="C847" s="3">
        <f t="shared" si="52"/>
        <v>-1.6885416476891832E-2</v>
      </c>
      <c r="D847" s="3">
        <f>'Raw data'!C847</f>
        <v>58.12</v>
      </c>
      <c r="E847" s="3">
        <f t="shared" si="53"/>
        <v>1.0334137099551354E-3</v>
      </c>
      <c r="F847" s="3">
        <f>'Raw data'!D847</f>
        <v>37.89</v>
      </c>
      <c r="G847" s="3">
        <f t="shared" si="54"/>
        <v>-7.3356038773906502E-3</v>
      </c>
      <c r="H847" s="62">
        <f>'Raw data'!E847</f>
        <v>1600.25903275819</v>
      </c>
      <c r="I847" s="67">
        <f t="shared" si="55"/>
        <v>-8.6979931253940972E-3</v>
      </c>
    </row>
    <row r="848" spans="1:9" x14ac:dyDescent="0.3">
      <c r="A848" s="101">
        <v>43677</v>
      </c>
      <c r="B848" s="3">
        <f>'Raw data'!B848</f>
        <v>46.701680000000003</v>
      </c>
      <c r="C848" s="3">
        <f t="shared" si="52"/>
        <v>-2.0992416779435332E-2</v>
      </c>
      <c r="D848" s="3">
        <f>'Raw data'!C848</f>
        <v>59.5</v>
      </c>
      <c r="E848" s="3">
        <f t="shared" si="53"/>
        <v>2.3743977976600182E-2</v>
      </c>
      <c r="F848" s="3">
        <f>'Raw data'!D848</f>
        <v>38</v>
      </c>
      <c r="G848" s="3">
        <f t="shared" si="54"/>
        <v>2.9031406703615577E-3</v>
      </c>
      <c r="H848" s="62">
        <f>'Raw data'!E848</f>
        <v>1599.7752099946599</v>
      </c>
      <c r="I848" s="67">
        <f t="shared" si="55"/>
        <v>-3.0234027968342774E-4</v>
      </c>
    </row>
    <row r="849" spans="1:9" x14ac:dyDescent="0.3">
      <c r="A849" s="101">
        <v>43678</v>
      </c>
      <c r="B849" s="3">
        <f>'Raw data'!B849</f>
        <v>46.064422999999998</v>
      </c>
      <c r="C849" s="3">
        <f t="shared" si="52"/>
        <v>-1.3645269292239706E-2</v>
      </c>
      <c r="D849" s="3">
        <f>'Raw data'!C849</f>
        <v>61.04</v>
      </c>
      <c r="E849" s="3">
        <f t="shared" si="53"/>
        <v>2.5882352941176457E-2</v>
      </c>
      <c r="F849" s="3">
        <f>'Raw data'!D849</f>
        <v>38.32</v>
      </c>
      <c r="G849" s="3">
        <f t="shared" si="54"/>
        <v>8.4210526315789541E-3</v>
      </c>
      <c r="H849" s="62">
        <f>'Raw data'!E849</f>
        <v>1612.90752968228</v>
      </c>
      <c r="I849" s="67">
        <f t="shared" si="55"/>
        <v>8.2088530973448114E-3</v>
      </c>
    </row>
    <row r="850" spans="1:9" x14ac:dyDescent="0.3">
      <c r="A850" s="101">
        <v>43679</v>
      </c>
      <c r="B850" s="3">
        <f>'Raw data'!B850</f>
        <v>45.290615000000003</v>
      </c>
      <c r="C850" s="3">
        <f t="shared" si="52"/>
        <v>-1.6798386902621039E-2</v>
      </c>
      <c r="D850" s="3">
        <f>'Raw data'!C850</f>
        <v>60.78</v>
      </c>
      <c r="E850" s="3">
        <f t="shared" si="53"/>
        <v>-4.2595019659239517E-3</v>
      </c>
      <c r="F850" s="3">
        <f>'Raw data'!D850</f>
        <v>37.5</v>
      </c>
      <c r="G850" s="3">
        <f t="shared" si="54"/>
        <v>-2.1398747390396666E-2</v>
      </c>
      <c r="H850" s="62">
        <f>'Raw data'!E850</f>
        <v>1568.7025161920001</v>
      </c>
      <c r="I850" s="67">
        <f t="shared" si="55"/>
        <v>-2.7407035230958166E-2</v>
      </c>
    </row>
    <row r="851" spans="1:9" x14ac:dyDescent="0.3">
      <c r="A851" s="101">
        <v>43682</v>
      </c>
      <c r="B851" s="3">
        <f>'Raw data'!B851</f>
        <v>44.289214999999999</v>
      </c>
      <c r="C851" s="3">
        <f t="shared" si="52"/>
        <v>-2.2110541002810489E-2</v>
      </c>
      <c r="D851" s="3">
        <f>'Raw data'!C851</f>
        <v>57.5</v>
      </c>
      <c r="E851" s="3">
        <f t="shared" si="53"/>
        <v>-5.3965120105297811E-2</v>
      </c>
      <c r="F851" s="3">
        <f>'Raw data'!D851</f>
        <v>36.71</v>
      </c>
      <c r="G851" s="3">
        <f t="shared" si="54"/>
        <v>-2.1066666666666643E-2</v>
      </c>
      <c r="H851" s="62">
        <f>'Raw data'!E851</f>
        <v>1535.09660733089</v>
      </c>
      <c r="I851" s="67">
        <f t="shared" si="55"/>
        <v>-2.1422741733523726E-2</v>
      </c>
    </row>
    <row r="852" spans="1:9" x14ac:dyDescent="0.3">
      <c r="A852" s="101">
        <v>43683</v>
      </c>
      <c r="B852" s="3">
        <f>'Raw data'!B852</f>
        <v>43.970585</v>
      </c>
      <c r="C852" s="3">
        <f t="shared" si="52"/>
        <v>-7.1943022697511993E-3</v>
      </c>
      <c r="D852" s="3">
        <f>'Raw data'!C852</f>
        <v>55.7</v>
      </c>
      <c r="E852" s="3">
        <f t="shared" si="53"/>
        <v>-3.130434782608691E-2</v>
      </c>
      <c r="F852" s="3">
        <f>'Raw data'!D852</f>
        <v>36.840000000000003</v>
      </c>
      <c r="G852" s="3">
        <f t="shared" si="54"/>
        <v>3.5412694088804838E-3</v>
      </c>
      <c r="H852" s="62">
        <f>'Raw data'!E852</f>
        <v>1523.03165186508</v>
      </c>
      <c r="I852" s="67">
        <f t="shared" si="55"/>
        <v>-7.8594111980923968E-3</v>
      </c>
    </row>
    <row r="853" spans="1:9" x14ac:dyDescent="0.3">
      <c r="A853" s="101">
        <v>43684</v>
      </c>
      <c r="B853" s="3">
        <f>'Raw data'!B853</f>
        <v>44.152659999999997</v>
      </c>
      <c r="C853" s="3">
        <f t="shared" si="52"/>
        <v>4.1408364250782098E-3</v>
      </c>
      <c r="D853" s="3">
        <f>'Raw data'!C853</f>
        <v>53.5</v>
      </c>
      <c r="E853" s="3">
        <f t="shared" si="53"/>
        <v>-3.9497307001795379E-2</v>
      </c>
      <c r="F853" s="3">
        <f>'Raw data'!D853</f>
        <v>37.200000000000003</v>
      </c>
      <c r="G853" s="3">
        <f t="shared" si="54"/>
        <v>9.7719869706840226E-3</v>
      </c>
      <c r="H853" s="62">
        <f>'Raw data'!E853</f>
        <v>1528.18896850586</v>
      </c>
      <c r="I853" s="67">
        <f t="shared" si="55"/>
        <v>3.3862176366882559E-3</v>
      </c>
    </row>
    <row r="854" spans="1:9" x14ac:dyDescent="0.3">
      <c r="A854" s="101">
        <v>43685</v>
      </c>
      <c r="B854" s="3">
        <f>'Raw data'!B854</f>
        <v>43.742995999999998</v>
      </c>
      <c r="C854" s="3">
        <f t="shared" si="52"/>
        <v>-9.2783537843472933E-3</v>
      </c>
      <c r="D854" s="3">
        <f>'Raw data'!C854</f>
        <v>51.96</v>
      </c>
      <c r="E854" s="3">
        <f t="shared" si="53"/>
        <v>-2.8785046728971947E-2</v>
      </c>
      <c r="F854" s="3">
        <f>'Raw data'!D854</f>
        <v>37.26</v>
      </c>
      <c r="G854" s="3">
        <f t="shared" si="54"/>
        <v>1.6129032258063215E-3</v>
      </c>
      <c r="H854" s="62">
        <f>'Raw data'!E854</f>
        <v>1550.6178210119199</v>
      </c>
      <c r="I854" s="67">
        <f t="shared" si="55"/>
        <v>1.4676753312771938E-2</v>
      </c>
    </row>
    <row r="855" spans="1:9" x14ac:dyDescent="0.3">
      <c r="A855" s="101">
        <v>43686</v>
      </c>
      <c r="B855" s="3">
        <f>'Raw data'!B855</f>
        <v>42.787112999999998</v>
      </c>
      <c r="C855" s="3">
        <f t="shared" si="52"/>
        <v>-2.1852252644057577E-2</v>
      </c>
      <c r="D855" s="3">
        <f>'Raw data'!C855</f>
        <v>51</v>
      </c>
      <c r="E855" s="3">
        <f t="shared" si="53"/>
        <v>-1.8475750577367223E-2</v>
      </c>
      <c r="F855" s="3">
        <f>'Raw data'!D855</f>
        <v>37.44</v>
      </c>
      <c r="G855" s="3">
        <f t="shared" si="54"/>
        <v>4.8309178743961281E-3</v>
      </c>
      <c r="H855" s="62">
        <f>'Raw data'!E855</f>
        <v>1531.5163648903699</v>
      </c>
      <c r="I855" s="67">
        <f t="shared" si="55"/>
        <v>-1.2318609951925179E-2</v>
      </c>
    </row>
    <row r="856" spans="1:9" x14ac:dyDescent="0.3">
      <c r="A856" s="101">
        <v>43689</v>
      </c>
      <c r="B856" s="3">
        <f>'Raw data'!B856</f>
        <v>42.969189999999998</v>
      </c>
      <c r="C856" s="3">
        <f t="shared" si="52"/>
        <v>4.255416812066746E-3</v>
      </c>
      <c r="D856" s="3">
        <f>'Raw data'!C856</f>
        <v>50.7</v>
      </c>
      <c r="E856" s="3">
        <f t="shared" si="53"/>
        <v>-5.882352941176415E-3</v>
      </c>
      <c r="F856" s="3">
        <f>'Raw data'!D856</f>
        <v>37.5</v>
      </c>
      <c r="G856" s="3">
        <f t="shared" si="54"/>
        <v>1.6025641025641634E-3</v>
      </c>
      <c r="H856" s="62">
        <f>'Raw data'!E856</f>
        <v>1533.0622973414199</v>
      </c>
      <c r="I856" s="67">
        <f t="shared" si="55"/>
        <v>1.0094129494729121E-3</v>
      </c>
    </row>
    <row r="857" spans="1:9" x14ac:dyDescent="0.3">
      <c r="A857" s="101">
        <v>43690</v>
      </c>
      <c r="B857" s="3">
        <f>'Raw data'!B857</f>
        <v>44.107140000000001</v>
      </c>
      <c r="C857" s="3">
        <f t="shared" si="52"/>
        <v>2.6482928814809022E-2</v>
      </c>
      <c r="D857" s="3">
        <f>'Raw data'!C857</f>
        <v>51.62</v>
      </c>
      <c r="E857" s="3">
        <f t="shared" si="53"/>
        <v>1.8145956607494962E-2</v>
      </c>
      <c r="F857" s="3">
        <f>'Raw data'!D857</f>
        <v>38.6</v>
      </c>
      <c r="G857" s="3">
        <f t="shared" si="54"/>
        <v>2.9333333333333371E-2</v>
      </c>
      <c r="H857" s="62">
        <f>'Raw data'!E857</f>
        <v>1538.5329412941401</v>
      </c>
      <c r="I857" s="67">
        <f t="shared" si="55"/>
        <v>3.568442040618393E-3</v>
      </c>
    </row>
    <row r="858" spans="1:9" x14ac:dyDescent="0.3">
      <c r="A858" s="101">
        <v>43691</v>
      </c>
      <c r="B858" s="3">
        <f>'Raw data'!B858</f>
        <v>42.923667999999999</v>
      </c>
      <c r="C858" s="3">
        <f t="shared" si="52"/>
        <v>-2.6831755584243319E-2</v>
      </c>
      <c r="D858" s="3">
        <f>'Raw data'!C858</f>
        <v>49.49</v>
      </c>
      <c r="E858" s="3">
        <f t="shared" si="53"/>
        <v>-4.1263076327004954E-2</v>
      </c>
      <c r="F858" s="3">
        <f>'Raw data'!D858</f>
        <v>35</v>
      </c>
      <c r="G858" s="3">
        <f t="shared" si="54"/>
        <v>-9.3264248704663252E-2</v>
      </c>
      <c r="H858" s="62">
        <f>'Raw data'!E858</f>
        <v>1500.0601734444799</v>
      </c>
      <c r="I858" s="67">
        <f t="shared" si="55"/>
        <v>-2.5006138521349249E-2</v>
      </c>
    </row>
    <row r="859" spans="1:9" x14ac:dyDescent="0.3">
      <c r="A859" s="101">
        <v>43692</v>
      </c>
      <c r="B859" s="3">
        <f>'Raw data'!B859</f>
        <v>42.149856999999997</v>
      </c>
      <c r="C859" s="3">
        <f t="shared" si="52"/>
        <v>-1.802760658758245E-2</v>
      </c>
      <c r="D859" s="3">
        <f>'Raw data'!C859</f>
        <v>48.66</v>
      </c>
      <c r="E859" s="3">
        <f t="shared" si="53"/>
        <v>-1.6771064861588306E-2</v>
      </c>
      <c r="F859" s="3">
        <f>'Raw data'!D859</f>
        <v>32.200000000000003</v>
      </c>
      <c r="G859" s="3">
        <f t="shared" si="54"/>
        <v>-7.9999999999999918E-2</v>
      </c>
      <c r="H859" s="62">
        <f>'Raw data'!E859</f>
        <v>1495.71420817633</v>
      </c>
      <c r="I859" s="67">
        <f t="shared" si="55"/>
        <v>-2.8971939560068533E-3</v>
      </c>
    </row>
    <row r="860" spans="1:9" x14ac:dyDescent="0.3">
      <c r="A860" s="101">
        <v>43693</v>
      </c>
      <c r="B860" s="3">
        <f>'Raw data'!B860</f>
        <v>43.697474999999997</v>
      </c>
      <c r="C860" s="3">
        <f t="shared" si="52"/>
        <v>3.6717040344881838E-2</v>
      </c>
      <c r="D860" s="3">
        <f>'Raw data'!C860</f>
        <v>51.98</v>
      </c>
      <c r="E860" s="3">
        <f t="shared" si="53"/>
        <v>6.8228524455404865E-2</v>
      </c>
      <c r="F860" s="3">
        <f>'Raw data'!D860</f>
        <v>34.4</v>
      </c>
      <c r="G860" s="3">
        <f t="shared" si="54"/>
        <v>6.8322981366459493E-2</v>
      </c>
      <c r="H860" s="62">
        <f>'Raw data'!E860</f>
        <v>1519.41339911512</v>
      </c>
      <c r="I860" s="67">
        <f t="shared" si="55"/>
        <v>1.5844732108071361E-2</v>
      </c>
    </row>
    <row r="861" spans="1:9" x14ac:dyDescent="0.3">
      <c r="A861" s="101">
        <v>43696</v>
      </c>
      <c r="B861" s="3">
        <f>'Raw data'!B861</f>
        <v>43.105739999999997</v>
      </c>
      <c r="C861" s="3">
        <f t="shared" si="52"/>
        <v>-1.354162912159112E-2</v>
      </c>
      <c r="D861" s="3">
        <f>'Raw data'!C861</f>
        <v>50.02</v>
      </c>
      <c r="E861" s="3">
        <f t="shared" si="53"/>
        <v>-3.7706810311658213E-2</v>
      </c>
      <c r="F861" s="3">
        <f>'Raw data'!D861</f>
        <v>34.25</v>
      </c>
      <c r="G861" s="3">
        <f t="shared" si="54"/>
        <v>-4.3604651162790289E-3</v>
      </c>
      <c r="H861" s="62">
        <f>'Raw data'!E861</f>
        <v>1538.9720638395299</v>
      </c>
      <c r="I861" s="67">
        <f t="shared" si="55"/>
        <v>1.2872510362091425E-2</v>
      </c>
    </row>
    <row r="862" spans="1:9" x14ac:dyDescent="0.3">
      <c r="A862" s="101">
        <v>43697</v>
      </c>
      <c r="B862" s="3">
        <f>'Raw data'!B862</f>
        <v>42.286409999999997</v>
      </c>
      <c r="C862" s="3">
        <f t="shared" si="52"/>
        <v>-1.9007445412142346E-2</v>
      </c>
      <c r="D862" s="3">
        <f>'Raw data'!C862</f>
        <v>51</v>
      </c>
      <c r="E862" s="3">
        <f t="shared" si="53"/>
        <v>1.9592163134746036E-2</v>
      </c>
      <c r="F862" s="3">
        <f>'Raw data'!D862</f>
        <v>34.119999999999997</v>
      </c>
      <c r="G862" s="3">
        <f t="shared" si="54"/>
        <v>-3.7956204379562789E-3</v>
      </c>
      <c r="H862" s="62">
        <f>'Raw data'!E862</f>
        <v>1534.3411141623301</v>
      </c>
      <c r="I862" s="67">
        <f t="shared" si="55"/>
        <v>-3.0091187397165934E-3</v>
      </c>
    </row>
    <row r="863" spans="1:9" x14ac:dyDescent="0.3">
      <c r="A863" s="101">
        <v>43698</v>
      </c>
      <c r="B863" s="3">
        <f>'Raw data'!B863</f>
        <v>42.605040000000002</v>
      </c>
      <c r="C863" s="3">
        <f t="shared" si="52"/>
        <v>7.5350449470646952E-3</v>
      </c>
      <c r="D863" s="3">
        <f>'Raw data'!C863</f>
        <v>50.36</v>
      </c>
      <c r="E863" s="3">
        <f t="shared" si="53"/>
        <v>-1.2549019607843149E-2</v>
      </c>
      <c r="F863" s="3">
        <f>'Raw data'!D863</f>
        <v>34.21</v>
      </c>
      <c r="G863" s="3">
        <f t="shared" si="54"/>
        <v>2.6377491207503932E-3</v>
      </c>
      <c r="H863" s="62">
        <f>'Raw data'!E863</f>
        <v>1543.47438664683</v>
      </c>
      <c r="I863" s="67">
        <f t="shared" si="55"/>
        <v>5.9525697383702066E-3</v>
      </c>
    </row>
    <row r="864" spans="1:9" x14ac:dyDescent="0.3">
      <c r="A864" s="101">
        <v>43699</v>
      </c>
      <c r="B864" s="3">
        <f>'Raw data'!B864</f>
        <v>42.377450000000003</v>
      </c>
      <c r="C864" s="3">
        <f t="shared" si="52"/>
        <v>-5.3418562686480117E-3</v>
      </c>
      <c r="D864" s="3">
        <f>'Raw data'!C864</f>
        <v>51.06</v>
      </c>
      <c r="E864" s="3">
        <f t="shared" si="53"/>
        <v>1.3899920571882503E-2</v>
      </c>
      <c r="F864" s="3">
        <f>'Raw data'!D864</f>
        <v>34.01</v>
      </c>
      <c r="G864" s="3">
        <f t="shared" si="54"/>
        <v>-5.8462437883660574E-3</v>
      </c>
      <c r="H864" s="62">
        <f>'Raw data'!E864</f>
        <v>1535.5136757538301</v>
      </c>
      <c r="I864" s="67">
        <f t="shared" si="55"/>
        <v>-5.1576566231814449E-3</v>
      </c>
    </row>
    <row r="865" spans="1:9" x14ac:dyDescent="0.3">
      <c r="A865" s="101">
        <v>43700</v>
      </c>
      <c r="B865" s="3">
        <f>'Raw data'!B865</f>
        <v>42.468487000000003</v>
      </c>
      <c r="C865" s="3">
        <f t="shared" si="52"/>
        <v>2.1482415765932124E-3</v>
      </c>
      <c r="D865" s="3">
        <f>'Raw data'!C865</f>
        <v>51.72</v>
      </c>
      <c r="E865" s="3">
        <f t="shared" si="53"/>
        <v>1.2925969447708512E-2</v>
      </c>
      <c r="F865" s="3">
        <f>'Raw data'!D865</f>
        <v>33</v>
      </c>
      <c r="G865" s="3">
        <f t="shared" si="54"/>
        <v>-2.9697147897677096E-2</v>
      </c>
      <c r="H865" s="62">
        <f>'Raw data'!E865</f>
        <v>1522.8491459898801</v>
      </c>
      <c r="I865" s="67">
        <f t="shared" si="55"/>
        <v>-8.2477479451510492E-3</v>
      </c>
    </row>
    <row r="866" spans="1:9" x14ac:dyDescent="0.3">
      <c r="A866" s="101">
        <v>43703</v>
      </c>
      <c r="B866" s="3">
        <f>'Raw data'!B866</f>
        <v>42.286409999999997</v>
      </c>
      <c r="C866" s="3">
        <f t="shared" si="52"/>
        <v>-4.2873436955737721E-3</v>
      </c>
      <c r="D866" s="3">
        <f>'Raw data'!C866</f>
        <v>51.52</v>
      </c>
      <c r="E866" s="3">
        <f t="shared" si="53"/>
        <v>-3.8669760247485641E-3</v>
      </c>
      <c r="F866" s="3">
        <f>'Raw data'!D866</f>
        <v>32.799999999999997</v>
      </c>
      <c r="G866" s="3">
        <f t="shared" si="54"/>
        <v>-6.0606060606061465E-3</v>
      </c>
      <c r="H866" s="62">
        <f>'Raw data'!E866</f>
        <v>1520.8495223110001</v>
      </c>
      <c r="I866" s="67">
        <f t="shared" si="55"/>
        <v>-1.3130806056171626E-3</v>
      </c>
    </row>
    <row r="867" spans="1:9" x14ac:dyDescent="0.3">
      <c r="A867" s="101">
        <v>43704</v>
      </c>
      <c r="B867" s="3">
        <f>'Raw data'!B867</f>
        <v>42.650554999999997</v>
      </c>
      <c r="C867" s="3">
        <f t="shared" si="52"/>
        <v>8.6113954814324659E-3</v>
      </c>
      <c r="D867" s="3">
        <f>'Raw data'!C867</f>
        <v>52.24</v>
      </c>
      <c r="E867" s="3">
        <f t="shared" si="53"/>
        <v>1.3975155279503083E-2</v>
      </c>
      <c r="F867" s="3">
        <f>'Raw data'!D867</f>
        <v>33.19</v>
      </c>
      <c r="G867" s="3">
        <f t="shared" si="54"/>
        <v>1.1890243902439042E-2</v>
      </c>
      <c r="H867" s="62">
        <f>'Raw data'!E867</f>
        <v>1530.8144714621701</v>
      </c>
      <c r="I867" s="67">
        <f t="shared" si="55"/>
        <v>6.5522255850978669E-3</v>
      </c>
    </row>
    <row r="868" spans="1:9" x14ac:dyDescent="0.3">
      <c r="A868" s="101">
        <v>43705</v>
      </c>
      <c r="B868" s="3">
        <f>'Raw data'!B868</f>
        <v>42.149856999999997</v>
      </c>
      <c r="C868" s="3">
        <f t="shared" si="52"/>
        <v>-1.1739542427994194E-2</v>
      </c>
      <c r="D868" s="3">
        <f>'Raw data'!C868</f>
        <v>52.34</v>
      </c>
      <c r="E868" s="3">
        <f t="shared" si="53"/>
        <v>1.9142419601837944E-3</v>
      </c>
      <c r="F868" s="3">
        <f>'Raw data'!D868</f>
        <v>32.9</v>
      </c>
      <c r="G868" s="3">
        <f t="shared" si="54"/>
        <v>-8.7375715576980765E-3</v>
      </c>
      <c r="H868" s="62">
        <f>'Raw data'!E868</f>
        <v>1529.13200218671</v>
      </c>
      <c r="I868" s="67">
        <f t="shared" si="55"/>
        <v>-1.0990680496070061E-3</v>
      </c>
    </row>
    <row r="869" spans="1:9" x14ac:dyDescent="0.3">
      <c r="A869" s="101">
        <v>43706</v>
      </c>
      <c r="B869" s="3">
        <f>'Raw data'!B869</f>
        <v>42.923667999999999</v>
      </c>
      <c r="C869" s="3">
        <f t="shared" si="52"/>
        <v>1.8358567622186763E-2</v>
      </c>
      <c r="D869" s="3">
        <f>'Raw data'!C869</f>
        <v>54</v>
      </c>
      <c r="E869" s="3">
        <f t="shared" si="53"/>
        <v>3.171570500573169E-2</v>
      </c>
      <c r="F869" s="3">
        <f>'Raw data'!D869</f>
        <v>33.979999999999997</v>
      </c>
      <c r="G869" s="3">
        <f t="shared" si="54"/>
        <v>3.2826747720364688E-2</v>
      </c>
      <c r="H869" s="62">
        <f>'Raw data'!E869</f>
        <v>1558.73676784076</v>
      </c>
      <c r="I869" s="67">
        <f t="shared" si="55"/>
        <v>1.9360503613627969E-2</v>
      </c>
    </row>
    <row r="870" spans="1:9" x14ac:dyDescent="0.3">
      <c r="A870" s="101">
        <v>43707</v>
      </c>
      <c r="B870" s="3">
        <f>'Raw data'!B870</f>
        <v>43.242294000000001</v>
      </c>
      <c r="C870" s="3">
        <f t="shared" si="52"/>
        <v>7.423084159536456E-3</v>
      </c>
      <c r="D870" s="3">
        <f>'Raw data'!C870</f>
        <v>54.98</v>
      </c>
      <c r="E870" s="3">
        <f t="shared" si="53"/>
        <v>1.814814814814809E-2</v>
      </c>
      <c r="F870" s="3">
        <f>'Raw data'!D870</f>
        <v>33.51</v>
      </c>
      <c r="G870" s="3">
        <f t="shared" si="54"/>
        <v>-1.3831665685697436E-2</v>
      </c>
      <c r="H870" s="62">
        <f>'Raw data'!E870</f>
        <v>1576.98058492165</v>
      </c>
      <c r="I870" s="67">
        <f t="shared" si="55"/>
        <v>1.1704232207316369E-2</v>
      </c>
    </row>
    <row r="871" spans="1:9" x14ac:dyDescent="0.3">
      <c r="A871" s="101">
        <v>43710</v>
      </c>
      <c r="B871" s="3">
        <f>'Raw data'!B871</f>
        <v>43.697474999999997</v>
      </c>
      <c r="C871" s="3">
        <f t="shared" si="52"/>
        <v>1.0526291690260375E-2</v>
      </c>
      <c r="D871" s="3">
        <f>'Raw data'!C871</f>
        <v>54.82</v>
      </c>
      <c r="E871" s="3">
        <f t="shared" si="53"/>
        <v>-2.9101491451436266E-3</v>
      </c>
      <c r="F871" s="3">
        <f>'Raw data'!D871</f>
        <v>34.5</v>
      </c>
      <c r="G871" s="3">
        <f t="shared" si="54"/>
        <v>2.9543419874664339E-2</v>
      </c>
      <c r="H871" s="62">
        <f>'Raw data'!E871</f>
        <v>1570.18531050769</v>
      </c>
      <c r="I871" s="67">
        <f t="shared" si="55"/>
        <v>-4.3090412646377635E-3</v>
      </c>
    </row>
    <row r="872" spans="1:9" x14ac:dyDescent="0.3">
      <c r="A872" s="101">
        <v>43711</v>
      </c>
      <c r="B872" s="3">
        <f>'Raw data'!B872</f>
        <v>43.742995999999998</v>
      </c>
      <c r="C872" s="3">
        <f t="shared" si="52"/>
        <v>1.0417306720811859E-3</v>
      </c>
      <c r="D872" s="3">
        <f>'Raw data'!C872</f>
        <v>54.54</v>
      </c>
      <c r="E872" s="3">
        <f t="shared" si="53"/>
        <v>-5.1076249543962268E-3</v>
      </c>
      <c r="F872" s="3">
        <f>'Raw data'!D872</f>
        <v>34.74</v>
      </c>
      <c r="G872" s="3">
        <f t="shared" si="54"/>
        <v>6.9565217391304923E-3</v>
      </c>
      <c r="H872" s="62">
        <f>'Raw data'!E872</f>
        <v>1568.65803720285</v>
      </c>
      <c r="I872" s="67">
        <f t="shared" si="55"/>
        <v>-9.7267073804570346E-4</v>
      </c>
    </row>
    <row r="873" spans="1:9" x14ac:dyDescent="0.3">
      <c r="A873" s="101">
        <v>43712</v>
      </c>
      <c r="B873" s="3">
        <f>'Raw data'!B873</f>
        <v>43.606439999999999</v>
      </c>
      <c r="C873" s="3">
        <f t="shared" si="52"/>
        <v>-3.1217797701830665E-3</v>
      </c>
      <c r="D873" s="3">
        <f>'Raw data'!C873</f>
        <v>55.3</v>
      </c>
      <c r="E873" s="3">
        <f t="shared" si="53"/>
        <v>1.3934726806013898E-2</v>
      </c>
      <c r="F873" s="3">
        <f>'Raw data'!D873</f>
        <v>35.61</v>
      </c>
      <c r="G873" s="3">
        <f t="shared" si="54"/>
        <v>2.5043177892918749E-2</v>
      </c>
      <c r="H873" s="62">
        <f>'Raw data'!E873</f>
        <v>1581.2750182223399</v>
      </c>
      <c r="I873" s="67">
        <f t="shared" si="55"/>
        <v>8.0431685684585925E-3</v>
      </c>
    </row>
    <row r="874" spans="1:9" x14ac:dyDescent="0.3">
      <c r="A874" s="101">
        <v>43713</v>
      </c>
      <c r="B874" s="3">
        <f>'Raw data'!B874</f>
        <v>45.017505999999997</v>
      </c>
      <c r="C874" s="3">
        <f t="shared" si="52"/>
        <v>3.2359119432817683E-2</v>
      </c>
      <c r="D874" s="3">
        <f>'Raw data'!C874</f>
        <v>56.38</v>
      </c>
      <c r="E874" s="3">
        <f t="shared" si="53"/>
        <v>1.9529837251356336E-2</v>
      </c>
      <c r="F874" s="3">
        <f>'Raw data'!D874</f>
        <v>36.33</v>
      </c>
      <c r="G874" s="3">
        <f t="shared" si="54"/>
        <v>2.0219039595619177E-2</v>
      </c>
      <c r="H874" s="62">
        <f>'Raw data'!E874</f>
        <v>1597.3413830572499</v>
      </c>
      <c r="I874" s="67">
        <f t="shared" si="55"/>
        <v>1.0160386175563396E-2</v>
      </c>
    </row>
    <row r="875" spans="1:9" x14ac:dyDescent="0.3">
      <c r="A875" s="101">
        <v>43714</v>
      </c>
      <c r="B875" s="3">
        <f>'Raw data'!B875</f>
        <v>44.198174000000002</v>
      </c>
      <c r="C875" s="3">
        <f t="shared" si="52"/>
        <v>-1.8200297457615616E-2</v>
      </c>
      <c r="D875" s="3">
        <f>'Raw data'!C875</f>
        <v>55.74</v>
      </c>
      <c r="E875" s="3">
        <f t="shared" si="53"/>
        <v>-1.1351543100390219E-2</v>
      </c>
      <c r="F875" s="3">
        <f>'Raw data'!D875</f>
        <v>35.729999999999997</v>
      </c>
      <c r="G875" s="3">
        <f t="shared" si="54"/>
        <v>-1.6515276630883608E-2</v>
      </c>
      <c r="H875" s="62">
        <f>'Raw data'!E875</f>
        <v>1601.9527195793</v>
      </c>
      <c r="I875" s="67">
        <f t="shared" si="55"/>
        <v>2.8868822726073767E-3</v>
      </c>
    </row>
    <row r="876" spans="1:9" x14ac:dyDescent="0.3">
      <c r="A876" s="101">
        <v>43717</v>
      </c>
      <c r="B876" s="3">
        <f>'Raw data'!B876</f>
        <v>45.973385</v>
      </c>
      <c r="C876" s="3">
        <f t="shared" si="52"/>
        <v>4.0164804093490346E-2</v>
      </c>
      <c r="D876" s="3">
        <f>'Raw data'!C876</f>
        <v>55.6</v>
      </c>
      <c r="E876" s="3">
        <f t="shared" si="53"/>
        <v>-2.5116612845353528E-3</v>
      </c>
      <c r="F876" s="3">
        <f>'Raw data'!D876</f>
        <v>35.94</v>
      </c>
      <c r="G876" s="3">
        <f t="shared" si="54"/>
        <v>5.8774139378673625E-3</v>
      </c>
      <c r="H876" s="62">
        <f>'Raw data'!E876</f>
        <v>1610.69579116656</v>
      </c>
      <c r="I876" s="67">
        <f t="shared" si="55"/>
        <v>5.4577588217185327E-3</v>
      </c>
    </row>
    <row r="877" spans="1:9" x14ac:dyDescent="0.3">
      <c r="A877" s="101">
        <v>43718</v>
      </c>
      <c r="B877" s="3">
        <f>'Raw data'!B877</f>
        <v>49.159660000000002</v>
      </c>
      <c r="C877" s="3">
        <f t="shared" si="52"/>
        <v>6.9306947922151085E-2</v>
      </c>
      <c r="D877" s="3">
        <f>'Raw data'!C877</f>
        <v>56.62</v>
      </c>
      <c r="E877" s="3">
        <f t="shared" si="53"/>
        <v>1.8345323741007124E-2</v>
      </c>
      <c r="F877" s="3">
        <f>'Raw data'!D877</f>
        <v>36.880000000000003</v>
      </c>
      <c r="G877" s="3">
        <f t="shared" si="54"/>
        <v>2.6154702281580549E-2</v>
      </c>
      <c r="H877" s="62">
        <f>'Raw data'!E877</f>
        <v>1624.98030304292</v>
      </c>
      <c r="I877" s="67">
        <f t="shared" si="55"/>
        <v>8.8685349242853487E-3</v>
      </c>
    </row>
    <row r="878" spans="1:9" x14ac:dyDescent="0.3">
      <c r="A878" s="101">
        <v>43719</v>
      </c>
      <c r="B878" s="3">
        <f>'Raw data'!B878</f>
        <v>46.701680000000003</v>
      </c>
      <c r="C878" s="3">
        <f t="shared" si="52"/>
        <v>-4.9999938974354154E-2</v>
      </c>
      <c r="D878" s="3">
        <f>'Raw data'!C878</f>
        <v>58.88</v>
      </c>
      <c r="E878" s="3">
        <f t="shared" si="53"/>
        <v>3.9915224302366749E-2</v>
      </c>
      <c r="F878" s="3">
        <f>'Raw data'!D878</f>
        <v>36.159999999999997</v>
      </c>
      <c r="G878" s="3">
        <f t="shared" si="54"/>
        <v>-1.9522776572668273E-2</v>
      </c>
      <c r="H878" s="62">
        <f>'Raw data'!E878</f>
        <v>1637.6170524491499</v>
      </c>
      <c r="I878" s="67">
        <f t="shared" si="55"/>
        <v>7.776555434282172E-3</v>
      </c>
    </row>
    <row r="879" spans="1:9" x14ac:dyDescent="0.3">
      <c r="A879" s="101">
        <v>43720</v>
      </c>
      <c r="B879" s="3">
        <f>'Raw data'!B879</f>
        <v>47.338932</v>
      </c>
      <c r="C879" s="3">
        <f t="shared" si="52"/>
        <v>1.3645162229709865E-2</v>
      </c>
      <c r="D879" s="3">
        <f>'Raw data'!C879</f>
        <v>58.22</v>
      </c>
      <c r="E879" s="3">
        <f t="shared" si="53"/>
        <v>-1.1209239130434845E-2</v>
      </c>
      <c r="F879" s="3">
        <f>'Raw data'!D879</f>
        <v>35.89</v>
      </c>
      <c r="G879" s="3">
        <f t="shared" si="54"/>
        <v>-7.4668141592919264E-3</v>
      </c>
      <c r="H879" s="62">
        <f>'Raw data'!E879</f>
        <v>1651.4497332389301</v>
      </c>
      <c r="I879" s="67">
        <f t="shared" si="55"/>
        <v>8.4468348501211595E-3</v>
      </c>
    </row>
    <row r="880" spans="1:9" x14ac:dyDescent="0.3">
      <c r="A880" s="101">
        <v>43721</v>
      </c>
      <c r="B880" s="3">
        <f>'Raw data'!B880</f>
        <v>48.431370000000001</v>
      </c>
      <c r="C880" s="3">
        <f t="shared" si="52"/>
        <v>2.3076946476105573E-2</v>
      </c>
      <c r="D880" s="3">
        <f>'Raw data'!C880</f>
        <v>59.92</v>
      </c>
      <c r="E880" s="3">
        <f t="shared" si="53"/>
        <v>2.9199587770525642E-2</v>
      </c>
      <c r="F880" s="3">
        <f>'Raw data'!D880</f>
        <v>37.39</v>
      </c>
      <c r="G880" s="3">
        <f t="shared" si="54"/>
        <v>4.1794371691278906E-2</v>
      </c>
      <c r="H880" s="62">
        <f>'Raw data'!E880</f>
        <v>1665.34540844247</v>
      </c>
      <c r="I880" s="67">
        <f t="shared" si="55"/>
        <v>8.414228373931066E-3</v>
      </c>
    </row>
    <row r="881" spans="1:9" x14ac:dyDescent="0.3">
      <c r="A881" s="101">
        <v>43724</v>
      </c>
      <c r="B881" s="3">
        <f>'Raw data'!B881</f>
        <v>47.429966</v>
      </c>
      <c r="C881" s="3">
        <f t="shared" si="52"/>
        <v>-2.0676763841287183E-2</v>
      </c>
      <c r="D881" s="3">
        <f>'Raw data'!C881</f>
        <v>59.44</v>
      </c>
      <c r="E881" s="3">
        <f t="shared" si="53"/>
        <v>-8.0106809078772361E-3</v>
      </c>
      <c r="F881" s="3">
        <f>'Raw data'!D881</f>
        <v>36.96</v>
      </c>
      <c r="G881" s="3">
        <f t="shared" si="54"/>
        <v>-1.1500401176785229E-2</v>
      </c>
      <c r="H881" s="62">
        <f>'Raw data'!E881</f>
        <v>1655.0136913700101</v>
      </c>
      <c r="I881" s="67">
        <f t="shared" si="55"/>
        <v>-6.2039484542265374E-3</v>
      </c>
    </row>
    <row r="882" spans="1:9" x14ac:dyDescent="0.3">
      <c r="A882" s="101">
        <v>43725</v>
      </c>
      <c r="B882" s="3">
        <f>'Raw data'!B882</f>
        <v>47.521008000000002</v>
      </c>
      <c r="C882" s="3">
        <f t="shared" si="52"/>
        <v>1.919503800614186E-3</v>
      </c>
      <c r="D882" s="3">
        <f>'Raw data'!C882</f>
        <v>58.54</v>
      </c>
      <c r="E882" s="3">
        <f t="shared" si="53"/>
        <v>-1.5141318977119761E-2</v>
      </c>
      <c r="F882" s="3">
        <f>'Raw data'!D882</f>
        <v>36.090000000000003</v>
      </c>
      <c r="G882" s="3">
        <f t="shared" si="54"/>
        <v>-2.353896103896097E-2</v>
      </c>
      <c r="H882" s="62">
        <f>'Raw data'!E882</f>
        <v>1649.3252667337799</v>
      </c>
      <c r="I882" s="67">
        <f t="shared" si="55"/>
        <v>-3.4370861497352904E-3</v>
      </c>
    </row>
    <row r="883" spans="1:9" x14ac:dyDescent="0.3">
      <c r="A883" s="101">
        <v>43726</v>
      </c>
      <c r="B883" s="3">
        <f>'Raw data'!B883</f>
        <v>47.703082999999999</v>
      </c>
      <c r="C883" s="3">
        <f t="shared" si="52"/>
        <v>3.8314633393297872E-3</v>
      </c>
      <c r="D883" s="3">
        <f>'Raw data'!C883</f>
        <v>59</v>
      </c>
      <c r="E883" s="3">
        <f t="shared" si="53"/>
        <v>7.8578749572941718E-3</v>
      </c>
      <c r="F883" s="3">
        <f>'Raw data'!D883</f>
        <v>36.29</v>
      </c>
      <c r="G883" s="3">
        <f t="shared" si="54"/>
        <v>5.5417013022996875E-3</v>
      </c>
      <c r="H883" s="62">
        <f>'Raw data'!E883</f>
        <v>1655.1091470747599</v>
      </c>
      <c r="I883" s="67">
        <f t="shared" si="55"/>
        <v>3.5068160645074027E-3</v>
      </c>
    </row>
    <row r="884" spans="1:9" x14ac:dyDescent="0.3">
      <c r="A884" s="101">
        <v>43727</v>
      </c>
      <c r="B884" s="3">
        <f>'Raw data'!B884</f>
        <v>46.701680000000003</v>
      </c>
      <c r="C884" s="3">
        <f t="shared" si="52"/>
        <v>-2.0992416779435332E-2</v>
      </c>
      <c r="D884" s="3">
        <f>'Raw data'!C884</f>
        <v>57.4</v>
      </c>
      <c r="E884" s="3">
        <f t="shared" si="53"/>
        <v>-2.7118644067796634E-2</v>
      </c>
      <c r="F884" s="3">
        <f>'Raw data'!D884</f>
        <v>36.5</v>
      </c>
      <c r="G884" s="3">
        <f t="shared" si="54"/>
        <v>5.7867181041609496E-3</v>
      </c>
      <c r="H884" s="62">
        <f>'Raw data'!E884</f>
        <v>1664.6389450931999</v>
      </c>
      <c r="I884" s="67">
        <f t="shared" si="55"/>
        <v>5.7578063871394818E-3</v>
      </c>
    </row>
    <row r="885" spans="1:9" x14ac:dyDescent="0.3">
      <c r="A885" s="101">
        <v>43728</v>
      </c>
      <c r="B885" s="3">
        <f>'Raw data'!B885</f>
        <v>45.973385</v>
      </c>
      <c r="C885" s="3">
        <f t="shared" si="52"/>
        <v>-1.5594621007210078E-2</v>
      </c>
      <c r="D885" s="3">
        <f>'Raw data'!C885</f>
        <v>57.48</v>
      </c>
      <c r="E885" s="3">
        <f t="shared" si="53"/>
        <v>1.393728222996486E-3</v>
      </c>
      <c r="F885" s="3">
        <f>'Raw data'!D885</f>
        <v>36.82</v>
      </c>
      <c r="G885" s="3">
        <f t="shared" si="54"/>
        <v>8.7671232876712409E-3</v>
      </c>
      <c r="H885" s="62">
        <f>'Raw data'!E885</f>
        <v>1666.8899400548601</v>
      </c>
      <c r="I885" s="67">
        <f t="shared" si="55"/>
        <v>1.3522421593555216E-3</v>
      </c>
    </row>
    <row r="886" spans="1:9" x14ac:dyDescent="0.3">
      <c r="A886" s="101">
        <v>43731</v>
      </c>
      <c r="B886" s="3">
        <f>'Raw data'!B886</f>
        <v>44.698875000000001</v>
      </c>
      <c r="C886" s="3">
        <f t="shared" si="52"/>
        <v>-2.7722779168860404E-2</v>
      </c>
      <c r="D886" s="3">
        <f>'Raw data'!C886</f>
        <v>55.86</v>
      </c>
      <c r="E886" s="3">
        <f t="shared" si="53"/>
        <v>-2.8183716075156535E-2</v>
      </c>
      <c r="F886" s="3">
        <f>'Raw data'!D886</f>
        <v>36.549999999999997</v>
      </c>
      <c r="G886" s="3">
        <f t="shared" si="54"/>
        <v>-7.332971211298292E-3</v>
      </c>
      <c r="H886" s="62">
        <f>'Raw data'!E886</f>
        <v>1637.65785695354</v>
      </c>
      <c r="I886" s="67">
        <f t="shared" si="55"/>
        <v>-1.7536900546869946E-2</v>
      </c>
    </row>
    <row r="887" spans="1:9" x14ac:dyDescent="0.3">
      <c r="A887" s="101">
        <v>43732</v>
      </c>
      <c r="B887" s="3">
        <f>'Raw data'!B887</f>
        <v>45.154060000000001</v>
      </c>
      <c r="C887" s="3">
        <f t="shared" si="52"/>
        <v>1.0183365912453057E-2</v>
      </c>
      <c r="D887" s="3">
        <f>'Raw data'!C887</f>
        <v>57</v>
      </c>
      <c r="E887" s="3">
        <f t="shared" si="53"/>
        <v>2.0408163265306131E-2</v>
      </c>
      <c r="F887" s="3">
        <f>'Raw data'!D887</f>
        <v>36.4</v>
      </c>
      <c r="G887" s="3">
        <f t="shared" si="54"/>
        <v>-4.1039671682626157E-3</v>
      </c>
      <c r="H887" s="62">
        <f>'Raw data'!E887</f>
        <v>1633.08960580234</v>
      </c>
      <c r="I887" s="67">
        <f t="shared" si="55"/>
        <v>-2.7895027839930564E-3</v>
      </c>
    </row>
    <row r="888" spans="1:9" x14ac:dyDescent="0.3">
      <c r="A888" s="101">
        <v>43733</v>
      </c>
      <c r="B888" s="3">
        <f>'Raw data'!B888</f>
        <v>44.835430000000002</v>
      </c>
      <c r="C888" s="3">
        <f t="shared" si="52"/>
        <v>-7.0565083184103237E-3</v>
      </c>
      <c r="D888" s="3">
        <f>'Raw data'!C888</f>
        <v>57</v>
      </c>
      <c r="E888" s="3">
        <f t="shared" si="53"/>
        <v>0</v>
      </c>
      <c r="F888" s="3">
        <f>'Raw data'!D888</f>
        <v>36.4</v>
      </c>
      <c r="G888" s="3">
        <f t="shared" si="54"/>
        <v>0</v>
      </c>
      <c r="H888" s="62">
        <f>'Raw data'!E888</f>
        <v>1620.67293004155</v>
      </c>
      <c r="I888" s="67">
        <f t="shared" si="55"/>
        <v>-7.6031809379434809E-3</v>
      </c>
    </row>
    <row r="889" spans="1:9" x14ac:dyDescent="0.3">
      <c r="A889" s="101">
        <v>43734</v>
      </c>
      <c r="B889" s="3">
        <f>'Raw data'!B889</f>
        <v>43.651960000000003</v>
      </c>
      <c r="C889" s="3">
        <f t="shared" si="52"/>
        <v>-2.6395865947979082E-2</v>
      </c>
      <c r="D889" s="3">
        <f>'Raw data'!C889</f>
        <v>55.42</v>
      </c>
      <c r="E889" s="3">
        <f t="shared" si="53"/>
        <v>-2.7719298245614005E-2</v>
      </c>
      <c r="F889" s="3">
        <f>'Raw data'!D889</f>
        <v>36.090000000000003</v>
      </c>
      <c r="G889" s="3">
        <f t="shared" si="54"/>
        <v>-8.5164835164833839E-3</v>
      </c>
      <c r="H889" s="62">
        <f>'Raw data'!E889</f>
        <v>1631.61374839772</v>
      </c>
      <c r="I889" s="67">
        <f t="shared" si="55"/>
        <v>6.7507873756424679E-3</v>
      </c>
    </row>
    <row r="890" spans="1:9" x14ac:dyDescent="0.3">
      <c r="A890" s="101">
        <v>43735</v>
      </c>
      <c r="B890" s="3">
        <f>'Raw data'!B890</f>
        <v>43.742995999999998</v>
      </c>
      <c r="C890" s="3">
        <f t="shared" si="52"/>
        <v>2.0854962755394134E-3</v>
      </c>
      <c r="D890" s="3">
        <f>'Raw data'!C890</f>
        <v>56.08</v>
      </c>
      <c r="E890" s="3">
        <f t="shared" si="53"/>
        <v>1.1909058101768252E-2</v>
      </c>
      <c r="F890" s="3">
        <f>'Raw data'!D890</f>
        <v>36.799999999999997</v>
      </c>
      <c r="G890" s="3">
        <f t="shared" si="54"/>
        <v>1.9673039623164135E-2</v>
      </c>
      <c r="H890" s="62">
        <f>'Raw data'!E890</f>
        <v>1646.5954881698101</v>
      </c>
      <c r="I890" s="67">
        <f t="shared" si="55"/>
        <v>9.1821607821106644E-3</v>
      </c>
    </row>
    <row r="891" spans="1:9" x14ac:dyDescent="0.3">
      <c r="A891" s="101">
        <v>43738</v>
      </c>
      <c r="B891" s="3">
        <f>'Raw data'!B891</f>
        <v>43.378852999999999</v>
      </c>
      <c r="C891" s="3">
        <f t="shared" si="52"/>
        <v>-8.3246012687379391E-3</v>
      </c>
      <c r="D891" s="3">
        <f>'Raw data'!C891</f>
        <v>57.5</v>
      </c>
      <c r="E891" s="3">
        <f t="shared" si="53"/>
        <v>2.5320970042796036E-2</v>
      </c>
      <c r="F891" s="3">
        <f>'Raw data'!D891</f>
        <v>36.130000000000003</v>
      </c>
      <c r="G891" s="3">
        <f t="shared" si="54"/>
        <v>-1.8206521739130288E-2</v>
      </c>
      <c r="H891" s="62">
        <f>'Raw data'!E891</f>
        <v>1647.6709909436499</v>
      </c>
      <c r="I891" s="67">
        <f t="shared" si="55"/>
        <v>6.5316757003583479E-4</v>
      </c>
    </row>
    <row r="892" spans="1:9" x14ac:dyDescent="0.3">
      <c r="A892" s="101">
        <v>43739</v>
      </c>
      <c r="B892" s="3">
        <f>'Raw data'!B892</f>
        <v>43.879550000000002</v>
      </c>
      <c r="C892" s="3">
        <f t="shared" si="52"/>
        <v>1.1542421372921096E-2</v>
      </c>
      <c r="D892" s="3">
        <f>'Raw data'!C892</f>
        <v>56.36</v>
      </c>
      <c r="E892" s="3">
        <f t="shared" si="53"/>
        <v>-1.982608695652175E-2</v>
      </c>
      <c r="F892" s="3">
        <f>'Raw data'!D892</f>
        <v>36</v>
      </c>
      <c r="G892" s="3">
        <f t="shared" si="54"/>
        <v>-3.598117907556118E-3</v>
      </c>
      <c r="H892" s="62">
        <f>'Raw data'!E892</f>
        <v>1635.64164182901</v>
      </c>
      <c r="I892" s="67">
        <f t="shared" si="55"/>
        <v>-7.300819872874305E-3</v>
      </c>
    </row>
    <row r="893" spans="1:9" x14ac:dyDescent="0.3">
      <c r="A893" s="101">
        <v>43740</v>
      </c>
      <c r="B893" s="3">
        <f>'Raw data'!B893</f>
        <v>42.605040000000002</v>
      </c>
      <c r="C893" s="3">
        <f t="shared" si="52"/>
        <v>-2.9045648827301086E-2</v>
      </c>
      <c r="D893" s="3">
        <f>'Raw data'!C893</f>
        <v>54.8</v>
      </c>
      <c r="E893" s="3">
        <f t="shared" si="53"/>
        <v>-2.7679205110007137E-2</v>
      </c>
      <c r="F893" s="3">
        <f>'Raw data'!D893</f>
        <v>35.450000000000003</v>
      </c>
      <c r="G893" s="3">
        <f t="shared" si="54"/>
        <v>-1.5277777777777699E-2</v>
      </c>
      <c r="H893" s="62">
        <f>'Raw data'!E893</f>
        <v>1593.31534599925</v>
      </c>
      <c r="I893" s="67">
        <f t="shared" si="55"/>
        <v>-2.5877487309769073E-2</v>
      </c>
    </row>
    <row r="894" spans="1:9" x14ac:dyDescent="0.3">
      <c r="A894" s="101">
        <v>43741</v>
      </c>
      <c r="B894" s="3">
        <f>'Raw data'!B894</f>
        <v>42.058819999999997</v>
      </c>
      <c r="C894" s="3">
        <f t="shared" si="52"/>
        <v>-1.2820548930361414E-2</v>
      </c>
      <c r="D894" s="3">
        <f>'Raw data'!C894</f>
        <v>54.6</v>
      </c>
      <c r="E894" s="3">
        <f t="shared" si="53"/>
        <v>-3.6496350364962726E-3</v>
      </c>
      <c r="F894" s="3">
        <f>'Raw data'!D894</f>
        <v>35.770000000000003</v>
      </c>
      <c r="G894" s="3">
        <f t="shared" si="54"/>
        <v>9.0267983074753238E-3</v>
      </c>
      <c r="H894" s="62">
        <f>'Raw data'!E894</f>
        <v>1588.40681250642</v>
      </c>
      <c r="I894" s="67">
        <f t="shared" si="55"/>
        <v>-3.0807043346159331E-3</v>
      </c>
    </row>
    <row r="895" spans="1:9" x14ac:dyDescent="0.3">
      <c r="A895" s="101">
        <v>43742</v>
      </c>
      <c r="B895" s="3">
        <f>'Raw data'!B895</f>
        <v>41.148457000000001</v>
      </c>
      <c r="C895" s="3">
        <f t="shared" si="52"/>
        <v>-2.1644996221957646E-2</v>
      </c>
      <c r="D895" s="3">
        <f>'Raw data'!C895</f>
        <v>54.92</v>
      </c>
      <c r="E895" s="3">
        <f t="shared" si="53"/>
        <v>5.860805860805866E-3</v>
      </c>
      <c r="F895" s="3">
        <f>'Raw data'!D895</f>
        <v>35.25</v>
      </c>
      <c r="G895" s="3">
        <f t="shared" si="54"/>
        <v>-1.4537321778026364E-2</v>
      </c>
      <c r="H895" s="62">
        <f>'Raw data'!E895</f>
        <v>1593.9771309283401</v>
      </c>
      <c r="I895" s="67">
        <f t="shared" si="55"/>
        <v>3.5068588085003433E-3</v>
      </c>
    </row>
    <row r="896" spans="1:9" x14ac:dyDescent="0.3">
      <c r="A896" s="101">
        <v>43745</v>
      </c>
      <c r="B896" s="3">
        <f>'Raw data'!B896</f>
        <v>41.785713000000001</v>
      </c>
      <c r="C896" s="3">
        <f t="shared" si="52"/>
        <v>1.5486753245692802E-2</v>
      </c>
      <c r="D896" s="3">
        <f>'Raw data'!C896</f>
        <v>55.74</v>
      </c>
      <c r="E896" s="3">
        <f t="shared" si="53"/>
        <v>1.4930808448652591E-2</v>
      </c>
      <c r="F896" s="3">
        <f>'Raw data'!D896</f>
        <v>35.11</v>
      </c>
      <c r="G896" s="3">
        <f t="shared" si="54"/>
        <v>-3.9716312056737747E-3</v>
      </c>
      <c r="H896" s="62">
        <f>'Raw data'!E896</f>
        <v>1617.9947017562899</v>
      </c>
      <c r="I896" s="67">
        <f t="shared" si="55"/>
        <v>1.5067701011470527E-2</v>
      </c>
    </row>
    <row r="897" spans="1:9" x14ac:dyDescent="0.3">
      <c r="A897" s="101">
        <v>43746</v>
      </c>
      <c r="B897" s="3">
        <f>'Raw data'!B897</f>
        <v>41.922263999999998</v>
      </c>
      <c r="C897" s="3">
        <f t="shared" si="52"/>
        <v>3.2678872800374903E-3</v>
      </c>
      <c r="D897" s="3">
        <f>'Raw data'!C897</f>
        <v>56.3</v>
      </c>
      <c r="E897" s="3">
        <f t="shared" si="53"/>
        <v>1.0046645138141283E-2</v>
      </c>
      <c r="F897" s="3">
        <f>'Raw data'!D897</f>
        <v>35.380000000000003</v>
      </c>
      <c r="G897" s="3">
        <f t="shared" si="54"/>
        <v>7.6901167758474257E-3</v>
      </c>
      <c r="H897" s="62">
        <f>'Raw data'!E897</f>
        <v>1605.6887762496101</v>
      </c>
      <c r="I897" s="67">
        <f t="shared" si="55"/>
        <v>-7.6056648970000262E-3</v>
      </c>
    </row>
    <row r="898" spans="1:9" x14ac:dyDescent="0.3">
      <c r="A898" s="101">
        <v>43747</v>
      </c>
      <c r="B898" s="3">
        <f>'Raw data'!B898</f>
        <v>43.606439999999999</v>
      </c>
      <c r="C898" s="3">
        <f t="shared" si="52"/>
        <v>4.0173784507439789E-2</v>
      </c>
      <c r="D898" s="3">
        <f>'Raw data'!C898</f>
        <v>56.98</v>
      </c>
      <c r="E898" s="3">
        <f t="shared" si="53"/>
        <v>1.2078152753108343E-2</v>
      </c>
      <c r="F898" s="3">
        <f>'Raw data'!D898</f>
        <v>35.590000000000003</v>
      </c>
      <c r="G898" s="3">
        <f t="shared" si="54"/>
        <v>5.935556811758079E-3</v>
      </c>
      <c r="H898" s="62">
        <f>'Raw data'!E898</f>
        <v>1619.9989689265899</v>
      </c>
      <c r="I898" s="67">
        <f t="shared" si="55"/>
        <v>8.9121832877252574E-3</v>
      </c>
    </row>
    <row r="899" spans="1:9" x14ac:dyDescent="0.3">
      <c r="A899" s="101">
        <v>43748</v>
      </c>
      <c r="B899" s="3">
        <f>'Raw data'!B899</f>
        <v>44.653359999999999</v>
      </c>
      <c r="C899" s="3">
        <f t="shared" si="52"/>
        <v>2.400838041353525E-2</v>
      </c>
      <c r="D899" s="3">
        <f>'Raw data'!C899</f>
        <v>57.62</v>
      </c>
      <c r="E899" s="3">
        <f t="shared" si="53"/>
        <v>1.1232011232011242E-2</v>
      </c>
      <c r="F899" s="3">
        <f>'Raw data'!D899</f>
        <v>35.6</v>
      </c>
      <c r="G899" s="3">
        <f t="shared" si="54"/>
        <v>2.8097780275352654E-4</v>
      </c>
      <c r="H899" s="62">
        <f>'Raw data'!E899</f>
        <v>1630.0330857543499</v>
      </c>
      <c r="I899" s="67">
        <f t="shared" si="55"/>
        <v>6.193903218598122E-3</v>
      </c>
    </row>
    <row r="900" spans="1:9" x14ac:dyDescent="0.3">
      <c r="A900" s="101">
        <v>43749</v>
      </c>
      <c r="B900" s="3">
        <f>'Raw data'!B900</f>
        <v>45.518203999999997</v>
      </c>
      <c r="C900" s="3">
        <f t="shared" ref="C900:C963" si="56">(B900-B899)/B899</f>
        <v>1.9367949018841986E-2</v>
      </c>
      <c r="D900" s="3">
        <f>'Raw data'!C900</f>
        <v>58.6</v>
      </c>
      <c r="E900" s="3">
        <f t="shared" ref="E900:E963" si="57">(D900-D899)/D899</f>
        <v>1.7007983339118432E-2</v>
      </c>
      <c r="F900" s="3">
        <f>'Raw data'!D900</f>
        <v>35.24</v>
      </c>
      <c r="G900" s="3">
        <f t="shared" ref="G900:G963" si="58">(F900-F899)/F899</f>
        <v>-1.0112359550561782E-2</v>
      </c>
      <c r="H900" s="62">
        <f>'Raw data'!E900</f>
        <v>1653.2806620757799</v>
      </c>
      <c r="I900" s="67">
        <f t="shared" ref="I900:I963" si="59">(H900-H899)/H899</f>
        <v>1.426202727085837E-2</v>
      </c>
    </row>
    <row r="901" spans="1:9" x14ac:dyDescent="0.3">
      <c r="A901" s="101">
        <v>43752</v>
      </c>
      <c r="B901" s="3">
        <f>'Raw data'!B901</f>
        <v>45.700279999999999</v>
      </c>
      <c r="C901" s="3">
        <f t="shared" si="56"/>
        <v>4.0000699500358609E-3</v>
      </c>
      <c r="D901" s="3">
        <f>'Raw data'!C901</f>
        <v>58.7</v>
      </c>
      <c r="E901" s="3">
        <f t="shared" si="57"/>
        <v>1.7064846416382496E-3</v>
      </c>
      <c r="F901" s="3">
        <f>'Raw data'!D901</f>
        <v>34.75</v>
      </c>
      <c r="G901" s="3">
        <f t="shared" si="58"/>
        <v>-1.3904653802497217E-2</v>
      </c>
      <c r="H901" s="62">
        <f>'Raw data'!E901</f>
        <v>1652.5770112287901</v>
      </c>
      <c r="I901" s="67">
        <f t="shared" si="59"/>
        <v>-4.2560882923916898E-4</v>
      </c>
    </row>
    <row r="902" spans="1:9" x14ac:dyDescent="0.3">
      <c r="A902" s="101">
        <v>43753</v>
      </c>
      <c r="B902" s="3">
        <f>'Raw data'!B902</f>
        <v>46.155459999999998</v>
      </c>
      <c r="C902" s="3">
        <f t="shared" si="56"/>
        <v>9.9601140299358914E-3</v>
      </c>
      <c r="D902" s="3">
        <f>'Raw data'!C902</f>
        <v>59.62</v>
      </c>
      <c r="E902" s="3">
        <f t="shared" si="57"/>
        <v>1.5672913117546757E-2</v>
      </c>
      <c r="F902" s="3">
        <f>'Raw data'!D902</f>
        <v>34.1</v>
      </c>
      <c r="G902" s="3">
        <f t="shared" si="58"/>
        <v>-1.8705035971222982E-2</v>
      </c>
      <c r="H902" s="62">
        <f>'Raw data'!E902</f>
        <v>1670.21111432408</v>
      </c>
      <c r="I902" s="67">
        <f t="shared" si="59"/>
        <v>1.0670669491025951E-2</v>
      </c>
    </row>
    <row r="903" spans="1:9" x14ac:dyDescent="0.3">
      <c r="A903" s="101">
        <v>43754</v>
      </c>
      <c r="B903" s="3">
        <f>'Raw data'!B903</f>
        <v>45.882350000000002</v>
      </c>
      <c r="C903" s="3">
        <f t="shared" si="56"/>
        <v>-5.9171764293974218E-3</v>
      </c>
      <c r="D903" s="3">
        <f>'Raw data'!C903</f>
        <v>59.72</v>
      </c>
      <c r="E903" s="3">
        <f t="shared" si="57"/>
        <v>1.6772895001677529E-3</v>
      </c>
      <c r="F903" s="3">
        <f>'Raw data'!D903</f>
        <v>33.85</v>
      </c>
      <c r="G903" s="3">
        <f t="shared" si="58"/>
        <v>-7.3313782991202342E-3</v>
      </c>
      <c r="H903" s="62">
        <f>'Raw data'!E903</f>
        <v>1677.1919113910101</v>
      </c>
      <c r="I903" s="67">
        <f t="shared" si="59"/>
        <v>4.1795896381369591E-3</v>
      </c>
    </row>
    <row r="904" spans="1:9" x14ac:dyDescent="0.3">
      <c r="A904" s="101">
        <v>43755</v>
      </c>
      <c r="B904" s="3">
        <f>'Raw data'!B904</f>
        <v>45.700279999999999</v>
      </c>
      <c r="C904" s="3">
        <f t="shared" si="56"/>
        <v>-3.9681925620636922E-3</v>
      </c>
      <c r="D904" s="3">
        <f>'Raw data'!C904</f>
        <v>59.04</v>
      </c>
      <c r="E904" s="3">
        <f t="shared" si="57"/>
        <v>-1.1386470194239781E-2</v>
      </c>
      <c r="F904" s="3">
        <f>'Raw data'!D904</f>
        <v>34.520000000000003</v>
      </c>
      <c r="G904" s="3">
        <f t="shared" si="58"/>
        <v>1.9793205317577597E-2</v>
      </c>
      <c r="H904" s="62">
        <f>'Raw data'!E904</f>
        <v>1682.8731226068301</v>
      </c>
      <c r="I904" s="67">
        <f t="shared" si="59"/>
        <v>3.3873352102611609E-3</v>
      </c>
    </row>
    <row r="905" spans="1:9" x14ac:dyDescent="0.3">
      <c r="A905" s="101">
        <v>43756</v>
      </c>
      <c r="B905" s="3">
        <f>'Raw data'!B905</f>
        <v>45.518203999999997</v>
      </c>
      <c r="C905" s="3">
        <f t="shared" si="56"/>
        <v>-3.9841331387904435E-3</v>
      </c>
      <c r="D905" s="3">
        <f>'Raw data'!C905</f>
        <v>58.14</v>
      </c>
      <c r="E905" s="3">
        <f t="shared" si="57"/>
        <v>-1.5243902439024366E-2</v>
      </c>
      <c r="F905" s="3">
        <f>'Raw data'!D905</f>
        <v>33.6</v>
      </c>
      <c r="G905" s="3">
        <f t="shared" si="58"/>
        <v>-2.6651216685979189E-2</v>
      </c>
      <c r="H905" s="62">
        <f>'Raw data'!E905</f>
        <v>1697.9113523717201</v>
      </c>
      <c r="I905" s="67">
        <f t="shared" si="59"/>
        <v>8.9360448882773152E-3</v>
      </c>
    </row>
    <row r="906" spans="1:9" x14ac:dyDescent="0.3">
      <c r="A906" s="101">
        <v>43759</v>
      </c>
      <c r="B906" s="3">
        <f>'Raw data'!B906</f>
        <v>45.609237999999998</v>
      </c>
      <c r="C906" s="3">
        <f t="shared" si="56"/>
        <v>1.9999470980885032E-3</v>
      </c>
      <c r="D906" s="3">
        <f>'Raw data'!C906</f>
        <v>58.66</v>
      </c>
      <c r="E906" s="3">
        <f t="shared" si="57"/>
        <v>8.9439284485723428E-3</v>
      </c>
      <c r="F906" s="3">
        <f>'Raw data'!D906</f>
        <v>34.72</v>
      </c>
      <c r="G906" s="3">
        <f t="shared" si="58"/>
        <v>3.3333333333333257E-2</v>
      </c>
      <c r="H906" s="62">
        <f>'Raw data'!E906</f>
        <v>1724.3567384601099</v>
      </c>
      <c r="I906" s="67">
        <f t="shared" si="59"/>
        <v>1.5575245463462903E-2</v>
      </c>
    </row>
    <row r="907" spans="1:9" x14ac:dyDescent="0.3">
      <c r="A907" s="101">
        <v>43760</v>
      </c>
      <c r="B907" s="3">
        <f>'Raw data'!B907</f>
        <v>44.653359999999999</v>
      </c>
      <c r="C907" s="3">
        <f t="shared" si="56"/>
        <v>-2.0957991010505338E-2</v>
      </c>
      <c r="D907" s="3">
        <f>'Raw data'!C907</f>
        <v>57.04</v>
      </c>
      <c r="E907" s="3">
        <f t="shared" si="57"/>
        <v>-2.7616774633481035E-2</v>
      </c>
      <c r="F907" s="3">
        <f>'Raw data'!D907</f>
        <v>33.11</v>
      </c>
      <c r="G907" s="3">
        <f t="shared" si="58"/>
        <v>-4.637096774193547E-2</v>
      </c>
      <c r="H907" s="62">
        <f>'Raw data'!E907</f>
        <v>1728.21603205107</v>
      </c>
      <c r="I907" s="67">
        <f t="shared" si="59"/>
        <v>2.2381062484822692E-3</v>
      </c>
    </row>
    <row r="908" spans="1:9" x14ac:dyDescent="0.3">
      <c r="A908" s="101">
        <v>43761</v>
      </c>
      <c r="B908" s="3">
        <f>'Raw data'!B908</f>
        <v>45.154060000000001</v>
      </c>
      <c r="C908" s="3">
        <f t="shared" si="56"/>
        <v>1.1213041974892863E-2</v>
      </c>
      <c r="D908" s="3">
        <f>'Raw data'!C908</f>
        <v>58.76</v>
      </c>
      <c r="E908" s="3">
        <f t="shared" si="57"/>
        <v>3.0154277699859729E-2</v>
      </c>
      <c r="F908" s="3">
        <f>'Raw data'!D908</f>
        <v>33.39</v>
      </c>
      <c r="G908" s="3">
        <f t="shared" si="58"/>
        <v>8.4566596194503522E-3</v>
      </c>
      <c r="H908" s="62">
        <f>'Raw data'!E908</f>
        <v>1725.8736376629499</v>
      </c>
      <c r="I908" s="67">
        <f t="shared" si="59"/>
        <v>-1.3553828599426141E-3</v>
      </c>
    </row>
    <row r="909" spans="1:9" x14ac:dyDescent="0.3">
      <c r="A909" s="101">
        <v>43762</v>
      </c>
      <c r="B909" s="3">
        <f>'Raw data'!B909</f>
        <v>44.425766000000003</v>
      </c>
      <c r="C909" s="3">
        <f t="shared" si="56"/>
        <v>-1.6129092267672014E-2</v>
      </c>
      <c r="D909" s="3">
        <f>'Raw data'!C909</f>
        <v>60.7</v>
      </c>
      <c r="E909" s="3">
        <f t="shared" si="57"/>
        <v>3.3015656909462301E-2</v>
      </c>
      <c r="F909" s="3">
        <f>'Raw data'!D909</f>
        <v>33.36</v>
      </c>
      <c r="G909" s="3">
        <f t="shared" si="58"/>
        <v>-8.9847259658583812E-4</v>
      </c>
      <c r="H909" s="62">
        <f>'Raw data'!E909</f>
        <v>1736.9836180866801</v>
      </c>
      <c r="I909" s="67">
        <f t="shared" si="59"/>
        <v>6.4373081442824706E-3</v>
      </c>
    </row>
    <row r="910" spans="1:9" x14ac:dyDescent="0.3">
      <c r="A910" s="101">
        <v>43763</v>
      </c>
      <c r="B910" s="3">
        <f>'Raw data'!B910</f>
        <v>45.609237999999998</v>
      </c>
      <c r="C910" s="3">
        <f t="shared" si="56"/>
        <v>2.6639315571958731E-2</v>
      </c>
      <c r="D910" s="3">
        <f>'Raw data'!C910</f>
        <v>70.239999999999995</v>
      </c>
      <c r="E910" s="3">
        <f t="shared" si="57"/>
        <v>0.15716639209225686</v>
      </c>
      <c r="F910" s="3">
        <f>'Raw data'!D910</f>
        <v>33.799999999999997</v>
      </c>
      <c r="G910" s="3">
        <f t="shared" si="58"/>
        <v>1.3189448441246934E-2</v>
      </c>
      <c r="H910" s="62">
        <f>'Raw data'!E910</f>
        <v>1747.3048413003801</v>
      </c>
      <c r="I910" s="67">
        <f t="shared" si="59"/>
        <v>5.9420383164402223E-3</v>
      </c>
    </row>
    <row r="911" spans="1:9" x14ac:dyDescent="0.3">
      <c r="A911" s="101">
        <v>43766</v>
      </c>
      <c r="B911" s="3">
        <f>'Raw data'!B911</f>
        <v>42.969189999999998</v>
      </c>
      <c r="C911" s="3">
        <f t="shared" si="56"/>
        <v>-5.7884062873402975E-2</v>
      </c>
      <c r="D911" s="3">
        <f>'Raw data'!C911</f>
        <v>70.7</v>
      </c>
      <c r="E911" s="3">
        <f t="shared" si="57"/>
        <v>6.5489749430525058E-3</v>
      </c>
      <c r="F911" s="3">
        <f>'Raw data'!D911</f>
        <v>34.5</v>
      </c>
      <c r="G911" s="3">
        <f t="shared" si="58"/>
        <v>2.0710059171597718E-2</v>
      </c>
      <c r="H911" s="62">
        <f>'Raw data'!E911</f>
        <v>1760.3106554272899</v>
      </c>
      <c r="I911" s="67">
        <f t="shared" si="59"/>
        <v>7.4433572319473808E-3</v>
      </c>
    </row>
    <row r="912" spans="1:9" x14ac:dyDescent="0.3">
      <c r="A912" s="101">
        <v>43767</v>
      </c>
      <c r="B912" s="3">
        <f>'Raw data'!B912</f>
        <v>43.196776999999997</v>
      </c>
      <c r="C912" s="3">
        <f t="shared" si="56"/>
        <v>5.296515945494895E-3</v>
      </c>
      <c r="D912" s="3">
        <f>'Raw data'!C912</f>
        <v>70.56</v>
      </c>
      <c r="E912" s="3">
        <f t="shared" si="57"/>
        <v>-1.980198019801988E-3</v>
      </c>
      <c r="F912" s="3">
        <f>'Raw data'!D912</f>
        <v>34.04</v>
      </c>
      <c r="G912" s="3">
        <f t="shared" si="58"/>
        <v>-1.3333333333333358E-2</v>
      </c>
      <c r="H912" s="62">
        <f>'Raw data'!E912</f>
        <v>1742.3208265903099</v>
      </c>
      <c r="I912" s="67">
        <f t="shared" si="59"/>
        <v>-1.0219689792545865E-2</v>
      </c>
    </row>
    <row r="913" spans="1:9" x14ac:dyDescent="0.3">
      <c r="A913" s="101">
        <v>43768</v>
      </c>
      <c r="B913" s="3">
        <f>'Raw data'!B913</f>
        <v>43.469883000000003</v>
      </c>
      <c r="C913" s="3">
        <f t="shared" si="56"/>
        <v>6.32236983791651E-3</v>
      </c>
      <c r="D913" s="3">
        <f>'Raw data'!C913</f>
        <v>70.540000000000006</v>
      </c>
      <c r="E913" s="3">
        <f t="shared" si="57"/>
        <v>-2.8344671201808416E-4</v>
      </c>
      <c r="F913" s="3">
        <f>'Raw data'!D913</f>
        <v>34.020000000000003</v>
      </c>
      <c r="G913" s="3">
        <f t="shared" si="58"/>
        <v>-5.8754406580481847E-4</v>
      </c>
      <c r="H913" s="62">
        <f>'Raw data'!E913</f>
        <v>1746.80972427091</v>
      </c>
      <c r="I913" s="67">
        <f t="shared" si="59"/>
        <v>2.5763898428424153E-3</v>
      </c>
    </row>
    <row r="914" spans="1:9" x14ac:dyDescent="0.3">
      <c r="A914" s="101">
        <v>43769</v>
      </c>
      <c r="B914" s="3">
        <f>'Raw data'!B914</f>
        <v>43.28781</v>
      </c>
      <c r="C914" s="3">
        <f t="shared" si="56"/>
        <v>-4.1884860835719887E-3</v>
      </c>
      <c r="D914" s="3">
        <f>'Raw data'!C914</f>
        <v>69.959999999999994</v>
      </c>
      <c r="E914" s="3">
        <f t="shared" si="57"/>
        <v>-8.2222852282394735E-3</v>
      </c>
      <c r="F914" s="3">
        <f>'Raw data'!D914</f>
        <v>33.9</v>
      </c>
      <c r="G914" s="3">
        <f t="shared" si="58"/>
        <v>-3.5273368606703274E-3</v>
      </c>
      <c r="H914" s="62">
        <f>'Raw data'!E914</f>
        <v>1733.6804851480299</v>
      </c>
      <c r="I914" s="67">
        <f t="shared" si="59"/>
        <v>-7.5161243611464547E-3</v>
      </c>
    </row>
    <row r="915" spans="1:9" x14ac:dyDescent="0.3">
      <c r="A915" s="101">
        <v>43770</v>
      </c>
      <c r="B915" s="3">
        <f>'Raw data'!B915</f>
        <v>43.742995999999998</v>
      </c>
      <c r="C915" s="3">
        <f t="shared" si="56"/>
        <v>1.0515339075827529E-2</v>
      </c>
      <c r="D915" s="3">
        <f>'Raw data'!C915</f>
        <v>68.739999999999995</v>
      </c>
      <c r="E915" s="3">
        <f t="shared" si="57"/>
        <v>-1.743853630646082E-2</v>
      </c>
      <c r="F915" s="3">
        <f>'Raw data'!D915</f>
        <v>34.1</v>
      </c>
      <c r="G915" s="3">
        <f t="shared" si="58"/>
        <v>5.8997050147493466E-3</v>
      </c>
      <c r="H915" s="62">
        <f>'Raw data'!E915</f>
        <v>1737.5128458087099</v>
      </c>
      <c r="I915" s="67">
        <f t="shared" si="59"/>
        <v>2.2105345786093905E-3</v>
      </c>
    </row>
    <row r="916" spans="1:9" x14ac:dyDescent="0.3">
      <c r="A916" s="101">
        <v>43773</v>
      </c>
      <c r="B916" s="3">
        <f>'Raw data'!B916</f>
        <v>42.923667999999999</v>
      </c>
      <c r="C916" s="3">
        <f t="shared" si="56"/>
        <v>-1.8730495734677131E-2</v>
      </c>
      <c r="D916" s="3">
        <f>'Raw data'!C916</f>
        <v>66.12</v>
      </c>
      <c r="E916" s="3">
        <f t="shared" si="57"/>
        <v>-3.8114634855978914E-2</v>
      </c>
      <c r="F916" s="3">
        <f>'Raw data'!D916</f>
        <v>32.729999999999997</v>
      </c>
      <c r="G916" s="3">
        <f t="shared" si="58"/>
        <v>-4.0175953079179018E-2</v>
      </c>
      <c r="H916" s="62">
        <f>'Raw data'!E916</f>
        <v>1771.0332589116399</v>
      </c>
      <c r="I916" s="67">
        <f t="shared" si="59"/>
        <v>1.9292181455687712E-2</v>
      </c>
    </row>
    <row r="917" spans="1:9" x14ac:dyDescent="0.3">
      <c r="A917" s="101">
        <v>43774</v>
      </c>
      <c r="B917" s="3">
        <f>'Raw data'!B917</f>
        <v>42.787112999999998</v>
      </c>
      <c r="C917" s="3">
        <f t="shared" si="56"/>
        <v>-3.1813450798287165E-3</v>
      </c>
      <c r="D917" s="3">
        <f>'Raw data'!C917</f>
        <v>65.62</v>
      </c>
      <c r="E917" s="3">
        <f t="shared" si="57"/>
        <v>-7.5620084694494856E-3</v>
      </c>
      <c r="F917" s="3">
        <f>'Raw data'!D917</f>
        <v>31.77</v>
      </c>
      <c r="G917" s="3">
        <f t="shared" si="58"/>
        <v>-2.933088909257554E-2</v>
      </c>
      <c r="H917" s="62">
        <f>'Raw data'!E917</f>
        <v>1769.5275810140099</v>
      </c>
      <c r="I917" s="67">
        <f t="shared" si="59"/>
        <v>-8.5016918234233731E-4</v>
      </c>
    </row>
    <row r="918" spans="1:9" x14ac:dyDescent="0.3">
      <c r="A918" s="101">
        <v>43775</v>
      </c>
      <c r="B918" s="3">
        <f>'Raw data'!B918</f>
        <v>42.514004</v>
      </c>
      <c r="C918" s="3">
        <f t="shared" si="56"/>
        <v>-6.3829733031999158E-3</v>
      </c>
      <c r="D918" s="3">
        <f>'Raw data'!C918</f>
        <v>63.98</v>
      </c>
      <c r="E918" s="3">
        <f t="shared" si="57"/>
        <v>-2.4992380371837968E-2</v>
      </c>
      <c r="F918" s="3">
        <f>'Raw data'!D918</f>
        <v>32.409999999999997</v>
      </c>
      <c r="G918" s="3">
        <f t="shared" si="58"/>
        <v>2.0144790683034215E-2</v>
      </c>
      <c r="H918" s="62">
        <f>'Raw data'!E918</f>
        <v>1762.7933463578599</v>
      </c>
      <c r="I918" s="67">
        <f t="shared" si="59"/>
        <v>-3.8056680937920053E-3</v>
      </c>
    </row>
    <row r="919" spans="1:9" x14ac:dyDescent="0.3">
      <c r="A919" s="101">
        <v>43776</v>
      </c>
      <c r="B919" s="3">
        <f>'Raw data'!B919</f>
        <v>42.058819999999997</v>
      </c>
      <c r="C919" s="3">
        <f t="shared" si="56"/>
        <v>-1.0706683849397077E-2</v>
      </c>
      <c r="D919" s="3">
        <f>'Raw data'!C919</f>
        <v>63.48</v>
      </c>
      <c r="E919" s="3">
        <f t="shared" si="57"/>
        <v>-7.8149421694279474E-3</v>
      </c>
      <c r="F919" s="3">
        <f>'Raw data'!D919</f>
        <v>29.93</v>
      </c>
      <c r="G919" s="3">
        <f t="shared" si="58"/>
        <v>-7.6519592718296739E-2</v>
      </c>
      <c r="H919" s="62">
        <f>'Raw data'!E919</f>
        <v>1763.81202922583</v>
      </c>
      <c r="I919" s="67">
        <f t="shared" si="59"/>
        <v>5.7787991432730788E-4</v>
      </c>
    </row>
    <row r="920" spans="1:9" x14ac:dyDescent="0.3">
      <c r="A920" s="101">
        <v>43777</v>
      </c>
      <c r="B920" s="3">
        <f>'Raw data'!B920</f>
        <v>42.377450000000003</v>
      </c>
      <c r="C920" s="3">
        <f t="shared" si="56"/>
        <v>7.5758188175513719E-3</v>
      </c>
      <c r="D920" s="3">
        <f>'Raw data'!C920</f>
        <v>63.88</v>
      </c>
      <c r="E920" s="3">
        <f t="shared" si="57"/>
        <v>6.3011972274733099E-3</v>
      </c>
      <c r="F920" s="3">
        <f>'Raw data'!D920</f>
        <v>30.78</v>
      </c>
      <c r="G920" s="3">
        <f t="shared" si="58"/>
        <v>2.8399599064483843E-2</v>
      </c>
      <c r="H920" s="62">
        <f>'Raw data'!E920</f>
        <v>1772.55531501767</v>
      </c>
      <c r="I920" s="67">
        <f t="shared" si="59"/>
        <v>4.9570394389914507E-3</v>
      </c>
    </row>
    <row r="921" spans="1:9" x14ac:dyDescent="0.3">
      <c r="A921" s="101">
        <v>43780</v>
      </c>
      <c r="B921" s="3">
        <f>'Raw data'!B921</f>
        <v>42.969189999999998</v>
      </c>
      <c r="C921" s="3">
        <f t="shared" si="56"/>
        <v>1.3963558449127882E-2</v>
      </c>
      <c r="D921" s="3">
        <f>'Raw data'!C921</f>
        <v>64.34</v>
      </c>
      <c r="E921" s="3">
        <f t="shared" si="57"/>
        <v>7.2010018785222422E-3</v>
      </c>
      <c r="F921" s="3">
        <f>'Raw data'!D921</f>
        <v>30.22</v>
      </c>
      <c r="G921" s="3">
        <f t="shared" si="58"/>
        <v>-1.819363222872002E-2</v>
      </c>
      <c r="H921" s="62">
        <f>'Raw data'!E921</f>
        <v>1763.50426647534</v>
      </c>
      <c r="I921" s="67">
        <f t="shared" si="59"/>
        <v>-5.1062150025144252E-3</v>
      </c>
    </row>
    <row r="922" spans="1:9" x14ac:dyDescent="0.3">
      <c r="A922" s="101">
        <v>43781</v>
      </c>
      <c r="B922" s="3">
        <f>'Raw data'!B922</f>
        <v>44.835430000000002</v>
      </c>
      <c r="C922" s="3">
        <f t="shared" si="56"/>
        <v>4.3432049801264694E-2</v>
      </c>
      <c r="D922" s="3">
        <f>'Raw data'!C922</f>
        <v>65.28</v>
      </c>
      <c r="E922" s="3">
        <f t="shared" si="57"/>
        <v>1.4609884986011776E-2</v>
      </c>
      <c r="F922" s="3">
        <f>'Raw data'!D922</f>
        <v>32.04</v>
      </c>
      <c r="G922" s="3">
        <f t="shared" si="58"/>
        <v>6.0225016545334228E-2</v>
      </c>
      <c r="H922" s="62">
        <f>'Raw data'!E922</f>
        <v>1774.7178360169701</v>
      </c>
      <c r="I922" s="67">
        <f t="shared" si="59"/>
        <v>6.3586858023554583E-3</v>
      </c>
    </row>
    <row r="923" spans="1:9" x14ac:dyDescent="0.3">
      <c r="A923" s="101">
        <v>43782</v>
      </c>
      <c r="B923" s="3">
        <f>'Raw data'!B923</f>
        <v>44.198174000000002</v>
      </c>
      <c r="C923" s="3">
        <f t="shared" si="56"/>
        <v>-1.421322378306622E-2</v>
      </c>
      <c r="D923" s="3">
        <f>'Raw data'!C923</f>
        <v>65</v>
      </c>
      <c r="E923" s="3">
        <f t="shared" si="57"/>
        <v>-4.2892156862745275E-3</v>
      </c>
      <c r="F923" s="3">
        <f>'Raw data'!D923</f>
        <v>32.270000000000003</v>
      </c>
      <c r="G923" s="3">
        <f t="shared" si="58"/>
        <v>7.178526841448314E-3</v>
      </c>
      <c r="H923" s="62">
        <f>'Raw data'!E923</f>
        <v>1766.5987928626</v>
      </c>
      <c r="I923" s="67">
        <f t="shared" si="59"/>
        <v>-4.5748360610336544E-3</v>
      </c>
    </row>
    <row r="924" spans="1:9" x14ac:dyDescent="0.3">
      <c r="A924" s="101">
        <v>43783</v>
      </c>
      <c r="B924" s="3">
        <f>'Raw data'!B924</f>
        <v>43.469883000000003</v>
      </c>
      <c r="C924" s="3">
        <f t="shared" si="56"/>
        <v>-1.6477852682330239E-2</v>
      </c>
      <c r="D924" s="3">
        <f>'Raw data'!C924</f>
        <v>64.84</v>
      </c>
      <c r="E924" s="3">
        <f t="shared" si="57"/>
        <v>-2.4615384615384091E-3</v>
      </c>
      <c r="F924" s="3">
        <f>'Raw data'!D924</f>
        <v>31.34</v>
      </c>
      <c r="G924" s="3">
        <f t="shared" si="58"/>
        <v>-2.8819336845367312E-2</v>
      </c>
      <c r="H924" s="62">
        <f>'Raw data'!E924</f>
        <v>1757.4186834228601</v>
      </c>
      <c r="I924" s="67">
        <f t="shared" si="59"/>
        <v>-5.1964880066879488E-3</v>
      </c>
    </row>
    <row r="925" spans="1:9" x14ac:dyDescent="0.3">
      <c r="A925" s="101">
        <v>43784</v>
      </c>
      <c r="B925" s="3">
        <f>'Raw data'!B925</f>
        <v>43.651960000000003</v>
      </c>
      <c r="C925" s="3">
        <f t="shared" si="56"/>
        <v>4.1885781013029089E-3</v>
      </c>
      <c r="D925" s="3">
        <f>'Raw data'!C925</f>
        <v>61.4</v>
      </c>
      <c r="E925" s="3">
        <f t="shared" si="57"/>
        <v>-5.3053670573719999E-2</v>
      </c>
      <c r="F925" s="3">
        <f>'Raw data'!D925</f>
        <v>30.8</v>
      </c>
      <c r="G925" s="3">
        <f t="shared" si="58"/>
        <v>-1.7230376515634943E-2</v>
      </c>
      <c r="H925" s="62">
        <f>'Raw data'!E925</f>
        <v>1756.8647604518801</v>
      </c>
      <c r="I925" s="67">
        <f t="shared" si="59"/>
        <v>-3.1519123826608897E-4</v>
      </c>
    </row>
    <row r="926" spans="1:9" x14ac:dyDescent="0.3">
      <c r="A926" s="101">
        <v>43787</v>
      </c>
      <c r="B926" s="3">
        <f>'Raw data'!B926</f>
        <v>42.605040000000002</v>
      </c>
      <c r="C926" s="3">
        <f t="shared" si="56"/>
        <v>-2.398334461957722E-2</v>
      </c>
      <c r="D926" s="3">
        <f>'Raw data'!C926</f>
        <v>61.56</v>
      </c>
      <c r="E926" s="3">
        <f t="shared" si="57"/>
        <v>2.6058631921824708E-3</v>
      </c>
      <c r="F926" s="3">
        <f>'Raw data'!D926</f>
        <v>30.85</v>
      </c>
      <c r="G926" s="3">
        <f t="shared" si="58"/>
        <v>1.6233766233766465E-3</v>
      </c>
      <c r="H926" s="62">
        <f>'Raw data'!E926</f>
        <v>1745.1689761380801</v>
      </c>
      <c r="I926" s="67">
        <f t="shared" si="59"/>
        <v>-6.6571910240784569E-3</v>
      </c>
    </row>
    <row r="927" spans="1:9" x14ac:dyDescent="0.3">
      <c r="A927" s="101">
        <v>43788</v>
      </c>
      <c r="B927" s="3">
        <f>'Raw data'!B927</f>
        <v>42.286409999999997</v>
      </c>
      <c r="C927" s="3">
        <f t="shared" si="56"/>
        <v>-7.4786926617134014E-3</v>
      </c>
      <c r="D927" s="3">
        <f>'Raw data'!C927</f>
        <v>62.16</v>
      </c>
      <c r="E927" s="3">
        <f t="shared" si="57"/>
        <v>9.7465886939570225E-3</v>
      </c>
      <c r="F927" s="3">
        <f>'Raw data'!D927</f>
        <v>30.9</v>
      </c>
      <c r="G927" s="3">
        <f t="shared" si="58"/>
        <v>1.6207455429496647E-3</v>
      </c>
      <c r="H927" s="62">
        <f>'Raw data'!E927</f>
        <v>1743.2496591894001</v>
      </c>
      <c r="I927" s="67">
        <f t="shared" si="59"/>
        <v>-1.0997886020913171E-3</v>
      </c>
    </row>
    <row r="928" spans="1:9" x14ac:dyDescent="0.3">
      <c r="A928" s="101">
        <v>43789</v>
      </c>
      <c r="B928" s="3">
        <f>'Raw data'!B928</f>
        <v>41.285007</v>
      </c>
      <c r="C928" s="3">
        <f t="shared" si="56"/>
        <v>-2.3681438079042331E-2</v>
      </c>
      <c r="D928" s="3">
        <f>'Raw data'!C928</f>
        <v>61.76</v>
      </c>
      <c r="E928" s="3">
        <f t="shared" si="57"/>
        <v>-6.4350064350064129E-3</v>
      </c>
      <c r="F928" s="3">
        <f>'Raw data'!D928</f>
        <v>31.35</v>
      </c>
      <c r="G928" s="3">
        <f t="shared" si="58"/>
        <v>1.4563106796116597E-2</v>
      </c>
      <c r="H928" s="62">
        <f>'Raw data'!E928</f>
        <v>1729.05843120129</v>
      </c>
      <c r="I928" s="67">
        <f t="shared" si="59"/>
        <v>-8.1406744658185769E-3</v>
      </c>
    </row>
    <row r="929" spans="1:9" x14ac:dyDescent="0.3">
      <c r="A929" s="101">
        <v>43790</v>
      </c>
      <c r="B929" s="3">
        <f>'Raw data'!B929</f>
        <v>41.421565999999999</v>
      </c>
      <c r="C929" s="3">
        <f t="shared" si="56"/>
        <v>3.3077141055104656E-3</v>
      </c>
      <c r="D929" s="3">
        <f>'Raw data'!C929</f>
        <v>62.04</v>
      </c>
      <c r="E929" s="3">
        <f t="shared" si="57"/>
        <v>4.5336787564767026E-3</v>
      </c>
      <c r="F929" s="3">
        <f>'Raw data'!D929</f>
        <v>31.22</v>
      </c>
      <c r="G929" s="3">
        <f t="shared" si="58"/>
        <v>-4.1467304625200175E-3</v>
      </c>
      <c r="H929" s="62">
        <f>'Raw data'!E929</f>
        <v>1720.1080600288201</v>
      </c>
      <c r="I929" s="67">
        <f t="shared" si="59"/>
        <v>-5.1764422826656459E-3</v>
      </c>
    </row>
    <row r="930" spans="1:9" x14ac:dyDescent="0.3">
      <c r="A930" s="101">
        <v>43791</v>
      </c>
      <c r="B930" s="3">
        <f>'Raw data'!B930</f>
        <v>41.694674999999997</v>
      </c>
      <c r="C930" s="3">
        <f t="shared" si="56"/>
        <v>6.5934011282914326E-3</v>
      </c>
      <c r="D930" s="3">
        <f>'Raw data'!C930</f>
        <v>62.08</v>
      </c>
      <c r="E930" s="3">
        <f t="shared" si="57"/>
        <v>6.4474532559637566E-4</v>
      </c>
      <c r="F930" s="3">
        <f>'Raw data'!D930</f>
        <v>31.18</v>
      </c>
      <c r="G930" s="3">
        <f t="shared" si="58"/>
        <v>-1.2812299807815231E-3</v>
      </c>
      <c r="H930" s="62">
        <f>'Raw data'!E930</f>
        <v>1724.18684580838</v>
      </c>
      <c r="I930" s="67">
        <f t="shared" si="59"/>
        <v>2.3712381066870614E-3</v>
      </c>
    </row>
    <row r="931" spans="1:9" x14ac:dyDescent="0.3">
      <c r="A931" s="101">
        <v>43794</v>
      </c>
      <c r="B931" s="3">
        <f>'Raw data'!B931</f>
        <v>41.376049999999999</v>
      </c>
      <c r="C931" s="3">
        <f t="shared" si="56"/>
        <v>-7.6418631395974981E-3</v>
      </c>
      <c r="D931" s="3">
        <f>'Raw data'!C931</f>
        <v>62.86</v>
      </c>
      <c r="E931" s="3">
        <f t="shared" si="57"/>
        <v>1.2564432989690739E-2</v>
      </c>
      <c r="F931" s="3">
        <f>'Raw data'!D931</f>
        <v>31.32</v>
      </c>
      <c r="G931" s="3">
        <f t="shared" si="58"/>
        <v>4.4900577293136811E-3</v>
      </c>
      <c r="H931" s="62">
        <f>'Raw data'!E931</f>
        <v>1742.03732955333</v>
      </c>
      <c r="I931" s="67">
        <f t="shared" si="59"/>
        <v>1.0352986851944605E-2</v>
      </c>
    </row>
    <row r="932" spans="1:9" x14ac:dyDescent="0.3">
      <c r="A932" s="101">
        <v>43795</v>
      </c>
      <c r="B932" s="3">
        <f>'Raw data'!B932</f>
        <v>40.920867999999999</v>
      </c>
      <c r="C932" s="3">
        <f t="shared" si="56"/>
        <v>-1.1001098461549633E-2</v>
      </c>
      <c r="D932" s="3">
        <f>'Raw data'!C932</f>
        <v>61.18</v>
      </c>
      <c r="E932" s="3">
        <f t="shared" si="57"/>
        <v>-2.6726057906458794E-2</v>
      </c>
      <c r="F932" s="3">
        <f>'Raw data'!D932</f>
        <v>31.5</v>
      </c>
      <c r="G932" s="3">
        <f t="shared" si="58"/>
        <v>5.7471264367816004E-3</v>
      </c>
      <c r="H932" s="62">
        <f>'Raw data'!E932</f>
        <v>1740.99134113931</v>
      </c>
      <c r="I932" s="67">
        <f t="shared" si="59"/>
        <v>-6.004397243819273E-4</v>
      </c>
    </row>
    <row r="933" spans="1:9" x14ac:dyDescent="0.3">
      <c r="A933" s="101">
        <v>43796</v>
      </c>
      <c r="B933" s="3">
        <f>'Raw data'!B933</f>
        <v>40.966385000000002</v>
      </c>
      <c r="C933" s="3">
        <f t="shared" si="56"/>
        <v>1.1123175588553939E-3</v>
      </c>
      <c r="D933" s="3">
        <f>'Raw data'!C933</f>
        <v>60.22</v>
      </c>
      <c r="E933" s="3">
        <f t="shared" si="57"/>
        <v>-1.569140241909122E-2</v>
      </c>
      <c r="F933" s="3">
        <f>'Raw data'!D933</f>
        <v>31.38</v>
      </c>
      <c r="G933" s="3">
        <f t="shared" si="58"/>
        <v>-3.8095238095238412E-3</v>
      </c>
      <c r="H933" s="62">
        <f>'Raw data'!E933</f>
        <v>1737.80366243446</v>
      </c>
      <c r="I933" s="67">
        <f t="shared" si="59"/>
        <v>-1.8309560935345949E-3</v>
      </c>
    </row>
    <row r="934" spans="1:9" x14ac:dyDescent="0.3">
      <c r="A934" s="101">
        <v>43797</v>
      </c>
      <c r="B934" s="3">
        <f>'Raw data'!B934</f>
        <v>40.602238</v>
      </c>
      <c r="C934" s="3">
        <f t="shared" si="56"/>
        <v>-8.8889219783488977E-3</v>
      </c>
      <c r="D934" s="3">
        <f>'Raw data'!C934</f>
        <v>59.84</v>
      </c>
      <c r="E934" s="3">
        <f t="shared" si="57"/>
        <v>-6.3101959481898949E-3</v>
      </c>
      <c r="F934" s="3">
        <f>'Raw data'!D934</f>
        <v>31.26</v>
      </c>
      <c r="G934" s="3">
        <f t="shared" si="58"/>
        <v>-3.8240917782025956E-3</v>
      </c>
      <c r="H934" s="62">
        <f>'Raw data'!E934</f>
        <v>1735.30275488649</v>
      </c>
      <c r="I934" s="67">
        <f t="shared" si="59"/>
        <v>-1.4391197360388191E-3</v>
      </c>
    </row>
    <row r="935" spans="1:9" x14ac:dyDescent="0.3">
      <c r="A935" s="101">
        <v>43798</v>
      </c>
      <c r="B935" s="3">
        <f>'Raw data'!B935</f>
        <v>40.101536000000003</v>
      </c>
      <c r="C935" s="3">
        <f t="shared" si="56"/>
        <v>-1.2331881804150719E-2</v>
      </c>
      <c r="D935" s="3">
        <f>'Raw data'!C935</f>
        <v>59.9</v>
      </c>
      <c r="E935" s="3">
        <f t="shared" si="57"/>
        <v>1.0026737967913631E-3</v>
      </c>
      <c r="F935" s="3">
        <f>'Raw data'!D935</f>
        <v>31.48</v>
      </c>
      <c r="G935" s="3">
        <f t="shared" si="58"/>
        <v>7.03774792066535E-3</v>
      </c>
      <c r="H935" s="62">
        <f>'Raw data'!E935</f>
        <v>1730.2535902710099</v>
      </c>
      <c r="I935" s="67">
        <f t="shared" si="59"/>
        <v>-2.9096736009102757E-3</v>
      </c>
    </row>
    <row r="936" spans="1:9" x14ac:dyDescent="0.3">
      <c r="A936" s="101">
        <v>43801</v>
      </c>
      <c r="B936" s="3">
        <f>'Raw data'!B936</f>
        <v>42.149856999999997</v>
      </c>
      <c r="C936" s="3">
        <f t="shared" si="56"/>
        <v>5.1078367671502513E-2</v>
      </c>
      <c r="D936" s="3">
        <f>'Raw data'!C936</f>
        <v>58.68</v>
      </c>
      <c r="E936" s="3">
        <f t="shared" si="57"/>
        <v>-2.0367278797996644E-2</v>
      </c>
      <c r="F936" s="3">
        <f>'Raw data'!D936</f>
        <v>30.43</v>
      </c>
      <c r="G936" s="3">
        <f t="shared" si="58"/>
        <v>-3.3354510800508282E-2</v>
      </c>
      <c r="H936" s="62">
        <f>'Raw data'!E936</f>
        <v>1706.8173176872499</v>
      </c>
      <c r="I936" s="67">
        <f t="shared" si="59"/>
        <v>-1.3544992893260908E-2</v>
      </c>
    </row>
    <row r="937" spans="1:9" x14ac:dyDescent="0.3">
      <c r="A937" s="101">
        <v>43802</v>
      </c>
      <c r="B937" s="3">
        <f>'Raw data'!B937</f>
        <v>38.735992000000003</v>
      </c>
      <c r="C937" s="3">
        <f t="shared" si="56"/>
        <v>-8.0993513216426671E-2</v>
      </c>
      <c r="D937" s="3">
        <f>'Raw data'!C937</f>
        <v>56</v>
      </c>
      <c r="E937" s="3">
        <f t="shared" si="57"/>
        <v>-4.5671438309475114E-2</v>
      </c>
      <c r="F937" s="3">
        <f>'Raw data'!D937</f>
        <v>29.61</v>
      </c>
      <c r="G937" s="3">
        <f t="shared" si="58"/>
        <v>-2.6947091685836356E-2</v>
      </c>
      <c r="H937" s="62">
        <f>'Raw data'!E937</f>
        <v>1697.6842230285499</v>
      </c>
      <c r="I937" s="67">
        <f t="shared" si="59"/>
        <v>-5.3509503120552967E-3</v>
      </c>
    </row>
    <row r="938" spans="1:9" x14ac:dyDescent="0.3">
      <c r="A938" s="101">
        <v>43803</v>
      </c>
      <c r="B938" s="3">
        <f>'Raw data'!B938</f>
        <v>39.691870000000002</v>
      </c>
      <c r="C938" s="3">
        <f t="shared" si="56"/>
        <v>2.4676739916716175E-2</v>
      </c>
      <c r="D938" s="3">
        <f>'Raw data'!C938</f>
        <v>57.12</v>
      </c>
      <c r="E938" s="3">
        <f t="shared" si="57"/>
        <v>1.9999999999999955E-2</v>
      </c>
      <c r="F938" s="3">
        <f>'Raw data'!D938</f>
        <v>29.97</v>
      </c>
      <c r="G938" s="3">
        <f t="shared" si="58"/>
        <v>1.2158054711246181E-2</v>
      </c>
      <c r="H938" s="62">
        <f>'Raw data'!E938</f>
        <v>1725.5986071518801</v>
      </c>
      <c r="I938" s="67">
        <f t="shared" si="59"/>
        <v>1.6442624455526144E-2</v>
      </c>
    </row>
    <row r="939" spans="1:9" x14ac:dyDescent="0.3">
      <c r="A939" s="101">
        <v>43804</v>
      </c>
      <c r="B939" s="3">
        <f>'Raw data'!B939</f>
        <v>40.192577</v>
      </c>
      <c r="C939" s="3">
        <f t="shared" si="56"/>
        <v>1.2614850345927225E-2</v>
      </c>
      <c r="D939" s="3">
        <f>'Raw data'!C939</f>
        <v>57.5</v>
      </c>
      <c r="E939" s="3">
        <f t="shared" si="57"/>
        <v>6.6526610644258152E-3</v>
      </c>
      <c r="F939" s="3">
        <f>'Raw data'!D939</f>
        <v>30.02</v>
      </c>
      <c r="G939" s="3">
        <f t="shared" si="58"/>
        <v>1.6683350016683588E-3</v>
      </c>
      <c r="H939" s="62">
        <f>'Raw data'!E939</f>
        <v>1723.6327939458699</v>
      </c>
      <c r="I939" s="67">
        <f t="shared" si="59"/>
        <v>-1.1392065326563529E-3</v>
      </c>
    </row>
    <row r="940" spans="1:9" x14ac:dyDescent="0.3">
      <c r="A940" s="101">
        <v>43805</v>
      </c>
      <c r="B940" s="3">
        <f>'Raw data'!B940</f>
        <v>39.964984999999999</v>
      </c>
      <c r="C940" s="3">
        <f t="shared" si="56"/>
        <v>-5.6625381348402058E-3</v>
      </c>
      <c r="D940" s="3">
        <f>'Raw data'!C940</f>
        <v>57.22</v>
      </c>
      <c r="E940" s="3">
        <f t="shared" si="57"/>
        <v>-4.8695652173913239E-3</v>
      </c>
      <c r="F940" s="3">
        <f>'Raw data'!D940</f>
        <v>29.85</v>
      </c>
      <c r="G940" s="3">
        <f t="shared" si="58"/>
        <v>-5.6628914057294524E-3</v>
      </c>
      <c r="H940" s="62">
        <f>'Raw data'!E940</f>
        <v>1742.6099634039599</v>
      </c>
      <c r="I940" s="67">
        <f t="shared" si="59"/>
        <v>1.1009983985420706E-2</v>
      </c>
    </row>
    <row r="941" spans="1:9" x14ac:dyDescent="0.3">
      <c r="A941" s="101">
        <v>43808</v>
      </c>
      <c r="B941" s="3">
        <f>'Raw data'!B941</f>
        <v>39.100135999999999</v>
      </c>
      <c r="C941" s="3">
        <f t="shared" si="56"/>
        <v>-2.1640168262292595E-2</v>
      </c>
      <c r="D941" s="3">
        <f>'Raw data'!C941</f>
        <v>56.3</v>
      </c>
      <c r="E941" s="3">
        <f t="shared" si="57"/>
        <v>-1.6078294302691396E-2</v>
      </c>
      <c r="F941" s="3">
        <f>'Raw data'!D941</f>
        <v>29.6</v>
      </c>
      <c r="G941" s="3">
        <f t="shared" si="58"/>
        <v>-8.3752093802345051E-3</v>
      </c>
      <c r="H941" s="62">
        <f>'Raw data'!E941</f>
        <v>1743.31158327406</v>
      </c>
      <c r="I941" s="67">
        <f t="shared" si="59"/>
        <v>4.0262588005039333E-4</v>
      </c>
    </row>
    <row r="942" spans="1:9" x14ac:dyDescent="0.3">
      <c r="A942" s="101">
        <v>43809</v>
      </c>
      <c r="B942" s="3">
        <f>'Raw data'!B942</f>
        <v>39.418765999999998</v>
      </c>
      <c r="C942" s="3">
        <f t="shared" si="56"/>
        <v>8.1490765147210452E-3</v>
      </c>
      <c r="D942" s="3">
        <f>'Raw data'!C942</f>
        <v>55.36</v>
      </c>
      <c r="E942" s="3">
        <f t="shared" si="57"/>
        <v>-1.6696269982237971E-2</v>
      </c>
      <c r="F942" s="3">
        <f>'Raw data'!D942</f>
        <v>29.24</v>
      </c>
      <c r="G942" s="3">
        <f t="shared" si="58"/>
        <v>-1.2162162162162262E-2</v>
      </c>
      <c r="H942" s="62">
        <f>'Raw data'!E942</f>
        <v>1735.5112470204299</v>
      </c>
      <c r="I942" s="67">
        <f t="shared" si="59"/>
        <v>-4.4744360838700724E-3</v>
      </c>
    </row>
    <row r="943" spans="1:9" x14ac:dyDescent="0.3">
      <c r="A943" s="101">
        <v>43810</v>
      </c>
      <c r="B943" s="3">
        <f>'Raw data'!B943</f>
        <v>38.96358</v>
      </c>
      <c r="C943" s="3">
        <f t="shared" si="56"/>
        <v>-1.1547444179252027E-2</v>
      </c>
      <c r="D943" s="3">
        <f>'Raw data'!C943</f>
        <v>55.44</v>
      </c>
      <c r="E943" s="3">
        <f t="shared" si="57"/>
        <v>1.4450867052022813E-3</v>
      </c>
      <c r="F943" s="3">
        <f>'Raw data'!D943</f>
        <v>29.55</v>
      </c>
      <c r="G943" s="3">
        <f t="shared" si="58"/>
        <v>1.06019151846786E-2</v>
      </c>
      <c r="H943" s="62">
        <f>'Raw data'!E943</f>
        <v>1741.6207518030999</v>
      </c>
      <c r="I943" s="67">
        <f t="shared" si="59"/>
        <v>3.52029109183761E-3</v>
      </c>
    </row>
    <row r="944" spans="1:9" x14ac:dyDescent="0.3">
      <c r="A944" s="101">
        <v>43811</v>
      </c>
      <c r="B944" s="3">
        <f>'Raw data'!B944</f>
        <v>39.646360000000001</v>
      </c>
      <c r="C944" s="3">
        <f t="shared" si="56"/>
        <v>1.7523543781141286E-2</v>
      </c>
      <c r="D944" s="3">
        <f>'Raw data'!C944</f>
        <v>55.5</v>
      </c>
      <c r="E944" s="3">
        <f t="shared" si="57"/>
        <v>1.0822510822511232E-3</v>
      </c>
      <c r="F944" s="3">
        <f>'Raw data'!D944</f>
        <v>29.5</v>
      </c>
      <c r="G944" s="3">
        <f t="shared" si="58"/>
        <v>-1.6920473773265892E-3</v>
      </c>
      <c r="H944" s="62">
        <f>'Raw data'!E944</f>
        <v>1758.2424536517501</v>
      </c>
      <c r="I944" s="67">
        <f t="shared" si="59"/>
        <v>9.5438124697594297E-3</v>
      </c>
    </row>
    <row r="945" spans="1:9" x14ac:dyDescent="0.3">
      <c r="A945" s="101">
        <v>43812</v>
      </c>
      <c r="B945" s="3">
        <f>'Raw data'!B945</f>
        <v>39.464283000000002</v>
      </c>
      <c r="C945" s="3">
        <f t="shared" si="56"/>
        <v>-4.592527535945282E-3</v>
      </c>
      <c r="D945" s="3">
        <f>'Raw data'!C945</f>
        <v>55.14</v>
      </c>
      <c r="E945" s="3">
        <f t="shared" si="57"/>
        <v>-6.4864864864864766E-3</v>
      </c>
      <c r="F945" s="3">
        <f>'Raw data'!D945</f>
        <v>29.88</v>
      </c>
      <c r="G945" s="3">
        <f t="shared" si="58"/>
        <v>1.2881355932203357E-2</v>
      </c>
      <c r="H945" s="62">
        <f>'Raw data'!E945</f>
        <v>1770.11942219139</v>
      </c>
      <c r="I945" s="67">
        <f t="shared" si="59"/>
        <v>6.7550231852109991E-3</v>
      </c>
    </row>
    <row r="946" spans="1:9" x14ac:dyDescent="0.3">
      <c r="A946" s="101">
        <v>43815</v>
      </c>
      <c r="B946" s="3">
        <f>'Raw data'!B946</f>
        <v>39.373244999999997</v>
      </c>
      <c r="C946" s="3">
        <f t="shared" si="56"/>
        <v>-2.3068454075297557E-3</v>
      </c>
      <c r="D946" s="3">
        <f>'Raw data'!C946</f>
        <v>55.3</v>
      </c>
      <c r="E946" s="3">
        <f t="shared" si="57"/>
        <v>2.9017047515414686E-3</v>
      </c>
      <c r="F946" s="3">
        <f>'Raw data'!D946</f>
        <v>29.56</v>
      </c>
      <c r="G946" s="3">
        <f t="shared" si="58"/>
        <v>-1.070950468540831E-2</v>
      </c>
      <c r="H946" s="62">
        <f>'Raw data'!E946</f>
        <v>1787.6565427114799</v>
      </c>
      <c r="I946" s="67">
        <f t="shared" si="59"/>
        <v>9.9073092471801578E-3</v>
      </c>
    </row>
    <row r="947" spans="1:9" x14ac:dyDescent="0.3">
      <c r="A947" s="101">
        <v>43816</v>
      </c>
      <c r="B947" s="3">
        <f>'Raw data'!B947</f>
        <v>39.509804000000003</v>
      </c>
      <c r="C947" s="3">
        <f t="shared" si="56"/>
        <v>3.4683196673275327E-3</v>
      </c>
      <c r="D947" s="3">
        <f>'Raw data'!C947</f>
        <v>56.28</v>
      </c>
      <c r="E947" s="3">
        <f t="shared" si="57"/>
        <v>1.7721518987341846E-2</v>
      </c>
      <c r="F947" s="3">
        <f>'Raw data'!D947</f>
        <v>29.87</v>
      </c>
      <c r="G947" s="3">
        <f t="shared" si="58"/>
        <v>1.0487144790257181E-2</v>
      </c>
      <c r="H947" s="62">
        <f>'Raw data'!E947</f>
        <v>1791.93430659316</v>
      </c>
      <c r="I947" s="67">
        <f t="shared" si="59"/>
        <v>2.3929450537471296E-3</v>
      </c>
    </row>
    <row r="948" spans="1:9" x14ac:dyDescent="0.3">
      <c r="A948" s="101">
        <v>43817</v>
      </c>
      <c r="B948" s="3">
        <f>'Raw data'!B948</f>
        <v>39.873942999999997</v>
      </c>
      <c r="C948" s="3">
        <f t="shared" si="56"/>
        <v>9.2164213216546047E-3</v>
      </c>
      <c r="D948" s="3">
        <f>'Raw data'!C948</f>
        <v>55.38</v>
      </c>
      <c r="E948" s="3">
        <f t="shared" si="57"/>
        <v>-1.5991471215351785E-2</v>
      </c>
      <c r="F948" s="3">
        <f>'Raw data'!D948</f>
        <v>29.27</v>
      </c>
      <c r="G948" s="3">
        <f t="shared" si="58"/>
        <v>-2.0087043856712467E-2</v>
      </c>
      <c r="H948" s="62">
        <f>'Raw data'!E948</f>
        <v>1787.9608668891699</v>
      </c>
      <c r="I948" s="67">
        <f t="shared" si="59"/>
        <v>-2.2174025517400177E-3</v>
      </c>
    </row>
    <row r="949" spans="1:9" x14ac:dyDescent="0.3">
      <c r="A949" s="101">
        <v>43818</v>
      </c>
      <c r="B949" s="3">
        <f>'Raw data'!B949</f>
        <v>40.602238</v>
      </c>
      <c r="C949" s="3">
        <f t="shared" si="56"/>
        <v>1.8264935574593234E-2</v>
      </c>
      <c r="D949" s="3">
        <f>'Raw data'!C949</f>
        <v>58.22</v>
      </c>
      <c r="E949" s="3">
        <f t="shared" si="57"/>
        <v>5.1282051282051211E-2</v>
      </c>
      <c r="F949" s="3">
        <f>'Raw data'!D949</f>
        <v>29.85</v>
      </c>
      <c r="G949" s="3">
        <f t="shared" si="58"/>
        <v>1.9815510761872289E-2</v>
      </c>
      <c r="H949" s="62">
        <f>'Raw data'!E949</f>
        <v>1783.2856819047799</v>
      </c>
      <c r="I949" s="67">
        <f t="shared" si="59"/>
        <v>-2.6148139318754697E-3</v>
      </c>
    </row>
    <row r="950" spans="1:9" x14ac:dyDescent="0.3">
      <c r="A950" s="101">
        <v>43819</v>
      </c>
      <c r="B950" s="3">
        <f>'Raw data'!B950</f>
        <v>40.401960000000003</v>
      </c>
      <c r="C950" s="3">
        <f t="shared" si="56"/>
        <v>-4.9326837599443975E-3</v>
      </c>
      <c r="D950" s="3">
        <f>'Raw data'!C950</f>
        <v>56.92</v>
      </c>
      <c r="E950" s="3">
        <f t="shared" si="57"/>
        <v>-2.2329096530401875E-2</v>
      </c>
      <c r="F950" s="3">
        <f>'Raw data'!D950</f>
        <v>29.23</v>
      </c>
      <c r="G950" s="3">
        <f t="shared" si="58"/>
        <v>-2.0770519262981606E-2</v>
      </c>
      <c r="H950" s="62">
        <f>'Raw data'!E950</f>
        <v>1794.7983867457899</v>
      </c>
      <c r="I950" s="67">
        <f t="shared" si="59"/>
        <v>6.4558948450216371E-3</v>
      </c>
    </row>
    <row r="951" spans="1:9" x14ac:dyDescent="0.3">
      <c r="A951" s="101">
        <v>43822</v>
      </c>
      <c r="B951" s="3">
        <f>'Raw data'!B951</f>
        <v>40.547620000000002</v>
      </c>
      <c r="C951" s="3">
        <f t="shared" si="56"/>
        <v>3.6052706353850023E-3</v>
      </c>
      <c r="D951" s="3">
        <f>'Raw data'!C951</f>
        <v>56.54</v>
      </c>
      <c r="E951" s="3">
        <f t="shared" si="57"/>
        <v>-6.6760365425158567E-3</v>
      </c>
      <c r="F951" s="3">
        <f>'Raw data'!D951</f>
        <v>29.15</v>
      </c>
      <c r="G951" s="3">
        <f t="shared" si="58"/>
        <v>-2.7369141293192558E-3</v>
      </c>
      <c r="H951" s="62">
        <f>'Raw data'!E951</f>
        <v>1795.65750094596</v>
      </c>
      <c r="I951" s="67">
        <f t="shared" si="59"/>
        <v>4.7866891708532599E-4</v>
      </c>
    </row>
    <row r="952" spans="1:9" x14ac:dyDescent="0.3">
      <c r="A952" s="101">
        <v>43826</v>
      </c>
      <c r="B952" s="3">
        <f>'Raw data'!B952</f>
        <v>39.600838000000003</v>
      </c>
      <c r="C952" s="3">
        <f t="shared" si="56"/>
        <v>-2.3349878488552443E-2</v>
      </c>
      <c r="D952" s="3">
        <f>'Raw data'!C952</f>
        <v>56.86</v>
      </c>
      <c r="E952" s="3">
        <f t="shared" si="57"/>
        <v>5.659709939865587E-3</v>
      </c>
      <c r="F952" s="3">
        <f>'Raw data'!D952</f>
        <v>28.81</v>
      </c>
      <c r="G952" s="3">
        <f t="shared" si="58"/>
        <v>-1.166380789022298E-2</v>
      </c>
      <c r="H952" s="62">
        <f>'Raw data'!E952</f>
        <v>1798.03862027577</v>
      </c>
      <c r="I952" s="67">
        <f t="shared" si="59"/>
        <v>1.3260431505203963E-3</v>
      </c>
    </row>
    <row r="953" spans="1:9" x14ac:dyDescent="0.3">
      <c r="A953" s="101">
        <v>43829</v>
      </c>
      <c r="B953" s="3">
        <f>'Raw data'!B953</f>
        <v>39.764699999999998</v>
      </c>
      <c r="C953" s="3">
        <f t="shared" si="56"/>
        <v>4.1378417295107398E-3</v>
      </c>
      <c r="D953" s="3">
        <f>'Raw data'!C953</f>
        <v>57.36</v>
      </c>
      <c r="E953" s="3">
        <f t="shared" si="57"/>
        <v>8.7935279634189234E-3</v>
      </c>
      <c r="F953" s="3">
        <f>'Raw data'!D953</f>
        <v>29.51</v>
      </c>
      <c r="G953" s="3">
        <f t="shared" si="58"/>
        <v>2.4297119055883474E-2</v>
      </c>
      <c r="H953" s="62">
        <f>'Raw data'!E953</f>
        <v>1771.85046699957</v>
      </c>
      <c r="I953" s="67">
        <f t="shared" si="59"/>
        <v>-1.4564844704049465E-2</v>
      </c>
    </row>
    <row r="954" spans="1:9" x14ac:dyDescent="0.3">
      <c r="A954" s="101">
        <v>43832</v>
      </c>
      <c r="B954" s="3">
        <f>'Raw data'!B954</f>
        <v>40.165264000000001</v>
      </c>
      <c r="C954" s="3">
        <f t="shared" si="56"/>
        <v>1.0073356519727367E-2</v>
      </c>
      <c r="D954" s="3">
        <f>'Raw data'!C954</f>
        <v>58.5</v>
      </c>
      <c r="E954" s="3">
        <f t="shared" si="57"/>
        <v>1.9874476987447709E-2</v>
      </c>
      <c r="F954" s="3">
        <f>'Raw data'!D954</f>
        <v>30.5</v>
      </c>
      <c r="G954" s="3">
        <f t="shared" si="58"/>
        <v>3.3547949847509265E-2</v>
      </c>
      <c r="H954" s="62">
        <f>'Raw data'!E954</f>
        <v>1808.6265411694701</v>
      </c>
      <c r="I954" s="67">
        <f t="shared" si="59"/>
        <v>2.0755743701203092E-2</v>
      </c>
    </row>
    <row r="955" spans="1:9" x14ac:dyDescent="0.3">
      <c r="A955" s="101">
        <v>43833</v>
      </c>
      <c r="B955" s="3">
        <f>'Raw data'!B955</f>
        <v>39.436970000000002</v>
      </c>
      <c r="C955" s="3">
        <f t="shared" si="56"/>
        <v>-1.8132434035538724E-2</v>
      </c>
      <c r="D955" s="3">
        <f>'Raw data'!C955</f>
        <v>57.46</v>
      </c>
      <c r="E955" s="3">
        <f t="shared" si="57"/>
        <v>-1.7777777777777764E-2</v>
      </c>
      <c r="F955" s="3">
        <f>'Raw data'!D955</f>
        <v>29.52</v>
      </c>
      <c r="G955" s="3">
        <f t="shared" si="58"/>
        <v>-3.2131147540983618E-2</v>
      </c>
      <c r="H955" s="62">
        <f>'Raw data'!E955</f>
        <v>1785.23356738758</v>
      </c>
      <c r="I955" s="67">
        <f t="shared" si="59"/>
        <v>-1.2934109529745164E-2</v>
      </c>
    </row>
    <row r="956" spans="1:9" x14ac:dyDescent="0.3">
      <c r="A956" s="101">
        <v>43837</v>
      </c>
      <c r="B956" s="3">
        <f>'Raw data'!B956</f>
        <v>39.691870000000002</v>
      </c>
      <c r="C956" s="3">
        <f t="shared" si="56"/>
        <v>6.4634783047480375E-3</v>
      </c>
      <c r="D956" s="3">
        <f>'Raw data'!C956</f>
        <v>57.16</v>
      </c>
      <c r="E956" s="3">
        <f t="shared" si="57"/>
        <v>-5.2210233205709057E-3</v>
      </c>
      <c r="F956" s="3">
        <f>'Raw data'!D956</f>
        <v>29.61</v>
      </c>
      <c r="G956" s="3">
        <f t="shared" si="58"/>
        <v>3.0487804878048734E-3</v>
      </c>
      <c r="H956" s="62">
        <f>'Raw data'!E956</f>
        <v>1796.84969015206</v>
      </c>
      <c r="I956" s="67">
        <f t="shared" si="59"/>
        <v>6.5067803881138303E-3</v>
      </c>
    </row>
    <row r="957" spans="1:9" x14ac:dyDescent="0.3">
      <c r="A957" s="101">
        <v>43838</v>
      </c>
      <c r="B957" s="3">
        <f>'Raw data'!B957</f>
        <v>39.054622999999999</v>
      </c>
      <c r="C957" s="3">
        <f t="shared" si="56"/>
        <v>-1.6054849519561615E-2</v>
      </c>
      <c r="D957" s="3">
        <f>'Raw data'!C957</f>
        <v>56.34</v>
      </c>
      <c r="E957" s="3">
        <f t="shared" si="57"/>
        <v>-1.4345696291112547E-2</v>
      </c>
      <c r="F957" s="3">
        <f>'Raw data'!D957</f>
        <v>30</v>
      </c>
      <c r="G957" s="3">
        <f t="shared" si="58"/>
        <v>1.3171225937183404E-2</v>
      </c>
      <c r="H957" s="62">
        <f>'Raw data'!E957</f>
        <v>1795.4075180974401</v>
      </c>
      <c r="I957" s="67">
        <f t="shared" si="59"/>
        <v>-8.0261140512978264E-4</v>
      </c>
    </row>
    <row r="958" spans="1:9" x14ac:dyDescent="0.3">
      <c r="A958" s="101">
        <v>43839</v>
      </c>
      <c r="B958" s="3">
        <f>'Raw data'!B958</f>
        <v>40.274509999999999</v>
      </c>
      <c r="C958" s="3">
        <f t="shared" si="56"/>
        <v>3.1235405857073566E-2</v>
      </c>
      <c r="D958" s="3">
        <f>'Raw data'!C958</f>
        <v>56.06</v>
      </c>
      <c r="E958" s="3">
        <f t="shared" si="57"/>
        <v>-4.969826056088057E-3</v>
      </c>
      <c r="F958" s="3">
        <f>'Raw data'!D958</f>
        <v>29.77</v>
      </c>
      <c r="G958" s="3">
        <f t="shared" si="58"/>
        <v>-7.666666666666681E-3</v>
      </c>
      <c r="H958" s="62">
        <f>'Raw data'!E958</f>
        <v>1796.73478827442</v>
      </c>
      <c r="I958" s="67">
        <f t="shared" si="59"/>
        <v>7.3925844890435815E-4</v>
      </c>
    </row>
    <row r="959" spans="1:9" x14ac:dyDescent="0.3">
      <c r="A959" s="101">
        <v>43840</v>
      </c>
      <c r="B959" s="3">
        <f>'Raw data'!B959</f>
        <v>40.875346999999998</v>
      </c>
      <c r="C959" s="3">
        <f t="shared" si="56"/>
        <v>1.491854277060102E-2</v>
      </c>
      <c r="D959" s="3">
        <f>'Raw data'!C959</f>
        <v>56.36</v>
      </c>
      <c r="E959" s="3">
        <f t="shared" si="57"/>
        <v>5.3514092044237805E-3</v>
      </c>
      <c r="F959" s="3">
        <f>'Raw data'!D959</f>
        <v>30.2</v>
      </c>
      <c r="G959" s="3">
        <f t="shared" si="58"/>
        <v>1.4444071212630156E-2</v>
      </c>
      <c r="H959" s="62">
        <f>'Raw data'!E959</f>
        <v>1784.9717015485701</v>
      </c>
      <c r="I959" s="67">
        <f t="shared" si="59"/>
        <v>-6.5469243444365869E-3</v>
      </c>
    </row>
    <row r="960" spans="1:9" x14ac:dyDescent="0.3">
      <c r="A960" s="101">
        <v>43843</v>
      </c>
      <c r="B960" s="3">
        <f>'Raw data'!B960</f>
        <v>41.621845</v>
      </c>
      <c r="C960" s="3">
        <f t="shared" si="56"/>
        <v>1.8262792973965519E-2</v>
      </c>
      <c r="D960" s="3">
        <f>'Raw data'!C960</f>
        <v>55.48</v>
      </c>
      <c r="E960" s="3">
        <f t="shared" si="57"/>
        <v>-1.5613910574875845E-2</v>
      </c>
      <c r="F960" s="3">
        <f>'Raw data'!D960</f>
        <v>31.22</v>
      </c>
      <c r="G960" s="3">
        <f t="shared" si="58"/>
        <v>3.3774834437086079E-2</v>
      </c>
      <c r="H960" s="62">
        <f>'Raw data'!E960</f>
        <v>1790.51048634834</v>
      </c>
      <c r="I960" s="67">
        <f t="shared" si="59"/>
        <v>3.1030098656268331E-3</v>
      </c>
    </row>
    <row r="961" spans="1:9" x14ac:dyDescent="0.3">
      <c r="A961" s="101">
        <v>43844</v>
      </c>
      <c r="B961" s="3">
        <f>'Raw data'!B961</f>
        <v>38.908962000000002</v>
      </c>
      <c r="C961" s="3">
        <f t="shared" si="56"/>
        <v>-6.5179306683785826E-2</v>
      </c>
      <c r="D961" s="3">
        <f>'Raw data'!C961</f>
        <v>45.7</v>
      </c>
      <c r="E961" s="3">
        <f t="shared" si="57"/>
        <v>-0.17627974044700784</v>
      </c>
      <c r="F961" s="3">
        <f>'Raw data'!D961</f>
        <v>30.31</v>
      </c>
      <c r="G961" s="3">
        <f t="shared" si="58"/>
        <v>-2.9147982062780273E-2</v>
      </c>
      <c r="H961" s="62">
        <f>'Raw data'!E961</f>
        <v>1792.9030699872601</v>
      </c>
      <c r="I961" s="67">
        <f t="shared" si="59"/>
        <v>1.3362578198576462E-3</v>
      </c>
    </row>
    <row r="962" spans="1:9" x14ac:dyDescent="0.3">
      <c r="A962" s="101">
        <v>43845</v>
      </c>
      <c r="B962" s="3">
        <f>'Raw data'!B962</f>
        <v>38.96358</v>
      </c>
      <c r="C962" s="3">
        <f t="shared" si="56"/>
        <v>1.403738295562802E-3</v>
      </c>
      <c r="D962" s="3">
        <f>'Raw data'!C962</f>
        <v>47.66</v>
      </c>
      <c r="E962" s="3">
        <f t="shared" si="57"/>
        <v>4.2888402625820429E-2</v>
      </c>
      <c r="F962" s="3">
        <f>'Raw data'!D962</f>
        <v>30.26</v>
      </c>
      <c r="G962" s="3">
        <f t="shared" si="58"/>
        <v>-1.6496205872648354E-3</v>
      </c>
      <c r="H962" s="62">
        <f>'Raw data'!E962</f>
        <v>1787.2906387365899</v>
      </c>
      <c r="I962" s="67">
        <f t="shared" si="59"/>
        <v>-3.1303595518468548E-3</v>
      </c>
    </row>
    <row r="963" spans="1:9" x14ac:dyDescent="0.3">
      <c r="A963" s="101">
        <v>43846</v>
      </c>
      <c r="B963" s="3">
        <f>'Raw data'!B963</f>
        <v>38.508400000000002</v>
      </c>
      <c r="C963" s="3">
        <f t="shared" si="56"/>
        <v>-1.1682191420808832E-2</v>
      </c>
      <c r="D963" s="3">
        <f>'Raw data'!C963</f>
        <v>46.76</v>
      </c>
      <c r="E963" s="3">
        <f t="shared" si="57"/>
        <v>-1.8883759966428843E-2</v>
      </c>
      <c r="F963" s="3">
        <f>'Raw data'!D963</f>
        <v>30.31</v>
      </c>
      <c r="G963" s="3">
        <f t="shared" si="58"/>
        <v>1.6523463317910493E-3</v>
      </c>
      <c r="H963" s="62">
        <f>'Raw data'!E963</f>
        <v>1812.2972101786299</v>
      </c>
      <c r="I963" s="67">
        <f t="shared" si="59"/>
        <v>1.3991329054191655E-2</v>
      </c>
    </row>
    <row r="964" spans="1:9" x14ac:dyDescent="0.3">
      <c r="A964" s="101">
        <v>43847</v>
      </c>
      <c r="B964" s="3">
        <f>'Raw data'!B964</f>
        <v>39.400559999999999</v>
      </c>
      <c r="C964" s="3">
        <f t="shared" ref="C964:C1027" si="60">(B964-B963)/B963</f>
        <v>2.3167932191417898E-2</v>
      </c>
      <c r="D964" s="3">
        <f>'Raw data'!C964</f>
        <v>48.03</v>
      </c>
      <c r="E964" s="3">
        <f t="shared" ref="E964:E1027" si="61">(D964-D963)/D963</f>
        <v>2.7159965782720341E-2</v>
      </c>
      <c r="F964" s="3">
        <f>'Raw data'!D964</f>
        <v>30.44</v>
      </c>
      <c r="G964" s="3">
        <f t="shared" ref="G964:G1027" si="62">(F964-F963)/F963</f>
        <v>4.2890135268889001E-3</v>
      </c>
      <c r="H964" s="62">
        <f>'Raw data'!E964</f>
        <v>1825.94195676647</v>
      </c>
      <c r="I964" s="67">
        <f t="shared" ref="I964:I1027" si="63">(H964-H963)/H963</f>
        <v>7.5289784209815764E-3</v>
      </c>
    </row>
    <row r="965" spans="1:9" x14ac:dyDescent="0.3">
      <c r="A965" s="101">
        <v>43850</v>
      </c>
      <c r="B965" s="3">
        <f>'Raw data'!B965</f>
        <v>38.999996000000003</v>
      </c>
      <c r="C965" s="3">
        <f t="shared" si="60"/>
        <v>-1.0166454486941194E-2</v>
      </c>
      <c r="D965" s="3">
        <f>'Raw data'!C965</f>
        <v>49.31</v>
      </c>
      <c r="E965" s="3">
        <f t="shared" si="61"/>
        <v>2.6650010410160338E-2</v>
      </c>
      <c r="F965" s="3">
        <f>'Raw data'!D965</f>
        <v>29.81</v>
      </c>
      <c r="G965" s="3">
        <f t="shared" si="62"/>
        <v>-2.0696452036793777E-2</v>
      </c>
      <c r="H965" s="62">
        <f>'Raw data'!E965</f>
        <v>1821.2897603465501</v>
      </c>
      <c r="I965" s="67">
        <f t="shared" si="63"/>
        <v>-2.5478336825987299E-3</v>
      </c>
    </row>
    <row r="966" spans="1:9" x14ac:dyDescent="0.3">
      <c r="A966" s="101">
        <v>43851</v>
      </c>
      <c r="B966" s="3">
        <f>'Raw data'!B966</f>
        <v>38.599437999999999</v>
      </c>
      <c r="C966" s="3">
        <f t="shared" si="60"/>
        <v>-1.0270719002125121E-2</v>
      </c>
      <c r="D966" s="3">
        <f>'Raw data'!C966</f>
        <v>49.11</v>
      </c>
      <c r="E966" s="3">
        <f t="shared" si="61"/>
        <v>-4.0559724193876059E-3</v>
      </c>
      <c r="F966" s="3">
        <f>'Raw data'!D966</f>
        <v>29.75</v>
      </c>
      <c r="G966" s="3">
        <f t="shared" si="62"/>
        <v>-2.012747400201232E-3</v>
      </c>
      <c r="H966" s="62">
        <f>'Raw data'!E966</f>
        <v>1825.61831884196</v>
      </c>
      <c r="I966" s="67">
        <f t="shared" si="63"/>
        <v>2.3766446117756972E-3</v>
      </c>
    </row>
    <row r="967" spans="1:9" x14ac:dyDescent="0.3">
      <c r="A967" s="101">
        <v>43852</v>
      </c>
      <c r="B967" s="3">
        <f>'Raw data'!B967</f>
        <v>39.091034000000001</v>
      </c>
      <c r="C967" s="3">
        <f t="shared" si="60"/>
        <v>1.2735833096844604E-2</v>
      </c>
      <c r="D967" s="3">
        <f>'Raw data'!C967</f>
        <v>49.49</v>
      </c>
      <c r="E967" s="3">
        <f t="shared" si="61"/>
        <v>7.7377316228874476E-3</v>
      </c>
      <c r="F967" s="3">
        <f>'Raw data'!D967</f>
        <v>29.86</v>
      </c>
      <c r="G967" s="3">
        <f t="shared" si="62"/>
        <v>3.6974789915966196E-3</v>
      </c>
      <c r="H967" s="62">
        <f>'Raw data'!E967</f>
        <v>1811.7604088266701</v>
      </c>
      <c r="I967" s="67">
        <f t="shared" si="63"/>
        <v>-7.5908035498243528E-3</v>
      </c>
    </row>
    <row r="968" spans="1:9" x14ac:dyDescent="0.3">
      <c r="A968" s="101">
        <v>43853</v>
      </c>
      <c r="B968" s="3">
        <f>'Raw data'!B968</f>
        <v>38.362743000000002</v>
      </c>
      <c r="C968" s="3">
        <f t="shared" si="60"/>
        <v>-1.8630640468604607E-2</v>
      </c>
      <c r="D968" s="3">
        <f>'Raw data'!C968</f>
        <v>49.14</v>
      </c>
      <c r="E968" s="3">
        <f t="shared" si="61"/>
        <v>-7.0721357850071003E-3</v>
      </c>
      <c r="F968" s="3">
        <f>'Raw data'!D968</f>
        <v>28.95</v>
      </c>
      <c r="G968" s="3">
        <f t="shared" si="62"/>
        <v>-3.0475552578700608E-2</v>
      </c>
      <c r="H968" s="62">
        <f>'Raw data'!E968</f>
        <v>1795.4277999349899</v>
      </c>
      <c r="I968" s="67">
        <f t="shared" si="63"/>
        <v>-9.014773041793888E-3</v>
      </c>
    </row>
    <row r="969" spans="1:9" x14ac:dyDescent="0.3">
      <c r="A969" s="101">
        <v>43854</v>
      </c>
      <c r="B969" s="3">
        <f>'Raw data'!B969</f>
        <v>38.435574000000003</v>
      </c>
      <c r="C969" s="3">
        <f t="shared" si="60"/>
        <v>1.8984825980770132E-3</v>
      </c>
      <c r="D969" s="3">
        <f>'Raw data'!C969</f>
        <v>48.75</v>
      </c>
      <c r="E969" s="3">
        <f t="shared" si="61"/>
        <v>-7.9365079365079482E-3</v>
      </c>
      <c r="F969" s="3">
        <f>'Raw data'!D969</f>
        <v>28.45</v>
      </c>
      <c r="G969" s="3">
        <f t="shared" si="62"/>
        <v>-1.7271157167530225E-2</v>
      </c>
      <c r="H969" s="62">
        <f>'Raw data'!E969</f>
        <v>1812.8461490008101</v>
      </c>
      <c r="I969" s="67">
        <f t="shared" si="63"/>
        <v>9.7015034892803057E-3</v>
      </c>
    </row>
    <row r="970" spans="1:9" x14ac:dyDescent="0.3">
      <c r="A970" s="101">
        <v>43857</v>
      </c>
      <c r="B970" s="3">
        <f>'Raw data'!B970</f>
        <v>37.780110000000001</v>
      </c>
      <c r="C970" s="3">
        <f t="shared" si="60"/>
        <v>-1.7053576460182487E-2</v>
      </c>
      <c r="D970" s="3">
        <f>'Raw data'!C970</f>
        <v>48.2</v>
      </c>
      <c r="E970" s="3">
        <f t="shared" si="61"/>
        <v>-1.1282051282051224E-2</v>
      </c>
      <c r="F970" s="3">
        <f>'Raw data'!D970</f>
        <v>28.41</v>
      </c>
      <c r="G970" s="3">
        <f t="shared" si="62"/>
        <v>-1.4059753954305501E-3</v>
      </c>
      <c r="H970" s="62">
        <f>'Raw data'!E970</f>
        <v>1771.47509564036</v>
      </c>
      <c r="I970" s="67">
        <f t="shared" si="63"/>
        <v>-2.2821050414704343E-2</v>
      </c>
    </row>
    <row r="971" spans="1:9" x14ac:dyDescent="0.3">
      <c r="A971" s="101">
        <v>43858</v>
      </c>
      <c r="B971" s="3">
        <f>'Raw data'!B971</f>
        <v>38.162460000000003</v>
      </c>
      <c r="C971" s="3">
        <f t="shared" si="60"/>
        <v>1.0120404625608618E-2</v>
      </c>
      <c r="D971" s="3">
        <f>'Raw data'!C971</f>
        <v>48.13</v>
      </c>
      <c r="E971" s="3">
        <f t="shared" si="61"/>
        <v>-1.4522821576763544E-3</v>
      </c>
      <c r="F971" s="3">
        <f>'Raw data'!D971</f>
        <v>28.2</v>
      </c>
      <c r="G971" s="3">
        <f t="shared" si="62"/>
        <v>-7.391763463569196E-3</v>
      </c>
      <c r="H971" s="62">
        <f>'Raw data'!E971</f>
        <v>1786.35037234642</v>
      </c>
      <c r="I971" s="67">
        <f t="shared" si="63"/>
        <v>8.3971130853989651E-3</v>
      </c>
    </row>
    <row r="972" spans="1:9" x14ac:dyDescent="0.3">
      <c r="A972" s="101">
        <v>43859</v>
      </c>
      <c r="B972" s="3">
        <f>'Raw data'!B972</f>
        <v>38.417366000000001</v>
      </c>
      <c r="C972" s="3">
        <f t="shared" si="60"/>
        <v>6.6794960282958249E-3</v>
      </c>
      <c r="D972" s="3">
        <f>'Raw data'!C972</f>
        <v>48.23</v>
      </c>
      <c r="E972" s="3">
        <f t="shared" si="61"/>
        <v>2.0777062123414568E-3</v>
      </c>
      <c r="F972" s="3">
        <f>'Raw data'!D972</f>
        <v>28.25</v>
      </c>
      <c r="G972" s="3">
        <f t="shared" si="62"/>
        <v>1.7730496453900962E-3</v>
      </c>
      <c r="H972" s="62">
        <f>'Raw data'!E972</f>
        <v>1791.6720021221099</v>
      </c>
      <c r="I972" s="67">
        <f t="shared" si="63"/>
        <v>2.979051510874524E-3</v>
      </c>
    </row>
    <row r="973" spans="1:9" x14ac:dyDescent="0.3">
      <c r="A973" s="101">
        <v>43860</v>
      </c>
      <c r="B973" s="3">
        <f>'Raw data'!B973</f>
        <v>37.452376999999998</v>
      </c>
      <c r="C973" s="3">
        <f t="shared" si="60"/>
        <v>-2.5118562266866571E-2</v>
      </c>
      <c r="D973" s="3">
        <f>'Raw data'!C973</f>
        <v>48</v>
      </c>
      <c r="E973" s="3">
        <f t="shared" si="61"/>
        <v>-4.7688160895707418E-3</v>
      </c>
      <c r="F973" s="3">
        <f>'Raw data'!D973</f>
        <v>28.08</v>
      </c>
      <c r="G973" s="3">
        <f t="shared" si="62"/>
        <v>-6.0176991150443079E-3</v>
      </c>
      <c r="H973" s="62">
        <f>'Raw data'!E973</f>
        <v>1787.95590215163</v>
      </c>
      <c r="I973" s="67">
        <f t="shared" si="63"/>
        <v>-2.0740961325948527E-3</v>
      </c>
    </row>
    <row r="974" spans="1:9" x14ac:dyDescent="0.3">
      <c r="A974" s="101">
        <v>43861</v>
      </c>
      <c r="B974" s="3">
        <f>'Raw data'!B974</f>
        <v>37.616244999999999</v>
      </c>
      <c r="C974" s="3">
        <f t="shared" si="60"/>
        <v>4.3753698196512545E-3</v>
      </c>
      <c r="D974" s="3">
        <f>'Raw data'!C974</f>
        <v>49.03</v>
      </c>
      <c r="E974" s="3">
        <f t="shared" si="61"/>
        <v>2.1458333333333357E-2</v>
      </c>
      <c r="F974" s="3">
        <f>'Raw data'!D974</f>
        <v>29.6</v>
      </c>
      <c r="G974" s="3">
        <f t="shared" si="62"/>
        <v>5.4131054131054249E-2</v>
      </c>
      <c r="H974" s="62">
        <f>'Raw data'!E974</f>
        <v>1783.2632128427899</v>
      </c>
      <c r="I974" s="67">
        <f t="shared" si="63"/>
        <v>-2.6246113246936641E-3</v>
      </c>
    </row>
    <row r="975" spans="1:9" x14ac:dyDescent="0.3">
      <c r="A975" s="101">
        <v>43864</v>
      </c>
      <c r="B975" s="3">
        <f>'Raw data'!B975</f>
        <v>37.543419999999998</v>
      </c>
      <c r="C975" s="3">
        <f t="shared" si="60"/>
        <v>-1.9359986622801317E-3</v>
      </c>
      <c r="D975" s="3">
        <f>'Raw data'!C975</f>
        <v>48.47</v>
      </c>
      <c r="E975" s="3">
        <f t="shared" si="61"/>
        <v>-1.1421578625331476E-2</v>
      </c>
      <c r="F975" s="3">
        <f>'Raw data'!D975</f>
        <v>29.39</v>
      </c>
      <c r="G975" s="3">
        <f t="shared" si="62"/>
        <v>-7.0945945945946227E-3</v>
      </c>
      <c r="H975" s="62">
        <f>'Raw data'!E975</f>
        <v>1782.9088079154701</v>
      </c>
      <c r="I975" s="67">
        <f t="shared" si="63"/>
        <v>-1.9873954936514671E-4</v>
      </c>
    </row>
    <row r="976" spans="1:9" x14ac:dyDescent="0.3">
      <c r="A976" s="101">
        <v>43865</v>
      </c>
      <c r="B976" s="3">
        <f>'Raw data'!B976</f>
        <v>38.053220000000003</v>
      </c>
      <c r="C976" s="3">
        <f t="shared" si="60"/>
        <v>1.3578944059971244E-2</v>
      </c>
      <c r="D976" s="3">
        <f>'Raw data'!C976</f>
        <v>48.46</v>
      </c>
      <c r="E976" s="3">
        <f t="shared" si="61"/>
        <v>-2.0631318341237902E-4</v>
      </c>
      <c r="F976" s="3">
        <f>'Raw data'!D976</f>
        <v>29.75</v>
      </c>
      <c r="G976" s="3">
        <f t="shared" si="62"/>
        <v>1.2249064307587595E-2</v>
      </c>
      <c r="H976" s="62">
        <f>'Raw data'!E976</f>
        <v>1821.0389499537</v>
      </c>
      <c r="I976" s="67">
        <f t="shared" si="63"/>
        <v>2.1386479145173252E-2</v>
      </c>
    </row>
    <row r="977" spans="1:9" x14ac:dyDescent="0.3">
      <c r="A977" s="101">
        <v>43866</v>
      </c>
      <c r="B977" s="3">
        <f>'Raw data'!B977</f>
        <v>38.453780000000002</v>
      </c>
      <c r="C977" s="3">
        <f t="shared" si="60"/>
        <v>1.052631025705574E-2</v>
      </c>
      <c r="D977" s="3">
        <f>'Raw data'!C977</f>
        <v>48.6</v>
      </c>
      <c r="E977" s="3">
        <f t="shared" si="61"/>
        <v>2.8889806025588229E-3</v>
      </c>
      <c r="F977" s="3">
        <f>'Raw data'!D977</f>
        <v>30.01</v>
      </c>
      <c r="G977" s="3">
        <f t="shared" si="62"/>
        <v>8.739495798319381E-3</v>
      </c>
      <c r="H977" s="62">
        <f>'Raw data'!E977</f>
        <v>1847.3501385121599</v>
      </c>
      <c r="I977" s="67">
        <f t="shared" si="63"/>
        <v>1.4448449089531475E-2</v>
      </c>
    </row>
    <row r="978" spans="1:9" x14ac:dyDescent="0.3">
      <c r="A978" s="101">
        <v>43867</v>
      </c>
      <c r="B978" s="3">
        <f>'Raw data'!B978</f>
        <v>37.871147000000001</v>
      </c>
      <c r="C978" s="3">
        <f t="shared" si="60"/>
        <v>-1.5151514363477434E-2</v>
      </c>
      <c r="D978" s="3">
        <f>'Raw data'!C978</f>
        <v>48</v>
      </c>
      <c r="E978" s="3">
        <f t="shared" si="61"/>
        <v>-1.2345679012345708E-2</v>
      </c>
      <c r="F978" s="3">
        <f>'Raw data'!D978</f>
        <v>30.92</v>
      </c>
      <c r="G978" s="3">
        <f t="shared" si="62"/>
        <v>3.0323225591469515E-2</v>
      </c>
      <c r="H978" s="62">
        <f>'Raw data'!E978</f>
        <v>1851.94515967911</v>
      </c>
      <c r="I978" s="67">
        <f t="shared" si="63"/>
        <v>2.4873580114330193E-3</v>
      </c>
    </row>
    <row r="979" spans="1:9" x14ac:dyDescent="0.3">
      <c r="A979" s="101">
        <v>43868</v>
      </c>
      <c r="B979" s="3">
        <f>'Raw data'!B979</f>
        <v>38.435574000000003</v>
      </c>
      <c r="C979" s="3">
        <f t="shared" si="60"/>
        <v>1.4903879198588888E-2</v>
      </c>
      <c r="D979" s="3">
        <f>'Raw data'!C979</f>
        <v>47.8</v>
      </c>
      <c r="E979" s="3">
        <f t="shared" si="61"/>
        <v>-4.1666666666667256E-3</v>
      </c>
      <c r="F979" s="3">
        <f>'Raw data'!D979</f>
        <v>29.43</v>
      </c>
      <c r="G979" s="3">
        <f t="shared" si="62"/>
        <v>-4.8188874514877161E-2</v>
      </c>
      <c r="H979" s="62">
        <f>'Raw data'!E979</f>
        <v>1849.85914820946</v>
      </c>
      <c r="I979" s="67">
        <f t="shared" si="63"/>
        <v>-1.1263894390973338E-3</v>
      </c>
    </row>
    <row r="980" spans="1:9" x14ac:dyDescent="0.3">
      <c r="A980" s="101">
        <v>43871</v>
      </c>
      <c r="B980" s="3">
        <f>'Raw data'!B980</f>
        <v>39.528008</v>
      </c>
      <c r="C980" s="3">
        <f t="shared" si="60"/>
        <v>2.8422471328254317E-2</v>
      </c>
      <c r="D980" s="3">
        <f>'Raw data'!C980</f>
        <v>50.32</v>
      </c>
      <c r="E980" s="3">
        <f t="shared" si="61"/>
        <v>5.2719665271966594E-2</v>
      </c>
      <c r="F980" s="3">
        <f>'Raw data'!D980</f>
        <v>30.17</v>
      </c>
      <c r="G980" s="3">
        <f t="shared" si="62"/>
        <v>2.5144410465511451E-2</v>
      </c>
      <c r="H980" s="62">
        <f>'Raw data'!E980</f>
        <v>1857.99601276624</v>
      </c>
      <c r="I980" s="67">
        <f t="shared" si="63"/>
        <v>4.3986400611397492E-3</v>
      </c>
    </row>
    <row r="981" spans="1:9" x14ac:dyDescent="0.3">
      <c r="A981" s="101">
        <v>43872</v>
      </c>
      <c r="B981" s="3">
        <f>'Raw data'!B981</f>
        <v>41.093834000000001</v>
      </c>
      <c r="C981" s="3">
        <f t="shared" si="60"/>
        <v>3.9613076378652863E-2</v>
      </c>
      <c r="D981" s="3">
        <f>'Raw data'!C981</f>
        <v>52.9</v>
      </c>
      <c r="E981" s="3">
        <f t="shared" si="61"/>
        <v>5.127186009538947E-2</v>
      </c>
      <c r="F981" s="3">
        <f>'Raw data'!D981</f>
        <v>32.520000000000003</v>
      </c>
      <c r="G981" s="3">
        <f t="shared" si="62"/>
        <v>7.7891945641365631E-2</v>
      </c>
      <c r="H981" s="62">
        <f>'Raw data'!E981</f>
        <v>1884.1261406103399</v>
      </c>
      <c r="I981" s="67">
        <f t="shared" si="63"/>
        <v>1.4063608137240603E-2</v>
      </c>
    </row>
    <row r="982" spans="1:9" x14ac:dyDescent="0.3">
      <c r="A982" s="101">
        <v>43873</v>
      </c>
      <c r="B982" s="3">
        <f>'Raw data'!B982</f>
        <v>42.623244999999997</v>
      </c>
      <c r="C982" s="3">
        <f t="shared" si="60"/>
        <v>3.7217530007056437E-2</v>
      </c>
      <c r="D982" s="3">
        <f>'Raw data'!C982</f>
        <v>53.96</v>
      </c>
      <c r="E982" s="3">
        <f t="shared" si="61"/>
        <v>2.0037807183364884E-2</v>
      </c>
      <c r="F982" s="3">
        <f>'Raw data'!D982</f>
        <v>33.369999999999997</v>
      </c>
      <c r="G982" s="3">
        <f t="shared" si="62"/>
        <v>2.6137761377613599E-2</v>
      </c>
      <c r="H982" s="62">
        <f>'Raw data'!E982</f>
        <v>1889.7533293996901</v>
      </c>
      <c r="I982" s="67">
        <f t="shared" si="63"/>
        <v>2.9866306018806665E-3</v>
      </c>
    </row>
    <row r="983" spans="1:9" x14ac:dyDescent="0.3">
      <c r="A983" s="101">
        <v>43874</v>
      </c>
      <c r="B983" s="3">
        <f>'Raw data'!B983</f>
        <v>44.443973999999997</v>
      </c>
      <c r="C983" s="3">
        <f t="shared" si="60"/>
        <v>4.2716808633411187E-2</v>
      </c>
      <c r="D983" s="3">
        <f>'Raw data'!C983</f>
        <v>54.58</v>
      </c>
      <c r="E983" s="3">
        <f t="shared" si="61"/>
        <v>1.1489992587101509E-2</v>
      </c>
      <c r="F983" s="3">
        <f>'Raw data'!D983</f>
        <v>34.35</v>
      </c>
      <c r="G983" s="3">
        <f t="shared" si="62"/>
        <v>2.9367695534911718E-2</v>
      </c>
      <c r="H983" s="62">
        <f>'Raw data'!E983</f>
        <v>1883.02050541019</v>
      </c>
      <c r="I983" s="67">
        <f t="shared" si="63"/>
        <v>-3.5628057295916159E-3</v>
      </c>
    </row>
    <row r="984" spans="1:9" x14ac:dyDescent="0.3">
      <c r="A984" s="101">
        <v>43875</v>
      </c>
      <c r="B984" s="3">
        <f>'Raw data'!B984</f>
        <v>48.158259999999999</v>
      </c>
      <c r="C984" s="3">
        <f t="shared" si="60"/>
        <v>8.357231961300314E-2</v>
      </c>
      <c r="D984" s="3">
        <f>'Raw data'!C984</f>
        <v>55.2</v>
      </c>
      <c r="E984" s="3">
        <f t="shared" si="61"/>
        <v>1.1359472334188431E-2</v>
      </c>
      <c r="F984" s="3">
        <f>'Raw data'!D984</f>
        <v>33.75</v>
      </c>
      <c r="G984" s="3">
        <f t="shared" si="62"/>
        <v>-1.7467248908296984E-2</v>
      </c>
      <c r="H984" s="62">
        <f>'Raw data'!E984</f>
        <v>1885.6227357057201</v>
      </c>
      <c r="I984" s="67">
        <f t="shared" si="63"/>
        <v>1.3819447467796825E-3</v>
      </c>
    </row>
    <row r="985" spans="1:9" x14ac:dyDescent="0.3">
      <c r="A985" s="101">
        <v>43878</v>
      </c>
      <c r="B985" s="3">
        <f>'Raw data'!B985</f>
        <v>50.070025999999999</v>
      </c>
      <c r="C985" s="3">
        <f t="shared" si="60"/>
        <v>3.9697572129890078E-2</v>
      </c>
      <c r="D985" s="3">
        <f>'Raw data'!C985</f>
        <v>55.18</v>
      </c>
      <c r="E985" s="3">
        <f t="shared" si="61"/>
        <v>-3.6231884057976674E-4</v>
      </c>
      <c r="F985" s="3">
        <f>'Raw data'!D985</f>
        <v>33.94</v>
      </c>
      <c r="G985" s="3">
        <f t="shared" si="62"/>
        <v>5.6296296296295626E-3</v>
      </c>
      <c r="H985" s="62">
        <f>'Raw data'!E985</f>
        <v>1888.34940545476</v>
      </c>
      <c r="I985" s="67">
        <f t="shared" si="63"/>
        <v>1.4460314342887169E-3</v>
      </c>
    </row>
    <row r="986" spans="1:9" x14ac:dyDescent="0.3">
      <c r="A986" s="101">
        <v>43879</v>
      </c>
      <c r="B986" s="3">
        <f>'Raw data'!B986</f>
        <v>51.845238000000002</v>
      </c>
      <c r="C986" s="3">
        <f t="shared" si="60"/>
        <v>3.5454585144413617E-2</v>
      </c>
      <c r="D986" s="3">
        <f>'Raw data'!C986</f>
        <v>55.82</v>
      </c>
      <c r="E986" s="3">
        <f t="shared" si="61"/>
        <v>1.1598405219282359E-2</v>
      </c>
      <c r="F986" s="3">
        <f>'Raw data'!D986</f>
        <v>32.26</v>
      </c>
      <c r="G986" s="3">
        <f t="shared" si="62"/>
        <v>-4.9499116087212726E-2</v>
      </c>
      <c r="H986" s="62">
        <f>'Raw data'!E986</f>
        <v>1878.7931803916799</v>
      </c>
      <c r="I986" s="67">
        <f t="shared" si="63"/>
        <v>-5.0606233335184717E-3</v>
      </c>
    </row>
    <row r="987" spans="1:9" x14ac:dyDescent="0.3">
      <c r="A987" s="101">
        <v>43880</v>
      </c>
      <c r="B987" s="3">
        <f>'Raw data'!B987</f>
        <v>51.390053000000002</v>
      </c>
      <c r="C987" s="3">
        <f t="shared" si="60"/>
        <v>-8.7796877313978221E-3</v>
      </c>
      <c r="D987" s="3">
        <f>'Raw data'!C987</f>
        <v>56.2</v>
      </c>
      <c r="E987" s="3">
        <f t="shared" si="61"/>
        <v>6.8075958437836363E-3</v>
      </c>
      <c r="F987" s="3">
        <f>'Raw data'!D987</f>
        <v>33.36</v>
      </c>
      <c r="G987" s="3">
        <f t="shared" si="62"/>
        <v>3.4097954122752683E-2</v>
      </c>
      <c r="H987" s="62">
        <f>'Raw data'!E987</f>
        <v>1900.28162755373</v>
      </c>
      <c r="I987" s="67">
        <f t="shared" si="63"/>
        <v>1.143736702172311E-2</v>
      </c>
    </row>
    <row r="988" spans="1:9" x14ac:dyDescent="0.3">
      <c r="A988" s="101">
        <v>43881</v>
      </c>
      <c r="B988" s="3">
        <f>'Raw data'!B988</f>
        <v>52.391452999999998</v>
      </c>
      <c r="C988" s="3">
        <f t="shared" si="60"/>
        <v>1.9486261280952495E-2</v>
      </c>
      <c r="D988" s="3">
        <f>'Raw data'!C988</f>
        <v>57.16</v>
      </c>
      <c r="E988" s="3">
        <f t="shared" si="61"/>
        <v>1.7081850533807716E-2</v>
      </c>
      <c r="F988" s="3">
        <f>'Raw data'!D988</f>
        <v>33.24</v>
      </c>
      <c r="G988" s="3">
        <f t="shared" si="62"/>
        <v>-3.5971223021581968E-3</v>
      </c>
      <c r="H988" s="62">
        <f>'Raw data'!E988</f>
        <v>1898.92520902964</v>
      </c>
      <c r="I988" s="67">
        <f t="shared" si="63"/>
        <v>-7.1379868353312233E-4</v>
      </c>
    </row>
    <row r="989" spans="1:9" x14ac:dyDescent="0.3">
      <c r="A989" s="101">
        <v>43882</v>
      </c>
      <c r="B989" s="3">
        <f>'Raw data'!B989</f>
        <v>52.436973999999999</v>
      </c>
      <c r="C989" s="3">
        <f t="shared" si="60"/>
        <v>8.6886309490215535E-4</v>
      </c>
      <c r="D989" s="3">
        <f>'Raw data'!C989</f>
        <v>56.1</v>
      </c>
      <c r="E989" s="3">
        <f t="shared" si="61"/>
        <v>-1.8544436668999218E-2</v>
      </c>
      <c r="F989" s="3">
        <f>'Raw data'!D989</f>
        <v>32.82</v>
      </c>
      <c r="G989" s="3">
        <f t="shared" si="62"/>
        <v>-1.2635379061371892E-2</v>
      </c>
      <c r="H989" s="62">
        <f>'Raw data'!E989</f>
        <v>1879.09565435032</v>
      </c>
      <c r="I989" s="67">
        <f t="shared" si="63"/>
        <v>-1.0442514842094769E-2</v>
      </c>
    </row>
    <row r="990" spans="1:9" x14ac:dyDescent="0.3">
      <c r="A990" s="101">
        <v>43885</v>
      </c>
      <c r="B990" s="3">
        <f>'Raw data'!B990</f>
        <v>50.388652999999998</v>
      </c>
      <c r="C990" s="3">
        <f t="shared" si="60"/>
        <v>-3.9062532479467664E-2</v>
      </c>
      <c r="D990" s="3">
        <f>'Raw data'!C990</f>
        <v>53.8</v>
      </c>
      <c r="E990" s="3">
        <f t="shared" si="61"/>
        <v>-4.0998217468805782E-2</v>
      </c>
      <c r="F990" s="3">
        <f>'Raw data'!D990</f>
        <v>31.49</v>
      </c>
      <c r="G990" s="3">
        <f t="shared" si="62"/>
        <v>-4.0524070688604565E-2</v>
      </c>
      <c r="H990" s="62">
        <f>'Raw data'!E990</f>
        <v>1798.2045931646801</v>
      </c>
      <c r="I990" s="67">
        <f t="shared" si="63"/>
        <v>-4.3047867732740455E-2</v>
      </c>
    </row>
    <row r="991" spans="1:9" x14ac:dyDescent="0.3">
      <c r="A991" s="101">
        <v>43886</v>
      </c>
      <c r="B991" s="3">
        <f>'Raw data'!B991</f>
        <v>50.479689999999998</v>
      </c>
      <c r="C991" s="3">
        <f t="shared" si="60"/>
        <v>1.8066964401687825E-3</v>
      </c>
      <c r="D991" s="3">
        <f>'Raw data'!C991</f>
        <v>52.52</v>
      </c>
      <c r="E991" s="3">
        <f t="shared" si="61"/>
        <v>-2.3791821561338182E-2</v>
      </c>
      <c r="F991" s="3">
        <f>'Raw data'!D991</f>
        <v>31.33</v>
      </c>
      <c r="G991" s="3">
        <f t="shared" si="62"/>
        <v>-5.0809780882819988E-3</v>
      </c>
      <c r="H991" s="62">
        <f>'Raw data'!E991</f>
        <v>1769.1407366864501</v>
      </c>
      <c r="I991" s="67">
        <f t="shared" si="63"/>
        <v>-1.6162708397424477E-2</v>
      </c>
    </row>
    <row r="992" spans="1:9" x14ac:dyDescent="0.3">
      <c r="A992" s="101">
        <v>43887</v>
      </c>
      <c r="B992" s="3">
        <f>'Raw data'!B992</f>
        <v>49.387253000000001</v>
      </c>
      <c r="C992" s="3">
        <f t="shared" si="60"/>
        <v>-2.1641119428427488E-2</v>
      </c>
      <c r="D992" s="3">
        <f>'Raw data'!C992</f>
        <v>51</v>
      </c>
      <c r="E992" s="3">
        <f t="shared" si="61"/>
        <v>-2.8941355674028998E-2</v>
      </c>
      <c r="F992" s="3">
        <f>'Raw data'!D992</f>
        <v>30.65</v>
      </c>
      <c r="G992" s="3">
        <f t="shared" si="62"/>
        <v>-2.1704436642195971E-2</v>
      </c>
      <c r="H992" s="62">
        <f>'Raw data'!E992</f>
        <v>1782.09545996512</v>
      </c>
      <c r="I992" s="67">
        <f t="shared" si="63"/>
        <v>7.3226075291973336E-3</v>
      </c>
    </row>
    <row r="993" spans="1:9" x14ac:dyDescent="0.3">
      <c r="A993" s="101">
        <v>43888</v>
      </c>
      <c r="B993" s="3">
        <f>'Raw data'!B993</f>
        <v>46.838234</v>
      </c>
      <c r="C993" s="3">
        <f t="shared" si="60"/>
        <v>-5.161289290578687E-2</v>
      </c>
      <c r="D993" s="3">
        <f>'Raw data'!C993</f>
        <v>48.8</v>
      </c>
      <c r="E993" s="3">
        <f t="shared" si="61"/>
        <v>-4.3137254901960839E-2</v>
      </c>
      <c r="F993" s="3">
        <f>'Raw data'!D993</f>
        <v>28.8</v>
      </c>
      <c r="G993" s="3">
        <f t="shared" si="62"/>
        <v>-6.0358890701468125E-2</v>
      </c>
      <c r="H993" s="62">
        <f>'Raw data'!E993</f>
        <v>1721.58866153948</v>
      </c>
      <c r="I993" s="67">
        <f t="shared" si="63"/>
        <v>-3.3952613529930807E-2</v>
      </c>
    </row>
    <row r="994" spans="1:9" x14ac:dyDescent="0.3">
      <c r="A994" s="101">
        <v>43889</v>
      </c>
      <c r="B994" s="3">
        <f>'Raw data'!B994</f>
        <v>44.316524999999999</v>
      </c>
      <c r="C994" s="3">
        <f t="shared" si="60"/>
        <v>-5.3838686573878969E-2</v>
      </c>
      <c r="D994" s="3">
        <f>'Raw data'!C994</f>
        <v>46.8</v>
      </c>
      <c r="E994" s="3">
        <f t="shared" si="61"/>
        <v>-4.0983606557377053E-2</v>
      </c>
      <c r="F994" s="3">
        <f>'Raw data'!D994</f>
        <v>27.3</v>
      </c>
      <c r="G994" s="3">
        <f t="shared" si="62"/>
        <v>-5.2083333333333329E-2</v>
      </c>
      <c r="H994" s="62">
        <f>'Raw data'!E994</f>
        <v>1668.8368152160001</v>
      </c>
      <c r="I994" s="67">
        <f t="shared" si="63"/>
        <v>-3.0641376480899964E-2</v>
      </c>
    </row>
    <row r="995" spans="1:9" x14ac:dyDescent="0.3">
      <c r="A995" s="101">
        <v>43892</v>
      </c>
      <c r="B995" s="3">
        <f>'Raw data'!B995</f>
        <v>44.626049999999999</v>
      </c>
      <c r="C995" s="3">
        <f t="shared" si="60"/>
        <v>6.9844149558206722E-3</v>
      </c>
      <c r="D995" s="3">
        <f>'Raw data'!C995</f>
        <v>45.13</v>
      </c>
      <c r="E995" s="3">
        <f t="shared" si="61"/>
        <v>-3.5683760683760571E-2</v>
      </c>
      <c r="F995" s="3">
        <f>'Raw data'!D995</f>
        <v>27.68</v>
      </c>
      <c r="G995" s="3">
        <f t="shared" si="62"/>
        <v>1.3919413919413882E-2</v>
      </c>
      <c r="H995" s="62">
        <f>'Raw data'!E995</f>
        <v>1679.1338351929601</v>
      </c>
      <c r="I995" s="67">
        <f t="shared" si="63"/>
        <v>6.1701778646507232E-3</v>
      </c>
    </row>
    <row r="996" spans="1:9" x14ac:dyDescent="0.3">
      <c r="A996" s="101">
        <v>43893</v>
      </c>
      <c r="B996" s="3">
        <f>'Raw data'!B996</f>
        <v>44.443973999999997</v>
      </c>
      <c r="C996" s="3">
        <f t="shared" si="60"/>
        <v>-4.0800384528767867E-3</v>
      </c>
      <c r="D996" s="3">
        <f>'Raw data'!C996</f>
        <v>44.76</v>
      </c>
      <c r="E996" s="3">
        <f t="shared" si="61"/>
        <v>-8.1985375581653998E-3</v>
      </c>
      <c r="F996" s="3">
        <f>'Raw data'!D996</f>
        <v>27.26</v>
      </c>
      <c r="G996" s="3">
        <f t="shared" si="62"/>
        <v>-1.5173410404624211E-2</v>
      </c>
      <c r="H996" s="62">
        <f>'Raw data'!E996</f>
        <v>1694.5582403088699</v>
      </c>
      <c r="I996" s="67">
        <f t="shared" si="63"/>
        <v>9.1859295504800129E-3</v>
      </c>
    </row>
    <row r="997" spans="1:9" x14ac:dyDescent="0.3">
      <c r="A997" s="101">
        <v>43894</v>
      </c>
      <c r="B997" s="3">
        <f>'Raw data'!B997</f>
        <v>43.442574</v>
      </c>
      <c r="C997" s="3">
        <f t="shared" si="60"/>
        <v>-2.2531738498451935E-2</v>
      </c>
      <c r="D997" s="3">
        <f>'Raw data'!C997</f>
        <v>43.52</v>
      </c>
      <c r="E997" s="3">
        <f t="shared" si="61"/>
        <v>-2.7703306523681744E-2</v>
      </c>
      <c r="F997" s="3">
        <f>'Raw data'!D997</f>
        <v>26.32</v>
      </c>
      <c r="G997" s="3">
        <f t="shared" si="62"/>
        <v>-3.4482758620689703E-2</v>
      </c>
      <c r="H997" s="62">
        <f>'Raw data'!E997</f>
        <v>1704.2019260893101</v>
      </c>
      <c r="I997" s="67">
        <f t="shared" si="63"/>
        <v>5.6909733469428393E-3</v>
      </c>
    </row>
    <row r="998" spans="1:9" x14ac:dyDescent="0.3">
      <c r="A998" s="101">
        <v>43895</v>
      </c>
      <c r="B998" s="3">
        <f>'Raw data'!B998</f>
        <v>42.331932000000002</v>
      </c>
      <c r="C998" s="3">
        <f t="shared" si="60"/>
        <v>-2.5565750316728437E-2</v>
      </c>
      <c r="D998" s="3">
        <f>'Raw data'!C998</f>
        <v>42.54</v>
      </c>
      <c r="E998" s="3">
        <f t="shared" si="61"/>
        <v>-2.2518382352941266E-2</v>
      </c>
      <c r="F998" s="3">
        <f>'Raw data'!D998</f>
        <v>26</v>
      </c>
      <c r="G998" s="3">
        <f t="shared" si="62"/>
        <v>-1.2158054711246211E-2</v>
      </c>
      <c r="H998" s="62">
        <f>'Raw data'!E998</f>
        <v>1683.1862366702501</v>
      </c>
      <c r="I998" s="67">
        <f t="shared" si="63"/>
        <v>-1.233168974716828E-2</v>
      </c>
    </row>
    <row r="999" spans="1:9" x14ac:dyDescent="0.3">
      <c r="A999" s="101">
        <v>43896</v>
      </c>
      <c r="B999" s="3">
        <f>'Raw data'!B999</f>
        <v>41.894955000000003</v>
      </c>
      <c r="C999" s="3">
        <f t="shared" si="60"/>
        <v>-1.0322633042120517E-2</v>
      </c>
      <c r="D999" s="3">
        <f>'Raw data'!C999</f>
        <v>43.47</v>
      </c>
      <c r="E999" s="3">
        <f t="shared" si="61"/>
        <v>2.1861777150916778E-2</v>
      </c>
      <c r="F999" s="3">
        <f>'Raw data'!D999</f>
        <v>26.1</v>
      </c>
      <c r="G999" s="3">
        <f t="shared" si="62"/>
        <v>3.846153846153901E-3</v>
      </c>
      <c r="H999" s="62">
        <f>'Raw data'!E999</f>
        <v>1628.9973791117</v>
      </c>
      <c r="I999" s="67">
        <f t="shared" si="63"/>
        <v>-3.2194213794041478E-2</v>
      </c>
    </row>
    <row r="1000" spans="1:9" x14ac:dyDescent="0.3">
      <c r="A1000" s="101">
        <v>43899</v>
      </c>
      <c r="B1000" s="3">
        <f>'Raw data'!B1000</f>
        <v>40.620440000000002</v>
      </c>
      <c r="C1000" s="3">
        <f t="shared" si="60"/>
        <v>-3.0421682037849208E-2</v>
      </c>
      <c r="D1000" s="3">
        <f>'Raw data'!C1000</f>
        <v>42.77</v>
      </c>
      <c r="E1000" s="3">
        <f t="shared" si="61"/>
        <v>-1.6103059581320352E-2</v>
      </c>
      <c r="F1000" s="3">
        <f>'Raw data'!D1000</f>
        <v>26.4</v>
      </c>
      <c r="G1000" s="3">
        <f t="shared" si="62"/>
        <v>1.1494252873563109E-2</v>
      </c>
      <c r="H1000" s="62">
        <f>'Raw data'!E1000</f>
        <v>1542.44097865343</v>
      </c>
      <c r="I1000" s="67">
        <f t="shared" si="63"/>
        <v>-5.3134769624656859E-2</v>
      </c>
    </row>
    <row r="1001" spans="1:9" x14ac:dyDescent="0.3">
      <c r="A1001" s="101">
        <v>43900</v>
      </c>
      <c r="B1001" s="3">
        <f>'Raw data'!B1001</f>
        <v>40.092433999999997</v>
      </c>
      <c r="C1001" s="3">
        <f t="shared" si="60"/>
        <v>-1.2998529804207066E-2</v>
      </c>
      <c r="D1001" s="3">
        <f>'Raw data'!C1001</f>
        <v>41.25</v>
      </c>
      <c r="E1001" s="3">
        <f t="shared" si="61"/>
        <v>-3.5538929155950506E-2</v>
      </c>
      <c r="F1001" s="3">
        <f>'Raw data'!D1001</f>
        <v>26.51</v>
      </c>
      <c r="G1001" s="3">
        <f t="shared" si="62"/>
        <v>4.1666666666667802E-3</v>
      </c>
      <c r="H1001" s="62">
        <f>'Raw data'!E1001</f>
        <v>1533.7856218730401</v>
      </c>
      <c r="I1001" s="67">
        <f t="shared" si="63"/>
        <v>-5.6114670837817725E-3</v>
      </c>
    </row>
    <row r="1002" spans="1:9" x14ac:dyDescent="0.3">
      <c r="A1002" s="101">
        <v>43901</v>
      </c>
      <c r="B1002" s="3">
        <f>'Raw data'!B1002</f>
        <v>37.306719999999999</v>
      </c>
      <c r="C1002" s="3">
        <f t="shared" si="60"/>
        <v>-6.9482286857415518E-2</v>
      </c>
      <c r="D1002" s="3">
        <f>'Raw data'!C1002</f>
        <v>38.590000000000003</v>
      </c>
      <c r="E1002" s="3">
        <f t="shared" si="61"/>
        <v>-6.4484848484848409E-2</v>
      </c>
      <c r="F1002" s="3">
        <f>'Raw data'!D1002</f>
        <v>25.35</v>
      </c>
      <c r="G1002" s="3">
        <f t="shared" si="62"/>
        <v>-4.3757072802715957E-2</v>
      </c>
      <c r="H1002" s="62">
        <f>'Raw data'!E1002</f>
        <v>1511.9610291210799</v>
      </c>
      <c r="I1002" s="67">
        <f t="shared" si="63"/>
        <v>-1.4229232847618059E-2</v>
      </c>
    </row>
    <row r="1003" spans="1:9" x14ac:dyDescent="0.3">
      <c r="A1003" s="101">
        <v>43902</v>
      </c>
      <c r="B1003" s="3">
        <f>'Raw data'!B1003</f>
        <v>33.647053</v>
      </c>
      <c r="C1003" s="3">
        <f t="shared" si="60"/>
        <v>-9.8096723592961246E-2</v>
      </c>
      <c r="D1003" s="3">
        <f>'Raw data'!C1003</f>
        <v>32.6</v>
      </c>
      <c r="E1003" s="3">
        <f t="shared" si="61"/>
        <v>-0.15522155998963466</v>
      </c>
      <c r="F1003" s="3">
        <f>'Raw data'!D1003</f>
        <v>22.34</v>
      </c>
      <c r="G1003" s="3">
        <f t="shared" si="62"/>
        <v>-0.11873767258382649</v>
      </c>
      <c r="H1003" s="62">
        <f>'Raw data'!E1003</f>
        <v>1352.1293388522899</v>
      </c>
      <c r="I1003" s="67">
        <f t="shared" si="63"/>
        <v>-0.10571151451020001</v>
      </c>
    </row>
    <row r="1004" spans="1:9" x14ac:dyDescent="0.3">
      <c r="A1004" s="101">
        <v>43903</v>
      </c>
      <c r="B1004" s="3">
        <f>'Raw data'!B1004</f>
        <v>31.061623000000001</v>
      </c>
      <c r="C1004" s="3">
        <f t="shared" si="60"/>
        <v>-7.6839716096384389E-2</v>
      </c>
      <c r="D1004" s="3">
        <f>'Raw data'!C1004</f>
        <v>29.83</v>
      </c>
      <c r="E1004" s="3">
        <f t="shared" si="61"/>
        <v>-8.4969325153374325E-2</v>
      </c>
      <c r="F1004" s="3">
        <f>'Raw data'!D1004</f>
        <v>21.86</v>
      </c>
      <c r="G1004" s="3">
        <f t="shared" si="62"/>
        <v>-2.1486123545210404E-2</v>
      </c>
      <c r="H1004" s="62">
        <f>'Raw data'!E1004</f>
        <v>1376.4551519039301</v>
      </c>
      <c r="I1004" s="67">
        <f t="shared" si="63"/>
        <v>1.7990744193368574E-2</v>
      </c>
    </row>
    <row r="1005" spans="1:9" x14ac:dyDescent="0.3">
      <c r="A1005" s="101">
        <v>43906</v>
      </c>
      <c r="B1005" s="3">
        <f>'Raw data'!B1005</f>
        <v>27.766106000000001</v>
      </c>
      <c r="C1005" s="3">
        <f t="shared" si="60"/>
        <v>-0.1060960980693121</v>
      </c>
      <c r="D1005" s="3">
        <f>'Raw data'!C1005</f>
        <v>26.36</v>
      </c>
      <c r="E1005" s="3">
        <f t="shared" si="61"/>
        <v>-0.11632584646329196</v>
      </c>
      <c r="F1005" s="3">
        <f>'Raw data'!D1005</f>
        <v>20.9</v>
      </c>
      <c r="G1005" s="3">
        <f t="shared" si="62"/>
        <v>-4.391582799634039E-2</v>
      </c>
      <c r="H1005" s="62">
        <f>'Raw data'!E1005</f>
        <v>1329.15785337529</v>
      </c>
      <c r="I1005" s="67">
        <f t="shared" si="63"/>
        <v>-3.4361670602357001E-2</v>
      </c>
    </row>
    <row r="1006" spans="1:9" x14ac:dyDescent="0.3">
      <c r="A1006" s="101">
        <v>43907</v>
      </c>
      <c r="B1006" s="3">
        <f>'Raw data'!B1006</f>
        <v>26.910361999999999</v>
      </c>
      <c r="C1006" s="3">
        <f t="shared" si="60"/>
        <v>-3.0819733959093917E-2</v>
      </c>
      <c r="D1006" s="3">
        <f>'Raw data'!C1006</f>
        <v>24.79</v>
      </c>
      <c r="E1006" s="3">
        <f t="shared" si="61"/>
        <v>-5.9559939301972696E-2</v>
      </c>
      <c r="F1006" s="3">
        <f>'Raw data'!D1006</f>
        <v>22.4</v>
      </c>
      <c r="G1006" s="3">
        <f t="shared" si="62"/>
        <v>7.1770334928229665E-2</v>
      </c>
      <c r="H1006" s="62">
        <f>'Raw data'!E1006</f>
        <v>1372.7879346406301</v>
      </c>
      <c r="I1006" s="67">
        <f t="shared" si="63"/>
        <v>3.2825357164722756E-2</v>
      </c>
    </row>
    <row r="1007" spans="1:9" x14ac:dyDescent="0.3">
      <c r="A1007" s="101">
        <v>43908</v>
      </c>
      <c r="B1007" s="3">
        <f>'Raw data'!B1007</f>
        <v>24.252099999999999</v>
      </c>
      <c r="C1007" s="3">
        <f t="shared" si="60"/>
        <v>-9.8782097394304866E-2</v>
      </c>
      <c r="D1007" s="3">
        <f>'Raw data'!C1007</f>
        <v>23.56</v>
      </c>
      <c r="E1007" s="3">
        <f t="shared" si="61"/>
        <v>-4.9616780960064562E-2</v>
      </c>
      <c r="F1007" s="3">
        <f>'Raw data'!D1007</f>
        <v>21.41</v>
      </c>
      <c r="G1007" s="3">
        <f t="shared" si="62"/>
        <v>-4.4196428571428505E-2</v>
      </c>
      <c r="H1007" s="62">
        <f>'Raw data'!E1007</f>
        <v>1337.23781566004</v>
      </c>
      <c r="I1007" s="67">
        <f t="shared" si="63"/>
        <v>-2.5896293290118669E-2</v>
      </c>
    </row>
    <row r="1008" spans="1:9" x14ac:dyDescent="0.3">
      <c r="A1008" s="101">
        <v>43909</v>
      </c>
      <c r="B1008" s="3">
        <f>'Raw data'!B1008</f>
        <v>24.907561999999999</v>
      </c>
      <c r="C1008" s="3">
        <f t="shared" si="60"/>
        <v>2.7027020340506597E-2</v>
      </c>
      <c r="D1008" s="3">
        <f>'Raw data'!C1008</f>
        <v>23.02</v>
      </c>
      <c r="E1008" s="3">
        <f t="shared" si="61"/>
        <v>-2.2920203735144279E-2</v>
      </c>
      <c r="F1008" s="3">
        <f>'Raw data'!D1008</f>
        <v>25.14</v>
      </c>
      <c r="G1008" s="3">
        <f t="shared" si="62"/>
        <v>0.1742176553012611</v>
      </c>
      <c r="H1008" s="62">
        <f>'Raw data'!E1008</f>
        <v>1380.58350976629</v>
      </c>
      <c r="I1008" s="67">
        <f t="shared" si="63"/>
        <v>3.2414349638216912E-2</v>
      </c>
    </row>
    <row r="1009" spans="1:9" x14ac:dyDescent="0.3">
      <c r="A1009" s="101">
        <v>43910</v>
      </c>
      <c r="B1009" s="3">
        <f>'Raw data'!B1009</f>
        <v>30.551818999999998</v>
      </c>
      <c r="C1009" s="3">
        <f t="shared" si="60"/>
        <v>0.22660816823420935</v>
      </c>
      <c r="D1009" s="3">
        <f>'Raw data'!C1009</f>
        <v>24.44</v>
      </c>
      <c r="E1009" s="3">
        <f t="shared" si="61"/>
        <v>6.1685490877497903E-2</v>
      </c>
      <c r="F1009" s="3">
        <f>'Raw data'!D1009</f>
        <v>25</v>
      </c>
      <c r="G1009" s="3">
        <f t="shared" si="62"/>
        <v>-5.5688146380270713E-3</v>
      </c>
      <c r="H1009" s="62">
        <f>'Raw data'!E1009</f>
        <v>1355.54205348866</v>
      </c>
      <c r="I1009" s="67">
        <f t="shared" si="63"/>
        <v>-1.8138313329462488E-2</v>
      </c>
    </row>
    <row r="1010" spans="1:9" x14ac:dyDescent="0.3">
      <c r="A1010" s="101">
        <v>43913</v>
      </c>
      <c r="B1010" s="3">
        <f>'Raw data'!B1010</f>
        <v>31.152657999999999</v>
      </c>
      <c r="C1010" s="3">
        <f t="shared" si="60"/>
        <v>1.9666226747415614E-2</v>
      </c>
      <c r="D1010" s="3">
        <f>'Raw data'!C1010</f>
        <v>24.71</v>
      </c>
      <c r="E1010" s="3">
        <f t="shared" si="61"/>
        <v>1.1047463175122731E-2</v>
      </c>
      <c r="F1010" s="3">
        <f>'Raw data'!D1010</f>
        <v>26.98</v>
      </c>
      <c r="G1010" s="3">
        <f t="shared" si="62"/>
        <v>7.920000000000002E-2</v>
      </c>
      <c r="H1010" s="62">
        <f>'Raw data'!E1010</f>
        <v>1292.27413950757</v>
      </c>
      <c r="I1010" s="67">
        <f t="shared" si="63"/>
        <v>-4.6673516191004183E-2</v>
      </c>
    </row>
    <row r="1011" spans="1:9" x14ac:dyDescent="0.3">
      <c r="A1011" s="101">
        <v>43914</v>
      </c>
      <c r="B1011" s="3">
        <f>'Raw data'!B1011</f>
        <v>33.301119999999997</v>
      </c>
      <c r="C1011" s="3">
        <f t="shared" si="60"/>
        <v>6.8965608006867296E-2</v>
      </c>
      <c r="D1011" s="3">
        <f>'Raw data'!C1011</f>
        <v>25.96</v>
      </c>
      <c r="E1011" s="3">
        <f t="shared" si="61"/>
        <v>5.0586806960744635E-2</v>
      </c>
      <c r="F1011" s="3">
        <f>'Raw data'!D1011</f>
        <v>26.54</v>
      </c>
      <c r="G1011" s="3">
        <f t="shared" si="62"/>
        <v>-1.6308376575240965E-2</v>
      </c>
      <c r="H1011" s="62">
        <f>'Raw data'!E1011</f>
        <v>1383.8783361850501</v>
      </c>
      <c r="I1011" s="67">
        <f t="shared" si="63"/>
        <v>7.0886040257980024E-2</v>
      </c>
    </row>
    <row r="1012" spans="1:9" x14ac:dyDescent="0.3">
      <c r="A1012" s="101">
        <v>43915</v>
      </c>
      <c r="B1012" s="3">
        <f>'Raw data'!B1012</f>
        <v>33.464979999999997</v>
      </c>
      <c r="C1012" s="3">
        <f t="shared" si="60"/>
        <v>4.9205552245690136E-3</v>
      </c>
      <c r="D1012" s="3">
        <f>'Raw data'!C1012</f>
        <v>29.87</v>
      </c>
      <c r="E1012" s="3">
        <f t="shared" si="61"/>
        <v>0.15061633281972264</v>
      </c>
      <c r="F1012" s="3">
        <f>'Raw data'!D1012</f>
        <v>26.6</v>
      </c>
      <c r="G1012" s="3">
        <f t="shared" si="62"/>
        <v>2.2607385079126707E-3</v>
      </c>
      <c r="H1012" s="62">
        <f>'Raw data'!E1012</f>
        <v>1446.5644066769901</v>
      </c>
      <c r="I1012" s="67">
        <f t="shared" si="63"/>
        <v>4.5297385509153375E-2</v>
      </c>
    </row>
    <row r="1013" spans="1:9" x14ac:dyDescent="0.3">
      <c r="A1013" s="101">
        <v>43916</v>
      </c>
      <c r="B1013" s="3">
        <f>'Raw data'!B1013</f>
        <v>32.864142999999999</v>
      </c>
      <c r="C1013" s="3">
        <f t="shared" si="60"/>
        <v>-1.7954201675901154E-2</v>
      </c>
      <c r="D1013" s="3">
        <f>'Raw data'!C1013</f>
        <v>31.91</v>
      </c>
      <c r="E1013" s="3">
        <f t="shared" si="61"/>
        <v>6.8295949112822205E-2</v>
      </c>
      <c r="F1013" s="3">
        <f>'Raw data'!D1013</f>
        <v>27.8</v>
      </c>
      <c r="G1013" s="3">
        <f t="shared" si="62"/>
        <v>4.5112781954887188E-2</v>
      </c>
      <c r="H1013" s="62">
        <f>'Raw data'!E1013</f>
        <v>1470.8925645106201</v>
      </c>
      <c r="I1013" s="67">
        <f t="shared" si="63"/>
        <v>1.681788776312839E-2</v>
      </c>
    </row>
    <row r="1014" spans="1:9" x14ac:dyDescent="0.3">
      <c r="A1014" s="101">
        <v>43917</v>
      </c>
      <c r="B1014" s="3">
        <f>'Raw data'!B1014</f>
        <v>30.915963999999999</v>
      </c>
      <c r="C1014" s="3">
        <f t="shared" si="60"/>
        <v>-5.9279774920648308E-2</v>
      </c>
      <c r="D1014" s="3">
        <f>'Raw data'!C1014</f>
        <v>31.18</v>
      </c>
      <c r="E1014" s="3">
        <f t="shared" si="61"/>
        <v>-2.2876841115637744E-2</v>
      </c>
      <c r="F1014" s="3">
        <f>'Raw data'!D1014</f>
        <v>26.28</v>
      </c>
      <c r="G1014" s="3">
        <f t="shared" si="62"/>
        <v>-5.4676258992805739E-2</v>
      </c>
      <c r="H1014" s="62">
        <f>'Raw data'!E1014</f>
        <v>1419.28811111599</v>
      </c>
      <c r="I1014" s="67">
        <f t="shared" si="63"/>
        <v>-3.5083767937734746E-2</v>
      </c>
    </row>
    <row r="1015" spans="1:9" x14ac:dyDescent="0.3">
      <c r="A1015" s="101">
        <v>43920</v>
      </c>
      <c r="B1015" s="3">
        <f>'Raw data'!B1015</f>
        <v>35.850140000000003</v>
      </c>
      <c r="C1015" s="3">
        <f t="shared" si="60"/>
        <v>0.15959961656055766</v>
      </c>
      <c r="D1015" s="3">
        <f>'Raw data'!C1015</f>
        <v>35.299999999999997</v>
      </c>
      <c r="E1015" s="3">
        <f t="shared" si="61"/>
        <v>0.13213598460551629</v>
      </c>
      <c r="F1015" s="3">
        <f>'Raw data'!D1015</f>
        <v>28</v>
      </c>
      <c r="G1015" s="3">
        <f t="shared" si="62"/>
        <v>6.5449010654490061E-2</v>
      </c>
      <c r="H1015" s="62">
        <f>'Raw data'!E1015</f>
        <v>1449.20174092261</v>
      </c>
      <c r="I1015" s="67">
        <f t="shared" si="63"/>
        <v>2.1076502770884836E-2</v>
      </c>
    </row>
    <row r="1016" spans="1:9" x14ac:dyDescent="0.3">
      <c r="A1016" s="101">
        <v>43921</v>
      </c>
      <c r="B1016" s="3">
        <f>'Raw data'!B1016</f>
        <v>36.359940000000002</v>
      </c>
      <c r="C1016" s="3">
        <f t="shared" si="60"/>
        <v>1.4220307089456232E-2</v>
      </c>
      <c r="D1016" s="3">
        <f>'Raw data'!C1016</f>
        <v>37.049999999999997</v>
      </c>
      <c r="E1016" s="3">
        <f t="shared" si="61"/>
        <v>4.9575070821529746E-2</v>
      </c>
      <c r="F1016" s="3">
        <f>'Raw data'!D1016</f>
        <v>28.56</v>
      </c>
      <c r="G1016" s="3">
        <f t="shared" si="62"/>
        <v>1.9999999999999955E-2</v>
      </c>
      <c r="H1016" s="62">
        <f>'Raw data'!E1016</f>
        <v>1482.4296311363601</v>
      </c>
      <c r="I1016" s="67">
        <f t="shared" si="63"/>
        <v>2.2928408982310518E-2</v>
      </c>
    </row>
    <row r="1017" spans="1:9" x14ac:dyDescent="0.3">
      <c r="A1017" s="101">
        <v>43922</v>
      </c>
      <c r="B1017" s="3">
        <f>'Raw data'!B1017</f>
        <v>34.029409999999999</v>
      </c>
      <c r="C1017" s="3">
        <f t="shared" si="60"/>
        <v>-6.4096090367585942E-2</v>
      </c>
      <c r="D1017" s="3">
        <f>'Raw data'!C1017</f>
        <v>34.770000000000003</v>
      </c>
      <c r="E1017" s="3">
        <f t="shared" si="61"/>
        <v>-6.1538461538461382E-2</v>
      </c>
      <c r="F1017" s="3">
        <f>'Raw data'!D1017</f>
        <v>27.64</v>
      </c>
      <c r="G1017" s="3">
        <f t="shared" si="62"/>
        <v>-3.2212885154061559E-2</v>
      </c>
      <c r="H1017" s="62">
        <f>'Raw data'!E1017</f>
        <v>1425.99468892245</v>
      </c>
      <c r="I1017" s="67">
        <f t="shared" si="63"/>
        <v>-3.8069221653812817E-2</v>
      </c>
    </row>
    <row r="1018" spans="1:9" x14ac:dyDescent="0.3">
      <c r="A1018" s="101">
        <v>43923</v>
      </c>
      <c r="B1018" s="3">
        <f>'Raw data'!B1018</f>
        <v>33.392159999999997</v>
      </c>
      <c r="C1018" s="3">
        <f t="shared" si="60"/>
        <v>-1.8726448680714762E-2</v>
      </c>
      <c r="D1018" s="3">
        <f>'Raw data'!C1018</f>
        <v>33.24</v>
      </c>
      <c r="E1018" s="3">
        <f t="shared" si="61"/>
        <v>-4.4003451251078546E-2</v>
      </c>
      <c r="F1018" s="3">
        <f>'Raw data'!D1018</f>
        <v>26.82</v>
      </c>
      <c r="G1018" s="3">
        <f t="shared" si="62"/>
        <v>-2.9667149059334309E-2</v>
      </c>
      <c r="H1018" s="62">
        <f>'Raw data'!E1018</f>
        <v>1427.1873229831101</v>
      </c>
      <c r="I1018" s="67">
        <f t="shared" si="63"/>
        <v>8.3635238610974287E-4</v>
      </c>
    </row>
    <row r="1019" spans="1:9" x14ac:dyDescent="0.3">
      <c r="A1019" s="101">
        <v>43924</v>
      </c>
      <c r="B1019" s="3">
        <f>'Raw data'!B1019</f>
        <v>35.358542999999997</v>
      </c>
      <c r="C1019" s="3">
        <f t="shared" si="60"/>
        <v>5.8887565224891129E-2</v>
      </c>
      <c r="D1019" s="3">
        <f>'Raw data'!C1019</f>
        <v>35.409999999999997</v>
      </c>
      <c r="E1019" s="3">
        <f t="shared" si="61"/>
        <v>6.5282791817087682E-2</v>
      </c>
      <c r="F1019" s="3">
        <f>'Raw data'!D1019</f>
        <v>27.5</v>
      </c>
      <c r="G1019" s="3">
        <f t="shared" si="62"/>
        <v>2.5354213273676349E-2</v>
      </c>
      <c r="H1019" s="62">
        <f>'Raw data'!E1019</f>
        <v>1404.5892135905999</v>
      </c>
      <c r="I1019" s="67">
        <f t="shared" si="63"/>
        <v>-1.5834017741466186E-2</v>
      </c>
    </row>
    <row r="1020" spans="1:9" x14ac:dyDescent="0.3">
      <c r="A1020" s="101">
        <v>43927</v>
      </c>
      <c r="B1020" s="3">
        <f>'Raw data'!B1020</f>
        <v>37.543419999999998</v>
      </c>
      <c r="C1020" s="3">
        <f t="shared" si="60"/>
        <v>6.1792054044760847E-2</v>
      </c>
      <c r="D1020" s="3">
        <f>'Raw data'!C1020</f>
        <v>38.83</v>
      </c>
      <c r="E1020" s="3">
        <f t="shared" si="61"/>
        <v>9.6582886190341763E-2</v>
      </c>
      <c r="F1020" s="3">
        <f>'Raw data'!D1020</f>
        <v>29.54</v>
      </c>
      <c r="G1020" s="3">
        <f t="shared" si="62"/>
        <v>7.4181818181818154E-2</v>
      </c>
      <c r="H1020" s="62">
        <f>'Raw data'!E1020</f>
        <v>1461.23283072298</v>
      </c>
      <c r="I1020" s="67">
        <f t="shared" si="63"/>
        <v>4.0327532480176217E-2</v>
      </c>
    </row>
    <row r="1021" spans="1:9" x14ac:dyDescent="0.3">
      <c r="A1021" s="101">
        <v>43928</v>
      </c>
      <c r="B1021" s="3">
        <f>'Raw data'!B1021</f>
        <v>38.162460000000003</v>
      </c>
      <c r="C1021" s="3">
        <f t="shared" si="60"/>
        <v>1.6488641684748097E-2</v>
      </c>
      <c r="D1021" s="3">
        <f>'Raw data'!C1021</f>
        <v>37.4</v>
      </c>
      <c r="E1021" s="3">
        <f t="shared" si="61"/>
        <v>-3.6827195467422087E-2</v>
      </c>
      <c r="F1021" s="3">
        <f>'Raw data'!D1021</f>
        <v>28.94</v>
      </c>
      <c r="G1021" s="3">
        <f t="shared" si="62"/>
        <v>-2.0311442112389909E-2</v>
      </c>
      <c r="H1021" s="62">
        <f>'Raw data'!E1021</f>
        <v>1510.8457801372899</v>
      </c>
      <c r="I1021" s="67">
        <f t="shared" si="63"/>
        <v>3.3952802298975675E-2</v>
      </c>
    </row>
    <row r="1022" spans="1:9" x14ac:dyDescent="0.3">
      <c r="A1022" s="101">
        <v>43929</v>
      </c>
      <c r="B1022" s="3">
        <f>'Raw data'!B1022</f>
        <v>39.98319</v>
      </c>
      <c r="C1022" s="3">
        <f t="shared" si="60"/>
        <v>4.7709974671444069E-2</v>
      </c>
      <c r="D1022" s="3">
        <f>'Raw data'!C1022</f>
        <v>37.159999999999997</v>
      </c>
      <c r="E1022" s="3">
        <f t="shared" si="61"/>
        <v>-6.4171122994652937E-3</v>
      </c>
      <c r="F1022" s="3">
        <f>'Raw data'!D1022</f>
        <v>30.04</v>
      </c>
      <c r="G1022" s="3">
        <f t="shared" si="62"/>
        <v>3.8009675190048303E-2</v>
      </c>
      <c r="H1022" s="62">
        <f>'Raw data'!E1022</f>
        <v>1499.5118164052001</v>
      </c>
      <c r="I1022" s="67">
        <f t="shared" si="63"/>
        <v>-7.5017343802356385E-3</v>
      </c>
    </row>
    <row r="1023" spans="1:9" x14ac:dyDescent="0.3">
      <c r="A1023" s="101">
        <v>43930</v>
      </c>
      <c r="B1023" s="3">
        <f>'Raw data'!B1023</f>
        <v>40.383749999999999</v>
      </c>
      <c r="C1023" s="3">
        <f t="shared" si="60"/>
        <v>1.0018210152816688E-2</v>
      </c>
      <c r="D1023" s="3">
        <f>'Raw data'!C1023</f>
        <v>38.08</v>
      </c>
      <c r="E1023" s="3">
        <f t="shared" si="61"/>
        <v>2.4757804090419853E-2</v>
      </c>
      <c r="F1023" s="3">
        <f>'Raw data'!D1023</f>
        <v>30.3</v>
      </c>
      <c r="G1023" s="3">
        <f t="shared" si="62"/>
        <v>8.6551264980027146E-3</v>
      </c>
      <c r="H1023" s="62">
        <f>'Raw data'!E1023</f>
        <v>1498.76393388201</v>
      </c>
      <c r="I1023" s="67">
        <f t="shared" si="63"/>
        <v>-4.9875067005676361E-4</v>
      </c>
    </row>
    <row r="1024" spans="1:9" x14ac:dyDescent="0.3">
      <c r="A1024" s="101">
        <v>43935</v>
      </c>
      <c r="B1024" s="3">
        <f>'Raw data'!B1024</f>
        <v>41.985992000000003</v>
      </c>
      <c r="C1024" s="3">
        <f t="shared" si="60"/>
        <v>3.9675413996966703E-2</v>
      </c>
      <c r="D1024" s="3">
        <f>'Raw data'!C1024</f>
        <v>39.51</v>
      </c>
      <c r="E1024" s="3">
        <f t="shared" si="61"/>
        <v>3.7552521008403353E-2</v>
      </c>
      <c r="F1024" s="3">
        <f>'Raw data'!D1024</f>
        <v>31.5</v>
      </c>
      <c r="G1024" s="3">
        <f t="shared" si="62"/>
        <v>3.9603960396039577E-2</v>
      </c>
      <c r="H1024" s="62">
        <f>'Raw data'!E1024</f>
        <v>1535.8414999293</v>
      </c>
      <c r="I1024" s="67">
        <f t="shared" si="63"/>
        <v>2.4738763196185204E-2</v>
      </c>
    </row>
    <row r="1025" spans="1:9" x14ac:dyDescent="0.3">
      <c r="A1025" s="101">
        <v>43936</v>
      </c>
      <c r="B1025" s="3">
        <f>'Raw data'!B1025</f>
        <v>41.184869999999997</v>
      </c>
      <c r="C1025" s="3">
        <f t="shared" si="60"/>
        <v>-1.9080697200152052E-2</v>
      </c>
      <c r="D1025" s="3">
        <f>'Raw data'!C1025</f>
        <v>37.5</v>
      </c>
      <c r="E1025" s="3">
        <f t="shared" si="61"/>
        <v>-5.0873196659073604E-2</v>
      </c>
      <c r="F1025" s="3">
        <f>'Raw data'!D1025</f>
        <v>30.46</v>
      </c>
      <c r="G1025" s="3">
        <f t="shared" si="62"/>
        <v>-3.3015873015872992E-2</v>
      </c>
      <c r="H1025" s="62">
        <f>'Raw data'!E1025</f>
        <v>1480.59892789485</v>
      </c>
      <c r="I1025" s="67">
        <f t="shared" si="63"/>
        <v>-3.596892780732449E-2</v>
      </c>
    </row>
    <row r="1026" spans="1:9" x14ac:dyDescent="0.3">
      <c r="A1026" s="101">
        <v>43937</v>
      </c>
      <c r="B1026" s="3">
        <f>'Raw data'!B1026</f>
        <v>40.456577000000003</v>
      </c>
      <c r="C1026" s="3">
        <f t="shared" si="60"/>
        <v>-1.7683508531166754E-2</v>
      </c>
      <c r="D1026" s="3">
        <f>'Raw data'!C1026</f>
        <v>36.369999999999997</v>
      </c>
      <c r="E1026" s="3">
        <f t="shared" si="61"/>
        <v>-3.0133333333333401E-2</v>
      </c>
      <c r="F1026" s="3">
        <f>'Raw data'!D1026</f>
        <v>29.02</v>
      </c>
      <c r="G1026" s="3">
        <f t="shared" si="62"/>
        <v>-4.7275114904793213E-2</v>
      </c>
      <c r="H1026" s="62">
        <f>'Raw data'!E1026</f>
        <v>1483.7923611169599</v>
      </c>
      <c r="I1026" s="67">
        <f t="shared" si="63"/>
        <v>2.1568523129017699E-3</v>
      </c>
    </row>
    <row r="1027" spans="1:9" x14ac:dyDescent="0.3">
      <c r="A1027" s="101">
        <v>43938</v>
      </c>
      <c r="B1027" s="3">
        <f>'Raw data'!B1027</f>
        <v>41.05742</v>
      </c>
      <c r="C1027" s="3">
        <f t="shared" si="60"/>
        <v>1.4851553061446537E-2</v>
      </c>
      <c r="D1027" s="3">
        <f>'Raw data'!C1027</f>
        <v>37.51</v>
      </c>
      <c r="E1027" s="3">
        <f t="shared" si="61"/>
        <v>3.1344514709925782E-2</v>
      </c>
      <c r="F1027" s="3">
        <f>'Raw data'!D1027</f>
        <v>29.74</v>
      </c>
      <c r="G1027" s="3">
        <f t="shared" si="62"/>
        <v>2.4810475534114366E-2</v>
      </c>
      <c r="H1027" s="62">
        <f>'Raw data'!E1027</f>
        <v>1534.55119248853</v>
      </c>
      <c r="I1027" s="67">
        <f t="shared" si="63"/>
        <v>3.4208850713694304E-2</v>
      </c>
    </row>
    <row r="1028" spans="1:9" x14ac:dyDescent="0.3">
      <c r="A1028" s="101">
        <v>43941</v>
      </c>
      <c r="B1028" s="3">
        <f>'Raw data'!B1028</f>
        <v>42.768906000000001</v>
      </c>
      <c r="C1028" s="3">
        <f t="shared" ref="C1028:C1091" si="64">(B1028-B1027)/B1027</f>
        <v>4.1685181387432546E-2</v>
      </c>
      <c r="D1028" s="3">
        <f>'Raw data'!C1028</f>
        <v>39.159999999999997</v>
      </c>
      <c r="E1028" s="3">
        <f t="shared" ref="E1028:E1091" si="65">(D1028-D1027)/D1027</f>
        <v>4.3988269794721375E-2</v>
      </c>
      <c r="F1028" s="3">
        <f>'Raw data'!D1028</f>
        <v>30.7</v>
      </c>
      <c r="G1028" s="3">
        <f t="shared" ref="G1028:G1091" si="66">(F1028-F1027)/F1027</f>
        <v>3.2279757901815767E-2</v>
      </c>
      <c r="H1028" s="62">
        <f>'Raw data'!E1028</f>
        <v>1541.16551209114</v>
      </c>
      <c r="I1028" s="67">
        <f t="shared" ref="I1028:I1091" si="67">(H1028-H1027)/H1027</f>
        <v>4.3102632450363861E-3</v>
      </c>
    </row>
    <row r="1029" spans="1:9" x14ac:dyDescent="0.3">
      <c r="A1029" s="101">
        <v>43942</v>
      </c>
      <c r="B1029" s="3">
        <f>'Raw data'!B1029</f>
        <v>43.733890000000002</v>
      </c>
      <c r="C1029" s="3">
        <f t="shared" si="64"/>
        <v>2.2562746870354859E-2</v>
      </c>
      <c r="D1029" s="3">
        <f>'Raw data'!C1029</f>
        <v>40.17</v>
      </c>
      <c r="E1029" s="3">
        <f t="shared" si="65"/>
        <v>2.5791624106230981E-2</v>
      </c>
      <c r="F1029" s="3">
        <f>'Raw data'!D1029</f>
        <v>30.74</v>
      </c>
      <c r="G1029" s="3">
        <f t="shared" si="66"/>
        <v>1.3029315960911775E-3</v>
      </c>
      <c r="H1029" s="62">
        <f>'Raw data'!E1029</f>
        <v>1493.45387755054</v>
      </c>
      <c r="I1029" s="67">
        <f t="shared" si="67"/>
        <v>-3.0958150935951185E-2</v>
      </c>
    </row>
    <row r="1030" spans="1:9" x14ac:dyDescent="0.3">
      <c r="A1030" s="101">
        <v>43943</v>
      </c>
      <c r="B1030" s="3">
        <f>'Raw data'!B1030</f>
        <v>45.190469999999998</v>
      </c>
      <c r="C1030" s="3">
        <f t="shared" si="64"/>
        <v>3.3305521187344533E-2</v>
      </c>
      <c r="D1030" s="3">
        <f>'Raw data'!C1030</f>
        <v>39.200000000000003</v>
      </c>
      <c r="E1030" s="3">
        <f t="shared" si="65"/>
        <v>-2.4147373661936738E-2</v>
      </c>
      <c r="F1030" s="3">
        <f>'Raw data'!D1030</f>
        <v>31.6</v>
      </c>
      <c r="G1030" s="3">
        <f t="shared" si="66"/>
        <v>2.7976577748861517E-2</v>
      </c>
      <c r="H1030" s="62">
        <f>'Raw data'!E1030</f>
        <v>1527.6333107007999</v>
      </c>
      <c r="I1030" s="67">
        <f t="shared" si="67"/>
        <v>2.2886165862931542E-2</v>
      </c>
    </row>
    <row r="1031" spans="1:9" x14ac:dyDescent="0.3">
      <c r="A1031" s="101">
        <v>43944</v>
      </c>
      <c r="B1031" s="3">
        <f>'Raw data'!B1031</f>
        <v>44.152659999999997</v>
      </c>
      <c r="C1031" s="3">
        <f t="shared" si="64"/>
        <v>-2.2965240237598775E-2</v>
      </c>
      <c r="D1031" s="3">
        <f>'Raw data'!C1031</f>
        <v>38.36</v>
      </c>
      <c r="E1031" s="3">
        <f t="shared" si="65"/>
        <v>-2.1428571428571516E-2</v>
      </c>
      <c r="F1031" s="3">
        <f>'Raw data'!D1031</f>
        <v>30</v>
      </c>
      <c r="G1031" s="3">
        <f t="shared" si="66"/>
        <v>-5.0632911392405104E-2</v>
      </c>
      <c r="H1031" s="62">
        <f>'Raw data'!E1031</f>
        <v>1541.8891176201701</v>
      </c>
      <c r="I1031" s="67">
        <f t="shared" si="67"/>
        <v>9.3319560522219045E-3</v>
      </c>
    </row>
    <row r="1032" spans="1:9" x14ac:dyDescent="0.3">
      <c r="A1032" s="101">
        <v>43945</v>
      </c>
      <c r="B1032" s="3">
        <f>'Raw data'!B1032</f>
        <v>46.337536</v>
      </c>
      <c r="C1032" s="3">
        <f t="shared" si="64"/>
        <v>4.948458371477512E-2</v>
      </c>
      <c r="D1032" s="3">
        <f>'Raw data'!C1032</f>
        <v>42.5</v>
      </c>
      <c r="E1032" s="3">
        <f t="shared" si="65"/>
        <v>0.10792492179353495</v>
      </c>
      <c r="F1032" s="3">
        <f>'Raw data'!D1032</f>
        <v>31.22</v>
      </c>
      <c r="G1032" s="3">
        <f t="shared" si="66"/>
        <v>4.0666666666666629E-2</v>
      </c>
      <c r="H1032" s="62">
        <f>'Raw data'!E1032</f>
        <v>1514.12972569166</v>
      </c>
      <c r="I1032" s="67">
        <f t="shared" si="67"/>
        <v>-1.8003494292349161E-2</v>
      </c>
    </row>
    <row r="1033" spans="1:9" x14ac:dyDescent="0.3">
      <c r="A1033" s="101">
        <v>43948</v>
      </c>
      <c r="B1033" s="3">
        <f>'Raw data'!B1033</f>
        <v>49.796917000000001</v>
      </c>
      <c r="C1033" s="3">
        <f t="shared" si="64"/>
        <v>7.4656127593836677E-2</v>
      </c>
      <c r="D1033" s="3">
        <f>'Raw data'!C1033</f>
        <v>43.8</v>
      </c>
      <c r="E1033" s="3">
        <f t="shared" si="65"/>
        <v>3.0588235294117579E-2</v>
      </c>
      <c r="F1033" s="3">
        <f>'Raw data'!D1033</f>
        <v>32.799999999999997</v>
      </c>
      <c r="G1033" s="3">
        <f t="shared" si="66"/>
        <v>5.0608584240871182E-2</v>
      </c>
      <c r="H1033" s="62">
        <f>'Raw data'!E1033</f>
        <v>1539.5139803022</v>
      </c>
      <c r="I1033" s="67">
        <f t="shared" si="67"/>
        <v>1.6764913983142601E-2</v>
      </c>
    </row>
    <row r="1034" spans="1:9" x14ac:dyDescent="0.3">
      <c r="A1034" s="101">
        <v>43949</v>
      </c>
      <c r="B1034" s="3">
        <f>'Raw data'!B1034</f>
        <v>49.159660000000002</v>
      </c>
      <c r="C1034" s="3">
        <f t="shared" si="64"/>
        <v>-1.2797117540429224E-2</v>
      </c>
      <c r="D1034" s="3">
        <f>'Raw data'!C1034</f>
        <v>44.99</v>
      </c>
      <c r="E1034" s="3">
        <f t="shared" si="65"/>
        <v>2.7168949771689609E-2</v>
      </c>
      <c r="F1034" s="3">
        <f>'Raw data'!D1034</f>
        <v>33</v>
      </c>
      <c r="G1034" s="3">
        <f t="shared" si="66"/>
        <v>6.097560975609843E-3</v>
      </c>
      <c r="H1034" s="62">
        <f>'Raw data'!E1034</f>
        <v>1568.5022403815001</v>
      </c>
      <c r="I1034" s="67">
        <f t="shared" si="67"/>
        <v>1.882948803986164E-2</v>
      </c>
    </row>
    <row r="1035" spans="1:9" x14ac:dyDescent="0.3">
      <c r="A1035" s="101">
        <v>43950</v>
      </c>
      <c r="B1035" s="3">
        <f>'Raw data'!B1035</f>
        <v>51.116942999999999</v>
      </c>
      <c r="C1035" s="3">
        <f t="shared" si="64"/>
        <v>3.9814819711934471E-2</v>
      </c>
      <c r="D1035" s="3">
        <f>'Raw data'!C1035</f>
        <v>47.15</v>
      </c>
      <c r="E1035" s="3">
        <f t="shared" si="65"/>
        <v>4.8010669037563826E-2</v>
      </c>
      <c r="F1035" s="3">
        <f>'Raw data'!D1035</f>
        <v>33.22</v>
      </c>
      <c r="G1035" s="3">
        <f t="shared" si="66"/>
        <v>6.6666666666666324E-3</v>
      </c>
      <c r="H1035" s="62">
        <f>'Raw data'!E1035</f>
        <v>1600.85527039305</v>
      </c>
      <c r="I1035" s="67">
        <f t="shared" si="67"/>
        <v>2.0626703092040725E-2</v>
      </c>
    </row>
    <row r="1036" spans="1:9" x14ac:dyDescent="0.3">
      <c r="A1036" s="101">
        <v>43951</v>
      </c>
      <c r="B1036" s="3">
        <f>'Raw data'!B1036</f>
        <v>50.434173999999999</v>
      </c>
      <c r="C1036" s="3">
        <f t="shared" si="64"/>
        <v>-1.3356999850323608E-2</v>
      </c>
      <c r="D1036" s="3">
        <f>'Raw data'!C1036</f>
        <v>46.56</v>
      </c>
      <c r="E1036" s="3">
        <f t="shared" si="65"/>
        <v>-1.2513255567338203E-2</v>
      </c>
      <c r="F1036" s="3">
        <f>'Raw data'!D1036</f>
        <v>34.299999999999997</v>
      </c>
      <c r="G1036" s="3">
        <f t="shared" si="66"/>
        <v>3.251053582179405E-2</v>
      </c>
      <c r="H1036" s="62">
        <f>'Raw data'!E1036</f>
        <v>1577.91688383931</v>
      </c>
      <c r="I1036" s="67">
        <f t="shared" si="67"/>
        <v>-1.4328832204867607E-2</v>
      </c>
    </row>
    <row r="1037" spans="1:9" x14ac:dyDescent="0.3">
      <c r="A1037" s="101">
        <v>43955</v>
      </c>
      <c r="B1037" s="3">
        <f>'Raw data'!B1037</f>
        <v>49.569324000000002</v>
      </c>
      <c r="C1037" s="3">
        <f t="shared" si="64"/>
        <v>-1.7148094861234309E-2</v>
      </c>
      <c r="D1037" s="3">
        <f>'Raw data'!C1037</f>
        <v>45.67</v>
      </c>
      <c r="E1037" s="3">
        <f t="shared" si="65"/>
        <v>-1.9115120274914101E-2</v>
      </c>
      <c r="F1037" s="3">
        <f>'Raw data'!D1037</f>
        <v>34.520000000000003</v>
      </c>
      <c r="G1037" s="3">
        <f t="shared" si="66"/>
        <v>6.4139941690963846E-3</v>
      </c>
      <c r="H1037" s="62">
        <f>'Raw data'!E1037</f>
        <v>1505.2110027009801</v>
      </c>
      <c r="I1037" s="67">
        <f t="shared" si="67"/>
        <v>-4.6077129843129332E-2</v>
      </c>
    </row>
    <row r="1038" spans="1:9" x14ac:dyDescent="0.3">
      <c r="A1038" s="101">
        <v>43956</v>
      </c>
      <c r="B1038" s="3">
        <f>'Raw data'!B1038</f>
        <v>49.250698</v>
      </c>
      <c r="C1038" s="3">
        <f t="shared" si="64"/>
        <v>-6.4278867309145032E-3</v>
      </c>
      <c r="D1038" s="3">
        <f>'Raw data'!C1038</f>
        <v>47.1</v>
      </c>
      <c r="E1038" s="3">
        <f t="shared" si="65"/>
        <v>3.1311583096124362E-2</v>
      </c>
      <c r="F1038" s="3">
        <f>'Raw data'!D1038</f>
        <v>34.799999999999997</v>
      </c>
      <c r="G1038" s="3">
        <f t="shared" si="66"/>
        <v>8.1112398609499998E-3</v>
      </c>
      <c r="H1038" s="62">
        <f>'Raw data'!E1038</f>
        <v>1538.17808189057</v>
      </c>
      <c r="I1038" s="67">
        <f t="shared" si="67"/>
        <v>2.1901965326079263E-2</v>
      </c>
    </row>
    <row r="1039" spans="1:9" x14ac:dyDescent="0.3">
      <c r="A1039" s="101">
        <v>43957</v>
      </c>
      <c r="B1039" s="3">
        <f>'Raw data'!B1039</f>
        <v>50.752795999999996</v>
      </c>
      <c r="C1039" s="3">
        <f t="shared" si="64"/>
        <v>3.0499019526586135E-2</v>
      </c>
      <c r="D1039" s="3">
        <f>'Raw data'!C1039</f>
        <v>47.39</v>
      </c>
      <c r="E1039" s="3">
        <f t="shared" si="65"/>
        <v>6.1571125265392594E-3</v>
      </c>
      <c r="F1039" s="3">
        <f>'Raw data'!D1039</f>
        <v>34.4</v>
      </c>
      <c r="G1039" s="3">
        <f t="shared" si="66"/>
        <v>-1.1494252873563178E-2</v>
      </c>
      <c r="H1039" s="62">
        <f>'Raw data'!E1039</f>
        <v>1521.39984719632</v>
      </c>
      <c r="I1039" s="67">
        <f t="shared" si="67"/>
        <v>-1.0907862289669253E-2</v>
      </c>
    </row>
    <row r="1040" spans="1:9" x14ac:dyDescent="0.3">
      <c r="A1040" s="101">
        <v>43958</v>
      </c>
      <c r="B1040" s="3">
        <f>'Raw data'!B1040</f>
        <v>53.165264000000001</v>
      </c>
      <c r="C1040" s="3">
        <f t="shared" si="64"/>
        <v>4.7533696468663601E-2</v>
      </c>
      <c r="D1040" s="3">
        <f>'Raw data'!C1040</f>
        <v>48.75</v>
      </c>
      <c r="E1040" s="3">
        <f t="shared" si="65"/>
        <v>2.8698037560666793E-2</v>
      </c>
      <c r="F1040" s="3">
        <f>'Raw data'!D1040</f>
        <v>36</v>
      </c>
      <c r="G1040" s="3">
        <f t="shared" si="66"/>
        <v>4.6511627906976785E-2</v>
      </c>
      <c r="H1040" s="62">
        <f>'Raw data'!E1040</f>
        <v>1537.7350439171801</v>
      </c>
      <c r="I1040" s="67">
        <f t="shared" si="67"/>
        <v>1.0736951729660691E-2</v>
      </c>
    </row>
    <row r="1041" spans="1:9" x14ac:dyDescent="0.3">
      <c r="A1041" s="101">
        <v>43959</v>
      </c>
      <c r="B1041" s="3">
        <f>'Raw data'!B1041</f>
        <v>53.711480000000002</v>
      </c>
      <c r="C1041" s="3">
        <f t="shared" si="64"/>
        <v>1.0273926223708795E-2</v>
      </c>
      <c r="D1041" s="3">
        <f>'Raw data'!C1041</f>
        <v>48.92</v>
      </c>
      <c r="E1041" s="3">
        <f t="shared" si="65"/>
        <v>3.487179487179522E-3</v>
      </c>
      <c r="F1041" s="3">
        <f>'Raw data'!D1041</f>
        <v>36.4</v>
      </c>
      <c r="G1041" s="3">
        <f t="shared" si="66"/>
        <v>1.1111111111111072E-2</v>
      </c>
      <c r="H1041" s="62">
        <f>'Raw data'!E1041</f>
        <v>1563.18780117081</v>
      </c>
      <c r="I1041" s="67">
        <f t="shared" si="67"/>
        <v>1.6552108475587777E-2</v>
      </c>
    </row>
    <row r="1042" spans="1:9" x14ac:dyDescent="0.3">
      <c r="A1042" s="101">
        <v>43962</v>
      </c>
      <c r="B1042" s="3">
        <f>'Raw data'!B1042</f>
        <v>53.574924000000003</v>
      </c>
      <c r="C1042" s="3">
        <f t="shared" si="64"/>
        <v>-2.5423987572116571E-3</v>
      </c>
      <c r="D1042" s="3">
        <f>'Raw data'!C1042</f>
        <v>48.1</v>
      </c>
      <c r="E1042" s="3">
        <f t="shared" si="65"/>
        <v>-1.6762060506950126E-2</v>
      </c>
      <c r="F1042" s="3">
        <f>'Raw data'!D1042</f>
        <v>35.96</v>
      </c>
      <c r="G1042" s="3">
        <f t="shared" si="66"/>
        <v>-1.2087912087912026E-2</v>
      </c>
      <c r="H1042" s="62">
        <f>'Raw data'!E1042</f>
        <v>1556.4877102842399</v>
      </c>
      <c r="I1042" s="67">
        <f t="shared" si="67"/>
        <v>-4.2861714258208335E-3</v>
      </c>
    </row>
    <row r="1043" spans="1:9" x14ac:dyDescent="0.3">
      <c r="A1043" s="101">
        <v>43963</v>
      </c>
      <c r="B1043" s="3">
        <f>'Raw data'!B1043</f>
        <v>53.347335999999999</v>
      </c>
      <c r="C1043" s="3">
        <f t="shared" si="64"/>
        <v>-4.2480321577311863E-3</v>
      </c>
      <c r="D1043" s="3">
        <f>'Raw data'!C1043</f>
        <v>48.82</v>
      </c>
      <c r="E1043" s="3">
        <f t="shared" si="65"/>
        <v>1.4968814968814945E-2</v>
      </c>
      <c r="F1043" s="3">
        <f>'Raw data'!D1043</f>
        <v>35.94</v>
      </c>
      <c r="G1043" s="3">
        <f t="shared" si="66"/>
        <v>-5.5617352614024268E-4</v>
      </c>
      <c r="H1043" s="62">
        <f>'Raw data'!E1043</f>
        <v>1570.0295921925399</v>
      </c>
      <c r="I1043" s="67">
        <f t="shared" si="67"/>
        <v>8.7002819352984088E-3</v>
      </c>
    </row>
    <row r="1044" spans="1:9" x14ac:dyDescent="0.3">
      <c r="A1044" s="101">
        <v>43964</v>
      </c>
      <c r="B1044" s="3">
        <f>'Raw data'!B1044</f>
        <v>53.074223000000003</v>
      </c>
      <c r="C1044" s="3">
        <f t="shared" si="64"/>
        <v>-5.1195246188112387E-3</v>
      </c>
      <c r="D1044" s="3">
        <f>'Raw data'!C1044</f>
        <v>46.71</v>
      </c>
      <c r="E1044" s="3">
        <f t="shared" si="65"/>
        <v>-4.3219991806636611E-2</v>
      </c>
      <c r="F1044" s="3">
        <f>'Raw data'!D1044</f>
        <v>37.6</v>
      </c>
      <c r="G1044" s="3">
        <f t="shared" si="66"/>
        <v>4.6188091263216581E-2</v>
      </c>
      <c r="H1044" s="62">
        <f>'Raw data'!E1044</f>
        <v>1522.63526552036</v>
      </c>
      <c r="I1044" s="67">
        <f t="shared" si="67"/>
        <v>-3.0186900239245747E-2</v>
      </c>
    </row>
    <row r="1045" spans="1:9" x14ac:dyDescent="0.3">
      <c r="A1045" s="101">
        <v>43965</v>
      </c>
      <c r="B1045" s="3">
        <f>'Raw data'!B1045</f>
        <v>52.16386</v>
      </c>
      <c r="C1045" s="3">
        <f t="shared" si="64"/>
        <v>-1.7152639238826043E-2</v>
      </c>
      <c r="D1045" s="3">
        <f>'Raw data'!C1045</f>
        <v>45.72</v>
      </c>
      <c r="E1045" s="3">
        <f t="shared" si="65"/>
        <v>-2.1194605009633955E-2</v>
      </c>
      <c r="F1045" s="3">
        <f>'Raw data'!D1045</f>
        <v>36.36</v>
      </c>
      <c r="G1045" s="3">
        <f t="shared" si="66"/>
        <v>-3.2978723404255374E-2</v>
      </c>
      <c r="H1045" s="62">
        <f>'Raw data'!E1045</f>
        <v>1476.5174512134099</v>
      </c>
      <c r="I1045" s="67">
        <f t="shared" si="67"/>
        <v>-3.0288155903961247E-2</v>
      </c>
    </row>
    <row r="1046" spans="1:9" x14ac:dyDescent="0.3">
      <c r="A1046" s="101">
        <v>43966</v>
      </c>
      <c r="B1046" s="3">
        <f>'Raw data'!B1046</f>
        <v>52.619045</v>
      </c>
      <c r="C1046" s="3">
        <f t="shared" si="64"/>
        <v>8.7260605330970551E-3</v>
      </c>
      <c r="D1046" s="3">
        <f>'Raw data'!C1046</f>
        <v>46.49</v>
      </c>
      <c r="E1046" s="3">
        <f t="shared" si="65"/>
        <v>1.684164479440077E-2</v>
      </c>
      <c r="F1046" s="3">
        <f>'Raw data'!D1046</f>
        <v>36.700000000000003</v>
      </c>
      <c r="G1046" s="3">
        <f t="shared" si="66"/>
        <v>9.3509350935094444E-3</v>
      </c>
      <c r="H1046" s="62">
        <f>'Raw data'!E1046</f>
        <v>1493.6155261789499</v>
      </c>
      <c r="I1046" s="67">
        <f t="shared" si="67"/>
        <v>1.1580001950866715E-2</v>
      </c>
    </row>
    <row r="1047" spans="1:9" x14ac:dyDescent="0.3">
      <c r="A1047" s="101">
        <v>43969</v>
      </c>
      <c r="B1047" s="3">
        <f>'Raw data'!B1047</f>
        <v>54.576329999999999</v>
      </c>
      <c r="C1047" s="3">
        <f t="shared" si="64"/>
        <v>3.7197273344660643E-2</v>
      </c>
      <c r="D1047" s="3">
        <f>'Raw data'!C1047</f>
        <v>49.01</v>
      </c>
      <c r="E1047" s="3">
        <f t="shared" si="65"/>
        <v>5.4205205420520451E-2</v>
      </c>
      <c r="F1047" s="3">
        <f>'Raw data'!D1047</f>
        <v>37.9</v>
      </c>
      <c r="G1047" s="3">
        <f t="shared" si="66"/>
        <v>3.2697547683923585E-2</v>
      </c>
      <c r="H1047" s="62">
        <f>'Raw data'!E1047</f>
        <v>1566.1563779533899</v>
      </c>
      <c r="I1047" s="67">
        <f t="shared" si="67"/>
        <v>4.8567285558431476E-2</v>
      </c>
    </row>
    <row r="1048" spans="1:9" x14ac:dyDescent="0.3">
      <c r="A1048" s="101">
        <v>43970</v>
      </c>
      <c r="B1048" s="3">
        <f>'Raw data'!B1048</f>
        <v>54.894955000000003</v>
      </c>
      <c r="C1048" s="3">
        <f t="shared" si="64"/>
        <v>5.8381536464618342E-3</v>
      </c>
      <c r="D1048" s="3">
        <f>'Raw data'!C1048</f>
        <v>48.6</v>
      </c>
      <c r="E1048" s="3">
        <f t="shared" si="65"/>
        <v>-8.3656396653743435E-3</v>
      </c>
      <c r="F1048" s="3">
        <f>'Raw data'!D1048</f>
        <v>38.64</v>
      </c>
      <c r="G1048" s="3">
        <f t="shared" si="66"/>
        <v>1.952506596306074E-2</v>
      </c>
      <c r="H1048" s="62">
        <f>'Raw data'!E1048</f>
        <v>1560.27689539839</v>
      </c>
      <c r="I1048" s="67">
        <f t="shared" si="67"/>
        <v>-3.7540839712845368E-3</v>
      </c>
    </row>
    <row r="1049" spans="1:9" x14ac:dyDescent="0.3">
      <c r="A1049" s="101">
        <v>43971</v>
      </c>
      <c r="B1049" s="3">
        <f>'Raw data'!B1049</f>
        <v>55.714283000000002</v>
      </c>
      <c r="C1049" s="3">
        <f t="shared" si="64"/>
        <v>1.4925378844012144E-2</v>
      </c>
      <c r="D1049" s="3">
        <f>'Raw data'!C1049</f>
        <v>48.45</v>
      </c>
      <c r="E1049" s="3">
        <f t="shared" si="65"/>
        <v>-3.0864197530863905E-3</v>
      </c>
      <c r="F1049" s="3">
        <f>'Raw data'!D1049</f>
        <v>40.299999999999997</v>
      </c>
      <c r="G1049" s="3">
        <f t="shared" si="66"/>
        <v>4.2960662525879829E-2</v>
      </c>
      <c r="H1049" s="62">
        <f>'Raw data'!E1049</f>
        <v>1556.4426504661701</v>
      </c>
      <c r="I1049" s="67">
        <f t="shared" si="67"/>
        <v>-2.4574131319434222E-3</v>
      </c>
    </row>
    <row r="1050" spans="1:9" x14ac:dyDescent="0.3">
      <c r="A1050" s="101">
        <v>43973</v>
      </c>
      <c r="B1050" s="3">
        <f>'Raw data'!B1050</f>
        <v>57.762604000000003</v>
      </c>
      <c r="C1050" s="3">
        <f t="shared" si="64"/>
        <v>3.6764737688538524E-2</v>
      </c>
      <c r="D1050" s="3">
        <f>'Raw data'!C1050</f>
        <v>49.72</v>
      </c>
      <c r="E1050" s="3">
        <f t="shared" si="65"/>
        <v>2.6212590299277524E-2</v>
      </c>
      <c r="F1050" s="3">
        <f>'Raw data'!D1050</f>
        <v>41.3</v>
      </c>
      <c r="G1050" s="3">
        <f t="shared" si="66"/>
        <v>2.4813895781637719E-2</v>
      </c>
      <c r="H1050" s="62">
        <f>'Raw data'!E1050</f>
        <v>1555.4932075771201</v>
      </c>
      <c r="I1050" s="67">
        <f t="shared" si="67"/>
        <v>-6.1000827031157585E-4</v>
      </c>
    </row>
    <row r="1051" spans="1:9" x14ac:dyDescent="0.3">
      <c r="A1051" s="101">
        <v>43976</v>
      </c>
      <c r="B1051" s="3">
        <f>'Raw data'!B1051</f>
        <v>58.718487000000003</v>
      </c>
      <c r="C1051" s="3">
        <f t="shared" si="64"/>
        <v>1.6548474857539318E-2</v>
      </c>
      <c r="D1051" s="3">
        <f>'Raw data'!C1051</f>
        <v>50.4</v>
      </c>
      <c r="E1051" s="3">
        <f t="shared" si="65"/>
        <v>1.3676588897827831E-2</v>
      </c>
      <c r="F1051" s="3">
        <f>'Raw data'!D1051</f>
        <v>42.4</v>
      </c>
      <c r="G1051" s="3">
        <f t="shared" si="66"/>
        <v>2.6634382566585992E-2</v>
      </c>
      <c r="H1051" s="62">
        <f>'Raw data'!E1051</f>
        <v>1588.60105917595</v>
      </c>
      <c r="I1051" s="67">
        <f t="shared" si="67"/>
        <v>2.1284471984548012E-2</v>
      </c>
    </row>
    <row r="1052" spans="1:9" x14ac:dyDescent="0.3">
      <c r="A1052" s="101">
        <v>43977</v>
      </c>
      <c r="B1052" s="3">
        <f>'Raw data'!B1052</f>
        <v>60.038510000000002</v>
      </c>
      <c r="C1052" s="3">
        <f t="shared" si="64"/>
        <v>2.2480534963375317E-2</v>
      </c>
      <c r="D1052" s="3">
        <f>'Raw data'!C1052</f>
        <v>50.98</v>
      </c>
      <c r="E1052" s="3">
        <f t="shared" si="65"/>
        <v>1.1507936507936474E-2</v>
      </c>
      <c r="F1052" s="3">
        <f>'Raw data'!D1052</f>
        <v>44</v>
      </c>
      <c r="G1052" s="3">
        <f t="shared" si="66"/>
        <v>3.7735849056603807E-2</v>
      </c>
      <c r="H1052" s="62">
        <f>'Raw data'!E1052</f>
        <v>1606.64839237046</v>
      </c>
      <c r="I1052" s="67">
        <f t="shared" si="67"/>
        <v>1.1360519426992961E-2</v>
      </c>
    </row>
    <row r="1053" spans="1:9" x14ac:dyDescent="0.3">
      <c r="A1053" s="101">
        <v>43978</v>
      </c>
      <c r="B1053" s="3">
        <f>'Raw data'!B1053</f>
        <v>57.808117000000003</v>
      </c>
      <c r="C1053" s="3">
        <f t="shared" si="64"/>
        <v>-3.7149372960787991E-2</v>
      </c>
      <c r="D1053" s="3">
        <f>'Raw data'!C1053</f>
        <v>50.34</v>
      </c>
      <c r="E1053" s="3">
        <f t="shared" si="65"/>
        <v>-1.2553942722636201E-2</v>
      </c>
      <c r="F1053" s="3">
        <f>'Raw data'!D1053</f>
        <v>41.98</v>
      </c>
      <c r="G1053" s="3">
        <f t="shared" si="66"/>
        <v>-4.5909090909090983E-2</v>
      </c>
      <c r="H1053" s="62">
        <f>'Raw data'!E1053</f>
        <v>1623.3939888800601</v>
      </c>
      <c r="I1053" s="67">
        <f t="shared" si="67"/>
        <v>1.0422688989775494E-2</v>
      </c>
    </row>
    <row r="1054" spans="1:9" x14ac:dyDescent="0.3">
      <c r="A1054" s="101">
        <v>43979</v>
      </c>
      <c r="B1054" s="3">
        <f>'Raw data'!B1054</f>
        <v>58.58193</v>
      </c>
      <c r="C1054" s="3">
        <f t="shared" si="64"/>
        <v>1.3385888351976538E-2</v>
      </c>
      <c r="D1054" s="3">
        <f>'Raw data'!C1054</f>
        <v>50.9</v>
      </c>
      <c r="E1054" s="3">
        <f t="shared" si="65"/>
        <v>1.1124354390146904E-2</v>
      </c>
      <c r="F1054" s="3">
        <f>'Raw data'!D1054</f>
        <v>41.98</v>
      </c>
      <c r="G1054" s="3">
        <f t="shared" si="66"/>
        <v>0</v>
      </c>
      <c r="H1054" s="62">
        <f>'Raw data'!E1054</f>
        <v>1657.5820242126499</v>
      </c>
      <c r="I1054" s="67">
        <f t="shared" si="67"/>
        <v>2.1059604487124736E-2</v>
      </c>
    </row>
    <row r="1055" spans="1:9" x14ac:dyDescent="0.3">
      <c r="A1055" s="101">
        <v>43980</v>
      </c>
      <c r="B1055" s="3">
        <f>'Raw data'!B1055</f>
        <v>59.401257000000001</v>
      </c>
      <c r="C1055" s="3">
        <f t="shared" si="64"/>
        <v>1.3986002168245417E-2</v>
      </c>
      <c r="D1055" s="3">
        <f>'Raw data'!C1055</f>
        <v>51.46</v>
      </c>
      <c r="E1055" s="3">
        <f t="shared" si="65"/>
        <v>1.1001964636542285E-2</v>
      </c>
      <c r="F1055" s="3">
        <f>'Raw data'!D1055</f>
        <v>42.66</v>
      </c>
      <c r="G1055" s="3">
        <f t="shared" si="66"/>
        <v>1.6198189614101948E-2</v>
      </c>
      <c r="H1055" s="62">
        <f>'Raw data'!E1055</f>
        <v>1629.76394751261</v>
      </c>
      <c r="I1055" s="67">
        <f t="shared" si="67"/>
        <v>-1.6782322861671643E-2</v>
      </c>
    </row>
    <row r="1056" spans="1:9" x14ac:dyDescent="0.3">
      <c r="A1056" s="101">
        <v>43983</v>
      </c>
      <c r="B1056" s="3">
        <f>'Raw data'!B1056</f>
        <v>59.901961999999997</v>
      </c>
      <c r="C1056" s="3">
        <f t="shared" si="64"/>
        <v>8.4291987289089928E-3</v>
      </c>
      <c r="D1056" s="3">
        <f>'Raw data'!C1056</f>
        <v>50.5</v>
      </c>
      <c r="E1056" s="3">
        <f t="shared" si="65"/>
        <v>-1.8655266226195118E-2</v>
      </c>
      <c r="F1056" s="3">
        <f>'Raw data'!D1056</f>
        <v>42.88</v>
      </c>
      <c r="G1056" s="3">
        <f t="shared" si="66"/>
        <v>5.1570557899673231E-3</v>
      </c>
      <c r="H1056" s="62">
        <f>'Raw data'!E1056</f>
        <v>1649.3828552927801</v>
      </c>
      <c r="I1056" s="67">
        <f t="shared" si="67"/>
        <v>1.2037883038284751E-2</v>
      </c>
    </row>
    <row r="1057" spans="1:9" x14ac:dyDescent="0.3">
      <c r="A1057" s="101">
        <v>43984</v>
      </c>
      <c r="B1057" s="3">
        <f>'Raw data'!B1057</f>
        <v>60.129550000000002</v>
      </c>
      <c r="C1057" s="3">
        <f t="shared" si="64"/>
        <v>3.7993413304226054E-3</v>
      </c>
      <c r="D1057" s="3">
        <f>'Raw data'!C1057</f>
        <v>53.26</v>
      </c>
      <c r="E1057" s="3">
        <f t="shared" si="65"/>
        <v>5.4653465346534612E-2</v>
      </c>
      <c r="F1057" s="3">
        <f>'Raw data'!D1057</f>
        <v>43.8</v>
      </c>
      <c r="G1057" s="3">
        <f t="shared" si="66"/>
        <v>2.1455223880596886E-2</v>
      </c>
      <c r="H1057" s="62">
        <f>'Raw data'!E1057</f>
        <v>1666.9759897911899</v>
      </c>
      <c r="I1057" s="67">
        <f t="shared" si="67"/>
        <v>1.066649531487154E-2</v>
      </c>
    </row>
    <row r="1058" spans="1:9" x14ac:dyDescent="0.3">
      <c r="A1058" s="101">
        <v>43985</v>
      </c>
      <c r="B1058" s="3">
        <f>'Raw data'!B1058</f>
        <v>61.221984999999997</v>
      </c>
      <c r="C1058" s="3">
        <f t="shared" si="64"/>
        <v>1.8168022212040415E-2</v>
      </c>
      <c r="D1058" s="3">
        <f>'Raw data'!C1058</f>
        <v>53.6</v>
      </c>
      <c r="E1058" s="3">
        <f t="shared" si="65"/>
        <v>6.3837776943297675E-3</v>
      </c>
      <c r="F1058" s="3">
        <f>'Raw data'!D1058</f>
        <v>45.12</v>
      </c>
      <c r="G1058" s="3">
        <f t="shared" si="66"/>
        <v>3.0136986301369871E-2</v>
      </c>
      <c r="H1058" s="62">
        <f>'Raw data'!E1058</f>
        <v>1709.95957200973</v>
      </c>
      <c r="I1058" s="67">
        <f t="shared" si="67"/>
        <v>2.5785363725559295E-2</v>
      </c>
    </row>
    <row r="1059" spans="1:9" x14ac:dyDescent="0.3">
      <c r="A1059" s="101">
        <v>43986</v>
      </c>
      <c r="B1059" s="3">
        <f>'Raw data'!B1059</f>
        <v>61.995792000000002</v>
      </c>
      <c r="C1059" s="3">
        <f t="shared" si="64"/>
        <v>1.2639364764144859E-2</v>
      </c>
      <c r="D1059" s="3">
        <f>'Raw data'!C1059</f>
        <v>55.8</v>
      </c>
      <c r="E1059" s="3">
        <f t="shared" si="65"/>
        <v>4.1044776119402902E-2</v>
      </c>
      <c r="F1059" s="3">
        <f>'Raw data'!D1059</f>
        <v>46.6</v>
      </c>
      <c r="G1059" s="3">
        <f t="shared" si="66"/>
        <v>3.2801418439716401E-2</v>
      </c>
      <c r="H1059" s="62">
        <f>'Raw data'!E1059</f>
        <v>1700.48307793663</v>
      </c>
      <c r="I1059" s="67">
        <f t="shared" si="67"/>
        <v>-5.5419404225809576E-3</v>
      </c>
    </row>
    <row r="1060" spans="1:9" x14ac:dyDescent="0.3">
      <c r="A1060" s="101">
        <v>43987</v>
      </c>
      <c r="B1060" s="3">
        <f>'Raw data'!B1060</f>
        <v>62.542006999999998</v>
      </c>
      <c r="C1060" s="3">
        <f t="shared" si="64"/>
        <v>8.8105173331763636E-3</v>
      </c>
      <c r="D1060" s="3">
        <f>'Raw data'!C1060</f>
        <v>55.72</v>
      </c>
      <c r="E1060" s="3">
        <f t="shared" si="65"/>
        <v>-1.4336917562723709E-3</v>
      </c>
      <c r="F1060" s="3">
        <f>'Raw data'!D1060</f>
        <v>48.74</v>
      </c>
      <c r="G1060" s="3">
        <f t="shared" si="66"/>
        <v>4.5922746781115888E-2</v>
      </c>
      <c r="H1060" s="62">
        <f>'Raw data'!E1060</f>
        <v>1730.5120222047501</v>
      </c>
      <c r="I1060" s="67">
        <f t="shared" si="67"/>
        <v>1.7659066801509884E-2</v>
      </c>
    </row>
    <row r="1061" spans="1:9" x14ac:dyDescent="0.3">
      <c r="A1061" s="101">
        <v>43990</v>
      </c>
      <c r="B1061" s="3">
        <f>'Raw data'!B1061</f>
        <v>61.7682</v>
      </c>
      <c r="C1061" s="3">
        <f t="shared" si="64"/>
        <v>-1.2372596229602895E-2</v>
      </c>
      <c r="D1061" s="3">
        <f>'Raw data'!C1061</f>
        <v>56.36</v>
      </c>
      <c r="E1061" s="3">
        <f t="shared" si="65"/>
        <v>1.148600143575019E-2</v>
      </c>
      <c r="F1061" s="3">
        <f>'Raw data'!D1061</f>
        <v>46.76</v>
      </c>
      <c r="G1061" s="3">
        <f t="shared" si="66"/>
        <v>-4.0623717685679191E-2</v>
      </c>
      <c r="H1061" s="62">
        <f>'Raw data'!E1061</f>
        <v>1717.66374395303</v>
      </c>
      <c r="I1061" s="67">
        <f t="shared" si="67"/>
        <v>-7.4245530148648251E-3</v>
      </c>
    </row>
    <row r="1062" spans="1:9" x14ac:dyDescent="0.3">
      <c r="A1062" s="101">
        <v>43991</v>
      </c>
      <c r="B1062" s="3">
        <f>'Raw data'!B1062</f>
        <v>60.812325000000001</v>
      </c>
      <c r="C1062" s="3">
        <f t="shared" si="64"/>
        <v>-1.5475195974627704E-2</v>
      </c>
      <c r="D1062" s="3">
        <f>'Raw data'!C1062</f>
        <v>54.52</v>
      </c>
      <c r="E1062" s="3">
        <f t="shared" si="65"/>
        <v>-3.2647267565649334E-2</v>
      </c>
      <c r="F1062" s="3">
        <f>'Raw data'!D1062</f>
        <v>46.64</v>
      </c>
      <c r="G1062" s="3">
        <f t="shared" si="66"/>
        <v>-2.5662959794695776E-3</v>
      </c>
      <c r="H1062" s="62">
        <f>'Raw data'!E1062</f>
        <v>1696.7019173255601</v>
      </c>
      <c r="I1062" s="67">
        <f t="shared" si="67"/>
        <v>-1.2203684627602598E-2</v>
      </c>
    </row>
    <row r="1063" spans="1:9" x14ac:dyDescent="0.3">
      <c r="A1063" s="101">
        <v>43992</v>
      </c>
      <c r="B1063" s="3">
        <f>'Raw data'!B1063</f>
        <v>58.672961999999998</v>
      </c>
      <c r="C1063" s="3">
        <f t="shared" si="64"/>
        <v>-3.5179760023975451E-2</v>
      </c>
      <c r="D1063" s="3">
        <f>'Raw data'!C1063</f>
        <v>53.74</v>
      </c>
      <c r="E1063" s="3">
        <f t="shared" si="65"/>
        <v>-1.4306676449009558E-2</v>
      </c>
      <c r="F1063" s="3">
        <f>'Raw data'!D1063</f>
        <v>46.1</v>
      </c>
      <c r="G1063" s="3">
        <f t="shared" si="66"/>
        <v>-1.1578044596912503E-2</v>
      </c>
      <c r="H1063" s="62">
        <f>'Raw data'!E1063</f>
        <v>1692.32158825171</v>
      </c>
      <c r="I1063" s="67">
        <f t="shared" si="67"/>
        <v>-2.5816727317398585E-3</v>
      </c>
    </row>
    <row r="1064" spans="1:9" x14ac:dyDescent="0.3">
      <c r="A1064" s="101">
        <v>43993</v>
      </c>
      <c r="B1064" s="3">
        <f>'Raw data'!B1064</f>
        <v>57.626044999999998</v>
      </c>
      <c r="C1064" s="3">
        <f t="shared" si="64"/>
        <v>-1.7843261432753312E-2</v>
      </c>
      <c r="D1064" s="3">
        <f>'Raw data'!C1064</f>
        <v>51.84</v>
      </c>
      <c r="E1064" s="3">
        <f t="shared" si="65"/>
        <v>-3.5355414960922933E-2</v>
      </c>
      <c r="F1064" s="3">
        <f>'Raw data'!D1064</f>
        <v>44.7</v>
      </c>
      <c r="G1064" s="3">
        <f t="shared" si="66"/>
        <v>-3.0368763557483698E-2</v>
      </c>
      <c r="H1064" s="62">
        <f>'Raw data'!E1064</f>
        <v>1609.0577015454501</v>
      </c>
      <c r="I1064" s="67">
        <f t="shared" si="67"/>
        <v>-4.9200983598086383E-2</v>
      </c>
    </row>
    <row r="1065" spans="1:9" x14ac:dyDescent="0.3">
      <c r="A1065" s="101">
        <v>43994</v>
      </c>
      <c r="B1065" s="3">
        <f>'Raw data'!B1065</f>
        <v>57.808117000000003</v>
      </c>
      <c r="C1065" s="3">
        <f t="shared" si="64"/>
        <v>3.1595435709670014E-3</v>
      </c>
      <c r="D1065" s="3">
        <f>'Raw data'!C1065</f>
        <v>51.58</v>
      </c>
      <c r="E1065" s="3">
        <f t="shared" si="65"/>
        <v>-5.0154320987655307E-3</v>
      </c>
      <c r="F1065" s="3">
        <f>'Raw data'!D1065</f>
        <v>44.34</v>
      </c>
      <c r="G1065" s="3">
        <f t="shared" si="66"/>
        <v>-8.0536912751677722E-3</v>
      </c>
      <c r="H1065" s="62">
        <f>'Raw data'!E1065</f>
        <v>1609.0724207205201</v>
      </c>
      <c r="I1065" s="67">
        <f t="shared" si="67"/>
        <v>9.1476987157612601E-6</v>
      </c>
    </row>
    <row r="1066" spans="1:9" x14ac:dyDescent="0.3">
      <c r="A1066" s="101">
        <v>43997</v>
      </c>
      <c r="B1066" s="3">
        <f>'Raw data'!B1066</f>
        <v>59.128146999999998</v>
      </c>
      <c r="C1066" s="3">
        <f t="shared" si="64"/>
        <v>2.2834682541207761E-2</v>
      </c>
      <c r="D1066" s="3">
        <f>'Raw data'!C1066</f>
        <v>52.34</v>
      </c>
      <c r="E1066" s="3">
        <f t="shared" si="65"/>
        <v>1.4734393175649577E-2</v>
      </c>
      <c r="F1066" s="3">
        <f>'Raw data'!D1066</f>
        <v>44.28</v>
      </c>
      <c r="G1066" s="3">
        <f t="shared" si="66"/>
        <v>-1.3531799729364518E-3</v>
      </c>
      <c r="H1066" s="62">
        <f>'Raw data'!E1066</f>
        <v>1616.1375073803099</v>
      </c>
      <c r="I1066" s="67">
        <f t="shared" si="67"/>
        <v>4.3907822723269138E-3</v>
      </c>
    </row>
    <row r="1067" spans="1:9" x14ac:dyDescent="0.3">
      <c r="A1067" s="101">
        <v>43998</v>
      </c>
      <c r="B1067" s="3">
        <f>'Raw data'!B1067</f>
        <v>58.035710000000002</v>
      </c>
      <c r="C1067" s="3">
        <f t="shared" si="64"/>
        <v>-1.8475752335008856E-2</v>
      </c>
      <c r="D1067" s="3">
        <f>'Raw data'!C1067</f>
        <v>52.16</v>
      </c>
      <c r="E1067" s="3">
        <f t="shared" si="65"/>
        <v>-3.439052350019236E-3</v>
      </c>
      <c r="F1067" s="3">
        <f>'Raw data'!D1067</f>
        <v>43.66</v>
      </c>
      <c r="G1067" s="3">
        <f t="shared" si="66"/>
        <v>-1.4001806684733616E-2</v>
      </c>
      <c r="H1067" s="62">
        <f>'Raw data'!E1067</f>
        <v>1671.8383345212501</v>
      </c>
      <c r="I1067" s="67">
        <f t="shared" si="67"/>
        <v>3.446540092447261E-2</v>
      </c>
    </row>
    <row r="1068" spans="1:9" x14ac:dyDescent="0.3">
      <c r="A1068" s="101">
        <v>43999</v>
      </c>
      <c r="B1068" s="3">
        <f>'Raw data'!B1068</f>
        <v>59.082630000000002</v>
      </c>
      <c r="C1068" s="3">
        <f t="shared" si="64"/>
        <v>1.8039238255205287E-2</v>
      </c>
      <c r="D1068" s="3">
        <f>'Raw data'!C1068</f>
        <v>52.54</v>
      </c>
      <c r="E1068" s="3">
        <f t="shared" si="65"/>
        <v>7.2852760736196818E-3</v>
      </c>
      <c r="F1068" s="3">
        <f>'Raw data'!D1068</f>
        <v>43.54</v>
      </c>
      <c r="G1068" s="3">
        <f t="shared" si="66"/>
        <v>-2.748511223087436E-3</v>
      </c>
      <c r="H1068" s="62">
        <f>'Raw data'!E1068</f>
        <v>1677.5335074715599</v>
      </c>
      <c r="I1068" s="67">
        <f t="shared" si="67"/>
        <v>3.4065332949436778E-3</v>
      </c>
    </row>
    <row r="1069" spans="1:9" x14ac:dyDescent="0.3">
      <c r="A1069" s="101">
        <v>44000</v>
      </c>
      <c r="B1069" s="3">
        <f>'Raw data'!B1069</f>
        <v>62.721702999999998</v>
      </c>
      <c r="C1069" s="3">
        <f t="shared" si="64"/>
        <v>6.1592941952651671E-2</v>
      </c>
      <c r="D1069" s="3">
        <f>'Raw data'!C1069</f>
        <v>53</v>
      </c>
      <c r="E1069" s="3">
        <f t="shared" si="65"/>
        <v>8.7552341073468005E-3</v>
      </c>
      <c r="F1069" s="3">
        <f>'Raw data'!D1069</f>
        <v>43.02</v>
      </c>
      <c r="G1069" s="3">
        <f t="shared" si="66"/>
        <v>-1.1943040881947543E-2</v>
      </c>
      <c r="H1069" s="62">
        <f>'Raw data'!E1069</f>
        <v>1667.9255994341099</v>
      </c>
      <c r="I1069" s="67">
        <f t="shared" si="67"/>
        <v>-5.7274015658449525E-3</v>
      </c>
    </row>
    <row r="1070" spans="1:9" x14ac:dyDescent="0.3">
      <c r="A1070" s="101">
        <v>44004</v>
      </c>
      <c r="B1070" s="3">
        <f>'Raw data'!B1070</f>
        <v>62.016753999999999</v>
      </c>
      <c r="C1070" s="3">
        <f t="shared" si="64"/>
        <v>-1.1239315361064083E-2</v>
      </c>
      <c r="D1070" s="3">
        <f>'Raw data'!C1070</f>
        <v>54.22</v>
      </c>
      <c r="E1070" s="3">
        <f t="shared" si="65"/>
        <v>2.3018867924528279E-2</v>
      </c>
      <c r="F1070" s="3">
        <f>'Raw data'!D1070</f>
        <v>41.88</v>
      </c>
      <c r="G1070" s="3">
        <f t="shared" si="66"/>
        <v>-2.6499302649930275E-2</v>
      </c>
      <c r="H1070" s="62">
        <f>'Raw data'!E1070</f>
        <v>1657.7088931932899</v>
      </c>
      <c r="I1070" s="67">
        <f t="shared" si="67"/>
        <v>-6.1253968667944973E-3</v>
      </c>
    </row>
    <row r="1071" spans="1:9" x14ac:dyDescent="0.3">
      <c r="A1071" s="101">
        <v>44005</v>
      </c>
      <c r="B1071" s="3">
        <f>'Raw data'!B1071</f>
        <v>62.874130000000001</v>
      </c>
      <c r="C1071" s="3">
        <f t="shared" si="64"/>
        <v>1.3824909314021855E-2</v>
      </c>
      <c r="D1071" s="3">
        <f>'Raw data'!C1071</f>
        <v>55.78</v>
      </c>
      <c r="E1071" s="3">
        <f t="shared" si="65"/>
        <v>2.877167097012177E-2</v>
      </c>
      <c r="F1071" s="3">
        <f>'Raw data'!D1071</f>
        <v>41.36</v>
      </c>
      <c r="G1071" s="3">
        <f t="shared" si="66"/>
        <v>-1.2416427889207333E-2</v>
      </c>
      <c r="H1071" s="62">
        <f>'Raw data'!E1071</f>
        <v>1683.3635258613101</v>
      </c>
      <c r="I1071" s="67">
        <f t="shared" si="67"/>
        <v>1.5475957674692203E-2</v>
      </c>
    </row>
    <row r="1072" spans="1:9" x14ac:dyDescent="0.3">
      <c r="A1072" s="101">
        <v>44006</v>
      </c>
      <c r="B1072" s="3">
        <f>'Raw data'!B1072</f>
        <v>64.303084999999996</v>
      </c>
      <c r="C1072" s="3">
        <f t="shared" si="64"/>
        <v>2.2727232965291048E-2</v>
      </c>
      <c r="D1072" s="3">
        <f>'Raw data'!C1072</f>
        <v>55.3</v>
      </c>
      <c r="E1072" s="3">
        <f t="shared" si="65"/>
        <v>-8.6052348512012187E-3</v>
      </c>
      <c r="F1072" s="3">
        <f>'Raw data'!D1072</f>
        <v>41.46</v>
      </c>
      <c r="G1072" s="3">
        <f t="shared" si="66"/>
        <v>2.4177949709864948E-3</v>
      </c>
      <c r="H1072" s="62">
        <f>'Raw data'!E1072</f>
        <v>1642.9090047433201</v>
      </c>
      <c r="I1072" s="67">
        <f t="shared" si="67"/>
        <v>-2.4031957742039724E-2</v>
      </c>
    </row>
    <row r="1073" spans="1:9" x14ac:dyDescent="0.3">
      <c r="A1073" s="101">
        <v>44007</v>
      </c>
      <c r="B1073" s="3">
        <f>'Raw data'!B1073</f>
        <v>60.873592000000002</v>
      </c>
      <c r="C1073" s="3">
        <f t="shared" si="64"/>
        <v>-5.3333257650079992E-2</v>
      </c>
      <c r="D1073" s="3">
        <f>'Raw data'!C1073</f>
        <v>53.92</v>
      </c>
      <c r="E1073" s="3">
        <f t="shared" si="65"/>
        <v>-2.4954792043399558E-2</v>
      </c>
      <c r="F1073" s="3">
        <f>'Raw data'!D1073</f>
        <v>40.020000000000003</v>
      </c>
      <c r="G1073" s="3">
        <f t="shared" si="66"/>
        <v>-3.4732272069464491E-2</v>
      </c>
      <c r="H1073" s="62">
        <f>'Raw data'!E1073</f>
        <v>1660.95750965754</v>
      </c>
      <c r="I1073" s="67">
        <f t="shared" si="67"/>
        <v>1.0985699671808456E-2</v>
      </c>
    </row>
    <row r="1074" spans="1:9" x14ac:dyDescent="0.3">
      <c r="A1074" s="101">
        <v>44008</v>
      </c>
      <c r="B1074" s="3">
        <f>'Raw data'!B1074</f>
        <v>62.493073000000003</v>
      </c>
      <c r="C1074" s="3">
        <f t="shared" si="64"/>
        <v>2.6603999317142323E-2</v>
      </c>
      <c r="D1074" s="3">
        <f>'Raw data'!C1074</f>
        <v>56.36</v>
      </c>
      <c r="E1074" s="3">
        <f t="shared" si="65"/>
        <v>4.5252225519287793E-2</v>
      </c>
      <c r="F1074" s="3">
        <f>'Raw data'!D1074</f>
        <v>41</v>
      </c>
      <c r="G1074" s="3">
        <f t="shared" si="66"/>
        <v>2.4487756121938951E-2</v>
      </c>
      <c r="H1074" s="62">
        <f>'Raw data'!E1074</f>
        <v>1657.6635088193</v>
      </c>
      <c r="I1074" s="67">
        <f t="shared" si="67"/>
        <v>-1.9831939222329327E-3</v>
      </c>
    </row>
    <row r="1075" spans="1:9" x14ac:dyDescent="0.3">
      <c r="A1075" s="101">
        <v>44011</v>
      </c>
      <c r="B1075" s="3">
        <f>'Raw data'!B1075</f>
        <v>62.207287000000001</v>
      </c>
      <c r="C1075" s="3">
        <f t="shared" si="64"/>
        <v>-4.5730828439177829E-3</v>
      </c>
      <c r="D1075" s="3">
        <f>'Raw data'!C1075</f>
        <v>56.86</v>
      </c>
      <c r="E1075" s="3">
        <f t="shared" si="65"/>
        <v>8.8715400993612491E-3</v>
      </c>
      <c r="F1075" s="3">
        <f>'Raw data'!D1075</f>
        <v>41.42</v>
      </c>
      <c r="G1075" s="3">
        <f t="shared" si="66"/>
        <v>1.0243902439024432E-2</v>
      </c>
      <c r="H1075" s="62">
        <f>'Raw data'!E1075</f>
        <v>1671.52820265848</v>
      </c>
      <c r="I1075" s="67">
        <f t="shared" si="67"/>
        <v>8.3639977386336002E-3</v>
      </c>
    </row>
    <row r="1076" spans="1:9" x14ac:dyDescent="0.3">
      <c r="A1076" s="101">
        <v>44012</v>
      </c>
      <c r="B1076" s="3">
        <f>'Raw data'!B1076</f>
        <v>61.730964999999998</v>
      </c>
      <c r="C1076" s="3">
        <f t="shared" si="64"/>
        <v>-7.6570129155448174E-3</v>
      </c>
      <c r="D1076" s="3">
        <f>'Raw data'!C1076</f>
        <v>55.72</v>
      </c>
      <c r="E1076" s="3">
        <f t="shared" si="65"/>
        <v>-2.0049243756595156E-2</v>
      </c>
      <c r="F1076" s="3">
        <f>'Raw data'!D1076</f>
        <v>41.66</v>
      </c>
      <c r="G1076" s="3">
        <f t="shared" si="66"/>
        <v>5.7943022694349321E-3</v>
      </c>
      <c r="H1076" s="62">
        <f>'Raw data'!E1076</f>
        <v>1664.3803017446201</v>
      </c>
      <c r="I1076" s="67">
        <f t="shared" si="67"/>
        <v>-4.2762670127202244E-3</v>
      </c>
    </row>
    <row r="1077" spans="1:9" x14ac:dyDescent="0.3">
      <c r="A1077" s="101">
        <v>44013</v>
      </c>
      <c r="B1077" s="3">
        <f>'Raw data'!B1077</f>
        <v>61.159377999999997</v>
      </c>
      <c r="C1077" s="3">
        <f t="shared" si="64"/>
        <v>-9.2593239065678137E-3</v>
      </c>
      <c r="D1077" s="3">
        <f>'Raw data'!C1077</f>
        <v>57.44</v>
      </c>
      <c r="E1077" s="3">
        <f t="shared" si="65"/>
        <v>3.0868628858578589E-2</v>
      </c>
      <c r="F1077" s="3">
        <f>'Raw data'!D1077</f>
        <v>41.36</v>
      </c>
      <c r="G1077" s="3">
        <f t="shared" si="66"/>
        <v>-7.2011521843494287E-3</v>
      </c>
      <c r="H1077" s="62">
        <f>'Raw data'!E1077</f>
        <v>1675.0372206930199</v>
      </c>
      <c r="I1077" s="67">
        <f t="shared" si="67"/>
        <v>6.4029350366795051E-3</v>
      </c>
    </row>
    <row r="1078" spans="1:9" x14ac:dyDescent="0.3">
      <c r="A1078" s="101">
        <v>44014</v>
      </c>
      <c r="B1078" s="3">
        <f>'Raw data'!B1078</f>
        <v>63.064655000000002</v>
      </c>
      <c r="C1078" s="3">
        <f t="shared" si="64"/>
        <v>3.1152654953423582E-2</v>
      </c>
      <c r="D1078" s="3">
        <f>'Raw data'!C1078</f>
        <v>57.52</v>
      </c>
      <c r="E1078" s="3">
        <f t="shared" si="65"/>
        <v>1.392757660167225E-3</v>
      </c>
      <c r="F1078" s="3">
        <f>'Raw data'!D1078</f>
        <v>44.9</v>
      </c>
      <c r="G1078" s="3">
        <f t="shared" si="66"/>
        <v>8.5589941972920677E-2</v>
      </c>
      <c r="H1078" s="62">
        <f>'Raw data'!E1078</f>
        <v>1703.8235156072201</v>
      </c>
      <c r="I1078" s="67">
        <f t="shared" si="67"/>
        <v>1.7185465826419267E-2</v>
      </c>
    </row>
    <row r="1079" spans="1:9" x14ac:dyDescent="0.3">
      <c r="A1079" s="101">
        <v>44015</v>
      </c>
      <c r="B1079" s="3">
        <f>'Raw data'!B1079</f>
        <v>63.540973999999999</v>
      </c>
      <c r="C1079" s="3">
        <f t="shared" si="64"/>
        <v>7.5528677672144027E-3</v>
      </c>
      <c r="D1079" s="3">
        <f>'Raw data'!C1079</f>
        <v>58.02</v>
      </c>
      <c r="E1079" s="3">
        <f t="shared" si="65"/>
        <v>8.6926286509040329E-3</v>
      </c>
      <c r="F1079" s="3">
        <f>'Raw data'!D1079</f>
        <v>44.66</v>
      </c>
      <c r="G1079" s="3">
        <f t="shared" si="66"/>
        <v>-5.3452115812918036E-3</v>
      </c>
      <c r="H1079" s="62">
        <f>'Raw data'!E1079</f>
        <v>1695.25594455394</v>
      </c>
      <c r="I1079" s="67">
        <f t="shared" si="67"/>
        <v>-5.0284380834048374E-3</v>
      </c>
    </row>
    <row r="1080" spans="1:9" x14ac:dyDescent="0.3">
      <c r="A1080" s="101">
        <v>44018</v>
      </c>
      <c r="B1080" s="3">
        <f>'Raw data'!B1080</f>
        <v>63.922029999999999</v>
      </c>
      <c r="C1080" s="3">
        <f t="shared" si="64"/>
        <v>5.9970122585782356E-3</v>
      </c>
      <c r="D1080" s="3">
        <f>'Raw data'!C1080</f>
        <v>57.98</v>
      </c>
      <c r="E1080" s="3">
        <f t="shared" si="65"/>
        <v>-6.89417442261397E-4</v>
      </c>
      <c r="F1080" s="3">
        <f>'Raw data'!D1080</f>
        <v>44.2</v>
      </c>
      <c r="G1080" s="3">
        <f t="shared" si="66"/>
        <v>-1.0300044782803264E-2</v>
      </c>
      <c r="H1080" s="62">
        <f>'Raw data'!E1080</f>
        <v>1730.8833462017201</v>
      </c>
      <c r="I1080" s="67">
        <f t="shared" si="67"/>
        <v>2.1015942614585215E-2</v>
      </c>
    </row>
    <row r="1081" spans="1:9" x14ac:dyDescent="0.3">
      <c r="A1081" s="101">
        <v>44019</v>
      </c>
      <c r="B1081" s="3">
        <f>'Raw data'!B1081</f>
        <v>64.588880000000003</v>
      </c>
      <c r="C1081" s="3">
        <f t="shared" si="64"/>
        <v>1.0432240653183319E-2</v>
      </c>
      <c r="D1081" s="3">
        <f>'Raw data'!C1081</f>
        <v>58.06</v>
      </c>
      <c r="E1081" s="3">
        <f t="shared" si="65"/>
        <v>1.379786133149455E-3</v>
      </c>
      <c r="F1081" s="3">
        <f>'Raw data'!D1081</f>
        <v>46</v>
      </c>
      <c r="G1081" s="3">
        <f t="shared" si="66"/>
        <v>4.072398190045242E-2</v>
      </c>
      <c r="H1081" s="62">
        <f>'Raw data'!E1081</f>
        <v>1720.4544396307599</v>
      </c>
      <c r="I1081" s="67">
        <f t="shared" si="67"/>
        <v>-6.0251932019829936E-3</v>
      </c>
    </row>
    <row r="1082" spans="1:9" x14ac:dyDescent="0.3">
      <c r="A1082" s="101">
        <v>44020</v>
      </c>
      <c r="B1082" s="3">
        <f>'Raw data'!B1082</f>
        <v>64.303084999999996</v>
      </c>
      <c r="C1082" s="3">
        <f t="shared" si="64"/>
        <v>-4.4248328814496755E-3</v>
      </c>
      <c r="D1082" s="3">
        <f>'Raw data'!C1082</f>
        <v>60.52</v>
      </c>
      <c r="E1082" s="3">
        <f t="shared" si="65"/>
        <v>4.2369962108163982E-2</v>
      </c>
      <c r="F1082" s="3">
        <f>'Raw data'!D1082</f>
        <v>45.34</v>
      </c>
      <c r="G1082" s="3">
        <f t="shared" si="66"/>
        <v>-1.4347826086956448E-2</v>
      </c>
      <c r="H1082" s="62">
        <f>'Raw data'!E1082</f>
        <v>1712.5314397879999</v>
      </c>
      <c r="I1082" s="67">
        <f t="shared" si="67"/>
        <v>-4.6051785274013888E-3</v>
      </c>
    </row>
    <row r="1083" spans="1:9" x14ac:dyDescent="0.3">
      <c r="A1083" s="101">
        <v>44021</v>
      </c>
      <c r="B1083" s="3">
        <f>'Raw data'!B1083</f>
        <v>65.255719999999997</v>
      </c>
      <c r="C1083" s="3">
        <f t="shared" si="64"/>
        <v>1.481476355294619E-2</v>
      </c>
      <c r="D1083" s="3">
        <f>'Raw data'!C1083</f>
        <v>59.5</v>
      </c>
      <c r="E1083" s="3">
        <f t="shared" si="65"/>
        <v>-1.6853932584269714E-2</v>
      </c>
      <c r="F1083" s="3">
        <f>'Raw data'!D1083</f>
        <v>44.3</v>
      </c>
      <c r="G1083" s="3">
        <f t="shared" si="66"/>
        <v>-2.2937803264225985E-2</v>
      </c>
      <c r="H1083" s="62">
        <f>'Raw data'!E1083</f>
        <v>1697.8418850258199</v>
      </c>
      <c r="I1083" s="67">
        <f t="shared" si="67"/>
        <v>-8.57768471917718E-3</v>
      </c>
    </row>
    <row r="1084" spans="1:9" x14ac:dyDescent="0.3">
      <c r="A1084" s="101">
        <v>44022</v>
      </c>
      <c r="B1084" s="3">
        <f>'Raw data'!B1084</f>
        <v>69.923649999999995</v>
      </c>
      <c r="C1084" s="3">
        <f t="shared" si="64"/>
        <v>7.1532886312494881E-2</v>
      </c>
      <c r="D1084" s="3">
        <f>'Raw data'!C1084</f>
        <v>59.78</v>
      </c>
      <c r="E1084" s="3">
        <f t="shared" si="65"/>
        <v>4.705882352941196E-3</v>
      </c>
      <c r="F1084" s="3">
        <f>'Raw data'!D1084</f>
        <v>43.62</v>
      </c>
      <c r="G1084" s="3">
        <f t="shared" si="66"/>
        <v>-1.5349887133182839E-2</v>
      </c>
      <c r="H1084" s="62">
        <f>'Raw data'!E1084</f>
        <v>1711.6218431340701</v>
      </c>
      <c r="I1084" s="67">
        <f t="shared" si="67"/>
        <v>8.1161610099167898E-3</v>
      </c>
    </row>
    <row r="1085" spans="1:9" x14ac:dyDescent="0.3">
      <c r="A1085" s="101">
        <v>44025</v>
      </c>
      <c r="B1085" s="3">
        <f>'Raw data'!B1085</f>
        <v>70.685760000000002</v>
      </c>
      <c r="C1085" s="3">
        <f t="shared" si="64"/>
        <v>1.0899173598632322E-2</v>
      </c>
      <c r="D1085" s="3">
        <f>'Raw data'!C1085</f>
        <v>59.72</v>
      </c>
      <c r="E1085" s="3">
        <f t="shared" si="65"/>
        <v>-1.0036801605888637E-3</v>
      </c>
      <c r="F1085" s="3">
        <f>'Raw data'!D1085</f>
        <v>43.48</v>
      </c>
      <c r="G1085" s="3">
        <f t="shared" si="66"/>
        <v>-3.2095369096744744E-3</v>
      </c>
      <c r="H1085" s="62">
        <f>'Raw data'!E1085</f>
        <v>1742.7301927508199</v>
      </c>
      <c r="I1085" s="67">
        <f t="shared" si="67"/>
        <v>1.8174779517763567E-2</v>
      </c>
    </row>
    <row r="1086" spans="1:9" x14ac:dyDescent="0.3">
      <c r="A1086" s="101">
        <v>44026</v>
      </c>
      <c r="B1086" s="3">
        <f>'Raw data'!B1086</f>
        <v>71.162080000000003</v>
      </c>
      <c r="C1086" s="3">
        <f t="shared" si="64"/>
        <v>6.7385566767620688E-3</v>
      </c>
      <c r="D1086" s="3">
        <f>'Raw data'!C1086</f>
        <v>59.94</v>
      </c>
      <c r="E1086" s="3">
        <f t="shared" si="65"/>
        <v>3.6838580040187354E-3</v>
      </c>
      <c r="F1086" s="3">
        <f>'Raw data'!D1086</f>
        <v>43.54</v>
      </c>
      <c r="G1086" s="3">
        <f t="shared" si="66"/>
        <v>1.379944802207964E-3</v>
      </c>
      <c r="H1086" s="62">
        <f>'Raw data'!E1086</f>
        <v>1738.5974367507299</v>
      </c>
      <c r="I1086" s="67">
        <f t="shared" si="67"/>
        <v>-2.3714261778908217E-3</v>
      </c>
    </row>
    <row r="1087" spans="1:9" x14ac:dyDescent="0.3">
      <c r="A1087" s="101">
        <v>44027</v>
      </c>
      <c r="B1087" s="3">
        <f>'Raw data'!B1087</f>
        <v>70.971559999999997</v>
      </c>
      <c r="C1087" s="3">
        <f t="shared" si="64"/>
        <v>-2.6772685677541532E-3</v>
      </c>
      <c r="D1087" s="3">
        <f>'Raw data'!C1087</f>
        <v>59</v>
      </c>
      <c r="E1087" s="3">
        <f t="shared" si="65"/>
        <v>-1.5682349015682311E-2</v>
      </c>
      <c r="F1087" s="3">
        <f>'Raw data'!D1087</f>
        <v>44.92</v>
      </c>
      <c r="G1087" s="3">
        <f t="shared" si="66"/>
        <v>3.1694993109784166E-2</v>
      </c>
      <c r="H1087" s="62">
        <f>'Raw data'!E1087</f>
        <v>1767.84600576347</v>
      </c>
      <c r="I1087" s="67">
        <f t="shared" si="67"/>
        <v>1.6823083017655199E-2</v>
      </c>
    </row>
    <row r="1088" spans="1:9" x14ac:dyDescent="0.3">
      <c r="A1088" s="101">
        <v>44028</v>
      </c>
      <c r="B1088" s="3">
        <f>'Raw data'!B1088</f>
        <v>70.590500000000006</v>
      </c>
      <c r="C1088" s="3">
        <f t="shared" si="64"/>
        <v>-5.3691929556006785E-3</v>
      </c>
      <c r="D1088" s="3">
        <f>'Raw data'!C1088</f>
        <v>60.04</v>
      </c>
      <c r="E1088" s="3">
        <f t="shared" si="65"/>
        <v>1.7627118644067782E-2</v>
      </c>
      <c r="F1088" s="3">
        <f>'Raw data'!D1088</f>
        <v>45.06</v>
      </c>
      <c r="G1088" s="3">
        <f t="shared" si="66"/>
        <v>3.1166518254675101E-3</v>
      </c>
      <c r="H1088" s="62">
        <f>'Raw data'!E1088</f>
        <v>1754.5454321704999</v>
      </c>
      <c r="I1088" s="67">
        <f t="shared" si="67"/>
        <v>-7.523604176838933E-3</v>
      </c>
    </row>
    <row r="1089" spans="1:9" x14ac:dyDescent="0.3">
      <c r="A1089" s="101">
        <v>44029</v>
      </c>
      <c r="B1089" s="3">
        <f>'Raw data'!B1089</f>
        <v>71.352615</v>
      </c>
      <c r="C1089" s="3">
        <f t="shared" si="64"/>
        <v>1.0796282785927204E-2</v>
      </c>
      <c r="D1089" s="3">
        <f>'Raw data'!C1089</f>
        <v>59.56</v>
      </c>
      <c r="E1089" s="3">
        <f t="shared" si="65"/>
        <v>-7.9946702198533792E-3</v>
      </c>
      <c r="F1089" s="3">
        <f>'Raw data'!D1089</f>
        <v>45.66</v>
      </c>
      <c r="G1089" s="3">
        <f t="shared" si="66"/>
        <v>1.3315579227696278E-2</v>
      </c>
      <c r="H1089" s="62">
        <f>'Raw data'!E1089</f>
        <v>1770.1504092195801</v>
      </c>
      <c r="I1089" s="67">
        <f t="shared" si="67"/>
        <v>8.8940284833637362E-3</v>
      </c>
    </row>
    <row r="1090" spans="1:9" x14ac:dyDescent="0.3">
      <c r="A1090" s="101">
        <v>44032</v>
      </c>
      <c r="B1090" s="3">
        <f>'Raw data'!B1090</f>
        <v>72.305250000000001</v>
      </c>
      <c r="C1090" s="3">
        <f t="shared" si="64"/>
        <v>1.3351087412843955E-2</v>
      </c>
      <c r="D1090" s="3">
        <f>'Raw data'!C1090</f>
        <v>60.14</v>
      </c>
      <c r="E1090" s="3">
        <f t="shared" si="65"/>
        <v>9.7380792478172981E-3</v>
      </c>
      <c r="F1090" s="3">
        <f>'Raw data'!D1090</f>
        <v>45.3</v>
      </c>
      <c r="G1090" s="3">
        <f t="shared" si="66"/>
        <v>-7.8843626806833003E-3</v>
      </c>
      <c r="H1090" s="62">
        <f>'Raw data'!E1090</f>
        <v>1784.5358120328999</v>
      </c>
      <c r="I1090" s="67">
        <f t="shared" si="67"/>
        <v>8.1266556437212846E-3</v>
      </c>
    </row>
    <row r="1091" spans="1:9" x14ac:dyDescent="0.3">
      <c r="A1091" s="101">
        <v>44033</v>
      </c>
      <c r="B1091" s="3">
        <f>'Raw data'!B1091</f>
        <v>65.065200000000004</v>
      </c>
      <c r="C1091" s="3">
        <f t="shared" si="64"/>
        <v>-0.10013173317290233</v>
      </c>
      <c r="D1091" s="3">
        <f>'Raw data'!C1091</f>
        <v>59.42</v>
      </c>
      <c r="E1091" s="3">
        <f t="shared" si="65"/>
        <v>-1.1972065181243746E-2</v>
      </c>
      <c r="F1091" s="3">
        <f>'Raw data'!D1091</f>
        <v>43.68</v>
      </c>
      <c r="G1091" s="3">
        <f t="shared" si="66"/>
        <v>-3.5761589403973455E-2</v>
      </c>
      <c r="H1091" s="62">
        <f>'Raw data'!E1091</f>
        <v>1775.3873165745799</v>
      </c>
      <c r="I1091" s="67">
        <f t="shared" si="67"/>
        <v>-5.1265406928977467E-3</v>
      </c>
    </row>
    <row r="1092" spans="1:9" x14ac:dyDescent="0.3">
      <c r="A1092" s="101">
        <v>44034</v>
      </c>
      <c r="B1092" s="3">
        <f>'Raw data'!B1092</f>
        <v>67.827839999999995</v>
      </c>
      <c r="C1092" s="3">
        <f t="shared" ref="C1092:C1155" si="68">(B1092-B1091)/B1091</f>
        <v>4.2459563637704797E-2</v>
      </c>
      <c r="D1092" s="3">
        <f>'Raw data'!C1092</f>
        <v>60.06</v>
      </c>
      <c r="E1092" s="3">
        <f t="shared" ref="E1092:E1155" si="69">(D1092-D1091)/D1091</f>
        <v>1.0770784247728047E-2</v>
      </c>
      <c r="F1092" s="3">
        <f>'Raw data'!D1092</f>
        <v>43.7</v>
      </c>
      <c r="G1092" s="3">
        <f t="shared" ref="G1092:G1155" si="70">(F1092-F1091)/F1091</f>
        <v>4.5787545787552943E-4</v>
      </c>
      <c r="H1092" s="62">
        <f>'Raw data'!E1092</f>
        <v>1779.8451391743699</v>
      </c>
      <c r="I1092" s="67">
        <f t="shared" ref="I1092:I1155" si="71">(H1092-H1091)/H1091</f>
        <v>2.5109014569231567E-3</v>
      </c>
    </row>
    <row r="1093" spans="1:9" x14ac:dyDescent="0.3">
      <c r="A1093" s="101">
        <v>44035</v>
      </c>
      <c r="B1093" s="3">
        <f>'Raw data'!B1093</f>
        <v>65.922569999999993</v>
      </c>
      <c r="C1093" s="3">
        <f t="shared" si="68"/>
        <v>-2.8089793217652245E-2</v>
      </c>
      <c r="D1093" s="3">
        <f>'Raw data'!C1093</f>
        <v>60.24</v>
      </c>
      <c r="E1093" s="3">
        <f t="shared" si="69"/>
        <v>2.9970029970029922E-3</v>
      </c>
      <c r="F1093" s="3">
        <f>'Raw data'!D1093</f>
        <v>42.46</v>
      </c>
      <c r="G1093" s="3">
        <f t="shared" si="70"/>
        <v>-2.8375286041189975E-2</v>
      </c>
      <c r="H1093" s="62">
        <f>'Raw data'!E1093</f>
        <v>1781.09877623578</v>
      </c>
      <c r="I1093" s="67">
        <f t="shared" si="71"/>
        <v>7.0435176286828632E-4</v>
      </c>
    </row>
    <row r="1094" spans="1:9" x14ac:dyDescent="0.3">
      <c r="A1094" s="101">
        <v>44036</v>
      </c>
      <c r="B1094" s="3">
        <f>'Raw data'!B1094</f>
        <v>64.493613999999994</v>
      </c>
      <c r="C1094" s="3">
        <f t="shared" si="68"/>
        <v>-2.1676278700906222E-2</v>
      </c>
      <c r="D1094" s="3">
        <f>'Raw data'!C1094</f>
        <v>58.14</v>
      </c>
      <c r="E1094" s="3">
        <f t="shared" si="69"/>
        <v>-3.4860557768924327E-2</v>
      </c>
      <c r="F1094" s="3">
        <f>'Raw data'!D1094</f>
        <v>41.12</v>
      </c>
      <c r="G1094" s="3">
        <f t="shared" si="70"/>
        <v>-3.1559114460668947E-2</v>
      </c>
      <c r="H1094" s="62">
        <f>'Raw data'!E1094</f>
        <v>1750.2418147186099</v>
      </c>
      <c r="I1094" s="67">
        <f t="shared" si="71"/>
        <v>-1.732467728846792E-2</v>
      </c>
    </row>
    <row r="1095" spans="1:9" x14ac:dyDescent="0.3">
      <c r="A1095" s="101">
        <v>44039</v>
      </c>
      <c r="B1095" s="3">
        <f>'Raw data'!B1095</f>
        <v>64.874669999999995</v>
      </c>
      <c r="C1095" s="3">
        <f t="shared" si="68"/>
        <v>5.9084299416063265E-3</v>
      </c>
      <c r="D1095" s="3">
        <f>'Raw data'!C1095</f>
        <v>63.26</v>
      </c>
      <c r="E1095" s="3">
        <f t="shared" si="69"/>
        <v>8.8063295493636007E-2</v>
      </c>
      <c r="F1095" s="3">
        <f>'Raw data'!D1095</f>
        <v>40.94</v>
      </c>
      <c r="G1095" s="3">
        <f t="shared" si="70"/>
        <v>-4.3774319066147791E-3</v>
      </c>
      <c r="H1095" s="62">
        <f>'Raw data'!E1095</f>
        <v>1760.3112480723701</v>
      </c>
      <c r="I1095" s="67">
        <f t="shared" si="71"/>
        <v>5.7531669447510123E-3</v>
      </c>
    </row>
    <row r="1096" spans="1:9" x14ac:dyDescent="0.3">
      <c r="A1096" s="101">
        <v>44040</v>
      </c>
      <c r="B1096" s="3">
        <f>'Raw data'!B1096</f>
        <v>63.445712999999998</v>
      </c>
      <c r="C1096" s="3">
        <f t="shared" si="68"/>
        <v>-2.2026424180654747E-2</v>
      </c>
      <c r="D1096" s="3">
        <f>'Raw data'!C1096</f>
        <v>64</v>
      </c>
      <c r="E1096" s="3">
        <f t="shared" si="69"/>
        <v>1.169775529560547E-2</v>
      </c>
      <c r="F1096" s="3">
        <f>'Raw data'!D1096</f>
        <v>40.28</v>
      </c>
      <c r="G1096" s="3">
        <f t="shared" si="70"/>
        <v>-1.6121152906692637E-2</v>
      </c>
      <c r="H1096" s="62">
        <f>'Raw data'!E1096</f>
        <v>1754.2504487418</v>
      </c>
      <c r="I1096" s="67">
        <f t="shared" si="71"/>
        <v>-3.4430270994444401E-3</v>
      </c>
    </row>
    <row r="1097" spans="1:9" x14ac:dyDescent="0.3">
      <c r="A1097" s="101">
        <v>44041</v>
      </c>
      <c r="B1097" s="3">
        <f>'Raw data'!B1097</f>
        <v>63.445712999999998</v>
      </c>
      <c r="C1097" s="3">
        <f t="shared" si="68"/>
        <v>0</v>
      </c>
      <c r="D1097" s="3">
        <f>'Raw data'!C1097</f>
        <v>64.900000000000006</v>
      </c>
      <c r="E1097" s="3">
        <f t="shared" si="69"/>
        <v>1.4062500000000089E-2</v>
      </c>
      <c r="F1097" s="3">
        <f>'Raw data'!D1097</f>
        <v>40.340000000000003</v>
      </c>
      <c r="G1097" s="3">
        <f t="shared" si="70"/>
        <v>1.4895729890765212E-3</v>
      </c>
      <c r="H1097" s="62">
        <f>'Raw data'!E1097</f>
        <v>1760.58490512208</v>
      </c>
      <c r="I1097" s="67">
        <f t="shared" si="71"/>
        <v>3.6109190593756296E-3</v>
      </c>
    </row>
    <row r="1098" spans="1:9" x14ac:dyDescent="0.3">
      <c r="A1098" s="101">
        <v>44042</v>
      </c>
      <c r="B1098" s="3">
        <f>'Raw data'!B1098</f>
        <v>63.255187999999997</v>
      </c>
      <c r="C1098" s="3">
        <f t="shared" si="68"/>
        <v>-3.0029609723197679E-3</v>
      </c>
      <c r="D1098" s="3">
        <f>'Raw data'!C1098</f>
        <v>63</v>
      </c>
      <c r="E1098" s="3">
        <f t="shared" si="69"/>
        <v>-2.9275808936825971E-2</v>
      </c>
      <c r="F1098" s="3">
        <f>'Raw data'!D1098</f>
        <v>39.56</v>
      </c>
      <c r="G1098" s="3">
        <f t="shared" si="70"/>
        <v>-1.9335647000495813E-2</v>
      </c>
      <c r="H1098" s="62">
        <f>'Raw data'!E1098</f>
        <v>1720.28094925289</v>
      </c>
      <c r="I1098" s="67">
        <f t="shared" si="71"/>
        <v>-2.2892367049117335E-2</v>
      </c>
    </row>
    <row r="1099" spans="1:9" x14ac:dyDescent="0.3">
      <c r="A1099" s="101">
        <v>44043</v>
      </c>
      <c r="B1099" s="3">
        <f>'Raw data'!B1099</f>
        <v>62.683605</v>
      </c>
      <c r="C1099" s="3">
        <f t="shared" si="68"/>
        <v>-9.0361441973739274E-3</v>
      </c>
      <c r="D1099" s="3">
        <f>'Raw data'!C1099</f>
        <v>61.2</v>
      </c>
      <c r="E1099" s="3">
        <f t="shared" si="69"/>
        <v>-2.8571428571428525E-2</v>
      </c>
      <c r="F1099" s="3">
        <f>'Raw data'!D1099</f>
        <v>40.479999999999997</v>
      </c>
      <c r="G1099" s="3">
        <f t="shared" si="70"/>
        <v>2.3255813953488233E-2</v>
      </c>
      <c r="H1099" s="62">
        <f>'Raw data'!E1099</f>
        <v>1707.35141508833</v>
      </c>
      <c r="I1099" s="67">
        <f t="shared" si="71"/>
        <v>-7.5159433522618609E-3</v>
      </c>
    </row>
    <row r="1100" spans="1:9" x14ac:dyDescent="0.3">
      <c r="A1100" s="101">
        <v>44046</v>
      </c>
      <c r="B1100" s="3">
        <f>'Raw data'!B1100</f>
        <v>63.922029999999999</v>
      </c>
      <c r="C1100" s="3">
        <f t="shared" si="68"/>
        <v>1.9756760958467519E-2</v>
      </c>
      <c r="D1100" s="3">
        <f>'Raw data'!C1100</f>
        <v>61.7</v>
      </c>
      <c r="E1100" s="3">
        <f t="shared" si="69"/>
        <v>8.1699346405228763E-3</v>
      </c>
      <c r="F1100" s="3">
        <f>'Raw data'!D1100</f>
        <v>41.56</v>
      </c>
      <c r="G1100" s="3">
        <f t="shared" si="70"/>
        <v>2.6679841897233336E-2</v>
      </c>
      <c r="H1100" s="62">
        <f>'Raw data'!E1100</f>
        <v>1746.3210364433201</v>
      </c>
      <c r="I1100" s="67">
        <f t="shared" si="71"/>
        <v>2.2824604829799477E-2</v>
      </c>
    </row>
    <row r="1101" spans="1:9" x14ac:dyDescent="0.3">
      <c r="A1101" s="101">
        <v>44047</v>
      </c>
      <c r="B1101" s="3">
        <f>'Raw data'!B1101</f>
        <v>63.445712999999998</v>
      </c>
      <c r="C1101" s="3">
        <f t="shared" si="68"/>
        <v>-7.4515311857273883E-3</v>
      </c>
      <c r="D1101" s="3">
        <f>'Raw data'!C1101</f>
        <v>62.52</v>
      </c>
      <c r="E1101" s="3">
        <f t="shared" si="69"/>
        <v>1.329011345218801E-2</v>
      </c>
      <c r="F1101" s="3">
        <f>'Raw data'!D1101</f>
        <v>40.86</v>
      </c>
      <c r="G1101" s="3">
        <f t="shared" si="70"/>
        <v>-1.6843118383060702E-2</v>
      </c>
      <c r="H1101" s="62">
        <f>'Raw data'!E1101</f>
        <v>1734.24670512021</v>
      </c>
      <c r="I1101" s="67">
        <f t="shared" si="71"/>
        <v>-6.9141532806026914E-3</v>
      </c>
    </row>
    <row r="1102" spans="1:9" x14ac:dyDescent="0.3">
      <c r="A1102" s="101">
        <v>44048</v>
      </c>
      <c r="B1102" s="3">
        <f>'Raw data'!B1102</f>
        <v>65.065200000000004</v>
      </c>
      <c r="C1102" s="3">
        <f t="shared" si="68"/>
        <v>2.5525554421620363E-2</v>
      </c>
      <c r="D1102" s="3">
        <f>'Raw data'!C1102</f>
        <v>64.64</v>
      </c>
      <c r="E1102" s="3">
        <f t="shared" si="69"/>
        <v>3.3909149072296821E-2</v>
      </c>
      <c r="F1102" s="3">
        <f>'Raw data'!D1102</f>
        <v>42.26</v>
      </c>
      <c r="G1102" s="3">
        <f t="shared" si="70"/>
        <v>3.4263338228095901E-2</v>
      </c>
      <c r="H1102" s="62">
        <f>'Raw data'!E1102</f>
        <v>1745.4897332278799</v>
      </c>
      <c r="I1102" s="67">
        <f t="shared" si="71"/>
        <v>6.4829462120215633E-3</v>
      </c>
    </row>
    <row r="1103" spans="1:9" x14ac:dyDescent="0.3">
      <c r="A1103" s="101">
        <v>44049</v>
      </c>
      <c r="B1103" s="3">
        <f>'Raw data'!B1103</f>
        <v>64.493613999999994</v>
      </c>
      <c r="C1103" s="3">
        <f t="shared" si="68"/>
        <v>-8.7848189200987713E-3</v>
      </c>
      <c r="D1103" s="3">
        <f>'Raw data'!C1103</f>
        <v>65</v>
      </c>
      <c r="E1103" s="3">
        <f t="shared" si="69"/>
        <v>5.5693069306930604E-3</v>
      </c>
      <c r="F1103" s="3">
        <f>'Raw data'!D1103</f>
        <v>42.64</v>
      </c>
      <c r="G1103" s="3">
        <f t="shared" si="70"/>
        <v>8.9919545669664598E-3</v>
      </c>
      <c r="H1103" s="62">
        <f>'Raw data'!E1103</f>
        <v>1739.1428622662099</v>
      </c>
      <c r="I1103" s="67">
        <f t="shared" si="71"/>
        <v>-3.6361548514713526E-3</v>
      </c>
    </row>
    <row r="1104" spans="1:9" x14ac:dyDescent="0.3">
      <c r="A1104" s="101">
        <v>44050</v>
      </c>
      <c r="B1104" s="3">
        <f>'Raw data'!B1104</f>
        <v>65.446250000000006</v>
      </c>
      <c r="C1104" s="3">
        <f t="shared" si="68"/>
        <v>1.4771012832371474E-2</v>
      </c>
      <c r="D1104" s="3">
        <f>'Raw data'!C1104</f>
        <v>65</v>
      </c>
      <c r="E1104" s="3">
        <f t="shared" si="69"/>
        <v>0</v>
      </c>
      <c r="F1104" s="3">
        <f>'Raw data'!D1104</f>
        <v>42.64</v>
      </c>
      <c r="G1104" s="3">
        <f t="shared" si="70"/>
        <v>0</v>
      </c>
      <c r="H1104" s="62">
        <f>'Raw data'!E1104</f>
        <v>1740.4579987612999</v>
      </c>
      <c r="I1104" s="67">
        <f t="shared" si="71"/>
        <v>7.5619808103416519E-4</v>
      </c>
    </row>
    <row r="1105" spans="1:9" x14ac:dyDescent="0.3">
      <c r="A1105" s="101">
        <v>44053</v>
      </c>
      <c r="B1105" s="3">
        <f>'Raw data'!B1105</f>
        <v>64.684139999999999</v>
      </c>
      <c r="C1105" s="3">
        <f t="shared" si="68"/>
        <v>-1.1644823041809223E-2</v>
      </c>
      <c r="D1105" s="3">
        <f>'Raw data'!C1105</f>
        <v>64.760000000000005</v>
      </c>
      <c r="E1105" s="3">
        <f t="shared" si="69"/>
        <v>-3.6923076923076137E-3</v>
      </c>
      <c r="F1105" s="3">
        <f>'Raw data'!D1105</f>
        <v>41.94</v>
      </c>
      <c r="G1105" s="3">
        <f t="shared" si="70"/>
        <v>-1.6416510318949411E-2</v>
      </c>
      <c r="H1105" s="62">
        <f>'Raw data'!E1105</f>
        <v>1748.91358405699</v>
      </c>
      <c r="I1105" s="67">
        <f t="shared" si="71"/>
        <v>4.8582530010537394E-3</v>
      </c>
    </row>
    <row r="1106" spans="1:9" x14ac:dyDescent="0.3">
      <c r="A1106" s="101">
        <v>44054</v>
      </c>
      <c r="B1106" s="3">
        <f>'Raw data'!B1106</f>
        <v>65.732050000000001</v>
      </c>
      <c r="C1106" s="3">
        <f t="shared" si="68"/>
        <v>1.6200416361723317E-2</v>
      </c>
      <c r="D1106" s="3">
        <f>'Raw data'!C1106</f>
        <v>64.8</v>
      </c>
      <c r="E1106" s="3">
        <f t="shared" si="69"/>
        <v>6.1766522544768438E-4</v>
      </c>
      <c r="F1106" s="3">
        <f>'Raw data'!D1106</f>
        <v>42.78</v>
      </c>
      <c r="G1106" s="3">
        <f t="shared" si="70"/>
        <v>2.0028612303290498E-2</v>
      </c>
      <c r="H1106" s="62">
        <f>'Raw data'!E1106</f>
        <v>1786.28413971398</v>
      </c>
      <c r="I1106" s="67">
        <f t="shared" si="71"/>
        <v>2.1367868600060177E-2</v>
      </c>
    </row>
    <row r="1107" spans="1:9" x14ac:dyDescent="0.3">
      <c r="A1107" s="101">
        <v>44055</v>
      </c>
      <c r="B1107" s="3">
        <f>'Raw data'!B1107</f>
        <v>66.303629999999998</v>
      </c>
      <c r="C1107" s="3">
        <f t="shared" si="68"/>
        <v>8.6956058726298247E-3</v>
      </c>
      <c r="D1107" s="3">
        <f>'Raw data'!C1107</f>
        <v>65</v>
      </c>
      <c r="E1107" s="3">
        <f t="shared" si="69"/>
        <v>3.0864197530864638E-3</v>
      </c>
      <c r="F1107" s="3">
        <f>'Raw data'!D1107</f>
        <v>42.9</v>
      </c>
      <c r="G1107" s="3">
        <f t="shared" si="70"/>
        <v>2.8050490883589864E-3</v>
      </c>
      <c r="H1107" s="62">
        <f>'Raw data'!E1107</f>
        <v>1788.9942842314699</v>
      </c>
      <c r="I1107" s="67">
        <f t="shared" si="71"/>
        <v>1.517196764633329E-3</v>
      </c>
    </row>
    <row r="1108" spans="1:9" x14ac:dyDescent="0.3">
      <c r="A1108" s="101">
        <v>44056</v>
      </c>
      <c r="B1108" s="3">
        <f>'Raw data'!B1108</f>
        <v>67.161000000000001</v>
      </c>
      <c r="C1108" s="3">
        <f t="shared" si="68"/>
        <v>1.2930966223116338E-2</v>
      </c>
      <c r="D1108" s="3">
        <f>'Raw data'!C1108</f>
        <v>66.959999999999994</v>
      </c>
      <c r="E1108" s="3">
        <f t="shared" si="69"/>
        <v>3.0153846153846059E-2</v>
      </c>
      <c r="F1108" s="3">
        <f>'Raw data'!D1108</f>
        <v>43.9</v>
      </c>
      <c r="G1108" s="3">
        <f t="shared" si="70"/>
        <v>2.3310023310023312E-2</v>
      </c>
      <c r="H1108" s="62">
        <f>'Raw data'!E1108</f>
        <v>1786.79835811559</v>
      </c>
      <c r="I1108" s="67">
        <f t="shared" si="71"/>
        <v>-1.227464020000097E-3</v>
      </c>
    </row>
    <row r="1109" spans="1:9" x14ac:dyDescent="0.3">
      <c r="A1109" s="101">
        <v>44057</v>
      </c>
      <c r="B1109" s="3">
        <f>'Raw data'!B1109</f>
        <v>65.922569999999993</v>
      </c>
      <c r="C1109" s="3">
        <f t="shared" si="68"/>
        <v>-1.8439719480055509E-2</v>
      </c>
      <c r="D1109" s="3">
        <f>'Raw data'!C1109</f>
        <v>65.98</v>
      </c>
      <c r="E1109" s="3">
        <f t="shared" si="69"/>
        <v>-1.4635603345280614E-2</v>
      </c>
      <c r="F1109" s="3">
        <f>'Raw data'!D1109</f>
        <v>43.66</v>
      </c>
      <c r="G1109" s="3">
        <f t="shared" si="70"/>
        <v>-5.4669703872437811E-3</v>
      </c>
      <c r="H1109" s="62">
        <f>'Raw data'!E1109</f>
        <v>1754.2033124034201</v>
      </c>
      <c r="I1109" s="67">
        <f t="shared" si="71"/>
        <v>-1.8242151143761706E-2</v>
      </c>
    </row>
    <row r="1110" spans="1:9" x14ac:dyDescent="0.3">
      <c r="A1110" s="101">
        <v>44060</v>
      </c>
      <c r="B1110" s="3">
        <f>'Raw data'!B1110</f>
        <v>66.398889999999994</v>
      </c>
      <c r="C1110" s="3">
        <f t="shared" si="68"/>
        <v>7.2254464593841114E-3</v>
      </c>
      <c r="D1110" s="3">
        <f>'Raw data'!C1110</f>
        <v>67.239999999999995</v>
      </c>
      <c r="E1110" s="3">
        <f t="shared" si="69"/>
        <v>1.9096695968475158E-2</v>
      </c>
      <c r="F1110" s="3">
        <f>'Raw data'!D1110</f>
        <v>41.88</v>
      </c>
      <c r="G1110" s="3">
        <f t="shared" si="70"/>
        <v>-4.0769583142464365E-2</v>
      </c>
      <c r="H1110" s="62">
        <f>'Raw data'!E1110</f>
        <v>1773.5304217412399</v>
      </c>
      <c r="I1110" s="67">
        <f t="shared" si="71"/>
        <v>1.1017599386093908E-2</v>
      </c>
    </row>
    <row r="1111" spans="1:9" x14ac:dyDescent="0.3">
      <c r="A1111" s="101">
        <v>44061</v>
      </c>
      <c r="B1111" s="3">
        <f>'Raw data'!B1111</f>
        <v>65.827309999999997</v>
      </c>
      <c r="C1111" s="3">
        <f t="shared" si="68"/>
        <v>-8.6082764335367254E-3</v>
      </c>
      <c r="D1111" s="3">
        <f>'Raw data'!C1111</f>
        <v>66.38</v>
      </c>
      <c r="E1111" s="3">
        <f t="shared" si="69"/>
        <v>-1.2790005948839969E-2</v>
      </c>
      <c r="F1111" s="3">
        <f>'Raw data'!D1111</f>
        <v>41.88</v>
      </c>
      <c r="G1111" s="3">
        <f t="shared" si="70"/>
        <v>0</v>
      </c>
      <c r="H1111" s="62">
        <f>'Raw data'!E1111</f>
        <v>1760.0894820373601</v>
      </c>
      <c r="I1111" s="67">
        <f t="shared" si="71"/>
        <v>-7.5786349865279599E-3</v>
      </c>
    </row>
    <row r="1112" spans="1:9" x14ac:dyDescent="0.3">
      <c r="A1112" s="101">
        <v>44062</v>
      </c>
      <c r="B1112" s="3">
        <f>'Raw data'!B1112</f>
        <v>67.351523999999998</v>
      </c>
      <c r="C1112" s="3">
        <f t="shared" si="68"/>
        <v>2.3154736233335384E-2</v>
      </c>
      <c r="D1112" s="3">
        <f>'Raw data'!C1112</f>
        <v>65.08</v>
      </c>
      <c r="E1112" s="3">
        <f t="shared" si="69"/>
        <v>-1.958421211208191E-2</v>
      </c>
      <c r="F1112" s="3">
        <f>'Raw data'!D1112</f>
        <v>41.7</v>
      </c>
      <c r="G1112" s="3">
        <f t="shared" si="70"/>
        <v>-4.2979942693409674E-3</v>
      </c>
      <c r="H1112" s="62">
        <f>'Raw data'!E1112</f>
        <v>1775.2361587406599</v>
      </c>
      <c r="I1112" s="67">
        <f t="shared" si="71"/>
        <v>8.6056287807407678E-3</v>
      </c>
    </row>
    <row r="1113" spans="1:9" x14ac:dyDescent="0.3">
      <c r="A1113" s="101">
        <v>44063</v>
      </c>
      <c r="B1113" s="3">
        <f>'Raw data'!B1113</f>
        <v>67.446799999999996</v>
      </c>
      <c r="C1113" s="3">
        <f t="shared" si="68"/>
        <v>1.4146079307722622E-3</v>
      </c>
      <c r="D1113" s="3">
        <f>'Raw data'!C1113</f>
        <v>66.540000000000006</v>
      </c>
      <c r="E1113" s="3">
        <f t="shared" si="69"/>
        <v>2.2433927473878425E-2</v>
      </c>
      <c r="F1113" s="3">
        <f>'Raw data'!D1113</f>
        <v>42.98</v>
      </c>
      <c r="G1113" s="3">
        <f t="shared" si="70"/>
        <v>3.0695443645083788E-2</v>
      </c>
      <c r="H1113" s="62">
        <f>'Raw data'!E1113</f>
        <v>1751.9312287959599</v>
      </c>
      <c r="I1113" s="67">
        <f t="shared" si="71"/>
        <v>-1.3127791381419562E-2</v>
      </c>
    </row>
    <row r="1114" spans="1:9" x14ac:dyDescent="0.3">
      <c r="A1114" s="101">
        <v>44064</v>
      </c>
      <c r="B1114" s="3">
        <f>'Raw data'!B1114</f>
        <v>67.827839999999995</v>
      </c>
      <c r="C1114" s="3">
        <f t="shared" si="68"/>
        <v>5.6494896718598765E-3</v>
      </c>
      <c r="D1114" s="3">
        <f>'Raw data'!C1114</f>
        <v>66.319999999999993</v>
      </c>
      <c r="E1114" s="3">
        <f t="shared" si="69"/>
        <v>-3.3062819356779838E-3</v>
      </c>
      <c r="F1114" s="3">
        <f>'Raw data'!D1114</f>
        <v>42.98</v>
      </c>
      <c r="G1114" s="3">
        <f t="shared" si="70"/>
        <v>0</v>
      </c>
      <c r="H1114" s="62">
        <f>'Raw data'!E1114</f>
        <v>1753.1343900870299</v>
      </c>
      <c r="I1114" s="67">
        <f t="shared" si="71"/>
        <v>6.8676285421142701E-4</v>
      </c>
    </row>
    <row r="1115" spans="1:9" x14ac:dyDescent="0.3">
      <c r="A1115" s="101">
        <v>44067</v>
      </c>
      <c r="B1115" s="3">
        <f>'Raw data'!B1115</f>
        <v>68.399439999999998</v>
      </c>
      <c r="C1115" s="3">
        <f t="shared" si="68"/>
        <v>8.4272180862607991E-3</v>
      </c>
      <c r="D1115" s="3">
        <f>'Raw data'!C1115</f>
        <v>66.099999999999994</v>
      </c>
      <c r="E1115" s="3">
        <f t="shared" si="69"/>
        <v>-3.3172496984318288E-3</v>
      </c>
      <c r="F1115" s="3">
        <f>'Raw data'!D1115</f>
        <v>42.78</v>
      </c>
      <c r="G1115" s="3">
        <f t="shared" si="70"/>
        <v>-4.6533271288970628E-3</v>
      </c>
      <c r="H1115" s="62">
        <f>'Raw data'!E1115</f>
        <v>1788.3974378662899</v>
      </c>
      <c r="I1115" s="67">
        <f t="shared" si="71"/>
        <v>2.0114286719062898E-2</v>
      </c>
    </row>
    <row r="1116" spans="1:9" x14ac:dyDescent="0.3">
      <c r="A1116" s="101">
        <v>44068</v>
      </c>
      <c r="B1116" s="3">
        <f>'Raw data'!B1116</f>
        <v>68.113640000000004</v>
      </c>
      <c r="C1116" s="3">
        <f t="shared" si="68"/>
        <v>-4.1783967821958003E-3</v>
      </c>
      <c r="D1116" s="3">
        <f>'Raw data'!C1116</f>
        <v>66.040000000000006</v>
      </c>
      <c r="E1116" s="3">
        <f t="shared" si="69"/>
        <v>-9.0771558245065153E-4</v>
      </c>
      <c r="F1116" s="3">
        <f>'Raw data'!D1116</f>
        <v>43.16</v>
      </c>
      <c r="G1116" s="3">
        <f t="shared" si="70"/>
        <v>8.882655446470206E-3</v>
      </c>
      <c r="H1116" s="62">
        <f>'Raw data'!E1116</f>
        <v>1786.2651043824101</v>
      </c>
      <c r="I1116" s="67">
        <f t="shared" si="71"/>
        <v>-1.1923152196101905E-3</v>
      </c>
    </row>
    <row r="1117" spans="1:9" x14ac:dyDescent="0.3">
      <c r="A1117" s="101">
        <v>44069</v>
      </c>
      <c r="B1117" s="3">
        <f>'Raw data'!B1117</f>
        <v>68.78049</v>
      </c>
      <c r="C1117" s="3">
        <f t="shared" si="68"/>
        <v>9.7902564009205283E-3</v>
      </c>
      <c r="D1117" s="3">
        <f>'Raw data'!C1117</f>
        <v>68.14</v>
      </c>
      <c r="E1117" s="3">
        <f t="shared" si="69"/>
        <v>3.179890975166557E-2</v>
      </c>
      <c r="F1117" s="3">
        <f>'Raw data'!D1117</f>
        <v>44.38</v>
      </c>
      <c r="G1117" s="3">
        <f t="shared" si="70"/>
        <v>2.8266913809082625E-2</v>
      </c>
      <c r="H1117" s="62">
        <f>'Raw data'!E1117</f>
        <v>1798.3098454926901</v>
      </c>
      <c r="I1117" s="67">
        <f t="shared" si="71"/>
        <v>6.7429750940829255E-3</v>
      </c>
    </row>
    <row r="1118" spans="1:9" x14ac:dyDescent="0.3">
      <c r="A1118" s="101">
        <v>44070</v>
      </c>
      <c r="B1118" s="3">
        <f>'Raw data'!B1118</f>
        <v>69.256805</v>
      </c>
      <c r="C1118" s="3">
        <f t="shared" si="68"/>
        <v>6.9251469421052333E-3</v>
      </c>
      <c r="D1118" s="3">
        <f>'Raw data'!C1118</f>
        <v>67.739999999999995</v>
      </c>
      <c r="E1118" s="3">
        <f t="shared" si="69"/>
        <v>-5.8702670971530037E-3</v>
      </c>
      <c r="F1118" s="3">
        <f>'Raw data'!D1118</f>
        <v>44.08</v>
      </c>
      <c r="G1118" s="3">
        <f t="shared" si="70"/>
        <v>-6.7598017124831959E-3</v>
      </c>
      <c r="H1118" s="62">
        <f>'Raw data'!E1118</f>
        <v>1793.9693579130301</v>
      </c>
      <c r="I1118" s="67">
        <f t="shared" si="71"/>
        <v>-2.4136483434926866E-3</v>
      </c>
    </row>
    <row r="1119" spans="1:9" x14ac:dyDescent="0.3">
      <c r="A1119" s="101">
        <v>44071</v>
      </c>
      <c r="B1119" s="3">
        <f>'Raw data'!B1119</f>
        <v>69.542595000000006</v>
      </c>
      <c r="C1119" s="3">
        <f t="shared" si="68"/>
        <v>4.1265259060103299E-3</v>
      </c>
      <c r="D1119" s="3">
        <f>'Raw data'!C1119</f>
        <v>68.239999999999995</v>
      </c>
      <c r="E1119" s="3">
        <f t="shared" si="69"/>
        <v>7.3811632713315627E-3</v>
      </c>
      <c r="F1119" s="3">
        <f>'Raw data'!D1119</f>
        <v>43.4</v>
      </c>
      <c r="G1119" s="3">
        <f t="shared" si="70"/>
        <v>-1.5426497277676945E-2</v>
      </c>
      <c r="H1119" s="62">
        <f>'Raw data'!E1119</f>
        <v>1776.5685112932399</v>
      </c>
      <c r="I1119" s="67">
        <f t="shared" si="71"/>
        <v>-9.6996342457225781E-3</v>
      </c>
    </row>
    <row r="1120" spans="1:9" x14ac:dyDescent="0.3">
      <c r="A1120" s="101">
        <v>44074</v>
      </c>
      <c r="B1120" s="3">
        <f>'Raw data'!B1120</f>
        <v>68.875754999999998</v>
      </c>
      <c r="C1120" s="3">
        <f t="shared" si="68"/>
        <v>-9.5889432943939978E-3</v>
      </c>
      <c r="D1120" s="3">
        <f>'Raw data'!C1120</f>
        <v>67.12</v>
      </c>
      <c r="E1120" s="3">
        <f t="shared" si="69"/>
        <v>-1.6412661195779461E-2</v>
      </c>
      <c r="F1120" s="3">
        <f>'Raw data'!D1120</f>
        <v>42.2</v>
      </c>
      <c r="G1120" s="3">
        <f t="shared" si="70"/>
        <v>-2.7649769585253357E-2</v>
      </c>
      <c r="H1120" s="62">
        <f>'Raw data'!E1120</f>
        <v>1766.3305370892399</v>
      </c>
      <c r="I1120" s="67">
        <f t="shared" si="71"/>
        <v>-5.7627804044254691E-3</v>
      </c>
    </row>
    <row r="1121" spans="1:9" x14ac:dyDescent="0.3">
      <c r="A1121" s="101">
        <v>44075</v>
      </c>
      <c r="B1121" s="3">
        <f>'Raw data'!B1121</f>
        <v>68.78049</v>
      </c>
      <c r="C1121" s="3">
        <f t="shared" si="68"/>
        <v>-1.383142732881806E-3</v>
      </c>
      <c r="D1121" s="3">
        <f>'Raw data'!C1121</f>
        <v>66.319999999999993</v>
      </c>
      <c r="E1121" s="3">
        <f t="shared" si="69"/>
        <v>-1.1918951132300527E-2</v>
      </c>
      <c r="F1121" s="3">
        <f>'Raw data'!D1121</f>
        <v>41.44</v>
      </c>
      <c r="G1121" s="3">
        <f t="shared" si="70"/>
        <v>-1.8009478672985902E-2</v>
      </c>
      <c r="H1121" s="62">
        <f>'Raw data'!E1121</f>
        <v>1769.44377579092</v>
      </c>
      <c r="I1121" s="67">
        <f t="shared" si="71"/>
        <v>1.7625459314146396E-3</v>
      </c>
    </row>
    <row r="1122" spans="1:9" x14ac:dyDescent="0.3">
      <c r="A1122" s="101">
        <v>44076</v>
      </c>
      <c r="B1122" s="3">
        <f>'Raw data'!B1122</f>
        <v>68.113640000000004</v>
      </c>
      <c r="C1122" s="3">
        <f t="shared" si="68"/>
        <v>-9.6953365700069398E-3</v>
      </c>
      <c r="D1122" s="3">
        <f>'Raw data'!C1122</f>
        <v>65.099999999999994</v>
      </c>
      <c r="E1122" s="3">
        <f t="shared" si="69"/>
        <v>-1.8395657418576582E-2</v>
      </c>
      <c r="F1122" s="3">
        <f>'Raw data'!D1122</f>
        <v>40.9</v>
      </c>
      <c r="G1122" s="3">
        <f t="shared" si="70"/>
        <v>-1.3030888030888012E-2</v>
      </c>
      <c r="H1122" s="62">
        <f>'Raw data'!E1122</f>
        <v>1782.8611824536799</v>
      </c>
      <c r="I1122" s="67">
        <f t="shared" si="71"/>
        <v>7.5828386560418065E-3</v>
      </c>
    </row>
    <row r="1123" spans="1:9" x14ac:dyDescent="0.3">
      <c r="A1123" s="101">
        <v>44077</v>
      </c>
      <c r="B1123" s="3">
        <f>'Raw data'!B1123</f>
        <v>65.541520000000006</v>
      </c>
      <c r="C1123" s="3">
        <f t="shared" si="68"/>
        <v>-3.7762186839522864E-2</v>
      </c>
      <c r="D1123" s="3">
        <f>'Raw data'!C1123</f>
        <v>62.98</v>
      </c>
      <c r="E1123" s="3">
        <f t="shared" si="69"/>
        <v>-3.2565284178187368E-2</v>
      </c>
      <c r="F1123" s="3">
        <f>'Raw data'!D1123</f>
        <v>39.119999999999997</v>
      </c>
      <c r="G1123" s="3">
        <f t="shared" si="70"/>
        <v>-4.3520782396088052E-2</v>
      </c>
      <c r="H1123" s="62">
        <f>'Raw data'!E1123</f>
        <v>1760.61268973346</v>
      </c>
      <c r="I1123" s="67">
        <f t="shared" si="71"/>
        <v>-1.2479094244230628E-2</v>
      </c>
    </row>
    <row r="1124" spans="1:9" x14ac:dyDescent="0.3">
      <c r="A1124" s="101">
        <v>44078</v>
      </c>
      <c r="B1124" s="3">
        <f>'Raw data'!B1124</f>
        <v>63.826766999999997</v>
      </c>
      <c r="C1124" s="3">
        <f t="shared" si="68"/>
        <v>-2.6162850663213316E-2</v>
      </c>
      <c r="D1124" s="3">
        <f>'Raw data'!C1124</f>
        <v>62.62</v>
      </c>
      <c r="E1124" s="3">
        <f t="shared" si="69"/>
        <v>-5.7161003493172349E-3</v>
      </c>
      <c r="F1124" s="3">
        <f>'Raw data'!D1124</f>
        <v>38</v>
      </c>
      <c r="G1124" s="3">
        <f t="shared" si="70"/>
        <v>-2.8629856850715684E-2</v>
      </c>
      <c r="H1124" s="62">
        <f>'Raw data'!E1124</f>
        <v>1761.9946674815901</v>
      </c>
      <c r="I1124" s="67">
        <f t="shared" si="71"/>
        <v>7.8494137648146226E-4</v>
      </c>
    </row>
    <row r="1125" spans="1:9" x14ac:dyDescent="0.3">
      <c r="A1125" s="101">
        <v>44081</v>
      </c>
      <c r="B1125" s="3">
        <f>'Raw data'!B1125</f>
        <v>64.969930000000005</v>
      </c>
      <c r="C1125" s="3">
        <f t="shared" si="68"/>
        <v>1.7910401133117215E-2</v>
      </c>
      <c r="D1125" s="3">
        <f>'Raw data'!C1125</f>
        <v>62.92</v>
      </c>
      <c r="E1125" s="3">
        <f t="shared" si="69"/>
        <v>4.790801660811311E-3</v>
      </c>
      <c r="F1125" s="3">
        <f>'Raw data'!D1125</f>
        <v>37.92</v>
      </c>
      <c r="G1125" s="3">
        <f t="shared" si="70"/>
        <v>-2.1052631578946921E-3</v>
      </c>
      <c r="H1125" s="62">
        <f>'Raw data'!E1125</f>
        <v>1799.25937755015</v>
      </c>
      <c r="I1125" s="67">
        <f t="shared" si="71"/>
        <v>2.1149161661097513E-2</v>
      </c>
    </row>
    <row r="1126" spans="1:9" x14ac:dyDescent="0.3">
      <c r="A1126" s="101">
        <v>44082</v>
      </c>
      <c r="B1126" s="3">
        <f>'Raw data'!B1126</f>
        <v>64.588880000000003</v>
      </c>
      <c r="C1126" s="3">
        <f t="shared" si="68"/>
        <v>-5.8650209412262231E-3</v>
      </c>
      <c r="D1126" s="3">
        <f>'Raw data'!C1126</f>
        <v>62.9</v>
      </c>
      <c r="E1126" s="3">
        <f t="shared" si="69"/>
        <v>-3.1786395422764025E-4</v>
      </c>
      <c r="F1126" s="3">
        <f>'Raw data'!D1126</f>
        <v>37.08</v>
      </c>
      <c r="G1126" s="3">
        <f t="shared" si="70"/>
        <v>-2.2151898734177305E-2</v>
      </c>
      <c r="H1126" s="62">
        <f>'Raw data'!E1126</f>
        <v>1782.59515900161</v>
      </c>
      <c r="I1126" s="67">
        <f t="shared" si="71"/>
        <v>-9.2617099882674053E-3</v>
      </c>
    </row>
    <row r="1127" spans="1:9" x14ac:dyDescent="0.3">
      <c r="A1127" s="101">
        <v>44083</v>
      </c>
      <c r="B1127" s="3">
        <f>'Raw data'!B1127</f>
        <v>64.112564000000006</v>
      </c>
      <c r="C1127" s="3">
        <f t="shared" si="68"/>
        <v>-7.3745821262111537E-3</v>
      </c>
      <c r="D1127" s="3">
        <f>'Raw data'!C1127</f>
        <v>63</v>
      </c>
      <c r="E1127" s="3">
        <f t="shared" si="69"/>
        <v>1.5898251192369066E-3</v>
      </c>
      <c r="F1127" s="3">
        <f>'Raw data'!D1127</f>
        <v>37.020000000000003</v>
      </c>
      <c r="G1127" s="3">
        <f t="shared" si="70"/>
        <v>-1.6181229773461481E-3</v>
      </c>
      <c r="H1127" s="62">
        <f>'Raw data'!E1127</f>
        <v>1812.5818262103001</v>
      </c>
      <c r="I1127" s="67">
        <f t="shared" si="71"/>
        <v>1.6821916663054826E-2</v>
      </c>
    </row>
    <row r="1128" spans="1:9" x14ac:dyDescent="0.3">
      <c r="A1128" s="101">
        <v>44084</v>
      </c>
      <c r="B1128" s="3">
        <f>'Raw data'!B1128</f>
        <v>64.493613999999994</v>
      </c>
      <c r="C1128" s="3">
        <f t="shared" si="68"/>
        <v>5.9434528308677168E-3</v>
      </c>
      <c r="D1128" s="3">
        <f>'Raw data'!C1128</f>
        <v>62.5</v>
      </c>
      <c r="E1128" s="3">
        <f t="shared" si="69"/>
        <v>-7.9365079365079361E-3</v>
      </c>
      <c r="F1128" s="3">
        <f>'Raw data'!D1128</f>
        <v>37.1</v>
      </c>
      <c r="G1128" s="3">
        <f t="shared" si="70"/>
        <v>2.1609940572662962E-3</v>
      </c>
      <c r="H1128" s="62">
        <f>'Raw data'!E1128</f>
        <v>1802.8516383348001</v>
      </c>
      <c r="I1128" s="67">
        <f t="shared" si="71"/>
        <v>-5.3681371703056188E-3</v>
      </c>
    </row>
    <row r="1129" spans="1:9" x14ac:dyDescent="0.3">
      <c r="A1129" s="101">
        <v>44085</v>
      </c>
      <c r="B1129" s="3">
        <f>'Raw data'!B1129</f>
        <v>65.350989999999996</v>
      </c>
      <c r="C1129" s="3">
        <f t="shared" si="68"/>
        <v>1.3293967368614235E-2</v>
      </c>
      <c r="D1129" s="3">
        <f>'Raw data'!C1129</f>
        <v>62.5</v>
      </c>
      <c r="E1129" s="3">
        <f t="shared" si="69"/>
        <v>0</v>
      </c>
      <c r="F1129" s="3">
        <f>'Raw data'!D1129</f>
        <v>36.26</v>
      </c>
      <c r="G1129" s="3">
        <f t="shared" si="70"/>
        <v>-2.2641509433962356E-2</v>
      </c>
      <c r="H1129" s="62">
        <f>'Raw data'!E1129</f>
        <v>1801.4583443771801</v>
      </c>
      <c r="I1129" s="67">
        <f t="shared" si="71"/>
        <v>-7.7282785116302181E-4</v>
      </c>
    </row>
    <row r="1130" spans="1:9" x14ac:dyDescent="0.3">
      <c r="A1130" s="101">
        <v>44088</v>
      </c>
      <c r="B1130" s="3">
        <f>'Raw data'!B1130</f>
        <v>64.303084999999996</v>
      </c>
      <c r="C1130" s="3">
        <f t="shared" si="68"/>
        <v>-1.6035028696581341E-2</v>
      </c>
      <c r="D1130" s="3">
        <f>'Raw data'!C1130</f>
        <v>62.62</v>
      </c>
      <c r="E1130" s="3">
        <f t="shared" si="69"/>
        <v>1.9199999999999591E-3</v>
      </c>
      <c r="F1130" s="3">
        <f>'Raw data'!D1130</f>
        <v>36.6</v>
      </c>
      <c r="G1130" s="3">
        <f t="shared" si="70"/>
        <v>9.3767236624380419E-3</v>
      </c>
      <c r="H1130" s="62">
        <f>'Raw data'!E1130</f>
        <v>1802.6924748620099</v>
      </c>
      <c r="I1130" s="67">
        <f t="shared" si="71"/>
        <v>6.8507300692346833E-4</v>
      </c>
    </row>
    <row r="1131" spans="1:9" x14ac:dyDescent="0.3">
      <c r="A1131" s="101">
        <v>44089</v>
      </c>
      <c r="B1131" s="3">
        <f>'Raw data'!B1131</f>
        <v>65.065200000000004</v>
      </c>
      <c r="C1131" s="3">
        <f t="shared" si="68"/>
        <v>1.1851919701830924E-2</v>
      </c>
      <c r="D1131" s="3">
        <f>'Raw data'!C1131</f>
        <v>64.5</v>
      </c>
      <c r="E1131" s="3">
        <f t="shared" si="69"/>
        <v>3.0022357074417163E-2</v>
      </c>
      <c r="F1131" s="3">
        <f>'Raw data'!D1131</f>
        <v>36.979999999999997</v>
      </c>
      <c r="G1131" s="3">
        <f t="shared" si="70"/>
        <v>1.0382513661202061E-2</v>
      </c>
      <c r="H1131" s="62">
        <f>'Raw data'!E1131</f>
        <v>1818.80293157911</v>
      </c>
      <c r="I1131" s="67">
        <f t="shared" si="71"/>
        <v>8.9368857649074502E-3</v>
      </c>
    </row>
    <row r="1132" spans="1:9" x14ac:dyDescent="0.3">
      <c r="A1132" s="101">
        <v>44090</v>
      </c>
      <c r="B1132" s="3">
        <f>'Raw data'!B1132</f>
        <v>65.16046</v>
      </c>
      <c r="C1132" s="3">
        <f t="shared" si="68"/>
        <v>1.4640698868211596E-3</v>
      </c>
      <c r="D1132" s="3">
        <f>'Raw data'!C1132</f>
        <v>64.180000000000007</v>
      </c>
      <c r="E1132" s="3">
        <f t="shared" si="69"/>
        <v>-4.9612403100774138E-3</v>
      </c>
      <c r="F1132" s="3">
        <f>'Raw data'!D1132</f>
        <v>36.68</v>
      </c>
      <c r="G1132" s="3">
        <f t="shared" si="70"/>
        <v>-8.1124932395888905E-3</v>
      </c>
      <c r="H1132" s="62">
        <f>'Raw data'!E1132</f>
        <v>1838.26241963555</v>
      </c>
      <c r="I1132" s="67">
        <f t="shared" si="71"/>
        <v>1.0699063498619404E-2</v>
      </c>
    </row>
    <row r="1133" spans="1:9" x14ac:dyDescent="0.3">
      <c r="A1133" s="101">
        <v>44091</v>
      </c>
      <c r="B1133" s="3">
        <f>'Raw data'!B1133</f>
        <v>63.636242000000003</v>
      </c>
      <c r="C1133" s="3">
        <f t="shared" si="68"/>
        <v>-2.3391762427705354E-2</v>
      </c>
      <c r="D1133" s="3">
        <f>'Raw data'!C1133</f>
        <v>63.46</v>
      </c>
      <c r="E1133" s="3">
        <f t="shared" si="69"/>
        <v>-1.1218448114677562E-2</v>
      </c>
      <c r="F1133" s="3">
        <f>'Raw data'!D1133</f>
        <v>36.880000000000003</v>
      </c>
      <c r="G1133" s="3">
        <f t="shared" si="70"/>
        <v>5.4525627044711786E-3</v>
      </c>
      <c r="H1133" s="62">
        <f>'Raw data'!E1133</f>
        <v>1833.7451989931899</v>
      </c>
      <c r="I1133" s="67">
        <f t="shared" si="71"/>
        <v>-2.4573317683640175E-3</v>
      </c>
    </row>
    <row r="1134" spans="1:9" x14ac:dyDescent="0.3">
      <c r="A1134" s="101">
        <v>44092</v>
      </c>
      <c r="B1134" s="3">
        <f>'Raw data'!B1134</f>
        <v>62.778866000000001</v>
      </c>
      <c r="C1134" s="3">
        <f t="shared" si="68"/>
        <v>-1.3473077181396131E-2</v>
      </c>
      <c r="D1134" s="3">
        <f>'Raw data'!C1134</f>
        <v>63.42</v>
      </c>
      <c r="E1134" s="3">
        <f t="shared" si="69"/>
        <v>-6.3031831074691371E-4</v>
      </c>
      <c r="F1134" s="3">
        <f>'Raw data'!D1134</f>
        <v>36.76</v>
      </c>
      <c r="G1134" s="3">
        <f t="shared" si="70"/>
        <v>-3.2537960954448085E-3</v>
      </c>
      <c r="H1134" s="62">
        <f>'Raw data'!E1134</f>
        <v>1835.3631569643401</v>
      </c>
      <c r="I1134" s="67">
        <f t="shared" si="71"/>
        <v>8.8232431203556696E-4</v>
      </c>
    </row>
    <row r="1135" spans="1:9" x14ac:dyDescent="0.3">
      <c r="A1135" s="101">
        <v>44095</v>
      </c>
      <c r="B1135" s="3">
        <f>'Raw data'!B1135</f>
        <v>61.254646000000001</v>
      </c>
      <c r="C1135" s="3">
        <f t="shared" si="68"/>
        <v>-2.4279189751531982E-2</v>
      </c>
      <c r="D1135" s="3">
        <f>'Raw data'!C1135</f>
        <v>61.5</v>
      </c>
      <c r="E1135" s="3">
        <f t="shared" si="69"/>
        <v>-3.0274361400189242E-2</v>
      </c>
      <c r="F1135" s="3">
        <f>'Raw data'!D1135</f>
        <v>35.58</v>
      </c>
      <c r="G1135" s="3">
        <f t="shared" si="70"/>
        <v>-3.2100108813928177E-2</v>
      </c>
      <c r="H1135" s="62">
        <f>'Raw data'!E1135</f>
        <v>1770.6092711901399</v>
      </c>
      <c r="I1135" s="67">
        <f t="shared" si="71"/>
        <v>-3.5281238772005216E-2</v>
      </c>
    </row>
    <row r="1136" spans="1:9" x14ac:dyDescent="0.3">
      <c r="A1136" s="101">
        <v>44096</v>
      </c>
      <c r="B1136" s="3">
        <f>'Raw data'!B1136</f>
        <v>60.683064000000002</v>
      </c>
      <c r="C1136" s="3">
        <f t="shared" si="68"/>
        <v>-9.3312432170451105E-3</v>
      </c>
      <c r="D1136" s="3">
        <f>'Raw data'!C1136</f>
        <v>60.6</v>
      </c>
      <c r="E1136" s="3">
        <f t="shared" si="69"/>
        <v>-1.4634146341463391E-2</v>
      </c>
      <c r="F1136" s="3">
        <f>'Raw data'!D1136</f>
        <v>35.94</v>
      </c>
      <c r="G1136" s="3">
        <f t="shared" si="70"/>
        <v>1.0118043844856645E-2</v>
      </c>
      <c r="H1136" s="62">
        <f>'Raw data'!E1136</f>
        <v>1781.91792387642</v>
      </c>
      <c r="I1136" s="67">
        <f t="shared" si="71"/>
        <v>6.3868708191496216E-3</v>
      </c>
    </row>
    <row r="1137" spans="1:9" x14ac:dyDescent="0.3">
      <c r="A1137" s="101">
        <v>44097</v>
      </c>
      <c r="B1137" s="3">
        <f>'Raw data'!B1137</f>
        <v>60.587795</v>
      </c>
      <c r="C1137" s="3">
        <f t="shared" si="68"/>
        <v>-1.5699437984871994E-3</v>
      </c>
      <c r="D1137" s="3">
        <f>'Raw data'!C1137</f>
        <v>61.7</v>
      </c>
      <c r="E1137" s="3">
        <f t="shared" si="69"/>
        <v>1.8151815181518174E-2</v>
      </c>
      <c r="F1137" s="3">
        <f>'Raw data'!D1137</f>
        <v>35.520000000000003</v>
      </c>
      <c r="G1137" s="3">
        <f t="shared" si="70"/>
        <v>-1.1686143572620886E-2</v>
      </c>
      <c r="H1137" s="62">
        <f>'Raw data'!E1137</f>
        <v>1795.63961814294</v>
      </c>
      <c r="I1137" s="67">
        <f t="shared" si="71"/>
        <v>7.7005198065854463E-3</v>
      </c>
    </row>
    <row r="1138" spans="1:9" x14ac:dyDescent="0.3">
      <c r="A1138" s="101">
        <v>44098</v>
      </c>
      <c r="B1138" s="3">
        <f>'Raw data'!B1138</f>
        <v>61.254646000000001</v>
      </c>
      <c r="C1138" s="3">
        <f t="shared" si="68"/>
        <v>1.1006358623877981E-2</v>
      </c>
      <c r="D1138" s="3">
        <f>'Raw data'!C1138</f>
        <v>62.22</v>
      </c>
      <c r="E1138" s="3">
        <f t="shared" si="69"/>
        <v>8.4278768233386706E-3</v>
      </c>
      <c r="F1138" s="3">
        <f>'Raw data'!D1138</f>
        <v>36.479999999999997</v>
      </c>
      <c r="G1138" s="3">
        <f t="shared" si="70"/>
        <v>2.7027027027026848E-2</v>
      </c>
      <c r="H1138" s="62">
        <f>'Raw data'!E1138</f>
        <v>1777.5143277140201</v>
      </c>
      <c r="I1138" s="67">
        <f t="shared" si="71"/>
        <v>-1.0094057986794252E-2</v>
      </c>
    </row>
    <row r="1139" spans="1:9" x14ac:dyDescent="0.3">
      <c r="A1139" s="101">
        <v>44099</v>
      </c>
      <c r="B1139" s="3">
        <f>'Raw data'!B1139</f>
        <v>62.778866000000001</v>
      </c>
      <c r="C1139" s="3">
        <f t="shared" si="68"/>
        <v>2.4883337012510033E-2</v>
      </c>
      <c r="D1139" s="3">
        <f>'Raw data'!C1139</f>
        <v>64.98</v>
      </c>
      <c r="E1139" s="3">
        <f t="shared" si="69"/>
        <v>4.4358727097396418E-2</v>
      </c>
      <c r="F1139" s="3">
        <f>'Raw data'!D1139</f>
        <v>37.200000000000003</v>
      </c>
      <c r="G1139" s="3">
        <f t="shared" si="70"/>
        <v>1.9736842105263323E-2</v>
      </c>
      <c r="H1139" s="62">
        <f>'Raw data'!E1139</f>
        <v>1783.8677296563999</v>
      </c>
      <c r="I1139" s="67">
        <f t="shared" si="71"/>
        <v>3.5743182731756951E-3</v>
      </c>
    </row>
    <row r="1140" spans="1:9" x14ac:dyDescent="0.3">
      <c r="A1140" s="101">
        <v>44102</v>
      </c>
      <c r="B1140" s="3">
        <f>'Raw data'!B1140</f>
        <v>63.159923999999997</v>
      </c>
      <c r="C1140" s="3">
        <f t="shared" si="68"/>
        <v>6.0698452246651909E-3</v>
      </c>
      <c r="D1140" s="3">
        <f>'Raw data'!C1140</f>
        <v>64.34</v>
      </c>
      <c r="E1140" s="3">
        <f t="shared" si="69"/>
        <v>-9.8491843644198298E-3</v>
      </c>
      <c r="F1140" s="3">
        <f>'Raw data'!D1140</f>
        <v>37.4</v>
      </c>
      <c r="G1140" s="3">
        <f t="shared" si="70"/>
        <v>5.3763440860213904E-3</v>
      </c>
      <c r="H1140" s="62">
        <f>'Raw data'!E1140</f>
        <v>1834.63939038428</v>
      </c>
      <c r="I1140" s="67">
        <f t="shared" si="71"/>
        <v>2.8461561293930401E-2</v>
      </c>
    </row>
    <row r="1141" spans="1:9" x14ac:dyDescent="0.3">
      <c r="A1141" s="101">
        <v>44103</v>
      </c>
      <c r="B1141" s="3">
        <f>'Raw data'!B1141</f>
        <v>63.540973999999999</v>
      </c>
      <c r="C1141" s="3">
        <f t="shared" si="68"/>
        <v>6.0330978232336361E-3</v>
      </c>
      <c r="D1141" s="3">
        <f>'Raw data'!C1141</f>
        <v>64.319999999999993</v>
      </c>
      <c r="E1141" s="3">
        <f t="shared" si="69"/>
        <v>-3.1084861672381461E-4</v>
      </c>
      <c r="F1141" s="3">
        <f>'Raw data'!D1141</f>
        <v>37.64</v>
      </c>
      <c r="G1141" s="3">
        <f t="shared" si="70"/>
        <v>6.4171122994652937E-3</v>
      </c>
      <c r="H1141" s="62">
        <f>'Raw data'!E1141</f>
        <v>1836.5978560552001</v>
      </c>
      <c r="I1141" s="67">
        <f t="shared" si="71"/>
        <v>1.0674935255313911E-3</v>
      </c>
    </row>
    <row r="1142" spans="1:9" x14ac:dyDescent="0.3">
      <c r="A1142" s="101">
        <v>44104</v>
      </c>
      <c r="B1142" s="3">
        <f>'Raw data'!B1142</f>
        <v>65.732050000000001</v>
      </c>
      <c r="C1142" s="3">
        <f t="shared" si="68"/>
        <v>3.4482883438330711E-2</v>
      </c>
      <c r="D1142" s="3">
        <f>'Raw data'!C1142</f>
        <v>65.14</v>
      </c>
      <c r="E1142" s="3">
        <f t="shared" si="69"/>
        <v>1.2748756218905588E-2</v>
      </c>
      <c r="F1142" s="3">
        <f>'Raw data'!D1142</f>
        <v>37.979999999999997</v>
      </c>
      <c r="G1142" s="3">
        <f t="shared" si="70"/>
        <v>9.0329436769393274E-3</v>
      </c>
      <c r="H1142" s="62">
        <f>'Raw data'!E1142</f>
        <v>1829.4048792292799</v>
      </c>
      <c r="I1142" s="67">
        <f t="shared" si="71"/>
        <v>-3.9164680510788705E-3</v>
      </c>
    </row>
    <row r="1143" spans="1:9" x14ac:dyDescent="0.3">
      <c r="A1143" s="101">
        <v>44105</v>
      </c>
      <c r="B1143" s="3">
        <f>'Raw data'!B1143</f>
        <v>66.589423999999994</v>
      </c>
      <c r="C1143" s="3">
        <f t="shared" si="68"/>
        <v>1.3043469662059725E-2</v>
      </c>
      <c r="D1143" s="3">
        <f>'Raw data'!C1143</f>
        <v>65.5</v>
      </c>
      <c r="E1143" s="3">
        <f t="shared" si="69"/>
        <v>5.5265581823764108E-3</v>
      </c>
      <c r="F1143" s="3">
        <f>'Raw data'!D1143</f>
        <v>38.42</v>
      </c>
      <c r="G1143" s="3">
        <f t="shared" si="70"/>
        <v>1.1585044760400339E-2</v>
      </c>
      <c r="H1143" s="62">
        <f>'Raw data'!E1143</f>
        <v>1830.04157647329</v>
      </c>
      <c r="I1143" s="67">
        <f t="shared" si="71"/>
        <v>3.480351732079686E-4</v>
      </c>
    </row>
    <row r="1144" spans="1:9" x14ac:dyDescent="0.3">
      <c r="A1144" s="101">
        <v>44106</v>
      </c>
      <c r="B1144" s="3">
        <f>'Raw data'!B1144</f>
        <v>65.065200000000004</v>
      </c>
      <c r="C1144" s="3">
        <f t="shared" si="68"/>
        <v>-2.2889881131874481E-2</v>
      </c>
      <c r="D1144" s="3">
        <f>'Raw data'!C1144</f>
        <v>63.96</v>
      </c>
      <c r="E1144" s="3">
        <f t="shared" si="69"/>
        <v>-2.3511450381679375E-2</v>
      </c>
      <c r="F1144" s="3">
        <f>'Raw data'!D1144</f>
        <v>37.619999999999997</v>
      </c>
      <c r="G1144" s="3">
        <f t="shared" si="70"/>
        <v>-2.0822488287350449E-2</v>
      </c>
      <c r="H1144" s="62">
        <f>'Raw data'!E1144</f>
        <v>1813.68573281304</v>
      </c>
      <c r="I1144" s="67">
        <f t="shared" si="71"/>
        <v>-8.9374164338766986E-3</v>
      </c>
    </row>
    <row r="1145" spans="1:9" x14ac:dyDescent="0.3">
      <c r="A1145" s="101">
        <v>44109</v>
      </c>
      <c r="B1145" s="3">
        <f>'Raw data'!B1145</f>
        <v>64.684139999999999</v>
      </c>
      <c r="C1145" s="3">
        <f t="shared" si="68"/>
        <v>-5.8565869312628719E-3</v>
      </c>
      <c r="D1145" s="3">
        <f>'Raw data'!C1145</f>
        <v>64.38</v>
      </c>
      <c r="E1145" s="3">
        <f t="shared" si="69"/>
        <v>6.5666041275796528E-3</v>
      </c>
      <c r="F1145" s="3">
        <f>'Raw data'!D1145</f>
        <v>37.32</v>
      </c>
      <c r="G1145" s="3">
        <f t="shared" si="70"/>
        <v>-7.9744816586921098E-3</v>
      </c>
      <c r="H1145" s="62">
        <f>'Raw data'!E1145</f>
        <v>1839.6768515292999</v>
      </c>
      <c r="I1145" s="67">
        <f t="shared" si="71"/>
        <v>1.4330552557166309E-2</v>
      </c>
    </row>
    <row r="1146" spans="1:9" x14ac:dyDescent="0.3">
      <c r="A1146" s="101">
        <v>44110</v>
      </c>
      <c r="B1146" s="3">
        <f>'Raw data'!B1146</f>
        <v>64.874669999999995</v>
      </c>
      <c r="C1146" s="3">
        <f t="shared" si="68"/>
        <v>2.9455443018952627E-3</v>
      </c>
      <c r="D1146" s="3">
        <f>'Raw data'!C1146</f>
        <v>65.099999999999994</v>
      </c>
      <c r="E1146" s="3">
        <f t="shared" si="69"/>
        <v>1.1183597390493925E-2</v>
      </c>
      <c r="F1146" s="3">
        <f>'Raw data'!D1146</f>
        <v>37.32</v>
      </c>
      <c r="G1146" s="3">
        <f t="shared" si="70"/>
        <v>0</v>
      </c>
      <c r="H1146" s="62">
        <f>'Raw data'!E1146</f>
        <v>1839.1482862693499</v>
      </c>
      <c r="I1146" s="67">
        <f t="shared" si="71"/>
        <v>-2.8731418754910059E-4</v>
      </c>
    </row>
    <row r="1147" spans="1:9" x14ac:dyDescent="0.3">
      <c r="A1147" s="101">
        <v>44111</v>
      </c>
      <c r="B1147" s="3">
        <f>'Raw data'!B1147</f>
        <v>64.684139999999999</v>
      </c>
      <c r="C1147" s="3">
        <f t="shared" si="68"/>
        <v>-2.9368935518284014E-3</v>
      </c>
      <c r="D1147" s="3">
        <f>'Raw data'!C1147</f>
        <v>65.900000000000006</v>
      </c>
      <c r="E1147" s="3">
        <f t="shared" si="69"/>
        <v>1.2288786482335045E-2</v>
      </c>
      <c r="F1147" s="3">
        <f>'Raw data'!D1147</f>
        <v>36.520000000000003</v>
      </c>
      <c r="G1147" s="3">
        <f t="shared" si="70"/>
        <v>-2.1436227224008498E-2</v>
      </c>
      <c r="H1147" s="62">
        <f>'Raw data'!E1147</f>
        <v>1839.22068609094</v>
      </c>
      <c r="I1147" s="67">
        <f t="shared" si="71"/>
        <v>3.9365951147411442E-5</v>
      </c>
    </row>
    <row r="1148" spans="1:9" x14ac:dyDescent="0.3">
      <c r="A1148" s="101">
        <v>44112</v>
      </c>
      <c r="B1148" s="3">
        <f>'Raw data'!B1148</f>
        <v>64.588880000000003</v>
      </c>
      <c r="C1148" s="3">
        <f t="shared" si="68"/>
        <v>-1.4726948522465651E-3</v>
      </c>
      <c r="D1148" s="3">
        <f>'Raw data'!C1148</f>
        <v>68.040000000000006</v>
      </c>
      <c r="E1148" s="3">
        <f t="shared" si="69"/>
        <v>3.247344461305008E-2</v>
      </c>
      <c r="F1148" s="3">
        <f>'Raw data'!D1148</f>
        <v>36</v>
      </c>
      <c r="G1148" s="3">
        <f t="shared" si="70"/>
        <v>-1.4238773274917937E-2</v>
      </c>
      <c r="H1148" s="62">
        <f>'Raw data'!E1148</f>
        <v>1841.3952650686799</v>
      </c>
      <c r="I1148" s="67">
        <f t="shared" si="71"/>
        <v>1.1823371682284146E-3</v>
      </c>
    </row>
    <row r="1149" spans="1:9" x14ac:dyDescent="0.3">
      <c r="A1149" s="101">
        <v>44113</v>
      </c>
      <c r="B1149" s="3">
        <f>'Raw data'!B1149</f>
        <v>67.827839999999995</v>
      </c>
      <c r="C1149" s="3">
        <f t="shared" si="68"/>
        <v>5.0147331862698215E-2</v>
      </c>
      <c r="D1149" s="3">
        <f>'Raw data'!C1149</f>
        <v>74.94</v>
      </c>
      <c r="E1149" s="3">
        <f t="shared" si="69"/>
        <v>0.10141093474426795</v>
      </c>
      <c r="F1149" s="3">
        <f>'Raw data'!D1149</f>
        <v>37.54</v>
      </c>
      <c r="G1149" s="3">
        <f t="shared" si="70"/>
        <v>4.2777777777777755E-2</v>
      </c>
      <c r="H1149" s="62">
        <f>'Raw data'!E1149</f>
        <v>1840.06755299063</v>
      </c>
      <c r="I1149" s="67">
        <f t="shared" si="71"/>
        <v>-7.2103589231309242E-4</v>
      </c>
    </row>
    <row r="1150" spans="1:9" x14ac:dyDescent="0.3">
      <c r="A1150" s="101">
        <v>44116</v>
      </c>
      <c r="B1150" s="3">
        <f>'Raw data'!B1150</f>
        <v>66.398889999999994</v>
      </c>
      <c r="C1150" s="3">
        <f t="shared" si="68"/>
        <v>-2.1067308055217452E-2</v>
      </c>
      <c r="D1150" s="3">
        <f>'Raw data'!C1150</f>
        <v>77.099999999999994</v>
      </c>
      <c r="E1150" s="3">
        <f t="shared" si="69"/>
        <v>2.8823058446757362E-2</v>
      </c>
      <c r="F1150" s="3">
        <f>'Raw data'!D1150</f>
        <v>36.4</v>
      </c>
      <c r="G1150" s="3">
        <f t="shared" si="70"/>
        <v>-3.0367607884922765E-2</v>
      </c>
      <c r="H1150" s="62">
        <f>'Raw data'!E1150</f>
        <v>1855.38837761839</v>
      </c>
      <c r="I1150" s="67">
        <f t="shared" si="71"/>
        <v>8.3262294380765014E-3</v>
      </c>
    </row>
    <row r="1151" spans="1:9" x14ac:dyDescent="0.3">
      <c r="A1151" s="101">
        <v>44117</v>
      </c>
      <c r="B1151" s="3">
        <f>'Raw data'!B1151</f>
        <v>65.922569999999993</v>
      </c>
      <c r="C1151" s="3">
        <f t="shared" si="68"/>
        <v>-7.1736138962564169E-3</v>
      </c>
      <c r="D1151" s="3">
        <f>'Raw data'!C1151</f>
        <v>77.86</v>
      </c>
      <c r="E1151" s="3">
        <f t="shared" si="69"/>
        <v>9.8573281452659558E-3</v>
      </c>
      <c r="F1151" s="3">
        <f>'Raw data'!D1151</f>
        <v>35.979999999999997</v>
      </c>
      <c r="G1151" s="3">
        <f t="shared" si="70"/>
        <v>-1.1538461538461586E-2</v>
      </c>
      <c r="H1151" s="62">
        <f>'Raw data'!E1151</f>
        <v>1833.45561907858</v>
      </c>
      <c r="I1151" s="67">
        <f t="shared" si="71"/>
        <v>-1.1821114546358926E-2</v>
      </c>
    </row>
    <row r="1152" spans="1:9" x14ac:dyDescent="0.3">
      <c r="A1152" s="101">
        <v>44118</v>
      </c>
      <c r="B1152" s="3">
        <f>'Raw data'!B1152</f>
        <v>67.732579999999999</v>
      </c>
      <c r="C1152" s="3">
        <f t="shared" si="68"/>
        <v>2.7456605529790564E-2</v>
      </c>
      <c r="D1152" s="3">
        <f>'Raw data'!C1152</f>
        <v>77.02</v>
      </c>
      <c r="E1152" s="3">
        <f t="shared" si="69"/>
        <v>-1.0788594913948155E-2</v>
      </c>
      <c r="F1152" s="3">
        <f>'Raw data'!D1152</f>
        <v>35.94</v>
      </c>
      <c r="G1152" s="3">
        <f t="shared" si="70"/>
        <v>-1.1117287381878585E-3</v>
      </c>
      <c r="H1152" s="62">
        <f>'Raw data'!E1152</f>
        <v>1840.85374420271</v>
      </c>
      <c r="I1152" s="67">
        <f t="shared" si="71"/>
        <v>4.0350718321985031E-3</v>
      </c>
    </row>
    <row r="1153" spans="1:9" x14ac:dyDescent="0.3">
      <c r="A1153" s="101">
        <v>44119</v>
      </c>
      <c r="B1153" s="3">
        <f>'Raw data'!B1153</f>
        <v>67.446799999999996</v>
      </c>
      <c r="C1153" s="3">
        <f t="shared" si="68"/>
        <v>-4.2192398399706994E-3</v>
      </c>
      <c r="D1153" s="3">
        <f>'Raw data'!C1153</f>
        <v>78</v>
      </c>
      <c r="E1153" s="3">
        <f t="shared" si="69"/>
        <v>1.2723967800571332E-2</v>
      </c>
      <c r="F1153" s="3">
        <f>'Raw data'!D1153</f>
        <v>35.28</v>
      </c>
      <c r="G1153" s="3">
        <f t="shared" si="70"/>
        <v>-1.8363939899832961E-2</v>
      </c>
      <c r="H1153" s="62">
        <f>'Raw data'!E1153</f>
        <v>1812.9544532469899</v>
      </c>
      <c r="I1153" s="67">
        <f t="shared" si="71"/>
        <v>-1.5155626047740957E-2</v>
      </c>
    </row>
    <row r="1154" spans="1:9" x14ac:dyDescent="0.3">
      <c r="A1154" s="101">
        <v>44120</v>
      </c>
      <c r="B1154" s="3">
        <f>'Raw data'!B1154</f>
        <v>68.494699999999995</v>
      </c>
      <c r="C1154" s="3">
        <f t="shared" si="68"/>
        <v>1.5536689657626434E-2</v>
      </c>
      <c r="D1154" s="3">
        <f>'Raw data'!C1154</f>
        <v>77.260000000000005</v>
      </c>
      <c r="E1154" s="3">
        <f t="shared" si="69"/>
        <v>-9.4871794871794219E-3</v>
      </c>
      <c r="F1154" s="3">
        <f>'Raw data'!D1154</f>
        <v>35.26</v>
      </c>
      <c r="G1154" s="3">
        <f t="shared" si="70"/>
        <v>-5.6689342403636977E-4</v>
      </c>
      <c r="H1154" s="62">
        <f>'Raw data'!E1154</f>
        <v>1835.30452669279</v>
      </c>
      <c r="I1154" s="67">
        <f t="shared" si="71"/>
        <v>1.2327983974319485E-2</v>
      </c>
    </row>
    <row r="1155" spans="1:9" x14ac:dyDescent="0.3">
      <c r="A1155" s="101">
        <v>44123</v>
      </c>
      <c r="B1155" s="3">
        <f>'Raw data'!B1155</f>
        <v>68.2089</v>
      </c>
      <c r="C1155" s="3">
        <f t="shared" si="68"/>
        <v>-4.1725856161132866E-3</v>
      </c>
      <c r="D1155" s="3">
        <f>'Raw data'!C1155</f>
        <v>76.8</v>
      </c>
      <c r="E1155" s="3">
        <f t="shared" si="69"/>
        <v>-5.9539218224179125E-3</v>
      </c>
      <c r="F1155" s="3">
        <f>'Raw data'!D1155</f>
        <v>35</v>
      </c>
      <c r="G1155" s="3">
        <f t="shared" si="70"/>
        <v>-7.3737946681791842E-3</v>
      </c>
      <c r="H1155" s="62">
        <f>'Raw data'!E1155</f>
        <v>1841.58721208878</v>
      </c>
      <c r="I1155" s="67">
        <f t="shared" si="71"/>
        <v>3.4232386531031981E-3</v>
      </c>
    </row>
    <row r="1156" spans="1:9" x14ac:dyDescent="0.3">
      <c r="A1156" s="101">
        <v>44124</v>
      </c>
      <c r="B1156" s="3">
        <f>'Raw data'!B1156</f>
        <v>68.494699999999995</v>
      </c>
      <c r="C1156" s="3">
        <f t="shared" ref="C1156:C1219" si="72">(B1156-B1155)/B1155</f>
        <v>4.1900690379113974E-3</v>
      </c>
      <c r="D1156" s="3">
        <f>'Raw data'!C1156</f>
        <v>75.16</v>
      </c>
      <c r="E1156" s="3">
        <f t="shared" ref="E1156:E1219" si="73">(D1156-D1155)/D1155</f>
        <v>-2.1354166666666674E-2</v>
      </c>
      <c r="F1156" s="3">
        <f>'Raw data'!D1156</f>
        <v>35.28</v>
      </c>
      <c r="G1156" s="3">
        <f t="shared" ref="G1156:G1219" si="74">(F1156-F1155)/F1155</f>
        <v>8.0000000000000331E-3</v>
      </c>
      <c r="H1156" s="62">
        <f>'Raw data'!E1156</f>
        <v>1841.58575457234</v>
      </c>
      <c r="I1156" s="67">
        <f t="shared" ref="I1156:I1219" si="75">(H1156-H1155)/H1155</f>
        <v>-7.9144578680477566E-7</v>
      </c>
    </row>
    <row r="1157" spans="1:9" x14ac:dyDescent="0.3">
      <c r="A1157" s="101">
        <v>44125</v>
      </c>
      <c r="B1157" s="3">
        <f>'Raw data'!B1157</f>
        <v>65.636780000000002</v>
      </c>
      <c r="C1157" s="3">
        <f t="shared" si="72"/>
        <v>-4.1724688187553094E-2</v>
      </c>
      <c r="D1157" s="3">
        <f>'Raw data'!C1157</f>
        <v>72</v>
      </c>
      <c r="E1157" s="3">
        <f t="shared" si="73"/>
        <v>-4.2043640234167068E-2</v>
      </c>
      <c r="F1157" s="3">
        <f>'Raw data'!D1157</f>
        <v>33.659999999999997</v>
      </c>
      <c r="G1157" s="3">
        <f t="shared" si="74"/>
        <v>-4.5918367346938903E-2</v>
      </c>
      <c r="H1157" s="62">
        <f>'Raw data'!E1157</f>
        <v>1820.7170431714101</v>
      </c>
      <c r="I1157" s="67">
        <f t="shared" si="75"/>
        <v>-1.1331924863730339E-2</v>
      </c>
    </row>
    <row r="1158" spans="1:9" x14ac:dyDescent="0.3">
      <c r="A1158" s="101">
        <v>44126</v>
      </c>
      <c r="B1158" s="3">
        <f>'Raw data'!B1158</f>
        <v>64.303084999999996</v>
      </c>
      <c r="C1158" s="3">
        <f t="shared" si="72"/>
        <v>-2.0319324013152472E-2</v>
      </c>
      <c r="D1158" s="3">
        <f>'Raw data'!C1158</f>
        <v>70.5</v>
      </c>
      <c r="E1158" s="3">
        <f t="shared" si="73"/>
        <v>-2.0833333333333332E-2</v>
      </c>
      <c r="F1158" s="3">
        <f>'Raw data'!D1158</f>
        <v>30.82</v>
      </c>
      <c r="G1158" s="3">
        <f t="shared" si="74"/>
        <v>-8.4373143196672509E-2</v>
      </c>
      <c r="H1158" s="62">
        <f>'Raw data'!E1158</f>
        <v>1816.2931942621999</v>
      </c>
      <c r="I1158" s="67">
        <f t="shared" si="75"/>
        <v>-2.4297289498122661E-3</v>
      </c>
    </row>
    <row r="1159" spans="1:9" x14ac:dyDescent="0.3">
      <c r="A1159" s="101">
        <v>44127</v>
      </c>
      <c r="B1159" s="3">
        <f>'Raw data'!B1159</f>
        <v>70.114180000000005</v>
      </c>
      <c r="C1159" s="3">
        <f t="shared" si="72"/>
        <v>9.0370392027070076E-2</v>
      </c>
      <c r="D1159" s="3">
        <f>'Raw data'!C1159</f>
        <v>71.62</v>
      </c>
      <c r="E1159" s="3">
        <f t="shared" si="73"/>
        <v>1.5886524822695099E-2</v>
      </c>
      <c r="F1159" s="3">
        <f>'Raw data'!D1159</f>
        <v>31.86</v>
      </c>
      <c r="G1159" s="3">
        <f t="shared" si="74"/>
        <v>3.3744321868916259E-2</v>
      </c>
      <c r="H1159" s="62">
        <f>'Raw data'!E1159</f>
        <v>1819.9393484500699</v>
      </c>
      <c r="I1159" s="67">
        <f t="shared" si="75"/>
        <v>2.007470049102472E-3</v>
      </c>
    </row>
    <row r="1160" spans="1:9" x14ac:dyDescent="0.3">
      <c r="A1160" s="101">
        <v>44130</v>
      </c>
      <c r="B1160" s="3">
        <f>'Raw data'!B1160</f>
        <v>66.208370000000002</v>
      </c>
      <c r="C1160" s="3">
        <f t="shared" si="72"/>
        <v>-5.5706420584252743E-2</v>
      </c>
      <c r="D1160" s="3">
        <f>'Raw data'!C1160</f>
        <v>67.92</v>
      </c>
      <c r="E1160" s="3">
        <f t="shared" si="73"/>
        <v>-5.1661547053895598E-2</v>
      </c>
      <c r="F1160" s="3">
        <f>'Raw data'!D1160</f>
        <v>30.1</v>
      </c>
      <c r="G1160" s="3">
        <f t="shared" si="74"/>
        <v>-5.5241682360326366E-2</v>
      </c>
      <c r="H1160" s="62">
        <f>'Raw data'!E1160</f>
        <v>1775.01192491398</v>
      </c>
      <c r="I1160" s="67">
        <f t="shared" si="75"/>
        <v>-2.4686220216268106E-2</v>
      </c>
    </row>
    <row r="1161" spans="1:9" x14ac:dyDescent="0.3">
      <c r="A1161" s="101">
        <v>44131</v>
      </c>
      <c r="B1161" s="3">
        <f>'Raw data'!B1161</f>
        <v>69.542595000000006</v>
      </c>
      <c r="C1161" s="3">
        <f t="shared" si="72"/>
        <v>5.0359569341459451E-2</v>
      </c>
      <c r="D1161" s="3">
        <f>'Raw data'!C1161</f>
        <v>68.34</v>
      </c>
      <c r="E1161" s="3">
        <f t="shared" si="73"/>
        <v>6.1837455830388941E-3</v>
      </c>
      <c r="F1161" s="3">
        <f>'Raw data'!D1161</f>
        <v>30.86</v>
      </c>
      <c r="G1161" s="3">
        <f t="shared" si="74"/>
        <v>2.5249169435215879E-2</v>
      </c>
      <c r="H1161" s="62">
        <f>'Raw data'!E1161</f>
        <v>1764.0084654519501</v>
      </c>
      <c r="I1161" s="67">
        <f t="shared" si="75"/>
        <v>-6.1990904441744351E-3</v>
      </c>
    </row>
    <row r="1162" spans="1:9" x14ac:dyDescent="0.3">
      <c r="A1162" s="101">
        <v>44132</v>
      </c>
      <c r="B1162" s="3">
        <f>'Raw data'!B1162</f>
        <v>66.017840000000007</v>
      </c>
      <c r="C1162" s="3">
        <f t="shared" si="72"/>
        <v>-5.0684835675171437E-2</v>
      </c>
      <c r="D1162" s="3">
        <f>'Raw data'!C1162</f>
        <v>64.819999999999993</v>
      </c>
      <c r="E1162" s="3">
        <f t="shared" si="73"/>
        <v>-5.1507170032192129E-2</v>
      </c>
      <c r="F1162" s="3">
        <f>'Raw data'!D1162</f>
        <v>29.04</v>
      </c>
      <c r="G1162" s="3">
        <f t="shared" si="74"/>
        <v>-5.8976020738820488E-2</v>
      </c>
      <c r="H1162" s="62">
        <f>'Raw data'!E1162</f>
        <v>1722.66481829898</v>
      </c>
      <c r="I1162" s="67">
        <f t="shared" si="75"/>
        <v>-2.3437329220740221E-2</v>
      </c>
    </row>
    <row r="1163" spans="1:9" x14ac:dyDescent="0.3">
      <c r="A1163" s="101">
        <v>44133</v>
      </c>
      <c r="B1163" s="3">
        <f>'Raw data'!B1163</f>
        <v>64.969930000000005</v>
      </c>
      <c r="C1163" s="3">
        <f t="shared" si="72"/>
        <v>-1.5873133686288458E-2</v>
      </c>
      <c r="D1163" s="3">
        <f>'Raw data'!C1163</f>
        <v>65.239999999999995</v>
      </c>
      <c r="E1163" s="3">
        <f t="shared" si="73"/>
        <v>6.4794816414687094E-3</v>
      </c>
      <c r="F1163" s="3">
        <f>'Raw data'!D1163</f>
        <v>29.66</v>
      </c>
      <c r="G1163" s="3">
        <f t="shared" si="74"/>
        <v>2.1349862258953203E-2</v>
      </c>
      <c r="H1163" s="62">
        <f>'Raw data'!E1163</f>
        <v>1716.0267306763601</v>
      </c>
      <c r="I1163" s="67">
        <f t="shared" si="75"/>
        <v>-3.8533831724586794E-3</v>
      </c>
    </row>
    <row r="1164" spans="1:9" x14ac:dyDescent="0.3">
      <c r="A1164" s="101">
        <v>44134</v>
      </c>
      <c r="B1164" s="3">
        <f>'Raw data'!B1164</f>
        <v>64.684139999999999</v>
      </c>
      <c r="C1164" s="3">
        <f t="shared" si="72"/>
        <v>-4.3988041852593305E-3</v>
      </c>
      <c r="D1164" s="3">
        <f>'Raw data'!C1164</f>
        <v>67.8</v>
      </c>
      <c r="E1164" s="3">
        <f t="shared" si="73"/>
        <v>3.923973022685473E-2</v>
      </c>
      <c r="F1164" s="3">
        <f>'Raw data'!D1164</f>
        <v>29.8</v>
      </c>
      <c r="G1164" s="3">
        <f t="shared" si="74"/>
        <v>4.7201618341200461E-3</v>
      </c>
      <c r="H1164" s="62">
        <f>'Raw data'!E1164</f>
        <v>1717.6224333263101</v>
      </c>
      <c r="I1164" s="67">
        <f t="shared" si="75"/>
        <v>9.2988216408555811E-4</v>
      </c>
    </row>
    <row r="1165" spans="1:9" x14ac:dyDescent="0.3">
      <c r="A1165" s="101">
        <v>44137</v>
      </c>
      <c r="B1165" s="3">
        <f>'Raw data'!B1165</f>
        <v>65.732050000000001</v>
      </c>
      <c r="C1165" s="3">
        <f t="shared" si="72"/>
        <v>1.6200416361723317E-2</v>
      </c>
      <c r="D1165" s="3">
        <f>'Raw data'!C1165</f>
        <v>67.84</v>
      </c>
      <c r="E1165" s="3">
        <f t="shared" si="73"/>
        <v>5.8997050147501851E-4</v>
      </c>
      <c r="F1165" s="3">
        <f>'Raw data'!D1165</f>
        <v>30.64</v>
      </c>
      <c r="G1165" s="3">
        <f t="shared" si="74"/>
        <v>2.8187919463087244E-2</v>
      </c>
      <c r="H1165" s="62">
        <f>'Raw data'!E1165</f>
        <v>1748.4243441134799</v>
      </c>
      <c r="I1165" s="67">
        <f t="shared" si="75"/>
        <v>1.7932876393282508E-2</v>
      </c>
    </row>
    <row r="1166" spans="1:9" x14ac:dyDescent="0.3">
      <c r="A1166" s="101">
        <v>44138</v>
      </c>
      <c r="B1166" s="3">
        <f>'Raw data'!B1166</f>
        <v>65.732050000000001</v>
      </c>
      <c r="C1166" s="3">
        <f t="shared" si="72"/>
        <v>0</v>
      </c>
      <c r="D1166" s="3">
        <f>'Raw data'!C1166</f>
        <v>69.239999999999995</v>
      </c>
      <c r="E1166" s="3">
        <f t="shared" si="73"/>
        <v>2.0636792452830063E-2</v>
      </c>
      <c r="F1166" s="3">
        <f>'Raw data'!D1166</f>
        <v>31.1</v>
      </c>
      <c r="G1166" s="3">
        <f t="shared" si="74"/>
        <v>1.5013054830287234E-2</v>
      </c>
      <c r="H1166" s="62">
        <f>'Raw data'!E1166</f>
        <v>1772.2733609537099</v>
      </c>
      <c r="I1166" s="67">
        <f t="shared" si="75"/>
        <v>1.3640290997162002E-2</v>
      </c>
    </row>
    <row r="1167" spans="1:9" x14ac:dyDescent="0.3">
      <c r="A1167" s="101">
        <v>44139</v>
      </c>
      <c r="B1167" s="3">
        <f>'Raw data'!B1167</f>
        <v>67.732579999999999</v>
      </c>
      <c r="C1167" s="3">
        <f t="shared" si="72"/>
        <v>3.0434620554204497E-2</v>
      </c>
      <c r="D1167" s="3">
        <f>'Raw data'!C1167</f>
        <v>70.66</v>
      </c>
      <c r="E1167" s="3">
        <f t="shared" si="73"/>
        <v>2.0508376660889685E-2</v>
      </c>
      <c r="F1167" s="3">
        <f>'Raw data'!D1167</f>
        <v>32.020000000000003</v>
      </c>
      <c r="G1167" s="3">
        <f t="shared" si="74"/>
        <v>2.9581993569131885E-2</v>
      </c>
      <c r="H1167" s="62">
        <f>'Raw data'!E1167</f>
        <v>1795.53141685848</v>
      </c>
      <c r="I1167" s="67">
        <f t="shared" si="75"/>
        <v>1.3123289226812227E-2</v>
      </c>
    </row>
    <row r="1168" spans="1:9" x14ac:dyDescent="0.3">
      <c r="A1168" s="101">
        <v>44140</v>
      </c>
      <c r="B1168" s="3">
        <f>'Raw data'!B1168</f>
        <v>67.542060000000006</v>
      </c>
      <c r="C1168" s="3">
        <f t="shared" si="72"/>
        <v>-2.8128265599803265E-3</v>
      </c>
      <c r="D1168" s="3">
        <f>'Raw data'!C1168</f>
        <v>73.2</v>
      </c>
      <c r="E1168" s="3">
        <f t="shared" si="73"/>
        <v>3.5946787432776767E-2</v>
      </c>
      <c r="F1168" s="3">
        <f>'Raw data'!D1168</f>
        <v>33.200000000000003</v>
      </c>
      <c r="G1168" s="3">
        <f t="shared" si="74"/>
        <v>3.6851967520299803E-2</v>
      </c>
      <c r="H1168" s="62">
        <f>'Raw data'!E1168</f>
        <v>1822.2117532014499</v>
      </c>
      <c r="I1168" s="67">
        <f t="shared" si="75"/>
        <v>1.4859297972992683E-2</v>
      </c>
    </row>
    <row r="1169" spans="1:9" x14ac:dyDescent="0.3">
      <c r="A1169" s="101">
        <v>44141</v>
      </c>
      <c r="B1169" s="3">
        <f>'Raw data'!B1169</f>
        <v>66.875206000000006</v>
      </c>
      <c r="C1169" s="3">
        <f t="shared" si="72"/>
        <v>-9.873166438808657E-3</v>
      </c>
      <c r="D1169" s="3">
        <f>'Raw data'!C1169</f>
        <v>71.66</v>
      </c>
      <c r="E1169" s="3">
        <f t="shared" si="73"/>
        <v>-2.1038251366120302E-2</v>
      </c>
      <c r="F1169" s="3">
        <f>'Raw data'!D1169</f>
        <v>32.159999999999997</v>
      </c>
      <c r="G1169" s="3">
        <f t="shared" si="74"/>
        <v>-3.132530120481946E-2</v>
      </c>
      <c r="H1169" s="62">
        <f>'Raw data'!E1169</f>
        <v>1819.5169466493501</v>
      </c>
      <c r="I1169" s="67">
        <f t="shared" si="75"/>
        <v>-1.4788657505722636E-3</v>
      </c>
    </row>
    <row r="1170" spans="1:9" x14ac:dyDescent="0.3">
      <c r="A1170" s="101">
        <v>44144</v>
      </c>
      <c r="B1170" s="3">
        <f>'Raw data'!B1170</f>
        <v>64.017296000000002</v>
      </c>
      <c r="C1170" s="3">
        <f t="shared" si="72"/>
        <v>-4.2734971164051498E-2</v>
      </c>
      <c r="D1170" s="3">
        <f>'Raw data'!C1170</f>
        <v>69.52</v>
      </c>
      <c r="E1170" s="3">
        <f t="shared" si="73"/>
        <v>-2.9863243092380694E-2</v>
      </c>
      <c r="F1170" s="3">
        <f>'Raw data'!D1170</f>
        <v>31.82</v>
      </c>
      <c r="G1170" s="3">
        <f t="shared" si="74"/>
        <v>-1.0572139303482473E-2</v>
      </c>
      <c r="H1170" s="62">
        <f>'Raw data'!E1170</f>
        <v>1888.7362946452499</v>
      </c>
      <c r="I1170" s="67">
        <f t="shared" si="75"/>
        <v>3.8042705852983479E-2</v>
      </c>
    </row>
    <row r="1171" spans="1:9" x14ac:dyDescent="0.3">
      <c r="A1171" s="101">
        <v>44145</v>
      </c>
      <c r="B1171" s="3">
        <f>'Raw data'!B1171</f>
        <v>63.826766999999997</v>
      </c>
      <c r="C1171" s="3">
        <f t="shared" si="72"/>
        <v>-2.9762113038952014E-3</v>
      </c>
      <c r="D1171" s="3">
        <f>'Raw data'!C1171</f>
        <v>68.02</v>
      </c>
      <c r="E1171" s="3">
        <f t="shared" si="73"/>
        <v>-2.1576524741081703E-2</v>
      </c>
      <c r="F1171" s="3">
        <f>'Raw data'!D1171</f>
        <v>31.3</v>
      </c>
      <c r="G1171" s="3">
        <f t="shared" si="74"/>
        <v>-1.6341923318667489E-2</v>
      </c>
      <c r="H1171" s="62">
        <f>'Raw data'!E1171</f>
        <v>1885.5368371898501</v>
      </c>
      <c r="I1171" s="67">
        <f t="shared" si="75"/>
        <v>-1.6939672650282747E-3</v>
      </c>
    </row>
    <row r="1172" spans="1:9" x14ac:dyDescent="0.3">
      <c r="A1172" s="101">
        <v>44146</v>
      </c>
      <c r="B1172" s="3">
        <f>'Raw data'!B1172</f>
        <v>63.826766999999997</v>
      </c>
      <c r="C1172" s="3">
        <f t="shared" si="72"/>
        <v>0</v>
      </c>
      <c r="D1172" s="3">
        <f>'Raw data'!C1172</f>
        <v>68.66</v>
      </c>
      <c r="E1172" s="3">
        <f t="shared" si="73"/>
        <v>9.4089973537195039E-3</v>
      </c>
      <c r="F1172" s="3">
        <f>'Raw data'!D1172</f>
        <v>30.94</v>
      </c>
      <c r="G1172" s="3">
        <f t="shared" si="74"/>
        <v>-1.1501597444089438E-2</v>
      </c>
      <c r="H1172" s="62">
        <f>'Raw data'!E1172</f>
        <v>1902.8889533000699</v>
      </c>
      <c r="I1172" s="67">
        <f t="shared" si="75"/>
        <v>9.2027457475086852E-3</v>
      </c>
    </row>
    <row r="1173" spans="1:9" x14ac:dyDescent="0.3">
      <c r="A1173" s="101">
        <v>44147</v>
      </c>
      <c r="B1173" s="3">
        <f>'Raw data'!B1173</f>
        <v>64.398346000000004</v>
      </c>
      <c r="C1173" s="3">
        <f t="shared" si="72"/>
        <v>8.9551613980386469E-3</v>
      </c>
      <c r="D1173" s="3">
        <f>'Raw data'!C1173</f>
        <v>67.56</v>
      </c>
      <c r="E1173" s="3">
        <f t="shared" si="73"/>
        <v>-1.6020972909991181E-2</v>
      </c>
      <c r="F1173" s="3">
        <f>'Raw data'!D1173</f>
        <v>31.58</v>
      </c>
      <c r="G1173" s="3">
        <f t="shared" si="74"/>
        <v>2.0685197155785293E-2</v>
      </c>
      <c r="H1173" s="62">
        <f>'Raw data'!E1173</f>
        <v>1892.4067609312101</v>
      </c>
      <c r="I1173" s="67">
        <f t="shared" si="75"/>
        <v>-5.5085675654804678E-3</v>
      </c>
    </row>
    <row r="1174" spans="1:9" x14ac:dyDescent="0.3">
      <c r="A1174" s="101">
        <v>44148</v>
      </c>
      <c r="B1174" s="3">
        <f>'Raw data'!B1174</f>
        <v>65.16046</v>
      </c>
      <c r="C1174" s="3">
        <f t="shared" si="72"/>
        <v>1.1834372267883973E-2</v>
      </c>
      <c r="D1174" s="3">
        <f>'Raw data'!C1174</f>
        <v>70.64</v>
      </c>
      <c r="E1174" s="3">
        <f t="shared" si="73"/>
        <v>4.5589105979869718E-2</v>
      </c>
      <c r="F1174" s="3">
        <f>'Raw data'!D1174</f>
        <v>32.299999999999997</v>
      </c>
      <c r="G1174" s="3">
        <f t="shared" si="74"/>
        <v>2.2799240025332453E-2</v>
      </c>
      <c r="H1174" s="62">
        <f>'Raw data'!E1174</f>
        <v>1897.2953198539799</v>
      </c>
      <c r="I1174" s="67">
        <f t="shared" si="75"/>
        <v>2.5832495548495297E-3</v>
      </c>
    </row>
    <row r="1175" spans="1:9" x14ac:dyDescent="0.3">
      <c r="A1175" s="101">
        <v>44151</v>
      </c>
      <c r="B1175" s="3">
        <f>'Raw data'!B1175</f>
        <v>66.398889999999994</v>
      </c>
      <c r="C1175" s="3">
        <f t="shared" si="72"/>
        <v>1.9005851094359892E-2</v>
      </c>
      <c r="D1175" s="3">
        <f>'Raw data'!C1175</f>
        <v>69.7</v>
      </c>
      <c r="E1175" s="3">
        <f t="shared" si="73"/>
        <v>-1.3306908267270635E-2</v>
      </c>
      <c r="F1175" s="3">
        <f>'Raw data'!D1175</f>
        <v>33.46</v>
      </c>
      <c r="G1175" s="3">
        <f t="shared" si="74"/>
        <v>3.5913312693498567E-2</v>
      </c>
      <c r="H1175" s="62">
        <f>'Raw data'!E1175</f>
        <v>1918.4597859724799</v>
      </c>
      <c r="I1175" s="67">
        <f t="shared" si="75"/>
        <v>1.1155072116094676E-2</v>
      </c>
    </row>
    <row r="1176" spans="1:9" x14ac:dyDescent="0.3">
      <c r="A1176" s="101">
        <v>44152</v>
      </c>
      <c r="B1176" s="3">
        <f>'Raw data'!B1176</f>
        <v>66.684685000000002</v>
      </c>
      <c r="C1176" s="3">
        <f t="shared" si="72"/>
        <v>4.3042135192321342E-3</v>
      </c>
      <c r="D1176" s="3">
        <f>'Raw data'!C1176</f>
        <v>70</v>
      </c>
      <c r="E1176" s="3">
        <f t="shared" si="73"/>
        <v>4.3041606886656692E-3</v>
      </c>
      <c r="F1176" s="3">
        <f>'Raw data'!D1176</f>
        <v>34.04</v>
      </c>
      <c r="G1176" s="3">
        <f t="shared" si="74"/>
        <v>1.7334130304841551E-2</v>
      </c>
      <c r="H1176" s="62">
        <f>'Raw data'!E1176</f>
        <v>1922.1976363005299</v>
      </c>
      <c r="I1176" s="67">
        <f t="shared" si="75"/>
        <v>1.9483600101396982E-3</v>
      </c>
    </row>
    <row r="1177" spans="1:9" x14ac:dyDescent="0.3">
      <c r="A1177" s="101">
        <v>44153</v>
      </c>
      <c r="B1177" s="3">
        <f>'Raw data'!B1177</f>
        <v>67.256259999999997</v>
      </c>
      <c r="C1177" s="3">
        <f t="shared" si="72"/>
        <v>8.5713083896249292E-3</v>
      </c>
      <c r="D1177" s="3">
        <f>'Raw data'!C1177</f>
        <v>70.86</v>
      </c>
      <c r="E1177" s="3">
        <f t="shared" si="73"/>
        <v>1.2285714285714278E-2</v>
      </c>
      <c r="F1177" s="3">
        <f>'Raw data'!D1177</f>
        <v>34.299999999999997</v>
      </c>
      <c r="G1177" s="3">
        <f t="shared" si="74"/>
        <v>7.6380728554641016E-3</v>
      </c>
      <c r="H1177" s="62">
        <f>'Raw data'!E1177</f>
        <v>1922.52911661187</v>
      </c>
      <c r="I1177" s="67">
        <f t="shared" si="75"/>
        <v>1.7244861042388428E-4</v>
      </c>
    </row>
    <row r="1178" spans="1:9" x14ac:dyDescent="0.3">
      <c r="A1178" s="101">
        <v>44154</v>
      </c>
      <c r="B1178" s="3">
        <f>'Raw data'!B1178</f>
        <v>66.017840000000007</v>
      </c>
      <c r="C1178" s="3">
        <f t="shared" si="72"/>
        <v>-1.841345326070749E-2</v>
      </c>
      <c r="D1178" s="3">
        <f>'Raw data'!C1178</f>
        <v>70.02</v>
      </c>
      <c r="E1178" s="3">
        <f t="shared" si="73"/>
        <v>-1.1854360711261691E-2</v>
      </c>
      <c r="F1178" s="3">
        <f>'Raw data'!D1178</f>
        <v>34.159999999999997</v>
      </c>
      <c r="G1178" s="3">
        <f t="shared" si="74"/>
        <v>-4.0816326530612413E-3</v>
      </c>
      <c r="H1178" s="62">
        <f>'Raw data'!E1178</f>
        <v>1915.39931244697</v>
      </c>
      <c r="I1178" s="67">
        <f t="shared" si="75"/>
        <v>-3.7085545822395745E-3</v>
      </c>
    </row>
    <row r="1179" spans="1:9" x14ac:dyDescent="0.3">
      <c r="A1179" s="101">
        <v>44155</v>
      </c>
      <c r="B1179" s="3">
        <f>'Raw data'!B1179</f>
        <v>66.684685000000002</v>
      </c>
      <c r="C1179" s="3">
        <f t="shared" si="72"/>
        <v>1.010098179522376E-2</v>
      </c>
      <c r="D1179" s="3">
        <f>'Raw data'!C1179</f>
        <v>70.42</v>
      </c>
      <c r="E1179" s="3">
        <f t="shared" si="73"/>
        <v>5.712653527563635E-3</v>
      </c>
      <c r="F1179" s="3">
        <f>'Raw data'!D1179</f>
        <v>34.479999999999997</v>
      </c>
      <c r="G1179" s="3">
        <f t="shared" si="74"/>
        <v>9.3676814988290485E-3</v>
      </c>
      <c r="H1179" s="62">
        <f>'Raw data'!E1179</f>
        <v>1926.4708919945001</v>
      </c>
      <c r="I1179" s="67">
        <f t="shared" si="75"/>
        <v>5.7802983824745387E-3</v>
      </c>
    </row>
    <row r="1180" spans="1:9" x14ac:dyDescent="0.3">
      <c r="A1180" s="101">
        <v>44158</v>
      </c>
      <c r="B1180" s="3">
        <f>'Raw data'!B1180</f>
        <v>65.922569999999993</v>
      </c>
      <c r="C1180" s="3">
        <f t="shared" si="72"/>
        <v>-1.1428636125371342E-2</v>
      </c>
      <c r="D1180" s="3">
        <f>'Raw data'!C1180</f>
        <v>69.599999999999994</v>
      </c>
      <c r="E1180" s="3">
        <f t="shared" si="73"/>
        <v>-1.1644419199091273E-2</v>
      </c>
      <c r="F1180" s="3">
        <f>'Raw data'!D1180</f>
        <v>33.119999999999997</v>
      </c>
      <c r="G1180" s="3">
        <f t="shared" si="74"/>
        <v>-3.9443155452436179E-2</v>
      </c>
      <c r="H1180" s="62">
        <f>'Raw data'!E1180</f>
        <v>1921.7704414872701</v>
      </c>
      <c r="I1180" s="67">
        <f t="shared" si="75"/>
        <v>-2.4399281228503688E-3</v>
      </c>
    </row>
    <row r="1181" spans="1:9" x14ac:dyDescent="0.3">
      <c r="A1181" s="101">
        <v>44159</v>
      </c>
      <c r="B1181" s="3">
        <f>'Raw data'!B1181</f>
        <v>67.732579999999999</v>
      </c>
      <c r="C1181" s="3">
        <f t="shared" si="72"/>
        <v>2.7456605529790564E-2</v>
      </c>
      <c r="D1181" s="3">
        <f>'Raw data'!C1181</f>
        <v>70.86</v>
      </c>
      <c r="E1181" s="3">
        <f t="shared" si="73"/>
        <v>1.8103448275862143E-2</v>
      </c>
      <c r="F1181" s="3">
        <f>'Raw data'!D1181</f>
        <v>33.200000000000003</v>
      </c>
      <c r="G1181" s="3">
        <f t="shared" si="74"/>
        <v>2.415458937198231E-3</v>
      </c>
      <c r="H1181" s="62">
        <f>'Raw data'!E1181</f>
        <v>1938.13841736058</v>
      </c>
      <c r="I1181" s="67">
        <f t="shared" si="75"/>
        <v>8.517133742905636E-3</v>
      </c>
    </row>
    <row r="1182" spans="1:9" x14ac:dyDescent="0.3">
      <c r="A1182" s="101">
        <v>44160</v>
      </c>
      <c r="B1182" s="3">
        <f>'Raw data'!B1182</f>
        <v>68.494699999999995</v>
      </c>
      <c r="C1182" s="3">
        <f t="shared" si="72"/>
        <v>1.1251896797671017E-2</v>
      </c>
      <c r="D1182" s="3">
        <f>'Raw data'!C1182</f>
        <v>71.319999999999993</v>
      </c>
      <c r="E1182" s="3">
        <f t="shared" si="73"/>
        <v>6.4916737228336687E-3</v>
      </c>
      <c r="F1182" s="3">
        <f>'Raw data'!D1182</f>
        <v>33.1</v>
      </c>
      <c r="G1182" s="3">
        <f t="shared" si="74"/>
        <v>-3.012048192771127E-3</v>
      </c>
      <c r="H1182" s="62">
        <f>'Raw data'!E1182</f>
        <v>1931.43067211269</v>
      </c>
      <c r="I1182" s="67">
        <f t="shared" si="75"/>
        <v>-3.4609216698902314E-3</v>
      </c>
    </row>
    <row r="1183" spans="1:9" x14ac:dyDescent="0.3">
      <c r="A1183" s="101">
        <v>44161</v>
      </c>
      <c r="B1183" s="3">
        <f>'Raw data'!B1183</f>
        <v>69.923649999999995</v>
      </c>
      <c r="C1183" s="3">
        <f t="shared" si="72"/>
        <v>2.0862198097079052E-2</v>
      </c>
      <c r="D1183" s="3">
        <f>'Raw data'!C1183</f>
        <v>71.2</v>
      </c>
      <c r="E1183" s="3">
        <f t="shared" si="73"/>
        <v>-1.6825574873806834E-3</v>
      </c>
      <c r="F1183" s="3">
        <f>'Raw data'!D1183</f>
        <v>32.76</v>
      </c>
      <c r="G1183" s="3">
        <f t="shared" si="74"/>
        <v>-1.0271903323262943E-2</v>
      </c>
      <c r="H1183" s="62">
        <f>'Raw data'!E1183</f>
        <v>1931.97143891364</v>
      </c>
      <c r="I1183" s="67">
        <f t="shared" si="75"/>
        <v>2.7998250662472884E-4</v>
      </c>
    </row>
    <row r="1184" spans="1:9" x14ac:dyDescent="0.3">
      <c r="A1184" s="101">
        <v>44162</v>
      </c>
      <c r="B1184" s="3">
        <f>'Raw data'!B1184</f>
        <v>72.305250000000001</v>
      </c>
      <c r="C1184" s="3">
        <f t="shared" si="72"/>
        <v>3.4060006878931605E-2</v>
      </c>
      <c r="D1184" s="3">
        <f>'Raw data'!C1184</f>
        <v>72.58</v>
      </c>
      <c r="E1184" s="3">
        <f t="shared" si="73"/>
        <v>1.9382022471910048E-2</v>
      </c>
      <c r="F1184" s="3">
        <f>'Raw data'!D1184</f>
        <v>33.44</v>
      </c>
      <c r="G1184" s="3">
        <f t="shared" si="74"/>
        <v>2.0757020757020749E-2</v>
      </c>
      <c r="H1184" s="62">
        <f>'Raw data'!E1184</f>
        <v>1937.0908616336101</v>
      </c>
      <c r="I1184" s="67">
        <f t="shared" si="75"/>
        <v>2.6498438935767983E-3</v>
      </c>
    </row>
    <row r="1185" spans="1:9" x14ac:dyDescent="0.3">
      <c r="A1185" s="101">
        <v>44165</v>
      </c>
      <c r="B1185" s="3">
        <f>'Raw data'!B1185</f>
        <v>70.590500000000006</v>
      </c>
      <c r="C1185" s="3">
        <f t="shared" si="72"/>
        <v>-2.3715428686022041E-2</v>
      </c>
      <c r="D1185" s="3">
        <f>'Raw data'!C1185</f>
        <v>71.760000000000005</v>
      </c>
      <c r="E1185" s="3">
        <f t="shared" si="73"/>
        <v>-1.1297878203361714E-2</v>
      </c>
      <c r="F1185" s="3">
        <f>'Raw data'!D1185</f>
        <v>33.700000000000003</v>
      </c>
      <c r="G1185" s="3">
        <f t="shared" si="74"/>
        <v>7.7751196172250337E-3</v>
      </c>
      <c r="H1185" s="62">
        <f>'Raw data'!E1185</f>
        <v>1917.5418948103299</v>
      </c>
      <c r="I1185" s="67">
        <f t="shared" si="75"/>
        <v>-1.0091920420704408E-2</v>
      </c>
    </row>
    <row r="1186" spans="1:9" x14ac:dyDescent="0.3">
      <c r="A1186" s="101">
        <v>44166</v>
      </c>
      <c r="B1186" s="3">
        <f>'Raw data'!B1186</f>
        <v>71.924194</v>
      </c>
      <c r="C1186" s="3">
        <f t="shared" si="72"/>
        <v>1.889339217033445E-2</v>
      </c>
      <c r="D1186" s="3">
        <f>'Raw data'!C1186</f>
        <v>71.44</v>
      </c>
      <c r="E1186" s="3">
        <f t="shared" si="73"/>
        <v>-4.4593088071349964E-3</v>
      </c>
      <c r="F1186" s="3">
        <f>'Raw data'!D1186</f>
        <v>34.1</v>
      </c>
      <c r="G1186" s="3">
        <f t="shared" si="74"/>
        <v>1.1869436201780372E-2</v>
      </c>
      <c r="H1186" s="62">
        <f>'Raw data'!E1186</f>
        <v>1923.99880427071</v>
      </c>
      <c r="I1186" s="67">
        <f t="shared" si="75"/>
        <v>3.3672846876801866E-3</v>
      </c>
    </row>
    <row r="1187" spans="1:9" x14ac:dyDescent="0.3">
      <c r="A1187" s="101">
        <v>44167</v>
      </c>
      <c r="B1187" s="3">
        <f>'Raw data'!B1187</f>
        <v>70.971559999999997</v>
      </c>
      <c r="C1187" s="3">
        <f t="shared" si="72"/>
        <v>-1.3244972894656329E-2</v>
      </c>
      <c r="D1187" s="3">
        <f>'Raw data'!C1187</f>
        <v>71</v>
      </c>
      <c r="E1187" s="3">
        <f t="shared" si="73"/>
        <v>-6.1590145576707412E-3</v>
      </c>
      <c r="F1187" s="3">
        <f>'Raw data'!D1187</f>
        <v>33.380000000000003</v>
      </c>
      <c r="G1187" s="3">
        <f t="shared" si="74"/>
        <v>-2.1114369501466241E-2</v>
      </c>
      <c r="H1187" s="62">
        <f>'Raw data'!E1187</f>
        <v>1918.99476890855</v>
      </c>
      <c r="I1187" s="67">
        <f t="shared" si="75"/>
        <v>-2.6008515967123036E-3</v>
      </c>
    </row>
    <row r="1188" spans="1:9" x14ac:dyDescent="0.3">
      <c r="A1188" s="101">
        <v>44168</v>
      </c>
      <c r="B1188" s="3">
        <f>'Raw data'!B1188</f>
        <v>73.543679999999995</v>
      </c>
      <c r="C1188" s="3">
        <f t="shared" si="72"/>
        <v>3.6241559295018995E-2</v>
      </c>
      <c r="D1188" s="3">
        <f>'Raw data'!C1188</f>
        <v>73.099999999999994</v>
      </c>
      <c r="E1188" s="3">
        <f t="shared" si="73"/>
        <v>2.9577464788732313E-2</v>
      </c>
      <c r="F1188" s="3">
        <f>'Raw data'!D1188</f>
        <v>32.92</v>
      </c>
      <c r="G1188" s="3">
        <f t="shared" si="74"/>
        <v>-1.3780707010185765E-2</v>
      </c>
      <c r="H1188" s="62">
        <f>'Raw data'!E1188</f>
        <v>1912.17530626234</v>
      </c>
      <c r="I1188" s="67">
        <f t="shared" si="75"/>
        <v>-3.5536640102925656E-3</v>
      </c>
    </row>
    <row r="1189" spans="1:9" x14ac:dyDescent="0.3">
      <c r="A1189" s="101">
        <v>44169</v>
      </c>
      <c r="B1189" s="3">
        <f>'Raw data'!B1189</f>
        <v>73.543679999999995</v>
      </c>
      <c r="C1189" s="3">
        <f t="shared" si="72"/>
        <v>0</v>
      </c>
      <c r="D1189" s="3">
        <f>'Raw data'!C1189</f>
        <v>74.14</v>
      </c>
      <c r="E1189" s="3">
        <f t="shared" si="73"/>
        <v>1.422708618331062E-2</v>
      </c>
      <c r="F1189" s="3">
        <f>'Raw data'!D1189</f>
        <v>32.659999999999997</v>
      </c>
      <c r="G1189" s="3">
        <f t="shared" si="74"/>
        <v>-7.8979343863914073E-3</v>
      </c>
      <c r="H1189" s="62">
        <f>'Raw data'!E1189</f>
        <v>1916.93832100287</v>
      </c>
      <c r="I1189" s="67">
        <f t="shared" si="75"/>
        <v>2.4908881130988551E-3</v>
      </c>
    </row>
    <row r="1190" spans="1:9" x14ac:dyDescent="0.3">
      <c r="A1190" s="101">
        <v>44172</v>
      </c>
      <c r="B1190" s="3">
        <f>'Raw data'!B1190</f>
        <v>73.162629999999993</v>
      </c>
      <c r="C1190" s="3">
        <f t="shared" si="72"/>
        <v>-5.1812745840295439E-3</v>
      </c>
      <c r="D1190" s="3">
        <f>'Raw data'!C1190</f>
        <v>74.599999999999994</v>
      </c>
      <c r="E1190" s="3">
        <f t="shared" si="73"/>
        <v>6.2044780145669512E-3</v>
      </c>
      <c r="F1190" s="3">
        <f>'Raw data'!D1190</f>
        <v>32.6</v>
      </c>
      <c r="G1190" s="3">
        <f t="shared" si="74"/>
        <v>-1.8371096142068334E-3</v>
      </c>
      <c r="H1190" s="62">
        <f>'Raw data'!E1190</f>
        <v>1907.6095003197499</v>
      </c>
      <c r="I1190" s="67">
        <f t="shared" si="75"/>
        <v>-4.8665210460394825E-3</v>
      </c>
    </row>
    <row r="1191" spans="1:9" x14ac:dyDescent="0.3">
      <c r="A1191" s="101">
        <v>44173</v>
      </c>
      <c r="B1191" s="3">
        <f>'Raw data'!B1191</f>
        <v>73.924735999999996</v>
      </c>
      <c r="C1191" s="3">
        <f t="shared" si="72"/>
        <v>1.0416602027565206E-2</v>
      </c>
      <c r="D1191" s="3">
        <f>'Raw data'!C1191</f>
        <v>74.98</v>
      </c>
      <c r="E1191" s="3">
        <f t="shared" si="73"/>
        <v>5.0938337801609878E-3</v>
      </c>
      <c r="F1191" s="3">
        <f>'Raw data'!D1191</f>
        <v>33.4</v>
      </c>
      <c r="G1191" s="3">
        <f t="shared" si="74"/>
        <v>2.4539877300613407E-2</v>
      </c>
      <c r="H1191" s="62">
        <f>'Raw data'!E1191</f>
        <v>1925.5043261173601</v>
      </c>
      <c r="I1191" s="67">
        <f t="shared" si="75"/>
        <v>9.3807594240910494E-3</v>
      </c>
    </row>
    <row r="1192" spans="1:9" x14ac:dyDescent="0.3">
      <c r="A1192" s="101">
        <v>44174</v>
      </c>
      <c r="B1192" s="3">
        <f>'Raw data'!B1192</f>
        <v>72.209990000000005</v>
      </c>
      <c r="C1192" s="3">
        <f t="shared" si="72"/>
        <v>-2.3195835288474905E-2</v>
      </c>
      <c r="D1192" s="3">
        <f>'Raw data'!C1192</f>
        <v>74.48</v>
      </c>
      <c r="E1192" s="3">
        <f t="shared" si="73"/>
        <v>-6.6684449186449717E-3</v>
      </c>
      <c r="F1192" s="3">
        <f>'Raw data'!D1192</f>
        <v>33.32</v>
      </c>
      <c r="G1192" s="3">
        <f t="shared" si="74"/>
        <v>-2.3952095808382726E-3</v>
      </c>
      <c r="H1192" s="62">
        <f>'Raw data'!E1192</f>
        <v>1926.4234741862499</v>
      </c>
      <c r="I1192" s="67">
        <f t="shared" si="75"/>
        <v>4.7735445536144244E-4</v>
      </c>
    </row>
    <row r="1193" spans="1:9" x14ac:dyDescent="0.3">
      <c r="A1193" s="101">
        <v>44175</v>
      </c>
      <c r="B1193" s="3">
        <f>'Raw data'!B1193</f>
        <v>71.733665000000002</v>
      </c>
      <c r="C1193" s="3">
        <f t="shared" si="72"/>
        <v>-6.5963864556691223E-3</v>
      </c>
      <c r="D1193" s="3">
        <f>'Raw data'!C1193</f>
        <v>73.14</v>
      </c>
      <c r="E1193" s="3">
        <f t="shared" si="73"/>
        <v>-1.7991407089151496E-2</v>
      </c>
      <c r="F1193" s="3">
        <f>'Raw data'!D1193</f>
        <v>32.64</v>
      </c>
      <c r="G1193" s="3">
        <f t="shared" si="74"/>
        <v>-2.0408163265306114E-2</v>
      </c>
      <c r="H1193" s="62">
        <f>'Raw data'!E1193</f>
        <v>1906.81532945617</v>
      </c>
      <c r="I1193" s="67">
        <f t="shared" si="75"/>
        <v>-1.017852252779604E-2</v>
      </c>
    </row>
    <row r="1194" spans="1:9" x14ac:dyDescent="0.3">
      <c r="A1194" s="101">
        <v>44176</v>
      </c>
      <c r="B1194" s="3">
        <f>'Raw data'!B1194</f>
        <v>71.352615</v>
      </c>
      <c r="C1194" s="3">
        <f t="shared" si="72"/>
        <v>-5.3120107553406319E-3</v>
      </c>
      <c r="D1194" s="3">
        <f>'Raw data'!C1194</f>
        <v>73.28</v>
      </c>
      <c r="E1194" s="3">
        <f t="shared" si="73"/>
        <v>1.9141372709871557E-3</v>
      </c>
      <c r="F1194" s="3">
        <f>'Raw data'!D1194</f>
        <v>32.82</v>
      </c>
      <c r="G1194" s="3">
        <f t="shared" si="74"/>
        <v>5.514705882352932E-3</v>
      </c>
      <c r="H1194" s="62">
        <f>'Raw data'!E1194</f>
        <v>1891.2156060632501</v>
      </c>
      <c r="I1194" s="67">
        <f t="shared" si="75"/>
        <v>-8.1810352329027228E-3</v>
      </c>
    </row>
    <row r="1195" spans="1:9" x14ac:dyDescent="0.3">
      <c r="A1195" s="101">
        <v>44179</v>
      </c>
      <c r="B1195" s="3">
        <f>'Raw data'!B1195</f>
        <v>72.114716000000001</v>
      </c>
      <c r="C1195" s="3">
        <f t="shared" si="72"/>
        <v>1.0680771825952017E-2</v>
      </c>
      <c r="D1195" s="3">
        <f>'Raw data'!C1195</f>
        <v>75.12</v>
      </c>
      <c r="E1195" s="3">
        <f t="shared" si="73"/>
        <v>2.5109170305676901E-2</v>
      </c>
      <c r="F1195" s="3">
        <f>'Raw data'!D1195</f>
        <v>33.1</v>
      </c>
      <c r="G1195" s="3">
        <f t="shared" si="74"/>
        <v>8.5313833028641418E-3</v>
      </c>
      <c r="H1195" s="62">
        <f>'Raw data'!E1195</f>
        <v>1890.6487496402201</v>
      </c>
      <c r="I1195" s="67">
        <f t="shared" si="75"/>
        <v>-2.9973125285803374E-4</v>
      </c>
    </row>
    <row r="1196" spans="1:9" x14ac:dyDescent="0.3">
      <c r="A1196" s="101">
        <v>44180</v>
      </c>
      <c r="B1196" s="3">
        <f>'Raw data'!B1196</f>
        <v>72.305250000000001</v>
      </c>
      <c r="C1196" s="3">
        <f t="shared" si="72"/>
        <v>2.642095962771309E-3</v>
      </c>
      <c r="D1196" s="3">
        <f>'Raw data'!C1196</f>
        <v>78.180000000000007</v>
      </c>
      <c r="E1196" s="3">
        <f t="shared" si="73"/>
        <v>4.0734824281150189E-2</v>
      </c>
      <c r="F1196" s="3">
        <f>'Raw data'!D1196</f>
        <v>33.479999999999997</v>
      </c>
      <c r="G1196" s="3">
        <f t="shared" si="74"/>
        <v>1.1480362537764213E-2</v>
      </c>
      <c r="H1196" s="62">
        <f>'Raw data'!E1196</f>
        <v>1889.8372509378501</v>
      </c>
      <c r="I1196" s="67">
        <f t="shared" si="75"/>
        <v>-4.2921706241017465E-4</v>
      </c>
    </row>
    <row r="1197" spans="1:9" x14ac:dyDescent="0.3">
      <c r="A1197" s="101">
        <v>44181</v>
      </c>
      <c r="B1197" s="3">
        <f>'Raw data'!B1197</f>
        <v>72.591033999999993</v>
      </c>
      <c r="C1197" s="3">
        <f t="shared" si="72"/>
        <v>3.9524654157200544E-3</v>
      </c>
      <c r="D1197" s="3">
        <f>'Raw data'!C1197</f>
        <v>78.8</v>
      </c>
      <c r="E1197" s="3">
        <f t="shared" si="73"/>
        <v>7.9304169864414208E-3</v>
      </c>
      <c r="F1197" s="3">
        <f>'Raw data'!D1197</f>
        <v>33.340000000000003</v>
      </c>
      <c r="G1197" s="3">
        <f t="shared" si="74"/>
        <v>-4.1816009557943097E-3</v>
      </c>
      <c r="H1197" s="62">
        <f>'Raw data'!E1197</f>
        <v>1892.2587069784199</v>
      </c>
      <c r="I1197" s="67">
        <f t="shared" si="75"/>
        <v>1.2813040061350224E-3</v>
      </c>
    </row>
    <row r="1198" spans="1:9" x14ac:dyDescent="0.3">
      <c r="A1198" s="101">
        <v>44182</v>
      </c>
      <c r="B1198" s="3">
        <f>'Raw data'!B1198</f>
        <v>72.114716000000001</v>
      </c>
      <c r="C1198" s="3">
        <f t="shared" si="72"/>
        <v>-6.5616643509994925E-3</v>
      </c>
      <c r="D1198" s="3">
        <f>'Raw data'!C1198</f>
        <v>79.2</v>
      </c>
      <c r="E1198" s="3">
        <f t="shared" si="73"/>
        <v>5.0761421319797679E-3</v>
      </c>
      <c r="F1198" s="3">
        <f>'Raw data'!D1198</f>
        <v>33.4</v>
      </c>
      <c r="G1198" s="3">
        <f t="shared" si="74"/>
        <v>1.7996400719854579E-3</v>
      </c>
      <c r="H1198" s="62">
        <f>'Raw data'!E1198</f>
        <v>1885.1765881972799</v>
      </c>
      <c r="I1198" s="67">
        <f t="shared" si="75"/>
        <v>-3.7426799808197644E-3</v>
      </c>
    </row>
    <row r="1199" spans="1:9" x14ac:dyDescent="0.3">
      <c r="A1199" s="101">
        <v>44183</v>
      </c>
      <c r="B1199" s="3">
        <f>'Raw data'!B1199</f>
        <v>73.067359999999994</v>
      </c>
      <c r="C1199" s="3">
        <f t="shared" si="72"/>
        <v>1.3210119277180434E-2</v>
      </c>
      <c r="D1199" s="3">
        <f>'Raw data'!C1199</f>
        <v>80.98</v>
      </c>
      <c r="E1199" s="3">
        <f t="shared" si="73"/>
        <v>2.2474747474747488E-2</v>
      </c>
      <c r="F1199" s="3">
        <f>'Raw data'!D1199</f>
        <v>33.46</v>
      </c>
      <c r="G1199" s="3">
        <f t="shared" si="74"/>
        <v>1.7964071856288106E-3</v>
      </c>
      <c r="H1199" s="62">
        <f>'Raw data'!E1199</f>
        <v>1886.8843531545299</v>
      </c>
      <c r="I1199" s="67">
        <f t="shared" si="75"/>
        <v>9.0589124007903188E-4</v>
      </c>
    </row>
    <row r="1200" spans="1:9" x14ac:dyDescent="0.3">
      <c r="A1200" s="101">
        <v>44186</v>
      </c>
      <c r="B1200" s="3">
        <f>'Raw data'!B1200</f>
        <v>71.162080000000003</v>
      </c>
      <c r="C1200" s="3">
        <f t="shared" si="72"/>
        <v>-2.6075664975441712E-2</v>
      </c>
      <c r="D1200" s="3">
        <f>'Raw data'!C1200</f>
        <v>78.459999999999994</v>
      </c>
      <c r="E1200" s="3">
        <f t="shared" si="73"/>
        <v>-3.111879476413942E-2</v>
      </c>
      <c r="F1200" s="3">
        <f>'Raw data'!D1200</f>
        <v>32.54</v>
      </c>
      <c r="G1200" s="3">
        <f t="shared" si="74"/>
        <v>-2.7495517035266041E-2</v>
      </c>
      <c r="H1200" s="62">
        <f>'Raw data'!E1200</f>
        <v>1845.1125693189399</v>
      </c>
      <c r="I1200" s="67">
        <f t="shared" si="75"/>
        <v>-2.2137967155090935E-2</v>
      </c>
    </row>
    <row r="1201" spans="1:9" x14ac:dyDescent="0.3">
      <c r="A1201" s="101">
        <v>44187</v>
      </c>
      <c r="B1201" s="3">
        <f>'Raw data'!B1201</f>
        <v>71.066820000000007</v>
      </c>
      <c r="C1201" s="3">
        <f t="shared" si="72"/>
        <v>-1.3386342838769766E-3</v>
      </c>
      <c r="D1201" s="3">
        <f>'Raw data'!C1201</f>
        <v>79.680000000000007</v>
      </c>
      <c r="E1201" s="3">
        <f t="shared" si="73"/>
        <v>1.5549324496558924E-2</v>
      </c>
      <c r="F1201" s="3">
        <f>'Raw data'!D1201</f>
        <v>32.18</v>
      </c>
      <c r="G1201" s="3">
        <f t="shared" si="74"/>
        <v>-1.1063306699446817E-2</v>
      </c>
      <c r="H1201" s="62">
        <f>'Raw data'!E1201</f>
        <v>1863.28203675236</v>
      </c>
      <c r="I1201" s="67">
        <f t="shared" si="75"/>
        <v>9.8473490103244653E-3</v>
      </c>
    </row>
    <row r="1202" spans="1:9" x14ac:dyDescent="0.3">
      <c r="A1202" s="101">
        <v>44188</v>
      </c>
      <c r="B1202" s="3">
        <f>'Raw data'!B1202</f>
        <v>72.114716000000001</v>
      </c>
      <c r="C1202" s="3">
        <f t="shared" si="72"/>
        <v>1.4745221469034274E-2</v>
      </c>
      <c r="D1202" s="3">
        <f>'Raw data'!C1202</f>
        <v>81.819999999999993</v>
      </c>
      <c r="E1202" s="3">
        <f t="shared" si="73"/>
        <v>2.6857429718875329E-2</v>
      </c>
      <c r="F1202" s="3">
        <f>'Raw data'!D1202</f>
        <v>32.64</v>
      </c>
      <c r="G1202" s="3">
        <f t="shared" si="74"/>
        <v>1.4294592914853974E-2</v>
      </c>
      <c r="H1202" s="62">
        <f>'Raw data'!E1202</f>
        <v>1867.99343546921</v>
      </c>
      <c r="I1202" s="67">
        <f t="shared" si="75"/>
        <v>2.5285483485161559E-3</v>
      </c>
    </row>
    <row r="1203" spans="1:9" x14ac:dyDescent="0.3">
      <c r="A1203" s="101">
        <v>44193</v>
      </c>
      <c r="B1203" s="3">
        <f>'Raw data'!B1203</f>
        <v>72.114716000000001</v>
      </c>
      <c r="C1203" s="3">
        <f t="shared" si="72"/>
        <v>0</v>
      </c>
      <c r="D1203" s="3">
        <f>'Raw data'!C1203</f>
        <v>80.08</v>
      </c>
      <c r="E1203" s="3">
        <f t="shared" si="73"/>
        <v>-2.1266194084575838E-2</v>
      </c>
      <c r="F1203" s="3">
        <f>'Raw data'!D1203</f>
        <v>33.1</v>
      </c>
      <c r="G1203" s="3">
        <f t="shared" si="74"/>
        <v>1.4093137254901987E-2</v>
      </c>
      <c r="H1203" s="62">
        <f>'Raw data'!E1203</f>
        <v>1886.37846505422</v>
      </c>
      <c r="I1203" s="67">
        <f t="shared" si="75"/>
        <v>9.842127512826062E-3</v>
      </c>
    </row>
    <row r="1204" spans="1:9" x14ac:dyDescent="0.3">
      <c r="A1204" s="101">
        <v>44194</v>
      </c>
      <c r="B1204" s="3">
        <f>'Raw data'!B1204</f>
        <v>71.352615</v>
      </c>
      <c r="C1204" s="3">
        <f t="shared" si="72"/>
        <v>-1.0567898513252154E-2</v>
      </c>
      <c r="D1204" s="3">
        <f>'Raw data'!C1204</f>
        <v>80.72</v>
      </c>
      <c r="E1204" s="3">
        <f t="shared" si="73"/>
        <v>7.9920079920079989E-3</v>
      </c>
      <c r="F1204" s="3">
        <f>'Raw data'!D1204</f>
        <v>35.18</v>
      </c>
      <c r="G1204" s="3">
        <f t="shared" si="74"/>
        <v>6.2839879154078501E-2</v>
      </c>
      <c r="H1204" s="62">
        <f>'Raw data'!E1204</f>
        <v>1893.06193308672</v>
      </c>
      <c r="I1204" s="67">
        <f t="shared" si="75"/>
        <v>3.543015442719209E-3</v>
      </c>
    </row>
    <row r="1205" spans="1:9" x14ac:dyDescent="0.3">
      <c r="A1205" s="101">
        <v>44195</v>
      </c>
      <c r="B1205" s="3">
        <f>'Raw data'!B1205</f>
        <v>70.209440000000001</v>
      </c>
      <c r="C1205" s="3">
        <f t="shared" si="72"/>
        <v>-1.6021487089155729E-2</v>
      </c>
      <c r="D1205" s="3">
        <f>'Raw data'!C1205</f>
        <v>80.56</v>
      </c>
      <c r="E1205" s="3">
        <f t="shared" si="73"/>
        <v>-1.9821605550049133E-3</v>
      </c>
      <c r="F1205" s="3">
        <f>'Raw data'!D1205</f>
        <v>34.9</v>
      </c>
      <c r="G1205" s="3">
        <f t="shared" si="74"/>
        <v>-7.9590676520750747E-3</v>
      </c>
      <c r="H1205" s="62">
        <f>'Raw data'!E1205</f>
        <v>1874.7399905898401</v>
      </c>
      <c r="I1205" s="67">
        <f t="shared" si="75"/>
        <v>-9.6784696668667514E-3</v>
      </c>
    </row>
    <row r="1206" spans="1:9" x14ac:dyDescent="0.3">
      <c r="A1206" s="101">
        <v>44200</v>
      </c>
      <c r="B1206" s="3">
        <f>'Raw data'!B1206</f>
        <v>72.114716000000001</v>
      </c>
      <c r="C1206" s="3">
        <f t="shared" si="72"/>
        <v>2.7137034564013052E-2</v>
      </c>
      <c r="D1206" s="3">
        <f>'Raw data'!C1206</f>
        <v>82.8</v>
      </c>
      <c r="E1206" s="3">
        <f t="shared" si="73"/>
        <v>2.7805362462760611E-2</v>
      </c>
      <c r="F1206" s="3">
        <f>'Raw data'!D1206</f>
        <v>34.979999999999997</v>
      </c>
      <c r="G1206" s="3">
        <f t="shared" si="74"/>
        <v>2.2922636103151375E-3</v>
      </c>
      <c r="H1206" s="62">
        <f>'Raw data'!E1206</f>
        <v>1895.49385808698</v>
      </c>
      <c r="I1206" s="67">
        <f t="shared" si="75"/>
        <v>1.1070264464039224E-2</v>
      </c>
    </row>
    <row r="1207" spans="1:9" x14ac:dyDescent="0.3">
      <c r="A1207" s="101">
        <v>44201</v>
      </c>
      <c r="B1207" s="3">
        <f>'Raw data'!B1207</f>
        <v>76.115809999999996</v>
      </c>
      <c r="C1207" s="3">
        <f t="shared" si="72"/>
        <v>5.5482351202769689E-2</v>
      </c>
      <c r="D1207" s="3">
        <f>'Raw data'!C1207</f>
        <v>87.4</v>
      </c>
      <c r="E1207" s="3">
        <f t="shared" si="73"/>
        <v>5.5555555555555663E-2</v>
      </c>
      <c r="F1207" s="3">
        <f>'Raw data'!D1207</f>
        <v>37.200000000000003</v>
      </c>
      <c r="G1207" s="3">
        <f t="shared" si="74"/>
        <v>6.3464837049742887E-2</v>
      </c>
      <c r="H1207" s="62">
        <f>'Raw data'!E1207</f>
        <v>1892.35339867675</v>
      </c>
      <c r="I1207" s="67">
        <f t="shared" si="75"/>
        <v>-1.6568027360423883E-3</v>
      </c>
    </row>
    <row r="1208" spans="1:9" x14ac:dyDescent="0.3">
      <c r="A1208" s="101">
        <v>44203</v>
      </c>
      <c r="B1208" s="3">
        <f>'Raw data'!B1208</f>
        <v>78.021079999999998</v>
      </c>
      <c r="C1208" s="3">
        <f t="shared" si="72"/>
        <v>2.5031199168740394E-2</v>
      </c>
      <c r="D1208" s="3">
        <f>'Raw data'!C1208</f>
        <v>93.02</v>
      </c>
      <c r="E1208" s="3">
        <f t="shared" si="73"/>
        <v>6.4302059496567393E-2</v>
      </c>
      <c r="F1208" s="3">
        <f>'Raw data'!D1208</f>
        <v>36.200000000000003</v>
      </c>
      <c r="G1208" s="3">
        <f t="shared" si="74"/>
        <v>-2.6881720430107524E-2</v>
      </c>
      <c r="H1208" s="62">
        <f>'Raw data'!E1208</f>
        <v>1939.4903572481101</v>
      </c>
      <c r="I1208" s="67">
        <f t="shared" si="75"/>
        <v>2.4909173204286868E-2</v>
      </c>
    </row>
    <row r="1209" spans="1:9" x14ac:dyDescent="0.3">
      <c r="A1209" s="101">
        <v>44204</v>
      </c>
      <c r="B1209" s="3">
        <f>'Raw data'!B1209</f>
        <v>78.306870000000004</v>
      </c>
      <c r="C1209" s="3">
        <f t="shared" si="72"/>
        <v>3.6629844139558919E-3</v>
      </c>
      <c r="D1209" s="3">
        <f>'Raw data'!C1209</f>
        <v>93.28</v>
      </c>
      <c r="E1209" s="3">
        <f t="shared" si="73"/>
        <v>2.7950978284240501E-3</v>
      </c>
      <c r="F1209" s="3">
        <f>'Raw data'!D1209</f>
        <v>35.479999999999997</v>
      </c>
      <c r="G1209" s="3">
        <f t="shared" si="74"/>
        <v>-1.9889502762431104E-2</v>
      </c>
      <c r="H1209" s="62">
        <f>'Raw data'!E1209</f>
        <v>1949.3696237992899</v>
      </c>
      <c r="I1209" s="67">
        <f t="shared" si="75"/>
        <v>5.0937435776671116E-3</v>
      </c>
    </row>
    <row r="1210" spans="1:9" x14ac:dyDescent="0.3">
      <c r="A1210" s="101">
        <v>44207</v>
      </c>
      <c r="B1210" s="3">
        <f>'Raw data'!B1210</f>
        <v>78.497399999999999</v>
      </c>
      <c r="C1210" s="3">
        <f t="shared" si="72"/>
        <v>2.4331198527025207E-3</v>
      </c>
      <c r="D1210" s="3">
        <f>'Raw data'!C1210</f>
        <v>97.98</v>
      </c>
      <c r="E1210" s="3">
        <f t="shared" si="73"/>
        <v>5.0385934819897116E-2</v>
      </c>
      <c r="F1210" s="3">
        <f>'Raw data'!D1210</f>
        <v>34.92</v>
      </c>
      <c r="G1210" s="3">
        <f t="shared" si="74"/>
        <v>-1.5783540022547778E-2</v>
      </c>
      <c r="H1210" s="62">
        <f>'Raw data'!E1210</f>
        <v>1941.48648174453</v>
      </c>
      <c r="I1210" s="67">
        <f t="shared" si="75"/>
        <v>-4.0439442363915494E-3</v>
      </c>
    </row>
    <row r="1211" spans="1:9" x14ac:dyDescent="0.3">
      <c r="A1211" s="101">
        <v>44208</v>
      </c>
      <c r="B1211" s="3">
        <f>'Raw data'!B1211</f>
        <v>80.783730000000006</v>
      </c>
      <c r="C1211" s="3">
        <f t="shared" si="72"/>
        <v>2.9126187618953071E-2</v>
      </c>
      <c r="D1211" s="3">
        <f>'Raw data'!C1211</f>
        <v>102.9</v>
      </c>
      <c r="E1211" s="3">
        <f t="shared" si="73"/>
        <v>5.0214329454990832E-2</v>
      </c>
      <c r="F1211" s="3">
        <f>'Raw data'!D1211</f>
        <v>36.36</v>
      </c>
      <c r="G1211" s="3">
        <f t="shared" si="74"/>
        <v>4.1237113402061785E-2</v>
      </c>
      <c r="H1211" s="62">
        <f>'Raw data'!E1211</f>
        <v>1958.6184758669499</v>
      </c>
      <c r="I1211" s="67">
        <f t="shared" si="75"/>
        <v>8.8241634868484204E-3</v>
      </c>
    </row>
    <row r="1212" spans="1:9" x14ac:dyDescent="0.3">
      <c r="A1212" s="101">
        <v>44209</v>
      </c>
      <c r="B1212" s="3">
        <f>'Raw data'!B1212</f>
        <v>80.402680000000004</v>
      </c>
      <c r="C1212" s="3">
        <f t="shared" si="72"/>
        <v>-4.716915151107802E-3</v>
      </c>
      <c r="D1212" s="3">
        <f>'Raw data'!C1212</f>
        <v>105.9</v>
      </c>
      <c r="E1212" s="3">
        <f t="shared" si="73"/>
        <v>2.9154518950437316E-2</v>
      </c>
      <c r="F1212" s="3">
        <f>'Raw data'!D1212</f>
        <v>36.14</v>
      </c>
      <c r="G1212" s="3">
        <f t="shared" si="74"/>
        <v>-6.0506050605060192E-3</v>
      </c>
      <c r="H1212" s="62">
        <f>'Raw data'!E1212</f>
        <v>1962.2628521914901</v>
      </c>
      <c r="I1212" s="67">
        <f t="shared" si="75"/>
        <v>1.8606871983718356E-3</v>
      </c>
    </row>
    <row r="1213" spans="1:9" x14ac:dyDescent="0.3">
      <c r="A1213" s="101">
        <v>44210</v>
      </c>
      <c r="B1213" s="3">
        <f>'Raw data'!B1213</f>
        <v>81.164779999999993</v>
      </c>
      <c r="C1213" s="3">
        <f t="shared" si="72"/>
        <v>9.478539770067235E-3</v>
      </c>
      <c r="D1213" s="3">
        <f>'Raw data'!C1213</f>
        <v>107.8</v>
      </c>
      <c r="E1213" s="3">
        <f t="shared" si="73"/>
        <v>1.794145420207735E-2</v>
      </c>
      <c r="F1213" s="3">
        <f>'Raw data'!D1213</f>
        <v>36.880000000000003</v>
      </c>
      <c r="G1213" s="3">
        <f t="shared" si="74"/>
        <v>2.047592695074715E-2</v>
      </c>
      <c r="H1213" s="62">
        <f>'Raw data'!E1213</f>
        <v>1972.2248611688599</v>
      </c>
      <c r="I1213" s="67">
        <f t="shared" si="75"/>
        <v>5.0767963966927556E-3</v>
      </c>
    </row>
    <row r="1214" spans="1:9" x14ac:dyDescent="0.3">
      <c r="A1214" s="101">
        <v>44211</v>
      </c>
      <c r="B1214" s="3">
        <f>'Raw data'!B1214</f>
        <v>79.164246000000006</v>
      </c>
      <c r="C1214" s="3">
        <f t="shared" si="72"/>
        <v>-2.4647809062009259E-2</v>
      </c>
      <c r="D1214" s="3">
        <f>'Raw data'!C1214</f>
        <v>102.65</v>
      </c>
      <c r="E1214" s="3">
        <f t="shared" si="73"/>
        <v>-4.7773654916511983E-2</v>
      </c>
      <c r="F1214" s="3">
        <f>'Raw data'!D1214</f>
        <v>37.1</v>
      </c>
      <c r="G1214" s="3">
        <f t="shared" si="74"/>
        <v>5.9652928416485586E-3</v>
      </c>
      <c r="H1214" s="62">
        <f>'Raw data'!E1214</f>
        <v>1954.7053071913101</v>
      </c>
      <c r="I1214" s="67">
        <f t="shared" si="75"/>
        <v>-8.8831422433071992E-3</v>
      </c>
    </row>
    <row r="1215" spans="1:9" x14ac:dyDescent="0.3">
      <c r="A1215" s="101">
        <v>44214</v>
      </c>
      <c r="B1215" s="3">
        <f>'Raw data'!B1215</f>
        <v>79.783460000000005</v>
      </c>
      <c r="C1215" s="3">
        <f t="shared" si="72"/>
        <v>7.8218896950019521E-3</v>
      </c>
      <c r="D1215" s="3">
        <f>'Raw data'!C1215</f>
        <v>105.05</v>
      </c>
      <c r="E1215" s="3">
        <f t="shared" si="73"/>
        <v>2.3380418899171859E-2</v>
      </c>
      <c r="F1215" s="3">
        <f>'Raw data'!D1215</f>
        <v>37.44</v>
      </c>
      <c r="G1215" s="3">
        <f t="shared" si="74"/>
        <v>9.1644204851751027E-3</v>
      </c>
      <c r="H1215" s="62">
        <f>'Raw data'!E1215</f>
        <v>1962.42612447181</v>
      </c>
      <c r="I1215" s="67">
        <f t="shared" si="75"/>
        <v>3.9498625455689921E-3</v>
      </c>
    </row>
    <row r="1216" spans="1:9" x14ac:dyDescent="0.3">
      <c r="A1216" s="101">
        <v>44215</v>
      </c>
      <c r="B1216" s="3">
        <f>'Raw data'!B1216</f>
        <v>79.450035</v>
      </c>
      <c r="C1216" s="3">
        <f t="shared" si="72"/>
        <v>-4.1791243448204103E-3</v>
      </c>
      <c r="D1216" s="3">
        <f>'Raw data'!C1216</f>
        <v>103.9</v>
      </c>
      <c r="E1216" s="3">
        <f t="shared" si="73"/>
        <v>-1.0947168015230761E-2</v>
      </c>
      <c r="F1216" s="3">
        <f>'Raw data'!D1216</f>
        <v>37.24</v>
      </c>
      <c r="G1216" s="3">
        <f t="shared" si="74"/>
        <v>-5.3418803418802284E-3</v>
      </c>
      <c r="H1216" s="62">
        <f>'Raw data'!E1216</f>
        <v>1957.8538785037899</v>
      </c>
      <c r="I1216" s="67">
        <f t="shared" si="75"/>
        <v>-2.3298945682608545E-3</v>
      </c>
    </row>
    <row r="1217" spans="1:9" x14ac:dyDescent="0.3">
      <c r="A1217" s="101">
        <v>44216</v>
      </c>
      <c r="B1217" s="3">
        <f>'Raw data'!B1217</f>
        <v>80.640839999999997</v>
      </c>
      <c r="C1217" s="3">
        <f t="shared" si="72"/>
        <v>1.4988099124185375E-2</v>
      </c>
      <c r="D1217" s="3">
        <f>'Raw data'!C1217</f>
        <v>104.45</v>
      </c>
      <c r="E1217" s="3">
        <f t="shared" si="73"/>
        <v>5.2935514918190287E-3</v>
      </c>
      <c r="F1217" s="3">
        <f>'Raw data'!D1217</f>
        <v>37.42</v>
      </c>
      <c r="G1217" s="3">
        <f t="shared" si="74"/>
        <v>4.833512352309337E-3</v>
      </c>
      <c r="H1217" s="62">
        <f>'Raw data'!E1217</f>
        <v>1978.3717683755301</v>
      </c>
      <c r="I1217" s="67">
        <f t="shared" si="75"/>
        <v>1.0479786105089794E-2</v>
      </c>
    </row>
    <row r="1218" spans="1:9" x14ac:dyDescent="0.3">
      <c r="A1218" s="101">
        <v>44217</v>
      </c>
      <c r="B1218" s="3">
        <f>'Raw data'!B1218</f>
        <v>78.97372</v>
      </c>
      <c r="C1218" s="3">
        <f t="shared" si="72"/>
        <v>-2.0673395763238542E-2</v>
      </c>
      <c r="D1218" s="3">
        <f>'Raw data'!C1218</f>
        <v>104.6</v>
      </c>
      <c r="E1218" s="3">
        <f t="shared" si="73"/>
        <v>1.4360938247964716E-3</v>
      </c>
      <c r="F1218" s="3">
        <f>'Raw data'!D1218</f>
        <v>36.6</v>
      </c>
      <c r="G1218" s="3">
        <f t="shared" si="74"/>
        <v>-2.1913415285943351E-2</v>
      </c>
      <c r="H1218" s="62">
        <f>'Raw data'!E1218</f>
        <v>1987.2627282542201</v>
      </c>
      <c r="I1218" s="67">
        <f t="shared" si="75"/>
        <v>4.4940794348225319E-3</v>
      </c>
    </row>
    <row r="1219" spans="1:9" x14ac:dyDescent="0.3">
      <c r="A1219" s="101">
        <v>44218</v>
      </c>
      <c r="B1219" s="3">
        <f>'Raw data'!B1219</f>
        <v>78.497399999999999</v>
      </c>
      <c r="C1219" s="3">
        <f t="shared" si="72"/>
        <v>-6.0313734746191665E-3</v>
      </c>
      <c r="D1219" s="3">
        <f>'Raw data'!C1219</f>
        <v>106.15</v>
      </c>
      <c r="E1219" s="3">
        <f t="shared" si="73"/>
        <v>1.4818355640535482E-2</v>
      </c>
      <c r="F1219" s="3">
        <f>'Raw data'!D1219</f>
        <v>35.700000000000003</v>
      </c>
      <c r="G1219" s="3">
        <f t="shared" si="74"/>
        <v>-2.4590163934426191E-2</v>
      </c>
      <c r="H1219" s="62">
        <f>'Raw data'!E1219</f>
        <v>1986.23810864897</v>
      </c>
      <c r="I1219" s="67">
        <f t="shared" si="75"/>
        <v>-5.1559342943558438E-4</v>
      </c>
    </row>
    <row r="1220" spans="1:9" x14ac:dyDescent="0.3">
      <c r="A1220" s="101">
        <v>44221</v>
      </c>
      <c r="B1220" s="3">
        <f>'Raw data'!B1220</f>
        <v>77.068439999999995</v>
      </c>
      <c r="C1220" s="3">
        <f t="shared" ref="C1220:C1283" si="76">(B1220-B1219)/B1219</f>
        <v>-1.8203915034128566E-2</v>
      </c>
      <c r="D1220" s="3">
        <f>'Raw data'!C1220</f>
        <v>107</v>
      </c>
      <c r="E1220" s="3">
        <f t="shared" ref="E1220:E1283" si="77">(D1220-D1219)/D1219</f>
        <v>8.007536504945777E-3</v>
      </c>
      <c r="F1220" s="3">
        <f>'Raw data'!D1220</f>
        <v>35.42</v>
      </c>
      <c r="G1220" s="3">
        <f t="shared" ref="G1220:G1283" si="78">(F1220-F1219)/F1219</f>
        <v>-7.8431372549019919E-3</v>
      </c>
      <c r="H1220" s="62">
        <f>'Raw data'!E1220</f>
        <v>1975.05815099353</v>
      </c>
      <c r="I1220" s="67">
        <f t="shared" ref="I1220:I1283" si="79">(H1220-H1219)/H1219</f>
        <v>-5.6287096732045268E-3</v>
      </c>
    </row>
    <row r="1221" spans="1:9" x14ac:dyDescent="0.3">
      <c r="A1221" s="101">
        <v>44222</v>
      </c>
      <c r="B1221" s="3">
        <f>'Raw data'!B1221</f>
        <v>77.687659999999994</v>
      </c>
      <c r="C1221" s="3">
        <f t="shared" si="76"/>
        <v>8.034676710726189E-3</v>
      </c>
      <c r="D1221" s="3">
        <f>'Raw data'!C1221</f>
        <v>104.75</v>
      </c>
      <c r="E1221" s="3">
        <f t="shared" si="77"/>
        <v>-2.1028037383177569E-2</v>
      </c>
      <c r="F1221" s="3">
        <f>'Raw data'!D1221</f>
        <v>35.28</v>
      </c>
      <c r="G1221" s="3">
        <f t="shared" si="78"/>
        <v>-3.9525691699604905E-3</v>
      </c>
      <c r="H1221" s="62">
        <f>'Raw data'!E1221</f>
        <v>1991.65551695053</v>
      </c>
      <c r="I1221" s="67">
        <f t="shared" si="79"/>
        <v>8.4034821702089393E-3</v>
      </c>
    </row>
    <row r="1222" spans="1:9" x14ac:dyDescent="0.3">
      <c r="A1222" s="101">
        <v>44223</v>
      </c>
      <c r="B1222" s="3">
        <f>'Raw data'!B1222</f>
        <v>75.782380000000003</v>
      </c>
      <c r="C1222" s="3">
        <f t="shared" si="76"/>
        <v>-2.4524873062208217E-2</v>
      </c>
      <c r="D1222" s="3">
        <f>'Raw data'!C1222</f>
        <v>102.2</v>
      </c>
      <c r="E1222" s="3">
        <f t="shared" si="77"/>
        <v>-2.4343675417661071E-2</v>
      </c>
      <c r="F1222" s="3">
        <f>'Raw data'!D1222</f>
        <v>34.340000000000003</v>
      </c>
      <c r="G1222" s="3">
        <f t="shared" si="78"/>
        <v>-2.6643990929705149E-2</v>
      </c>
      <c r="H1222" s="62">
        <f>'Raw data'!E1222</f>
        <v>1976.1963109420899</v>
      </c>
      <c r="I1222" s="67">
        <f t="shared" si="79"/>
        <v>-7.7619878924192944E-3</v>
      </c>
    </row>
    <row r="1223" spans="1:9" x14ac:dyDescent="0.3">
      <c r="A1223" s="101">
        <v>44224</v>
      </c>
      <c r="B1223" s="3">
        <f>'Raw data'!B1223</f>
        <v>75.925269999999998</v>
      </c>
      <c r="C1223" s="3">
        <f t="shared" si="76"/>
        <v>1.8855306470975731E-3</v>
      </c>
      <c r="D1223" s="3">
        <f>'Raw data'!C1223</f>
        <v>102.5</v>
      </c>
      <c r="E1223" s="3">
        <f t="shared" si="77"/>
        <v>2.9354207436398938E-3</v>
      </c>
      <c r="F1223" s="3">
        <f>'Raw data'!D1223</f>
        <v>34.5</v>
      </c>
      <c r="G1223" s="3">
        <f t="shared" si="78"/>
        <v>4.6592894583575009E-3</v>
      </c>
      <c r="H1223" s="62">
        <f>'Raw data'!E1223</f>
        <v>1971.40324150579</v>
      </c>
      <c r="I1223" s="67">
        <f t="shared" si="79"/>
        <v>-2.4254014693585557E-3</v>
      </c>
    </row>
    <row r="1224" spans="1:9" x14ac:dyDescent="0.3">
      <c r="A1224" s="101">
        <v>44225</v>
      </c>
      <c r="B1224" s="3">
        <f>'Raw data'!B1224</f>
        <v>75.020269999999996</v>
      </c>
      <c r="C1224" s="3">
        <f t="shared" si="76"/>
        <v>-1.1919615168968134E-2</v>
      </c>
      <c r="D1224" s="3">
        <f>'Raw data'!C1224</f>
        <v>100.5</v>
      </c>
      <c r="E1224" s="3">
        <f t="shared" si="77"/>
        <v>-1.9512195121951219E-2</v>
      </c>
      <c r="F1224" s="3">
        <f>'Raw data'!D1224</f>
        <v>34.14</v>
      </c>
      <c r="G1224" s="3">
        <f t="shared" si="78"/>
        <v>-1.0434782608695636E-2</v>
      </c>
      <c r="H1224" s="62">
        <f>'Raw data'!E1224</f>
        <v>1948.79271983688</v>
      </c>
      <c r="I1224" s="67">
        <f t="shared" si="79"/>
        <v>-1.1469252557198653E-2</v>
      </c>
    </row>
    <row r="1225" spans="1:9" x14ac:dyDescent="0.3">
      <c r="A1225" s="101">
        <v>44228</v>
      </c>
      <c r="B1225" s="3">
        <f>'Raw data'!B1225</f>
        <v>78.259240000000005</v>
      </c>
      <c r="C1225" s="3">
        <f t="shared" si="76"/>
        <v>4.3174598011977421E-2</v>
      </c>
      <c r="D1225" s="3">
        <f>'Raw data'!C1225</f>
        <v>104.15</v>
      </c>
      <c r="E1225" s="3">
        <f t="shared" si="77"/>
        <v>3.6318407960199063E-2</v>
      </c>
      <c r="F1225" s="3">
        <f>'Raw data'!D1225</f>
        <v>35.46</v>
      </c>
      <c r="G1225" s="3">
        <f t="shared" si="78"/>
        <v>3.8664323374340955E-2</v>
      </c>
      <c r="H1225" s="62">
        <f>'Raw data'!E1225</f>
        <v>1977.80607938198</v>
      </c>
      <c r="I1225" s="67">
        <f t="shared" si="79"/>
        <v>1.488786326517502E-2</v>
      </c>
    </row>
    <row r="1226" spans="1:9" x14ac:dyDescent="0.3">
      <c r="A1226" s="101">
        <v>44229</v>
      </c>
      <c r="B1226" s="3">
        <f>'Raw data'!B1226</f>
        <v>76.973179999999999</v>
      </c>
      <c r="C1226" s="3">
        <f t="shared" si="76"/>
        <v>-1.6433331067360304E-2</v>
      </c>
      <c r="D1226" s="3">
        <f>'Raw data'!C1226</f>
        <v>104.5</v>
      </c>
      <c r="E1226" s="3">
        <f t="shared" si="77"/>
        <v>3.3605376860297098E-3</v>
      </c>
      <c r="F1226" s="3">
        <f>'Raw data'!D1226</f>
        <v>35.840000000000003</v>
      </c>
      <c r="G1226" s="3">
        <f t="shared" si="78"/>
        <v>1.071630005640165E-2</v>
      </c>
      <c r="H1226" s="62">
        <f>'Raw data'!E1226</f>
        <v>1988.48979806698</v>
      </c>
      <c r="I1226" s="67">
        <f t="shared" si="79"/>
        <v>5.4018029352697981E-3</v>
      </c>
    </row>
    <row r="1227" spans="1:9" x14ac:dyDescent="0.3">
      <c r="A1227" s="101">
        <v>44230</v>
      </c>
      <c r="B1227" s="3">
        <f>'Raw data'!B1227</f>
        <v>76.496864000000002</v>
      </c>
      <c r="C1227" s="3">
        <f t="shared" si="76"/>
        <v>-6.1880774576287103E-3</v>
      </c>
      <c r="D1227" s="3">
        <f>'Raw data'!C1227</f>
        <v>106.2</v>
      </c>
      <c r="E1227" s="3">
        <f t="shared" si="77"/>
        <v>1.6267942583732084E-2</v>
      </c>
      <c r="F1227" s="3">
        <f>'Raw data'!D1227</f>
        <v>36.6</v>
      </c>
      <c r="G1227" s="3">
        <f t="shared" si="78"/>
        <v>2.1205357142857085E-2</v>
      </c>
      <c r="H1227" s="62">
        <f>'Raw data'!E1227</f>
        <v>1997.65487012365</v>
      </c>
      <c r="I1227" s="67">
        <f t="shared" si="79"/>
        <v>4.6090616434539171E-3</v>
      </c>
    </row>
    <row r="1228" spans="1:9" x14ac:dyDescent="0.3">
      <c r="A1228" s="101">
        <v>44231</v>
      </c>
      <c r="B1228" s="3">
        <f>'Raw data'!B1228</f>
        <v>75.734750000000005</v>
      </c>
      <c r="C1228" s="3">
        <f t="shared" si="76"/>
        <v>-9.9626829146878069E-3</v>
      </c>
      <c r="D1228" s="3">
        <f>'Raw data'!C1228</f>
        <v>108</v>
      </c>
      <c r="E1228" s="3">
        <f t="shared" si="77"/>
        <v>1.6949152542372854E-2</v>
      </c>
      <c r="F1228" s="3">
        <f>'Raw data'!D1228</f>
        <v>36.64</v>
      </c>
      <c r="G1228" s="3">
        <f t="shared" si="78"/>
        <v>1.0928961748633646E-3</v>
      </c>
      <c r="H1228" s="62">
        <f>'Raw data'!E1228</f>
        <v>2006.3307467633499</v>
      </c>
      <c r="I1228" s="67">
        <f t="shared" si="79"/>
        <v>4.3430308054979092E-3</v>
      </c>
    </row>
    <row r="1229" spans="1:9" x14ac:dyDescent="0.3">
      <c r="A1229" s="101">
        <v>44232</v>
      </c>
      <c r="B1229" s="3">
        <f>'Raw data'!B1229</f>
        <v>77.4495</v>
      </c>
      <c r="C1229" s="3">
        <f t="shared" si="76"/>
        <v>2.2641521890545555E-2</v>
      </c>
      <c r="D1229" s="3">
        <f>'Raw data'!C1229</f>
        <v>109.95</v>
      </c>
      <c r="E1229" s="3">
        <f t="shared" si="77"/>
        <v>1.8055555555555582E-2</v>
      </c>
      <c r="F1229" s="3">
        <f>'Raw data'!D1229</f>
        <v>37.96</v>
      </c>
      <c r="G1229" s="3">
        <f t="shared" si="78"/>
        <v>3.6026200873362453E-2</v>
      </c>
      <c r="H1229" s="62">
        <f>'Raw data'!E1229</f>
        <v>1989.3416387329501</v>
      </c>
      <c r="I1229" s="67">
        <f t="shared" si="79"/>
        <v>-8.4677504234070052E-3</v>
      </c>
    </row>
    <row r="1230" spans="1:9" x14ac:dyDescent="0.3">
      <c r="A1230" s="101">
        <v>44235</v>
      </c>
      <c r="B1230" s="3">
        <f>'Raw data'!B1230</f>
        <v>79.116614999999996</v>
      </c>
      <c r="C1230" s="3">
        <f t="shared" si="76"/>
        <v>2.1525187380163791E-2</v>
      </c>
      <c r="D1230" s="3">
        <f>'Raw data'!C1230</f>
        <v>112.4</v>
      </c>
      <c r="E1230" s="3">
        <f t="shared" si="77"/>
        <v>2.2282855843565281E-2</v>
      </c>
      <c r="F1230" s="3">
        <f>'Raw data'!D1230</f>
        <v>37.299999999999997</v>
      </c>
      <c r="G1230" s="3">
        <f t="shared" si="78"/>
        <v>-1.7386722866175017E-2</v>
      </c>
      <c r="H1230" s="62">
        <f>'Raw data'!E1230</f>
        <v>2002.51607964717</v>
      </c>
      <c r="I1230" s="67">
        <f t="shared" si="79"/>
        <v>6.6225130252695261E-3</v>
      </c>
    </row>
    <row r="1231" spans="1:9" x14ac:dyDescent="0.3">
      <c r="A1231" s="101">
        <v>44236</v>
      </c>
      <c r="B1231" s="3">
        <f>'Raw data'!B1231</f>
        <v>73.114990000000006</v>
      </c>
      <c r="C1231" s="3">
        <f t="shared" si="76"/>
        <v>-7.5857959797698507E-2</v>
      </c>
      <c r="D1231" s="3">
        <f>'Raw data'!C1231</f>
        <v>109.25</v>
      </c>
      <c r="E1231" s="3">
        <f t="shared" si="77"/>
        <v>-2.8024911032028518E-2</v>
      </c>
      <c r="F1231" s="3">
        <f>'Raw data'!D1231</f>
        <v>36.020000000000003</v>
      </c>
      <c r="G1231" s="3">
        <f t="shared" si="78"/>
        <v>-3.4316353887399308E-2</v>
      </c>
      <c r="H1231" s="62">
        <f>'Raw data'!E1231</f>
        <v>1999.1889694557201</v>
      </c>
      <c r="I1231" s="67">
        <f t="shared" si="79"/>
        <v>-1.6614649067068473E-3</v>
      </c>
    </row>
    <row r="1232" spans="1:9" x14ac:dyDescent="0.3">
      <c r="A1232" s="101">
        <v>44237</v>
      </c>
      <c r="B1232" s="3">
        <f>'Raw data'!B1232</f>
        <v>68.589960000000005</v>
      </c>
      <c r="C1232" s="3">
        <f t="shared" si="76"/>
        <v>-6.188922408387118E-2</v>
      </c>
      <c r="D1232" s="3">
        <f>'Raw data'!C1232</f>
        <v>121.3</v>
      </c>
      <c r="E1232" s="3">
        <f t="shared" si="77"/>
        <v>0.11029748283752858</v>
      </c>
      <c r="F1232" s="3">
        <f>'Raw data'!D1232</f>
        <v>35.799999999999997</v>
      </c>
      <c r="G1232" s="3">
        <f t="shared" si="78"/>
        <v>-6.1077179344810094E-3</v>
      </c>
      <c r="H1232" s="62">
        <f>'Raw data'!E1232</f>
        <v>1998.0636375424899</v>
      </c>
      <c r="I1232" s="67">
        <f t="shared" si="79"/>
        <v>-5.6289421881742174E-4</v>
      </c>
    </row>
    <row r="1233" spans="1:9" x14ac:dyDescent="0.3">
      <c r="A1233" s="101">
        <v>44238</v>
      </c>
      <c r="B1233" s="3">
        <f>'Raw data'!B1233</f>
        <v>70.066550000000007</v>
      </c>
      <c r="C1233" s="3">
        <f t="shared" si="76"/>
        <v>2.1527786282423862E-2</v>
      </c>
      <c r="D1233" s="3">
        <f>'Raw data'!C1233</f>
        <v>131.65</v>
      </c>
      <c r="E1233" s="3">
        <f t="shared" si="77"/>
        <v>8.5325638911789028E-2</v>
      </c>
      <c r="F1233" s="3">
        <f>'Raw data'!D1233</f>
        <v>41.06</v>
      </c>
      <c r="G1233" s="3">
        <f t="shared" si="78"/>
        <v>0.14692737430167613</v>
      </c>
      <c r="H1233" s="62">
        <f>'Raw data'!E1233</f>
        <v>2010.06579702166</v>
      </c>
      <c r="I1233" s="67">
        <f t="shared" si="79"/>
        <v>6.0068955030542163E-3</v>
      </c>
    </row>
    <row r="1234" spans="1:9" x14ac:dyDescent="0.3">
      <c r="A1234" s="101">
        <v>44239</v>
      </c>
      <c r="B1234" s="3">
        <f>'Raw data'!B1234</f>
        <v>68.542330000000007</v>
      </c>
      <c r="C1234" s="3">
        <f t="shared" si="76"/>
        <v>-2.1753889694868658E-2</v>
      </c>
      <c r="D1234" s="3">
        <f>'Raw data'!C1234</f>
        <v>129.1</v>
      </c>
      <c r="E1234" s="3">
        <f t="shared" si="77"/>
        <v>-1.9369540448158081E-2</v>
      </c>
      <c r="F1234" s="3">
        <f>'Raw data'!D1234</f>
        <v>43.2</v>
      </c>
      <c r="G1234" s="3">
        <f t="shared" si="78"/>
        <v>5.2118850462737468E-2</v>
      </c>
      <c r="H1234" s="62">
        <f>'Raw data'!E1234</f>
        <v>2024.72272099103</v>
      </c>
      <c r="I1234" s="67">
        <f t="shared" si="79"/>
        <v>7.2917632801310674E-3</v>
      </c>
    </row>
    <row r="1235" spans="1:9" x14ac:dyDescent="0.3">
      <c r="A1235" s="101">
        <v>44242</v>
      </c>
      <c r="B1235" s="3">
        <f>'Raw data'!B1235</f>
        <v>68.161280000000005</v>
      </c>
      <c r="C1235" s="3">
        <f t="shared" si="76"/>
        <v>-5.5593382950361019E-3</v>
      </c>
      <c r="D1235" s="3">
        <f>'Raw data'!C1235</f>
        <v>130.5</v>
      </c>
      <c r="E1235" s="3">
        <f t="shared" si="77"/>
        <v>1.0844306738962089E-2</v>
      </c>
      <c r="F1235" s="3">
        <f>'Raw data'!D1235</f>
        <v>42.4</v>
      </c>
      <c r="G1235" s="3">
        <f t="shared" si="78"/>
        <v>-1.8518518518518615E-2</v>
      </c>
      <c r="H1235" s="62">
        <f>'Raw data'!E1235</f>
        <v>2039.2849746491299</v>
      </c>
      <c r="I1235" s="67">
        <f t="shared" si="79"/>
        <v>7.1922211901549937E-3</v>
      </c>
    </row>
    <row r="1236" spans="1:9" x14ac:dyDescent="0.3">
      <c r="A1236" s="101">
        <v>44243</v>
      </c>
      <c r="B1236" s="3">
        <f>'Raw data'!B1236</f>
        <v>67.256259999999997</v>
      </c>
      <c r="C1236" s="3">
        <f t="shared" si="76"/>
        <v>-1.3277626241760827E-2</v>
      </c>
      <c r="D1236" s="3">
        <f>'Raw data'!C1236</f>
        <v>126.4</v>
      </c>
      <c r="E1236" s="3">
        <f t="shared" si="77"/>
        <v>-3.1417624521072753E-2</v>
      </c>
      <c r="F1236" s="3">
        <f>'Raw data'!D1236</f>
        <v>40.42</v>
      </c>
      <c r="G1236" s="3">
        <f t="shared" si="78"/>
        <v>-4.6698113207547097E-2</v>
      </c>
      <c r="H1236" s="62">
        <f>'Raw data'!E1236</f>
        <v>2038.0739394238201</v>
      </c>
      <c r="I1236" s="67">
        <f t="shared" si="79"/>
        <v>-5.9385286527607938E-4</v>
      </c>
    </row>
    <row r="1237" spans="1:9" x14ac:dyDescent="0.3">
      <c r="A1237" s="101">
        <v>44244</v>
      </c>
      <c r="B1237" s="3">
        <f>'Raw data'!B1237</f>
        <v>66.779944999999998</v>
      </c>
      <c r="C1237" s="3">
        <f t="shared" si="76"/>
        <v>-7.0820916893089151E-3</v>
      </c>
      <c r="D1237" s="3">
        <f>'Raw data'!C1237</f>
        <v>127.5</v>
      </c>
      <c r="E1237" s="3">
        <f t="shared" si="77"/>
        <v>8.7025316455695747E-3</v>
      </c>
      <c r="F1237" s="3">
        <f>'Raw data'!D1237</f>
        <v>41.12</v>
      </c>
      <c r="G1237" s="3">
        <f t="shared" si="78"/>
        <v>1.7318159327065704E-2</v>
      </c>
      <c r="H1237" s="62">
        <f>'Raw data'!E1237</f>
        <v>2017.25909899369</v>
      </c>
      <c r="I1237" s="67">
        <f t="shared" si="79"/>
        <v>-1.0212995724784443E-2</v>
      </c>
    </row>
    <row r="1238" spans="1:9" x14ac:dyDescent="0.3">
      <c r="A1238" s="101">
        <v>44245</v>
      </c>
      <c r="B1238" s="3">
        <f>'Raw data'!B1238</f>
        <v>64.303084999999996</v>
      </c>
      <c r="C1238" s="3">
        <f t="shared" si="76"/>
        <v>-3.708987780687753E-2</v>
      </c>
      <c r="D1238" s="3">
        <f>'Raw data'!C1238</f>
        <v>122.85</v>
      </c>
      <c r="E1238" s="3">
        <f t="shared" si="77"/>
        <v>-3.6470588235294164E-2</v>
      </c>
      <c r="F1238" s="3">
        <f>'Raw data'!D1238</f>
        <v>40.04</v>
      </c>
      <c r="G1238" s="3">
        <f t="shared" si="78"/>
        <v>-2.6264591439688675E-2</v>
      </c>
      <c r="H1238" s="62">
        <f>'Raw data'!E1238</f>
        <v>2015.81399412319</v>
      </c>
      <c r="I1238" s="67">
        <f t="shared" si="79"/>
        <v>-7.1637048072848363E-4</v>
      </c>
    </row>
    <row r="1239" spans="1:9" x14ac:dyDescent="0.3">
      <c r="A1239" s="101">
        <v>44246</v>
      </c>
      <c r="B1239" s="3">
        <f>'Raw data'!B1239</f>
        <v>65.541520000000006</v>
      </c>
      <c r="C1239" s="3">
        <f t="shared" si="76"/>
        <v>1.9259340356687551E-2</v>
      </c>
      <c r="D1239" s="3">
        <f>'Raw data'!C1239</f>
        <v>126.7</v>
      </c>
      <c r="E1239" s="3">
        <f t="shared" si="77"/>
        <v>3.133903133903141E-2</v>
      </c>
      <c r="F1239" s="3">
        <f>'Raw data'!D1239</f>
        <v>39.82</v>
      </c>
      <c r="G1239" s="3">
        <f t="shared" si="78"/>
        <v>-5.4945054945054663E-3</v>
      </c>
      <c r="H1239" s="62">
        <f>'Raw data'!E1239</f>
        <v>2036.97256238002</v>
      </c>
      <c r="I1239" s="67">
        <f t="shared" si="79"/>
        <v>1.0496289994272634E-2</v>
      </c>
    </row>
    <row r="1240" spans="1:9" x14ac:dyDescent="0.3">
      <c r="A1240" s="101">
        <v>44249</v>
      </c>
      <c r="B1240" s="3">
        <f>'Raw data'!B1240</f>
        <v>67.113365000000002</v>
      </c>
      <c r="C1240" s="3">
        <f t="shared" si="76"/>
        <v>2.3982431289356673E-2</v>
      </c>
      <c r="D1240" s="3">
        <f>'Raw data'!C1240</f>
        <v>130.5</v>
      </c>
      <c r="E1240" s="3">
        <f t="shared" si="77"/>
        <v>2.9992107340173615E-2</v>
      </c>
      <c r="F1240" s="3">
        <f>'Raw data'!D1240</f>
        <v>40.799999999999997</v>
      </c>
      <c r="G1240" s="3">
        <f t="shared" si="78"/>
        <v>2.4610748367654367E-2</v>
      </c>
      <c r="H1240" s="62">
        <f>'Raw data'!E1240</f>
        <v>2031.03702160377</v>
      </c>
      <c r="I1240" s="67">
        <f t="shared" si="79"/>
        <v>-2.9139031550404824E-3</v>
      </c>
    </row>
    <row r="1241" spans="1:9" x14ac:dyDescent="0.3">
      <c r="A1241" s="101">
        <v>44250</v>
      </c>
      <c r="B1241" s="3">
        <f>'Raw data'!B1241</f>
        <v>65.398619999999994</v>
      </c>
      <c r="C1241" s="3">
        <f t="shared" si="76"/>
        <v>-2.5549978011086282E-2</v>
      </c>
      <c r="D1241" s="3">
        <f>'Raw data'!C1241</f>
        <v>124.5</v>
      </c>
      <c r="E1241" s="3">
        <f t="shared" si="77"/>
        <v>-4.5977011494252873E-2</v>
      </c>
      <c r="F1241" s="3">
        <f>'Raw data'!D1241</f>
        <v>40.28</v>
      </c>
      <c r="G1241" s="3">
        <f t="shared" si="78"/>
        <v>-1.2745098039215589E-2</v>
      </c>
      <c r="H1241" s="62">
        <f>'Raw data'!E1241</f>
        <v>2016.83432109929</v>
      </c>
      <c r="I1241" s="67">
        <f t="shared" si="79"/>
        <v>-6.9928319146369084E-3</v>
      </c>
    </row>
    <row r="1242" spans="1:9" x14ac:dyDescent="0.3">
      <c r="A1242" s="101">
        <v>44251</v>
      </c>
      <c r="B1242" s="3">
        <f>'Raw data'!B1242</f>
        <v>64.874669999999995</v>
      </c>
      <c r="C1242" s="3">
        <f t="shared" si="76"/>
        <v>-8.0116369427978649E-3</v>
      </c>
      <c r="D1242" s="3">
        <f>'Raw data'!C1242</f>
        <v>130.80000000000001</v>
      </c>
      <c r="E1242" s="3">
        <f t="shared" si="77"/>
        <v>5.0602409638554308E-2</v>
      </c>
      <c r="F1242" s="3">
        <f>'Raw data'!D1242</f>
        <v>39.08</v>
      </c>
      <c r="G1242" s="3">
        <f t="shared" si="78"/>
        <v>-2.9791459781529365E-2</v>
      </c>
      <c r="H1242" s="62">
        <f>'Raw data'!E1242</f>
        <v>2037.25429496482</v>
      </c>
      <c r="I1242" s="67">
        <f t="shared" si="79"/>
        <v>1.0124765158895118E-2</v>
      </c>
    </row>
    <row r="1243" spans="1:9" x14ac:dyDescent="0.3">
      <c r="A1243" s="101">
        <v>44252</v>
      </c>
      <c r="B1243" s="3">
        <f>'Raw data'!B1243</f>
        <v>65.493889999999993</v>
      </c>
      <c r="C1243" s="3">
        <f t="shared" si="76"/>
        <v>9.5448655076010198E-3</v>
      </c>
      <c r="D1243" s="3">
        <f>'Raw data'!C1243</f>
        <v>132.15</v>
      </c>
      <c r="E1243" s="3">
        <f t="shared" si="77"/>
        <v>1.0321100917431148E-2</v>
      </c>
      <c r="F1243" s="3">
        <f>'Raw data'!D1243</f>
        <v>39.340000000000003</v>
      </c>
      <c r="G1243" s="3">
        <f t="shared" si="78"/>
        <v>6.6530194472877464E-3</v>
      </c>
      <c r="H1243" s="62">
        <f>'Raw data'!E1243</f>
        <v>2038.9283393466101</v>
      </c>
      <c r="I1243" s="67">
        <f t="shared" si="79"/>
        <v>8.2171596640023868E-4</v>
      </c>
    </row>
    <row r="1244" spans="1:9" x14ac:dyDescent="0.3">
      <c r="A1244" s="101">
        <v>44253</v>
      </c>
      <c r="B1244" s="3">
        <f>'Raw data'!B1244</f>
        <v>65.493889999999993</v>
      </c>
      <c r="C1244" s="3">
        <f t="shared" si="76"/>
        <v>0</v>
      </c>
      <c r="D1244" s="3">
        <f>'Raw data'!C1244</f>
        <v>134.05000000000001</v>
      </c>
      <c r="E1244" s="3">
        <f t="shared" si="77"/>
        <v>1.4377601210745408E-2</v>
      </c>
      <c r="F1244" s="3">
        <f>'Raw data'!D1244</f>
        <v>39.04</v>
      </c>
      <c r="G1244" s="3">
        <f t="shared" si="78"/>
        <v>-7.6258261311643169E-3</v>
      </c>
      <c r="H1244" s="62">
        <f>'Raw data'!E1244</f>
        <v>2009.90453447705</v>
      </c>
      <c r="I1244" s="67">
        <f t="shared" si="79"/>
        <v>-1.4234833225605653E-2</v>
      </c>
    </row>
    <row r="1245" spans="1:9" x14ac:dyDescent="0.3">
      <c r="A1245" s="101">
        <v>44256</v>
      </c>
      <c r="B1245" s="3">
        <f>'Raw data'!B1245</f>
        <v>67.684960000000004</v>
      </c>
      <c r="C1245" s="3">
        <f t="shared" si="76"/>
        <v>3.345457110579339E-2</v>
      </c>
      <c r="D1245" s="3">
        <f>'Raw data'!C1245</f>
        <v>139.5</v>
      </c>
      <c r="E1245" s="3">
        <f t="shared" si="77"/>
        <v>4.0656471465870855E-2</v>
      </c>
      <c r="F1245" s="3">
        <f>'Raw data'!D1245</f>
        <v>41.12</v>
      </c>
      <c r="G1245" s="3">
        <f t="shared" si="78"/>
        <v>5.3278688524590119E-2</v>
      </c>
      <c r="H1245" s="62">
        <f>'Raw data'!E1245</f>
        <v>2054.6663954336</v>
      </c>
      <c r="I1245" s="67">
        <f t="shared" si="79"/>
        <v>2.2270640315857793E-2</v>
      </c>
    </row>
    <row r="1246" spans="1:9" x14ac:dyDescent="0.3">
      <c r="A1246" s="101">
        <v>44257</v>
      </c>
      <c r="B1246" s="3">
        <f>'Raw data'!B1246</f>
        <v>67.113365000000002</v>
      </c>
      <c r="C1246" s="3">
        <f t="shared" si="76"/>
        <v>-8.4449337046221505E-3</v>
      </c>
      <c r="D1246" s="3">
        <f>'Raw data'!C1246</f>
        <v>143</v>
      </c>
      <c r="E1246" s="3">
        <f t="shared" si="77"/>
        <v>2.5089605734767026E-2</v>
      </c>
      <c r="F1246" s="3">
        <f>'Raw data'!D1246</f>
        <v>42</v>
      </c>
      <c r="G1246" s="3">
        <f t="shared" si="78"/>
        <v>2.1400778210116794E-2</v>
      </c>
      <c r="H1246" s="62">
        <f>'Raw data'!E1246</f>
        <v>2067.1000479996701</v>
      </c>
      <c r="I1246" s="67">
        <f t="shared" si="79"/>
        <v>6.051421580507344E-3</v>
      </c>
    </row>
    <row r="1247" spans="1:9" x14ac:dyDescent="0.3">
      <c r="A1247" s="101">
        <v>44258</v>
      </c>
      <c r="B1247" s="3">
        <f>'Raw data'!B1247</f>
        <v>69.542595000000006</v>
      </c>
      <c r="C1247" s="3">
        <f t="shared" si="76"/>
        <v>3.6195920141986679E-2</v>
      </c>
      <c r="D1247" s="3">
        <f>'Raw data'!C1247</f>
        <v>142.6</v>
      </c>
      <c r="E1247" s="3">
        <f t="shared" si="77"/>
        <v>-2.7972027972028371E-3</v>
      </c>
      <c r="F1247" s="3">
        <f>'Raw data'!D1247</f>
        <v>44.76</v>
      </c>
      <c r="G1247" s="3">
        <f t="shared" si="78"/>
        <v>6.571428571428567E-2</v>
      </c>
      <c r="H1247" s="62">
        <f>'Raw data'!E1247</f>
        <v>2073.7777097725998</v>
      </c>
      <c r="I1247" s="67">
        <f t="shared" si="79"/>
        <v>3.2304492370321698E-3</v>
      </c>
    </row>
    <row r="1248" spans="1:9" x14ac:dyDescent="0.3">
      <c r="A1248" s="101">
        <v>44259</v>
      </c>
      <c r="B1248" s="3">
        <f>'Raw data'!B1248</f>
        <v>68.018379999999993</v>
      </c>
      <c r="C1248" s="3">
        <f t="shared" si="76"/>
        <v>-2.1917718198465448E-2</v>
      </c>
      <c r="D1248" s="3">
        <f>'Raw data'!C1248</f>
        <v>136.44999999999999</v>
      </c>
      <c r="E1248" s="3">
        <f t="shared" si="77"/>
        <v>-4.3127629733520377E-2</v>
      </c>
      <c r="F1248" s="3">
        <f>'Raw data'!D1248</f>
        <v>43</v>
      </c>
      <c r="G1248" s="3">
        <f t="shared" si="78"/>
        <v>-3.9320822162645173E-2</v>
      </c>
      <c r="H1248" s="62">
        <f>'Raw data'!E1248</f>
        <v>2065.15176889243</v>
      </c>
      <c r="I1248" s="67">
        <f t="shared" si="79"/>
        <v>-4.1595301364848996E-3</v>
      </c>
    </row>
    <row r="1249" spans="1:9" x14ac:dyDescent="0.3">
      <c r="A1249" s="101">
        <v>44260</v>
      </c>
      <c r="B1249" s="3">
        <f>'Raw data'!B1249</f>
        <v>65.827309999999997</v>
      </c>
      <c r="C1249" s="3">
        <f t="shared" si="76"/>
        <v>-3.2212910686787846E-2</v>
      </c>
      <c r="D1249" s="3">
        <f>'Raw data'!C1249</f>
        <v>130.25</v>
      </c>
      <c r="E1249" s="3">
        <f t="shared" si="77"/>
        <v>-4.5437889336753308E-2</v>
      </c>
      <c r="F1249" s="3">
        <f>'Raw data'!D1249</f>
        <v>40.22</v>
      </c>
      <c r="G1249" s="3">
        <f t="shared" si="78"/>
        <v>-6.46511627906977E-2</v>
      </c>
      <c r="H1249" s="62">
        <f>'Raw data'!E1249</f>
        <v>2048.56574168831</v>
      </c>
      <c r="I1249" s="67">
        <f t="shared" si="79"/>
        <v>-8.0313841597294908E-3</v>
      </c>
    </row>
    <row r="1250" spans="1:9" x14ac:dyDescent="0.3">
      <c r="A1250" s="101">
        <v>44263</v>
      </c>
      <c r="B1250" s="3">
        <f>'Raw data'!B1250</f>
        <v>67.113365000000002</v>
      </c>
      <c r="C1250" s="3">
        <f t="shared" si="76"/>
        <v>1.9536800151791173E-2</v>
      </c>
      <c r="D1250" s="3">
        <f>'Raw data'!C1250</f>
        <v>130.25</v>
      </c>
      <c r="E1250" s="3">
        <f t="shared" si="77"/>
        <v>0</v>
      </c>
      <c r="F1250" s="3">
        <f>'Raw data'!D1250</f>
        <v>40.26</v>
      </c>
      <c r="G1250" s="3">
        <f t="shared" si="78"/>
        <v>9.9453008453503607E-4</v>
      </c>
      <c r="H1250" s="62">
        <f>'Raw data'!E1250</f>
        <v>2103.10156103688</v>
      </c>
      <c r="I1250" s="67">
        <f t="shared" si="79"/>
        <v>2.662146409986562E-2</v>
      </c>
    </row>
    <row r="1251" spans="1:9" x14ac:dyDescent="0.3">
      <c r="A1251" s="101">
        <v>44264</v>
      </c>
      <c r="B1251" s="3">
        <f>'Raw data'!B1251</f>
        <v>67.923119999999997</v>
      </c>
      <c r="C1251" s="3">
        <f t="shared" si="76"/>
        <v>1.2065480549216918E-2</v>
      </c>
      <c r="D1251" s="3">
        <f>'Raw data'!C1251</f>
        <v>135.15</v>
      </c>
      <c r="E1251" s="3">
        <f t="shared" si="77"/>
        <v>3.7619961612284113E-2</v>
      </c>
      <c r="F1251" s="3">
        <f>'Raw data'!D1251</f>
        <v>40.92</v>
      </c>
      <c r="G1251" s="3">
        <f t="shared" si="78"/>
        <v>1.6393442622950911E-2</v>
      </c>
      <c r="H1251" s="62">
        <f>'Raw data'!E1251</f>
        <v>2124.8468678608701</v>
      </c>
      <c r="I1251" s="67">
        <f t="shared" si="79"/>
        <v>1.0339637051702447E-2</v>
      </c>
    </row>
    <row r="1252" spans="1:9" x14ac:dyDescent="0.3">
      <c r="A1252" s="101">
        <v>44265</v>
      </c>
      <c r="B1252" s="3">
        <f>'Raw data'!B1252</f>
        <v>67.542060000000006</v>
      </c>
      <c r="C1252" s="3">
        <f t="shared" si="76"/>
        <v>-5.6101663174481804E-3</v>
      </c>
      <c r="D1252" s="3">
        <f>'Raw data'!C1252</f>
        <v>132.25</v>
      </c>
      <c r="E1252" s="3">
        <f t="shared" si="77"/>
        <v>-2.1457639659637481E-2</v>
      </c>
      <c r="F1252" s="3">
        <f>'Raw data'!D1252</f>
        <v>40.32</v>
      </c>
      <c r="G1252" s="3">
        <f t="shared" si="78"/>
        <v>-1.4662756598240503E-2</v>
      </c>
      <c r="H1252" s="62">
        <f>'Raw data'!E1252</f>
        <v>2134.4642379290999</v>
      </c>
      <c r="I1252" s="67">
        <f t="shared" si="79"/>
        <v>4.5261473726395125E-3</v>
      </c>
    </row>
    <row r="1253" spans="1:9" x14ac:dyDescent="0.3">
      <c r="A1253" s="101">
        <v>44266</v>
      </c>
      <c r="B1253" s="3">
        <f>'Raw data'!B1253</f>
        <v>69.256805</v>
      </c>
      <c r="C1253" s="3">
        <f t="shared" si="76"/>
        <v>2.5387810203005259E-2</v>
      </c>
      <c r="D1253" s="3">
        <f>'Raw data'!C1253</f>
        <v>141.44999999999999</v>
      </c>
      <c r="E1253" s="3">
        <f t="shared" si="77"/>
        <v>6.9565217391304265E-2</v>
      </c>
      <c r="F1253" s="3">
        <f>'Raw data'!D1253</f>
        <v>41.68</v>
      </c>
      <c r="G1253" s="3">
        <f t="shared" si="78"/>
        <v>3.3730158730158714E-2</v>
      </c>
      <c r="H1253" s="62">
        <f>'Raw data'!E1253</f>
        <v>2165.6603521387401</v>
      </c>
      <c r="I1253" s="67">
        <f t="shared" si="79"/>
        <v>1.4615430727435048E-2</v>
      </c>
    </row>
    <row r="1254" spans="1:9" x14ac:dyDescent="0.3">
      <c r="A1254" s="101">
        <v>44267</v>
      </c>
      <c r="B1254" s="3">
        <f>'Raw data'!B1254</f>
        <v>68.685220000000001</v>
      </c>
      <c r="C1254" s="3">
        <f t="shared" si="76"/>
        <v>-8.2531240070921399E-3</v>
      </c>
      <c r="D1254" s="3">
        <f>'Raw data'!C1254</f>
        <v>138</v>
      </c>
      <c r="E1254" s="3">
        <f t="shared" si="77"/>
        <v>-2.4390243902438945E-2</v>
      </c>
      <c r="F1254" s="3">
        <f>'Raw data'!D1254</f>
        <v>41.5</v>
      </c>
      <c r="G1254" s="3">
        <f t="shared" si="78"/>
        <v>-4.3186180422264808E-3</v>
      </c>
      <c r="H1254" s="62">
        <f>'Raw data'!E1254</f>
        <v>2168.9617276348799</v>
      </c>
      <c r="I1254" s="67">
        <f t="shared" si="79"/>
        <v>1.5244197885783376E-3</v>
      </c>
    </row>
    <row r="1255" spans="1:9" x14ac:dyDescent="0.3">
      <c r="A1255" s="101">
        <v>44270</v>
      </c>
      <c r="B1255" s="3">
        <f>'Raw data'!B1255</f>
        <v>70.018919999999994</v>
      </c>
      <c r="C1255" s="3">
        <f t="shared" si="76"/>
        <v>1.9417569019943348E-2</v>
      </c>
      <c r="D1255" s="3">
        <f>'Raw data'!C1255</f>
        <v>139.30000000000001</v>
      </c>
      <c r="E1255" s="3">
        <f t="shared" si="77"/>
        <v>9.4202898550725458E-3</v>
      </c>
      <c r="F1255" s="3">
        <f>'Raw data'!D1255</f>
        <v>42.9</v>
      </c>
      <c r="G1255" s="3">
        <f t="shared" si="78"/>
        <v>3.373493975903611E-2</v>
      </c>
      <c r="H1255" s="62">
        <f>'Raw data'!E1255</f>
        <v>2161.8282453301799</v>
      </c>
      <c r="I1255" s="67">
        <f t="shared" si="79"/>
        <v>-3.2888926594747416E-3</v>
      </c>
    </row>
    <row r="1256" spans="1:9" x14ac:dyDescent="0.3">
      <c r="A1256" s="101">
        <v>44271</v>
      </c>
      <c r="B1256" s="3">
        <f>'Raw data'!B1256</f>
        <v>72.019454999999994</v>
      </c>
      <c r="C1256" s="3">
        <f t="shared" si="76"/>
        <v>2.8571349001098551E-2</v>
      </c>
      <c r="D1256" s="3">
        <f>'Raw data'!C1256</f>
        <v>142.65</v>
      </c>
      <c r="E1256" s="3">
        <f t="shared" si="77"/>
        <v>2.4048815506101894E-2</v>
      </c>
      <c r="F1256" s="3">
        <f>'Raw data'!D1256</f>
        <v>43.5</v>
      </c>
      <c r="G1256" s="3">
        <f t="shared" si="78"/>
        <v>1.3986013986014019E-2</v>
      </c>
      <c r="H1256" s="62">
        <f>'Raw data'!E1256</f>
        <v>2180.1407984300599</v>
      </c>
      <c r="I1256" s="67">
        <f t="shared" si="79"/>
        <v>8.4708640195803788E-3</v>
      </c>
    </row>
    <row r="1257" spans="1:9" x14ac:dyDescent="0.3">
      <c r="A1257" s="101">
        <v>44272</v>
      </c>
      <c r="B1257" s="3">
        <f>'Raw data'!B1257</f>
        <v>71.82893</v>
      </c>
      <c r="C1257" s="3">
        <f t="shared" si="76"/>
        <v>-2.6454657286700358E-3</v>
      </c>
      <c r="D1257" s="3">
        <f>'Raw data'!C1257</f>
        <v>139.15</v>
      </c>
      <c r="E1257" s="3">
        <f t="shared" si="77"/>
        <v>-2.4535576586049771E-2</v>
      </c>
      <c r="F1257" s="3">
        <f>'Raw data'!D1257</f>
        <v>42.76</v>
      </c>
      <c r="G1257" s="3">
        <f t="shared" si="78"/>
        <v>-1.7011494252873609E-2</v>
      </c>
      <c r="H1257" s="62">
        <f>'Raw data'!E1257</f>
        <v>2172.8562978003902</v>
      </c>
      <c r="I1257" s="67">
        <f t="shared" si="79"/>
        <v>-3.3412982477624394E-3</v>
      </c>
    </row>
    <row r="1258" spans="1:9" x14ac:dyDescent="0.3">
      <c r="A1258" s="101">
        <v>44273</v>
      </c>
      <c r="B1258" s="3">
        <f>'Raw data'!B1258</f>
        <v>72.495769999999993</v>
      </c>
      <c r="C1258" s="3">
        <f t="shared" si="76"/>
        <v>9.2837245382883116E-3</v>
      </c>
      <c r="D1258" s="3">
        <f>'Raw data'!C1258</f>
        <v>141.5</v>
      </c>
      <c r="E1258" s="3">
        <f t="shared" si="77"/>
        <v>1.6888250089831077E-2</v>
      </c>
      <c r="F1258" s="3">
        <f>'Raw data'!D1258</f>
        <v>43.12</v>
      </c>
      <c r="G1258" s="3">
        <f t="shared" si="78"/>
        <v>8.4190832553788456E-3</v>
      </c>
      <c r="H1258" s="62">
        <f>'Raw data'!E1258</f>
        <v>2179.9861533779099</v>
      </c>
      <c r="I1258" s="67">
        <f t="shared" si="79"/>
        <v>3.2813286293885899E-3</v>
      </c>
    </row>
    <row r="1259" spans="1:9" x14ac:dyDescent="0.3">
      <c r="A1259" s="101">
        <v>44274</v>
      </c>
      <c r="B1259" s="3">
        <f>'Raw data'!B1259</f>
        <v>73.591310000000007</v>
      </c>
      <c r="C1259" s="3">
        <f t="shared" si="76"/>
        <v>1.5111778245820605E-2</v>
      </c>
      <c r="D1259" s="3">
        <f>'Raw data'!C1259</f>
        <v>143.55000000000001</v>
      </c>
      <c r="E1259" s="3">
        <f t="shared" si="77"/>
        <v>1.4487632508834003E-2</v>
      </c>
      <c r="F1259" s="3">
        <f>'Raw data'!D1259</f>
        <v>44.5</v>
      </c>
      <c r="G1259" s="3">
        <f t="shared" si="78"/>
        <v>3.2003710575139205E-2</v>
      </c>
      <c r="H1259" s="62">
        <f>'Raw data'!E1259</f>
        <v>2169.1834014185201</v>
      </c>
      <c r="I1259" s="67">
        <f t="shared" si="79"/>
        <v>-4.9554222822244913E-3</v>
      </c>
    </row>
    <row r="1260" spans="1:9" x14ac:dyDescent="0.3">
      <c r="A1260" s="101">
        <v>44277</v>
      </c>
      <c r="B1260" s="3">
        <f>'Raw data'!B1260</f>
        <v>71.209720000000004</v>
      </c>
      <c r="C1260" s="3">
        <f t="shared" si="76"/>
        <v>-3.236238083001923E-2</v>
      </c>
      <c r="D1260" s="3">
        <f>'Raw data'!C1260</f>
        <v>144.85</v>
      </c>
      <c r="E1260" s="3">
        <f t="shared" si="77"/>
        <v>9.0560780215951427E-3</v>
      </c>
      <c r="F1260" s="3">
        <f>'Raw data'!D1260</f>
        <v>44.08</v>
      </c>
      <c r="G1260" s="3">
        <f t="shared" si="78"/>
        <v>-9.4382022471910503E-3</v>
      </c>
      <c r="H1260" s="62">
        <f>'Raw data'!E1260</f>
        <v>2174.6304353633</v>
      </c>
      <c r="I1260" s="67">
        <f t="shared" si="79"/>
        <v>2.5110988500178398E-3</v>
      </c>
    </row>
    <row r="1261" spans="1:9" x14ac:dyDescent="0.3">
      <c r="A1261" s="101">
        <v>44278</v>
      </c>
      <c r="B1261" s="3">
        <f>'Raw data'!B1261</f>
        <v>71.638400000000004</v>
      </c>
      <c r="C1261" s="3">
        <f t="shared" si="76"/>
        <v>6.019964690213638E-3</v>
      </c>
      <c r="D1261" s="3">
        <f>'Raw data'!C1261</f>
        <v>146.55000000000001</v>
      </c>
      <c r="E1261" s="3">
        <f t="shared" si="77"/>
        <v>1.1736278909216549E-2</v>
      </c>
      <c r="F1261" s="3">
        <f>'Raw data'!D1261</f>
        <v>45.22</v>
      </c>
      <c r="G1261" s="3">
        <f t="shared" si="78"/>
        <v>2.5862068965517255E-2</v>
      </c>
      <c r="H1261" s="62">
        <f>'Raw data'!E1261</f>
        <v>2168.1210963927201</v>
      </c>
      <c r="I1261" s="67">
        <f t="shared" si="79"/>
        <v>-2.9933081339829489E-3</v>
      </c>
    </row>
    <row r="1262" spans="1:9" x14ac:dyDescent="0.3">
      <c r="A1262" s="101">
        <v>44279</v>
      </c>
      <c r="B1262" s="3">
        <f>'Raw data'!B1262</f>
        <v>73.067359999999994</v>
      </c>
      <c r="C1262" s="3">
        <f t="shared" si="76"/>
        <v>1.9946844150622981E-2</v>
      </c>
      <c r="D1262" s="3">
        <f>'Raw data'!C1262</f>
        <v>147.9</v>
      </c>
      <c r="E1262" s="3">
        <f t="shared" si="77"/>
        <v>9.2118730808597345E-3</v>
      </c>
      <c r="F1262" s="3">
        <f>'Raw data'!D1262</f>
        <v>46.66</v>
      </c>
      <c r="G1262" s="3">
        <f t="shared" si="78"/>
        <v>3.184431667403799E-2</v>
      </c>
      <c r="H1262" s="62">
        <f>'Raw data'!E1262</f>
        <v>2184.59914722245</v>
      </c>
      <c r="I1262" s="67">
        <f t="shared" si="79"/>
        <v>7.6001524348182333E-3</v>
      </c>
    </row>
    <row r="1263" spans="1:9" x14ac:dyDescent="0.3">
      <c r="A1263" s="101">
        <v>44280</v>
      </c>
      <c r="B1263" s="3">
        <f>'Raw data'!B1263</f>
        <v>74.115264999999994</v>
      </c>
      <c r="C1263" s="3">
        <f t="shared" si="76"/>
        <v>1.4341629422494534E-2</v>
      </c>
      <c r="D1263" s="3">
        <f>'Raw data'!C1263</f>
        <v>148.5</v>
      </c>
      <c r="E1263" s="3">
        <f t="shared" si="77"/>
        <v>4.0567951318458036E-3</v>
      </c>
      <c r="F1263" s="3">
        <f>'Raw data'!D1263</f>
        <v>49.8</v>
      </c>
      <c r="G1263" s="3">
        <f t="shared" si="78"/>
        <v>6.7295327903986304E-2</v>
      </c>
      <c r="H1263" s="62">
        <f>'Raw data'!E1263</f>
        <v>2173.24252013879</v>
      </c>
      <c r="I1263" s="67">
        <f t="shared" si="79"/>
        <v>-5.1984946978025992E-3</v>
      </c>
    </row>
    <row r="1264" spans="1:9" x14ac:dyDescent="0.3">
      <c r="A1264" s="101">
        <v>44281</v>
      </c>
      <c r="B1264" s="3">
        <f>'Raw data'!B1264</f>
        <v>77.020804999999996</v>
      </c>
      <c r="C1264" s="3">
        <f t="shared" si="76"/>
        <v>3.9202990099273104E-2</v>
      </c>
      <c r="D1264" s="3">
        <f>'Raw data'!C1264</f>
        <v>150.19999999999999</v>
      </c>
      <c r="E1264" s="3">
        <f t="shared" si="77"/>
        <v>1.1447811447811372E-2</v>
      </c>
      <c r="F1264" s="3">
        <f>'Raw data'!D1264</f>
        <v>50.7</v>
      </c>
      <c r="G1264" s="3">
        <f t="shared" si="78"/>
        <v>1.807228915662662E-2</v>
      </c>
      <c r="H1264" s="62">
        <f>'Raw data'!E1264</f>
        <v>2198.79654771798</v>
      </c>
      <c r="I1264" s="67">
        <f t="shared" si="79"/>
        <v>1.1758479480494449E-2</v>
      </c>
    </row>
    <row r="1265" spans="1:9" x14ac:dyDescent="0.3">
      <c r="A1265" s="101">
        <v>44284</v>
      </c>
      <c r="B1265" s="3">
        <f>'Raw data'!B1265</f>
        <v>75.544219999999996</v>
      </c>
      <c r="C1265" s="3">
        <f t="shared" si="76"/>
        <v>-1.9171248599647851E-2</v>
      </c>
      <c r="D1265" s="3">
        <f>'Raw data'!C1265</f>
        <v>144.80000000000001</v>
      </c>
      <c r="E1265" s="3">
        <f t="shared" si="77"/>
        <v>-3.5952063914780147E-2</v>
      </c>
      <c r="F1265" s="3">
        <f>'Raw data'!D1265</f>
        <v>51.7</v>
      </c>
      <c r="G1265" s="3">
        <f t="shared" si="78"/>
        <v>1.9723865877712032E-2</v>
      </c>
      <c r="H1265" s="62">
        <f>'Raw data'!E1265</f>
        <v>2182.2130185268202</v>
      </c>
      <c r="I1265" s="67">
        <f t="shared" si="79"/>
        <v>-7.5420935185527178E-3</v>
      </c>
    </row>
    <row r="1266" spans="1:9" x14ac:dyDescent="0.3">
      <c r="A1266" s="101">
        <v>44285</v>
      </c>
      <c r="B1266" s="3">
        <f>'Raw data'!B1266</f>
        <v>76.258700000000005</v>
      </c>
      <c r="C1266" s="3">
        <f t="shared" si="76"/>
        <v>9.4577718851291195E-3</v>
      </c>
      <c r="D1266" s="3">
        <f>'Raw data'!C1266</f>
        <v>145.75</v>
      </c>
      <c r="E1266" s="3">
        <f t="shared" si="77"/>
        <v>6.5607734806629042E-3</v>
      </c>
      <c r="F1266" s="3">
        <f>'Raw data'!D1266</f>
        <v>51.55</v>
      </c>
      <c r="G1266" s="3">
        <f t="shared" si="78"/>
        <v>-2.9013539651838623E-3</v>
      </c>
      <c r="H1266" s="62">
        <f>'Raw data'!E1266</f>
        <v>2205.4072954797198</v>
      </c>
      <c r="I1266" s="67">
        <f t="shared" si="79"/>
        <v>1.0628786812278168E-2</v>
      </c>
    </row>
    <row r="1267" spans="1:9" x14ac:dyDescent="0.3">
      <c r="A1267" s="101">
        <v>44286</v>
      </c>
      <c r="B1267" s="3">
        <f>'Raw data'!B1267</f>
        <v>77.211340000000007</v>
      </c>
      <c r="C1267" s="3">
        <f t="shared" si="76"/>
        <v>1.2492214003123609E-2</v>
      </c>
      <c r="D1267" s="3">
        <f>'Raw data'!C1267</f>
        <v>153.69999999999999</v>
      </c>
      <c r="E1267" s="3">
        <f t="shared" si="77"/>
        <v>5.4545454545454466E-2</v>
      </c>
      <c r="F1267" s="3">
        <f>'Raw data'!D1267</f>
        <v>51.15</v>
      </c>
      <c r="G1267" s="3">
        <f t="shared" si="78"/>
        <v>-7.7594568380213117E-3</v>
      </c>
      <c r="H1267" s="62">
        <f>'Raw data'!E1267</f>
        <v>2192.85716894712</v>
      </c>
      <c r="I1267" s="67">
        <f t="shared" si="79"/>
        <v>-5.6906162223743948E-3</v>
      </c>
    </row>
    <row r="1268" spans="1:9" x14ac:dyDescent="0.3">
      <c r="A1268" s="101">
        <v>44287</v>
      </c>
      <c r="B1268" s="3">
        <f>'Raw data'!B1268</f>
        <v>78.497399999999999</v>
      </c>
      <c r="C1268" s="3">
        <f t="shared" si="76"/>
        <v>1.6656361617347813E-2</v>
      </c>
      <c r="D1268" s="3">
        <f>'Raw data'!C1268</f>
        <v>154</v>
      </c>
      <c r="E1268" s="3">
        <f t="shared" si="77"/>
        <v>1.9518542615485452E-3</v>
      </c>
      <c r="F1268" s="3">
        <f>'Raw data'!D1268</f>
        <v>51.85</v>
      </c>
      <c r="G1268" s="3">
        <f t="shared" si="78"/>
        <v>1.368523949169116E-2</v>
      </c>
      <c r="H1268" s="62">
        <f>'Raw data'!E1268</f>
        <v>2202.6080359677198</v>
      </c>
      <c r="I1268" s="67">
        <f t="shared" si="79"/>
        <v>4.4466494027431743E-3</v>
      </c>
    </row>
    <row r="1269" spans="1:9" x14ac:dyDescent="0.3">
      <c r="A1269" s="101">
        <v>44292</v>
      </c>
      <c r="B1269" s="3">
        <f>'Raw data'!B1269</f>
        <v>79.450035</v>
      </c>
      <c r="C1269" s="3">
        <f t="shared" si="76"/>
        <v>1.2135879659708484E-2</v>
      </c>
      <c r="D1269" s="3">
        <f>'Raw data'!C1269</f>
        <v>156.35</v>
      </c>
      <c r="E1269" s="3">
        <f t="shared" si="77"/>
        <v>1.5259740259740223E-2</v>
      </c>
      <c r="F1269" s="3">
        <f>'Raw data'!D1269</f>
        <v>53.2</v>
      </c>
      <c r="G1269" s="3">
        <f t="shared" si="78"/>
        <v>2.6036644165863092E-2</v>
      </c>
      <c r="H1269" s="62">
        <f>'Raw data'!E1269</f>
        <v>2230.2489572990198</v>
      </c>
      <c r="I1269" s="67">
        <f t="shared" si="79"/>
        <v>1.2549178464772054E-2</v>
      </c>
    </row>
    <row r="1270" spans="1:9" x14ac:dyDescent="0.3">
      <c r="A1270" s="101">
        <v>44293</v>
      </c>
      <c r="B1270" s="3">
        <f>'Raw data'!B1270</f>
        <v>79.735825000000006</v>
      </c>
      <c r="C1270" s="3">
        <f t="shared" si="76"/>
        <v>3.5971035129186003E-3</v>
      </c>
      <c r="D1270" s="3">
        <f>'Raw data'!C1270</f>
        <v>153.44999999999999</v>
      </c>
      <c r="E1270" s="3">
        <f t="shared" si="77"/>
        <v>-1.8548129197313756E-2</v>
      </c>
      <c r="F1270" s="3">
        <f>'Raw data'!D1270</f>
        <v>52</v>
      </c>
      <c r="G1270" s="3">
        <f t="shared" si="78"/>
        <v>-2.255639097744366E-2</v>
      </c>
      <c r="H1270" s="62">
        <f>'Raw data'!E1270</f>
        <v>2229.5585381554301</v>
      </c>
      <c r="I1270" s="67">
        <f t="shared" si="79"/>
        <v>-3.0957043666812099E-4</v>
      </c>
    </row>
    <row r="1271" spans="1:9" x14ac:dyDescent="0.3">
      <c r="A1271" s="101">
        <v>44294</v>
      </c>
      <c r="B1271" s="3">
        <f>'Raw data'!B1271</f>
        <v>81.450580000000002</v>
      </c>
      <c r="C1271" s="3">
        <f t="shared" si="76"/>
        <v>2.1505452536547988E-2</v>
      </c>
      <c r="D1271" s="3">
        <f>'Raw data'!C1271</f>
        <v>154.30000000000001</v>
      </c>
      <c r="E1271" s="3">
        <f t="shared" si="77"/>
        <v>5.5392636037798811E-3</v>
      </c>
      <c r="F1271" s="3">
        <f>'Raw data'!D1271</f>
        <v>53.2</v>
      </c>
      <c r="G1271" s="3">
        <f t="shared" si="78"/>
        <v>2.307692307692313E-2</v>
      </c>
      <c r="H1271" s="62">
        <f>'Raw data'!E1271</f>
        <v>2240.4011806743101</v>
      </c>
      <c r="I1271" s="67">
        <f t="shared" si="79"/>
        <v>4.863134263274547E-3</v>
      </c>
    </row>
    <row r="1272" spans="1:9" x14ac:dyDescent="0.3">
      <c r="A1272" s="101">
        <v>44295</v>
      </c>
      <c r="B1272" s="3">
        <f>'Raw data'!B1272</f>
        <v>80.450299999999999</v>
      </c>
      <c r="C1272" s="3">
        <f t="shared" si="76"/>
        <v>-1.2280821081937092E-2</v>
      </c>
      <c r="D1272" s="3">
        <f>'Raw data'!C1272</f>
        <v>157.4</v>
      </c>
      <c r="E1272" s="3">
        <f t="shared" si="77"/>
        <v>2.0090732339598148E-2</v>
      </c>
      <c r="F1272" s="3">
        <f>'Raw data'!D1272</f>
        <v>53.35</v>
      </c>
      <c r="G1272" s="3">
        <f t="shared" si="78"/>
        <v>2.8195488721804241E-3</v>
      </c>
      <c r="H1272" s="62">
        <f>'Raw data'!E1272</f>
        <v>2250.4029883992998</v>
      </c>
      <c r="I1272" s="67">
        <f t="shared" si="79"/>
        <v>4.4642931860888347E-3</v>
      </c>
    </row>
    <row r="1273" spans="1:9" x14ac:dyDescent="0.3">
      <c r="A1273" s="101">
        <v>44298</v>
      </c>
      <c r="B1273" s="3">
        <f>'Raw data'!B1273</f>
        <v>78.687929999999994</v>
      </c>
      <c r="C1273" s="3">
        <f t="shared" si="76"/>
        <v>-2.1906319802412224E-2</v>
      </c>
      <c r="D1273" s="3">
        <f>'Raw data'!C1273</f>
        <v>153.15</v>
      </c>
      <c r="E1273" s="3">
        <f t="shared" si="77"/>
        <v>-2.7001270648030495E-2</v>
      </c>
      <c r="F1273" s="3">
        <f>'Raw data'!D1273</f>
        <v>52.2</v>
      </c>
      <c r="G1273" s="3">
        <f t="shared" si="78"/>
        <v>-2.1555763823805033E-2</v>
      </c>
      <c r="H1273" s="62">
        <f>'Raw data'!E1273</f>
        <v>2233.1957766311202</v>
      </c>
      <c r="I1273" s="67">
        <f t="shared" si="79"/>
        <v>-7.6462801804307087E-3</v>
      </c>
    </row>
    <row r="1274" spans="1:9" x14ac:dyDescent="0.3">
      <c r="A1274" s="101">
        <v>44299</v>
      </c>
      <c r="B1274" s="3">
        <f>'Raw data'!B1274</f>
        <v>79.116614999999996</v>
      </c>
      <c r="C1274" s="3">
        <f t="shared" si="76"/>
        <v>5.4479130407929345E-3</v>
      </c>
      <c r="D1274" s="3">
        <f>'Raw data'!C1274</f>
        <v>156.69999999999999</v>
      </c>
      <c r="E1274" s="3">
        <f t="shared" si="77"/>
        <v>2.3179888997714546E-2</v>
      </c>
      <c r="F1274" s="3">
        <f>'Raw data'!D1274</f>
        <v>54.25</v>
      </c>
      <c r="G1274" s="3">
        <f t="shared" si="78"/>
        <v>3.9272030651340939E-2</v>
      </c>
      <c r="H1274" s="62">
        <f>'Raw data'!E1274</f>
        <v>2247.2052733322998</v>
      </c>
      <c r="I1274" s="67">
        <f t="shared" si="79"/>
        <v>6.2732953589557617E-3</v>
      </c>
    </row>
    <row r="1275" spans="1:9" x14ac:dyDescent="0.3">
      <c r="A1275" s="101">
        <v>44300</v>
      </c>
      <c r="B1275" s="3">
        <f>'Raw data'!B1275</f>
        <v>80.164519999999996</v>
      </c>
      <c r="C1275" s="3">
        <f t="shared" si="76"/>
        <v>1.3245068687531692E-2</v>
      </c>
      <c r="D1275" s="3">
        <f>'Raw data'!C1275</f>
        <v>155.65</v>
      </c>
      <c r="E1275" s="3">
        <f t="shared" si="77"/>
        <v>-6.7007019783023808E-3</v>
      </c>
      <c r="F1275" s="3">
        <f>'Raw data'!D1275</f>
        <v>53.75</v>
      </c>
      <c r="G1275" s="3">
        <f t="shared" si="78"/>
        <v>-9.2165898617511521E-3</v>
      </c>
      <c r="H1275" s="62">
        <f>'Raw data'!E1275</f>
        <v>2228.15808185061</v>
      </c>
      <c r="I1275" s="67">
        <f t="shared" si="79"/>
        <v>-8.4759464156318413E-3</v>
      </c>
    </row>
    <row r="1276" spans="1:9" x14ac:dyDescent="0.3">
      <c r="A1276" s="101">
        <v>44301</v>
      </c>
      <c r="B1276" s="3">
        <f>'Raw data'!B1276</f>
        <v>80.307410000000004</v>
      </c>
      <c r="C1276" s="3">
        <f t="shared" si="76"/>
        <v>1.7824593723009682E-3</v>
      </c>
      <c r="D1276" s="3">
        <f>'Raw data'!C1276</f>
        <v>155.9</v>
      </c>
      <c r="E1276" s="3">
        <f t="shared" si="77"/>
        <v>1.6061676839061998E-3</v>
      </c>
      <c r="F1276" s="3">
        <f>'Raw data'!D1276</f>
        <v>53.45</v>
      </c>
      <c r="G1276" s="3">
        <f t="shared" si="78"/>
        <v>-5.5813953488371565E-3</v>
      </c>
      <c r="H1276" s="62">
        <f>'Raw data'!E1276</f>
        <v>2242.9836291134302</v>
      </c>
      <c r="I1276" s="67">
        <f t="shared" si="79"/>
        <v>6.6537232629862554E-3</v>
      </c>
    </row>
    <row r="1277" spans="1:9" x14ac:dyDescent="0.3">
      <c r="A1277" s="101">
        <v>44302</v>
      </c>
      <c r="B1277" s="3">
        <f>'Raw data'!B1277</f>
        <v>80.069249999999997</v>
      </c>
      <c r="C1277" s="3">
        <f t="shared" si="76"/>
        <v>-2.9656042947968026E-3</v>
      </c>
      <c r="D1277" s="3">
        <f>'Raw data'!C1277</f>
        <v>153.65</v>
      </c>
      <c r="E1277" s="3">
        <f t="shared" si="77"/>
        <v>-1.4432328415651058E-2</v>
      </c>
      <c r="F1277" s="3">
        <f>'Raw data'!D1277</f>
        <v>52.9</v>
      </c>
      <c r="G1277" s="3">
        <f t="shared" si="78"/>
        <v>-1.0289990645463128E-2</v>
      </c>
      <c r="H1277" s="62">
        <f>'Raw data'!E1277</f>
        <v>2280.5034348388899</v>
      </c>
      <c r="I1277" s="67">
        <f t="shared" si="79"/>
        <v>1.6727632443884546E-2</v>
      </c>
    </row>
    <row r="1278" spans="1:9" x14ac:dyDescent="0.3">
      <c r="A1278" s="101">
        <v>44305</v>
      </c>
      <c r="B1278" s="3">
        <f>'Raw data'!B1278</f>
        <v>81.593474999999998</v>
      </c>
      <c r="C1278" s="3">
        <f t="shared" si="76"/>
        <v>1.9036334173231313E-2</v>
      </c>
      <c r="D1278" s="3">
        <f>'Raw data'!C1278</f>
        <v>156.5</v>
      </c>
      <c r="E1278" s="3">
        <f t="shared" si="77"/>
        <v>1.8548649528148352E-2</v>
      </c>
      <c r="F1278" s="3">
        <f>'Raw data'!D1278</f>
        <v>53.2</v>
      </c>
      <c r="G1278" s="3">
        <f t="shared" si="78"/>
        <v>5.671077504725979E-3</v>
      </c>
      <c r="H1278" s="62">
        <f>'Raw data'!E1278</f>
        <v>2257.6013426896402</v>
      </c>
      <c r="I1278" s="67">
        <f t="shared" si="79"/>
        <v>-1.0042559813494721E-2</v>
      </c>
    </row>
    <row r="1279" spans="1:9" x14ac:dyDescent="0.3">
      <c r="A1279" s="101">
        <v>44306</v>
      </c>
      <c r="B1279" s="3">
        <f>'Raw data'!B1279</f>
        <v>76.830284000000006</v>
      </c>
      <c r="C1279" s="3">
        <f t="shared" si="76"/>
        <v>-5.8377106747812761E-2</v>
      </c>
      <c r="D1279" s="3">
        <f>'Raw data'!C1279</f>
        <v>153.1</v>
      </c>
      <c r="E1279" s="3">
        <f t="shared" si="77"/>
        <v>-2.1725239616613455E-2</v>
      </c>
      <c r="F1279" s="3">
        <f>'Raw data'!D1279</f>
        <v>51.85</v>
      </c>
      <c r="G1279" s="3">
        <f t="shared" si="78"/>
        <v>-2.5375939849624086E-2</v>
      </c>
      <c r="H1279" s="62">
        <f>'Raw data'!E1279</f>
        <v>2204.8142506182098</v>
      </c>
      <c r="I1279" s="67">
        <f t="shared" si="79"/>
        <v>-2.3381936869572101E-2</v>
      </c>
    </row>
    <row r="1280" spans="1:9" x14ac:dyDescent="0.3">
      <c r="A1280" s="101">
        <v>44307</v>
      </c>
      <c r="B1280" s="3">
        <f>'Raw data'!B1280</f>
        <v>75.020269999999996</v>
      </c>
      <c r="C1280" s="3">
        <f t="shared" si="76"/>
        <v>-2.3558600928769304E-2</v>
      </c>
      <c r="D1280" s="3">
        <f>'Raw data'!C1280</f>
        <v>149.6</v>
      </c>
      <c r="E1280" s="3">
        <f t="shared" si="77"/>
        <v>-2.2860875244937951E-2</v>
      </c>
      <c r="F1280" s="3">
        <f>'Raw data'!D1280</f>
        <v>51.3</v>
      </c>
      <c r="G1280" s="3">
        <f t="shared" si="78"/>
        <v>-1.0607521697203554E-2</v>
      </c>
      <c r="H1280" s="62">
        <f>'Raw data'!E1280</f>
        <v>2228.2895258367298</v>
      </c>
      <c r="I1280" s="67">
        <f t="shared" si="79"/>
        <v>1.0647280246822483E-2</v>
      </c>
    </row>
    <row r="1281" spans="1:9" x14ac:dyDescent="0.3">
      <c r="A1281" s="101">
        <v>44308</v>
      </c>
      <c r="B1281" s="3">
        <f>'Raw data'!B1281</f>
        <v>74.543949999999995</v>
      </c>
      <c r="C1281" s="3">
        <f t="shared" si="76"/>
        <v>-6.3492173515238108E-3</v>
      </c>
      <c r="D1281" s="3">
        <f>'Raw data'!C1281</f>
        <v>149.85</v>
      </c>
      <c r="E1281" s="3">
        <f t="shared" si="77"/>
        <v>1.6711229946524064E-3</v>
      </c>
      <c r="F1281" s="3">
        <f>'Raw data'!D1281</f>
        <v>51.45</v>
      </c>
      <c r="G1281" s="3">
        <f t="shared" si="78"/>
        <v>2.9239766081872454E-3</v>
      </c>
      <c r="H1281" s="62">
        <f>'Raw data'!E1281</f>
        <v>2232.4186396272698</v>
      </c>
      <c r="I1281" s="67">
        <f t="shared" si="79"/>
        <v>1.8530418703061203E-3</v>
      </c>
    </row>
    <row r="1282" spans="1:9" x14ac:dyDescent="0.3">
      <c r="A1282" s="101">
        <v>44309</v>
      </c>
      <c r="B1282" s="3">
        <f>'Raw data'!B1282</f>
        <v>74.924999999999997</v>
      </c>
      <c r="C1282" s="3">
        <f t="shared" si="76"/>
        <v>5.1117495115298008E-3</v>
      </c>
      <c r="D1282" s="3">
        <f>'Raw data'!C1282</f>
        <v>152.5</v>
      </c>
      <c r="E1282" s="3">
        <f t="shared" si="77"/>
        <v>1.768435101768439E-2</v>
      </c>
      <c r="F1282" s="3">
        <f>'Raw data'!D1282</f>
        <v>50.85</v>
      </c>
      <c r="G1282" s="3">
        <f t="shared" si="78"/>
        <v>-1.1661807580174955E-2</v>
      </c>
      <c r="H1282" s="62">
        <f>'Raw data'!E1282</f>
        <v>2240.9459432757799</v>
      </c>
      <c r="I1282" s="67">
        <f t="shared" si="79"/>
        <v>3.8197601010596209E-3</v>
      </c>
    </row>
    <row r="1283" spans="1:9" x14ac:dyDescent="0.3">
      <c r="A1283" s="101">
        <v>44312</v>
      </c>
      <c r="B1283" s="3">
        <f>'Raw data'!B1283</f>
        <v>75.972909999999999</v>
      </c>
      <c r="C1283" s="3">
        <f t="shared" si="76"/>
        <v>1.3986119452786142E-2</v>
      </c>
      <c r="D1283" s="3">
        <f>'Raw data'!C1283</f>
        <v>155.80000000000001</v>
      </c>
      <c r="E1283" s="3">
        <f t="shared" si="77"/>
        <v>2.1639344262295156E-2</v>
      </c>
      <c r="F1283" s="3">
        <f>'Raw data'!D1283</f>
        <v>51.45</v>
      </c>
      <c r="G1283" s="3">
        <f t="shared" si="78"/>
        <v>1.1799410029498553E-2</v>
      </c>
      <c r="H1283" s="62">
        <f>'Raw data'!E1283</f>
        <v>2244.3593963335402</v>
      </c>
      <c r="I1283" s="67">
        <f t="shared" si="79"/>
        <v>1.5232197224581752E-3</v>
      </c>
    </row>
    <row r="1284" spans="1:9" x14ac:dyDescent="0.3">
      <c r="A1284" s="101">
        <v>44313</v>
      </c>
      <c r="B1284" s="3">
        <f>'Raw data'!B1284</f>
        <v>76.353966</v>
      </c>
      <c r="C1284" s="3">
        <f t="shared" ref="C1284:C1347" si="80">(B1284-B1283)/B1283</f>
        <v>5.0156825636927813E-3</v>
      </c>
      <c r="D1284" s="3">
        <f>'Raw data'!C1284</f>
        <v>164</v>
      </c>
      <c r="E1284" s="3">
        <f t="shared" ref="E1284:E1347" si="81">(D1284-D1283)/D1283</f>
        <v>5.2631578947368342E-2</v>
      </c>
      <c r="F1284" s="3">
        <f>'Raw data'!D1284</f>
        <v>53.3</v>
      </c>
      <c r="G1284" s="3">
        <f t="shared" ref="G1284:G1347" si="82">(F1284-F1283)/F1283</f>
        <v>3.595724003887258E-2</v>
      </c>
      <c r="H1284" s="62">
        <f>'Raw data'!E1284</f>
        <v>2262.8421223618202</v>
      </c>
      <c r="I1284" s="67">
        <f t="shared" ref="I1284:I1347" si="83">(H1284-H1283)/H1283</f>
        <v>8.2351899871624858E-3</v>
      </c>
    </row>
    <row r="1285" spans="1:9" x14ac:dyDescent="0.3">
      <c r="A1285" s="101">
        <v>44314</v>
      </c>
      <c r="B1285" s="3">
        <f>'Raw data'!B1285</f>
        <v>74.353424000000004</v>
      </c>
      <c r="C1285" s="3">
        <f t="shared" si="80"/>
        <v>-2.6200891778169005E-2</v>
      </c>
      <c r="D1285" s="3">
        <f>'Raw data'!C1285</f>
        <v>152</v>
      </c>
      <c r="E1285" s="3">
        <f t="shared" si="81"/>
        <v>-7.3170731707317069E-2</v>
      </c>
      <c r="F1285" s="3">
        <f>'Raw data'!D1285</f>
        <v>50.55</v>
      </c>
      <c r="G1285" s="3">
        <f t="shared" si="82"/>
        <v>-5.1594746716697941E-2</v>
      </c>
      <c r="H1285" s="62">
        <f>'Raw data'!E1285</f>
        <v>2239.2506900427302</v>
      </c>
      <c r="I1285" s="67">
        <f t="shared" si="83"/>
        <v>-1.0425575910027114E-2</v>
      </c>
    </row>
    <row r="1286" spans="1:9" x14ac:dyDescent="0.3">
      <c r="A1286" s="101">
        <v>44315</v>
      </c>
      <c r="B1286" s="3">
        <f>'Raw data'!B1286</f>
        <v>73.781840000000003</v>
      </c>
      <c r="C1286" s="3">
        <f t="shared" si="80"/>
        <v>-7.6873931185738181E-3</v>
      </c>
      <c r="D1286" s="3">
        <f>'Raw data'!C1286</f>
        <v>149.05000000000001</v>
      </c>
      <c r="E1286" s="3">
        <f t="shared" si="81"/>
        <v>-1.940789473684203E-2</v>
      </c>
      <c r="F1286" s="3">
        <f>'Raw data'!D1286</f>
        <v>50.65</v>
      </c>
      <c r="G1286" s="3">
        <f t="shared" si="82"/>
        <v>1.9782393669634307E-3</v>
      </c>
      <c r="H1286" s="62">
        <f>'Raw data'!E1286</f>
        <v>2232.8371642376201</v>
      </c>
      <c r="I1286" s="67">
        <f t="shared" si="83"/>
        <v>-2.8641392558810493E-3</v>
      </c>
    </row>
    <row r="1287" spans="1:9" x14ac:dyDescent="0.3">
      <c r="A1287" s="101">
        <v>44316</v>
      </c>
      <c r="B1287" s="3">
        <f>'Raw data'!B1287</f>
        <v>73.543679999999995</v>
      </c>
      <c r="C1287" s="3">
        <f t="shared" si="80"/>
        <v>-3.2278945605044235E-3</v>
      </c>
      <c r="D1287" s="3">
        <f>'Raw data'!C1287</f>
        <v>146.5</v>
      </c>
      <c r="E1287" s="3">
        <f t="shared" si="81"/>
        <v>-1.7108352901710911E-2</v>
      </c>
      <c r="F1287" s="3">
        <f>'Raw data'!D1287</f>
        <v>50.7</v>
      </c>
      <c r="G1287" s="3">
        <f t="shared" si="82"/>
        <v>9.8716683119455615E-4</v>
      </c>
      <c r="H1287" s="62">
        <f>'Raw data'!E1287</f>
        <v>2217.0229780473901</v>
      </c>
      <c r="I1287" s="67">
        <f t="shared" si="83"/>
        <v>-7.0825523882882746E-3</v>
      </c>
    </row>
    <row r="1288" spans="1:9" x14ac:dyDescent="0.3">
      <c r="A1288" s="101">
        <v>44319</v>
      </c>
      <c r="B1288" s="3">
        <f>'Raw data'!B1288</f>
        <v>77.925820000000002</v>
      </c>
      <c r="C1288" s="3">
        <f t="shared" si="80"/>
        <v>5.9585541544834406E-2</v>
      </c>
      <c r="D1288" s="3">
        <f>'Raw data'!C1288</f>
        <v>150.15</v>
      </c>
      <c r="E1288" s="3">
        <f t="shared" si="81"/>
        <v>2.4914675767918129E-2</v>
      </c>
      <c r="F1288" s="3">
        <f>'Raw data'!D1288</f>
        <v>50.8</v>
      </c>
      <c r="G1288" s="3">
        <f t="shared" si="82"/>
        <v>1.9723865877710909E-3</v>
      </c>
      <c r="H1288" s="62">
        <f>'Raw data'!E1288</f>
        <v>2231.5916794687801</v>
      </c>
      <c r="I1288" s="67">
        <f t="shared" si="83"/>
        <v>6.5712902237130295E-3</v>
      </c>
    </row>
    <row r="1289" spans="1:9" x14ac:dyDescent="0.3">
      <c r="A1289" s="101">
        <v>44320</v>
      </c>
      <c r="B1289" s="3">
        <f>'Raw data'!B1289</f>
        <v>76.258700000000005</v>
      </c>
      <c r="C1289" s="3">
        <f t="shared" si="80"/>
        <v>-2.1393679270875775E-2</v>
      </c>
      <c r="D1289" s="3">
        <f>'Raw data'!C1289</f>
        <v>144.4</v>
      </c>
      <c r="E1289" s="3">
        <f t="shared" si="81"/>
        <v>-3.8295038295038296E-2</v>
      </c>
      <c r="F1289" s="3">
        <f>'Raw data'!D1289</f>
        <v>49.12</v>
      </c>
      <c r="G1289" s="3">
        <f t="shared" si="82"/>
        <v>-3.3070866141732283E-2</v>
      </c>
      <c r="H1289" s="62">
        <f>'Raw data'!E1289</f>
        <v>2194.58185412278</v>
      </c>
      <c r="I1289" s="67">
        <f t="shared" si="83"/>
        <v>-1.6584496924997538E-2</v>
      </c>
    </row>
    <row r="1290" spans="1:9" x14ac:dyDescent="0.3">
      <c r="A1290" s="101">
        <v>44321</v>
      </c>
      <c r="B1290" s="3">
        <f>'Raw data'!B1290</f>
        <v>78.878456</v>
      </c>
      <c r="C1290" s="3">
        <f t="shared" si="80"/>
        <v>3.4353536055558187E-2</v>
      </c>
      <c r="D1290" s="3">
        <f>'Raw data'!C1290</f>
        <v>150.5</v>
      </c>
      <c r="E1290" s="3">
        <f t="shared" si="81"/>
        <v>4.2243767313019348E-2</v>
      </c>
      <c r="F1290" s="3">
        <f>'Raw data'!D1290</f>
        <v>50.65</v>
      </c>
      <c r="G1290" s="3">
        <f t="shared" si="82"/>
        <v>3.1148208469055399E-2</v>
      </c>
      <c r="H1290" s="62">
        <f>'Raw data'!E1290</f>
        <v>2255.4939672084101</v>
      </c>
      <c r="I1290" s="67">
        <f t="shared" si="83"/>
        <v>2.7755680641940783E-2</v>
      </c>
    </row>
    <row r="1291" spans="1:9" x14ac:dyDescent="0.3">
      <c r="A1291" s="101">
        <v>44322</v>
      </c>
      <c r="B1291" s="3">
        <f>'Raw data'!B1291</f>
        <v>77.258965000000003</v>
      </c>
      <c r="C1291" s="3">
        <f t="shared" si="80"/>
        <v>-2.0531474399042453E-2</v>
      </c>
      <c r="D1291" s="3">
        <f>'Raw data'!C1291</f>
        <v>144.15</v>
      </c>
      <c r="E1291" s="3">
        <f t="shared" si="81"/>
        <v>-4.2192691029900295E-2</v>
      </c>
      <c r="F1291" s="3">
        <f>'Raw data'!D1291</f>
        <v>42.3</v>
      </c>
      <c r="G1291" s="3">
        <f t="shared" si="82"/>
        <v>-0.16485686080947684</v>
      </c>
      <c r="H1291" s="62">
        <f>'Raw data'!E1291</f>
        <v>2246.6145104265602</v>
      </c>
      <c r="I1291" s="67">
        <f t="shared" si="83"/>
        <v>-3.9368124725422931E-3</v>
      </c>
    </row>
    <row r="1292" spans="1:9" x14ac:dyDescent="0.3">
      <c r="A1292" s="101">
        <v>44323</v>
      </c>
      <c r="B1292" s="3">
        <f>'Raw data'!B1292</f>
        <v>78.783190000000005</v>
      </c>
      <c r="C1292" s="3">
        <f t="shared" si="80"/>
        <v>1.9728778401315643E-2</v>
      </c>
      <c r="D1292" s="3">
        <f>'Raw data'!C1292</f>
        <v>149.6</v>
      </c>
      <c r="E1292" s="3">
        <f t="shared" si="81"/>
        <v>3.7807839056538249E-2</v>
      </c>
      <c r="F1292" s="3">
        <f>'Raw data'!D1292</f>
        <v>43.1</v>
      </c>
      <c r="G1292" s="3">
        <f t="shared" si="82"/>
        <v>1.8912529550827527E-2</v>
      </c>
      <c r="H1292" s="62">
        <f>'Raw data'!E1292</f>
        <v>2260.1307158627101</v>
      </c>
      <c r="I1292" s="67">
        <f t="shared" si="83"/>
        <v>6.016254846312556E-3</v>
      </c>
    </row>
    <row r="1293" spans="1:9" x14ac:dyDescent="0.3">
      <c r="A1293" s="101">
        <v>44326</v>
      </c>
      <c r="B1293" s="3">
        <f>'Raw data'!B1293</f>
        <v>77.306600000000003</v>
      </c>
      <c r="C1293" s="3">
        <f t="shared" si="80"/>
        <v>-1.8742450007419115E-2</v>
      </c>
      <c r="D1293" s="3">
        <f>'Raw data'!C1293</f>
        <v>145.75</v>
      </c>
      <c r="E1293" s="3">
        <f t="shared" si="81"/>
        <v>-2.5735294117647023E-2</v>
      </c>
      <c r="F1293" s="3">
        <f>'Raw data'!D1293</f>
        <v>43</v>
      </c>
      <c r="G1293" s="3">
        <f t="shared" si="82"/>
        <v>-2.3201856148492208E-3</v>
      </c>
      <c r="H1293" s="62">
        <f>'Raw data'!E1293</f>
        <v>2265.0103191872799</v>
      </c>
      <c r="I1293" s="67">
        <f t="shared" si="83"/>
        <v>2.1589916416437389E-3</v>
      </c>
    </row>
    <row r="1294" spans="1:9" x14ac:dyDescent="0.3">
      <c r="A1294" s="101">
        <v>44327</v>
      </c>
      <c r="B1294" s="3">
        <f>'Raw data'!B1294</f>
        <v>74.924999999999997</v>
      </c>
      <c r="C1294" s="3">
        <f t="shared" si="80"/>
        <v>-3.0807201454985809E-2</v>
      </c>
      <c r="D1294" s="3">
        <f>'Raw data'!C1294</f>
        <v>141.94999999999999</v>
      </c>
      <c r="E1294" s="3">
        <f t="shared" si="81"/>
        <v>-2.6072041166380868E-2</v>
      </c>
      <c r="F1294" s="3">
        <f>'Raw data'!D1294</f>
        <v>41.24</v>
      </c>
      <c r="G1294" s="3">
        <f t="shared" si="82"/>
        <v>-4.093023255813949E-2</v>
      </c>
      <c r="H1294" s="62">
        <f>'Raw data'!E1294</f>
        <v>2193.75621044941</v>
      </c>
      <c r="I1294" s="67">
        <f t="shared" si="83"/>
        <v>-3.1458624331317402E-2</v>
      </c>
    </row>
    <row r="1295" spans="1:9" x14ac:dyDescent="0.3">
      <c r="A1295" s="101">
        <v>44328</v>
      </c>
      <c r="B1295" s="3">
        <f>'Raw data'!B1295</f>
        <v>74.02</v>
      </c>
      <c r="C1295" s="3">
        <f t="shared" si="80"/>
        <v>-1.2078745412078762E-2</v>
      </c>
      <c r="D1295" s="3">
        <f>'Raw data'!C1295</f>
        <v>141.44999999999999</v>
      </c>
      <c r="E1295" s="3">
        <f t="shared" si="81"/>
        <v>-3.5223670306445934E-3</v>
      </c>
      <c r="F1295" s="3">
        <f>'Raw data'!D1295</f>
        <v>40.159999999999997</v>
      </c>
      <c r="G1295" s="3">
        <f t="shared" si="82"/>
        <v>-2.6188166828322146E-2</v>
      </c>
      <c r="H1295" s="62">
        <f>'Raw data'!E1295</f>
        <v>2205.7949628921501</v>
      </c>
      <c r="I1295" s="67">
        <f t="shared" si="83"/>
        <v>5.4877348656138464E-3</v>
      </c>
    </row>
    <row r="1296" spans="1:9" x14ac:dyDescent="0.3">
      <c r="A1296" s="101">
        <v>44330</v>
      </c>
      <c r="B1296" s="3">
        <f>'Raw data'!B1296</f>
        <v>74.489999999999995</v>
      </c>
      <c r="C1296" s="3">
        <f t="shared" si="80"/>
        <v>6.3496352337206012E-3</v>
      </c>
      <c r="D1296" s="3">
        <f>'Raw data'!C1296</f>
        <v>140.1</v>
      </c>
      <c r="E1296" s="3">
        <f t="shared" si="81"/>
        <v>-9.5440084835630573E-3</v>
      </c>
      <c r="F1296" s="3">
        <f>'Raw data'!D1296</f>
        <v>40.14</v>
      </c>
      <c r="G1296" s="3">
        <f t="shared" si="82"/>
        <v>-4.9800796812739104E-4</v>
      </c>
      <c r="H1296" s="62">
        <f>'Raw data'!E1296</f>
        <v>2247.87794006082</v>
      </c>
      <c r="I1296" s="67">
        <f t="shared" si="83"/>
        <v>1.9078372140941151E-2</v>
      </c>
    </row>
    <row r="1297" spans="1:9" x14ac:dyDescent="0.3">
      <c r="A1297" s="101">
        <v>44333</v>
      </c>
      <c r="B1297" s="3">
        <f>'Raw data'!B1297</f>
        <v>73.349999999999994</v>
      </c>
      <c r="C1297" s="3">
        <f t="shared" si="80"/>
        <v>-1.5304067660088612E-2</v>
      </c>
      <c r="D1297" s="3">
        <f>'Raw data'!C1297</f>
        <v>135.69999999999999</v>
      </c>
      <c r="E1297" s="3">
        <f t="shared" si="81"/>
        <v>-3.1406138472519669E-2</v>
      </c>
      <c r="F1297" s="3">
        <f>'Raw data'!D1297</f>
        <v>39.6</v>
      </c>
      <c r="G1297" s="3">
        <f t="shared" si="82"/>
        <v>-1.3452914798206256E-2</v>
      </c>
      <c r="H1297" s="62">
        <f>'Raw data'!E1297</f>
        <v>2230.39678894089</v>
      </c>
      <c r="I1297" s="67">
        <f t="shared" si="83"/>
        <v>-7.7767350301311457E-3</v>
      </c>
    </row>
    <row r="1298" spans="1:9" x14ac:dyDescent="0.3">
      <c r="A1298" s="101">
        <v>44334</v>
      </c>
      <c r="B1298" s="3">
        <f>'Raw data'!B1298</f>
        <v>75.72</v>
      </c>
      <c r="C1298" s="3">
        <f t="shared" si="80"/>
        <v>3.2310838445807837E-2</v>
      </c>
      <c r="D1298" s="3">
        <f>'Raw data'!C1298</f>
        <v>137.9</v>
      </c>
      <c r="E1298" s="3">
        <f t="shared" si="81"/>
        <v>1.6212232866617667E-2</v>
      </c>
      <c r="F1298" s="3">
        <f>'Raw data'!D1298</f>
        <v>40.74</v>
      </c>
      <c r="G1298" s="3">
        <f t="shared" si="82"/>
        <v>2.87878787878788E-2</v>
      </c>
      <c r="H1298" s="62">
        <f>'Raw data'!E1298</f>
        <v>2249.68027014263</v>
      </c>
      <c r="I1298" s="67">
        <f t="shared" si="83"/>
        <v>8.6457626272394214E-3</v>
      </c>
    </row>
    <row r="1299" spans="1:9" x14ac:dyDescent="0.3">
      <c r="A1299" s="101">
        <v>44335</v>
      </c>
      <c r="B1299" s="3">
        <f>'Raw data'!B1299</f>
        <v>72.599999999999994</v>
      </c>
      <c r="C1299" s="3">
        <f t="shared" si="80"/>
        <v>-4.1204437400950936E-2</v>
      </c>
      <c r="D1299" s="3">
        <f>'Raw data'!C1299</f>
        <v>132.9</v>
      </c>
      <c r="E1299" s="3">
        <f t="shared" si="81"/>
        <v>-3.6258158085569252E-2</v>
      </c>
      <c r="F1299" s="3">
        <f>'Raw data'!D1299</f>
        <v>39.82</v>
      </c>
      <c r="G1299" s="3">
        <f t="shared" si="82"/>
        <v>-2.2582228767795819E-2</v>
      </c>
      <c r="H1299" s="62">
        <f>'Raw data'!E1299</f>
        <v>2201.5116701818702</v>
      </c>
      <c r="I1299" s="67">
        <f t="shared" si="83"/>
        <v>-2.1411309242493345E-2</v>
      </c>
    </row>
    <row r="1300" spans="1:9" x14ac:dyDescent="0.3">
      <c r="A1300" s="101">
        <v>44336</v>
      </c>
      <c r="B1300" s="3">
        <f>'Raw data'!B1300</f>
        <v>73.900000000000006</v>
      </c>
      <c r="C1300" s="3">
        <f t="shared" si="80"/>
        <v>1.7906336088154427E-2</v>
      </c>
      <c r="D1300" s="3">
        <f>'Raw data'!C1300</f>
        <v>138.1</v>
      </c>
      <c r="E1300" s="3">
        <f t="shared" si="81"/>
        <v>3.9127163280662063E-2</v>
      </c>
      <c r="F1300" s="3">
        <f>'Raw data'!D1300</f>
        <v>40.76</v>
      </c>
      <c r="G1300" s="3">
        <f t="shared" si="82"/>
        <v>2.3606228026117473E-2</v>
      </c>
      <c r="H1300" s="62">
        <f>'Raw data'!E1300</f>
        <v>2240.2769895830802</v>
      </c>
      <c r="I1300" s="67">
        <f t="shared" si="83"/>
        <v>1.7608500525462839E-2</v>
      </c>
    </row>
    <row r="1301" spans="1:9" x14ac:dyDescent="0.3">
      <c r="A1301" s="101">
        <v>44337</v>
      </c>
      <c r="B1301" s="3">
        <f>'Raw data'!B1301</f>
        <v>73.400000000000006</v>
      </c>
      <c r="C1301" s="3">
        <f t="shared" si="80"/>
        <v>-6.7658998646820019E-3</v>
      </c>
      <c r="D1301" s="3">
        <f>'Raw data'!C1301</f>
        <v>136</v>
      </c>
      <c r="E1301" s="3">
        <f t="shared" si="81"/>
        <v>-1.5206372194062233E-2</v>
      </c>
      <c r="F1301" s="3">
        <f>'Raw data'!D1301</f>
        <v>40.840000000000003</v>
      </c>
      <c r="G1301" s="3">
        <f t="shared" si="82"/>
        <v>1.9627085377822719E-3</v>
      </c>
      <c r="H1301" s="62">
        <f>'Raw data'!E1301</f>
        <v>2240.8386423657098</v>
      </c>
      <c r="I1301" s="67">
        <f t="shared" si="83"/>
        <v>2.5070684796621174E-4</v>
      </c>
    </row>
    <row r="1302" spans="1:9" x14ac:dyDescent="0.3">
      <c r="A1302" s="101">
        <v>44340</v>
      </c>
      <c r="B1302" s="3">
        <f>'Raw data'!B1302</f>
        <v>74.900000000000006</v>
      </c>
      <c r="C1302" s="3">
        <f t="shared" si="80"/>
        <v>2.0435967302452316E-2</v>
      </c>
      <c r="D1302" s="3">
        <f>'Raw data'!C1302</f>
        <v>139</v>
      </c>
      <c r="E1302" s="3">
        <f t="shared" si="81"/>
        <v>2.2058823529411766E-2</v>
      </c>
      <c r="F1302" s="3">
        <f>'Raw data'!D1302</f>
        <v>41.16</v>
      </c>
      <c r="G1302" s="3">
        <f t="shared" si="82"/>
        <v>7.8354554358470406E-3</v>
      </c>
      <c r="H1302" s="62">
        <f>'Raw data'!E1302</f>
        <v>2245.0393738603302</v>
      </c>
      <c r="I1302" s="67">
        <f t="shared" si="83"/>
        <v>1.8746247120165669E-3</v>
      </c>
    </row>
    <row r="1303" spans="1:9" x14ac:dyDescent="0.3">
      <c r="A1303" s="101">
        <v>44341</v>
      </c>
      <c r="B1303" s="3">
        <f>'Raw data'!B1303</f>
        <v>74.400000000000006</v>
      </c>
      <c r="C1303" s="3">
        <f t="shared" si="80"/>
        <v>-6.675567423230974E-3</v>
      </c>
      <c r="D1303" s="3">
        <f>'Raw data'!C1303</f>
        <v>139.35</v>
      </c>
      <c r="E1303" s="3">
        <f t="shared" si="81"/>
        <v>2.5179856115107504E-3</v>
      </c>
      <c r="F1303" s="3">
        <f>'Raw data'!D1303</f>
        <v>40.76</v>
      </c>
      <c r="G1303" s="3">
        <f t="shared" si="82"/>
        <v>-9.7181729834790714E-3</v>
      </c>
      <c r="H1303" s="62">
        <f>'Raw data'!E1303</f>
        <v>2243.1707038362001</v>
      </c>
      <c r="I1303" s="67">
        <f t="shared" si="83"/>
        <v>-8.3235512298251199E-4</v>
      </c>
    </row>
    <row r="1304" spans="1:9" x14ac:dyDescent="0.3">
      <c r="A1304" s="101">
        <v>44342</v>
      </c>
      <c r="B1304" s="3">
        <f>'Raw data'!B1304</f>
        <v>74.8</v>
      </c>
      <c r="C1304" s="3">
        <f t="shared" si="80"/>
        <v>5.3763440860213904E-3</v>
      </c>
      <c r="D1304" s="3">
        <f>'Raw data'!C1304</f>
        <v>138.30000000000001</v>
      </c>
      <c r="E1304" s="3">
        <f t="shared" si="81"/>
        <v>-7.5349838536059059E-3</v>
      </c>
      <c r="F1304" s="3">
        <f>'Raw data'!D1304</f>
        <v>41.3</v>
      </c>
      <c r="G1304" s="3">
        <f t="shared" si="82"/>
        <v>1.3248282630029421E-2</v>
      </c>
      <c r="H1304" s="62">
        <f>'Raw data'!E1304</f>
        <v>2227.0673448563098</v>
      </c>
      <c r="I1304" s="67">
        <f t="shared" si="83"/>
        <v>-7.1788379512762387E-3</v>
      </c>
    </row>
    <row r="1305" spans="1:9" x14ac:dyDescent="0.3">
      <c r="A1305" s="101">
        <v>44343</v>
      </c>
      <c r="B1305" s="3">
        <f>'Raw data'!B1305</f>
        <v>74.7</v>
      </c>
      <c r="C1305" s="3">
        <f t="shared" si="80"/>
        <v>-1.3368983957218492E-3</v>
      </c>
      <c r="D1305" s="3">
        <f>'Raw data'!C1305</f>
        <v>145.25</v>
      </c>
      <c r="E1305" s="3">
        <f t="shared" si="81"/>
        <v>5.0253073029645615E-2</v>
      </c>
      <c r="F1305" s="3">
        <f>'Raw data'!D1305</f>
        <v>42.14</v>
      </c>
      <c r="G1305" s="3">
        <f t="shared" si="82"/>
        <v>2.0338983050847543E-2</v>
      </c>
      <c r="H1305" s="62">
        <f>'Raw data'!E1305</f>
        <v>2244.4618932804701</v>
      </c>
      <c r="I1305" s="67">
        <f t="shared" si="83"/>
        <v>7.8105174791122641E-3</v>
      </c>
    </row>
    <row r="1306" spans="1:9" x14ac:dyDescent="0.3">
      <c r="A1306" s="101">
        <v>44344</v>
      </c>
      <c r="B1306" s="3">
        <f>'Raw data'!B1306</f>
        <v>73.900000000000006</v>
      </c>
      <c r="C1306" s="3">
        <f t="shared" si="80"/>
        <v>-1.0709504685408261E-2</v>
      </c>
      <c r="D1306" s="3">
        <f>'Raw data'!C1306</f>
        <v>142.5</v>
      </c>
      <c r="E1306" s="3">
        <f t="shared" si="81"/>
        <v>-1.8932874354561102E-2</v>
      </c>
      <c r="F1306" s="3">
        <f>'Raw data'!D1306</f>
        <v>42.18</v>
      </c>
      <c r="G1306" s="3">
        <f t="shared" si="82"/>
        <v>9.4921689606072964E-4</v>
      </c>
      <c r="H1306" s="62">
        <f>'Raw data'!E1306</f>
        <v>2255.4548185888498</v>
      </c>
      <c r="I1306" s="67">
        <f t="shared" si="83"/>
        <v>4.8977999320418703E-3</v>
      </c>
    </row>
    <row r="1307" spans="1:9" x14ac:dyDescent="0.3">
      <c r="A1307" s="101">
        <v>44347</v>
      </c>
      <c r="B1307" s="3">
        <f>'Raw data'!B1307</f>
        <v>75</v>
      </c>
      <c r="C1307" s="3">
        <f t="shared" si="80"/>
        <v>1.4884979702300329E-2</v>
      </c>
      <c r="D1307" s="3">
        <f>'Raw data'!C1307</f>
        <v>144.80000000000001</v>
      </c>
      <c r="E1307" s="3">
        <f t="shared" si="81"/>
        <v>1.6140350877193062E-2</v>
      </c>
      <c r="F1307" s="3">
        <f>'Raw data'!D1307</f>
        <v>43</v>
      </c>
      <c r="G1307" s="3">
        <f t="shared" si="82"/>
        <v>1.9440493124703657E-2</v>
      </c>
      <c r="H1307" s="62">
        <f>'Raw data'!E1307</f>
        <v>2241.8677114084599</v>
      </c>
      <c r="I1307" s="67">
        <f t="shared" si="83"/>
        <v>-6.0241096688830346E-3</v>
      </c>
    </row>
    <row r="1308" spans="1:9" x14ac:dyDescent="0.3">
      <c r="A1308" s="101">
        <v>44348</v>
      </c>
      <c r="B1308" s="3">
        <f>'Raw data'!B1308</f>
        <v>75.5</v>
      </c>
      <c r="C1308" s="3">
        <f t="shared" si="80"/>
        <v>6.6666666666666671E-3</v>
      </c>
      <c r="D1308" s="3">
        <f>'Raw data'!C1308</f>
        <v>146.75</v>
      </c>
      <c r="E1308" s="3">
        <f t="shared" si="81"/>
        <v>1.3466850828729202E-2</v>
      </c>
      <c r="F1308" s="3">
        <f>'Raw data'!D1308</f>
        <v>42.94</v>
      </c>
      <c r="G1308" s="3">
        <f t="shared" si="82"/>
        <v>-1.3953488372093553E-3</v>
      </c>
      <c r="H1308" s="62">
        <f>'Raw data'!E1308</f>
        <v>2264.5254780927798</v>
      </c>
      <c r="I1308" s="67">
        <f t="shared" si="83"/>
        <v>1.0106647492632466E-2</v>
      </c>
    </row>
    <row r="1309" spans="1:9" x14ac:dyDescent="0.3">
      <c r="A1309" s="101">
        <v>44349</v>
      </c>
      <c r="B1309" s="3">
        <f>'Raw data'!B1309</f>
        <v>74.599999999999994</v>
      </c>
      <c r="C1309" s="3">
        <f t="shared" si="80"/>
        <v>-1.1920529801324579E-2</v>
      </c>
      <c r="D1309" s="3">
        <f>'Raw data'!C1309</f>
        <v>141.1</v>
      </c>
      <c r="E1309" s="3">
        <f t="shared" si="81"/>
        <v>-3.8500851788756424E-2</v>
      </c>
      <c r="F1309" s="3">
        <f>'Raw data'!D1309</f>
        <v>41.72</v>
      </c>
      <c r="G1309" s="3">
        <f t="shared" si="82"/>
        <v>-2.8411737307871422E-2</v>
      </c>
      <c r="H1309" s="62">
        <f>'Raw data'!E1309</f>
        <v>2268.8010013060398</v>
      </c>
      <c r="I1309" s="67">
        <f t="shared" si="83"/>
        <v>1.8880437666176516E-3</v>
      </c>
    </row>
    <row r="1310" spans="1:9" x14ac:dyDescent="0.3">
      <c r="A1310" s="101">
        <v>44350</v>
      </c>
      <c r="B1310" s="3">
        <f>'Raw data'!B1310</f>
        <v>74.5</v>
      </c>
      <c r="C1310" s="3">
        <f t="shared" si="80"/>
        <v>-1.3404825737264655E-3</v>
      </c>
      <c r="D1310" s="3">
        <f>'Raw data'!C1310</f>
        <v>139.4</v>
      </c>
      <c r="E1310" s="3">
        <f t="shared" si="81"/>
        <v>-1.2048192771084256E-2</v>
      </c>
      <c r="F1310" s="3">
        <f>'Raw data'!D1310</f>
        <v>41.18</v>
      </c>
      <c r="G1310" s="3">
        <f t="shared" si="82"/>
        <v>-1.2943432406519635E-2</v>
      </c>
      <c r="H1310" s="62">
        <f>'Raw data'!E1310</f>
        <v>2273.34993827679</v>
      </c>
      <c r="I1310" s="67">
        <f t="shared" si="83"/>
        <v>2.0049960168968609E-3</v>
      </c>
    </row>
    <row r="1311" spans="1:9" x14ac:dyDescent="0.3">
      <c r="A1311" s="101">
        <v>44351</v>
      </c>
      <c r="B1311" s="3">
        <f>'Raw data'!B1311</f>
        <v>74.900000000000006</v>
      </c>
      <c r="C1311" s="3">
        <f t="shared" si="80"/>
        <v>5.3691275167785995E-3</v>
      </c>
      <c r="D1311" s="3">
        <f>'Raw data'!C1311</f>
        <v>143.44999999999999</v>
      </c>
      <c r="E1311" s="3">
        <f t="shared" si="81"/>
        <v>2.9053084648493419E-2</v>
      </c>
      <c r="F1311" s="3">
        <f>'Raw data'!D1311</f>
        <v>41.1</v>
      </c>
      <c r="G1311" s="3">
        <f t="shared" si="82"/>
        <v>-1.9426906265176856E-3</v>
      </c>
      <c r="H1311" s="62">
        <f>'Raw data'!E1311</f>
        <v>2271.42575898205</v>
      </c>
      <c r="I1311" s="67">
        <f t="shared" si="83"/>
        <v>-8.4640699715529926E-4</v>
      </c>
    </row>
    <row r="1312" spans="1:9" x14ac:dyDescent="0.3">
      <c r="A1312" s="101">
        <v>44354</v>
      </c>
      <c r="B1312" s="3">
        <f>'Raw data'!B1312</f>
        <v>73.8</v>
      </c>
      <c r="C1312" s="3">
        <f t="shared" si="80"/>
        <v>-1.4686248331108256E-2</v>
      </c>
      <c r="D1312" s="3">
        <f>'Raw data'!C1312</f>
        <v>145</v>
      </c>
      <c r="E1312" s="3">
        <f t="shared" si="81"/>
        <v>1.0805158591843929E-2</v>
      </c>
      <c r="F1312" s="3">
        <f>'Raw data'!D1312</f>
        <v>40.46</v>
      </c>
      <c r="G1312" s="3">
        <f t="shared" si="82"/>
        <v>-1.5571776155717774E-2</v>
      </c>
      <c r="H1312" s="62">
        <f>'Raw data'!E1312</f>
        <v>2267.7087113908101</v>
      </c>
      <c r="I1312" s="67">
        <f t="shared" si="83"/>
        <v>-1.6364380726692444E-3</v>
      </c>
    </row>
    <row r="1313" spans="1:9" x14ac:dyDescent="0.3">
      <c r="A1313" s="101">
        <v>44355</v>
      </c>
      <c r="B1313" s="3">
        <f>'Raw data'!B1313</f>
        <v>74.099999999999994</v>
      </c>
      <c r="C1313" s="3">
        <f t="shared" si="80"/>
        <v>4.0650406504064655E-3</v>
      </c>
      <c r="D1313" s="3">
        <f>'Raw data'!C1313</f>
        <v>148.85</v>
      </c>
      <c r="E1313" s="3">
        <f t="shared" si="81"/>
        <v>2.6551724137930995E-2</v>
      </c>
      <c r="F1313" s="3">
        <f>'Raw data'!D1313</f>
        <v>40.86</v>
      </c>
      <c r="G1313" s="3">
        <f t="shared" si="82"/>
        <v>9.8863074641620998E-3</v>
      </c>
      <c r="H1313" s="62">
        <f>'Raw data'!E1313</f>
        <v>2274.8774700383601</v>
      </c>
      <c r="I1313" s="67">
        <f t="shared" si="83"/>
        <v>3.1612343382291567E-3</v>
      </c>
    </row>
    <row r="1314" spans="1:9" x14ac:dyDescent="0.3">
      <c r="A1314" s="101">
        <v>44356</v>
      </c>
      <c r="B1314" s="3">
        <f>'Raw data'!B1314</f>
        <v>73.5</v>
      </c>
      <c r="C1314" s="3">
        <f t="shared" si="80"/>
        <v>-8.0971659919027578E-3</v>
      </c>
      <c r="D1314" s="3">
        <f>'Raw data'!C1314</f>
        <v>145.35</v>
      </c>
      <c r="E1314" s="3">
        <f t="shared" si="81"/>
        <v>-2.3513604299630501E-2</v>
      </c>
      <c r="F1314" s="3">
        <f>'Raw data'!D1314</f>
        <v>40.82</v>
      </c>
      <c r="G1314" s="3">
        <f t="shared" si="82"/>
        <v>-9.7895252080272012E-4</v>
      </c>
      <c r="H1314" s="62">
        <f>'Raw data'!E1314</f>
        <v>2272.2884821016501</v>
      </c>
      <c r="I1314" s="67">
        <f t="shared" si="83"/>
        <v>-1.1380779715869259E-3</v>
      </c>
    </row>
    <row r="1315" spans="1:9" x14ac:dyDescent="0.3">
      <c r="A1315" s="101">
        <v>44357</v>
      </c>
      <c r="B1315" s="3">
        <f>'Raw data'!B1315</f>
        <v>74</v>
      </c>
      <c r="C1315" s="3">
        <f t="shared" si="80"/>
        <v>6.8027210884353739E-3</v>
      </c>
      <c r="D1315" s="3">
        <f>'Raw data'!C1315</f>
        <v>145.15</v>
      </c>
      <c r="E1315" s="3">
        <f t="shared" si="81"/>
        <v>-1.3759889920879852E-3</v>
      </c>
      <c r="F1315" s="3">
        <f>'Raw data'!D1315</f>
        <v>42.18</v>
      </c>
      <c r="G1315" s="3">
        <f t="shared" si="82"/>
        <v>3.3317001469867699E-2</v>
      </c>
      <c r="H1315" s="62">
        <f>'Raw data'!E1315</f>
        <v>2267.9216950534701</v>
      </c>
      <c r="I1315" s="67">
        <f t="shared" si="83"/>
        <v>-1.9217573308038321E-3</v>
      </c>
    </row>
    <row r="1316" spans="1:9" x14ac:dyDescent="0.3">
      <c r="A1316" s="101">
        <v>44358</v>
      </c>
      <c r="B1316" s="3">
        <f>'Raw data'!B1316</f>
        <v>74.400000000000006</v>
      </c>
      <c r="C1316" s="3">
        <f t="shared" si="80"/>
        <v>5.405405405405482E-3</v>
      </c>
      <c r="D1316" s="3">
        <f>'Raw data'!C1316</f>
        <v>144.75</v>
      </c>
      <c r="E1316" s="3">
        <f t="shared" si="81"/>
        <v>-2.7557698932139559E-3</v>
      </c>
      <c r="F1316" s="3">
        <f>'Raw data'!D1316</f>
        <v>42.18</v>
      </c>
      <c r="G1316" s="3">
        <f t="shared" si="82"/>
        <v>0</v>
      </c>
      <c r="H1316" s="62">
        <f>'Raw data'!E1316</f>
        <v>2278.6009495272701</v>
      </c>
      <c r="I1316" s="67">
        <f t="shared" si="83"/>
        <v>4.7088285707096462E-3</v>
      </c>
    </row>
    <row r="1317" spans="1:9" x14ac:dyDescent="0.3">
      <c r="A1317" s="101">
        <v>44361</v>
      </c>
      <c r="B1317" s="3">
        <f>'Raw data'!B1317</f>
        <v>74.900000000000006</v>
      </c>
      <c r="C1317" s="3">
        <f t="shared" si="80"/>
        <v>6.720430107526881E-3</v>
      </c>
      <c r="D1317" s="3">
        <f>'Raw data'!C1317</f>
        <v>144.6</v>
      </c>
      <c r="E1317" s="3">
        <f t="shared" si="81"/>
        <v>-1.0362694300518527E-3</v>
      </c>
      <c r="F1317" s="3">
        <f>'Raw data'!D1317</f>
        <v>41.22</v>
      </c>
      <c r="G1317" s="3">
        <f t="shared" si="82"/>
        <v>-2.275960170697015E-2</v>
      </c>
      <c r="H1317" s="62">
        <f>'Raw data'!E1317</f>
        <v>2284.6415232171298</v>
      </c>
      <c r="I1317" s="67">
        <f t="shared" si="83"/>
        <v>2.6510011290537257E-3</v>
      </c>
    </row>
    <row r="1318" spans="1:9" x14ac:dyDescent="0.3">
      <c r="A1318" s="101">
        <v>44362</v>
      </c>
      <c r="B1318" s="3">
        <f>'Raw data'!B1318</f>
        <v>71.900000000000006</v>
      </c>
      <c r="C1318" s="3">
        <f t="shared" si="80"/>
        <v>-4.0053404539385842E-2</v>
      </c>
      <c r="D1318" s="3">
        <f>'Raw data'!C1318</f>
        <v>139.75</v>
      </c>
      <c r="E1318" s="3">
        <f t="shared" si="81"/>
        <v>-3.3540802213001347E-2</v>
      </c>
      <c r="F1318" s="3">
        <f>'Raw data'!D1318</f>
        <v>40.32</v>
      </c>
      <c r="G1318" s="3">
        <f t="shared" si="82"/>
        <v>-2.1834061135371147E-2</v>
      </c>
      <c r="H1318" s="62">
        <f>'Raw data'!E1318</f>
        <v>2280.0728049294798</v>
      </c>
      <c r="I1318" s="67">
        <f t="shared" si="83"/>
        <v>-1.999752802013555E-3</v>
      </c>
    </row>
    <row r="1319" spans="1:9" x14ac:dyDescent="0.3">
      <c r="A1319" s="101">
        <v>44363</v>
      </c>
      <c r="B1319" s="3">
        <f>'Raw data'!B1319</f>
        <v>71.599999999999994</v>
      </c>
      <c r="C1319" s="3">
        <f t="shared" si="80"/>
        <v>-4.1724617524340939E-3</v>
      </c>
      <c r="D1319" s="3">
        <f>'Raw data'!C1319</f>
        <v>139.15</v>
      </c>
      <c r="E1319" s="3">
        <f t="shared" si="81"/>
        <v>-4.293381037567043E-3</v>
      </c>
      <c r="F1319" s="3">
        <f>'Raw data'!D1319</f>
        <v>39.82</v>
      </c>
      <c r="G1319" s="3">
        <f t="shared" si="82"/>
        <v>-1.240079365079365E-2</v>
      </c>
      <c r="H1319" s="62">
        <f>'Raw data'!E1319</f>
        <v>2286.4082344067001</v>
      </c>
      <c r="I1319" s="67">
        <f t="shared" si="83"/>
        <v>2.7786084126450545E-3</v>
      </c>
    </row>
    <row r="1320" spans="1:9" x14ac:dyDescent="0.3">
      <c r="A1320" s="101">
        <v>44364</v>
      </c>
      <c r="B1320" s="3">
        <f>'Raw data'!B1320</f>
        <v>71.099999999999994</v>
      </c>
      <c r="C1320" s="3">
        <f t="shared" si="80"/>
        <v>-6.9832402234636876E-3</v>
      </c>
      <c r="D1320" s="3">
        <f>'Raw data'!C1320</f>
        <v>138.65</v>
      </c>
      <c r="E1320" s="3">
        <f t="shared" si="81"/>
        <v>-3.5932446999640674E-3</v>
      </c>
      <c r="F1320" s="3">
        <f>'Raw data'!D1320</f>
        <v>39.32</v>
      </c>
      <c r="G1320" s="3">
        <f t="shared" si="82"/>
        <v>-1.2556504269211451E-2</v>
      </c>
      <c r="H1320" s="62">
        <f>'Raw data'!E1320</f>
        <v>2272.8115553421299</v>
      </c>
      <c r="I1320" s="67">
        <f t="shared" si="83"/>
        <v>-5.9467416448044999E-3</v>
      </c>
    </row>
    <row r="1321" spans="1:9" x14ac:dyDescent="0.3">
      <c r="A1321" s="101">
        <v>44365</v>
      </c>
      <c r="B1321" s="3">
        <f>'Raw data'!B1321</f>
        <v>70.5</v>
      </c>
      <c r="C1321" s="3">
        <f t="shared" si="80"/>
        <v>-8.4388185654007651E-3</v>
      </c>
      <c r="D1321" s="3">
        <f>'Raw data'!C1321</f>
        <v>137.25</v>
      </c>
      <c r="E1321" s="3">
        <f t="shared" si="81"/>
        <v>-1.009736747205197E-2</v>
      </c>
      <c r="F1321" s="3">
        <f>'Raw data'!D1321</f>
        <v>38.72</v>
      </c>
      <c r="G1321" s="3">
        <f t="shared" si="82"/>
        <v>-1.5259409969481216E-2</v>
      </c>
      <c r="H1321" s="62">
        <f>'Raw data'!E1321</f>
        <v>2248.01853140505</v>
      </c>
      <c r="I1321" s="67">
        <f t="shared" si="83"/>
        <v>-1.090852599671323E-2</v>
      </c>
    </row>
    <row r="1322" spans="1:9" x14ac:dyDescent="0.3">
      <c r="A1322" s="101">
        <v>44368</v>
      </c>
      <c r="B1322" s="3">
        <f>'Raw data'!B1322</f>
        <v>70.3</v>
      </c>
      <c r="C1322" s="3">
        <f t="shared" si="80"/>
        <v>-2.836879432624154E-3</v>
      </c>
      <c r="D1322" s="3">
        <f>'Raw data'!C1322</f>
        <v>137.6</v>
      </c>
      <c r="E1322" s="3">
        <f t="shared" si="81"/>
        <v>2.5500910746811974E-3</v>
      </c>
      <c r="F1322" s="3">
        <f>'Raw data'!D1322</f>
        <v>38.26</v>
      </c>
      <c r="G1322" s="3">
        <f t="shared" si="82"/>
        <v>-1.1880165289256221E-2</v>
      </c>
      <c r="H1322" s="62">
        <f>'Raw data'!E1322</f>
        <v>2265.8679512660701</v>
      </c>
      <c r="I1322" s="67">
        <f t="shared" si="83"/>
        <v>7.9400679361232539E-3</v>
      </c>
    </row>
    <row r="1323" spans="1:9" x14ac:dyDescent="0.3">
      <c r="A1323" s="101">
        <v>44369</v>
      </c>
      <c r="B1323" s="3">
        <f>'Raw data'!B1323</f>
        <v>70.3</v>
      </c>
      <c r="C1323" s="3">
        <f t="shared" si="80"/>
        <v>0</v>
      </c>
      <c r="D1323" s="3">
        <f>'Raw data'!C1323</f>
        <v>139.5</v>
      </c>
      <c r="E1323" s="3">
        <f t="shared" si="81"/>
        <v>1.3808139534883763E-2</v>
      </c>
      <c r="F1323" s="3">
        <f>'Raw data'!D1323</f>
        <v>38.18</v>
      </c>
      <c r="G1323" s="3">
        <f t="shared" si="82"/>
        <v>-2.0909566126502432E-3</v>
      </c>
      <c r="H1323" s="62">
        <f>'Raw data'!E1323</f>
        <v>2268.00380318411</v>
      </c>
      <c r="I1323" s="67">
        <f t="shared" si="83"/>
        <v>9.4261976601347792E-4</v>
      </c>
    </row>
    <row r="1324" spans="1:9" x14ac:dyDescent="0.3">
      <c r="A1324" s="101">
        <v>44370</v>
      </c>
      <c r="B1324" s="3">
        <f>'Raw data'!B1324</f>
        <v>68.900000000000006</v>
      </c>
      <c r="C1324" s="3">
        <f t="shared" si="80"/>
        <v>-1.991465149359874E-2</v>
      </c>
      <c r="D1324" s="3">
        <f>'Raw data'!C1324</f>
        <v>139.30000000000001</v>
      </c>
      <c r="E1324" s="3">
        <f t="shared" si="81"/>
        <v>-1.4336917562723199E-3</v>
      </c>
      <c r="F1324" s="3">
        <f>'Raw data'!D1324</f>
        <v>37.74</v>
      </c>
      <c r="G1324" s="3">
        <f t="shared" si="82"/>
        <v>-1.1524358302776263E-2</v>
      </c>
      <c r="H1324" s="62">
        <f>'Raw data'!E1324</f>
        <v>2242.2407534195099</v>
      </c>
      <c r="I1324" s="67">
        <f t="shared" si="83"/>
        <v>-1.1359350336375378E-2</v>
      </c>
    </row>
    <row r="1325" spans="1:9" x14ac:dyDescent="0.3">
      <c r="A1325" s="101">
        <v>44371</v>
      </c>
      <c r="B1325" s="3">
        <f>'Raw data'!B1325</f>
        <v>70.400000000000006</v>
      </c>
      <c r="C1325" s="3">
        <f t="shared" si="80"/>
        <v>2.1770682148040638E-2</v>
      </c>
      <c r="D1325" s="3">
        <f>'Raw data'!C1325</f>
        <v>143.69999999999999</v>
      </c>
      <c r="E1325" s="3">
        <f t="shared" si="81"/>
        <v>3.1586503948312826E-2</v>
      </c>
      <c r="F1325" s="3">
        <f>'Raw data'!D1325</f>
        <v>38.56</v>
      </c>
      <c r="G1325" s="3">
        <f t="shared" si="82"/>
        <v>2.1727609962904088E-2</v>
      </c>
      <c r="H1325" s="62">
        <f>'Raw data'!E1325</f>
        <v>2270.9396475097801</v>
      </c>
      <c r="I1325" s="67">
        <f t="shared" si="83"/>
        <v>1.279920278253046E-2</v>
      </c>
    </row>
    <row r="1326" spans="1:9" x14ac:dyDescent="0.3">
      <c r="A1326" s="101">
        <v>44375</v>
      </c>
      <c r="B1326" s="3">
        <f>'Raw data'!B1326</f>
        <v>68.8</v>
      </c>
      <c r="C1326" s="3">
        <f t="shared" si="80"/>
        <v>-2.2727272727272846E-2</v>
      </c>
      <c r="D1326" s="3">
        <f>'Raw data'!C1326</f>
        <v>133.4</v>
      </c>
      <c r="E1326" s="3">
        <f t="shared" si="81"/>
        <v>-7.1677105080027725E-2</v>
      </c>
      <c r="F1326" s="3">
        <f>'Raw data'!D1326</f>
        <v>38.4</v>
      </c>
      <c r="G1326" s="3">
        <f t="shared" si="82"/>
        <v>-4.1493775933610913E-3</v>
      </c>
      <c r="H1326" s="62">
        <f>'Raw data'!E1326</f>
        <v>2256.3386247450799</v>
      </c>
      <c r="I1326" s="67">
        <f t="shared" si="83"/>
        <v>-6.4295071781018632E-3</v>
      </c>
    </row>
    <row r="1327" spans="1:9" x14ac:dyDescent="0.3">
      <c r="A1327" s="101">
        <v>44376</v>
      </c>
      <c r="B1327" s="3">
        <f>'Raw data'!B1327</f>
        <v>70.599999999999994</v>
      </c>
      <c r="C1327" s="3">
        <f t="shared" si="80"/>
        <v>2.6162790697674378E-2</v>
      </c>
      <c r="D1327" s="3">
        <f>'Raw data'!C1327</f>
        <v>137</v>
      </c>
      <c r="E1327" s="3">
        <f t="shared" si="81"/>
        <v>2.6986506746626643E-2</v>
      </c>
      <c r="F1327" s="3">
        <f>'Raw data'!D1327</f>
        <v>38.86</v>
      </c>
      <c r="G1327" s="3">
        <f t="shared" si="82"/>
        <v>1.197916666666669E-2</v>
      </c>
      <c r="H1327" s="62">
        <f>'Raw data'!E1327</f>
        <v>2279.7549759888402</v>
      </c>
      <c r="I1327" s="67">
        <f t="shared" si="83"/>
        <v>1.0378030578812572E-2</v>
      </c>
    </row>
    <row r="1328" spans="1:9" x14ac:dyDescent="0.3">
      <c r="A1328" s="101">
        <v>44377</v>
      </c>
      <c r="B1328" s="3">
        <f>'Raw data'!B1328</f>
        <v>69.8</v>
      </c>
      <c r="C1328" s="3">
        <f t="shared" si="80"/>
        <v>-1.133144475920676E-2</v>
      </c>
      <c r="D1328" s="3">
        <f>'Raw data'!C1328</f>
        <v>134.15</v>
      </c>
      <c r="E1328" s="3">
        <f t="shared" si="81"/>
        <v>-2.0802919708029156E-2</v>
      </c>
      <c r="F1328" s="3">
        <f>'Raw data'!D1328</f>
        <v>38</v>
      </c>
      <c r="G1328" s="3">
        <f t="shared" si="82"/>
        <v>-2.2130725681935137E-2</v>
      </c>
      <c r="H1328" s="62">
        <f>'Raw data'!E1328</f>
        <v>2263.1307806605901</v>
      </c>
      <c r="I1328" s="67">
        <f t="shared" si="83"/>
        <v>-7.2920973978966462E-3</v>
      </c>
    </row>
    <row r="1329" spans="1:9" x14ac:dyDescent="0.3">
      <c r="A1329" s="101">
        <v>44378</v>
      </c>
      <c r="B1329" s="3">
        <f>'Raw data'!B1329</f>
        <v>70.900000000000006</v>
      </c>
      <c r="C1329" s="3">
        <f t="shared" si="80"/>
        <v>1.5759312320917027E-2</v>
      </c>
      <c r="D1329" s="3">
        <f>'Raw data'!C1329</f>
        <v>137.19999999999999</v>
      </c>
      <c r="E1329" s="3">
        <f t="shared" si="81"/>
        <v>2.2735743570629765E-2</v>
      </c>
      <c r="F1329" s="3">
        <f>'Raw data'!D1329</f>
        <v>38.26</v>
      </c>
      <c r="G1329" s="3">
        <f t="shared" si="82"/>
        <v>6.8421052631578421E-3</v>
      </c>
      <c r="H1329" s="62">
        <f>'Raw data'!E1329</f>
        <v>2273.8886636358902</v>
      </c>
      <c r="I1329" s="67">
        <f t="shared" si="83"/>
        <v>4.7535401255777276E-3</v>
      </c>
    </row>
    <row r="1330" spans="1:9" x14ac:dyDescent="0.3">
      <c r="A1330" s="101">
        <v>44379</v>
      </c>
      <c r="B1330" s="3">
        <f>'Raw data'!B1330</f>
        <v>71.599999999999994</v>
      </c>
      <c r="C1330" s="3">
        <f t="shared" si="80"/>
        <v>9.8730606488009673E-3</v>
      </c>
      <c r="D1330" s="3">
        <f>'Raw data'!C1330</f>
        <v>145.75</v>
      </c>
      <c r="E1330" s="3">
        <f t="shared" si="81"/>
        <v>6.2317784256559858E-2</v>
      </c>
      <c r="F1330" s="3">
        <f>'Raw data'!D1330</f>
        <v>38.76</v>
      </c>
      <c r="G1330" s="3">
        <f t="shared" si="82"/>
        <v>1.3068478829064298E-2</v>
      </c>
      <c r="H1330" s="62">
        <f>'Raw data'!E1330</f>
        <v>2288.9291301769199</v>
      </c>
      <c r="I1330" s="67">
        <f t="shared" si="83"/>
        <v>6.6144252273901347E-3</v>
      </c>
    </row>
    <row r="1331" spans="1:9" x14ac:dyDescent="0.3">
      <c r="A1331" s="101">
        <v>44382</v>
      </c>
      <c r="B1331" s="3">
        <f>'Raw data'!B1331</f>
        <v>71.400000000000006</v>
      </c>
      <c r="C1331" s="3">
        <f t="shared" si="80"/>
        <v>-2.7932960893853162E-3</v>
      </c>
      <c r="D1331" s="3">
        <f>'Raw data'!C1331</f>
        <v>143.19999999999999</v>
      </c>
      <c r="E1331" s="3">
        <f t="shared" si="81"/>
        <v>-1.7495711835334556E-2</v>
      </c>
      <c r="F1331" s="3">
        <f>'Raw data'!D1331</f>
        <v>38.64</v>
      </c>
      <c r="G1331" s="3">
        <f t="shared" si="82"/>
        <v>-3.0959752321980767E-3</v>
      </c>
      <c r="H1331" s="62">
        <f>'Raw data'!E1331</f>
        <v>2299.0659735610002</v>
      </c>
      <c r="I1331" s="67">
        <f t="shared" si="83"/>
        <v>4.4286401227707642E-3</v>
      </c>
    </row>
    <row r="1332" spans="1:9" x14ac:dyDescent="0.3">
      <c r="A1332" s="101">
        <v>44383</v>
      </c>
      <c r="B1332" s="3">
        <f>'Raw data'!B1332</f>
        <v>71.3</v>
      </c>
      <c r="C1332" s="3">
        <f t="shared" si="80"/>
        <v>-1.4005602240897551E-3</v>
      </c>
      <c r="D1332" s="3">
        <f>'Raw data'!C1332</f>
        <v>144.35</v>
      </c>
      <c r="E1332" s="3">
        <f t="shared" si="81"/>
        <v>8.0307262569832803E-3</v>
      </c>
      <c r="F1332" s="3">
        <f>'Raw data'!D1332</f>
        <v>38.64</v>
      </c>
      <c r="G1332" s="3">
        <f t="shared" si="82"/>
        <v>0</v>
      </c>
      <c r="H1332" s="62">
        <f>'Raw data'!E1332</f>
        <v>2288.6955717493302</v>
      </c>
      <c r="I1332" s="67">
        <f t="shared" si="83"/>
        <v>-4.5107021420561604E-3</v>
      </c>
    </row>
    <row r="1333" spans="1:9" x14ac:dyDescent="0.3">
      <c r="A1333" s="101">
        <v>44384</v>
      </c>
      <c r="B1333" s="3">
        <f>'Raw data'!B1333</f>
        <v>70.900000000000006</v>
      </c>
      <c r="C1333" s="3">
        <f t="shared" si="80"/>
        <v>-5.6100981767179736E-3</v>
      </c>
      <c r="D1333" s="3">
        <f>'Raw data'!C1333</f>
        <v>144.85</v>
      </c>
      <c r="E1333" s="3">
        <f t="shared" si="81"/>
        <v>3.4638032559750607E-3</v>
      </c>
      <c r="F1333" s="3">
        <f>'Raw data'!D1333</f>
        <v>38.299999999999997</v>
      </c>
      <c r="G1333" s="3">
        <f t="shared" si="82"/>
        <v>-8.7991718426501924E-3</v>
      </c>
      <c r="H1333" s="62">
        <f>'Raw data'!E1333</f>
        <v>2326.0749340723701</v>
      </c>
      <c r="I1333" s="67">
        <f t="shared" si="83"/>
        <v>1.6332168762169429E-2</v>
      </c>
    </row>
    <row r="1334" spans="1:9" x14ac:dyDescent="0.3">
      <c r="A1334" s="101">
        <v>44385</v>
      </c>
      <c r="B1334" s="3">
        <f>'Raw data'!B1334</f>
        <v>76.400000000000006</v>
      </c>
      <c r="C1334" s="3">
        <f t="shared" si="80"/>
        <v>7.7574047954865999E-2</v>
      </c>
      <c r="D1334" s="3">
        <f>'Raw data'!C1334</f>
        <v>147.1</v>
      </c>
      <c r="E1334" s="3">
        <f t="shared" si="81"/>
        <v>1.5533310321021747E-2</v>
      </c>
      <c r="F1334" s="3">
        <f>'Raw data'!D1334</f>
        <v>38.18</v>
      </c>
      <c r="G1334" s="3">
        <f t="shared" si="82"/>
        <v>-3.1331592689294373E-3</v>
      </c>
      <c r="H1334" s="62">
        <f>'Raw data'!E1334</f>
        <v>2289.9435729140801</v>
      </c>
      <c r="I1334" s="67">
        <f t="shared" si="83"/>
        <v>-1.5533188819086377E-2</v>
      </c>
    </row>
    <row r="1335" spans="1:9" x14ac:dyDescent="0.3">
      <c r="A1335" s="101">
        <v>44386</v>
      </c>
      <c r="B1335" s="3">
        <f>'Raw data'!B1335</f>
        <v>74.599999999999994</v>
      </c>
      <c r="C1335" s="3">
        <f t="shared" si="80"/>
        <v>-2.3560209424083916E-2</v>
      </c>
      <c r="D1335" s="3">
        <f>'Raw data'!C1335</f>
        <v>146.25</v>
      </c>
      <c r="E1335" s="3">
        <f t="shared" si="81"/>
        <v>-5.7783820530251141E-3</v>
      </c>
      <c r="F1335" s="3">
        <f>'Raw data'!D1335</f>
        <v>38.26</v>
      </c>
      <c r="G1335" s="3">
        <f t="shared" si="82"/>
        <v>2.0953378732320141E-3</v>
      </c>
      <c r="H1335" s="62">
        <f>'Raw data'!E1335</f>
        <v>2319.53262088059</v>
      </c>
      <c r="I1335" s="67">
        <f t="shared" si="83"/>
        <v>1.2921300033981295E-2</v>
      </c>
    </row>
    <row r="1336" spans="1:9" x14ac:dyDescent="0.3">
      <c r="A1336" s="101">
        <v>44389</v>
      </c>
      <c r="B1336" s="3">
        <f>'Raw data'!B1336</f>
        <v>73.900000000000006</v>
      </c>
      <c r="C1336" s="3">
        <f t="shared" si="80"/>
        <v>-9.3833780160856393E-3</v>
      </c>
      <c r="D1336" s="3">
        <f>'Raw data'!C1336</f>
        <v>146.85</v>
      </c>
      <c r="E1336" s="3">
        <f t="shared" si="81"/>
        <v>4.1025641025640635E-3</v>
      </c>
      <c r="F1336" s="3">
        <f>'Raw data'!D1336</f>
        <v>37.94</v>
      </c>
      <c r="G1336" s="3">
        <f t="shared" si="82"/>
        <v>-8.3638264506011584E-3</v>
      </c>
      <c r="H1336" s="62">
        <f>'Raw data'!E1336</f>
        <v>2337.7300630412001</v>
      </c>
      <c r="I1336" s="67">
        <f t="shared" si="83"/>
        <v>7.8453055571607276E-3</v>
      </c>
    </row>
    <row r="1337" spans="1:9" x14ac:dyDescent="0.3">
      <c r="A1337" s="101">
        <v>44390</v>
      </c>
      <c r="B1337" s="3">
        <f>'Raw data'!B1337</f>
        <v>72.900000000000006</v>
      </c>
      <c r="C1337" s="3">
        <f t="shared" si="80"/>
        <v>-1.3531799729364004E-2</v>
      </c>
      <c r="D1337" s="3">
        <f>'Raw data'!C1337</f>
        <v>151</v>
      </c>
      <c r="E1337" s="3">
        <f t="shared" si="81"/>
        <v>2.8260129383724929E-2</v>
      </c>
      <c r="F1337" s="3">
        <f>'Raw data'!D1337</f>
        <v>37.700000000000003</v>
      </c>
      <c r="G1337" s="3">
        <f t="shared" si="82"/>
        <v>-6.3257775434895861E-3</v>
      </c>
      <c r="H1337" s="62">
        <f>'Raw data'!E1337</f>
        <v>2349.1883096059701</v>
      </c>
      <c r="I1337" s="67">
        <f t="shared" si="83"/>
        <v>4.9014412510329421E-3</v>
      </c>
    </row>
    <row r="1338" spans="1:9" x14ac:dyDescent="0.3">
      <c r="A1338" s="101">
        <v>44391</v>
      </c>
      <c r="B1338" s="3">
        <f>'Raw data'!B1338</f>
        <v>73</v>
      </c>
      <c r="C1338" s="3">
        <f t="shared" si="80"/>
        <v>1.3717421124827751E-3</v>
      </c>
      <c r="D1338" s="3">
        <f>'Raw data'!C1338</f>
        <v>148.05000000000001</v>
      </c>
      <c r="E1338" s="3">
        <f t="shared" si="81"/>
        <v>-1.9536423841059528E-2</v>
      </c>
      <c r="F1338" s="3">
        <f>'Raw data'!D1338</f>
        <v>37.68</v>
      </c>
      <c r="G1338" s="3">
        <f t="shared" si="82"/>
        <v>-5.3050397877992374E-4</v>
      </c>
      <c r="H1338" s="62">
        <f>'Raw data'!E1338</f>
        <v>2356.3396175612102</v>
      </c>
      <c r="I1338" s="67">
        <f t="shared" si="83"/>
        <v>3.0441612219837713E-3</v>
      </c>
    </row>
    <row r="1339" spans="1:9" x14ac:dyDescent="0.3">
      <c r="A1339" s="101">
        <v>44392</v>
      </c>
      <c r="B1339" s="3">
        <f>'Raw data'!B1339</f>
        <v>70.8</v>
      </c>
      <c r="C1339" s="3">
        <f t="shared" si="80"/>
        <v>-3.0136986301369902E-2</v>
      </c>
      <c r="D1339" s="3">
        <f>'Raw data'!C1339</f>
        <v>145</v>
      </c>
      <c r="E1339" s="3">
        <f t="shared" si="81"/>
        <v>-2.0601148260722804E-2</v>
      </c>
      <c r="F1339" s="3">
        <f>'Raw data'!D1339</f>
        <v>37.18</v>
      </c>
      <c r="G1339" s="3">
        <f t="shared" si="82"/>
        <v>-1.326963906581741E-2</v>
      </c>
      <c r="H1339" s="62">
        <f>'Raw data'!E1339</f>
        <v>2344.4893443123601</v>
      </c>
      <c r="I1339" s="67">
        <f t="shared" si="83"/>
        <v>-5.0291024097430265E-3</v>
      </c>
    </row>
    <row r="1340" spans="1:9" x14ac:dyDescent="0.3">
      <c r="A1340" s="101">
        <v>44393</v>
      </c>
      <c r="B1340" s="3">
        <f>'Raw data'!B1340</f>
        <v>71.099999999999994</v>
      </c>
      <c r="C1340" s="3">
        <f t="shared" si="80"/>
        <v>4.2372881355931804E-3</v>
      </c>
      <c r="D1340" s="3">
        <f>'Raw data'!C1340</f>
        <v>142.6</v>
      </c>
      <c r="E1340" s="3">
        <f t="shared" si="81"/>
        <v>-1.6551724137931073E-2</v>
      </c>
      <c r="F1340" s="3">
        <f>'Raw data'!D1340</f>
        <v>37.68</v>
      </c>
      <c r="G1340" s="3">
        <f t="shared" si="82"/>
        <v>1.3448090371167294E-2</v>
      </c>
      <c r="H1340" s="62">
        <f>'Raw data'!E1340</f>
        <v>2338.8044740791102</v>
      </c>
      <c r="I1340" s="67">
        <f t="shared" si="83"/>
        <v>-2.4247797274239017E-3</v>
      </c>
    </row>
    <row r="1341" spans="1:9" x14ac:dyDescent="0.3">
      <c r="A1341" s="101">
        <v>44396</v>
      </c>
      <c r="B1341" s="3">
        <f>'Raw data'!B1341</f>
        <v>70.3</v>
      </c>
      <c r="C1341" s="3">
        <f t="shared" si="80"/>
        <v>-1.1251758087201085E-2</v>
      </c>
      <c r="D1341" s="3">
        <f>'Raw data'!C1341</f>
        <v>140.15</v>
      </c>
      <c r="E1341" s="3">
        <f t="shared" si="81"/>
        <v>-1.7180925666199078E-2</v>
      </c>
      <c r="F1341" s="3">
        <f>'Raw data'!D1341</f>
        <v>37.380000000000003</v>
      </c>
      <c r="G1341" s="3">
        <f t="shared" si="82"/>
        <v>-7.9617834394903712E-3</v>
      </c>
      <c r="H1341" s="62">
        <f>'Raw data'!E1341</f>
        <v>2287.4645352981602</v>
      </c>
      <c r="I1341" s="67">
        <f t="shared" si="83"/>
        <v>-2.1951359914840578E-2</v>
      </c>
    </row>
    <row r="1342" spans="1:9" x14ac:dyDescent="0.3">
      <c r="A1342" s="101">
        <v>44397</v>
      </c>
      <c r="B1342" s="3">
        <f>'Raw data'!B1342</f>
        <v>70.099999999999994</v>
      </c>
      <c r="C1342" s="3">
        <f t="shared" si="80"/>
        <v>-2.8449502133713065E-3</v>
      </c>
      <c r="D1342" s="3">
        <f>'Raw data'!C1342</f>
        <v>140.25</v>
      </c>
      <c r="E1342" s="3">
        <f t="shared" si="81"/>
        <v>7.1352122725647032E-4</v>
      </c>
      <c r="F1342" s="3">
        <f>'Raw data'!D1342</f>
        <v>35.9</v>
      </c>
      <c r="G1342" s="3">
        <f t="shared" si="82"/>
        <v>-3.9593365436062171E-2</v>
      </c>
      <c r="H1342" s="62">
        <f>'Raw data'!E1342</f>
        <v>2303.5402867284301</v>
      </c>
      <c r="I1342" s="67">
        <f t="shared" si="83"/>
        <v>7.027759854722546E-3</v>
      </c>
    </row>
    <row r="1343" spans="1:9" x14ac:dyDescent="0.3">
      <c r="A1343" s="101">
        <v>44398</v>
      </c>
      <c r="B1343" s="3">
        <f>'Raw data'!B1343</f>
        <v>71.599999999999994</v>
      </c>
      <c r="C1343" s="3">
        <f t="shared" si="80"/>
        <v>2.139800285306705E-2</v>
      </c>
      <c r="D1343" s="3">
        <f>'Raw data'!C1343</f>
        <v>145.80000000000001</v>
      </c>
      <c r="E1343" s="3">
        <f t="shared" si="81"/>
        <v>3.9572192513369062E-2</v>
      </c>
      <c r="F1343" s="3">
        <f>'Raw data'!D1343</f>
        <v>36.5</v>
      </c>
      <c r="G1343" s="3">
        <f t="shared" si="82"/>
        <v>1.671309192200561E-2</v>
      </c>
      <c r="H1343" s="62">
        <f>'Raw data'!E1343</f>
        <v>2334.3727209004801</v>
      </c>
      <c r="I1343" s="67">
        <f t="shared" si="83"/>
        <v>1.3384803534666747E-2</v>
      </c>
    </row>
    <row r="1344" spans="1:9" x14ac:dyDescent="0.3">
      <c r="A1344" s="101">
        <v>44399</v>
      </c>
      <c r="B1344" s="3">
        <f>'Raw data'!B1344</f>
        <v>72.3</v>
      </c>
      <c r="C1344" s="3">
        <f t="shared" si="80"/>
        <v>9.776536312849202E-3</v>
      </c>
      <c r="D1344" s="3">
        <f>'Raw data'!C1344</f>
        <v>149.85</v>
      </c>
      <c r="E1344" s="3">
        <f t="shared" si="81"/>
        <v>2.7777777777777658E-2</v>
      </c>
      <c r="F1344" s="3">
        <f>'Raw data'!D1344</f>
        <v>37.479999999999997</v>
      </c>
      <c r="G1344" s="3">
        <f t="shared" si="82"/>
        <v>2.6849315068493064E-2</v>
      </c>
      <c r="H1344" s="62">
        <f>'Raw data'!E1344</f>
        <v>2352.3462480319899</v>
      </c>
      <c r="I1344" s="67">
        <f t="shared" si="83"/>
        <v>7.6995104383230624E-3</v>
      </c>
    </row>
    <row r="1345" spans="1:9" x14ac:dyDescent="0.3">
      <c r="A1345" s="101">
        <v>44400</v>
      </c>
      <c r="B1345" s="3">
        <f>'Raw data'!B1345</f>
        <v>69.5</v>
      </c>
      <c r="C1345" s="3">
        <f t="shared" si="80"/>
        <v>-3.8727524204702587E-2</v>
      </c>
      <c r="D1345" s="3">
        <f>'Raw data'!C1345</f>
        <v>145.30000000000001</v>
      </c>
      <c r="E1345" s="3">
        <f t="shared" si="81"/>
        <v>-3.0363697030363585E-2</v>
      </c>
      <c r="F1345" s="3">
        <f>'Raw data'!D1345</f>
        <v>37.74</v>
      </c>
      <c r="G1345" s="3">
        <f t="shared" si="82"/>
        <v>6.9370330843117698E-3</v>
      </c>
      <c r="H1345" s="62">
        <f>'Raw data'!E1345</f>
        <v>2384.6868840874299</v>
      </c>
      <c r="I1345" s="67">
        <f t="shared" si="83"/>
        <v>1.374824649326036E-2</v>
      </c>
    </row>
    <row r="1346" spans="1:9" x14ac:dyDescent="0.3">
      <c r="A1346" s="101">
        <v>44403</v>
      </c>
      <c r="B1346" s="3">
        <f>'Raw data'!B1346</f>
        <v>69.599999999999994</v>
      </c>
      <c r="C1346" s="3">
        <f t="shared" si="80"/>
        <v>1.4388489208632276E-3</v>
      </c>
      <c r="D1346" s="3">
        <f>'Raw data'!C1346</f>
        <v>146.65</v>
      </c>
      <c r="E1346" s="3">
        <f t="shared" si="81"/>
        <v>9.291121816930448E-3</v>
      </c>
      <c r="F1346" s="3">
        <f>'Raw data'!D1346</f>
        <v>37.68</v>
      </c>
      <c r="G1346" s="3">
        <f t="shared" si="82"/>
        <v>-1.5898251192369441E-3</v>
      </c>
      <c r="H1346" s="62">
        <f>'Raw data'!E1346</f>
        <v>2387.6584955427602</v>
      </c>
      <c r="I1346" s="67">
        <f t="shared" si="83"/>
        <v>1.246122279264118E-3</v>
      </c>
    </row>
    <row r="1347" spans="1:9" x14ac:dyDescent="0.3">
      <c r="A1347" s="101">
        <v>44404</v>
      </c>
      <c r="B1347" s="3">
        <f>'Raw data'!B1347</f>
        <v>69.3</v>
      </c>
      <c r="C1347" s="3">
        <f t="shared" si="80"/>
        <v>-4.3103448275861661E-3</v>
      </c>
      <c r="D1347" s="3">
        <f>'Raw data'!C1347</f>
        <v>141.9</v>
      </c>
      <c r="E1347" s="3">
        <f t="shared" si="81"/>
        <v>-3.2390044323218549E-2</v>
      </c>
      <c r="F1347" s="3">
        <f>'Raw data'!D1347</f>
        <v>37.200000000000003</v>
      </c>
      <c r="G1347" s="3">
        <f t="shared" si="82"/>
        <v>-1.2738853503184631E-2</v>
      </c>
      <c r="H1347" s="62">
        <f>'Raw data'!E1347</f>
        <v>2375.9722802166302</v>
      </c>
      <c r="I1347" s="67">
        <f t="shared" si="83"/>
        <v>-4.894424955639843E-3</v>
      </c>
    </row>
    <row r="1348" spans="1:9" x14ac:dyDescent="0.3">
      <c r="A1348" s="101">
        <v>44405</v>
      </c>
      <c r="B1348" s="3">
        <f>'Raw data'!B1348</f>
        <v>69.599999999999994</v>
      </c>
      <c r="C1348" s="3">
        <f t="shared" ref="C1348:C1411" si="84">(B1348-B1347)/B1347</f>
        <v>4.3290043290042882E-3</v>
      </c>
      <c r="D1348" s="3">
        <f>'Raw data'!C1348</f>
        <v>143.35</v>
      </c>
      <c r="E1348" s="3">
        <f t="shared" ref="E1348:E1411" si="85">(D1348-D1347)/D1347</f>
        <v>1.0218463706835719E-2</v>
      </c>
      <c r="F1348" s="3">
        <f>'Raw data'!D1348</f>
        <v>37.4</v>
      </c>
      <c r="G1348" s="3">
        <f t="shared" ref="G1348:G1411" si="86">(F1348-F1347)/F1347</f>
        <v>5.3763440860213904E-3</v>
      </c>
      <c r="H1348" s="62">
        <f>'Raw data'!E1348</f>
        <v>2381.89023533825</v>
      </c>
      <c r="I1348" s="67">
        <f t="shared" ref="I1348:I1411" si="87">(H1348-H1347)/H1347</f>
        <v>2.4907509110671214E-3</v>
      </c>
    </row>
    <row r="1349" spans="1:9" x14ac:dyDescent="0.3">
      <c r="A1349" s="101">
        <v>44406</v>
      </c>
      <c r="B1349" s="3">
        <f>'Raw data'!B1349</f>
        <v>69.2</v>
      </c>
      <c r="C1349" s="3">
        <f t="shared" si="84"/>
        <v>-5.7471264367814868E-3</v>
      </c>
      <c r="D1349" s="3">
        <f>'Raw data'!C1349</f>
        <v>143.94999999999999</v>
      </c>
      <c r="E1349" s="3">
        <f t="shared" si="85"/>
        <v>4.1855598186257021E-3</v>
      </c>
      <c r="F1349" s="3">
        <f>'Raw data'!D1349</f>
        <v>37.44</v>
      </c>
      <c r="G1349" s="3">
        <f t="shared" si="86"/>
        <v>1.0695187165775174E-3</v>
      </c>
      <c r="H1349" s="62">
        <f>'Raw data'!E1349</f>
        <v>2384.1933352206001</v>
      </c>
      <c r="I1349" s="67">
        <f t="shared" si="87"/>
        <v>9.6692108149268427E-4</v>
      </c>
    </row>
    <row r="1350" spans="1:9" x14ac:dyDescent="0.3">
      <c r="A1350" s="101">
        <v>44407</v>
      </c>
      <c r="B1350" s="3">
        <f>'Raw data'!B1350</f>
        <v>69.3</v>
      </c>
      <c r="C1350" s="3">
        <f t="shared" si="84"/>
        <v>1.4450867052022299E-3</v>
      </c>
      <c r="D1350" s="3">
        <f>'Raw data'!C1350</f>
        <v>141.05000000000001</v>
      </c>
      <c r="E1350" s="3">
        <f t="shared" si="85"/>
        <v>-2.0145883987495502E-2</v>
      </c>
      <c r="F1350" s="3">
        <f>'Raw data'!D1350</f>
        <v>37.06</v>
      </c>
      <c r="G1350" s="3">
        <f t="shared" si="86"/>
        <v>-1.0149572649572529E-2</v>
      </c>
      <c r="H1350" s="62">
        <f>'Raw data'!E1350</f>
        <v>2369.8931749045701</v>
      </c>
      <c r="I1350" s="67">
        <f t="shared" si="87"/>
        <v>-5.9979029824386914E-3</v>
      </c>
    </row>
    <row r="1351" spans="1:9" x14ac:dyDescent="0.3">
      <c r="A1351" s="101">
        <v>44410</v>
      </c>
      <c r="B1351" s="3">
        <f>'Raw data'!B1351</f>
        <v>70.099999999999994</v>
      </c>
      <c r="C1351" s="3">
        <f t="shared" si="84"/>
        <v>1.1544011544011504E-2</v>
      </c>
      <c r="D1351" s="3">
        <f>'Raw data'!C1351</f>
        <v>140.5</v>
      </c>
      <c r="E1351" s="3">
        <f t="shared" si="85"/>
        <v>-3.8993264799717215E-3</v>
      </c>
      <c r="F1351" s="3">
        <f>'Raw data'!D1351</f>
        <v>37.86</v>
      </c>
      <c r="G1351" s="3">
        <f t="shared" si="86"/>
        <v>2.1586616297895225E-2</v>
      </c>
      <c r="H1351" s="62">
        <f>'Raw data'!E1351</f>
        <v>2381.65745766383</v>
      </c>
      <c r="I1351" s="67">
        <f t="shared" si="87"/>
        <v>4.9640561371436642E-3</v>
      </c>
    </row>
    <row r="1352" spans="1:9" x14ac:dyDescent="0.3">
      <c r="A1352" s="101">
        <v>44411</v>
      </c>
      <c r="B1352" s="3">
        <f>'Raw data'!B1352</f>
        <v>69.3</v>
      </c>
      <c r="C1352" s="3">
        <f t="shared" si="84"/>
        <v>-1.1412268188302386E-2</v>
      </c>
      <c r="D1352" s="3">
        <f>'Raw data'!C1352</f>
        <v>137.1</v>
      </c>
      <c r="E1352" s="3">
        <f t="shared" si="85"/>
        <v>-2.4199288256227799E-2</v>
      </c>
      <c r="F1352" s="3">
        <f>'Raw data'!D1352</f>
        <v>36.700000000000003</v>
      </c>
      <c r="G1352" s="3">
        <f t="shared" si="86"/>
        <v>-3.063919704173261E-2</v>
      </c>
      <c r="H1352" s="62">
        <f>'Raw data'!E1352</f>
        <v>2380.1433263879599</v>
      </c>
      <c r="I1352" s="67">
        <f t="shared" si="87"/>
        <v>-6.3574687073401654E-4</v>
      </c>
    </row>
    <row r="1353" spans="1:9" x14ac:dyDescent="0.3">
      <c r="A1353" s="101">
        <v>44412</v>
      </c>
      <c r="B1353" s="3">
        <f>'Raw data'!B1353</f>
        <v>69.8</v>
      </c>
      <c r="C1353" s="3">
        <f t="shared" si="84"/>
        <v>7.215007215007215E-3</v>
      </c>
      <c r="D1353" s="3">
        <f>'Raw data'!C1353</f>
        <v>138.30000000000001</v>
      </c>
      <c r="E1353" s="3">
        <f t="shared" si="85"/>
        <v>8.7527352297594244E-3</v>
      </c>
      <c r="F1353" s="3">
        <f>'Raw data'!D1353</f>
        <v>37.020000000000003</v>
      </c>
      <c r="G1353" s="3">
        <f t="shared" si="86"/>
        <v>8.7193460490463288E-3</v>
      </c>
      <c r="H1353" s="62">
        <f>'Raw data'!E1353</f>
        <v>2393.1033493854502</v>
      </c>
      <c r="I1353" s="67">
        <f t="shared" si="87"/>
        <v>5.4450599061856148E-3</v>
      </c>
    </row>
    <row r="1354" spans="1:9" x14ac:dyDescent="0.3">
      <c r="A1354" s="101">
        <v>44413</v>
      </c>
      <c r="B1354" s="3">
        <f>'Raw data'!B1354</f>
        <v>69.900000000000006</v>
      </c>
      <c r="C1354" s="3">
        <f t="shared" si="84"/>
        <v>1.4326647564471137E-3</v>
      </c>
      <c r="D1354" s="3">
        <f>'Raw data'!C1354</f>
        <v>135.94999999999999</v>
      </c>
      <c r="E1354" s="3">
        <f t="shared" si="85"/>
        <v>-1.6992046276211297E-2</v>
      </c>
      <c r="F1354" s="3">
        <f>'Raw data'!D1354</f>
        <v>36.5</v>
      </c>
      <c r="G1354" s="3">
        <f t="shared" si="86"/>
        <v>-1.404646137223131E-2</v>
      </c>
      <c r="H1354" s="62">
        <f>'Raw data'!E1354</f>
        <v>2393.6775677253099</v>
      </c>
      <c r="I1354" s="67">
        <f t="shared" si="87"/>
        <v>2.3994715481351263E-4</v>
      </c>
    </row>
    <row r="1355" spans="1:9" x14ac:dyDescent="0.3">
      <c r="A1355" s="101">
        <v>44414</v>
      </c>
      <c r="B1355" s="3">
        <f>'Raw data'!B1355</f>
        <v>69.8</v>
      </c>
      <c r="C1355" s="3">
        <f t="shared" si="84"/>
        <v>-1.4306151645208658E-3</v>
      </c>
      <c r="D1355" s="3">
        <f>'Raw data'!C1355</f>
        <v>136.1</v>
      </c>
      <c r="E1355" s="3">
        <f t="shared" si="85"/>
        <v>1.1033468186833813E-3</v>
      </c>
      <c r="F1355" s="3">
        <f>'Raw data'!D1355</f>
        <v>37.04</v>
      </c>
      <c r="G1355" s="3">
        <f t="shared" si="86"/>
        <v>1.4794520547945183E-2</v>
      </c>
      <c r="H1355" s="62">
        <f>'Raw data'!E1355</f>
        <v>2380.4620178748601</v>
      </c>
      <c r="I1355" s="67">
        <f t="shared" si="87"/>
        <v>-5.5210233945620661E-3</v>
      </c>
    </row>
    <row r="1356" spans="1:9" x14ac:dyDescent="0.3">
      <c r="A1356" s="101">
        <v>44417</v>
      </c>
      <c r="B1356" s="3">
        <f>'Raw data'!B1356</f>
        <v>71.099999999999994</v>
      </c>
      <c r="C1356" s="3">
        <f t="shared" si="84"/>
        <v>1.8624641833810848E-2</v>
      </c>
      <c r="D1356" s="3">
        <f>'Raw data'!C1356</f>
        <v>138.30000000000001</v>
      </c>
      <c r="E1356" s="3">
        <f t="shared" si="85"/>
        <v>1.6164584864070661E-2</v>
      </c>
      <c r="F1356" s="3">
        <f>'Raw data'!D1356</f>
        <v>37.119999999999997</v>
      </c>
      <c r="G1356" s="3">
        <f t="shared" si="86"/>
        <v>2.1598272138228483E-3</v>
      </c>
      <c r="H1356" s="62">
        <f>'Raw data'!E1356</f>
        <v>2384.7578591118099</v>
      </c>
      <c r="I1356" s="67">
        <f t="shared" si="87"/>
        <v>1.8046249865330494E-3</v>
      </c>
    </row>
    <row r="1357" spans="1:9" x14ac:dyDescent="0.3">
      <c r="A1357" s="101">
        <v>44418</v>
      </c>
      <c r="B1357" s="3">
        <f>'Raw data'!B1357</f>
        <v>71.7</v>
      </c>
      <c r="C1357" s="3">
        <f t="shared" si="84"/>
        <v>8.4388185654009646E-3</v>
      </c>
      <c r="D1357" s="3">
        <f>'Raw data'!C1357</f>
        <v>140.5</v>
      </c>
      <c r="E1357" s="3">
        <f t="shared" si="85"/>
        <v>1.5907447577729491E-2</v>
      </c>
      <c r="F1357" s="3">
        <f>'Raw data'!D1357</f>
        <v>37.86</v>
      </c>
      <c r="G1357" s="3">
        <f t="shared" si="86"/>
        <v>1.9935344827586261E-2</v>
      </c>
      <c r="H1357" s="62">
        <f>'Raw data'!E1357</f>
        <v>2393.7357350106099</v>
      </c>
      <c r="I1357" s="67">
        <f t="shared" si="87"/>
        <v>3.7646907691264533E-3</v>
      </c>
    </row>
    <row r="1358" spans="1:9" x14ac:dyDescent="0.3">
      <c r="A1358" s="101">
        <v>44419</v>
      </c>
      <c r="B1358" s="3">
        <f>'Raw data'!B1358</f>
        <v>72.2</v>
      </c>
      <c r="C1358" s="3">
        <f t="shared" si="84"/>
        <v>6.9735006973500697E-3</v>
      </c>
      <c r="D1358" s="3">
        <f>'Raw data'!C1358</f>
        <v>141.6</v>
      </c>
      <c r="E1358" s="3">
        <f t="shared" si="85"/>
        <v>7.8291814946618819E-3</v>
      </c>
      <c r="F1358" s="3">
        <f>'Raw data'!D1358</f>
        <v>36.799999999999997</v>
      </c>
      <c r="G1358" s="3">
        <f t="shared" si="86"/>
        <v>-2.7997886951928216E-2</v>
      </c>
      <c r="H1358" s="62">
        <f>'Raw data'!E1358</f>
        <v>2401.4868374644998</v>
      </c>
      <c r="I1358" s="67">
        <f t="shared" si="87"/>
        <v>3.2380777629388213E-3</v>
      </c>
    </row>
    <row r="1359" spans="1:9" x14ac:dyDescent="0.3">
      <c r="A1359" s="101">
        <v>44420</v>
      </c>
      <c r="B1359" s="3">
        <f>'Raw data'!B1359</f>
        <v>73.900000000000006</v>
      </c>
      <c r="C1359" s="3">
        <f t="shared" si="84"/>
        <v>2.3545706371191175E-2</v>
      </c>
      <c r="D1359" s="3">
        <f>'Raw data'!C1359</f>
        <v>142.4</v>
      </c>
      <c r="E1359" s="3">
        <f t="shared" si="85"/>
        <v>5.6497175141243744E-3</v>
      </c>
      <c r="F1359" s="3">
        <f>'Raw data'!D1359</f>
        <v>36.74</v>
      </c>
      <c r="G1359" s="3">
        <f t="shared" si="86"/>
        <v>-1.6304347826085644E-3</v>
      </c>
      <c r="H1359" s="62">
        <f>'Raw data'!E1359</f>
        <v>2405.5267532356302</v>
      </c>
      <c r="I1359" s="67">
        <f t="shared" si="87"/>
        <v>1.6822560540851192E-3</v>
      </c>
    </row>
    <row r="1360" spans="1:9" x14ac:dyDescent="0.3">
      <c r="A1360" s="101">
        <v>44421</v>
      </c>
      <c r="B1360" s="3">
        <f>'Raw data'!B1360</f>
        <v>76.8</v>
      </c>
      <c r="C1360" s="3">
        <f t="shared" si="84"/>
        <v>3.9242219215155499E-2</v>
      </c>
      <c r="D1360" s="3">
        <f>'Raw data'!C1360</f>
        <v>145.25</v>
      </c>
      <c r="E1360" s="3">
        <f t="shared" si="85"/>
        <v>2.0014044943820183E-2</v>
      </c>
      <c r="F1360" s="3">
        <f>'Raw data'!D1360</f>
        <v>37.9</v>
      </c>
      <c r="G1360" s="3">
        <f t="shared" si="86"/>
        <v>3.1573217201959623E-2</v>
      </c>
      <c r="H1360" s="62">
        <f>'Raw data'!E1360</f>
        <v>2407.0426959440601</v>
      </c>
      <c r="I1360" s="67">
        <f t="shared" si="87"/>
        <v>6.3019158127878151E-4</v>
      </c>
    </row>
    <row r="1361" spans="1:9" x14ac:dyDescent="0.3">
      <c r="A1361" s="101">
        <v>44424</v>
      </c>
      <c r="B1361" s="3">
        <f>'Raw data'!B1361</f>
        <v>77.599999999999994</v>
      </c>
      <c r="C1361" s="3">
        <f t="shared" si="84"/>
        <v>1.041666666666663E-2</v>
      </c>
      <c r="D1361" s="3">
        <f>'Raw data'!C1361</f>
        <v>146.5</v>
      </c>
      <c r="E1361" s="3">
        <f t="shared" si="85"/>
        <v>8.6058519793459545E-3</v>
      </c>
      <c r="F1361" s="3">
        <f>'Raw data'!D1361</f>
        <v>36.340000000000003</v>
      </c>
      <c r="G1361" s="3">
        <f t="shared" si="86"/>
        <v>-4.1160949868073754E-2</v>
      </c>
      <c r="H1361" s="62">
        <f>'Raw data'!E1361</f>
        <v>2373.5476263977198</v>
      </c>
      <c r="I1361" s="67">
        <f t="shared" si="87"/>
        <v>-1.3915444708471749E-2</v>
      </c>
    </row>
    <row r="1362" spans="1:9" x14ac:dyDescent="0.3">
      <c r="A1362" s="101">
        <v>44425</v>
      </c>
      <c r="B1362" s="3">
        <f>'Raw data'!B1362</f>
        <v>77.3</v>
      </c>
      <c r="C1362" s="3">
        <f t="shared" si="84"/>
        <v>-3.8659793814432627E-3</v>
      </c>
      <c r="D1362" s="3">
        <f>'Raw data'!C1362</f>
        <v>146.80000000000001</v>
      </c>
      <c r="E1362" s="3">
        <f t="shared" si="85"/>
        <v>2.047781569965948E-3</v>
      </c>
      <c r="F1362" s="3">
        <f>'Raw data'!D1362</f>
        <v>36.06</v>
      </c>
      <c r="G1362" s="3">
        <f t="shared" si="86"/>
        <v>-7.7050082553660184E-3</v>
      </c>
      <c r="H1362" s="62">
        <f>'Raw data'!E1362</f>
        <v>2383.4530413621701</v>
      </c>
      <c r="I1362" s="67">
        <f t="shared" si="87"/>
        <v>4.1732530892938215E-3</v>
      </c>
    </row>
    <row r="1363" spans="1:9" x14ac:dyDescent="0.3">
      <c r="A1363" s="101">
        <v>44426</v>
      </c>
      <c r="B1363" s="3">
        <f>'Raw data'!B1363</f>
        <v>79.599999999999994</v>
      </c>
      <c r="C1363" s="3">
        <f t="shared" si="84"/>
        <v>2.9754204398447569E-2</v>
      </c>
      <c r="D1363" s="3">
        <f>'Raw data'!C1363</f>
        <v>149.44999999999999</v>
      </c>
      <c r="E1363" s="3">
        <f t="shared" si="85"/>
        <v>1.8051771117166056E-2</v>
      </c>
      <c r="F1363" s="3">
        <f>'Raw data'!D1363</f>
        <v>36</v>
      </c>
      <c r="G1363" s="3">
        <f t="shared" si="86"/>
        <v>-1.6638935108153707E-3</v>
      </c>
      <c r="H1363" s="62">
        <f>'Raw data'!E1363</f>
        <v>2371.3740428779502</v>
      </c>
      <c r="I1363" s="67">
        <f t="shared" si="87"/>
        <v>-5.0678567081467044E-3</v>
      </c>
    </row>
    <row r="1364" spans="1:9" x14ac:dyDescent="0.3">
      <c r="A1364" s="101">
        <v>44427</v>
      </c>
      <c r="B1364" s="3">
        <f>'Raw data'!B1364</f>
        <v>78.5</v>
      </c>
      <c r="C1364" s="3">
        <f t="shared" si="84"/>
        <v>-1.3819095477386864E-2</v>
      </c>
      <c r="D1364" s="3">
        <f>'Raw data'!C1364</f>
        <v>147.4</v>
      </c>
      <c r="E1364" s="3">
        <f t="shared" si="85"/>
        <v>-1.3716962194713838E-2</v>
      </c>
      <c r="F1364" s="3">
        <f>'Raw data'!D1364</f>
        <v>34.979999999999997</v>
      </c>
      <c r="G1364" s="3">
        <f t="shared" si="86"/>
        <v>-2.8333333333333419E-2</v>
      </c>
      <c r="H1364" s="62">
        <f>'Raw data'!E1364</f>
        <v>2330.2961617679698</v>
      </c>
      <c r="I1364" s="67">
        <f t="shared" si="87"/>
        <v>-1.7322396369038161E-2</v>
      </c>
    </row>
    <row r="1365" spans="1:9" x14ac:dyDescent="0.3">
      <c r="A1365" s="101">
        <v>44428</v>
      </c>
      <c r="B1365" s="3">
        <f>'Raw data'!B1365</f>
        <v>78.900000000000006</v>
      </c>
      <c r="C1365" s="3">
        <f t="shared" si="84"/>
        <v>5.0955414012739579E-3</v>
      </c>
      <c r="D1365" s="3">
        <f>'Raw data'!C1365</f>
        <v>149.15</v>
      </c>
      <c r="E1365" s="3">
        <f t="shared" si="85"/>
        <v>1.1872455902306648E-2</v>
      </c>
      <c r="F1365" s="3">
        <f>'Raw data'!D1365</f>
        <v>35.58</v>
      </c>
      <c r="G1365" s="3">
        <f t="shared" si="86"/>
        <v>1.7152658662092667E-2</v>
      </c>
      <c r="H1365" s="62">
        <f>'Raw data'!E1365</f>
        <v>2360.4974672850199</v>
      </c>
      <c r="I1365" s="67">
        <f t="shared" si="87"/>
        <v>1.2960286341516636E-2</v>
      </c>
    </row>
    <row r="1366" spans="1:9" x14ac:dyDescent="0.3">
      <c r="A1366" s="101">
        <v>44431</v>
      </c>
      <c r="B1366" s="3">
        <f>'Raw data'!B1366</f>
        <v>79.099999999999994</v>
      </c>
      <c r="C1366" s="3">
        <f t="shared" si="84"/>
        <v>2.5348542458807177E-3</v>
      </c>
      <c r="D1366" s="3">
        <f>'Raw data'!C1366</f>
        <v>154.44999999999999</v>
      </c>
      <c r="E1366" s="3">
        <f t="shared" si="85"/>
        <v>3.5534696614146717E-2</v>
      </c>
      <c r="F1366" s="3">
        <f>'Raw data'!D1366</f>
        <v>36.200000000000003</v>
      </c>
      <c r="G1366" s="3">
        <f t="shared" si="86"/>
        <v>1.7425519955031044E-2</v>
      </c>
      <c r="H1366" s="62">
        <f>'Raw data'!E1366</f>
        <v>2371.5541021231102</v>
      </c>
      <c r="I1366" s="67">
        <f t="shared" si="87"/>
        <v>4.6840274100388444E-3</v>
      </c>
    </row>
    <row r="1367" spans="1:9" x14ac:dyDescent="0.3">
      <c r="A1367" s="101">
        <v>44432</v>
      </c>
      <c r="B1367" s="3">
        <f>'Raw data'!B1367</f>
        <v>80.099999999999994</v>
      </c>
      <c r="C1367" s="3">
        <f t="shared" si="84"/>
        <v>1.2642225031605564E-2</v>
      </c>
      <c r="D1367" s="3">
        <f>'Raw data'!C1367</f>
        <v>155.5</v>
      </c>
      <c r="E1367" s="3">
        <f t="shared" si="85"/>
        <v>6.7983166073163574E-3</v>
      </c>
      <c r="F1367" s="3">
        <f>'Raw data'!D1367</f>
        <v>37.04</v>
      </c>
      <c r="G1367" s="3">
        <f t="shared" si="86"/>
        <v>2.3204419889502659E-2</v>
      </c>
      <c r="H1367" s="62">
        <f>'Raw data'!E1367</f>
        <v>2367.0517509760698</v>
      </c>
      <c r="I1367" s="67">
        <f t="shared" si="87"/>
        <v>-1.8984813135866001E-3</v>
      </c>
    </row>
    <row r="1368" spans="1:9" x14ac:dyDescent="0.3">
      <c r="A1368" s="101">
        <v>44433</v>
      </c>
      <c r="B1368" s="3">
        <f>'Raw data'!B1368</f>
        <v>81.2</v>
      </c>
      <c r="C1368" s="3">
        <f t="shared" si="84"/>
        <v>1.3732833957553167E-2</v>
      </c>
      <c r="D1368" s="3">
        <f>'Raw data'!C1368</f>
        <v>158.69999999999999</v>
      </c>
      <c r="E1368" s="3">
        <f t="shared" si="85"/>
        <v>2.0578778135048159E-2</v>
      </c>
      <c r="F1368" s="3">
        <f>'Raw data'!D1368</f>
        <v>37.58</v>
      </c>
      <c r="G1368" s="3">
        <f t="shared" si="86"/>
        <v>1.4578833693304512E-2</v>
      </c>
      <c r="H1368" s="62">
        <f>'Raw data'!E1368</f>
        <v>2376.163090777</v>
      </c>
      <c r="I1368" s="67">
        <f t="shared" si="87"/>
        <v>3.8492355721302077E-3</v>
      </c>
    </row>
    <row r="1369" spans="1:9" x14ac:dyDescent="0.3">
      <c r="A1369" s="101">
        <v>44434</v>
      </c>
      <c r="B1369" s="3">
        <f>'Raw data'!B1369</f>
        <v>81.5</v>
      </c>
      <c r="C1369" s="3">
        <f t="shared" si="84"/>
        <v>3.694581280788142E-3</v>
      </c>
      <c r="D1369" s="3">
        <f>'Raw data'!C1369</f>
        <v>159.4</v>
      </c>
      <c r="E1369" s="3">
        <f t="shared" si="85"/>
        <v>4.4108380592313614E-3</v>
      </c>
      <c r="F1369" s="3">
        <f>'Raw data'!D1369</f>
        <v>38.22</v>
      </c>
      <c r="G1369" s="3">
        <f t="shared" si="86"/>
        <v>1.7030335284725934E-2</v>
      </c>
      <c r="H1369" s="62">
        <f>'Raw data'!E1369</f>
        <v>2371.7021025542399</v>
      </c>
      <c r="I1369" s="67">
        <f t="shared" si="87"/>
        <v>-1.8773914299381471E-3</v>
      </c>
    </row>
    <row r="1370" spans="1:9" x14ac:dyDescent="0.3">
      <c r="A1370" s="101">
        <v>44435</v>
      </c>
      <c r="B1370" s="3">
        <f>'Raw data'!B1370</f>
        <v>82</v>
      </c>
      <c r="C1370" s="3">
        <f t="shared" si="84"/>
        <v>6.1349693251533744E-3</v>
      </c>
      <c r="D1370" s="3">
        <f>'Raw data'!C1370</f>
        <v>160</v>
      </c>
      <c r="E1370" s="3">
        <f t="shared" si="85"/>
        <v>3.7641154328732392E-3</v>
      </c>
      <c r="F1370" s="3">
        <f>'Raw data'!D1370</f>
        <v>37.880000000000003</v>
      </c>
      <c r="G1370" s="3">
        <f t="shared" si="86"/>
        <v>-8.895866038723086E-3</v>
      </c>
      <c r="H1370" s="62">
        <f>'Raw data'!E1370</f>
        <v>2373.1376528252899</v>
      </c>
      <c r="I1370" s="67">
        <f t="shared" si="87"/>
        <v>6.0528270793536675E-4</v>
      </c>
    </row>
    <row r="1371" spans="1:9" x14ac:dyDescent="0.3">
      <c r="A1371" s="101">
        <v>44438</v>
      </c>
      <c r="B1371" s="3">
        <f>'Raw data'!B1371</f>
        <v>82.1</v>
      </c>
      <c r="C1371" s="3">
        <f t="shared" si="84"/>
        <v>1.2195121951218818E-3</v>
      </c>
      <c r="D1371" s="3">
        <f>'Raw data'!C1371</f>
        <v>160.19999999999999</v>
      </c>
      <c r="E1371" s="3">
        <f t="shared" si="85"/>
        <v>1.2499999999999289E-3</v>
      </c>
      <c r="F1371" s="3">
        <f>'Raw data'!D1371</f>
        <v>38.28</v>
      </c>
      <c r="G1371" s="3">
        <f t="shared" si="86"/>
        <v>1.0559662090813056E-2</v>
      </c>
      <c r="H1371" s="62">
        <f>'Raw data'!E1371</f>
        <v>2372.8058587105302</v>
      </c>
      <c r="I1371" s="67">
        <f t="shared" si="87"/>
        <v>-1.398124185357511E-4</v>
      </c>
    </row>
    <row r="1372" spans="1:9" x14ac:dyDescent="0.3">
      <c r="A1372" s="101">
        <v>44439</v>
      </c>
      <c r="B1372" s="3">
        <f>'Raw data'!B1372</f>
        <v>81.900000000000006</v>
      </c>
      <c r="C1372" s="3">
        <f t="shared" si="84"/>
        <v>-2.4360535931789115E-3</v>
      </c>
      <c r="D1372" s="3">
        <f>'Raw data'!C1372</f>
        <v>158.85</v>
      </c>
      <c r="E1372" s="3">
        <f t="shared" si="85"/>
        <v>-8.4269662921347965E-3</v>
      </c>
      <c r="F1372" s="3">
        <f>'Raw data'!D1372</f>
        <v>38</v>
      </c>
      <c r="G1372" s="3">
        <f t="shared" si="86"/>
        <v>-7.314524555903896E-3</v>
      </c>
      <c r="H1372" s="62">
        <f>'Raw data'!E1372</f>
        <v>2351.2467899358599</v>
      </c>
      <c r="I1372" s="67">
        <f t="shared" si="87"/>
        <v>-9.0858966381625137E-3</v>
      </c>
    </row>
    <row r="1373" spans="1:9" x14ac:dyDescent="0.3">
      <c r="A1373" s="101">
        <v>44440</v>
      </c>
      <c r="B1373" s="3">
        <f>'Raw data'!B1373</f>
        <v>82.2</v>
      </c>
      <c r="C1373" s="3">
        <f t="shared" si="84"/>
        <v>3.6630036630036279E-3</v>
      </c>
      <c r="D1373" s="3">
        <f>'Raw data'!C1373</f>
        <v>162.6</v>
      </c>
      <c r="E1373" s="3">
        <f t="shared" si="85"/>
        <v>2.3607176581680833E-2</v>
      </c>
      <c r="F1373" s="3">
        <f>'Raw data'!D1373</f>
        <v>38.520000000000003</v>
      </c>
      <c r="G1373" s="3">
        <f t="shared" si="86"/>
        <v>1.3684210526315872E-2</v>
      </c>
      <c r="H1373" s="62">
        <f>'Raw data'!E1373</f>
        <v>2368.6693851835798</v>
      </c>
      <c r="I1373" s="67">
        <f t="shared" si="87"/>
        <v>7.4099389831363714E-3</v>
      </c>
    </row>
    <row r="1374" spans="1:9" x14ac:dyDescent="0.3">
      <c r="A1374" s="101">
        <v>44441</v>
      </c>
      <c r="B1374" s="3">
        <f>'Raw data'!B1374</f>
        <v>82.5</v>
      </c>
      <c r="C1374" s="3">
        <f t="shared" si="84"/>
        <v>3.6496350364963156E-3</v>
      </c>
      <c r="D1374" s="3">
        <f>'Raw data'!C1374</f>
        <v>166</v>
      </c>
      <c r="E1374" s="3">
        <f t="shared" si="85"/>
        <v>2.0910209102091057E-2</v>
      </c>
      <c r="F1374" s="3">
        <f>'Raw data'!D1374</f>
        <v>38.58</v>
      </c>
      <c r="G1374" s="3">
        <f t="shared" si="86"/>
        <v>1.5576323987537685E-3</v>
      </c>
      <c r="H1374" s="62">
        <f>'Raw data'!E1374</f>
        <v>2388.4014394645001</v>
      </c>
      <c r="I1374" s="67">
        <f t="shared" si="87"/>
        <v>8.3304383483602702E-3</v>
      </c>
    </row>
    <row r="1375" spans="1:9" x14ac:dyDescent="0.3">
      <c r="A1375" s="101">
        <v>44442</v>
      </c>
      <c r="B1375" s="3">
        <f>'Raw data'!B1375</f>
        <v>82.6</v>
      </c>
      <c r="C1375" s="3">
        <f t="shared" si="84"/>
        <v>1.2121212121211432E-3</v>
      </c>
      <c r="D1375" s="3">
        <f>'Raw data'!C1375</f>
        <v>165.05</v>
      </c>
      <c r="E1375" s="3">
        <f t="shared" si="85"/>
        <v>-5.7228915662649914E-3</v>
      </c>
      <c r="F1375" s="3">
        <f>'Raw data'!D1375</f>
        <v>38.119999999999997</v>
      </c>
      <c r="G1375" s="3">
        <f t="shared" si="86"/>
        <v>-1.1923276308968399E-2</v>
      </c>
      <c r="H1375" s="62">
        <f>'Raw data'!E1375</f>
        <v>2369.73307214018</v>
      </c>
      <c r="I1375" s="67">
        <f t="shared" si="87"/>
        <v>-7.8162602885157046E-3</v>
      </c>
    </row>
    <row r="1376" spans="1:9" x14ac:dyDescent="0.3">
      <c r="A1376" s="101">
        <v>44445</v>
      </c>
      <c r="B1376" s="3">
        <f>'Raw data'!B1376</f>
        <v>82.6</v>
      </c>
      <c r="C1376" s="3">
        <f t="shared" si="84"/>
        <v>0</v>
      </c>
      <c r="D1376" s="3">
        <f>'Raw data'!C1376</f>
        <v>158</v>
      </c>
      <c r="E1376" s="3">
        <f t="shared" si="85"/>
        <v>-4.2714328991214849E-2</v>
      </c>
      <c r="F1376" s="3">
        <f>'Raw data'!D1376</f>
        <v>37.799999999999997</v>
      </c>
      <c r="G1376" s="3">
        <f t="shared" si="86"/>
        <v>-8.3945435466946557E-3</v>
      </c>
      <c r="H1376" s="62">
        <f>'Raw data'!E1376</f>
        <v>2394.2630562691502</v>
      </c>
      <c r="I1376" s="67">
        <f t="shared" si="87"/>
        <v>1.0351370125757004E-2</v>
      </c>
    </row>
    <row r="1377" spans="1:9" x14ac:dyDescent="0.3">
      <c r="A1377" s="101">
        <v>44446</v>
      </c>
      <c r="B1377" s="3">
        <f>'Raw data'!B1377</f>
        <v>82.2</v>
      </c>
      <c r="C1377" s="3">
        <f t="shared" si="84"/>
        <v>-4.8426150121064345E-3</v>
      </c>
      <c r="D1377" s="3">
        <f>'Raw data'!C1377</f>
        <v>156</v>
      </c>
      <c r="E1377" s="3">
        <f t="shared" si="85"/>
        <v>-1.2658227848101266E-2</v>
      </c>
      <c r="F1377" s="3">
        <f>'Raw data'!D1377</f>
        <v>37.479999999999997</v>
      </c>
      <c r="G1377" s="3">
        <f t="shared" si="86"/>
        <v>-8.4656084656084731E-3</v>
      </c>
      <c r="H1377" s="62">
        <f>'Raw data'!E1377</f>
        <v>2377.9444194525099</v>
      </c>
      <c r="I1377" s="67">
        <f t="shared" si="87"/>
        <v>-6.8157242680212038E-3</v>
      </c>
    </row>
    <row r="1378" spans="1:9" x14ac:dyDescent="0.3">
      <c r="A1378" s="101">
        <v>44447</v>
      </c>
      <c r="B1378" s="3">
        <f>'Raw data'!B1378</f>
        <v>82.5</v>
      </c>
      <c r="C1378" s="3">
        <f t="shared" si="84"/>
        <v>3.6496350364963156E-3</v>
      </c>
      <c r="D1378" s="3">
        <f>'Raw data'!C1378</f>
        <v>158.69999999999999</v>
      </c>
      <c r="E1378" s="3">
        <f t="shared" si="85"/>
        <v>1.7307692307692236E-2</v>
      </c>
      <c r="F1378" s="3">
        <f>'Raw data'!D1378</f>
        <v>37.479999999999997</v>
      </c>
      <c r="G1378" s="3">
        <f t="shared" si="86"/>
        <v>0</v>
      </c>
      <c r="H1378" s="62">
        <f>'Raw data'!E1378</f>
        <v>2347.1627761449599</v>
      </c>
      <c r="I1378" s="67">
        <f t="shared" si="87"/>
        <v>-1.2944643724951759E-2</v>
      </c>
    </row>
    <row r="1379" spans="1:9" x14ac:dyDescent="0.3">
      <c r="A1379" s="101">
        <v>44448</v>
      </c>
      <c r="B1379" s="3">
        <f>'Raw data'!B1379</f>
        <v>83</v>
      </c>
      <c r="C1379" s="3">
        <f t="shared" si="84"/>
        <v>6.0606060606060606E-3</v>
      </c>
      <c r="D1379" s="3">
        <f>'Raw data'!C1379</f>
        <v>158.65</v>
      </c>
      <c r="E1379" s="3">
        <f t="shared" si="85"/>
        <v>-3.1505986137355356E-4</v>
      </c>
      <c r="F1379" s="3">
        <f>'Raw data'!D1379</f>
        <v>36.799999999999997</v>
      </c>
      <c r="G1379" s="3">
        <f t="shared" si="86"/>
        <v>-1.8143009605122724E-2</v>
      </c>
      <c r="H1379" s="62">
        <f>'Raw data'!E1379</f>
        <v>2353.3942755172102</v>
      </c>
      <c r="I1379" s="67">
        <f t="shared" si="87"/>
        <v>2.6549072077928183E-3</v>
      </c>
    </row>
    <row r="1380" spans="1:9" x14ac:dyDescent="0.3">
      <c r="A1380" s="101">
        <v>44449</v>
      </c>
      <c r="B1380" s="3">
        <f>'Raw data'!B1380</f>
        <v>81.900000000000006</v>
      </c>
      <c r="C1380" s="3">
        <f t="shared" si="84"/>
        <v>-1.3253012048192703E-2</v>
      </c>
      <c r="D1380" s="3">
        <f>'Raw data'!C1380</f>
        <v>159.05000000000001</v>
      </c>
      <c r="E1380" s="3">
        <f t="shared" si="85"/>
        <v>2.5212732429877446E-3</v>
      </c>
      <c r="F1380" s="3">
        <f>'Raw data'!D1380</f>
        <v>36.340000000000003</v>
      </c>
      <c r="G1380" s="3">
        <f t="shared" si="86"/>
        <v>-1.2499999999999831E-2</v>
      </c>
      <c r="H1380" s="62">
        <f>'Raw data'!E1380</f>
        <v>2349.6744197986</v>
      </c>
      <c r="I1380" s="67">
        <f t="shared" si="87"/>
        <v>-1.5806343022538004E-3</v>
      </c>
    </row>
    <row r="1381" spans="1:9" x14ac:dyDescent="0.3">
      <c r="A1381" s="101">
        <v>44452</v>
      </c>
      <c r="B1381" s="3">
        <f>'Raw data'!B1381</f>
        <v>80.7</v>
      </c>
      <c r="C1381" s="3">
        <f t="shared" si="84"/>
        <v>-1.4652014652014685E-2</v>
      </c>
      <c r="D1381" s="3">
        <f>'Raw data'!C1381</f>
        <v>157.80000000000001</v>
      </c>
      <c r="E1381" s="3">
        <f t="shared" si="85"/>
        <v>-7.859163784973278E-3</v>
      </c>
      <c r="F1381" s="3">
        <f>'Raw data'!D1381</f>
        <v>35.9</v>
      </c>
      <c r="G1381" s="3">
        <f t="shared" si="86"/>
        <v>-1.2107870115575256E-2</v>
      </c>
      <c r="H1381" s="62">
        <f>'Raw data'!E1381</f>
        <v>2335.3389295954198</v>
      </c>
      <c r="I1381" s="67">
        <f t="shared" si="87"/>
        <v>-6.1010538661815522E-3</v>
      </c>
    </row>
    <row r="1382" spans="1:9" x14ac:dyDescent="0.3">
      <c r="A1382" s="101">
        <v>44453</v>
      </c>
      <c r="B1382" s="3">
        <f>'Raw data'!B1382</f>
        <v>80.3</v>
      </c>
      <c r="C1382" s="3">
        <f t="shared" si="84"/>
        <v>-4.9566294919455474E-3</v>
      </c>
      <c r="D1382" s="3">
        <f>'Raw data'!C1382</f>
        <v>157.55000000000001</v>
      </c>
      <c r="E1382" s="3">
        <f t="shared" si="85"/>
        <v>-1.5842839036755386E-3</v>
      </c>
      <c r="F1382" s="3">
        <f>'Raw data'!D1382</f>
        <v>35.799999999999997</v>
      </c>
      <c r="G1382" s="3">
        <f t="shared" si="86"/>
        <v>-2.7855153203343017E-3</v>
      </c>
      <c r="H1382" s="62">
        <f>'Raw data'!E1382</f>
        <v>2341.7717379171499</v>
      </c>
      <c r="I1382" s="67">
        <f t="shared" si="87"/>
        <v>2.7545502026314322E-3</v>
      </c>
    </row>
    <row r="1383" spans="1:9" x14ac:dyDescent="0.3">
      <c r="A1383" s="101">
        <v>44454</v>
      </c>
      <c r="B1383" s="3">
        <f>'Raw data'!B1383</f>
        <v>80.099999999999994</v>
      </c>
      <c r="C1383" s="3">
        <f t="shared" si="84"/>
        <v>-2.4906600249066358E-3</v>
      </c>
      <c r="D1383" s="3">
        <f>'Raw data'!C1383</f>
        <v>159.4</v>
      </c>
      <c r="E1383" s="3">
        <f t="shared" si="85"/>
        <v>1.1742304030466482E-2</v>
      </c>
      <c r="F1383" s="3">
        <f>'Raw data'!D1383</f>
        <v>35.82</v>
      </c>
      <c r="G1383" s="3">
        <f t="shared" si="86"/>
        <v>5.5865921787718231E-4</v>
      </c>
      <c r="H1383" s="62">
        <f>'Raw data'!E1383</f>
        <v>2324.74557029279</v>
      </c>
      <c r="I1383" s="67">
        <f t="shared" si="87"/>
        <v>-7.2706350276067287E-3</v>
      </c>
    </row>
    <row r="1384" spans="1:9" x14ac:dyDescent="0.3">
      <c r="A1384" s="101">
        <v>44455</v>
      </c>
      <c r="B1384" s="3">
        <f>'Raw data'!B1384</f>
        <v>88</v>
      </c>
      <c r="C1384" s="3">
        <f t="shared" si="84"/>
        <v>9.8626716604244768E-2</v>
      </c>
      <c r="D1384" s="3">
        <f>'Raw data'!C1384</f>
        <v>167.5</v>
      </c>
      <c r="E1384" s="3">
        <f t="shared" si="85"/>
        <v>5.0815558343789174E-2</v>
      </c>
      <c r="F1384" s="3">
        <f>'Raw data'!D1384</f>
        <v>36.6</v>
      </c>
      <c r="G1384" s="3">
        <f t="shared" si="86"/>
        <v>2.1775544388609746E-2</v>
      </c>
      <c r="H1384" s="62">
        <f>'Raw data'!E1384</f>
        <v>2344.0282115937498</v>
      </c>
      <c r="I1384" s="67">
        <f t="shared" si="87"/>
        <v>8.2945168483668577E-3</v>
      </c>
    </row>
    <row r="1385" spans="1:9" x14ac:dyDescent="0.3">
      <c r="A1385" s="101">
        <v>44456</v>
      </c>
      <c r="B1385" s="3">
        <f>'Raw data'!B1385</f>
        <v>91</v>
      </c>
      <c r="C1385" s="3">
        <f t="shared" si="84"/>
        <v>3.4090909090909088E-2</v>
      </c>
      <c r="D1385" s="3">
        <f>'Raw data'!C1385</f>
        <v>167.6</v>
      </c>
      <c r="E1385" s="3">
        <f t="shared" si="85"/>
        <v>5.970149253731004E-4</v>
      </c>
      <c r="F1385" s="3">
        <f>'Raw data'!D1385</f>
        <v>37.26</v>
      </c>
      <c r="G1385" s="3">
        <f t="shared" si="86"/>
        <v>1.8032786885245809E-2</v>
      </c>
      <c r="H1385" s="62">
        <f>'Raw data'!E1385</f>
        <v>2323.55215399183</v>
      </c>
      <c r="I1385" s="67">
        <f t="shared" si="87"/>
        <v>-8.7354143182422506E-3</v>
      </c>
    </row>
    <row r="1386" spans="1:9" x14ac:dyDescent="0.3">
      <c r="A1386" s="101">
        <v>44459</v>
      </c>
      <c r="B1386" s="3">
        <f>'Raw data'!B1386</f>
        <v>87.9</v>
      </c>
      <c r="C1386" s="3">
        <f t="shared" si="84"/>
        <v>-3.4065934065934E-2</v>
      </c>
      <c r="D1386" s="3">
        <f>'Raw data'!C1386</f>
        <v>165.25</v>
      </c>
      <c r="E1386" s="3">
        <f t="shared" si="85"/>
        <v>-1.4021479713603785E-2</v>
      </c>
      <c r="F1386" s="3">
        <f>'Raw data'!D1386</f>
        <v>36.159999999999997</v>
      </c>
      <c r="G1386" s="3">
        <f t="shared" si="86"/>
        <v>-2.9522275899087534E-2</v>
      </c>
      <c r="H1386" s="62">
        <f>'Raw data'!E1386</f>
        <v>2272.4638826748701</v>
      </c>
      <c r="I1386" s="67">
        <f t="shared" si="87"/>
        <v>-2.1987142070037446E-2</v>
      </c>
    </row>
    <row r="1387" spans="1:9" x14ac:dyDescent="0.3">
      <c r="A1387" s="101">
        <v>44460</v>
      </c>
      <c r="B1387" s="3">
        <f>'Raw data'!B1387</f>
        <v>86.5</v>
      </c>
      <c r="C1387" s="3">
        <f t="shared" si="84"/>
        <v>-1.59271899886235E-2</v>
      </c>
      <c r="D1387" s="3">
        <f>'Raw data'!C1387</f>
        <v>157.65</v>
      </c>
      <c r="E1387" s="3">
        <f t="shared" si="85"/>
        <v>-4.5990922844175455E-2</v>
      </c>
      <c r="F1387" s="3">
        <f>'Raw data'!D1387</f>
        <v>36.159999999999997</v>
      </c>
      <c r="G1387" s="3">
        <f t="shared" si="86"/>
        <v>0</v>
      </c>
      <c r="H1387" s="62">
        <f>'Raw data'!E1387</f>
        <v>2274.8819114733801</v>
      </c>
      <c r="I1387" s="67">
        <f t="shared" si="87"/>
        <v>1.0640559865197111E-3</v>
      </c>
    </row>
    <row r="1388" spans="1:9" x14ac:dyDescent="0.3">
      <c r="A1388" s="101">
        <v>44461</v>
      </c>
      <c r="B1388" s="3">
        <f>'Raw data'!B1388</f>
        <v>89</v>
      </c>
      <c r="C1388" s="3">
        <f t="shared" si="84"/>
        <v>2.8901734104046242E-2</v>
      </c>
      <c r="D1388" s="3">
        <f>'Raw data'!C1388</f>
        <v>162.9</v>
      </c>
      <c r="E1388" s="3">
        <f t="shared" si="85"/>
        <v>3.3301617507136061E-2</v>
      </c>
      <c r="F1388" s="3">
        <f>'Raw data'!D1388</f>
        <v>37.56</v>
      </c>
      <c r="G1388" s="3">
        <f t="shared" si="86"/>
        <v>3.87168141592922E-2</v>
      </c>
      <c r="H1388" s="62">
        <f>'Raw data'!E1388</f>
        <v>2299.14600657561</v>
      </c>
      <c r="I1388" s="67">
        <f t="shared" si="87"/>
        <v>1.0666089953880166E-2</v>
      </c>
    </row>
    <row r="1389" spans="1:9" x14ac:dyDescent="0.3">
      <c r="A1389" s="101">
        <v>44462</v>
      </c>
      <c r="B1389" s="3">
        <f>'Raw data'!B1389</f>
        <v>85.9</v>
      </c>
      <c r="C1389" s="3">
        <f t="shared" si="84"/>
        <v>-3.4831460674157239E-2</v>
      </c>
      <c r="D1389" s="3">
        <f>'Raw data'!C1389</f>
        <v>166.9</v>
      </c>
      <c r="E1389" s="3">
        <f t="shared" si="85"/>
        <v>2.4554941682013505E-2</v>
      </c>
      <c r="F1389" s="3">
        <f>'Raw data'!D1389</f>
        <v>37.979999999999997</v>
      </c>
      <c r="G1389" s="3">
        <f t="shared" si="86"/>
        <v>1.1182108626197939E-2</v>
      </c>
      <c r="H1389" s="62">
        <f>'Raw data'!E1389</f>
        <v>2338.00402773721</v>
      </c>
      <c r="I1389" s="67">
        <f t="shared" si="87"/>
        <v>1.6901067200806346E-2</v>
      </c>
    </row>
    <row r="1390" spans="1:9" x14ac:dyDescent="0.3">
      <c r="A1390" s="101">
        <v>44463</v>
      </c>
      <c r="B1390" s="3">
        <f>'Raw data'!B1390</f>
        <v>85.4</v>
      </c>
      <c r="C1390" s="3">
        <f t="shared" si="84"/>
        <v>-5.8207217694994174E-3</v>
      </c>
      <c r="D1390" s="3">
        <f>'Raw data'!C1390</f>
        <v>163.30000000000001</v>
      </c>
      <c r="E1390" s="3">
        <f t="shared" si="85"/>
        <v>-2.1569802276812426E-2</v>
      </c>
      <c r="F1390" s="3">
        <f>'Raw data'!D1390</f>
        <v>37.1</v>
      </c>
      <c r="G1390" s="3">
        <f t="shared" si="86"/>
        <v>-2.3170089520800304E-2</v>
      </c>
      <c r="H1390" s="62">
        <f>'Raw data'!E1390</f>
        <v>2313.27331716242</v>
      </c>
      <c r="I1390" s="67">
        <f t="shared" si="87"/>
        <v>-1.0577702297085061E-2</v>
      </c>
    </row>
    <row r="1391" spans="1:9" x14ac:dyDescent="0.3">
      <c r="A1391" s="101">
        <v>44466</v>
      </c>
      <c r="B1391" s="3">
        <f>'Raw data'!B1391</f>
        <v>77.7</v>
      </c>
      <c r="C1391" s="3">
        <f t="shared" si="84"/>
        <v>-9.0163934426229539E-2</v>
      </c>
      <c r="D1391" s="3">
        <f>'Raw data'!C1391</f>
        <v>151.19999999999999</v>
      </c>
      <c r="E1391" s="3">
        <f t="shared" si="85"/>
        <v>-7.4096754439681708E-2</v>
      </c>
      <c r="F1391" s="3">
        <f>'Raw data'!D1391</f>
        <v>36.22</v>
      </c>
      <c r="G1391" s="3">
        <f t="shared" si="86"/>
        <v>-2.3719676549865298E-2</v>
      </c>
      <c r="H1391" s="62">
        <f>'Raw data'!E1391</f>
        <v>2304.0120498890201</v>
      </c>
      <c r="I1391" s="67">
        <f t="shared" si="87"/>
        <v>-4.003533523120488E-3</v>
      </c>
    </row>
    <row r="1392" spans="1:9" x14ac:dyDescent="0.3">
      <c r="A1392" s="101">
        <v>44467</v>
      </c>
      <c r="B1392" s="3">
        <f>'Raw data'!B1392</f>
        <v>73.8</v>
      </c>
      <c r="C1392" s="3">
        <f t="shared" si="84"/>
        <v>-5.0193050193050266E-2</v>
      </c>
      <c r="D1392" s="3">
        <f>'Raw data'!C1392</f>
        <v>144</v>
      </c>
      <c r="E1392" s="3">
        <f t="shared" si="85"/>
        <v>-4.7619047619047547E-2</v>
      </c>
      <c r="F1392" s="3">
        <f>'Raw data'!D1392</f>
        <v>35.479999999999997</v>
      </c>
      <c r="G1392" s="3">
        <f t="shared" si="86"/>
        <v>-2.0430701270016623E-2</v>
      </c>
      <c r="H1392" s="62">
        <f>'Raw data'!E1392</f>
        <v>2254.0244373772698</v>
      </c>
      <c r="I1392" s="67">
        <f t="shared" si="87"/>
        <v>-2.1695898905632068E-2</v>
      </c>
    </row>
    <row r="1393" spans="1:9" x14ac:dyDescent="0.3">
      <c r="A1393" s="101">
        <v>44468</v>
      </c>
      <c r="B1393" s="3">
        <f>'Raw data'!B1393</f>
        <v>72.5</v>
      </c>
      <c r="C1393" s="3">
        <f t="shared" si="84"/>
        <v>-1.7615176151761478E-2</v>
      </c>
      <c r="D1393" s="3">
        <f>'Raw data'!C1393</f>
        <v>141.69999999999999</v>
      </c>
      <c r="E1393" s="3">
        <f t="shared" si="85"/>
        <v>-1.5972222222222301E-2</v>
      </c>
      <c r="F1393" s="3">
        <f>'Raw data'!D1393</f>
        <v>34.44</v>
      </c>
      <c r="G1393" s="3">
        <f t="shared" si="86"/>
        <v>-2.9312288613303247E-2</v>
      </c>
      <c r="H1393" s="62">
        <f>'Raw data'!E1393</f>
        <v>2255.54913251875</v>
      </c>
      <c r="I1393" s="67">
        <f t="shared" si="87"/>
        <v>6.7643239185740647E-4</v>
      </c>
    </row>
    <row r="1394" spans="1:9" x14ac:dyDescent="0.3">
      <c r="A1394" s="101">
        <v>44469</v>
      </c>
      <c r="B1394" s="3">
        <f>'Raw data'!B1394</f>
        <v>72.8</v>
      </c>
      <c r="C1394" s="3">
        <f t="shared" si="84"/>
        <v>4.1379310344827197E-3</v>
      </c>
      <c r="D1394" s="3">
        <f>'Raw data'!C1394</f>
        <v>132.44999999999999</v>
      </c>
      <c r="E1394" s="3">
        <f t="shared" si="85"/>
        <v>-6.5278757939308402E-2</v>
      </c>
      <c r="F1394" s="3">
        <f>'Raw data'!D1394</f>
        <v>34.24</v>
      </c>
      <c r="G1394" s="3">
        <f t="shared" si="86"/>
        <v>-5.8072009291520255E-3</v>
      </c>
      <c r="H1394" s="62">
        <f>'Raw data'!E1394</f>
        <v>2259.1754383583502</v>
      </c>
      <c r="I1394" s="67">
        <f t="shared" si="87"/>
        <v>1.6077263790528929E-3</v>
      </c>
    </row>
    <row r="1395" spans="1:9" x14ac:dyDescent="0.3">
      <c r="A1395" s="101">
        <v>44470</v>
      </c>
      <c r="B1395" s="3">
        <f>'Raw data'!B1395</f>
        <v>70.7</v>
      </c>
      <c r="C1395" s="3">
        <f t="shared" si="84"/>
        <v>-2.8846153846153768E-2</v>
      </c>
      <c r="D1395" s="3">
        <f>'Raw data'!C1395</f>
        <v>138.94999999999999</v>
      </c>
      <c r="E1395" s="3">
        <f t="shared" si="85"/>
        <v>4.9075122687806727E-2</v>
      </c>
      <c r="F1395" s="3">
        <f>'Raw data'!D1395</f>
        <v>34.86</v>
      </c>
      <c r="G1395" s="3">
        <f t="shared" si="86"/>
        <v>1.8107476635513944E-2</v>
      </c>
      <c r="H1395" s="62">
        <f>'Raw data'!E1395</f>
        <v>2254.1790730387502</v>
      </c>
      <c r="I1395" s="67">
        <f t="shared" si="87"/>
        <v>-2.2115880133818638E-3</v>
      </c>
    </row>
    <row r="1396" spans="1:9" x14ac:dyDescent="0.3">
      <c r="A1396" s="101">
        <v>44473</v>
      </c>
      <c r="B1396" s="3">
        <f>'Raw data'!B1396</f>
        <v>65.599999999999994</v>
      </c>
      <c r="C1396" s="3">
        <f t="shared" si="84"/>
        <v>-7.2135785007072253E-2</v>
      </c>
      <c r="D1396" s="3">
        <f>'Raw data'!C1396</f>
        <v>127.5</v>
      </c>
      <c r="E1396" s="3">
        <f t="shared" si="85"/>
        <v>-8.2403742353364451E-2</v>
      </c>
      <c r="F1396" s="3">
        <f>'Raw data'!D1396</f>
        <v>33.520000000000003</v>
      </c>
      <c r="G1396" s="3">
        <f t="shared" si="86"/>
        <v>-3.8439472174411828E-2</v>
      </c>
      <c r="H1396" s="62">
        <f>'Raw data'!E1396</f>
        <v>2233.2976289046101</v>
      </c>
      <c r="I1396" s="67">
        <f t="shared" si="87"/>
        <v>-9.2634362477648433E-3</v>
      </c>
    </row>
    <row r="1397" spans="1:9" x14ac:dyDescent="0.3">
      <c r="A1397" s="101">
        <v>44474</v>
      </c>
      <c r="B1397" s="3">
        <f>'Raw data'!B1397</f>
        <v>65.400000000000006</v>
      </c>
      <c r="C1397" s="3">
        <f t="shared" si="84"/>
        <v>-3.0487804878047051E-3</v>
      </c>
      <c r="D1397" s="3">
        <f>'Raw data'!C1397</f>
        <v>123.2</v>
      </c>
      <c r="E1397" s="3">
        <f t="shared" si="85"/>
        <v>-3.3725490196078407E-2</v>
      </c>
      <c r="F1397" s="3">
        <f>'Raw data'!D1397</f>
        <v>33.340000000000003</v>
      </c>
      <c r="G1397" s="3">
        <f t="shared" si="86"/>
        <v>-5.3699284009546449E-3</v>
      </c>
      <c r="H1397" s="62">
        <f>'Raw data'!E1397</f>
        <v>2254.83509991044</v>
      </c>
      <c r="I1397" s="67">
        <f t="shared" si="87"/>
        <v>9.6437979099067393E-3</v>
      </c>
    </row>
    <row r="1398" spans="1:9" x14ac:dyDescent="0.3">
      <c r="A1398" s="101">
        <v>44475</v>
      </c>
      <c r="B1398" s="3">
        <f>'Raw data'!B1398</f>
        <v>63.7</v>
      </c>
      <c r="C1398" s="3">
        <f t="shared" si="84"/>
        <v>-2.599388379204897E-2</v>
      </c>
      <c r="D1398" s="3">
        <f>'Raw data'!C1398</f>
        <v>113.4</v>
      </c>
      <c r="E1398" s="3">
        <f t="shared" si="85"/>
        <v>-7.9545454545454516E-2</v>
      </c>
      <c r="F1398" s="3">
        <f>'Raw data'!D1398</f>
        <v>32.979999999999997</v>
      </c>
      <c r="G1398" s="3">
        <f t="shared" si="86"/>
        <v>-1.0797840431913812E-2</v>
      </c>
      <c r="H1398" s="62">
        <f>'Raw data'!E1398</f>
        <v>2221.0639427466799</v>
      </c>
      <c r="I1398" s="67">
        <f t="shared" si="87"/>
        <v>-1.4977218141185343E-2</v>
      </c>
    </row>
    <row r="1399" spans="1:9" x14ac:dyDescent="0.3">
      <c r="A1399" s="101">
        <v>44476</v>
      </c>
      <c r="B1399" s="3">
        <f>'Raw data'!B1399</f>
        <v>61.2</v>
      </c>
      <c r="C1399" s="3">
        <f t="shared" si="84"/>
        <v>-3.924646781789639E-2</v>
      </c>
      <c r="D1399" s="3">
        <f>'Raw data'!C1399</f>
        <v>111.5</v>
      </c>
      <c r="E1399" s="3">
        <f t="shared" si="85"/>
        <v>-1.6754850088183469E-2</v>
      </c>
      <c r="F1399" s="3">
        <f>'Raw data'!D1399</f>
        <v>32.36</v>
      </c>
      <c r="G1399" s="3">
        <f t="shared" si="86"/>
        <v>-1.8799272286234004E-2</v>
      </c>
      <c r="H1399" s="62">
        <f>'Raw data'!E1399</f>
        <v>2257.7353809007</v>
      </c>
      <c r="I1399" s="67">
        <f t="shared" si="87"/>
        <v>1.6510752999155123E-2</v>
      </c>
    </row>
    <row r="1400" spans="1:9" x14ac:dyDescent="0.3">
      <c r="A1400" s="101">
        <v>44477</v>
      </c>
      <c r="B1400" s="3">
        <f>'Raw data'!B1400</f>
        <v>58.9</v>
      </c>
      <c r="C1400" s="3">
        <f t="shared" si="84"/>
        <v>-3.7581699346405296E-2</v>
      </c>
      <c r="D1400" s="3">
        <f>'Raw data'!C1400</f>
        <v>111</v>
      </c>
      <c r="E1400" s="3">
        <f t="shared" si="85"/>
        <v>-4.4843049327354259E-3</v>
      </c>
      <c r="F1400" s="3">
        <f>'Raw data'!D1400</f>
        <v>31.7</v>
      </c>
      <c r="G1400" s="3">
        <f t="shared" si="86"/>
        <v>-2.0395550061804702E-2</v>
      </c>
      <c r="H1400" s="62">
        <f>'Raw data'!E1400</f>
        <v>2240.2226025354398</v>
      </c>
      <c r="I1400" s="67">
        <f t="shared" si="87"/>
        <v>-7.7567896191065612E-3</v>
      </c>
    </row>
    <row r="1401" spans="1:9" x14ac:dyDescent="0.3">
      <c r="A1401" s="101">
        <v>44480</v>
      </c>
      <c r="B1401" s="3">
        <f>'Raw data'!B1401</f>
        <v>57.7</v>
      </c>
      <c r="C1401" s="3">
        <f t="shared" si="84"/>
        <v>-2.0373514431239317E-2</v>
      </c>
      <c r="D1401" s="3">
        <f>'Raw data'!C1401</f>
        <v>109.55</v>
      </c>
      <c r="E1401" s="3">
        <f t="shared" si="85"/>
        <v>-1.3063063063063089E-2</v>
      </c>
      <c r="F1401" s="3">
        <f>'Raw data'!D1401</f>
        <v>31.42</v>
      </c>
      <c r="G1401" s="3">
        <f t="shared" si="86"/>
        <v>-8.8328075709778412E-3</v>
      </c>
      <c r="H1401" s="62">
        <f>'Raw data'!E1401</f>
        <v>2233.5184993909102</v>
      </c>
      <c r="I1401" s="67">
        <f t="shared" si="87"/>
        <v>-2.9926057959338871E-3</v>
      </c>
    </row>
    <row r="1402" spans="1:9" x14ac:dyDescent="0.3">
      <c r="A1402" s="101">
        <v>44481</v>
      </c>
      <c r="B1402" s="3">
        <f>'Raw data'!B1402</f>
        <v>57.1</v>
      </c>
      <c r="C1402" s="3">
        <f t="shared" si="84"/>
        <v>-1.0398613518197597E-2</v>
      </c>
      <c r="D1402" s="3">
        <f>'Raw data'!C1402</f>
        <v>115.5</v>
      </c>
      <c r="E1402" s="3">
        <f t="shared" si="85"/>
        <v>5.4313099041533572E-2</v>
      </c>
      <c r="F1402" s="3">
        <f>'Raw data'!D1402</f>
        <v>31.48</v>
      </c>
      <c r="G1402" s="3">
        <f t="shared" si="86"/>
        <v>1.9096117122851279E-3</v>
      </c>
      <c r="H1402" s="62">
        <f>'Raw data'!E1402</f>
        <v>2251.0090959389699</v>
      </c>
      <c r="I1402" s="67">
        <f t="shared" si="87"/>
        <v>7.8309611282958002E-3</v>
      </c>
    </row>
    <row r="1403" spans="1:9" x14ac:dyDescent="0.3">
      <c r="A1403" s="101">
        <v>44482</v>
      </c>
      <c r="B1403" s="3">
        <f>'Raw data'!B1403</f>
        <v>58.2</v>
      </c>
      <c r="C1403" s="3">
        <f t="shared" si="84"/>
        <v>1.9264448336252214E-2</v>
      </c>
      <c r="D1403" s="3">
        <f>'Raw data'!C1403</f>
        <v>117.3</v>
      </c>
      <c r="E1403" s="3">
        <f t="shared" si="85"/>
        <v>1.558441558441556E-2</v>
      </c>
      <c r="F1403" s="3">
        <f>'Raw data'!D1403</f>
        <v>31.8</v>
      </c>
      <c r="G1403" s="3">
        <f t="shared" si="86"/>
        <v>1.0165184243964431E-2</v>
      </c>
      <c r="H1403" s="62">
        <f>'Raw data'!E1403</f>
        <v>2276.9530556191999</v>
      </c>
      <c r="I1403" s="67">
        <f t="shared" si="87"/>
        <v>1.1525479717978585E-2</v>
      </c>
    </row>
    <row r="1404" spans="1:9" x14ac:dyDescent="0.3">
      <c r="A1404" s="101">
        <v>44483</v>
      </c>
      <c r="B1404" s="3">
        <f>'Raw data'!B1404</f>
        <v>56.9</v>
      </c>
      <c r="C1404" s="3">
        <f t="shared" si="84"/>
        <v>-2.2336769759450245E-2</v>
      </c>
      <c r="D1404" s="3">
        <f>'Raw data'!C1404</f>
        <v>117.4</v>
      </c>
      <c r="E1404" s="3">
        <f t="shared" si="85"/>
        <v>8.5251491901115544E-4</v>
      </c>
      <c r="F1404" s="3">
        <f>'Raw data'!D1404</f>
        <v>31.66</v>
      </c>
      <c r="G1404" s="3">
        <f t="shared" si="86"/>
        <v>-4.4025157232704584E-3</v>
      </c>
      <c r="H1404" s="62">
        <f>'Raw data'!E1404</f>
        <v>2296.7708603487699</v>
      </c>
      <c r="I1404" s="67">
        <f t="shared" si="87"/>
        <v>8.7036509956419685E-3</v>
      </c>
    </row>
    <row r="1405" spans="1:9" x14ac:dyDescent="0.3">
      <c r="A1405" s="101">
        <v>44484</v>
      </c>
      <c r="B1405" s="3">
        <f>'Raw data'!B1405</f>
        <v>56.2</v>
      </c>
      <c r="C1405" s="3">
        <f t="shared" si="84"/>
        <v>-1.23022847100175E-2</v>
      </c>
      <c r="D1405" s="3">
        <f>'Raw data'!C1405</f>
        <v>117.75</v>
      </c>
      <c r="E1405" s="3">
        <f t="shared" si="85"/>
        <v>2.9812606473594064E-3</v>
      </c>
      <c r="F1405" s="3">
        <f>'Raw data'!D1405</f>
        <v>31.86</v>
      </c>
      <c r="G1405" s="3">
        <f t="shared" si="86"/>
        <v>6.3171193935565159E-3</v>
      </c>
      <c r="H1405" s="62">
        <f>'Raw data'!E1405</f>
        <v>2314.9757127636699</v>
      </c>
      <c r="I1405" s="67">
        <f t="shared" si="87"/>
        <v>7.9262815151423128E-3</v>
      </c>
    </row>
    <row r="1406" spans="1:9" x14ac:dyDescent="0.3">
      <c r="A1406" s="101">
        <v>44487</v>
      </c>
      <c r="B1406" s="3">
        <f>'Raw data'!B1406</f>
        <v>58.8</v>
      </c>
      <c r="C1406" s="3">
        <f t="shared" si="84"/>
        <v>4.6263345195729437E-2</v>
      </c>
      <c r="D1406" s="3">
        <f>'Raw data'!C1406</f>
        <v>122</v>
      </c>
      <c r="E1406" s="3">
        <f t="shared" si="85"/>
        <v>3.6093418259023353E-2</v>
      </c>
      <c r="F1406" s="3">
        <f>'Raw data'!D1406</f>
        <v>32.6</v>
      </c>
      <c r="G1406" s="3">
        <f t="shared" si="86"/>
        <v>2.3226616446955492E-2</v>
      </c>
      <c r="H1406" s="62">
        <f>'Raw data'!E1406</f>
        <v>2311.7002852794299</v>
      </c>
      <c r="I1406" s="67">
        <f t="shared" si="87"/>
        <v>-1.414886327394661E-3</v>
      </c>
    </row>
    <row r="1407" spans="1:9" x14ac:dyDescent="0.3">
      <c r="A1407" s="101">
        <v>44488</v>
      </c>
      <c r="B1407" s="3">
        <f>'Raw data'!B1407</f>
        <v>57.6</v>
      </c>
      <c r="C1407" s="3">
        <f t="shared" si="84"/>
        <v>-2.0408163265306051E-2</v>
      </c>
      <c r="D1407" s="3">
        <f>'Raw data'!C1407</f>
        <v>123.05</v>
      </c>
      <c r="E1407" s="3">
        <f t="shared" si="85"/>
        <v>8.6065573770491566E-3</v>
      </c>
      <c r="F1407" s="3">
        <f>'Raw data'!D1407</f>
        <v>33.08</v>
      </c>
      <c r="G1407" s="3">
        <f t="shared" si="86"/>
        <v>1.4723926380368001E-2</v>
      </c>
      <c r="H1407" s="62">
        <f>'Raw data'!E1407</f>
        <v>2326.65972794254</v>
      </c>
      <c r="I1407" s="67">
        <f t="shared" si="87"/>
        <v>6.4711860609135688E-3</v>
      </c>
    </row>
    <row r="1408" spans="1:9" x14ac:dyDescent="0.3">
      <c r="A1408" s="101">
        <v>44489</v>
      </c>
      <c r="B1408" s="3">
        <f>'Raw data'!B1408</f>
        <v>57.7</v>
      </c>
      <c r="C1408" s="3">
        <f t="shared" si="84"/>
        <v>1.7361111111111357E-3</v>
      </c>
      <c r="D1408" s="3">
        <f>'Raw data'!C1408</f>
        <v>120.15</v>
      </c>
      <c r="E1408" s="3">
        <f t="shared" si="85"/>
        <v>-2.3567655424624068E-2</v>
      </c>
      <c r="F1408" s="3">
        <f>'Raw data'!D1408</f>
        <v>32.94</v>
      </c>
      <c r="G1408" s="3">
        <f t="shared" si="86"/>
        <v>-4.232164449818639E-3</v>
      </c>
      <c r="H1408" s="62">
        <f>'Raw data'!E1408</f>
        <v>2326.2510714098598</v>
      </c>
      <c r="I1408" s="67">
        <f t="shared" si="87"/>
        <v>-1.7564086736549631E-4</v>
      </c>
    </row>
    <row r="1409" spans="1:9" x14ac:dyDescent="0.3">
      <c r="A1409" s="101">
        <v>44490</v>
      </c>
      <c r="B1409" s="3">
        <f>'Raw data'!B1409</f>
        <v>57.9</v>
      </c>
      <c r="C1409" s="3">
        <f t="shared" si="84"/>
        <v>3.466204506065784E-3</v>
      </c>
      <c r="D1409" s="3">
        <f>'Raw data'!C1409</f>
        <v>120.8</v>
      </c>
      <c r="E1409" s="3">
        <f t="shared" si="85"/>
        <v>5.4099042863087095E-3</v>
      </c>
      <c r="F1409" s="3">
        <f>'Raw data'!D1409</f>
        <v>33.200000000000003</v>
      </c>
      <c r="G1409" s="3">
        <f t="shared" si="86"/>
        <v>7.8931390406801801E-3</v>
      </c>
      <c r="H1409" s="62">
        <f>'Raw data'!E1409</f>
        <v>2325.1508775268198</v>
      </c>
      <c r="I1409" s="67">
        <f t="shared" si="87"/>
        <v>-4.7294717950337276E-4</v>
      </c>
    </row>
    <row r="1410" spans="1:9" x14ac:dyDescent="0.3">
      <c r="A1410" s="101">
        <v>44491</v>
      </c>
      <c r="B1410" s="3">
        <f>'Raw data'!B1410</f>
        <v>57.1</v>
      </c>
      <c r="C1410" s="3">
        <f t="shared" si="84"/>
        <v>-1.381692573402413E-2</v>
      </c>
      <c r="D1410" s="3">
        <f>'Raw data'!C1410</f>
        <v>121.65</v>
      </c>
      <c r="E1410" s="3">
        <f t="shared" si="85"/>
        <v>7.0364238410596733E-3</v>
      </c>
      <c r="F1410" s="3">
        <f>'Raw data'!D1410</f>
        <v>32.54</v>
      </c>
      <c r="G1410" s="3">
        <f t="shared" si="86"/>
        <v>-1.9879518072289267E-2</v>
      </c>
      <c r="H1410" s="62">
        <f>'Raw data'!E1410</f>
        <v>2348.8395185350901</v>
      </c>
      <c r="I1410" s="67">
        <f t="shared" si="87"/>
        <v>1.0188001663559565E-2</v>
      </c>
    </row>
    <row r="1411" spans="1:9" x14ac:dyDescent="0.3">
      <c r="A1411" s="101">
        <v>44494</v>
      </c>
      <c r="B1411" s="3">
        <f>'Raw data'!B1411</f>
        <v>57.3</v>
      </c>
      <c r="C1411" s="3">
        <f t="shared" si="84"/>
        <v>3.5026269702275962E-3</v>
      </c>
      <c r="D1411" s="3">
        <f>'Raw data'!C1411</f>
        <v>123.5</v>
      </c>
      <c r="E1411" s="3">
        <f t="shared" si="85"/>
        <v>1.5207562679819106E-2</v>
      </c>
      <c r="F1411" s="3">
        <f>'Raw data'!D1411</f>
        <v>32.56</v>
      </c>
      <c r="G1411" s="3">
        <f t="shared" si="86"/>
        <v>6.1462814996936471E-4</v>
      </c>
      <c r="H1411" s="62">
        <f>'Raw data'!E1411</f>
        <v>2330.1303811612202</v>
      </c>
      <c r="I1411" s="67">
        <f t="shared" si="87"/>
        <v>-7.9652684767234794E-3</v>
      </c>
    </row>
    <row r="1412" spans="1:9" x14ac:dyDescent="0.3">
      <c r="A1412" s="101">
        <v>44495</v>
      </c>
      <c r="B1412" s="3">
        <f>'Raw data'!B1412</f>
        <v>59.1</v>
      </c>
      <c r="C1412" s="3">
        <f t="shared" ref="C1412:C1475" si="88">(B1412-B1411)/B1411</f>
        <v>3.1413612565445101E-2</v>
      </c>
      <c r="D1412" s="3">
        <f>'Raw data'!C1412</f>
        <v>128.30000000000001</v>
      </c>
      <c r="E1412" s="3">
        <f t="shared" ref="E1412:E1475" si="89">(D1412-D1411)/D1411</f>
        <v>3.8866396761133695E-2</v>
      </c>
      <c r="F1412" s="3">
        <f>'Raw data'!D1412</f>
        <v>32.4</v>
      </c>
      <c r="G1412" s="3">
        <f t="shared" ref="G1412:G1457" si="90">(F1412-F1411)/F1411</f>
        <v>-4.9140049140050275E-3</v>
      </c>
      <c r="H1412" s="62">
        <f>'Raw data'!E1412</f>
        <v>2344.1999522651699</v>
      </c>
      <c r="I1412" s="67">
        <f t="shared" ref="I1412:I1458" si="91">(H1412-H1411)/H1411</f>
        <v>6.0381046561601478E-3</v>
      </c>
    </row>
    <row r="1413" spans="1:9" x14ac:dyDescent="0.3">
      <c r="A1413" s="101">
        <v>44496</v>
      </c>
      <c r="B1413" s="3">
        <f>'Raw data'!B1413</f>
        <v>57.5</v>
      </c>
      <c r="C1413" s="3">
        <f t="shared" si="88"/>
        <v>-2.7072758037225066E-2</v>
      </c>
      <c r="D1413" s="3">
        <f>'Raw data'!C1413</f>
        <v>116.7</v>
      </c>
      <c r="E1413" s="3">
        <f t="shared" si="89"/>
        <v>-9.0413094310210509E-2</v>
      </c>
      <c r="F1413" s="3">
        <f>'Raw data'!D1413</f>
        <v>32.28</v>
      </c>
      <c r="G1413" s="3">
        <f t="shared" si="90"/>
        <v>-3.7037037037036249E-3</v>
      </c>
      <c r="H1413" s="62">
        <f>'Raw data'!E1413</f>
        <v>2323.1682997749299</v>
      </c>
      <c r="I1413" s="67">
        <f t="shared" si="91"/>
        <v>-8.9717826629581825E-3</v>
      </c>
    </row>
    <row r="1414" spans="1:9" x14ac:dyDescent="0.3">
      <c r="A1414" s="101">
        <v>44497</v>
      </c>
      <c r="B1414" s="3">
        <f>'Raw data'!B1414</f>
        <v>59.9</v>
      </c>
      <c r="C1414" s="3">
        <f t="shared" si="88"/>
        <v>4.1739130434782584E-2</v>
      </c>
      <c r="D1414" s="3">
        <f>'Raw data'!C1414</f>
        <v>120.6</v>
      </c>
      <c r="E1414" s="3">
        <f t="shared" si="89"/>
        <v>3.3419023136246714E-2</v>
      </c>
      <c r="F1414" s="3">
        <f>'Raw data'!D1414</f>
        <v>32.36</v>
      </c>
      <c r="G1414" s="3">
        <f t="shared" si="90"/>
        <v>2.4783147459726857E-3</v>
      </c>
      <c r="H1414" s="62">
        <f>'Raw data'!E1414</f>
        <v>2313.2365885945701</v>
      </c>
      <c r="I1414" s="67">
        <f t="shared" si="91"/>
        <v>-4.2750717549486141E-3</v>
      </c>
    </row>
    <row r="1415" spans="1:9" x14ac:dyDescent="0.3">
      <c r="A1415" s="101">
        <v>44498</v>
      </c>
      <c r="B1415" s="3">
        <f>'Raw data'!B1415</f>
        <v>59.8</v>
      </c>
      <c r="C1415" s="3">
        <f t="shared" si="88"/>
        <v>-1.6694490818030287E-3</v>
      </c>
      <c r="D1415" s="3">
        <f>'Raw data'!C1415</f>
        <v>120</v>
      </c>
      <c r="E1415" s="3">
        <f t="shared" si="89"/>
        <v>-4.9751243781094058E-3</v>
      </c>
      <c r="F1415" s="3">
        <f>'Raw data'!D1415</f>
        <v>32.42</v>
      </c>
      <c r="G1415" s="3">
        <f t="shared" si="90"/>
        <v>1.8541409147095882E-3</v>
      </c>
      <c r="H1415" s="62">
        <f>'Raw data'!E1415</f>
        <v>2290.85375525266</v>
      </c>
      <c r="I1415" s="67">
        <f t="shared" si="91"/>
        <v>-9.6759810268732659E-3</v>
      </c>
    </row>
    <row r="1416" spans="1:9" x14ac:dyDescent="0.3">
      <c r="A1416" s="101">
        <v>44501</v>
      </c>
      <c r="B1416" s="3">
        <f>'Raw data'!B1416</f>
        <v>59.8</v>
      </c>
      <c r="C1416" s="3">
        <f t="shared" si="88"/>
        <v>0</v>
      </c>
      <c r="D1416" s="3">
        <f>'Raw data'!C1416</f>
        <v>118.15</v>
      </c>
      <c r="E1416" s="3">
        <f t="shared" si="89"/>
        <v>-1.5416666666666618E-2</v>
      </c>
      <c r="F1416" s="3">
        <f>'Raw data'!D1416</f>
        <v>31.98</v>
      </c>
      <c r="G1416" s="3">
        <f t="shared" si="90"/>
        <v>-1.3571869216533044E-2</v>
      </c>
      <c r="H1416" s="62">
        <f>'Raw data'!E1416</f>
        <v>2302.2583565263799</v>
      </c>
      <c r="I1416" s="67">
        <f t="shared" si="91"/>
        <v>4.9783192172658218E-3</v>
      </c>
    </row>
    <row r="1417" spans="1:9" x14ac:dyDescent="0.3">
      <c r="A1417" s="101">
        <v>44502</v>
      </c>
      <c r="B1417" s="3">
        <f>'Raw data'!B1417</f>
        <v>57.4</v>
      </c>
      <c r="C1417" s="3">
        <f t="shared" si="88"/>
        <v>-4.0133779264214027E-2</v>
      </c>
      <c r="D1417" s="3">
        <f>'Raw data'!C1417</f>
        <v>113.3</v>
      </c>
      <c r="E1417" s="3">
        <f t="shared" si="89"/>
        <v>-4.1049513330512134E-2</v>
      </c>
      <c r="F1417" s="3">
        <f>'Raw data'!D1417</f>
        <v>31.24</v>
      </c>
      <c r="G1417" s="3">
        <f t="shared" si="90"/>
        <v>-2.3139462163852469E-2</v>
      </c>
      <c r="H1417" s="62">
        <f>'Raw data'!E1417</f>
        <v>2302.6672883053402</v>
      </c>
      <c r="I1417" s="67">
        <f t="shared" si="91"/>
        <v>1.7762201961439041E-4</v>
      </c>
    </row>
    <row r="1418" spans="1:9" x14ac:dyDescent="0.3">
      <c r="A1418" s="101">
        <v>44503</v>
      </c>
      <c r="B1418" s="3">
        <f>'Raw data'!B1418</f>
        <v>57.1</v>
      </c>
      <c r="C1418" s="3">
        <f t="shared" si="88"/>
        <v>-5.2264808362368848E-3</v>
      </c>
      <c r="D1418" s="3">
        <f>'Raw data'!C1418</f>
        <v>113.35</v>
      </c>
      <c r="E1418" s="3">
        <f t="shared" si="89"/>
        <v>4.4130626654895991E-4</v>
      </c>
      <c r="F1418" s="3">
        <f>'Raw data'!D1418</f>
        <v>31.22</v>
      </c>
      <c r="G1418" s="3">
        <f t="shared" si="90"/>
        <v>-6.4020486555696466E-4</v>
      </c>
      <c r="H1418" s="62">
        <f>'Raw data'!E1418</f>
        <v>2317.6695864603798</v>
      </c>
      <c r="I1418" s="67">
        <f t="shared" si="91"/>
        <v>6.5151827323176349E-3</v>
      </c>
    </row>
    <row r="1419" spans="1:9" x14ac:dyDescent="0.3">
      <c r="A1419" s="101">
        <v>44504</v>
      </c>
      <c r="B1419" s="3">
        <f>'Raw data'!B1419</f>
        <v>56.7</v>
      </c>
      <c r="C1419" s="3">
        <f t="shared" si="88"/>
        <v>-7.0052539404553164E-3</v>
      </c>
      <c r="D1419" s="3">
        <f>'Raw data'!C1419</f>
        <v>114.2</v>
      </c>
      <c r="E1419" s="3">
        <f t="shared" si="89"/>
        <v>7.4988972209969881E-3</v>
      </c>
      <c r="F1419" s="3">
        <f>'Raw data'!D1419</f>
        <v>31.28</v>
      </c>
      <c r="G1419" s="3">
        <f t="shared" si="90"/>
        <v>1.9218449711723984E-3</v>
      </c>
      <c r="H1419" s="62">
        <f>'Raw data'!E1419</f>
        <v>2330.06592578961</v>
      </c>
      <c r="I1419" s="67">
        <f t="shared" si="91"/>
        <v>5.3486223410137814E-3</v>
      </c>
    </row>
    <row r="1420" spans="1:9" x14ac:dyDescent="0.3">
      <c r="A1420" s="101">
        <v>44505</v>
      </c>
      <c r="B1420" s="3">
        <f>'Raw data'!B1420</f>
        <v>57.1</v>
      </c>
      <c r="C1420" s="3">
        <f t="shared" si="88"/>
        <v>7.0546737213403625E-3</v>
      </c>
      <c r="D1420" s="3">
        <f>'Raw data'!C1420</f>
        <v>114.75</v>
      </c>
      <c r="E1420" s="3">
        <f t="shared" si="89"/>
        <v>4.8161120840630222E-3</v>
      </c>
      <c r="F1420" s="3">
        <f>'Raw data'!D1420</f>
        <v>32.14</v>
      </c>
      <c r="G1420" s="3">
        <f t="shared" si="90"/>
        <v>2.7493606138107397E-2</v>
      </c>
      <c r="H1420" s="62">
        <f>'Raw data'!E1420</f>
        <v>2324.8983019792199</v>
      </c>
      <c r="I1420" s="67">
        <f t="shared" si="91"/>
        <v>-2.2178015450952833E-3</v>
      </c>
    </row>
    <row r="1421" spans="1:9" x14ac:dyDescent="0.3">
      <c r="A1421" s="101">
        <v>44508</v>
      </c>
      <c r="B1421" s="3">
        <f>'Raw data'!B1421</f>
        <v>55.7</v>
      </c>
      <c r="C1421" s="3">
        <f t="shared" si="88"/>
        <v>-2.4518388791593671E-2</v>
      </c>
      <c r="D1421" s="3">
        <f>'Raw data'!C1421</f>
        <v>112.05</v>
      </c>
      <c r="E1421" s="3">
        <f t="shared" si="89"/>
        <v>-2.3529411764705906E-2</v>
      </c>
      <c r="F1421" s="3">
        <f>'Raw data'!D1421</f>
        <v>32.479999999999997</v>
      </c>
      <c r="G1421" s="3">
        <f t="shared" si="90"/>
        <v>1.0578718108276175E-2</v>
      </c>
      <c r="H1421" s="62">
        <f>'Raw data'!E1421</f>
        <v>2331.84506110846</v>
      </c>
      <c r="I1421" s="67">
        <f t="shared" si="91"/>
        <v>2.9879840865839843E-3</v>
      </c>
    </row>
    <row r="1422" spans="1:9" x14ac:dyDescent="0.3">
      <c r="A1422" s="101">
        <v>44509</v>
      </c>
      <c r="B1422" s="3">
        <f>'Raw data'!B1422</f>
        <v>57.4</v>
      </c>
      <c r="C1422" s="3">
        <f t="shared" si="88"/>
        <v>3.0520646319569043E-2</v>
      </c>
      <c r="D1422" s="3">
        <f>'Raw data'!C1422</f>
        <v>114.3</v>
      </c>
      <c r="E1422" s="3">
        <f t="shared" si="89"/>
        <v>2.0080321285140562E-2</v>
      </c>
      <c r="F1422" s="3">
        <f>'Raw data'!D1422</f>
        <v>33.36</v>
      </c>
      <c r="G1422" s="3">
        <f t="shared" si="90"/>
        <v>2.7093596059113382E-2</v>
      </c>
      <c r="H1422" s="62">
        <f>'Raw data'!E1422</f>
        <v>2327.1184528970398</v>
      </c>
      <c r="I1422" s="67">
        <f t="shared" si="91"/>
        <v>-2.0269821053948336E-3</v>
      </c>
    </row>
    <row r="1423" spans="1:9" x14ac:dyDescent="0.3">
      <c r="A1423" s="101">
        <v>44510</v>
      </c>
      <c r="B1423" s="3">
        <f>'Raw data'!B1423</f>
        <v>56.6</v>
      </c>
      <c r="C1423" s="3">
        <f t="shared" si="88"/>
        <v>-1.3937282229965108E-2</v>
      </c>
      <c r="D1423" s="3">
        <f>'Raw data'!C1423</f>
        <v>111.9</v>
      </c>
      <c r="E1423" s="3">
        <f t="shared" si="89"/>
        <v>-2.0997375328083916E-2</v>
      </c>
      <c r="F1423" s="3">
        <f>'Raw data'!D1423</f>
        <v>33.06</v>
      </c>
      <c r="G1423" s="3">
        <f t="shared" si="90"/>
        <v>-8.9928057553955981E-3</v>
      </c>
      <c r="H1423" s="62">
        <f>'Raw data'!E1423</f>
        <v>2331.4240347414302</v>
      </c>
      <c r="I1423" s="67">
        <f t="shared" si="91"/>
        <v>1.8501773465937584E-3</v>
      </c>
    </row>
    <row r="1424" spans="1:9" x14ac:dyDescent="0.3">
      <c r="A1424" s="101">
        <v>44511</v>
      </c>
      <c r="B1424" s="3">
        <f>'Raw data'!B1424</f>
        <v>56.2</v>
      </c>
      <c r="C1424" s="3">
        <f t="shared" si="88"/>
        <v>-7.0671378091872539E-3</v>
      </c>
      <c r="D1424" s="3">
        <f>'Raw data'!C1424</f>
        <v>112.05</v>
      </c>
      <c r="E1424" s="3">
        <f t="shared" si="89"/>
        <v>1.3404825737264653E-3</v>
      </c>
      <c r="F1424" s="3">
        <f>'Raw data'!D1424</f>
        <v>32.54</v>
      </c>
      <c r="G1424" s="3">
        <f t="shared" si="90"/>
        <v>-1.5728977616455024E-2</v>
      </c>
      <c r="H1424" s="62">
        <f>'Raw data'!E1424</f>
        <v>2346.4616795530601</v>
      </c>
      <c r="I1424" s="67">
        <f t="shared" si="91"/>
        <v>6.4499827519783033E-3</v>
      </c>
    </row>
    <row r="1425" spans="1:9" x14ac:dyDescent="0.3">
      <c r="A1425" s="101">
        <v>44512</v>
      </c>
      <c r="B1425" s="3">
        <f>'Raw data'!B1425</f>
        <v>56.4</v>
      </c>
      <c r="C1425" s="3">
        <f t="shared" si="88"/>
        <v>3.5587188612098883E-3</v>
      </c>
      <c r="D1425" s="3">
        <f>'Raw data'!C1425</f>
        <v>110.9</v>
      </c>
      <c r="E1425" s="3">
        <f t="shared" si="89"/>
        <v>-1.0263275323516211E-2</v>
      </c>
      <c r="F1425" s="3">
        <f>'Raw data'!D1425</f>
        <v>32.24</v>
      </c>
      <c r="G1425" s="3">
        <f t="shared" si="90"/>
        <v>-9.2194222495389413E-3</v>
      </c>
      <c r="H1425" s="62">
        <f>'Raw data'!E1425</f>
        <v>2365.44992464099</v>
      </c>
      <c r="I1425" s="67">
        <f t="shared" si="91"/>
        <v>8.0922885949480834E-3</v>
      </c>
    </row>
    <row r="1426" spans="1:9" x14ac:dyDescent="0.3">
      <c r="A1426" s="101">
        <v>44515</v>
      </c>
      <c r="B1426" s="3">
        <f>'Raw data'!B1426</f>
        <v>56.7</v>
      </c>
      <c r="C1426" s="3">
        <f t="shared" si="88"/>
        <v>5.3191489361702881E-3</v>
      </c>
      <c r="D1426" s="3">
        <f>'Raw data'!C1426</f>
        <v>111.2</v>
      </c>
      <c r="E1426" s="3">
        <f t="shared" si="89"/>
        <v>2.7051397655545278E-3</v>
      </c>
      <c r="F1426" s="3">
        <f>'Raw data'!D1426</f>
        <v>34</v>
      </c>
      <c r="G1426" s="3">
        <f t="shared" si="90"/>
        <v>5.459057071960291E-2</v>
      </c>
      <c r="H1426" s="62">
        <f>'Raw data'!E1426</f>
        <v>2374.4742265641598</v>
      </c>
      <c r="I1426" s="67">
        <f t="shared" si="91"/>
        <v>3.8150466975281358E-3</v>
      </c>
    </row>
    <row r="1427" spans="1:9" x14ac:dyDescent="0.3">
      <c r="A1427" s="101">
        <v>44516</v>
      </c>
      <c r="B1427" s="3">
        <f>'Raw data'!B1427</f>
        <v>57.55</v>
      </c>
      <c r="C1427" s="3">
        <f t="shared" si="88"/>
        <v>1.4991181657848223E-2</v>
      </c>
      <c r="D1427" s="3">
        <f>'Raw data'!C1427</f>
        <v>109.75</v>
      </c>
      <c r="E1427" s="3">
        <f t="shared" si="89"/>
        <v>-1.3039568345323766E-2</v>
      </c>
      <c r="F1427" s="3">
        <f>'Raw data'!D1427</f>
        <v>34.020000000000003</v>
      </c>
      <c r="G1427" s="3">
        <f t="shared" si="90"/>
        <v>5.8823529411773906E-4</v>
      </c>
      <c r="H1427" s="62">
        <f>'Raw data'!E1427</f>
        <v>2385.62634386432</v>
      </c>
      <c r="I1427" s="67">
        <f t="shared" si="91"/>
        <v>4.6966680772514311E-3</v>
      </c>
    </row>
    <row r="1428" spans="1:9" x14ac:dyDescent="0.3">
      <c r="A1428" s="101">
        <v>44517</v>
      </c>
      <c r="B1428" s="3">
        <f>'Raw data'!B1428</f>
        <v>56.5</v>
      </c>
      <c r="C1428" s="3">
        <f t="shared" si="88"/>
        <v>-1.8245004344048604E-2</v>
      </c>
      <c r="D1428" s="3">
        <f>'Raw data'!C1428</f>
        <v>108.5</v>
      </c>
      <c r="E1428" s="3">
        <f t="shared" si="89"/>
        <v>-1.1389521640091117E-2</v>
      </c>
      <c r="F1428" s="3">
        <f>'Raw data'!D1428</f>
        <v>34</v>
      </c>
      <c r="G1428" s="3">
        <f t="shared" si="90"/>
        <v>-5.878894767784575E-4</v>
      </c>
      <c r="H1428" s="62">
        <f>'Raw data'!E1428</f>
        <v>2384.09928975607</v>
      </c>
      <c r="I1428" s="67">
        <f t="shared" si="91"/>
        <v>-6.4010615584351657E-4</v>
      </c>
    </row>
    <row r="1429" spans="1:9" x14ac:dyDescent="0.3">
      <c r="A1429" s="101">
        <v>44518</v>
      </c>
      <c r="B1429" s="3">
        <f>'Raw data'!B1429</f>
        <v>56.1</v>
      </c>
      <c r="C1429" s="3">
        <f t="shared" si="88"/>
        <v>-7.0796460176990898E-3</v>
      </c>
      <c r="D1429" s="3">
        <f>'Raw data'!C1429</f>
        <v>109.05</v>
      </c>
      <c r="E1429" s="3">
        <f t="shared" si="89"/>
        <v>5.0691244239631072E-3</v>
      </c>
      <c r="F1429" s="3">
        <f>'Raw data'!D1429</f>
        <v>34.700000000000003</v>
      </c>
      <c r="G1429" s="3">
        <f t="shared" si="90"/>
        <v>2.058823529411773E-2</v>
      </c>
      <c r="H1429" s="62">
        <f>'Raw data'!E1429</f>
        <v>2373.0359863004901</v>
      </c>
      <c r="I1429" s="67">
        <f t="shared" si="91"/>
        <v>-4.6404541552092175E-3</v>
      </c>
    </row>
    <row r="1430" spans="1:9" x14ac:dyDescent="0.3">
      <c r="A1430" s="101">
        <v>44519</v>
      </c>
      <c r="B1430" s="3">
        <f>'Raw data'!B1430</f>
        <v>56</v>
      </c>
      <c r="C1430" s="3">
        <f t="shared" si="88"/>
        <v>-1.7825311942959254E-3</v>
      </c>
      <c r="D1430" s="3">
        <f>'Raw data'!C1430</f>
        <v>109</v>
      </c>
      <c r="E1430" s="3">
        <f t="shared" si="89"/>
        <v>-4.5850527281061129E-4</v>
      </c>
      <c r="F1430" s="3">
        <f>'Raw data'!D1430</f>
        <v>34.619999999999997</v>
      </c>
      <c r="G1430" s="3">
        <f t="shared" si="90"/>
        <v>-2.3054755043229219E-3</v>
      </c>
      <c r="H1430" s="62">
        <f>'Raw data'!E1430</f>
        <v>2373.92269926074</v>
      </c>
      <c r="I1430" s="67">
        <f t="shared" si="91"/>
        <v>3.736618261876076E-4</v>
      </c>
    </row>
    <row r="1431" spans="1:9" x14ac:dyDescent="0.3">
      <c r="A1431" s="101">
        <v>44522</v>
      </c>
      <c r="B1431" s="3">
        <f>'Raw data'!B1431</f>
        <v>54.85</v>
      </c>
      <c r="C1431" s="3">
        <f t="shared" si="88"/>
        <v>-2.0535714285714261E-2</v>
      </c>
      <c r="D1431" s="3">
        <f>'Raw data'!C1431</f>
        <v>106.7</v>
      </c>
      <c r="E1431" s="3">
        <f t="shared" si="89"/>
        <v>-2.1100917431192634E-2</v>
      </c>
      <c r="F1431" s="3">
        <f>'Raw data'!D1431</f>
        <v>34.020000000000003</v>
      </c>
      <c r="G1431" s="3">
        <f t="shared" si="90"/>
        <v>-1.7331022530329126E-2</v>
      </c>
      <c r="H1431" s="62">
        <f>'Raw data'!E1431</f>
        <v>2368.5679398956199</v>
      </c>
      <c r="I1431" s="67">
        <f t="shared" si="91"/>
        <v>-2.2556586896395722E-3</v>
      </c>
    </row>
    <row r="1432" spans="1:9" x14ac:dyDescent="0.3">
      <c r="A1432" s="101">
        <v>44523</v>
      </c>
      <c r="B1432" s="3">
        <f>'Raw data'!B1432</f>
        <v>52</v>
      </c>
      <c r="C1432" s="3">
        <f t="shared" si="88"/>
        <v>-5.1959890610756634E-2</v>
      </c>
      <c r="D1432" s="3">
        <f>'Raw data'!C1432</f>
        <v>106</v>
      </c>
      <c r="E1432" s="3">
        <f t="shared" si="89"/>
        <v>-6.5604498594189582E-3</v>
      </c>
      <c r="F1432" s="3">
        <f>'Raw data'!D1432</f>
        <v>32.520000000000003</v>
      </c>
      <c r="G1432" s="3">
        <f t="shared" si="90"/>
        <v>-4.4091710758377423E-2</v>
      </c>
      <c r="H1432" s="62">
        <f>'Raw data'!E1432</f>
        <v>2334.31470691802</v>
      </c>
      <c r="I1432" s="67">
        <f t="shared" si="91"/>
        <v>-1.4461579252444607E-2</v>
      </c>
    </row>
    <row r="1433" spans="1:9" x14ac:dyDescent="0.3">
      <c r="A1433" s="101">
        <v>44524</v>
      </c>
      <c r="B1433" s="3">
        <f>'Raw data'!B1433</f>
        <v>52.3</v>
      </c>
      <c r="C1433" s="3">
        <f t="shared" si="88"/>
        <v>5.7692307692307149E-3</v>
      </c>
      <c r="D1433" s="3">
        <f>'Raw data'!C1433</f>
        <v>104.85</v>
      </c>
      <c r="E1433" s="3">
        <f t="shared" si="89"/>
        <v>-1.0849056603773638E-2</v>
      </c>
      <c r="F1433" s="3">
        <f>'Raw data'!D1433</f>
        <v>33.36</v>
      </c>
      <c r="G1433" s="3">
        <f t="shared" si="90"/>
        <v>2.5830258302582908E-2</v>
      </c>
      <c r="H1433" s="62">
        <f>'Raw data'!E1433</f>
        <v>2336.5044217802501</v>
      </c>
      <c r="I1433" s="67">
        <f t="shared" si="91"/>
        <v>9.3805469148641122E-4</v>
      </c>
    </row>
    <row r="1434" spans="1:9" x14ac:dyDescent="0.3">
      <c r="A1434" s="101">
        <v>44525</v>
      </c>
      <c r="B1434" s="3">
        <f>'Raw data'!B1434</f>
        <v>52.55</v>
      </c>
      <c r="C1434" s="3">
        <f t="shared" si="88"/>
        <v>4.7801147227533461E-3</v>
      </c>
      <c r="D1434" s="3">
        <f>'Raw data'!C1434</f>
        <v>103.85</v>
      </c>
      <c r="E1434" s="3">
        <f t="shared" si="89"/>
        <v>-9.5374344301382939E-3</v>
      </c>
      <c r="F1434" s="3">
        <f>'Raw data'!D1434</f>
        <v>32.44</v>
      </c>
      <c r="G1434" s="3">
        <f t="shared" si="90"/>
        <v>-2.7577937649880147E-2</v>
      </c>
      <c r="H1434" s="62">
        <f>'Raw data'!E1434</f>
        <v>2335.5897284584798</v>
      </c>
      <c r="I1434" s="67">
        <f t="shared" si="91"/>
        <v>-3.9147938828781225E-4</v>
      </c>
    </row>
    <row r="1435" spans="1:9" x14ac:dyDescent="0.3">
      <c r="A1435" s="101">
        <v>44526</v>
      </c>
      <c r="B1435" s="3">
        <f>'Raw data'!B1435</f>
        <v>51.6</v>
      </c>
      <c r="C1435" s="3">
        <f t="shared" si="88"/>
        <v>-1.8078020932445212E-2</v>
      </c>
      <c r="D1435" s="3">
        <f>'Raw data'!C1435</f>
        <v>103.15</v>
      </c>
      <c r="E1435" s="3">
        <f t="shared" si="89"/>
        <v>-6.740491092922375E-3</v>
      </c>
      <c r="F1435" s="3">
        <f>'Raw data'!D1435</f>
        <v>31.3</v>
      </c>
      <c r="G1435" s="3">
        <f t="shared" si="90"/>
        <v>-3.5141800246609033E-2</v>
      </c>
      <c r="H1435" s="62">
        <f>'Raw data'!E1435</f>
        <v>2242.1792791842099</v>
      </c>
      <c r="I1435" s="67">
        <f t="shared" si="91"/>
        <v>-3.9994374070107794E-2</v>
      </c>
    </row>
    <row r="1436" spans="1:9" x14ac:dyDescent="0.3">
      <c r="A1436" s="101">
        <v>44529</v>
      </c>
      <c r="B1436" s="3">
        <f>'Raw data'!B1436</f>
        <v>51.35</v>
      </c>
      <c r="C1436" s="3">
        <f t="shared" si="88"/>
        <v>-4.8449612403100775E-3</v>
      </c>
      <c r="D1436" s="3">
        <f>'Raw data'!C1436</f>
        <v>104.7</v>
      </c>
      <c r="E1436" s="3">
        <f t="shared" si="89"/>
        <v>1.5026660203586981E-2</v>
      </c>
      <c r="F1436" s="3">
        <f>'Raw data'!D1436</f>
        <v>31.12</v>
      </c>
      <c r="G1436" s="3">
        <f t="shared" si="90"/>
        <v>-5.7507987220447188E-3</v>
      </c>
      <c r="H1436" s="62">
        <f>'Raw data'!E1436</f>
        <v>2272.2747581099102</v>
      </c>
      <c r="I1436" s="67">
        <f t="shared" si="91"/>
        <v>1.3422423088598938E-2</v>
      </c>
    </row>
    <row r="1437" spans="1:9" x14ac:dyDescent="0.3">
      <c r="A1437" s="101">
        <v>44530</v>
      </c>
      <c r="B1437" s="3">
        <f>'Raw data'!B1437</f>
        <v>50.15</v>
      </c>
      <c r="C1437" s="3">
        <f t="shared" si="88"/>
        <v>-2.336903602726393E-2</v>
      </c>
      <c r="D1437" s="3">
        <f>'Raw data'!C1437</f>
        <v>101.05</v>
      </c>
      <c r="E1437" s="3">
        <f t="shared" si="89"/>
        <v>-3.486150907354351E-2</v>
      </c>
      <c r="F1437" s="3">
        <f>'Raw data'!D1437</f>
        <v>30.56</v>
      </c>
      <c r="G1437" s="3">
        <f t="shared" si="90"/>
        <v>-1.7994858611825267E-2</v>
      </c>
      <c r="H1437" s="62">
        <f>'Raw data'!E1437</f>
        <v>2241.6621073975698</v>
      </c>
      <c r="I1437" s="67">
        <f t="shared" si="91"/>
        <v>-1.3472248724799523E-2</v>
      </c>
    </row>
    <row r="1438" spans="1:9" x14ac:dyDescent="0.3">
      <c r="A1438" s="101">
        <v>44531</v>
      </c>
      <c r="B1438" s="3">
        <f>'Raw data'!B1438</f>
        <v>51.4</v>
      </c>
      <c r="C1438" s="3">
        <f t="shared" si="88"/>
        <v>2.4925224327018942E-2</v>
      </c>
      <c r="D1438" s="3">
        <f>'Raw data'!C1438</f>
        <v>103.65</v>
      </c>
      <c r="E1438" s="3">
        <f t="shared" si="89"/>
        <v>2.5729836714497859E-2</v>
      </c>
      <c r="F1438" s="3">
        <f>'Raw data'!D1438</f>
        <v>31.3</v>
      </c>
      <c r="G1438" s="3">
        <f t="shared" si="90"/>
        <v>2.4214659685863942E-2</v>
      </c>
      <c r="H1438" s="62">
        <f>'Raw data'!E1438</f>
        <v>2290.7241342718999</v>
      </c>
      <c r="I1438" s="67">
        <f t="shared" si="91"/>
        <v>2.1886450554891173E-2</v>
      </c>
    </row>
    <row r="1439" spans="1:9" x14ac:dyDescent="0.3">
      <c r="A1439" s="101">
        <v>44532</v>
      </c>
      <c r="B1439" s="3">
        <f>'Raw data'!B1439</f>
        <v>49.38</v>
      </c>
      <c r="C1439" s="3">
        <f t="shared" si="88"/>
        <v>-3.9299610894941557E-2</v>
      </c>
      <c r="D1439" s="3">
        <f>'Raw data'!C1439</f>
        <v>100.45</v>
      </c>
      <c r="E1439" s="3">
        <f t="shared" si="89"/>
        <v>-3.0873130728412954E-2</v>
      </c>
      <c r="F1439" s="3">
        <f>'Raw data'!D1439</f>
        <v>30.8</v>
      </c>
      <c r="G1439" s="3">
        <f t="shared" si="90"/>
        <v>-1.5974440894568689E-2</v>
      </c>
      <c r="H1439" s="62">
        <f>'Raw data'!E1439</f>
        <v>2263.2009227006902</v>
      </c>
      <c r="I1439" s="67">
        <f t="shared" si="91"/>
        <v>-1.2015070326204014E-2</v>
      </c>
    </row>
    <row r="1440" spans="1:9" x14ac:dyDescent="0.3">
      <c r="A1440" s="101">
        <v>44533</v>
      </c>
      <c r="B1440" s="3">
        <f>'Raw data'!B1440</f>
        <v>48</v>
      </c>
      <c r="C1440" s="3">
        <f t="shared" si="88"/>
        <v>-2.7946537059538326E-2</v>
      </c>
      <c r="D1440" s="3">
        <f>'Raw data'!C1440</f>
        <v>100.9</v>
      </c>
      <c r="E1440" s="3">
        <f t="shared" si="89"/>
        <v>4.4798407167745431E-3</v>
      </c>
      <c r="F1440" s="3">
        <f>'Raw data'!D1440</f>
        <v>30.72</v>
      </c>
      <c r="G1440" s="3">
        <f t="shared" si="90"/>
        <v>-2.5974025974026572E-3</v>
      </c>
      <c r="H1440" s="62">
        <f>'Raw data'!E1440</f>
        <v>2240.8325345501898</v>
      </c>
      <c r="I1440" s="67">
        <f t="shared" si="91"/>
        <v>-9.8835184831084291E-3</v>
      </c>
    </row>
    <row r="1441" spans="1:9" x14ac:dyDescent="0.3">
      <c r="A1441" s="101">
        <v>44536</v>
      </c>
      <c r="B1441" s="3">
        <f>'Raw data'!B1441</f>
        <v>49.98</v>
      </c>
      <c r="C1441" s="3">
        <f t="shared" si="88"/>
        <v>4.1249999999999933E-2</v>
      </c>
      <c r="D1441" s="3">
        <f>'Raw data'!C1441</f>
        <v>101.45</v>
      </c>
      <c r="E1441" s="3">
        <f t="shared" si="89"/>
        <v>5.4509415262635986E-3</v>
      </c>
      <c r="F1441" s="3">
        <f>'Raw data'!D1441</f>
        <v>31.26</v>
      </c>
      <c r="G1441" s="3">
        <f t="shared" si="90"/>
        <v>1.757812500000009E-2</v>
      </c>
      <c r="H1441" s="62">
        <f>'Raw data'!E1441</f>
        <v>2285.5308236501801</v>
      </c>
      <c r="I1441" s="67">
        <f t="shared" si="91"/>
        <v>1.9947179635609262E-2</v>
      </c>
    </row>
    <row r="1442" spans="1:9" x14ac:dyDescent="0.3">
      <c r="A1442" s="101">
        <v>44537</v>
      </c>
      <c r="B1442" s="3">
        <f>'Raw data'!B1442</f>
        <v>50.65</v>
      </c>
      <c r="C1442" s="3">
        <f t="shared" si="88"/>
        <v>1.3405362144857979E-2</v>
      </c>
      <c r="D1442" s="3">
        <f>'Raw data'!C1442</f>
        <v>105.55</v>
      </c>
      <c r="E1442" s="3">
        <f t="shared" si="89"/>
        <v>4.0413997042878208E-2</v>
      </c>
      <c r="F1442" s="3">
        <f>'Raw data'!D1442</f>
        <v>32.14</v>
      </c>
      <c r="G1442" s="3">
        <f t="shared" si="90"/>
        <v>2.8150991682661514E-2</v>
      </c>
      <c r="H1442" s="62">
        <f>'Raw data'!E1442</f>
        <v>2334.8450931638099</v>
      </c>
      <c r="I1442" s="67">
        <f t="shared" si="91"/>
        <v>2.1576724760539828E-2</v>
      </c>
    </row>
    <row r="1443" spans="1:9" x14ac:dyDescent="0.3">
      <c r="A1443" s="101">
        <v>44538</v>
      </c>
      <c r="B1443" s="3">
        <f>'Raw data'!B1443</f>
        <v>52.45</v>
      </c>
      <c r="C1443" s="3">
        <f t="shared" si="88"/>
        <v>3.5538005923001069E-2</v>
      </c>
      <c r="D1443" s="3">
        <f>'Raw data'!C1443</f>
        <v>105.35</v>
      </c>
      <c r="E1443" s="3">
        <f t="shared" si="89"/>
        <v>-1.8948365703458346E-3</v>
      </c>
      <c r="F1443" s="3">
        <f>'Raw data'!D1443</f>
        <v>33.5</v>
      </c>
      <c r="G1443" s="3">
        <f t="shared" si="90"/>
        <v>4.2314872433105145E-2</v>
      </c>
      <c r="H1443" s="62">
        <f>'Raw data'!E1443</f>
        <v>2326.55401230795</v>
      </c>
      <c r="I1443" s="67">
        <f t="shared" si="91"/>
        <v>-3.5510196715556812E-3</v>
      </c>
    </row>
    <row r="1444" spans="1:9" x14ac:dyDescent="0.3">
      <c r="A1444" s="101">
        <v>44539</v>
      </c>
      <c r="B1444" s="3">
        <f>'Raw data'!B1444</f>
        <v>51.35</v>
      </c>
      <c r="C1444" s="3">
        <f t="shared" si="88"/>
        <v>-2.0972354623450932E-2</v>
      </c>
      <c r="D1444" s="3">
        <f>'Raw data'!C1444</f>
        <v>104.05</v>
      </c>
      <c r="E1444" s="3">
        <f t="shared" si="89"/>
        <v>-1.2339819648789722E-2</v>
      </c>
      <c r="F1444" s="3">
        <f>'Raw data'!D1444</f>
        <v>34.04</v>
      </c>
      <c r="G1444" s="3">
        <f t="shared" si="90"/>
        <v>1.61194029850746E-2</v>
      </c>
      <c r="H1444" s="62">
        <f>'Raw data'!E1444</f>
        <v>2323.8929095911799</v>
      </c>
      <c r="I1444" s="67">
        <f t="shared" si="91"/>
        <v>-1.1437958038765885E-3</v>
      </c>
    </row>
    <row r="1445" spans="1:9" x14ac:dyDescent="0.3">
      <c r="A1445" s="101">
        <v>44540</v>
      </c>
      <c r="B1445" s="3">
        <f>'Raw data'!B1445</f>
        <v>51.15</v>
      </c>
      <c r="C1445" s="3">
        <f t="shared" si="88"/>
        <v>-3.8948393378773678E-3</v>
      </c>
      <c r="D1445" s="3">
        <f>'Raw data'!C1445</f>
        <v>103.75</v>
      </c>
      <c r="E1445" s="3">
        <f t="shared" si="89"/>
        <v>-2.883229216722702E-3</v>
      </c>
      <c r="F1445" s="3">
        <f>'Raw data'!D1445</f>
        <v>34.04</v>
      </c>
      <c r="G1445" s="3">
        <f t="shared" si="90"/>
        <v>0</v>
      </c>
      <c r="H1445" s="62">
        <f>'Raw data'!E1445</f>
        <v>2315.7331912898899</v>
      </c>
      <c r="I1445" s="67">
        <f t="shared" si="91"/>
        <v>-3.5112281928367664E-3</v>
      </c>
    </row>
    <row r="1446" spans="1:9" x14ac:dyDescent="0.3">
      <c r="A1446" s="101">
        <v>44543</v>
      </c>
      <c r="B1446" s="3">
        <f>'Raw data'!B1446</f>
        <v>50.55</v>
      </c>
      <c r="C1446" s="3">
        <f t="shared" si="88"/>
        <v>-1.1730205278592403E-2</v>
      </c>
      <c r="D1446" s="3">
        <f>'Raw data'!C1446</f>
        <v>101.05</v>
      </c>
      <c r="E1446" s="3">
        <f t="shared" si="89"/>
        <v>-2.6024096385542195E-2</v>
      </c>
      <c r="F1446" s="3">
        <f>'Raw data'!D1446</f>
        <v>33.64</v>
      </c>
      <c r="G1446" s="3">
        <f t="shared" si="90"/>
        <v>-1.1750881316098666E-2</v>
      </c>
      <c r="H1446" s="62">
        <f>'Raw data'!E1446</f>
        <v>2310.3485541330901</v>
      </c>
      <c r="I1446" s="67">
        <f t="shared" si="91"/>
        <v>-2.3252407388954953E-3</v>
      </c>
    </row>
    <row r="1447" spans="1:9" x14ac:dyDescent="0.3">
      <c r="A1447" s="101">
        <v>44544</v>
      </c>
      <c r="B1447" s="3">
        <f>'Raw data'!B1447</f>
        <v>49.18</v>
      </c>
      <c r="C1447" s="3">
        <f t="shared" si="88"/>
        <v>-2.7101879327398565E-2</v>
      </c>
      <c r="D1447" s="3">
        <f>'Raw data'!C1447</f>
        <v>98.26</v>
      </c>
      <c r="E1447" s="3">
        <f t="shared" si="89"/>
        <v>-2.7610094012864839E-2</v>
      </c>
      <c r="F1447" s="3">
        <f>'Raw data'!D1447</f>
        <v>32.72</v>
      </c>
      <c r="G1447" s="3">
        <f t="shared" si="90"/>
        <v>-2.7348394768133225E-2</v>
      </c>
      <c r="H1447" s="62">
        <f>'Raw data'!E1447</f>
        <v>2286.3678530690099</v>
      </c>
      <c r="I1447" s="67">
        <f t="shared" si="91"/>
        <v>-1.0379689688458493E-2</v>
      </c>
    </row>
    <row r="1448" spans="1:9" x14ac:dyDescent="0.3">
      <c r="A1448" s="101">
        <v>44545</v>
      </c>
      <c r="B1448" s="3">
        <f>'Raw data'!B1448</f>
        <v>50.05</v>
      </c>
      <c r="C1448" s="3">
        <f t="shared" si="88"/>
        <v>1.7690117934119509E-2</v>
      </c>
      <c r="D1448" s="3">
        <f>'Raw data'!C1448</f>
        <v>98.5</v>
      </c>
      <c r="E1448" s="3">
        <f t="shared" si="89"/>
        <v>2.4424994911458873E-3</v>
      </c>
      <c r="F1448" s="3">
        <f>'Raw data'!D1448</f>
        <v>32.82</v>
      </c>
      <c r="G1448" s="3">
        <f t="shared" si="90"/>
        <v>3.0562347188264494E-3</v>
      </c>
      <c r="H1448" s="62">
        <f>'Raw data'!E1448</f>
        <v>2293.456123341</v>
      </c>
      <c r="I1448" s="67">
        <f t="shared" si="91"/>
        <v>3.1002317769974761E-3</v>
      </c>
    </row>
    <row r="1449" spans="1:9" x14ac:dyDescent="0.3">
      <c r="A1449" s="101">
        <v>44546</v>
      </c>
      <c r="B1449" s="3">
        <f>'Raw data'!B1449</f>
        <v>50.5</v>
      </c>
      <c r="C1449" s="3">
        <f t="shared" si="88"/>
        <v>8.9910089910090491E-3</v>
      </c>
      <c r="D1449" s="3">
        <f>'Raw data'!C1449</f>
        <v>98.5</v>
      </c>
      <c r="E1449" s="3">
        <f t="shared" si="89"/>
        <v>0</v>
      </c>
      <c r="F1449" s="3">
        <f>'Raw data'!D1449</f>
        <v>32.619999999999997</v>
      </c>
      <c r="G1449" s="3">
        <f t="shared" si="90"/>
        <v>-6.093845216331592E-3</v>
      </c>
      <c r="H1449" s="62">
        <f>'Raw data'!E1449</f>
        <v>2311.0264436102898</v>
      </c>
      <c r="I1449" s="67">
        <f t="shared" si="91"/>
        <v>7.6610666715935249E-3</v>
      </c>
    </row>
    <row r="1450" spans="1:9" x14ac:dyDescent="0.3">
      <c r="A1450" s="101">
        <v>44547</v>
      </c>
      <c r="B1450" s="3">
        <f>'Raw data'!B1450</f>
        <v>52.1</v>
      </c>
      <c r="C1450" s="3">
        <f t="shared" si="88"/>
        <v>3.1683168316831711E-2</v>
      </c>
      <c r="D1450" s="3">
        <f>'Raw data'!C1450</f>
        <v>100.05</v>
      </c>
      <c r="E1450" s="3">
        <f t="shared" si="89"/>
        <v>1.5736040609137025E-2</v>
      </c>
      <c r="F1450" s="3">
        <f>'Raw data'!D1450</f>
        <v>33.92</v>
      </c>
      <c r="G1450" s="3">
        <f t="shared" si="90"/>
        <v>3.9852851011649426E-2</v>
      </c>
      <c r="H1450" s="62">
        <f>'Raw data'!E1450</f>
        <v>2305.9193607785801</v>
      </c>
      <c r="I1450" s="67">
        <f t="shared" si="91"/>
        <v>-2.2098764147983566E-3</v>
      </c>
    </row>
    <row r="1451" spans="1:9" x14ac:dyDescent="0.3">
      <c r="A1451" s="101">
        <v>44550</v>
      </c>
      <c r="B1451" s="3">
        <f>'Raw data'!B1451</f>
        <v>51.55</v>
      </c>
      <c r="C1451" s="3">
        <f t="shared" si="88"/>
        <v>-1.0556621880998162E-2</v>
      </c>
      <c r="D1451" s="3">
        <f>'Raw data'!C1451</f>
        <v>99.94</v>
      </c>
      <c r="E1451" s="3">
        <f t="shared" si="89"/>
        <v>-1.0994502748625631E-3</v>
      </c>
      <c r="F1451" s="3">
        <f>'Raw data'!D1451</f>
        <v>33.32</v>
      </c>
      <c r="G1451" s="3">
        <f t="shared" si="90"/>
        <v>-1.768867924528306E-2</v>
      </c>
      <c r="H1451" s="62">
        <f>'Raw data'!E1451</f>
        <v>2285.7165656532802</v>
      </c>
      <c r="I1451" s="67">
        <f t="shared" si="91"/>
        <v>-8.7612756408266233E-3</v>
      </c>
    </row>
    <row r="1452" spans="1:9" x14ac:dyDescent="0.3">
      <c r="A1452" s="101">
        <v>44551</v>
      </c>
      <c r="B1452" s="3">
        <f>'Raw data'!B1452</f>
        <v>52.5</v>
      </c>
      <c r="C1452" s="3">
        <f t="shared" si="88"/>
        <v>1.8428709990300735E-2</v>
      </c>
      <c r="D1452" s="3">
        <f>'Raw data'!C1452</f>
        <v>101.95</v>
      </c>
      <c r="E1452" s="3">
        <f t="shared" si="89"/>
        <v>2.0112067240344259E-2</v>
      </c>
      <c r="F1452" s="3">
        <f>'Raw data'!D1452</f>
        <v>33.799999999999997</v>
      </c>
      <c r="G1452" s="3">
        <f t="shared" si="90"/>
        <v>1.4405762304921875E-2</v>
      </c>
      <c r="H1452" s="62">
        <f>'Raw data'!E1452</f>
        <v>2319.5210921284202</v>
      </c>
      <c r="I1452" s="67">
        <f t="shared" si="91"/>
        <v>1.4789465580776534E-2</v>
      </c>
    </row>
    <row r="1453" spans="1:9" x14ac:dyDescent="0.3">
      <c r="A1453" s="101">
        <v>44552</v>
      </c>
      <c r="B1453" s="3">
        <f>'Raw data'!B1453</f>
        <v>52.1</v>
      </c>
      <c r="C1453" s="3">
        <f t="shared" si="88"/>
        <v>-7.6190476190475922E-3</v>
      </c>
      <c r="D1453" s="3">
        <f>'Raw data'!C1453</f>
        <v>104.95</v>
      </c>
      <c r="E1453" s="3">
        <f t="shared" si="89"/>
        <v>2.9426189308484549E-2</v>
      </c>
      <c r="F1453" s="3">
        <f>'Raw data'!D1453</f>
        <v>34.119999999999997</v>
      </c>
      <c r="G1453" s="3">
        <f t="shared" si="90"/>
        <v>9.4674556213017839E-3</v>
      </c>
      <c r="H1453" s="62">
        <f>'Raw data'!E1453</f>
        <v>2334.8054908946401</v>
      </c>
      <c r="I1453" s="67">
        <f t="shared" si="91"/>
        <v>6.5894631517210388E-3</v>
      </c>
    </row>
    <row r="1454" spans="1:9" x14ac:dyDescent="0.3">
      <c r="A1454" s="101">
        <v>44553</v>
      </c>
      <c r="B1454" s="3">
        <f>'Raw data'!B1454</f>
        <v>52.9</v>
      </c>
      <c r="C1454" s="3">
        <f t="shared" si="88"/>
        <v>1.535508637236079E-2</v>
      </c>
      <c r="D1454" s="3">
        <f>'Raw data'!C1454</f>
        <v>105.5</v>
      </c>
      <c r="E1454" s="3">
        <f t="shared" si="89"/>
        <v>5.2405907575035458E-3</v>
      </c>
      <c r="F1454" s="3">
        <f>'Raw data'!D1454</f>
        <v>34.6</v>
      </c>
      <c r="G1454" s="3">
        <f t="shared" si="90"/>
        <v>1.4067995310668347E-2</v>
      </c>
      <c r="H1454" s="62">
        <f>'Raw data'!E1454</f>
        <v>2385.6271235161998</v>
      </c>
      <c r="I1454" s="67">
        <f t="shared" si="91"/>
        <v>2.1766966378893571E-2</v>
      </c>
    </row>
    <row r="1455" spans="1:9" x14ac:dyDescent="0.3">
      <c r="A1455" s="101">
        <v>44557</v>
      </c>
      <c r="B1455" s="3">
        <f>'Raw data'!B1455</f>
        <v>53.8</v>
      </c>
      <c r="C1455" s="3">
        <f t="shared" si="88"/>
        <v>1.7013232514177669E-2</v>
      </c>
      <c r="D1455" s="3">
        <f>'Raw data'!C1455</f>
        <v>108.1</v>
      </c>
      <c r="E1455" s="3">
        <f t="shared" si="89"/>
        <v>2.4644549763033121E-2</v>
      </c>
      <c r="F1455" s="3">
        <f>'Raw data'!D1455</f>
        <v>35.14</v>
      </c>
      <c r="G1455" s="3">
        <f t="shared" si="90"/>
        <v>1.5606936416184946E-2</v>
      </c>
      <c r="H1455" s="62">
        <f>'Raw data'!E1455</f>
        <v>2406.61372887888</v>
      </c>
      <c r="I1455" s="67">
        <f t="shared" si="91"/>
        <v>8.7971020935358069E-3</v>
      </c>
    </row>
    <row r="1456" spans="1:9" x14ac:dyDescent="0.3">
      <c r="A1456" s="101">
        <v>44558</v>
      </c>
      <c r="B1456" s="3">
        <f>'Raw data'!B1456</f>
        <v>53.1</v>
      </c>
      <c r="C1456" s="3">
        <f t="shared" si="88"/>
        <v>-1.30111524163568E-2</v>
      </c>
      <c r="D1456" s="3">
        <f>'Raw data'!C1456</f>
        <v>107.95</v>
      </c>
      <c r="E1456" s="3">
        <f t="shared" si="89"/>
        <v>-1.3876040703051941E-3</v>
      </c>
      <c r="F1456" s="3">
        <f>'Raw data'!D1456</f>
        <v>34.619999999999997</v>
      </c>
      <c r="G1456" s="3">
        <f t="shared" si="90"/>
        <v>-1.4797951052931222E-2</v>
      </c>
      <c r="H1456" s="62">
        <f>'Raw data'!E1456</f>
        <v>2420.4744702866001</v>
      </c>
      <c r="I1456" s="67">
        <f t="shared" si="91"/>
        <v>5.7594375206099615E-3</v>
      </c>
    </row>
    <row r="1457" spans="1:9" x14ac:dyDescent="0.3">
      <c r="A1457" s="101">
        <v>44559</v>
      </c>
      <c r="B1457" s="3">
        <f>'Raw data'!B1457</f>
        <v>52.65</v>
      </c>
      <c r="C1457" s="3">
        <f t="shared" si="88"/>
        <v>-8.4745762711864944E-3</v>
      </c>
      <c r="D1457" s="3">
        <f>'Raw data'!C1457</f>
        <v>105.85</v>
      </c>
      <c r="E1457" s="3">
        <f t="shared" si="89"/>
        <v>-1.9453450671607305E-2</v>
      </c>
      <c r="F1457" s="3">
        <f>'Raw data'!D1457</f>
        <v>34.340000000000003</v>
      </c>
      <c r="G1457" s="3">
        <f t="shared" si="90"/>
        <v>-8.0878105141534967E-3</v>
      </c>
      <c r="H1457" s="62">
        <f>'Raw data'!E1457</f>
        <v>2418.9042015546502</v>
      </c>
      <c r="I1457" s="67">
        <f t="shared" si="91"/>
        <v>-6.4874418269075113E-4</v>
      </c>
    </row>
    <row r="1458" spans="1:9" x14ac:dyDescent="0.3">
      <c r="A1458" s="101">
        <v>44560</v>
      </c>
      <c r="B1458" s="3">
        <f>'Raw data'!B1458</f>
        <v>54.65</v>
      </c>
      <c r="C1458" s="3">
        <f t="shared" si="88"/>
        <v>3.7986704653371318E-2</v>
      </c>
      <c r="D1458" s="3">
        <f>'Raw data'!C1458</f>
        <v>107.7</v>
      </c>
      <c r="E1458" s="3">
        <f t="shared" si="89"/>
        <v>1.747756258856881E-2</v>
      </c>
      <c r="F1458" s="3">
        <f>'Raw data'!D1458</f>
        <v>35.04</v>
      </c>
      <c r="G1458" s="3">
        <f>(F1458-F1457)/F1457</f>
        <v>2.0384391380314375E-2</v>
      </c>
      <c r="H1458" s="62">
        <f>'Raw data'!E1458</f>
        <v>2419.7343871029502</v>
      </c>
      <c r="I1458" s="67">
        <f t="shared" si="91"/>
        <v>3.4320728690556809E-4</v>
      </c>
    </row>
    <row r="1459" spans="1:9" x14ac:dyDescent="0.3">
      <c r="A1459" s="101">
        <v>44564</v>
      </c>
      <c r="B1459" s="3">
        <f>'Raw data'!B1459</f>
        <v>53.15</v>
      </c>
      <c r="C1459" s="3">
        <f t="shared" si="88"/>
        <v>-2.7447392497712719E-2</v>
      </c>
      <c r="D1459" s="3">
        <f>'Raw data'!C1459</f>
        <v>108.75</v>
      </c>
      <c r="E1459" s="3">
        <f t="shared" si="89"/>
        <v>9.7493036211698889E-3</v>
      </c>
      <c r="F1459" s="3">
        <f>'Raw data'!D1459</f>
        <v>35.799999999999997</v>
      </c>
      <c r="G1459" s="3">
        <f t="shared" ref="G1459:G1522" si="92">(F1459-F1458)/F1458</f>
        <v>2.168949771689492E-2</v>
      </c>
      <c r="H1459" s="62">
        <f>'Raw data'!E1459</f>
        <v>2444.18859448484</v>
      </c>
      <c r="I1459" s="67">
        <f t="shared" ref="I1459:I1522" si="93">(H1459-H1458)/H1458</f>
        <v>1.0106153597778889E-2</v>
      </c>
    </row>
    <row r="1460" spans="1:9" x14ac:dyDescent="0.3">
      <c r="A1460" s="101">
        <v>44565</v>
      </c>
      <c r="B1460" s="3">
        <f>'Raw data'!B1460</f>
        <v>51.45</v>
      </c>
      <c r="C1460" s="3">
        <f t="shared" si="88"/>
        <v>-3.1984948259642439E-2</v>
      </c>
      <c r="D1460" s="3">
        <f>'Raw data'!C1460</f>
        <v>107.15</v>
      </c>
      <c r="E1460" s="3">
        <f t="shared" si="89"/>
        <v>-1.4712643678160867E-2</v>
      </c>
      <c r="F1460" s="3">
        <f>'Raw data'!D1460</f>
        <v>34.54</v>
      </c>
      <c r="G1460" s="3">
        <f t="shared" si="92"/>
        <v>-3.5195530726256932E-2</v>
      </c>
      <c r="H1460" s="62">
        <f>'Raw data'!E1460</f>
        <v>2456.1715679745598</v>
      </c>
      <c r="I1460" s="67">
        <f t="shared" si="93"/>
        <v>4.902638657572767E-3</v>
      </c>
    </row>
    <row r="1461" spans="1:9" x14ac:dyDescent="0.3">
      <c r="A1461" s="101">
        <v>44566</v>
      </c>
      <c r="B1461" s="3">
        <f>'Raw data'!B1461</f>
        <v>51</v>
      </c>
      <c r="C1461" s="3">
        <f t="shared" si="88"/>
        <v>-8.7463556851312494E-3</v>
      </c>
      <c r="D1461" s="3">
        <f>'Raw data'!C1461</f>
        <v>109.1</v>
      </c>
      <c r="E1461" s="3">
        <f t="shared" si="89"/>
        <v>1.8198786747550055E-2</v>
      </c>
      <c r="F1461" s="3">
        <f>'Raw data'!D1461</f>
        <v>34.4</v>
      </c>
      <c r="G1461" s="3">
        <f t="shared" si="92"/>
        <v>-4.0532715691951526E-3</v>
      </c>
      <c r="H1461" s="62">
        <f>'Raw data'!E1461</f>
        <v>2442.8109529608901</v>
      </c>
      <c r="I1461" s="67">
        <f t="shared" si="93"/>
        <v>-5.4396098333991229E-3</v>
      </c>
    </row>
    <row r="1462" spans="1:9" x14ac:dyDescent="0.3">
      <c r="A1462" s="101">
        <v>44568</v>
      </c>
      <c r="B1462" s="3">
        <f>'Raw data'!B1462</f>
        <v>50</v>
      </c>
      <c r="C1462" s="3">
        <f t="shared" si="88"/>
        <v>-1.9607843137254902E-2</v>
      </c>
      <c r="D1462" s="3">
        <f>'Raw data'!C1462</f>
        <v>107.8</v>
      </c>
      <c r="E1462" s="3">
        <f t="shared" si="89"/>
        <v>-1.1915673693858819E-2</v>
      </c>
      <c r="F1462" s="3">
        <f>'Raw data'!D1462</f>
        <v>32.9</v>
      </c>
      <c r="G1462" s="3">
        <f t="shared" si="92"/>
        <v>-4.3604651162790699E-2</v>
      </c>
      <c r="H1462" s="62">
        <f>'Raw data'!E1462</f>
        <v>2400.95207984023</v>
      </c>
      <c r="I1462" s="67">
        <f t="shared" si="93"/>
        <v>-1.7135535220162507E-2</v>
      </c>
    </row>
    <row r="1463" spans="1:9" x14ac:dyDescent="0.3">
      <c r="A1463" s="101">
        <v>44571</v>
      </c>
      <c r="B1463" s="3">
        <f>'Raw data'!B1463</f>
        <v>49.56</v>
      </c>
      <c r="C1463" s="3">
        <f t="shared" si="88"/>
        <v>-8.7999999999999537E-3</v>
      </c>
      <c r="D1463" s="3">
        <f>'Raw data'!C1463</f>
        <v>107.6</v>
      </c>
      <c r="E1463" s="3">
        <f t="shared" si="89"/>
        <v>-1.8552875695733103E-3</v>
      </c>
      <c r="F1463" s="3">
        <f>'Raw data'!D1463</f>
        <v>32.299999999999997</v>
      </c>
      <c r="G1463" s="3">
        <f t="shared" si="92"/>
        <v>-1.8237082066869345E-2</v>
      </c>
      <c r="H1463" s="62">
        <f>'Raw data'!E1463</f>
        <v>2352.7330660780999</v>
      </c>
      <c r="I1463" s="67">
        <f t="shared" si="93"/>
        <v>-2.0083288694932554E-2</v>
      </c>
    </row>
    <row r="1464" spans="1:9" x14ac:dyDescent="0.3">
      <c r="A1464" s="101">
        <v>44572</v>
      </c>
      <c r="B1464" s="3">
        <f>'Raw data'!B1464</f>
        <v>51.95</v>
      </c>
      <c r="C1464" s="3">
        <f t="shared" si="88"/>
        <v>4.8224374495560947E-2</v>
      </c>
      <c r="D1464" s="3">
        <f>'Raw data'!C1464</f>
        <v>108.2</v>
      </c>
      <c r="E1464" s="3">
        <f t="shared" si="89"/>
        <v>5.5762081784387412E-3</v>
      </c>
      <c r="F1464" s="3">
        <f>'Raw data'!D1464</f>
        <v>33.04</v>
      </c>
      <c r="G1464" s="3">
        <f t="shared" si="92"/>
        <v>2.2910216718266319E-2</v>
      </c>
      <c r="H1464" s="62">
        <f>'Raw data'!E1464</f>
        <v>2379.1889880946001</v>
      </c>
      <c r="I1464" s="67">
        <f t="shared" si="93"/>
        <v>1.1244761421490532E-2</v>
      </c>
    </row>
    <row r="1465" spans="1:9" x14ac:dyDescent="0.3">
      <c r="A1465" s="101">
        <v>44573</v>
      </c>
      <c r="B1465" s="3">
        <f>'Raw data'!B1465</f>
        <v>51.2</v>
      </c>
      <c r="C1465" s="3">
        <f t="shared" si="88"/>
        <v>-1.4436958614051972E-2</v>
      </c>
      <c r="D1465" s="3">
        <f>'Raw data'!C1465</f>
        <v>111.8</v>
      </c>
      <c r="E1465" s="3">
        <f t="shared" si="89"/>
        <v>3.3271719038816955E-2</v>
      </c>
      <c r="F1465" s="3">
        <f>'Raw data'!D1465</f>
        <v>32.880000000000003</v>
      </c>
      <c r="G1465" s="3">
        <f t="shared" si="92"/>
        <v>-4.8426150121064345E-3</v>
      </c>
      <c r="H1465" s="62">
        <f>'Raw data'!E1465</f>
        <v>2399.1757399138601</v>
      </c>
      <c r="I1465" s="67">
        <f t="shared" si="93"/>
        <v>8.4006575010531718E-3</v>
      </c>
    </row>
    <row r="1466" spans="1:9" x14ac:dyDescent="0.3">
      <c r="A1466" s="101">
        <v>44574</v>
      </c>
      <c r="B1466" s="3">
        <f>'Raw data'!B1466</f>
        <v>51</v>
      </c>
      <c r="C1466" s="3">
        <f t="shared" si="88"/>
        <v>-3.9062500000000555E-3</v>
      </c>
      <c r="D1466" s="3">
        <f>'Raw data'!C1466</f>
        <v>110.3</v>
      </c>
      <c r="E1466" s="3">
        <f t="shared" si="89"/>
        <v>-1.3416815742397139E-2</v>
      </c>
      <c r="F1466" s="3">
        <f>'Raw data'!D1466</f>
        <v>33.32</v>
      </c>
      <c r="G1466" s="3">
        <f t="shared" si="92"/>
        <v>1.3381995133819881E-2</v>
      </c>
      <c r="H1466" s="62">
        <f>'Raw data'!E1466</f>
        <v>2397.9601711975602</v>
      </c>
      <c r="I1466" s="67">
        <f t="shared" si="93"/>
        <v>-5.066609736323679E-4</v>
      </c>
    </row>
    <row r="1467" spans="1:9" x14ac:dyDescent="0.3">
      <c r="A1467" s="101">
        <v>44575</v>
      </c>
      <c r="B1467" s="3">
        <f>'Raw data'!B1467</f>
        <v>51.4</v>
      </c>
      <c r="C1467" s="3">
        <f t="shared" si="88"/>
        <v>7.8431372549019329E-3</v>
      </c>
      <c r="D1467" s="3">
        <f>'Raw data'!C1467</f>
        <v>107.95</v>
      </c>
      <c r="E1467" s="3">
        <f t="shared" si="89"/>
        <v>-2.1305530371713458E-2</v>
      </c>
      <c r="F1467" s="3">
        <f>'Raw data'!D1467</f>
        <v>33.119999999999997</v>
      </c>
      <c r="G1467" s="3">
        <f t="shared" si="92"/>
        <v>-6.0024009603842389E-3</v>
      </c>
      <c r="H1467" s="62">
        <f>'Raw data'!E1467</f>
        <v>2358.2907279149099</v>
      </c>
      <c r="I1467" s="67">
        <f t="shared" si="93"/>
        <v>-1.6542995066860945E-2</v>
      </c>
    </row>
    <row r="1468" spans="1:9" x14ac:dyDescent="0.3">
      <c r="A1468" s="101">
        <v>44578</v>
      </c>
      <c r="B1468" s="3">
        <f>'Raw data'!B1468</f>
        <v>50.25</v>
      </c>
      <c r="C1468" s="3">
        <f t="shared" si="88"/>
        <v>-2.2373540856031101E-2</v>
      </c>
      <c r="D1468" s="3">
        <f>'Raw data'!C1468</f>
        <v>107.75</v>
      </c>
      <c r="E1468" s="3">
        <f t="shared" si="89"/>
        <v>-1.8527095877721429E-3</v>
      </c>
      <c r="F1468" s="3">
        <f>'Raw data'!D1468</f>
        <v>32.76</v>
      </c>
      <c r="G1468" s="3">
        <f t="shared" si="92"/>
        <v>-1.0869565217391288E-2</v>
      </c>
      <c r="H1468" s="62">
        <f>'Raw data'!E1468</f>
        <v>2363.1201608473598</v>
      </c>
      <c r="I1468" s="67">
        <f t="shared" si="93"/>
        <v>2.0478530807437165E-3</v>
      </c>
    </row>
    <row r="1469" spans="1:9" x14ac:dyDescent="0.3">
      <c r="A1469" s="101">
        <v>44579</v>
      </c>
      <c r="B1469" s="3">
        <f>'Raw data'!B1469</f>
        <v>51.45</v>
      </c>
      <c r="C1469" s="3">
        <f t="shared" si="88"/>
        <v>2.3880597014925429E-2</v>
      </c>
      <c r="D1469" s="3">
        <f>'Raw data'!C1469</f>
        <v>107.4</v>
      </c>
      <c r="E1469" s="3">
        <f t="shared" si="89"/>
        <v>-3.2482598607888103E-3</v>
      </c>
      <c r="F1469" s="3">
        <f>'Raw data'!D1469</f>
        <v>32.32</v>
      </c>
      <c r="G1469" s="3">
        <f t="shared" si="92"/>
        <v>-1.3431013431013362E-2</v>
      </c>
      <c r="H1469" s="62">
        <f>'Raw data'!E1469</f>
        <v>2322.79630559202</v>
      </c>
      <c r="I1469" s="67">
        <f t="shared" si="93"/>
        <v>-1.7063819235023845E-2</v>
      </c>
    </row>
    <row r="1470" spans="1:9" x14ac:dyDescent="0.3">
      <c r="A1470" s="101">
        <v>44580</v>
      </c>
      <c r="B1470" s="3">
        <f>'Raw data'!B1470</f>
        <v>52.25</v>
      </c>
      <c r="C1470" s="3">
        <f t="shared" si="88"/>
        <v>1.5549076773566513E-2</v>
      </c>
      <c r="D1470" s="3">
        <f>'Raw data'!C1470</f>
        <v>107.8</v>
      </c>
      <c r="E1470" s="3">
        <f t="shared" si="89"/>
        <v>3.7243947858472204E-3</v>
      </c>
      <c r="F1470" s="3">
        <f>'Raw data'!D1470</f>
        <v>33.26</v>
      </c>
      <c r="G1470" s="3">
        <f t="shared" si="92"/>
        <v>2.9084158415841513E-2</v>
      </c>
      <c r="H1470" s="62">
        <f>'Raw data'!E1470</f>
        <v>2332.9578227084698</v>
      </c>
      <c r="I1470" s="67">
        <f t="shared" si="93"/>
        <v>4.3746914406513062E-3</v>
      </c>
    </row>
    <row r="1471" spans="1:9" x14ac:dyDescent="0.3">
      <c r="A1471" s="101">
        <v>44581</v>
      </c>
      <c r="B1471" s="3">
        <f>'Raw data'!B1471</f>
        <v>52.8</v>
      </c>
      <c r="C1471" s="3">
        <f t="shared" si="88"/>
        <v>1.052631578947363E-2</v>
      </c>
      <c r="D1471" s="3">
        <f>'Raw data'!C1471</f>
        <v>111</v>
      </c>
      <c r="E1471" s="3">
        <f t="shared" si="89"/>
        <v>2.968460111317257E-2</v>
      </c>
      <c r="F1471" s="3">
        <f>'Raw data'!D1471</f>
        <v>33.840000000000003</v>
      </c>
      <c r="G1471" s="3">
        <f t="shared" si="92"/>
        <v>1.7438364401683868E-2</v>
      </c>
      <c r="H1471" s="62">
        <f>'Raw data'!E1471</f>
        <v>2354.5087383402802</v>
      </c>
      <c r="I1471" s="67">
        <f t="shared" si="93"/>
        <v>9.2375933341094733E-3</v>
      </c>
    </row>
    <row r="1472" spans="1:9" x14ac:dyDescent="0.3">
      <c r="A1472" s="101">
        <v>44582</v>
      </c>
      <c r="B1472" s="3">
        <f>'Raw data'!B1472</f>
        <v>52.05</v>
      </c>
      <c r="C1472" s="3">
        <f t="shared" si="88"/>
        <v>-1.4204545454545456E-2</v>
      </c>
      <c r="D1472" s="3">
        <f>'Raw data'!C1472</f>
        <v>105.1</v>
      </c>
      <c r="E1472" s="3">
        <f t="shared" si="89"/>
        <v>-5.3153153153153207E-2</v>
      </c>
      <c r="F1472" s="3">
        <f>'Raw data'!D1472</f>
        <v>33.26</v>
      </c>
      <c r="G1472" s="3">
        <f t="shared" si="92"/>
        <v>-1.7139479905437509E-2</v>
      </c>
      <c r="H1472" s="62">
        <f>'Raw data'!E1472</f>
        <v>2314.0624387716298</v>
      </c>
      <c r="I1472" s="67">
        <f t="shared" si="93"/>
        <v>-1.7178232940923986E-2</v>
      </c>
    </row>
    <row r="1473" spans="1:9" x14ac:dyDescent="0.3">
      <c r="A1473" s="101">
        <v>44585</v>
      </c>
      <c r="B1473" s="3">
        <f>'Raw data'!B1473</f>
        <v>48.96</v>
      </c>
      <c r="C1473" s="3">
        <f t="shared" si="88"/>
        <v>-5.936599423631117E-2</v>
      </c>
      <c r="D1473" s="3">
        <f>'Raw data'!C1473</f>
        <v>101.2</v>
      </c>
      <c r="E1473" s="3">
        <f t="shared" si="89"/>
        <v>-3.7107516650808678E-2</v>
      </c>
      <c r="F1473" s="3">
        <f>'Raw data'!D1473</f>
        <v>31.5</v>
      </c>
      <c r="G1473" s="3">
        <f t="shared" si="92"/>
        <v>-5.2916416115453939E-2</v>
      </c>
      <c r="H1473" s="62">
        <f>'Raw data'!E1473</f>
        <v>2223.9859193283501</v>
      </c>
      <c r="I1473" s="67">
        <f t="shared" si="93"/>
        <v>-3.8925708284299754E-2</v>
      </c>
    </row>
    <row r="1474" spans="1:9" x14ac:dyDescent="0.3">
      <c r="A1474" s="101">
        <v>44586</v>
      </c>
      <c r="B1474" s="3">
        <f>'Raw data'!B1474</f>
        <v>48.34</v>
      </c>
      <c r="C1474" s="3">
        <f t="shared" si="88"/>
        <v>-1.2663398692810406E-2</v>
      </c>
      <c r="D1474" s="3">
        <f>'Raw data'!C1474</f>
        <v>101</v>
      </c>
      <c r="E1474" s="3">
        <f t="shared" si="89"/>
        <v>-1.9762845849802652E-3</v>
      </c>
      <c r="F1474" s="3">
        <f>'Raw data'!D1474</f>
        <v>31.46</v>
      </c>
      <c r="G1474" s="3">
        <f t="shared" si="92"/>
        <v>-1.2698412698412427E-3</v>
      </c>
      <c r="H1474" s="62">
        <f>'Raw data'!E1474</f>
        <v>2239.7235657781498</v>
      </c>
      <c r="I1474" s="67">
        <f t="shared" si="93"/>
        <v>7.0763246803975059E-3</v>
      </c>
    </row>
    <row r="1475" spans="1:9" x14ac:dyDescent="0.3">
      <c r="A1475" s="101">
        <v>44587</v>
      </c>
      <c r="B1475" s="3">
        <f>'Raw data'!B1475</f>
        <v>49.04</v>
      </c>
      <c r="C1475" s="3">
        <f t="shared" si="88"/>
        <v>1.4480761274306904E-2</v>
      </c>
      <c r="D1475" s="3">
        <f>'Raw data'!C1475</f>
        <v>102.95</v>
      </c>
      <c r="E1475" s="3">
        <f t="shared" si="89"/>
        <v>1.9306930693069334E-2</v>
      </c>
      <c r="F1475" s="3">
        <f>'Raw data'!D1475</f>
        <v>32.119999999999997</v>
      </c>
      <c r="G1475" s="3">
        <f t="shared" si="92"/>
        <v>2.0979020979020869E-2</v>
      </c>
      <c r="H1475" s="62">
        <f>'Raw data'!E1475</f>
        <v>2286.11018358722</v>
      </c>
      <c r="I1475" s="67">
        <f t="shared" si="93"/>
        <v>2.0710867411422744E-2</v>
      </c>
    </row>
    <row r="1476" spans="1:9" x14ac:dyDescent="0.3">
      <c r="A1476" s="101">
        <v>44588</v>
      </c>
      <c r="B1476" s="3">
        <f>'Raw data'!B1476</f>
        <v>48.8</v>
      </c>
      <c r="C1476" s="3">
        <f t="shared" ref="C1476:C1527" si="94">(B1476-B1475)/B1475</f>
        <v>-4.8939641109298935E-3</v>
      </c>
      <c r="D1476" s="3">
        <f>'Raw data'!C1476</f>
        <v>104.15</v>
      </c>
      <c r="E1476" s="3">
        <f t="shared" ref="E1476:E1527" si="95">(D1476-D1475)/D1475</f>
        <v>1.165614375910639E-2</v>
      </c>
      <c r="F1476" s="3">
        <f>'Raw data'!D1476</f>
        <v>31.78</v>
      </c>
      <c r="G1476" s="3">
        <f t="shared" si="92"/>
        <v>-1.0585305105852937E-2</v>
      </c>
      <c r="H1476" s="62">
        <f>'Raw data'!E1476</f>
        <v>2270.12483236855</v>
      </c>
      <c r="I1476" s="67">
        <f t="shared" si="93"/>
        <v>-6.9923800407497728E-3</v>
      </c>
    </row>
    <row r="1477" spans="1:9" x14ac:dyDescent="0.3">
      <c r="A1477" s="101">
        <v>44589</v>
      </c>
      <c r="B1477" s="3">
        <f>'Raw data'!B1477</f>
        <v>50.3</v>
      </c>
      <c r="C1477" s="3">
        <f t="shared" si="94"/>
        <v>3.073770491803279E-2</v>
      </c>
      <c r="D1477" s="3">
        <f>'Raw data'!C1477</f>
        <v>105</v>
      </c>
      <c r="E1477" s="3">
        <f t="shared" si="95"/>
        <v>8.1613058089293738E-3</v>
      </c>
      <c r="F1477" s="3">
        <f>'Raw data'!D1477</f>
        <v>33.020000000000003</v>
      </c>
      <c r="G1477" s="3">
        <f t="shared" si="92"/>
        <v>3.9018250471995024E-2</v>
      </c>
      <c r="H1477" s="62">
        <f>'Raw data'!E1477</f>
        <v>2266.82007783583</v>
      </c>
      <c r="I1477" s="67">
        <f t="shared" si="93"/>
        <v>-1.455758945763299E-3</v>
      </c>
    </row>
    <row r="1478" spans="1:9" x14ac:dyDescent="0.3">
      <c r="A1478" s="101">
        <v>44592</v>
      </c>
      <c r="B1478" s="3">
        <f>'Raw data'!B1478</f>
        <v>51.7</v>
      </c>
      <c r="C1478" s="3">
        <f t="shared" si="94"/>
        <v>2.7833001988071687E-2</v>
      </c>
      <c r="D1478" s="3">
        <f>'Raw data'!C1478</f>
        <v>107.05</v>
      </c>
      <c r="E1478" s="3">
        <f t="shared" si="95"/>
        <v>1.9523809523809495E-2</v>
      </c>
      <c r="F1478" s="3">
        <f>'Raw data'!D1478</f>
        <v>33.74</v>
      </c>
      <c r="G1478" s="3">
        <f t="shared" si="92"/>
        <v>2.1804966686856414E-2</v>
      </c>
      <c r="H1478" s="62">
        <f>'Raw data'!E1478</f>
        <v>2290.1591683882998</v>
      </c>
      <c r="I1478" s="67">
        <f t="shared" si="93"/>
        <v>1.0295960751658765E-2</v>
      </c>
    </row>
    <row r="1479" spans="1:9" x14ac:dyDescent="0.3">
      <c r="A1479" s="101">
        <v>44593</v>
      </c>
      <c r="B1479" s="3">
        <f>'Raw data'!B1479</f>
        <v>51.6</v>
      </c>
      <c r="C1479" s="3">
        <f t="shared" si="94"/>
        <v>-1.9342359767891956E-3</v>
      </c>
      <c r="D1479" s="3">
        <f>'Raw data'!C1479</f>
        <v>110.2</v>
      </c>
      <c r="E1479" s="3">
        <f t="shared" si="95"/>
        <v>2.9425502101821634E-2</v>
      </c>
      <c r="F1479" s="3">
        <f>'Raw data'!D1479</f>
        <v>34.200000000000003</v>
      </c>
      <c r="G1479" s="3">
        <f t="shared" si="92"/>
        <v>1.3633669235329011E-2</v>
      </c>
      <c r="H1479" s="62">
        <f>'Raw data'!E1479</f>
        <v>2313.2017661339</v>
      </c>
      <c r="I1479" s="67">
        <f t="shared" si="93"/>
        <v>1.0061570419935689E-2</v>
      </c>
    </row>
    <row r="1480" spans="1:9" x14ac:dyDescent="0.3">
      <c r="A1480" s="101">
        <v>44594</v>
      </c>
      <c r="B1480" s="3">
        <f>'Raw data'!B1480</f>
        <v>51</v>
      </c>
      <c r="C1480" s="3">
        <f t="shared" si="94"/>
        <v>-1.1627906976744214E-2</v>
      </c>
      <c r="D1480" s="3">
        <f>'Raw data'!C1480</f>
        <v>110.6</v>
      </c>
      <c r="E1480" s="3">
        <f t="shared" si="95"/>
        <v>3.6297640653356758E-3</v>
      </c>
      <c r="F1480" s="3">
        <f>'Raw data'!D1480</f>
        <v>34.299999999999997</v>
      </c>
      <c r="G1480" s="3">
        <f t="shared" si="92"/>
        <v>2.9239766081869682E-3</v>
      </c>
      <c r="H1480" s="62">
        <f>'Raw data'!E1480</f>
        <v>2324.4772664873999</v>
      </c>
      <c r="I1480" s="67">
        <f t="shared" si="93"/>
        <v>4.8744128240680159E-3</v>
      </c>
    </row>
    <row r="1481" spans="1:9" x14ac:dyDescent="0.3">
      <c r="A1481" s="101">
        <v>44595</v>
      </c>
      <c r="B1481" s="3">
        <f>'Raw data'!B1481</f>
        <v>49</v>
      </c>
      <c r="C1481" s="3">
        <f t="shared" si="94"/>
        <v>-3.9215686274509803E-2</v>
      </c>
      <c r="D1481" s="3">
        <f>'Raw data'!C1481</f>
        <v>106.3</v>
      </c>
      <c r="E1481" s="3">
        <f t="shared" si="95"/>
        <v>-3.8878842676311004E-2</v>
      </c>
      <c r="F1481" s="3">
        <f>'Raw data'!D1481</f>
        <v>33.979999999999997</v>
      </c>
      <c r="G1481" s="3">
        <f t="shared" si="92"/>
        <v>-9.3294460641399502E-3</v>
      </c>
      <c r="H1481" s="62">
        <f>'Raw data'!E1481</f>
        <v>2277.6687713490001</v>
      </c>
      <c r="I1481" s="67">
        <f t="shared" si="93"/>
        <v>-2.0137213563346149E-2</v>
      </c>
    </row>
    <row r="1482" spans="1:9" x14ac:dyDescent="0.3">
      <c r="A1482" s="101">
        <v>44596</v>
      </c>
      <c r="B1482" s="3">
        <f>'Raw data'!B1482</f>
        <v>48.8</v>
      </c>
      <c r="C1482" s="3">
        <f t="shared" si="94"/>
        <v>-4.0816326530612821E-3</v>
      </c>
      <c r="D1482" s="3">
        <f>'Raw data'!C1482</f>
        <v>105.95</v>
      </c>
      <c r="E1482" s="3">
        <f t="shared" si="95"/>
        <v>-3.2925682031984416E-3</v>
      </c>
      <c r="F1482" s="3">
        <f>'Raw data'!D1482</f>
        <v>33.5</v>
      </c>
      <c r="G1482" s="3">
        <f t="shared" si="92"/>
        <v>-1.4125956444967537E-2</v>
      </c>
      <c r="H1482" s="62">
        <f>'Raw data'!E1482</f>
        <v>2254.3020621411001</v>
      </c>
      <c r="I1482" s="67">
        <f t="shared" si="93"/>
        <v>-1.0259046223854786E-2</v>
      </c>
    </row>
    <row r="1483" spans="1:9" x14ac:dyDescent="0.3">
      <c r="A1483" s="101">
        <v>44599</v>
      </c>
      <c r="B1483" s="3">
        <f>'Raw data'!B1483</f>
        <v>51.05</v>
      </c>
      <c r="C1483" s="3">
        <f t="shared" si="94"/>
        <v>4.6106557377049183E-2</v>
      </c>
      <c r="D1483" s="3">
        <f>'Raw data'!C1483</f>
        <v>108.4</v>
      </c>
      <c r="E1483" s="3">
        <f t="shared" si="95"/>
        <v>2.3124115148655051E-2</v>
      </c>
      <c r="F1483" s="3">
        <f>'Raw data'!D1483</f>
        <v>35.18</v>
      </c>
      <c r="G1483" s="3">
        <f t="shared" si="92"/>
        <v>5.0149253731343275E-2</v>
      </c>
      <c r="H1483" s="62">
        <f>'Raw data'!E1483</f>
        <v>2278.6449358800101</v>
      </c>
      <c r="I1483" s="67">
        <f t="shared" si="93"/>
        <v>1.0798408140473179E-2</v>
      </c>
    </row>
    <row r="1484" spans="1:9" x14ac:dyDescent="0.3">
      <c r="A1484" s="101">
        <v>44600</v>
      </c>
      <c r="B1484" s="3">
        <f>'Raw data'!B1484</f>
        <v>50.45</v>
      </c>
      <c r="C1484" s="3">
        <f t="shared" si="94"/>
        <v>-1.1753183153770701E-2</v>
      </c>
      <c r="D1484" s="3">
        <f>'Raw data'!C1484</f>
        <v>107.15</v>
      </c>
      <c r="E1484" s="3">
        <f t="shared" si="95"/>
        <v>-1.1531365313653136E-2</v>
      </c>
      <c r="F1484" s="3">
        <f>'Raw data'!D1484</f>
        <v>34.64</v>
      </c>
      <c r="G1484" s="3">
        <f t="shared" si="92"/>
        <v>-1.5349630471858987E-2</v>
      </c>
      <c r="H1484" s="62">
        <f>'Raw data'!E1484</f>
        <v>2274.39765960356</v>
      </c>
      <c r="I1484" s="67">
        <f t="shared" si="93"/>
        <v>-1.8639482657309102E-3</v>
      </c>
    </row>
    <row r="1485" spans="1:9" x14ac:dyDescent="0.3">
      <c r="A1485" s="101">
        <v>44601</v>
      </c>
      <c r="B1485" s="3">
        <f>'Raw data'!B1485</f>
        <v>50.3</v>
      </c>
      <c r="C1485" s="3">
        <f t="shared" si="94"/>
        <v>-2.9732408325075458E-3</v>
      </c>
      <c r="D1485" s="3">
        <f>'Raw data'!C1485</f>
        <v>107</v>
      </c>
      <c r="E1485" s="3">
        <f t="shared" si="95"/>
        <v>-1.399906672888527E-3</v>
      </c>
      <c r="F1485" s="3">
        <f>'Raw data'!D1485</f>
        <v>35.86</v>
      </c>
      <c r="G1485" s="3">
        <f t="shared" si="92"/>
        <v>3.5219399538106204E-2</v>
      </c>
      <c r="H1485" s="62">
        <f>'Raw data'!E1485</f>
        <v>2313.1412471788899</v>
      </c>
      <c r="I1485" s="67">
        <f t="shared" si="93"/>
        <v>1.7034658566296244E-2</v>
      </c>
    </row>
    <row r="1486" spans="1:9" x14ac:dyDescent="0.3">
      <c r="A1486" s="101">
        <v>44602</v>
      </c>
      <c r="B1486" s="3">
        <f>'Raw data'!B1486</f>
        <v>57.5</v>
      </c>
      <c r="C1486" s="3">
        <f t="shared" si="94"/>
        <v>0.14314115308151099</v>
      </c>
      <c r="D1486" s="3">
        <f>'Raw data'!C1486</f>
        <v>108.4</v>
      </c>
      <c r="E1486" s="3">
        <f t="shared" si="95"/>
        <v>1.3084112149532763E-2</v>
      </c>
      <c r="F1486" s="3">
        <f>'Raw data'!D1486</f>
        <v>36.92</v>
      </c>
      <c r="G1486" s="3">
        <f t="shared" si="92"/>
        <v>2.9559397657557232E-2</v>
      </c>
      <c r="H1486" s="62">
        <f>'Raw data'!E1486</f>
        <v>2314.26044883239</v>
      </c>
      <c r="I1486" s="67">
        <f t="shared" si="93"/>
        <v>4.8384492510567299E-4</v>
      </c>
    </row>
    <row r="1487" spans="1:9" x14ac:dyDescent="0.3">
      <c r="A1487" s="101">
        <v>44603</v>
      </c>
      <c r="B1487" s="3">
        <f>'Raw data'!B1487</f>
        <v>57.85</v>
      </c>
      <c r="C1487" s="3">
        <f t="shared" si="94"/>
        <v>6.0869565217391555E-3</v>
      </c>
      <c r="D1487" s="3">
        <f>'Raw data'!C1487</f>
        <v>109.05</v>
      </c>
      <c r="E1487" s="3">
        <f t="shared" si="95"/>
        <v>5.9963099630995524E-3</v>
      </c>
      <c r="F1487" s="3">
        <f>'Raw data'!D1487</f>
        <v>36.42</v>
      </c>
      <c r="G1487" s="3">
        <f t="shared" si="92"/>
        <v>-1.3542795232936078E-2</v>
      </c>
      <c r="H1487" s="62">
        <f>'Raw data'!E1487</f>
        <v>2293.77218584093</v>
      </c>
      <c r="I1487" s="67">
        <f t="shared" si="93"/>
        <v>-8.8530497947181975E-3</v>
      </c>
    </row>
    <row r="1488" spans="1:9" x14ac:dyDescent="0.3">
      <c r="A1488" s="101">
        <v>44606</v>
      </c>
      <c r="B1488" s="3">
        <f>'Raw data'!B1488</f>
        <v>55.3</v>
      </c>
      <c r="C1488" s="3">
        <f t="shared" si="94"/>
        <v>-4.4079515989628421E-2</v>
      </c>
      <c r="D1488" s="3">
        <f>'Raw data'!C1488</f>
        <v>103</v>
      </c>
      <c r="E1488" s="3">
        <f t="shared" si="95"/>
        <v>-5.5479138010087088E-2</v>
      </c>
      <c r="F1488" s="3">
        <f>'Raw data'!D1488</f>
        <v>34.46</v>
      </c>
      <c r="G1488" s="3">
        <f t="shared" si="92"/>
        <v>-5.3816584294343786E-2</v>
      </c>
      <c r="H1488" s="62">
        <f>'Raw data'!E1488</f>
        <v>2240.9652858304298</v>
      </c>
      <c r="I1488" s="67">
        <f t="shared" si="93"/>
        <v>-2.302185907409126E-2</v>
      </c>
    </row>
    <row r="1489" spans="1:9" x14ac:dyDescent="0.3">
      <c r="A1489" s="101">
        <v>44607</v>
      </c>
      <c r="B1489" s="3">
        <f>'Raw data'!B1489</f>
        <v>57.6</v>
      </c>
      <c r="C1489" s="3">
        <f t="shared" si="94"/>
        <v>4.1591320072332807E-2</v>
      </c>
      <c r="D1489" s="3">
        <f>'Raw data'!C1489</f>
        <v>104.3</v>
      </c>
      <c r="E1489" s="3">
        <f t="shared" si="95"/>
        <v>1.2621359223300944E-2</v>
      </c>
      <c r="F1489" s="3">
        <f>'Raw data'!D1489</f>
        <v>35.24</v>
      </c>
      <c r="G1489" s="3">
        <f t="shared" si="92"/>
        <v>2.2634939059779487E-2</v>
      </c>
      <c r="H1489" s="62">
        <f>'Raw data'!E1489</f>
        <v>2282.06242327059</v>
      </c>
      <c r="I1489" s="67">
        <f t="shared" si="93"/>
        <v>1.8339033495974433E-2</v>
      </c>
    </row>
    <row r="1490" spans="1:9" x14ac:dyDescent="0.3">
      <c r="A1490" s="101">
        <v>44608</v>
      </c>
      <c r="B1490" s="3">
        <f>'Raw data'!B1490</f>
        <v>55.75</v>
      </c>
      <c r="C1490" s="3">
        <f t="shared" si="94"/>
        <v>-3.211805555555558E-2</v>
      </c>
      <c r="D1490" s="3">
        <f>'Raw data'!C1490</f>
        <v>104.2</v>
      </c>
      <c r="E1490" s="3">
        <f t="shared" si="95"/>
        <v>-9.5877277085325329E-4</v>
      </c>
      <c r="F1490" s="3">
        <f>'Raw data'!D1490</f>
        <v>34.14</v>
      </c>
      <c r="G1490" s="3">
        <f t="shared" si="92"/>
        <v>-3.1214528944381422E-2</v>
      </c>
      <c r="H1490" s="62">
        <f>'Raw data'!E1490</f>
        <v>2263.40519874047</v>
      </c>
      <c r="I1490" s="67">
        <f t="shared" si="93"/>
        <v>-8.1755978012998075E-3</v>
      </c>
    </row>
    <row r="1491" spans="1:9" x14ac:dyDescent="0.3">
      <c r="A1491" s="101">
        <v>44609</v>
      </c>
      <c r="B1491" s="3">
        <f>'Raw data'!B1491</f>
        <v>55.45</v>
      </c>
      <c r="C1491" s="3">
        <f t="shared" si="94"/>
        <v>-5.3811659192824603E-3</v>
      </c>
      <c r="D1491" s="3">
        <f>'Raw data'!C1491</f>
        <v>108.4</v>
      </c>
      <c r="E1491" s="3">
        <f t="shared" si="95"/>
        <v>4.0307101727447246E-2</v>
      </c>
      <c r="F1491" s="3">
        <f>'Raw data'!D1491</f>
        <v>33.5</v>
      </c>
      <c r="G1491" s="3">
        <f t="shared" si="92"/>
        <v>-1.8746338605741084E-2</v>
      </c>
      <c r="H1491" s="62">
        <f>'Raw data'!E1491</f>
        <v>2229.1470897397398</v>
      </c>
      <c r="I1491" s="67">
        <f t="shared" si="93"/>
        <v>-1.513565004613138E-2</v>
      </c>
    </row>
    <row r="1492" spans="1:9" x14ac:dyDescent="0.3">
      <c r="A1492" s="101">
        <v>44610</v>
      </c>
      <c r="B1492" s="3">
        <f>'Raw data'!B1492</f>
        <v>53.75</v>
      </c>
      <c r="C1492" s="3">
        <f t="shared" si="94"/>
        <v>-3.0658250676284991E-2</v>
      </c>
      <c r="D1492" s="3">
        <f>'Raw data'!C1492</f>
        <v>103.3</v>
      </c>
      <c r="E1492" s="3">
        <f t="shared" si="95"/>
        <v>-4.7047970479704875E-2</v>
      </c>
      <c r="F1492" s="3">
        <f>'Raw data'!D1492</f>
        <v>33</v>
      </c>
      <c r="G1492" s="3">
        <f t="shared" si="92"/>
        <v>-1.4925373134328358E-2</v>
      </c>
      <c r="H1492" s="62">
        <f>'Raw data'!E1492</f>
        <v>2197.7167256693401</v>
      </c>
      <c r="I1492" s="67">
        <f t="shared" si="93"/>
        <v>-1.4099726399871315E-2</v>
      </c>
    </row>
    <row r="1493" spans="1:9" x14ac:dyDescent="0.3">
      <c r="A1493" s="101">
        <v>44613</v>
      </c>
      <c r="B1493" s="3">
        <f>'Raw data'!B1493</f>
        <v>52.6</v>
      </c>
      <c r="C1493" s="3">
        <f t="shared" si="94"/>
        <v>-2.1395348837209276E-2</v>
      </c>
      <c r="D1493" s="3">
        <f>'Raw data'!C1493</f>
        <v>97.38</v>
      </c>
      <c r="E1493" s="3">
        <f t="shared" si="95"/>
        <v>-5.7308809293320447E-2</v>
      </c>
      <c r="F1493" s="3">
        <f>'Raw data'!D1493</f>
        <v>32.1</v>
      </c>
      <c r="G1493" s="3">
        <f t="shared" si="92"/>
        <v>-2.727272727272723E-2</v>
      </c>
      <c r="H1493" s="62">
        <f>'Raw data'!E1493</f>
        <v>2159.2999386176798</v>
      </c>
      <c r="I1493" s="67">
        <f t="shared" si="93"/>
        <v>-1.7480317914930571E-2</v>
      </c>
    </row>
    <row r="1494" spans="1:9" x14ac:dyDescent="0.3">
      <c r="A1494" s="101">
        <v>44614</v>
      </c>
      <c r="B1494" s="3">
        <f>'Raw data'!B1494</f>
        <v>55.9</v>
      </c>
      <c r="C1494" s="3">
        <f t="shared" si="94"/>
        <v>6.273764258555127E-2</v>
      </c>
      <c r="D1494" s="3">
        <f>'Raw data'!C1494</f>
        <v>101.4</v>
      </c>
      <c r="E1494" s="3">
        <f t="shared" si="95"/>
        <v>4.1281577325939726E-2</v>
      </c>
      <c r="F1494" s="3">
        <f>'Raw data'!D1494</f>
        <v>33.5</v>
      </c>
      <c r="G1494" s="3">
        <f t="shared" si="92"/>
        <v>4.3613707165108991E-2</v>
      </c>
      <c r="H1494" s="62">
        <f>'Raw data'!E1494</f>
        <v>2157.9157539417001</v>
      </c>
      <c r="I1494" s="67">
        <f t="shared" si="93"/>
        <v>-6.4103399959608315E-4</v>
      </c>
    </row>
    <row r="1495" spans="1:9" x14ac:dyDescent="0.3">
      <c r="A1495" s="101">
        <v>44615</v>
      </c>
      <c r="B1495" s="3">
        <f>'Raw data'!B1495</f>
        <v>54.6</v>
      </c>
      <c r="C1495" s="3">
        <f t="shared" si="94"/>
        <v>-2.3255813953488323E-2</v>
      </c>
      <c r="D1495" s="3">
        <f>'Raw data'!C1495</f>
        <v>102.4</v>
      </c>
      <c r="E1495" s="3">
        <f t="shared" si="95"/>
        <v>9.8619329388560158E-3</v>
      </c>
      <c r="F1495" s="3">
        <f>'Raw data'!D1495</f>
        <v>33.58</v>
      </c>
      <c r="G1495" s="3">
        <f t="shared" si="92"/>
        <v>2.3880597014924866E-3</v>
      </c>
      <c r="H1495" s="62">
        <f>'Raw data'!E1495</f>
        <v>2142.0287315767</v>
      </c>
      <c r="I1495" s="67">
        <f t="shared" si="93"/>
        <v>-7.3622069517683946E-3</v>
      </c>
    </row>
    <row r="1496" spans="1:9" x14ac:dyDescent="0.3">
      <c r="A1496" s="101">
        <v>44616</v>
      </c>
      <c r="B1496" s="3">
        <f>'Raw data'!B1496</f>
        <v>54.7</v>
      </c>
      <c r="C1496" s="3">
        <f t="shared" si="94"/>
        <v>1.8315018315018575E-3</v>
      </c>
      <c r="D1496" s="3">
        <f>'Raw data'!C1496</f>
        <v>101.4</v>
      </c>
      <c r="E1496" s="3">
        <f t="shared" si="95"/>
        <v>-9.765625E-3</v>
      </c>
      <c r="F1496" s="3">
        <f>'Raw data'!D1496</f>
        <v>32.619999999999997</v>
      </c>
      <c r="G1496" s="3">
        <f t="shared" si="92"/>
        <v>-2.8588445503275786E-2</v>
      </c>
      <c r="H1496" s="62">
        <f>'Raw data'!E1496</f>
        <v>2078.0625670070199</v>
      </c>
      <c r="I1496" s="67">
        <f t="shared" si="93"/>
        <v>-2.9862421370322169E-2</v>
      </c>
    </row>
    <row r="1497" spans="1:9" x14ac:dyDescent="0.3">
      <c r="A1497" s="101">
        <v>44617</v>
      </c>
      <c r="B1497" s="3">
        <f>'Raw data'!B1497</f>
        <v>54.65</v>
      </c>
      <c r="C1497" s="3">
        <f t="shared" si="94"/>
        <v>-9.1407678244980362E-4</v>
      </c>
      <c r="D1497" s="3">
        <f>'Raw data'!C1497</f>
        <v>101.2</v>
      </c>
      <c r="E1497" s="3">
        <f t="shared" si="95"/>
        <v>-1.972386587771231E-3</v>
      </c>
      <c r="F1497" s="3">
        <f>'Raw data'!D1497</f>
        <v>33.020000000000003</v>
      </c>
      <c r="G1497" s="3">
        <f t="shared" si="92"/>
        <v>1.2262415695892266E-2</v>
      </c>
      <c r="H1497" s="62">
        <f>'Raw data'!E1497</f>
        <v>2141.52430467565</v>
      </c>
      <c r="I1497" s="67">
        <f t="shared" si="93"/>
        <v>3.0538896506871027E-2</v>
      </c>
    </row>
    <row r="1498" spans="1:9" x14ac:dyDescent="0.3">
      <c r="A1498" s="101">
        <v>44620</v>
      </c>
      <c r="B1498" s="3">
        <f>'Raw data'!B1498</f>
        <v>56.45</v>
      </c>
      <c r="C1498" s="3">
        <f t="shared" si="94"/>
        <v>3.2936870997255341E-2</v>
      </c>
      <c r="D1498" s="3">
        <f>'Raw data'!C1498</f>
        <v>105.25</v>
      </c>
      <c r="E1498" s="3">
        <f t="shared" si="95"/>
        <v>4.0019762845849773E-2</v>
      </c>
      <c r="F1498" s="3">
        <f>'Raw data'!D1498</f>
        <v>33.64</v>
      </c>
      <c r="G1498" s="3">
        <f t="shared" si="92"/>
        <v>1.8776499091459641E-2</v>
      </c>
      <c r="H1498" s="62">
        <f>'Raw data'!E1498</f>
        <v>2134.0728417120799</v>
      </c>
      <c r="I1498" s="67">
        <f t="shared" si="93"/>
        <v>-3.4795136096756303E-3</v>
      </c>
    </row>
    <row r="1499" spans="1:9" x14ac:dyDescent="0.3">
      <c r="A1499" s="101">
        <v>44621</v>
      </c>
      <c r="B1499" s="3">
        <f>'Raw data'!B1499</f>
        <v>53.95</v>
      </c>
      <c r="C1499" s="3">
        <f t="shared" si="94"/>
        <v>-4.4286979627989366E-2</v>
      </c>
      <c r="D1499" s="3">
        <f>'Raw data'!C1499</f>
        <v>99</v>
      </c>
      <c r="E1499" s="3">
        <f t="shared" si="95"/>
        <v>-5.9382422802850353E-2</v>
      </c>
      <c r="F1499" s="3">
        <f>'Raw data'!D1499</f>
        <v>32.5</v>
      </c>
      <c r="G1499" s="3">
        <f t="shared" si="92"/>
        <v>-3.3888228299643296E-2</v>
      </c>
      <c r="H1499" s="62">
        <f>'Raw data'!E1499</f>
        <v>2084.93255074647</v>
      </c>
      <c r="I1499" s="67">
        <f t="shared" si="93"/>
        <v>-2.3026529369159974E-2</v>
      </c>
    </row>
    <row r="1500" spans="1:9" x14ac:dyDescent="0.3">
      <c r="A1500" s="101">
        <v>44622</v>
      </c>
      <c r="B1500" s="3">
        <f>'Raw data'!B1500</f>
        <v>53.25</v>
      </c>
      <c r="C1500" s="3">
        <f t="shared" si="94"/>
        <v>-1.2974976830398569E-2</v>
      </c>
      <c r="D1500" s="3">
        <f>'Raw data'!C1500</f>
        <v>98.44</v>
      </c>
      <c r="E1500" s="3">
        <f t="shared" si="95"/>
        <v>-5.6565656565656791E-3</v>
      </c>
      <c r="F1500" s="3">
        <f>'Raw data'!D1500</f>
        <v>32</v>
      </c>
      <c r="G1500" s="3">
        <f t="shared" si="92"/>
        <v>-1.5384615384615385E-2</v>
      </c>
      <c r="H1500" s="62">
        <f>'Raw data'!E1500</f>
        <v>2096.5335961697001</v>
      </c>
      <c r="I1500" s="67">
        <f t="shared" si="93"/>
        <v>5.5642305642340951E-3</v>
      </c>
    </row>
    <row r="1501" spans="1:9" x14ac:dyDescent="0.3">
      <c r="A1501" s="101">
        <v>44623</v>
      </c>
      <c r="B1501" s="3">
        <f>'Raw data'!B1501</f>
        <v>52.55</v>
      </c>
      <c r="C1501" s="3">
        <f t="shared" si="94"/>
        <v>-1.3145539906103339E-2</v>
      </c>
      <c r="D1501" s="3">
        <f>'Raw data'!C1501</f>
        <v>94.32</v>
      </c>
      <c r="E1501" s="3">
        <f t="shared" si="95"/>
        <v>-4.1852905323039459E-2</v>
      </c>
      <c r="F1501" s="3">
        <f>'Raw data'!D1501</f>
        <v>31.38</v>
      </c>
      <c r="G1501" s="3">
        <f t="shared" si="92"/>
        <v>-1.9375000000000031E-2</v>
      </c>
      <c r="H1501" s="62">
        <f>'Raw data'!E1501</f>
        <v>2048.51101754721</v>
      </c>
      <c r="I1501" s="67">
        <f t="shared" si="93"/>
        <v>-2.2905704306492292E-2</v>
      </c>
    </row>
    <row r="1502" spans="1:9" x14ac:dyDescent="0.3">
      <c r="A1502" s="101">
        <v>44624</v>
      </c>
      <c r="B1502" s="3">
        <f>'Raw data'!B1502</f>
        <v>50.5</v>
      </c>
      <c r="C1502" s="3">
        <f t="shared" si="94"/>
        <v>-3.9010466222645049E-2</v>
      </c>
      <c r="D1502" s="3">
        <f>'Raw data'!C1502</f>
        <v>93.92</v>
      </c>
      <c r="E1502" s="3">
        <f t="shared" si="95"/>
        <v>-4.2408821034774329E-3</v>
      </c>
      <c r="F1502" s="3">
        <f>'Raw data'!D1502</f>
        <v>31.12</v>
      </c>
      <c r="G1502" s="3">
        <f t="shared" si="92"/>
        <v>-8.2855321861057367E-3</v>
      </c>
      <c r="H1502" s="62">
        <f>'Raw data'!E1502</f>
        <v>1985.5414497279201</v>
      </c>
      <c r="I1502" s="67">
        <f t="shared" si="93"/>
        <v>-3.0739189235451003E-2</v>
      </c>
    </row>
    <row r="1503" spans="1:9" x14ac:dyDescent="0.3">
      <c r="A1503" s="101">
        <v>44627</v>
      </c>
      <c r="B1503" s="3">
        <f>'Raw data'!B1503</f>
        <v>51.85</v>
      </c>
      <c r="C1503" s="3">
        <f t="shared" si="94"/>
        <v>2.673267326732676E-2</v>
      </c>
      <c r="D1503" s="3">
        <f>'Raw data'!C1503</f>
        <v>92.2</v>
      </c>
      <c r="E1503" s="3">
        <f t="shared" si="95"/>
        <v>-1.8313458262350923E-2</v>
      </c>
      <c r="F1503" s="3">
        <f>'Raw data'!D1503</f>
        <v>31.2</v>
      </c>
      <c r="G1503" s="3">
        <f t="shared" si="92"/>
        <v>2.5706940874035441E-3</v>
      </c>
      <c r="H1503" s="62">
        <f>'Raw data'!E1503</f>
        <v>1980.3508031168001</v>
      </c>
      <c r="I1503" s="67">
        <f t="shared" si="93"/>
        <v>-2.6142222373807663E-3</v>
      </c>
    </row>
    <row r="1504" spans="1:9" x14ac:dyDescent="0.3">
      <c r="A1504" s="101">
        <v>44628</v>
      </c>
      <c r="B1504" s="3">
        <f>'Raw data'!B1504</f>
        <v>51.8</v>
      </c>
      <c r="C1504" s="3">
        <f t="shared" si="94"/>
        <v>-9.643201542913069E-4</v>
      </c>
      <c r="D1504" s="3">
        <f>'Raw data'!C1504</f>
        <v>90.5</v>
      </c>
      <c r="E1504" s="3">
        <f t="shared" si="95"/>
        <v>-1.8438177874186581E-2</v>
      </c>
      <c r="F1504" s="3">
        <f>'Raw data'!D1504</f>
        <v>31.66</v>
      </c>
      <c r="G1504" s="3">
        <f t="shared" si="92"/>
        <v>1.4743589743589771E-2</v>
      </c>
      <c r="H1504" s="62">
        <f>'Raw data'!E1504</f>
        <v>1972.0428884816999</v>
      </c>
      <c r="I1504" s="67">
        <f t="shared" si="93"/>
        <v>-4.1951732097286077E-3</v>
      </c>
    </row>
    <row r="1505" spans="1:9" x14ac:dyDescent="0.3">
      <c r="A1505" s="101">
        <v>44629</v>
      </c>
      <c r="B1505" s="3">
        <f>'Raw data'!B1505</f>
        <v>53.5</v>
      </c>
      <c r="C1505" s="3">
        <f t="shared" si="94"/>
        <v>3.2818532818532878E-2</v>
      </c>
      <c r="D1505" s="3">
        <f>'Raw data'!C1505</f>
        <v>95.32</v>
      </c>
      <c r="E1505" s="3">
        <f t="shared" si="95"/>
        <v>5.3259668508287214E-2</v>
      </c>
      <c r="F1505" s="3">
        <f>'Raw data'!D1505</f>
        <v>33.58</v>
      </c>
      <c r="G1505" s="3">
        <f t="shared" si="92"/>
        <v>6.0644346178142711E-2</v>
      </c>
      <c r="H1505" s="62">
        <f>'Raw data'!E1505</f>
        <v>2041.6150578468701</v>
      </c>
      <c r="I1505" s="67">
        <f t="shared" si="93"/>
        <v>3.5279237470709664E-2</v>
      </c>
    </row>
    <row r="1506" spans="1:9" x14ac:dyDescent="0.3">
      <c r="A1506" s="101">
        <v>44630</v>
      </c>
      <c r="B1506" s="3">
        <f>'Raw data'!B1506</f>
        <v>53.8</v>
      </c>
      <c r="C1506" s="3">
        <f t="shared" si="94"/>
        <v>5.6074766355139654E-3</v>
      </c>
      <c r="D1506" s="3">
        <f>'Raw data'!C1506</f>
        <v>93.06</v>
      </c>
      <c r="E1506" s="3">
        <f t="shared" si="95"/>
        <v>-2.3709609735627267E-2</v>
      </c>
      <c r="F1506" s="3">
        <f>'Raw data'!D1506</f>
        <v>34</v>
      </c>
      <c r="G1506" s="3">
        <f t="shared" si="92"/>
        <v>1.2507444907683195E-2</v>
      </c>
      <c r="H1506" s="62">
        <f>'Raw data'!E1506</f>
        <v>2038.9228464467501</v>
      </c>
      <c r="I1506" s="67">
        <f t="shared" si="93"/>
        <v>-1.3186674881597029E-3</v>
      </c>
    </row>
    <row r="1507" spans="1:9" x14ac:dyDescent="0.3">
      <c r="A1507" s="101">
        <v>44631</v>
      </c>
      <c r="B1507" s="3">
        <f>'Raw data'!B1507</f>
        <v>53.8</v>
      </c>
      <c r="C1507" s="3">
        <f t="shared" si="94"/>
        <v>0</v>
      </c>
      <c r="D1507" s="3">
        <f>'Raw data'!C1507</f>
        <v>94</v>
      </c>
      <c r="E1507" s="3">
        <f t="shared" si="95"/>
        <v>1.0101010101010076E-2</v>
      </c>
      <c r="F1507" s="3">
        <f>'Raw data'!D1507</f>
        <v>35.159999999999997</v>
      </c>
      <c r="G1507" s="3">
        <f t="shared" si="92"/>
        <v>3.4117647058823426E-2</v>
      </c>
      <c r="H1507" s="62">
        <f>'Raw data'!E1507</f>
        <v>2070.7973034688498</v>
      </c>
      <c r="I1507" s="67">
        <f t="shared" si="93"/>
        <v>1.5632988309316177E-2</v>
      </c>
    </row>
    <row r="1508" spans="1:9" x14ac:dyDescent="0.3">
      <c r="A1508" s="101">
        <v>44634</v>
      </c>
      <c r="B1508" s="3">
        <f>'Raw data'!B1508</f>
        <v>53.75</v>
      </c>
      <c r="C1508" s="3">
        <f t="shared" si="94"/>
        <v>-9.2936802973972422E-4</v>
      </c>
      <c r="D1508" s="3">
        <f>'Raw data'!C1508</f>
        <v>94.46</v>
      </c>
      <c r="E1508" s="3">
        <f t="shared" si="95"/>
        <v>4.8936170212765294E-3</v>
      </c>
      <c r="F1508" s="3">
        <f>'Raw data'!D1508</f>
        <v>34.479999999999997</v>
      </c>
      <c r="G1508" s="3">
        <f t="shared" si="92"/>
        <v>-1.934015927189988E-2</v>
      </c>
      <c r="H1508" s="62">
        <f>'Raw data'!E1508</f>
        <v>2096.4401320882798</v>
      </c>
      <c r="I1508" s="67">
        <f t="shared" si="93"/>
        <v>1.2383070316189329E-2</v>
      </c>
    </row>
    <row r="1509" spans="1:9" x14ac:dyDescent="0.3">
      <c r="A1509" s="101">
        <v>44635</v>
      </c>
      <c r="B1509" s="3">
        <f>'Raw data'!B1509</f>
        <v>53.95</v>
      </c>
      <c r="C1509" s="3">
        <f t="shared" si="94"/>
        <v>3.7209302325581922E-3</v>
      </c>
      <c r="D1509" s="3">
        <f>'Raw data'!C1509</f>
        <v>95.24</v>
      </c>
      <c r="E1509" s="3">
        <f t="shared" si="95"/>
        <v>8.2574634766038654E-3</v>
      </c>
      <c r="F1509" s="3">
        <f>'Raw data'!D1509</f>
        <v>34.54</v>
      </c>
      <c r="G1509" s="3">
        <f t="shared" si="92"/>
        <v>1.740139211136957E-3</v>
      </c>
      <c r="H1509" s="62">
        <f>'Raw data'!E1509</f>
        <v>2085.0830739053599</v>
      </c>
      <c r="I1509" s="67">
        <f t="shared" si="93"/>
        <v>-5.4173062273936952E-3</v>
      </c>
    </row>
    <row r="1510" spans="1:9" x14ac:dyDescent="0.3">
      <c r="A1510" s="101">
        <v>44636</v>
      </c>
      <c r="B1510" s="3">
        <f>'Raw data'!B1510</f>
        <v>56.25</v>
      </c>
      <c r="C1510" s="3">
        <f t="shared" si="94"/>
        <v>4.2632066728452218E-2</v>
      </c>
      <c r="D1510" s="3">
        <f>'Raw data'!C1510</f>
        <v>101.1</v>
      </c>
      <c r="E1510" s="3">
        <f t="shared" si="95"/>
        <v>6.1528769424611503E-2</v>
      </c>
      <c r="F1510" s="3">
        <f>'Raw data'!D1510</f>
        <v>35.76</v>
      </c>
      <c r="G1510" s="3">
        <f t="shared" si="92"/>
        <v>3.5321366531557583E-2</v>
      </c>
      <c r="H1510" s="62">
        <f>'Raw data'!E1510</f>
        <v>2167.1540037571699</v>
      </c>
      <c r="I1510" s="67">
        <f t="shared" si="93"/>
        <v>3.9360988000392311E-2</v>
      </c>
    </row>
    <row r="1511" spans="1:9" x14ac:dyDescent="0.3">
      <c r="A1511" s="101">
        <v>44637</v>
      </c>
      <c r="B1511" s="3">
        <f>'Raw data'!B1511</f>
        <v>55.35</v>
      </c>
      <c r="C1511" s="3">
        <f t="shared" si="94"/>
        <v>-1.5999999999999976E-2</v>
      </c>
      <c r="D1511" s="3">
        <f>'Raw data'!C1511</f>
        <v>102.3</v>
      </c>
      <c r="E1511" s="3">
        <f t="shared" si="95"/>
        <v>1.1869436201780444E-2</v>
      </c>
      <c r="F1511" s="3">
        <f>'Raw data'!D1511</f>
        <v>35.5</v>
      </c>
      <c r="G1511" s="3">
        <f t="shared" si="92"/>
        <v>-7.2706935123041955E-3</v>
      </c>
      <c r="H1511" s="62">
        <f>'Raw data'!E1511</f>
        <v>2159.0008657825701</v>
      </c>
      <c r="I1511" s="67">
        <f t="shared" si="93"/>
        <v>-3.7621405587534421E-3</v>
      </c>
    </row>
    <row r="1512" spans="1:9" x14ac:dyDescent="0.3">
      <c r="A1512" s="101">
        <v>44638</v>
      </c>
      <c r="B1512" s="3">
        <f>'Raw data'!B1512</f>
        <v>56.85</v>
      </c>
      <c r="C1512" s="3">
        <f t="shared" si="94"/>
        <v>2.7100271002710025E-2</v>
      </c>
      <c r="D1512" s="3">
        <f>'Raw data'!C1512</f>
        <v>103.7</v>
      </c>
      <c r="E1512" s="3">
        <f t="shared" si="95"/>
        <v>1.368523949169116E-2</v>
      </c>
      <c r="F1512" s="3">
        <f>'Raw data'!D1512</f>
        <v>36.380000000000003</v>
      </c>
      <c r="G1512" s="3">
        <f t="shared" si="92"/>
        <v>2.478873239436627E-2</v>
      </c>
      <c r="H1512" s="62">
        <f>'Raw data'!E1512</f>
        <v>2178.82507986768</v>
      </c>
      <c r="I1512" s="67">
        <f t="shared" si="93"/>
        <v>9.1821241942504541E-3</v>
      </c>
    </row>
    <row r="1513" spans="1:9" x14ac:dyDescent="0.3">
      <c r="A1513" s="101">
        <v>44641</v>
      </c>
      <c r="B1513" s="3">
        <f>'Raw data'!B1513</f>
        <v>56.2</v>
      </c>
      <c r="C1513" s="3">
        <f t="shared" si="94"/>
        <v>-1.1433597185576051E-2</v>
      </c>
      <c r="D1513" s="3">
        <f>'Raw data'!C1513</f>
        <v>103.2</v>
      </c>
      <c r="E1513" s="3">
        <f t="shared" si="95"/>
        <v>-4.8216007714561235E-3</v>
      </c>
      <c r="F1513" s="3">
        <f>'Raw data'!D1513</f>
        <v>36.24</v>
      </c>
      <c r="G1513" s="3">
        <f t="shared" si="92"/>
        <v>-3.8482682792743421E-3</v>
      </c>
      <c r="H1513" s="62">
        <f>'Raw data'!E1513</f>
        <v>2181.0471667766801</v>
      </c>
      <c r="I1513" s="67">
        <f t="shared" si="93"/>
        <v>1.0198555769952407E-3</v>
      </c>
    </row>
    <row r="1514" spans="1:9" x14ac:dyDescent="0.3">
      <c r="A1514" s="101">
        <v>44642</v>
      </c>
      <c r="B1514" s="3">
        <f>'Raw data'!B1514</f>
        <v>56.55</v>
      </c>
      <c r="C1514" s="3">
        <f t="shared" si="94"/>
        <v>6.2277580071173361E-3</v>
      </c>
      <c r="D1514" s="3">
        <f>'Raw data'!C1514</f>
        <v>103.95</v>
      </c>
      <c r="E1514" s="3">
        <f t="shared" si="95"/>
        <v>7.2674418604651162E-3</v>
      </c>
      <c r="F1514" s="3">
        <f>'Raw data'!D1514</f>
        <v>36.74</v>
      </c>
      <c r="G1514" s="3">
        <f t="shared" si="92"/>
        <v>1.379690949227373E-2</v>
      </c>
      <c r="H1514" s="62">
        <f>'Raw data'!E1514</f>
        <v>2182.7768464206702</v>
      </c>
      <c r="I1514" s="67">
        <f t="shared" si="93"/>
        <v>7.930500863703435E-4</v>
      </c>
    </row>
    <row r="1515" spans="1:9" x14ac:dyDescent="0.3">
      <c r="A1515" s="101">
        <v>44643</v>
      </c>
      <c r="B1515" s="3">
        <f>'Raw data'!B1515</f>
        <v>55.9</v>
      </c>
      <c r="C1515" s="3">
        <f t="shared" si="94"/>
        <v>-1.1494252873563194E-2</v>
      </c>
      <c r="D1515" s="3">
        <f>'Raw data'!C1515</f>
        <v>103.5</v>
      </c>
      <c r="E1515" s="3">
        <f t="shared" si="95"/>
        <v>-4.3290043290043559E-3</v>
      </c>
      <c r="F1515" s="3">
        <f>'Raw data'!D1515</f>
        <v>36.68</v>
      </c>
      <c r="G1515" s="3">
        <f t="shared" si="92"/>
        <v>-1.6330974414807368E-3</v>
      </c>
      <c r="H1515" s="62">
        <f>'Raw data'!E1515</f>
        <v>2155.6418021549698</v>
      </c>
      <c r="I1515" s="67">
        <f t="shared" si="93"/>
        <v>-1.2431433066644694E-2</v>
      </c>
    </row>
    <row r="1516" spans="1:9" x14ac:dyDescent="0.3">
      <c r="A1516" s="101">
        <v>44644</v>
      </c>
      <c r="B1516" s="3">
        <f>'Raw data'!B1516</f>
        <v>55.55</v>
      </c>
      <c r="C1516" s="3">
        <f t="shared" si="94"/>
        <v>-6.2611806797853563E-3</v>
      </c>
      <c r="D1516" s="3">
        <f>'Raw data'!C1516</f>
        <v>102.65</v>
      </c>
      <c r="E1516" s="3">
        <f t="shared" si="95"/>
        <v>-8.2125603864733748E-3</v>
      </c>
      <c r="F1516" s="3">
        <f>'Raw data'!D1516</f>
        <v>36.32</v>
      </c>
      <c r="G1516" s="3">
        <f t="shared" si="92"/>
        <v>-9.8146128680479672E-3</v>
      </c>
      <c r="H1516" s="62">
        <f>'Raw data'!E1516</f>
        <v>2134.1645884179602</v>
      </c>
      <c r="I1516" s="67">
        <f t="shared" si="93"/>
        <v>-9.9632572144124718E-3</v>
      </c>
    </row>
    <row r="1517" spans="1:9" x14ac:dyDescent="0.3">
      <c r="A1517" s="101">
        <v>44645</v>
      </c>
      <c r="B1517" s="3">
        <f>'Raw data'!B1517</f>
        <v>56.8</v>
      </c>
      <c r="C1517" s="3">
        <f t="shared" si="94"/>
        <v>2.2502250225022502E-2</v>
      </c>
      <c r="D1517" s="3">
        <f>'Raw data'!C1517</f>
        <v>102.95</v>
      </c>
      <c r="E1517" s="3">
        <f t="shared" si="95"/>
        <v>2.922552362396465E-3</v>
      </c>
      <c r="F1517" s="3">
        <f>'Raw data'!D1517</f>
        <v>36.6</v>
      </c>
      <c r="G1517" s="3">
        <f t="shared" si="92"/>
        <v>7.7092511013216172E-3</v>
      </c>
      <c r="H1517" s="62">
        <f>'Raw data'!E1517</f>
        <v>2106.5200277343301</v>
      </c>
      <c r="I1517" s="67">
        <f t="shared" si="93"/>
        <v>-1.2953340540676275E-2</v>
      </c>
    </row>
    <row r="1518" spans="1:9" x14ac:dyDescent="0.3">
      <c r="A1518" s="101">
        <v>44648</v>
      </c>
      <c r="B1518" s="3">
        <f>'Raw data'!B1518</f>
        <v>56.8</v>
      </c>
      <c r="C1518" s="3">
        <f t="shared" si="94"/>
        <v>0</v>
      </c>
      <c r="D1518" s="3">
        <f>'Raw data'!C1518</f>
        <v>103</v>
      </c>
      <c r="E1518" s="3">
        <f t="shared" si="95"/>
        <v>4.8567265662940415E-4</v>
      </c>
      <c r="F1518" s="3">
        <f>'Raw data'!D1518</f>
        <v>36.74</v>
      </c>
      <c r="G1518" s="3">
        <f t="shared" si="92"/>
        <v>3.8251366120218731E-3</v>
      </c>
      <c r="H1518" s="62">
        <f>'Raw data'!E1518</f>
        <v>2124.9312693634602</v>
      </c>
      <c r="I1518" s="67">
        <f t="shared" si="93"/>
        <v>8.7401218059779129E-3</v>
      </c>
    </row>
    <row r="1519" spans="1:9" x14ac:dyDescent="0.3">
      <c r="A1519" s="101">
        <v>44649</v>
      </c>
      <c r="B1519" s="3">
        <f>'Raw data'!B1519</f>
        <v>58</v>
      </c>
      <c r="C1519" s="3">
        <f t="shared" si="94"/>
        <v>2.1126760563380333E-2</v>
      </c>
      <c r="D1519" s="3">
        <f>'Raw data'!C1519</f>
        <v>105.35</v>
      </c>
      <c r="E1519" s="3">
        <f t="shared" si="95"/>
        <v>2.2815533980582468E-2</v>
      </c>
      <c r="F1519" s="3">
        <f>'Raw data'!D1519</f>
        <v>37.380000000000003</v>
      </c>
      <c r="G1519" s="3">
        <f t="shared" si="92"/>
        <v>1.7419706042460549E-2</v>
      </c>
      <c r="H1519" s="62">
        <f>'Raw data'!E1519</f>
        <v>2154.3757082788302</v>
      </c>
      <c r="I1519" s="67">
        <f t="shared" si="93"/>
        <v>1.385665472567983E-2</v>
      </c>
    </row>
    <row r="1520" spans="1:9" x14ac:dyDescent="0.3">
      <c r="A1520" s="101">
        <v>44650</v>
      </c>
      <c r="B1520" s="3">
        <f>'Raw data'!B1520</f>
        <v>57.15</v>
      </c>
      <c r="C1520" s="3">
        <f t="shared" si="94"/>
        <v>-1.4655172413793128E-2</v>
      </c>
      <c r="D1520" s="3">
        <f>'Raw data'!C1520</f>
        <v>104</v>
      </c>
      <c r="E1520" s="3">
        <f t="shared" si="95"/>
        <v>-1.281442809682007E-2</v>
      </c>
      <c r="F1520" s="3">
        <f>'Raw data'!D1520</f>
        <v>37.659999999999997</v>
      </c>
      <c r="G1520" s="3">
        <f t="shared" si="92"/>
        <v>7.4906367041196898E-3</v>
      </c>
      <c r="H1520" s="62">
        <f>'Raw data'!E1520</f>
        <v>2130.3002609029099</v>
      </c>
      <c r="I1520" s="67">
        <f t="shared" si="93"/>
        <v>-1.117513871113714E-2</v>
      </c>
    </row>
    <row r="1521" spans="1:9" x14ac:dyDescent="0.3">
      <c r="A1521" s="101">
        <v>44651</v>
      </c>
      <c r="B1521" s="3">
        <f>'Raw data'!B1521</f>
        <v>57.25</v>
      </c>
      <c r="C1521" s="3">
        <f t="shared" si="94"/>
        <v>1.7497812773403574E-3</v>
      </c>
      <c r="D1521" s="3">
        <f>'Raw data'!C1521</f>
        <v>103.2</v>
      </c>
      <c r="E1521" s="3">
        <f t="shared" si="95"/>
        <v>-7.692307692307665E-3</v>
      </c>
      <c r="F1521" s="3">
        <f>'Raw data'!D1521</f>
        <v>37.9</v>
      </c>
      <c r="G1521" s="3">
        <f t="shared" si="92"/>
        <v>6.3728093467870957E-3</v>
      </c>
      <c r="H1521" s="62">
        <f>'Raw data'!E1521</f>
        <v>2095.1727072344902</v>
      </c>
      <c r="I1521" s="67">
        <f t="shared" si="93"/>
        <v>-1.6489484751567945E-2</v>
      </c>
    </row>
    <row r="1522" spans="1:9" x14ac:dyDescent="0.3">
      <c r="A1522" s="101">
        <v>44652</v>
      </c>
      <c r="B1522" s="3">
        <f>'Raw data'!B1522</f>
        <v>58.48</v>
      </c>
      <c r="C1522" s="3">
        <f t="shared" si="94"/>
        <v>2.1484716157205187E-2</v>
      </c>
      <c r="D1522" s="3">
        <f>'Raw data'!C1522</f>
        <v>104.5</v>
      </c>
      <c r="E1522" s="3">
        <f t="shared" si="95"/>
        <v>1.2596899224806174E-2</v>
      </c>
      <c r="F1522" s="3">
        <f>'Raw data'!D1522</f>
        <v>38.200000000000003</v>
      </c>
      <c r="G1522" s="3">
        <f t="shared" si="92"/>
        <v>7.9155672823220131E-3</v>
      </c>
      <c r="H1522" s="62">
        <f>'Raw data'!E1522</f>
        <v>2119.6154962235801</v>
      </c>
      <c r="I1522" s="67">
        <f t="shared" si="93"/>
        <v>1.1666240641972175E-2</v>
      </c>
    </row>
    <row r="1523" spans="1:9" x14ac:dyDescent="0.3">
      <c r="A1523" s="101">
        <v>44655</v>
      </c>
      <c r="B1523" s="3">
        <f>'Raw data'!B1523</f>
        <v>58.76</v>
      </c>
      <c r="C1523" s="3">
        <f t="shared" si="94"/>
        <v>4.7879616963064494E-3</v>
      </c>
      <c r="D1523" s="3">
        <f>'Raw data'!C1523</f>
        <v>107.1</v>
      </c>
      <c r="E1523" s="3">
        <f t="shared" si="95"/>
        <v>2.4880382775119562E-2</v>
      </c>
      <c r="F1523" s="3">
        <f>'Raw data'!D1523</f>
        <v>38.76</v>
      </c>
      <c r="G1523" s="3">
        <f t="shared" ref="G1523:G1527" si="96">(F1523-F1522)/F1522</f>
        <v>1.4659685863874217E-2</v>
      </c>
      <c r="H1523" s="62">
        <f>'Raw data'!E1523</f>
        <v>2136.4423303746298</v>
      </c>
      <c r="I1523" s="67">
        <f t="shared" ref="I1523:I1527" si="97">(H1523-H1522)/H1522</f>
        <v>7.9386257465230547E-3</v>
      </c>
    </row>
    <row r="1524" spans="1:9" x14ac:dyDescent="0.3">
      <c r="A1524" s="101">
        <v>44656</v>
      </c>
      <c r="B1524" s="3">
        <f>'Raw data'!B1524</f>
        <v>60.12</v>
      </c>
      <c r="C1524" s="3">
        <f t="shared" si="94"/>
        <v>2.3144996596324022E-2</v>
      </c>
      <c r="D1524" s="3">
        <f>'Raw data'!C1524</f>
        <v>105.5</v>
      </c>
      <c r="E1524" s="3">
        <f t="shared" si="95"/>
        <v>-1.4939309056956063E-2</v>
      </c>
      <c r="F1524" s="3">
        <f>'Raw data'!D1524</f>
        <v>39.1</v>
      </c>
      <c r="G1524" s="3">
        <f t="shared" si="96"/>
        <v>8.7719298245614915E-3</v>
      </c>
      <c r="H1524" s="62">
        <f>'Raw data'!E1524</f>
        <v>2132.52309789021</v>
      </c>
      <c r="I1524" s="67">
        <f t="shared" si="97"/>
        <v>-1.8344667809182392E-3</v>
      </c>
    </row>
    <row r="1525" spans="1:9" x14ac:dyDescent="0.3">
      <c r="A1525" s="101">
        <v>44657</v>
      </c>
      <c r="B1525" s="3">
        <f>'Raw data'!B1525</f>
        <v>58.52</v>
      </c>
      <c r="C1525" s="3">
        <f t="shared" si="94"/>
        <v>-2.6613439787092387E-2</v>
      </c>
      <c r="D1525" s="3">
        <f>'Raw data'!C1525</f>
        <v>104.5</v>
      </c>
      <c r="E1525" s="3">
        <f t="shared" si="95"/>
        <v>-9.4786729857819912E-3</v>
      </c>
      <c r="F1525" s="3">
        <f>'Raw data'!D1525</f>
        <v>39.159999999999997</v>
      </c>
      <c r="G1525" s="3">
        <f t="shared" si="96"/>
        <v>1.5345268542198251E-3</v>
      </c>
      <c r="H1525" s="62">
        <f>'Raw data'!E1525</f>
        <v>2101.2100667396498</v>
      </c>
      <c r="I1525" s="67">
        <f t="shared" si="97"/>
        <v>-1.4683560136600346E-2</v>
      </c>
    </row>
    <row r="1526" spans="1:9" x14ac:dyDescent="0.3">
      <c r="A1526" s="101">
        <v>44658</v>
      </c>
      <c r="B1526" s="3">
        <f>'Raw data'!B1526</f>
        <v>59</v>
      </c>
      <c r="C1526" s="3">
        <f t="shared" si="94"/>
        <v>8.2023239917976224E-3</v>
      </c>
      <c r="D1526" s="3">
        <f>'Raw data'!C1526</f>
        <v>105.25</v>
      </c>
      <c r="E1526" s="3">
        <f t="shared" si="95"/>
        <v>7.1770334928229667E-3</v>
      </c>
      <c r="F1526" s="3">
        <f>'Raw data'!D1526</f>
        <v>38.799999999999997</v>
      </c>
      <c r="G1526" s="3">
        <f t="shared" si="96"/>
        <v>-9.1930541368743478E-3</v>
      </c>
      <c r="H1526" s="62">
        <f>'Raw data'!E1526</f>
        <v>2108.03542618445</v>
      </c>
      <c r="I1526" s="67">
        <f t="shared" si="97"/>
        <v>3.2482994217663996E-3</v>
      </c>
    </row>
    <row r="1527" spans="1:9" x14ac:dyDescent="0.3">
      <c r="A1527" s="101">
        <v>44659</v>
      </c>
      <c r="B1527" s="3">
        <f>'Raw data'!B1527</f>
        <v>56.76</v>
      </c>
      <c r="C1527" s="3">
        <f t="shared" si="94"/>
        <v>-3.7966101694915287E-2</v>
      </c>
      <c r="D1527" s="3">
        <f>'Raw data'!C1527</f>
        <v>91.1</v>
      </c>
      <c r="E1527" s="3">
        <f t="shared" si="95"/>
        <v>-0.13444180522565327</v>
      </c>
      <c r="F1527" s="3">
        <f>'Raw data'!D1527</f>
        <v>38.119999999999997</v>
      </c>
      <c r="G1527" s="3">
        <f t="shared" si="96"/>
        <v>-1.7525773195876282E-2</v>
      </c>
      <c r="H1527" s="62">
        <f>'Raw data'!E1527</f>
        <v>2131.8621647920399</v>
      </c>
      <c r="I1527" s="67">
        <f t="shared" si="97"/>
        <v>1.1302816979084845E-2</v>
      </c>
    </row>
  </sheetData>
  <autoFilter ref="A1:I1" xr:uid="{BA07CF12-7C7E-4464-89A5-ACF080011C86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8B0F-885A-4F05-88A7-B927CCF62603}">
  <dimension ref="A1:W48"/>
  <sheetViews>
    <sheetView showGridLines="0" topLeftCell="A19" zoomScale="70" zoomScaleNormal="70" workbookViewId="0">
      <selection activeCell="A35" sqref="A35:I48"/>
    </sheetView>
  </sheetViews>
  <sheetFormatPr defaultRowHeight="14.4" x14ac:dyDescent="0.3"/>
  <cols>
    <col min="2" max="2" width="37.5546875" customWidth="1"/>
    <col min="3" max="3" width="36.109375" customWidth="1"/>
    <col min="4" max="4" width="14.88671875" customWidth="1"/>
    <col min="5" max="6" width="12" customWidth="1"/>
    <col min="7" max="7" width="12.109375" bestFit="1" customWidth="1"/>
    <col min="8" max="9" width="12.88671875" bestFit="1" customWidth="1"/>
    <col min="10" max="10" width="11.5546875" bestFit="1" customWidth="1"/>
    <col min="11" max="11" width="15.109375" bestFit="1" customWidth="1"/>
    <col min="12" max="12" width="12.109375" bestFit="1" customWidth="1"/>
    <col min="13" max="13" width="12.88671875" bestFit="1" customWidth="1"/>
    <col min="14" max="14" width="12.109375" bestFit="1" customWidth="1"/>
    <col min="15" max="15" width="12.88671875" bestFit="1" customWidth="1"/>
    <col min="16" max="16" width="12.109375" bestFit="1" customWidth="1"/>
    <col min="17" max="17" width="13.88671875" bestFit="1" customWidth="1"/>
    <col min="18" max="18" width="12.88671875" bestFit="1" customWidth="1"/>
    <col min="19" max="19" width="22.88671875" bestFit="1" customWidth="1"/>
    <col min="20" max="20" width="26.44140625" bestFit="1" customWidth="1"/>
    <col min="21" max="21" width="20.109375" bestFit="1" customWidth="1"/>
    <col min="22" max="22" width="21.109375" bestFit="1" customWidth="1"/>
    <col min="23" max="23" width="16.88671875" bestFit="1" customWidth="1"/>
  </cols>
  <sheetData>
    <row r="1" spans="2:23" x14ac:dyDescent="0.3">
      <c r="C1" s="16"/>
    </row>
    <row r="2" spans="2:23" ht="15.6" x14ac:dyDescent="0.3">
      <c r="B2" s="6" t="s">
        <v>161</v>
      </c>
      <c r="C2" s="154"/>
      <c r="D2" s="5" t="s">
        <v>162</v>
      </c>
      <c r="E2" s="5" t="s">
        <v>163</v>
      </c>
      <c r="F2" s="5" t="s">
        <v>164</v>
      </c>
      <c r="G2" s="5" t="s">
        <v>165</v>
      </c>
      <c r="H2" s="5" t="s">
        <v>166</v>
      </c>
      <c r="I2" s="42" t="s">
        <v>167</v>
      </c>
      <c r="J2" s="5" t="s">
        <v>168</v>
      </c>
      <c r="K2" s="5" t="s">
        <v>53</v>
      </c>
      <c r="L2" s="5" t="s">
        <v>54</v>
      </c>
      <c r="M2" s="5" t="s">
        <v>55</v>
      </c>
      <c r="N2" s="5" t="s">
        <v>56</v>
      </c>
      <c r="O2" s="5" t="s">
        <v>57</v>
      </c>
      <c r="P2" s="7" t="s">
        <v>58</v>
      </c>
    </row>
    <row r="3" spans="2:23" x14ac:dyDescent="0.3">
      <c r="B3" s="91" t="s">
        <v>169</v>
      </c>
      <c r="C3" s="155"/>
      <c r="D3" s="8">
        <v>83018</v>
      </c>
      <c r="E3" s="9">
        <v>141398</v>
      </c>
      <c r="F3" s="8">
        <v>217014</v>
      </c>
      <c r="G3" s="9">
        <v>327817</v>
      </c>
      <c r="H3" s="8">
        <v>356039</v>
      </c>
      <c r="I3" s="9">
        <v>387464</v>
      </c>
      <c r="J3" s="25">
        <v>391171</v>
      </c>
      <c r="K3" s="129">
        <f>J3*1.115^1</f>
        <v>436155.66499999998</v>
      </c>
      <c r="L3" s="130">
        <f t="shared" ref="L3:O3" si="0">K3*1.115</f>
        <v>486313.566475</v>
      </c>
      <c r="M3" s="129">
        <f t="shared" si="0"/>
        <v>542239.62661962502</v>
      </c>
      <c r="N3" s="130">
        <f t="shared" si="0"/>
        <v>604597.18368088186</v>
      </c>
      <c r="O3" s="129">
        <f t="shared" si="0"/>
        <v>674125.85980418324</v>
      </c>
      <c r="P3" s="131">
        <f>O3*1.115</f>
        <v>751650.33368166431</v>
      </c>
    </row>
    <row r="4" spans="2:23" ht="15" thickBot="1" x14ac:dyDescent="0.35">
      <c r="B4" s="91" t="s">
        <v>170</v>
      </c>
      <c r="C4" s="155"/>
      <c r="D4" s="220">
        <f>16.6/95.5</f>
        <v>0.17382198952879582</v>
      </c>
      <c r="E4" s="221">
        <f>19.7/97.4</f>
        <v>0.20225872689938396</v>
      </c>
      <c r="F4" s="220">
        <f>21.4/97.4</f>
        <v>0.21971252566735111</v>
      </c>
      <c r="G4" s="221">
        <f>31.4/102</f>
        <v>0.30784313725490192</v>
      </c>
      <c r="H4" s="220">
        <f>24.6/105</f>
        <v>0.23428571428571429</v>
      </c>
      <c r="I4" s="221">
        <f>29.8/83.7</f>
        <v>0.35603345280764637</v>
      </c>
      <c r="J4" s="222"/>
      <c r="K4" s="20"/>
      <c r="L4" s="22"/>
      <c r="M4" s="20"/>
      <c r="N4" s="22"/>
      <c r="O4" s="20"/>
      <c r="P4" s="23"/>
      <c r="S4" s="125" t="s">
        <v>171</v>
      </c>
      <c r="T4" s="109"/>
      <c r="U4" s="125" t="s">
        <v>172</v>
      </c>
      <c r="V4" s="123"/>
    </row>
    <row r="5" spans="2:23" ht="15" thickBot="1" x14ac:dyDescent="0.35">
      <c r="B5" s="91" t="s">
        <v>173</v>
      </c>
      <c r="C5" s="155"/>
      <c r="D5" s="8">
        <v>0.02</v>
      </c>
      <c r="E5" s="9">
        <v>0.14000000000000001</v>
      </c>
      <c r="F5" s="8">
        <v>0.18</v>
      </c>
      <c r="G5" s="9">
        <v>0.43</v>
      </c>
      <c r="H5" s="8">
        <v>0.09</v>
      </c>
      <c r="I5" s="9">
        <v>0.18</v>
      </c>
      <c r="J5" s="25">
        <v>0.11</v>
      </c>
      <c r="K5" s="20"/>
      <c r="L5" s="22"/>
      <c r="M5" s="20"/>
      <c r="N5" s="22"/>
      <c r="O5" s="20"/>
      <c r="P5" s="23"/>
      <c r="U5" s="133" t="s">
        <v>174</v>
      </c>
      <c r="V5" s="174" cm="1">
        <f t="array" ref="V5:W5">'Relative Valuation'!C17:D17*1.115^6</f>
        <v>12.810260025780106</v>
      </c>
      <c r="W5">
        <v>0</v>
      </c>
    </row>
    <row r="6" spans="2:23" ht="15" thickBot="1" x14ac:dyDescent="0.35">
      <c r="B6" s="91" t="s">
        <v>175</v>
      </c>
      <c r="C6" s="155"/>
      <c r="D6" s="8">
        <f>0</f>
        <v>0</v>
      </c>
      <c r="E6" s="9">
        <v>1</v>
      </c>
      <c r="F6" s="8">
        <v>1.2</v>
      </c>
      <c r="G6" s="9">
        <v>1.2</v>
      </c>
      <c r="H6" s="8">
        <v>1.4</v>
      </c>
      <c r="I6" s="9">
        <v>1.6</v>
      </c>
      <c r="J6" s="25">
        <v>0</v>
      </c>
      <c r="K6" s="20"/>
      <c r="L6" s="22"/>
      <c r="M6" s="20"/>
      <c r="N6" s="22"/>
      <c r="O6" s="20"/>
      <c r="P6" s="23"/>
    </row>
    <row r="7" spans="2:23" ht="15" thickBot="1" x14ac:dyDescent="0.35">
      <c r="B7" s="91" t="s">
        <v>176</v>
      </c>
      <c r="C7" s="155"/>
      <c r="D7" s="127">
        <v>5.79</v>
      </c>
      <c r="E7">
        <v>26.2</v>
      </c>
      <c r="F7" s="127">
        <v>32.22</v>
      </c>
      <c r="G7">
        <v>34.020000000000003</v>
      </c>
      <c r="H7" s="127">
        <v>35.909999999999997</v>
      </c>
      <c r="I7">
        <v>68.84</v>
      </c>
      <c r="J7" s="128">
        <v>44.96</v>
      </c>
      <c r="K7" s="138">
        <f>J7*(1+0.115)</f>
        <v>50.130400000000002</v>
      </c>
      <c r="L7" s="139">
        <f t="shared" ref="L7:P7" si="1">K7*(1+0.115)</f>
        <v>55.895395999999998</v>
      </c>
      <c r="M7" s="138">
        <f t="shared" si="1"/>
        <v>62.323366539999995</v>
      </c>
      <c r="N7" s="139">
        <f t="shared" si="1"/>
        <v>69.490553692099994</v>
      </c>
      <c r="O7" s="138">
        <f t="shared" si="1"/>
        <v>77.481967366691492</v>
      </c>
      <c r="P7" s="140">
        <f t="shared" si="1"/>
        <v>86.392393613861017</v>
      </c>
      <c r="S7" s="120" t="s">
        <v>177</v>
      </c>
      <c r="T7" s="132">
        <f>(P7*1.025)/(D28-2.5%)</f>
        <v>2081.19923951999</v>
      </c>
      <c r="U7" s="134" t="s">
        <v>178</v>
      </c>
      <c r="V7" s="135">
        <f>V5*P8</f>
        <v>1090.4628530122222</v>
      </c>
    </row>
    <row r="8" spans="2:23" x14ac:dyDescent="0.3">
      <c r="B8" s="91" t="s">
        <v>179</v>
      </c>
      <c r="C8" s="155"/>
      <c r="D8" s="8">
        <v>1.76</v>
      </c>
      <c r="E8" s="9">
        <v>15.87</v>
      </c>
      <c r="F8" s="8">
        <v>25.38</v>
      </c>
      <c r="G8" s="9">
        <v>37.04</v>
      </c>
      <c r="H8" s="8">
        <v>43.4</v>
      </c>
      <c r="I8" s="9">
        <v>48.64</v>
      </c>
      <c r="J8" s="25">
        <v>44.3</v>
      </c>
      <c r="K8" s="20">
        <f>J8*1.115^1</f>
        <v>49.394499999999994</v>
      </c>
      <c r="L8" s="8">
        <f>K8*1.115^1</f>
        <v>55.074867499999989</v>
      </c>
      <c r="M8" s="20">
        <f>L8*1.115^1</f>
        <v>61.408477262499986</v>
      </c>
      <c r="N8" s="8">
        <f t="shared" ref="N8:P8" si="2">M8*1.115^1</f>
        <v>68.470452147687482</v>
      </c>
      <c r="O8" s="20">
        <f t="shared" si="2"/>
        <v>76.344554144671548</v>
      </c>
      <c r="P8" s="173">
        <f t="shared" si="2"/>
        <v>85.124177871308774</v>
      </c>
      <c r="T8" s="136"/>
      <c r="U8" s="136"/>
      <c r="V8" s="136"/>
    </row>
    <row r="9" spans="2:23" x14ac:dyDescent="0.3">
      <c r="B9" s="151" t="s">
        <v>180</v>
      </c>
      <c r="C9" s="156"/>
      <c r="D9" s="10"/>
      <c r="E9" s="11"/>
      <c r="F9" s="10"/>
      <c r="G9" s="11"/>
      <c r="H9" s="10"/>
      <c r="I9" s="17"/>
      <c r="J9" s="26"/>
      <c r="K9" s="21"/>
      <c r="L9" s="19"/>
      <c r="M9" s="21"/>
      <c r="N9" s="19"/>
      <c r="O9" s="21"/>
      <c r="P9" s="24"/>
      <c r="S9" s="124"/>
      <c r="T9" s="334" t="s">
        <v>181</v>
      </c>
      <c r="U9" s="334"/>
      <c r="V9" s="137"/>
    </row>
    <row r="10" spans="2:23" x14ac:dyDescent="0.3">
      <c r="B10" s="91" t="s">
        <v>182</v>
      </c>
      <c r="C10" s="155"/>
      <c r="D10" s="12">
        <f>(100*523.4)/776.66</f>
        <v>67.391136404604339</v>
      </c>
      <c r="E10" s="13">
        <f>(100*879.2)/1339.18</f>
        <v>65.652115473648053</v>
      </c>
      <c r="F10" s="12">
        <f>(100*1290.7)/1945.13</f>
        <v>66.355462102790042</v>
      </c>
      <c r="G10" s="13">
        <f>(100*629.6)/3060.23</f>
        <v>20.573617015714504</v>
      </c>
      <c r="H10" s="12">
        <f>(100*434.5)/3243.71</f>
        <v>13.395155547197499</v>
      </c>
      <c r="I10" s="13">
        <f>(100*716)/3464.66</f>
        <v>20.665808477599533</v>
      </c>
      <c r="J10" s="27">
        <f>(100*552.7)/3319.8</f>
        <v>16.648593288752334</v>
      </c>
      <c r="K10" s="20">
        <f>J8*1.115^1</f>
        <v>49.394499999999994</v>
      </c>
      <c r="L10" s="22"/>
      <c r="M10" s="20"/>
      <c r="N10" s="22"/>
      <c r="O10" s="20"/>
      <c r="P10" s="23"/>
      <c r="T10" s="335">
        <f>AVERAGE(T7,V7)</f>
        <v>1585.8310462661061</v>
      </c>
      <c r="U10" s="335"/>
      <c r="V10" s="136"/>
    </row>
    <row r="11" spans="2:23" x14ac:dyDescent="0.3">
      <c r="B11" s="91" t="s">
        <v>183</v>
      </c>
      <c r="C11" s="155"/>
      <c r="D11" s="12">
        <f>(100*16.4)/776.6</f>
        <v>2.1117692505794485</v>
      </c>
      <c r="E11" s="13">
        <f>(100*150.3)/1339.18</f>
        <v>11.223285891366359</v>
      </c>
      <c r="F11" s="12">
        <f>(100*244.6)/1945.1</f>
        <v>12.575188936301476</v>
      </c>
      <c r="G11" s="13">
        <f>(100*380.2)/3060.2</f>
        <v>12.424024573557285</v>
      </c>
      <c r="H11" s="12">
        <f>(100*459.5)/3243.7</f>
        <v>14.165921632703395</v>
      </c>
      <c r="I11" s="13">
        <f>(100*510.4)/3464.66</f>
        <v>14.731604255540226</v>
      </c>
      <c r="J11" s="27">
        <f>(100*436.7)/3319.8</f>
        <v>13.154406891981443</v>
      </c>
      <c r="K11" s="20"/>
      <c r="L11" s="22"/>
      <c r="M11" s="20"/>
      <c r="N11" s="22"/>
      <c r="O11" s="20"/>
      <c r="P11" s="23"/>
      <c r="U11" s="136"/>
    </row>
    <row r="12" spans="2:23" x14ac:dyDescent="0.3">
      <c r="B12" s="91" t="s">
        <v>184</v>
      </c>
      <c r="C12" s="155"/>
      <c r="D12" s="12">
        <f>(100*10)/776.6</f>
        <v>1.2876641771825907</v>
      </c>
      <c r="E12" s="13">
        <f>(100*137.1)/1339.18</f>
        <v>10.237608088531788</v>
      </c>
      <c r="F12" s="12">
        <f>(100*186.4)/1945.1</f>
        <v>9.5830548557914756</v>
      </c>
      <c r="G12" s="13">
        <f>(100*178.3)/3060.2</f>
        <v>5.8264165740801257</v>
      </c>
      <c r="H12" s="12">
        <f>(100*69.2)/3243.7</f>
        <v>2.1333662175910226</v>
      </c>
      <c r="I12" s="13">
        <f>(100*285)/3464.66</f>
        <v>8.2259153856366858</v>
      </c>
      <c r="J12" s="27">
        <f>(100*179.9)/3319.8</f>
        <v>5.4190011446472672</v>
      </c>
      <c r="K12" s="20"/>
      <c r="L12" s="22"/>
      <c r="M12" s="20"/>
      <c r="N12" s="22"/>
      <c r="O12" s="20"/>
      <c r="P12" s="23"/>
    </row>
    <row r="13" spans="2:23" x14ac:dyDescent="0.3">
      <c r="B13" s="91" t="s">
        <v>185</v>
      </c>
      <c r="C13" s="155"/>
      <c r="D13" s="12">
        <f>(100*4.01)/776.66</f>
        <v>0.5163134447505987</v>
      </c>
      <c r="E13" s="13">
        <f>(100*136.63)/1339.18</f>
        <v>10.20251198494601</v>
      </c>
      <c r="F13" s="12">
        <f>(100*174.7)/1945.13</f>
        <v>8.9814048418357633</v>
      </c>
      <c r="G13" s="13">
        <f>(100*442.9)/3060.23</f>
        <v>14.472768386689889</v>
      </c>
      <c r="H13" s="12">
        <f>(100*110.53)/3243.71</f>
        <v>3.4075179347105631</v>
      </c>
      <c r="I13" s="13">
        <f>(100*194.25)/3464.66</f>
        <v>5.6066107496839521</v>
      </c>
      <c r="J13" s="27">
        <f>(100*111.6)/3319.8</f>
        <v>3.3616482920657869</v>
      </c>
      <c r="K13" s="20"/>
      <c r="L13" s="22"/>
      <c r="M13" s="20"/>
      <c r="N13" s="22"/>
      <c r="O13" s="20"/>
      <c r="P13" s="23"/>
    </row>
    <row r="14" spans="2:23" x14ac:dyDescent="0.3">
      <c r="B14" s="91" t="s">
        <v>186</v>
      </c>
      <c r="C14" s="155"/>
      <c r="D14" s="12">
        <v>2.7</v>
      </c>
      <c r="E14" s="13">
        <v>42.8</v>
      </c>
      <c r="F14" s="12">
        <v>32.799999999999997</v>
      </c>
      <c r="G14" s="13">
        <v>57.7</v>
      </c>
      <c r="H14" s="12">
        <v>11.4</v>
      </c>
      <c r="I14" s="13">
        <v>20.3</v>
      </c>
      <c r="J14" s="27">
        <v>12.9</v>
      </c>
      <c r="K14" s="20"/>
      <c r="L14" s="22"/>
      <c r="M14" s="20"/>
      <c r="N14" s="22"/>
      <c r="O14" s="20"/>
      <c r="P14" s="23"/>
    </row>
    <row r="15" spans="2:23" x14ac:dyDescent="0.3">
      <c r="B15" s="91" t="s">
        <v>187</v>
      </c>
      <c r="C15" s="155"/>
      <c r="D15" s="12">
        <v>2.7</v>
      </c>
      <c r="E15" s="13">
        <v>42.8</v>
      </c>
      <c r="F15" s="12">
        <v>27.7</v>
      </c>
      <c r="G15" s="13">
        <v>36.4</v>
      </c>
      <c r="H15" s="12">
        <v>7.1</v>
      </c>
      <c r="I15" s="13">
        <v>13.3</v>
      </c>
      <c r="J15" s="27">
        <v>7.4</v>
      </c>
      <c r="K15" s="20"/>
      <c r="L15" s="22"/>
      <c r="M15" s="20"/>
      <c r="N15" s="22"/>
      <c r="O15" s="20"/>
      <c r="P15" s="23"/>
    </row>
    <row r="16" spans="2:23" x14ac:dyDescent="0.3">
      <c r="B16" s="151" t="s">
        <v>188</v>
      </c>
      <c r="C16" s="156"/>
      <c r="D16" s="14"/>
      <c r="E16" s="15"/>
      <c r="F16" s="14"/>
      <c r="G16" s="15"/>
      <c r="H16" s="14"/>
      <c r="I16" s="18"/>
      <c r="J16" s="28"/>
      <c r="K16" s="21"/>
      <c r="L16" s="19"/>
      <c r="M16" s="21"/>
      <c r="N16" s="19"/>
      <c r="O16" s="21"/>
      <c r="P16" s="24"/>
    </row>
    <row r="17" spans="2:22" x14ac:dyDescent="0.3">
      <c r="B17" s="91" t="s">
        <v>189</v>
      </c>
      <c r="C17" s="155"/>
      <c r="D17" s="12">
        <v>0</v>
      </c>
      <c r="E17" s="13">
        <v>0</v>
      </c>
      <c r="F17" s="12">
        <f>196.8/244.6</f>
        <v>0.8045789043336059</v>
      </c>
      <c r="G17" s="13">
        <f>1009.9/380.2</f>
        <v>2.656233561283535</v>
      </c>
      <c r="H17" s="12">
        <f>814.34/459.5</f>
        <v>1.7722306855277477</v>
      </c>
      <c r="I17" s="13">
        <f>575.3/510.41</f>
        <v>1.1271330890852451</v>
      </c>
      <c r="J17" s="27">
        <f>759.78/436.66</f>
        <v>1.7399807630650848</v>
      </c>
      <c r="K17" s="20"/>
      <c r="L17" s="22"/>
      <c r="M17" s="20"/>
      <c r="N17" s="22"/>
      <c r="O17" s="20"/>
      <c r="P17" s="23"/>
      <c r="V17" s="136"/>
    </row>
    <row r="18" spans="2:22" x14ac:dyDescent="0.3">
      <c r="B18" s="91" t="s">
        <v>190</v>
      </c>
      <c r="C18" s="155"/>
      <c r="D18" s="12">
        <v>1.5</v>
      </c>
      <c r="E18" s="13">
        <v>2.2999999999999998</v>
      </c>
      <c r="F18" s="12">
        <v>0.5</v>
      </c>
      <c r="G18" s="13">
        <v>0.5</v>
      </c>
      <c r="H18" s="12">
        <v>0.4</v>
      </c>
      <c r="I18" s="13">
        <v>0.7</v>
      </c>
      <c r="J18" s="27">
        <v>0.7</v>
      </c>
      <c r="K18" s="20"/>
      <c r="L18" s="8"/>
      <c r="M18" s="20"/>
      <c r="N18" s="8"/>
      <c r="O18" s="20"/>
      <c r="P18" s="23"/>
    </row>
    <row r="19" spans="2:22" x14ac:dyDescent="0.3">
      <c r="B19" s="91" t="s">
        <v>191</v>
      </c>
      <c r="C19" s="155"/>
      <c r="D19" s="12">
        <f>260.67/142.7</f>
        <v>1.8266993693062372</v>
      </c>
      <c r="E19" s="13">
        <f>671.27/250.92</f>
        <v>2.6752351347042884</v>
      </c>
      <c r="F19" s="12">
        <f>737.46/1033.57</f>
        <v>0.71350755149627032</v>
      </c>
      <c r="G19" s="13">
        <f>950.4/1074.81</f>
        <v>0.88424930918022726</v>
      </c>
      <c r="H19" s="12">
        <f>960.14/1238.97</f>
        <v>0.77495016021372587</v>
      </c>
      <c r="I19" s="13">
        <f>924.27/959.74</f>
        <v>0.96304207389501317</v>
      </c>
      <c r="J19" s="27">
        <v>0.9</v>
      </c>
      <c r="K19" s="20"/>
      <c r="L19" s="8"/>
      <c r="M19" s="20"/>
      <c r="N19" s="8"/>
      <c r="O19" s="20"/>
      <c r="P19" s="23"/>
    </row>
    <row r="20" spans="2:22" x14ac:dyDescent="0.3">
      <c r="B20" s="151" t="s">
        <v>192</v>
      </c>
      <c r="C20" s="156"/>
      <c r="D20" s="14"/>
      <c r="E20" s="15"/>
      <c r="F20" s="14"/>
      <c r="G20" s="15"/>
      <c r="H20" s="14"/>
      <c r="I20" s="15"/>
      <c r="J20" s="143"/>
      <c r="K20" s="21"/>
      <c r="L20" s="10"/>
      <c r="M20" s="21"/>
      <c r="N20" s="10"/>
      <c r="O20" s="21"/>
      <c r="P20" s="141"/>
      <c r="Q20" t="s">
        <v>59</v>
      </c>
    </row>
    <row r="21" spans="2:22" x14ac:dyDescent="0.3">
      <c r="B21" s="161" t="s">
        <v>193</v>
      </c>
      <c r="C21" s="162"/>
      <c r="D21" s="163"/>
      <c r="E21" s="164"/>
      <c r="F21" s="163"/>
      <c r="G21" s="164"/>
      <c r="H21" s="163"/>
      <c r="I21" s="164"/>
      <c r="J21" s="165"/>
      <c r="K21" s="158">
        <f>1/(1+$D28)^1</f>
        <v>0.93672546591396855</v>
      </c>
      <c r="L21" s="159">
        <f>1/(1+D28)^2</f>
        <v>0.87745459849174146</v>
      </c>
      <c r="M21" s="160">
        <f>1/(1+D28)^3</f>
        <v>0.82193406759053067</v>
      </c>
      <c r="N21" s="159">
        <f>1/(1+D28)^4</f>
        <v>0.76992657241430318</v>
      </c>
      <c r="O21" s="160">
        <f>1/(1+D28)^5</f>
        <v>0.72120982726433314</v>
      </c>
      <c r="P21" s="122">
        <f>1/(1+D28)^6</f>
        <v>0.67557561146591516</v>
      </c>
      <c r="Q21" s="122">
        <f>1/(1+D28)^6</f>
        <v>0.67557561146591516</v>
      </c>
      <c r="R21" t="s">
        <v>194</v>
      </c>
      <c r="S21" t="s">
        <v>195</v>
      </c>
      <c r="T21" s="175">
        <v>101652968</v>
      </c>
    </row>
    <row r="22" spans="2:22" x14ac:dyDescent="0.3">
      <c r="B22" s="166" t="s">
        <v>196</v>
      </c>
      <c r="C22" s="167"/>
      <c r="D22" s="14"/>
      <c r="E22" s="15"/>
      <c r="F22" s="14"/>
      <c r="G22" s="15"/>
      <c r="H22" s="14"/>
      <c r="I22" s="15"/>
      <c r="J22" s="143"/>
      <c r="K22" s="21">
        <f>K7*K21</f>
        <v>46.958422296453612</v>
      </c>
      <c r="L22" s="10">
        <f t="shared" ref="L22:N22" si="3">L7*L21</f>
        <v>49.045672254716891</v>
      </c>
      <c r="M22" s="21">
        <f t="shared" si="3"/>
        <v>51.225698166157777</v>
      </c>
      <c r="N22" s="10">
        <f t="shared" si="3"/>
        <v>53.502623819330651</v>
      </c>
      <c r="O22" s="21">
        <f>O7*O21</f>
        <v>55.880756300632271</v>
      </c>
      <c r="P22" s="141">
        <f>P7*P21</f>
        <v>58.36459414168818</v>
      </c>
      <c r="Q22" s="169">
        <f>(P7*(1+0.025))/(D28-2.5%)</f>
        <v>2081.19923951999</v>
      </c>
      <c r="R22" s="169">
        <f>K22+L22+M22+N22+O22+P22+(Q22/(1+D28)^6)</f>
        <v>1720.9852158000942</v>
      </c>
      <c r="S22" s="169">
        <f>R22*1000</f>
        <v>1720985.2158000942</v>
      </c>
      <c r="T22" s="169">
        <f>S22/T21</f>
        <v>1.6930004599571499E-2</v>
      </c>
    </row>
    <row r="23" spans="2:22" s="144" customFormat="1" x14ac:dyDescent="0.3">
      <c r="B23" s="152" t="s">
        <v>197</v>
      </c>
      <c r="C23" s="150">
        <f>T7*P21</f>
        <v>1406.0074488211148</v>
      </c>
      <c r="D23" s="145"/>
      <c r="E23" s="146"/>
      <c r="F23" s="145"/>
      <c r="G23" s="146"/>
      <c r="H23" s="145"/>
      <c r="I23" s="146"/>
      <c r="J23" s="147"/>
      <c r="K23" s="148"/>
      <c r="L23" s="145"/>
      <c r="M23" s="148"/>
      <c r="N23" s="145"/>
      <c r="O23" s="148"/>
      <c r="P23" s="149"/>
    </row>
    <row r="24" spans="2:22" s="144" customFormat="1" x14ac:dyDescent="0.3">
      <c r="B24" s="152" t="s">
        <v>198</v>
      </c>
      <c r="C24" s="150" cm="1">
        <f t="array" ref="C24">SUM(K22:P22+C23)</f>
        <v>8751.0224599056692</v>
      </c>
      <c r="D24" s="145"/>
      <c r="E24" s="146"/>
      <c r="F24" s="145"/>
      <c r="G24" s="146"/>
      <c r="H24" s="145"/>
      <c r="I24" s="146"/>
      <c r="J24" s="147"/>
      <c r="K24" s="148"/>
      <c r="L24" s="145"/>
      <c r="M24" s="148"/>
      <c r="N24" s="145"/>
      <c r="O24" s="148"/>
      <c r="P24" s="149"/>
    </row>
    <row r="25" spans="2:22" x14ac:dyDescent="0.3">
      <c r="B25" s="153" t="s">
        <v>199</v>
      </c>
      <c r="C25" s="157"/>
      <c r="D25" s="10">
        <v>2.13</v>
      </c>
      <c r="E25" s="117">
        <v>3.89</v>
      </c>
      <c r="F25" s="10">
        <v>6.17</v>
      </c>
      <c r="G25" s="11">
        <v>11.11</v>
      </c>
      <c r="H25" s="10">
        <v>9.1999999999999993</v>
      </c>
      <c r="I25" s="17">
        <v>10.89</v>
      </c>
      <c r="J25" s="24">
        <v>16.73</v>
      </c>
      <c r="K25" s="142">
        <f>J25*1.115</f>
        <v>18.653950000000002</v>
      </c>
      <c r="L25" s="10">
        <f t="shared" ref="L25:P25" si="4">K25*1.115</f>
        <v>20.799154250000001</v>
      </c>
      <c r="M25" s="21">
        <f t="shared" si="4"/>
        <v>23.191056988750002</v>
      </c>
      <c r="N25" s="10">
        <f t="shared" si="4"/>
        <v>25.858028542456253</v>
      </c>
      <c r="O25" s="21">
        <f t="shared" si="4"/>
        <v>28.831701824838721</v>
      </c>
      <c r="P25" s="141">
        <f t="shared" si="4"/>
        <v>32.147347534695172</v>
      </c>
    </row>
    <row r="26" spans="2:22" x14ac:dyDescent="0.3">
      <c r="B26" s="168" t="s">
        <v>200</v>
      </c>
      <c r="C26" s="4"/>
      <c r="D26" s="4"/>
      <c r="E26" s="4"/>
      <c r="F26" s="4"/>
      <c r="G26" s="4"/>
      <c r="H26" s="4" t="s">
        <v>201</v>
      </c>
      <c r="I26" s="4"/>
      <c r="J26" s="4"/>
      <c r="K26" s="4"/>
      <c r="L26" s="4"/>
      <c r="M26" s="4"/>
      <c r="N26" s="4"/>
      <c r="O26" s="4"/>
      <c r="P26" s="4"/>
    </row>
    <row r="27" spans="2:22" x14ac:dyDescent="0.3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S27" s="206"/>
    </row>
    <row r="28" spans="2:22" x14ac:dyDescent="0.3">
      <c r="C28" t="s">
        <v>73</v>
      </c>
      <c r="D28" s="110">
        <f>WACC!C12</f>
        <v>6.7548642999999992E-2</v>
      </c>
      <c r="M28" s="4"/>
      <c r="N28" s="4"/>
      <c r="O28" s="4"/>
      <c r="P28" s="4"/>
      <c r="S28">
        <f>1.68/(D28-2.5%)</f>
        <v>39.484220448581645</v>
      </c>
    </row>
    <row r="29" spans="2:22" x14ac:dyDescent="0.3">
      <c r="B29" s="4"/>
      <c r="C29" s="171">
        <f>C24/P22</f>
        <v>149.93717661535251</v>
      </c>
      <c r="D29" s="4"/>
      <c r="E29" s="4"/>
      <c r="M29" s="4"/>
      <c r="N29" s="4"/>
      <c r="O29" s="4"/>
      <c r="P29" s="4"/>
    </row>
    <row r="30" spans="2:22" x14ac:dyDescent="0.3">
      <c r="M30" s="4"/>
      <c r="N30" s="4"/>
      <c r="O30" s="121"/>
      <c r="P30" s="4"/>
    </row>
    <row r="32" spans="2:22" x14ac:dyDescent="0.3">
      <c r="C32" s="169">
        <f>P22/C24</f>
        <v>6.6694599870010295E-3</v>
      </c>
    </row>
    <row r="33" spans="1:8" x14ac:dyDescent="0.3">
      <c r="C33" s="170">
        <f>POWER(P8/J8,1/6)-1</f>
        <v>0.11499999999999999</v>
      </c>
    </row>
    <row r="35" spans="1:8" x14ac:dyDescent="0.3">
      <c r="B35">
        <v>2016</v>
      </c>
      <c r="D35">
        <v>2017</v>
      </c>
      <c r="E35">
        <v>2018</v>
      </c>
      <c r="F35">
        <v>2019</v>
      </c>
      <c r="G35">
        <v>2020</v>
      </c>
    </row>
    <row r="36" spans="1:8" x14ac:dyDescent="0.3">
      <c r="A36" t="s">
        <v>202</v>
      </c>
      <c r="B36" s="60">
        <v>3.0300000000000001E-2</v>
      </c>
      <c r="C36" s="60"/>
      <c r="D36" s="60">
        <v>2.9700000000000001E-2</v>
      </c>
      <c r="E36" s="60">
        <v>2.4299999999999999E-2</v>
      </c>
      <c r="F36" s="60">
        <v>1.95E-2</v>
      </c>
      <c r="G36" s="60">
        <v>-0.1084</v>
      </c>
      <c r="H36" s="215"/>
    </row>
    <row r="37" spans="1:8" x14ac:dyDescent="0.3">
      <c r="A37" t="s">
        <v>203</v>
      </c>
      <c r="B37" s="60">
        <v>1.9900000000000001E-2</v>
      </c>
      <c r="C37" s="60"/>
      <c r="D37" s="60">
        <v>9.1300000000000006E-2</v>
      </c>
      <c r="E37" s="60">
        <v>8.5199999999999998E-2</v>
      </c>
      <c r="F37" s="60">
        <v>5.57E-2</v>
      </c>
      <c r="G37" s="60">
        <v>3.4200000000000001E-2</v>
      </c>
      <c r="H37" s="110"/>
    </row>
    <row r="38" spans="1:8" x14ac:dyDescent="0.3">
      <c r="A38" t="s">
        <v>204</v>
      </c>
      <c r="B38" s="60">
        <v>1.72E-2</v>
      </c>
      <c r="C38" s="60"/>
      <c r="D38" s="60">
        <v>1.7399999999999999E-2</v>
      </c>
      <c r="E38" s="60">
        <v>1.2500000000000001E-2</v>
      </c>
      <c r="F38" s="60">
        <v>1.37E-2</v>
      </c>
      <c r="G38" s="60">
        <v>-9.7900000000000001E-2</v>
      </c>
    </row>
    <row r="39" spans="1:8" x14ac:dyDescent="0.3">
      <c r="A39" t="s">
        <v>205</v>
      </c>
      <c r="B39" s="60">
        <v>4.0899999999999999E-2</v>
      </c>
      <c r="C39" s="60"/>
      <c r="D39" s="60">
        <v>8.1199999999999994E-2</v>
      </c>
      <c r="E39" s="60">
        <v>5.1799999999999999E-2</v>
      </c>
      <c r="F39" s="60">
        <v>5.5399999999999998E-2</v>
      </c>
      <c r="G39" s="60">
        <v>-7.0000000000000007E-2</v>
      </c>
    </row>
    <row r="40" spans="1:8" x14ac:dyDescent="0.3">
      <c r="A40" t="s">
        <v>206</v>
      </c>
      <c r="B40" s="60">
        <v>1.29E-2</v>
      </c>
      <c r="C40" s="60"/>
      <c r="D40" s="60">
        <v>1.67E-2</v>
      </c>
      <c r="E40" s="60">
        <v>9.4000000000000004E-3</v>
      </c>
      <c r="F40" s="60">
        <v>2.8999999999999998E-3</v>
      </c>
      <c r="G40" s="60">
        <v>-8.8700000000000001E-2</v>
      </c>
    </row>
    <row r="41" spans="1:8" x14ac:dyDescent="0.3">
      <c r="A41" t="s">
        <v>207</v>
      </c>
      <c r="B41" s="60">
        <v>2.23E-2</v>
      </c>
      <c r="C41" s="60"/>
      <c r="D41" s="60">
        <v>2.5999999999999999E-2</v>
      </c>
      <c r="E41" s="60">
        <v>1.2699999999999999E-2</v>
      </c>
      <c r="F41" s="60">
        <v>5.5999999999999999E-3</v>
      </c>
      <c r="G41" s="60">
        <v>-4.9000000000000002E-2</v>
      </c>
    </row>
    <row r="42" spans="1:8" x14ac:dyDescent="0.3">
      <c r="A42" t="s">
        <v>208</v>
      </c>
      <c r="B42" s="60">
        <v>3.2500000000000001E-2</v>
      </c>
      <c r="C42" s="60"/>
      <c r="D42" s="60">
        <v>2.8199999999999999E-2</v>
      </c>
      <c r="E42" s="60">
        <v>2.18E-2</v>
      </c>
      <c r="F42" s="60">
        <v>2.8500000000000001E-2</v>
      </c>
      <c r="G42" s="60">
        <v>-2.7300000000000001E-2</v>
      </c>
    </row>
    <row r="43" spans="1:8" x14ac:dyDescent="0.3">
      <c r="A43" t="s">
        <v>209</v>
      </c>
      <c r="B43" s="60">
        <v>2.07E-2</v>
      </c>
      <c r="C43" s="60"/>
      <c r="D43" s="60">
        <v>2.5700000000000001E-2</v>
      </c>
      <c r="E43" s="60">
        <v>1.95E-2</v>
      </c>
      <c r="F43" s="60">
        <v>1.37E-2</v>
      </c>
      <c r="G43" s="60">
        <v>-2.8199999999999999E-2</v>
      </c>
    </row>
    <row r="44" spans="1:8" x14ac:dyDescent="0.3">
      <c r="A44" t="s">
        <v>210</v>
      </c>
      <c r="B44" s="60">
        <v>1.7100000000000001E-2</v>
      </c>
      <c r="C44" s="60"/>
      <c r="D44" s="60">
        <v>2.3300000000000001E-2</v>
      </c>
      <c r="E44" s="60">
        <v>0.03</v>
      </c>
      <c r="F44" s="60">
        <v>2.1600000000000001E-2</v>
      </c>
      <c r="G44" s="60">
        <v>-3.49E-2</v>
      </c>
    </row>
    <row r="45" spans="1:8" x14ac:dyDescent="0.3">
      <c r="A45" s="223"/>
    </row>
    <row r="47" spans="1:8" x14ac:dyDescent="0.3">
      <c r="G47" t="s">
        <v>211</v>
      </c>
      <c r="H47" s="110">
        <f>AVERAGE(B36:G44)</f>
        <v>1.2597777777777779E-2</v>
      </c>
    </row>
    <row r="48" spans="1:8" x14ac:dyDescent="0.3">
      <c r="G48" t="s">
        <v>212</v>
      </c>
      <c r="H48" s="110">
        <f>H47+0.0124</f>
        <v>2.4997777777777778E-2</v>
      </c>
    </row>
  </sheetData>
  <mergeCells count="2">
    <mergeCell ref="T9:U9"/>
    <mergeCell ref="T10:U10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1111-16F3-44F9-BE31-1597AC4CC870}">
  <dimension ref="A1:I21"/>
  <sheetViews>
    <sheetView topLeftCell="E1" workbookViewId="0">
      <selection activeCell="O2" sqref="O2"/>
    </sheetView>
  </sheetViews>
  <sheetFormatPr defaultRowHeight="14.4" x14ac:dyDescent="0.3"/>
  <cols>
    <col min="1" max="1" width="37.21875" customWidth="1"/>
    <col min="7" max="7" width="25.6640625" bestFit="1" customWidth="1"/>
    <col min="8" max="8" width="23" bestFit="1" customWidth="1"/>
    <col min="9" max="9" width="33.33203125" bestFit="1" customWidth="1"/>
  </cols>
  <sheetData>
    <row r="1" spans="1:9" x14ac:dyDescent="0.3">
      <c r="A1" t="s">
        <v>512</v>
      </c>
      <c r="B1" t="s">
        <v>507</v>
      </c>
      <c r="C1" t="s">
        <v>508</v>
      </c>
      <c r="D1" t="s">
        <v>509</v>
      </c>
      <c r="E1" t="s">
        <v>510</v>
      </c>
      <c r="F1" t="s">
        <v>511</v>
      </c>
    </row>
    <row r="2" spans="1:9" x14ac:dyDescent="0.3">
      <c r="A2" t="s">
        <v>202</v>
      </c>
      <c r="B2" s="60">
        <v>3.0300000000000001E-2</v>
      </c>
      <c r="C2" s="60">
        <v>2.9700000000000001E-2</v>
      </c>
      <c r="D2" s="60">
        <v>2.4299999999999999E-2</v>
      </c>
      <c r="E2" s="60">
        <v>1.95E-2</v>
      </c>
      <c r="F2" s="60">
        <v>-0.1084</v>
      </c>
      <c r="G2" s="215"/>
    </row>
    <row r="3" spans="1:9" x14ac:dyDescent="0.3">
      <c r="A3" t="s">
        <v>203</v>
      </c>
      <c r="B3" s="60">
        <v>1.9900000000000001E-2</v>
      </c>
      <c r="C3" s="60">
        <v>9.1300000000000006E-2</v>
      </c>
      <c r="D3" s="60">
        <v>8.5199999999999998E-2</v>
      </c>
      <c r="E3" s="60">
        <v>5.57E-2</v>
      </c>
      <c r="F3" s="60">
        <v>3.4200000000000001E-2</v>
      </c>
      <c r="G3" s="110"/>
    </row>
    <row r="4" spans="1:9" ht="15" thickBot="1" x14ac:dyDescent="0.35">
      <c r="A4" t="s">
        <v>204</v>
      </c>
      <c r="B4" s="60">
        <v>1.72E-2</v>
      </c>
      <c r="C4" s="60">
        <v>1.7399999999999999E-2</v>
      </c>
      <c r="D4" s="60">
        <v>1.2500000000000001E-2</v>
      </c>
      <c r="E4" s="60">
        <v>1.37E-2</v>
      </c>
      <c r="F4" s="60">
        <v>-9.7900000000000001E-2</v>
      </c>
      <c r="H4" s="250" t="s">
        <v>517</v>
      </c>
    </row>
    <row r="5" spans="1:9" ht="15" thickBot="1" x14ac:dyDescent="0.35">
      <c r="A5" t="s">
        <v>205</v>
      </c>
      <c r="B5" s="60">
        <v>4.0899999999999999E-2</v>
      </c>
      <c r="C5" s="60">
        <v>8.1199999999999994E-2</v>
      </c>
      <c r="D5" s="60">
        <v>5.1799999999999999E-2</v>
      </c>
      <c r="E5" s="60">
        <v>5.5399999999999998E-2</v>
      </c>
      <c r="F5" s="60">
        <v>-7.0000000000000007E-2</v>
      </c>
      <c r="H5" s="252" t="s">
        <v>513</v>
      </c>
      <c r="I5" s="252" t="s">
        <v>515</v>
      </c>
    </row>
    <row r="6" spans="1:9" x14ac:dyDescent="0.3">
      <c r="A6" t="s">
        <v>206</v>
      </c>
      <c r="B6" s="60">
        <v>1.29E-2</v>
      </c>
      <c r="C6" s="60">
        <v>1.67E-2</v>
      </c>
      <c r="D6" s="60">
        <v>9.4000000000000004E-3</v>
      </c>
      <c r="E6" s="60">
        <v>2.8999999999999998E-3</v>
      </c>
      <c r="F6" s="60">
        <v>-8.8700000000000001E-2</v>
      </c>
      <c r="H6" s="251" t="s">
        <v>202</v>
      </c>
      <c r="I6" s="253">
        <f>AVERAGE(B2:F2)</f>
        <v>-9.1999999999999862E-4</v>
      </c>
    </row>
    <row r="7" spans="1:9" x14ac:dyDescent="0.3">
      <c r="A7" t="s">
        <v>207</v>
      </c>
      <c r="B7" s="60">
        <v>2.23E-2</v>
      </c>
      <c r="C7" s="60">
        <v>2.5999999999999999E-2</v>
      </c>
      <c r="D7" s="60">
        <v>1.2699999999999999E-2</v>
      </c>
      <c r="E7" s="60">
        <v>5.5999999999999999E-3</v>
      </c>
      <c r="F7" s="60">
        <v>-4.9000000000000002E-2</v>
      </c>
      <c r="H7" s="250" t="s">
        <v>203</v>
      </c>
      <c r="I7" s="254">
        <f t="shared" ref="I7:I14" si="0">AVERAGE(B3:F3)</f>
        <v>5.7259999999999998E-2</v>
      </c>
    </row>
    <row r="8" spans="1:9" x14ac:dyDescent="0.3">
      <c r="A8" t="s">
        <v>208</v>
      </c>
      <c r="B8" s="60">
        <v>3.2500000000000001E-2</v>
      </c>
      <c r="C8" s="60">
        <v>2.8199999999999999E-2</v>
      </c>
      <c r="D8" s="60">
        <v>2.18E-2</v>
      </c>
      <c r="E8" s="60">
        <v>2.8500000000000001E-2</v>
      </c>
      <c r="F8" s="60">
        <v>-2.7300000000000001E-2</v>
      </c>
      <c r="H8" s="251" t="s">
        <v>204</v>
      </c>
      <c r="I8" s="253">
        <f t="shared" si="0"/>
        <v>-7.4199999999999986E-3</v>
      </c>
    </row>
    <row r="9" spans="1:9" x14ac:dyDescent="0.3">
      <c r="A9" t="s">
        <v>209</v>
      </c>
      <c r="B9" s="60">
        <v>2.07E-2</v>
      </c>
      <c r="C9" s="60">
        <v>2.5700000000000001E-2</v>
      </c>
      <c r="D9" s="60">
        <v>1.95E-2</v>
      </c>
      <c r="E9" s="60">
        <v>1.37E-2</v>
      </c>
      <c r="F9" s="60">
        <v>-2.8199999999999999E-2</v>
      </c>
      <c r="H9" s="250" t="s">
        <v>205</v>
      </c>
      <c r="I9" s="254">
        <f t="shared" si="0"/>
        <v>3.1859999999999999E-2</v>
      </c>
    </row>
    <row r="10" spans="1:9" x14ac:dyDescent="0.3">
      <c r="A10" t="s">
        <v>210</v>
      </c>
      <c r="B10" s="60">
        <v>1.7100000000000001E-2</v>
      </c>
      <c r="C10" s="60">
        <v>2.3300000000000001E-2</v>
      </c>
      <c r="D10" s="60">
        <v>0.03</v>
      </c>
      <c r="E10" s="60">
        <v>2.1600000000000001E-2</v>
      </c>
      <c r="F10" s="60">
        <v>-3.49E-2</v>
      </c>
      <c r="H10" s="251" t="s">
        <v>206</v>
      </c>
      <c r="I10" s="253">
        <f t="shared" si="0"/>
        <v>-9.3600000000000003E-3</v>
      </c>
    </row>
    <row r="11" spans="1:9" x14ac:dyDescent="0.3">
      <c r="A11" s="223"/>
      <c r="H11" s="250" t="s">
        <v>207</v>
      </c>
      <c r="I11" s="254">
        <f t="shared" si="0"/>
        <v>3.519999999999998E-3</v>
      </c>
    </row>
    <row r="12" spans="1:9" x14ac:dyDescent="0.3">
      <c r="A12" s="250" t="s">
        <v>516</v>
      </c>
      <c r="H12" s="251" t="s">
        <v>208</v>
      </c>
      <c r="I12" s="253">
        <f t="shared" si="0"/>
        <v>1.6739999999999998E-2</v>
      </c>
    </row>
    <row r="13" spans="1:9" x14ac:dyDescent="0.3">
      <c r="A13" s="232" t="s">
        <v>505</v>
      </c>
      <c r="B13" s="110">
        <f>AVERAGE(B2:F10)</f>
        <v>1.2597777777777779E-2</v>
      </c>
      <c r="C13" s="232"/>
      <c r="H13" s="250" t="s">
        <v>209</v>
      </c>
      <c r="I13" s="254">
        <f t="shared" si="0"/>
        <v>1.0280000000000001E-2</v>
      </c>
    </row>
    <row r="14" spans="1:9" x14ac:dyDescent="0.3">
      <c r="A14" s="232" t="s">
        <v>506</v>
      </c>
      <c r="B14" s="110">
        <f>B13+0.0124</f>
        <v>2.4997777777777778E-2</v>
      </c>
      <c r="C14" s="232"/>
      <c r="H14" s="251" t="s">
        <v>210</v>
      </c>
      <c r="I14" s="253">
        <f t="shared" si="0"/>
        <v>1.142E-2</v>
      </c>
    </row>
    <row r="15" spans="1:9" ht="15" thickBot="1" x14ac:dyDescent="0.35">
      <c r="H15" s="250" t="s">
        <v>514</v>
      </c>
      <c r="I15" s="254">
        <f>AVERAGE(I6:I14)</f>
        <v>1.2597777777777779E-2</v>
      </c>
    </row>
    <row r="16" spans="1:9" ht="15" thickBot="1" x14ac:dyDescent="0.35">
      <c r="H16" s="252" t="s">
        <v>506</v>
      </c>
      <c r="I16" s="255">
        <f>I15+0.0124</f>
        <v>2.4997777777777778E-2</v>
      </c>
    </row>
    <row r="17" spans="8:9" x14ac:dyDescent="0.3">
      <c r="H17" s="250" t="s">
        <v>516</v>
      </c>
      <c r="I17" s="250"/>
    </row>
    <row r="21" spans="8:9" x14ac:dyDescent="0.3">
      <c r="H21" s="249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F288-7B40-4473-A9D9-D8CA39EBACA4}">
  <dimension ref="A1:U1480"/>
  <sheetViews>
    <sheetView topLeftCell="D1" zoomScale="80" zoomScaleNormal="80" workbookViewId="0">
      <selection activeCell="T22" sqref="T22"/>
    </sheetView>
  </sheetViews>
  <sheetFormatPr defaultRowHeight="15.6" x14ac:dyDescent="0.3"/>
  <cols>
    <col min="2" max="2" width="14.109375" style="71" bestFit="1" customWidth="1"/>
    <col min="3" max="4" width="13.88671875" style="71" bestFit="1" customWidth="1"/>
    <col min="5" max="5" width="10.88671875" style="71" bestFit="1" customWidth="1"/>
    <col min="8" max="9" width="8.88671875" style="75"/>
    <col min="11" max="11" width="23.109375" bestFit="1" customWidth="1"/>
  </cols>
  <sheetData>
    <row r="1" spans="1:21" x14ac:dyDescent="0.3">
      <c r="B1" s="72" t="s">
        <v>213</v>
      </c>
      <c r="C1" s="72" t="s">
        <v>214</v>
      </c>
      <c r="D1" s="72" t="s">
        <v>215</v>
      </c>
      <c r="E1" s="72" t="s">
        <v>216</v>
      </c>
      <c r="F1" s="72"/>
      <c r="H1" s="80" t="s">
        <v>217</v>
      </c>
      <c r="I1" s="80" t="s">
        <v>218</v>
      </c>
      <c r="K1" s="72" t="s">
        <v>219</v>
      </c>
      <c r="M1" t="s">
        <v>220</v>
      </c>
    </row>
    <row r="2" spans="1:21" ht="16.2" thickBot="1" x14ac:dyDescent="0.35">
      <c r="A2" s="2">
        <v>44559</v>
      </c>
      <c r="B2" s="73">
        <f>'Log returns'!G3</f>
        <v>3.5422343324250601E-2</v>
      </c>
      <c r="C2" s="73">
        <f>'Log returns'!E3</f>
        <v>8.998875140607392E-3</v>
      </c>
      <c r="D2" s="73">
        <f>'Log returns'!C3</f>
        <v>3.5870634126034889E-2</v>
      </c>
      <c r="E2" s="74">
        <f>'Log returns'!I3</f>
        <v>3.7597327740059998E-4</v>
      </c>
      <c r="H2" s="79">
        <v>0.06</v>
      </c>
      <c r="I2" s="81">
        <v>0</v>
      </c>
      <c r="K2" s="62">
        <f>B2-I2</f>
        <v>3.5422343324250601E-2</v>
      </c>
    </row>
    <row r="3" spans="1:21" x14ac:dyDescent="0.3">
      <c r="A3" s="2">
        <v>44558</v>
      </c>
      <c r="B3" s="73">
        <f>'Log returns'!G4</f>
        <v>-7.8947368421051888E-3</v>
      </c>
      <c r="C3" s="73">
        <f>'Log returns'!E4</f>
        <v>3.2887402452619875E-2</v>
      </c>
      <c r="D3" s="73">
        <f>'Log returns'!C4</f>
        <v>1.182422215094172E-2</v>
      </c>
      <c r="E3" s="74">
        <f>'Log returns'!I4</f>
        <v>-9.9307642635535435E-3</v>
      </c>
      <c r="H3" s="79">
        <v>-0.27</v>
      </c>
      <c r="I3" s="81">
        <v>0</v>
      </c>
      <c r="K3" s="62">
        <f t="shared" ref="K3:K66" si="0">B3-I3</f>
        <v>-7.8947368421051888E-3</v>
      </c>
      <c r="M3" s="70" t="s">
        <v>221</v>
      </c>
      <c r="N3" s="70"/>
    </row>
    <row r="4" spans="1:21" x14ac:dyDescent="0.3">
      <c r="A4" s="2">
        <v>44557</v>
      </c>
      <c r="B4" s="73">
        <f>'Log returns'!G5</f>
        <v>-1.0610079575596967E-2</v>
      </c>
      <c r="C4" s="73">
        <f>'Log returns'!E5</f>
        <v>-1.0253642741500301E-2</v>
      </c>
      <c r="D4" s="73">
        <f>'Log returns'!C5</f>
        <v>-2.6711151286352451E-2</v>
      </c>
      <c r="E4" s="74">
        <f>'Log returns'!I5</f>
        <v>3.5404198822842335E-3</v>
      </c>
      <c r="H4" s="79">
        <v>1.22</v>
      </c>
      <c r="I4" s="81">
        <v>0</v>
      </c>
      <c r="K4" s="62">
        <f t="shared" si="0"/>
        <v>-1.0610079575596967E-2</v>
      </c>
      <c r="M4" t="s">
        <v>222</v>
      </c>
      <c r="N4">
        <v>0.2854683649452851</v>
      </c>
    </row>
    <row r="5" spans="1:21" x14ac:dyDescent="0.3">
      <c r="A5" s="2">
        <v>44553</v>
      </c>
      <c r="B5" s="73">
        <f>'Log returns'!G6</f>
        <v>1.876675603217166E-2</v>
      </c>
      <c r="C5" s="73">
        <f>'Log returns'!E6</f>
        <v>4.3620501635767877E-3</v>
      </c>
      <c r="D5" s="73">
        <f>'Log returns'!C6</f>
        <v>-4.2882608394216315E-3</v>
      </c>
      <c r="E5" s="74">
        <f>'Log returns'!I6</f>
        <v>-1.0295100045361725E-2</v>
      </c>
      <c r="H5" s="79">
        <v>0.71</v>
      </c>
      <c r="I5" s="81">
        <v>0</v>
      </c>
      <c r="K5" s="62">
        <f t="shared" si="0"/>
        <v>1.876675603217166E-2</v>
      </c>
      <c r="M5" t="s">
        <v>223</v>
      </c>
      <c r="N5">
        <v>8.1492187384534481E-2</v>
      </c>
    </row>
    <row r="6" spans="1:21" x14ac:dyDescent="0.3">
      <c r="A6" s="2">
        <v>44552</v>
      </c>
      <c r="B6" s="73">
        <f>'Log returns'!G7</f>
        <v>-7.8947368421051888E-3</v>
      </c>
      <c r="C6" s="73">
        <f>'Log returns'!E7</f>
        <v>-1.0857763300759426E-3</v>
      </c>
      <c r="D6" s="73">
        <f>'Log returns'!C7</f>
        <v>1.6365314006636818E-2</v>
      </c>
      <c r="E6" s="74">
        <f>'Log returns'!I7</f>
        <v>-1.671190588445658E-2</v>
      </c>
      <c r="H6" s="79">
        <v>0.97</v>
      </c>
      <c r="I6" s="81">
        <v>0</v>
      </c>
      <c r="K6" s="62">
        <f t="shared" si="0"/>
        <v>-7.8947368421051888E-3</v>
      </c>
      <c r="M6" t="s">
        <v>224</v>
      </c>
      <c r="N6">
        <v>8.0860476371731549E-2</v>
      </c>
    </row>
    <row r="7" spans="1:21" x14ac:dyDescent="0.3">
      <c r="A7" s="2">
        <v>44551</v>
      </c>
      <c r="B7" s="73">
        <f>'Log returns'!G8</f>
        <v>-5.3050397877984837E-3</v>
      </c>
      <c r="C7" s="73">
        <f>'Log returns'!E8</f>
        <v>5.9782608695651863E-3</v>
      </c>
      <c r="D7" s="73">
        <f>'Log returns'!C8</f>
        <v>-7.6271516667971032E-3</v>
      </c>
      <c r="E7" s="74">
        <f>'Log returns'!I8</f>
        <v>2.4969590960045342E-3</v>
      </c>
      <c r="H7" s="79">
        <v>2.06</v>
      </c>
      <c r="I7" s="81">
        <v>0</v>
      </c>
      <c r="K7" s="62">
        <f t="shared" si="0"/>
        <v>-5.3050397877984837E-3</v>
      </c>
      <c r="M7" t="s">
        <v>225</v>
      </c>
      <c r="N7">
        <v>2.7479135721995417E-2</v>
      </c>
    </row>
    <row r="8" spans="1:21" ht="16.2" thickBot="1" x14ac:dyDescent="0.35">
      <c r="A8" s="2">
        <v>44550</v>
      </c>
      <c r="B8" s="73">
        <f>'Log returns'!G9</f>
        <v>-1.3333333333333334E-2</v>
      </c>
      <c r="C8" s="73">
        <f>'Log returns'!E9</f>
        <v>5.4024851431658562E-3</v>
      </c>
      <c r="D8" s="73">
        <f>'Log returns'!C9</f>
        <v>5.038423648743743E-2</v>
      </c>
      <c r="E8" s="74">
        <f>'Log returns'!I9</f>
        <v>2.0853212061767771E-2</v>
      </c>
      <c r="H8" s="79">
        <v>-1.27</v>
      </c>
      <c r="I8" s="81">
        <v>0</v>
      </c>
      <c r="K8" s="62">
        <f t="shared" si="0"/>
        <v>-1.3333333333333334E-2</v>
      </c>
      <c r="M8" s="68" t="s">
        <v>226</v>
      </c>
      <c r="N8" s="68">
        <v>1456</v>
      </c>
    </row>
    <row r="9" spans="1:21" x14ac:dyDescent="0.3">
      <c r="A9" s="2">
        <v>44547</v>
      </c>
      <c r="B9" s="73">
        <f>'Log returns'!G10</f>
        <v>2.702702702702741E-3</v>
      </c>
      <c r="C9" s="73">
        <f>'Log returns'!E10</f>
        <v>-9.6722192369692803E-3</v>
      </c>
      <c r="D9" s="73">
        <f>'Log returns'!C10</f>
        <v>2.4390241212834909E-2</v>
      </c>
      <c r="E9" s="74">
        <f>'Log returns'!I10</f>
        <v>-8.0784827741816247E-3</v>
      </c>
      <c r="H9" s="79">
        <v>-0.65</v>
      </c>
      <c r="I9" s="81">
        <v>0</v>
      </c>
      <c r="K9" s="62">
        <f t="shared" si="0"/>
        <v>2.702702702702741E-3</v>
      </c>
    </row>
    <row r="10" spans="1:21" ht="16.2" thickBot="1" x14ac:dyDescent="0.35">
      <c r="A10" s="2">
        <v>44546</v>
      </c>
      <c r="B10" s="73">
        <f>'Log returns'!G11</f>
        <v>8.0862533692721596E-3</v>
      </c>
      <c r="C10" s="73">
        <f>'Log returns'!E11</f>
        <v>-1.1394465545306688E-2</v>
      </c>
      <c r="D10" s="73">
        <f>'Log returns'!C11</f>
        <v>5.5556159581567734E-3</v>
      </c>
      <c r="E10" s="74">
        <f>'Log returns'!I11</f>
        <v>-5.4774859494003646E-3</v>
      </c>
      <c r="H10" s="79">
        <v>-1.2</v>
      </c>
      <c r="I10" s="81">
        <v>0</v>
      </c>
      <c r="K10" s="62">
        <f t="shared" si="0"/>
        <v>8.0862533692721596E-3</v>
      </c>
      <c r="M10" t="s">
        <v>227</v>
      </c>
    </row>
    <row r="11" spans="1:21" x14ac:dyDescent="0.3">
      <c r="A11" s="2">
        <v>44545</v>
      </c>
      <c r="B11" s="73">
        <f>'Log returns'!G12</f>
        <v>1.6042780748663141E-2</v>
      </c>
      <c r="C11" s="73">
        <f>'Log returns'!E12</f>
        <v>-4.9396267837539922E-3</v>
      </c>
      <c r="D11" s="73">
        <f>'Log returns'!C12</f>
        <v>-1.1839041280667661E-2</v>
      </c>
      <c r="E11" s="74">
        <f>'Log returns'!I12</f>
        <v>2.6769780405675402E-3</v>
      </c>
      <c r="H11" s="79">
        <v>1.62</v>
      </c>
      <c r="I11" s="81">
        <v>0</v>
      </c>
      <c r="K11" s="62">
        <f t="shared" si="0"/>
        <v>1.6042780748663141E-2</v>
      </c>
      <c r="M11" s="69"/>
      <c r="N11" s="69" t="s">
        <v>228</v>
      </c>
      <c r="O11" s="69" t="s">
        <v>229</v>
      </c>
      <c r="P11" s="69" t="s">
        <v>230</v>
      </c>
      <c r="Q11" s="69" t="s">
        <v>231</v>
      </c>
      <c r="R11" s="69" t="s">
        <v>232</v>
      </c>
    </row>
    <row r="12" spans="1:21" x14ac:dyDescent="0.3">
      <c r="A12" s="2">
        <v>44544</v>
      </c>
      <c r="B12" s="73">
        <f>'Log returns'!G13</f>
        <v>-2.1052631578947295E-2</v>
      </c>
      <c r="C12" s="73">
        <f>'Log returns'!E13</f>
        <v>-2.7578599007170436E-3</v>
      </c>
      <c r="D12" s="73">
        <f>'Log returns'!C13</f>
        <v>-2.7156596939419946E-2</v>
      </c>
      <c r="E12" s="74">
        <f>'Log returns'!I13</f>
        <v>-2.0568588738035864E-2</v>
      </c>
      <c r="H12" s="79">
        <v>-0.76</v>
      </c>
      <c r="I12" s="81">
        <v>0</v>
      </c>
      <c r="K12" s="62">
        <f t="shared" si="0"/>
        <v>-2.1052631578947295E-2</v>
      </c>
      <c r="M12" t="s">
        <v>233</v>
      </c>
      <c r="N12">
        <v>1</v>
      </c>
      <c r="O12">
        <v>9.7410027332974103E-2</v>
      </c>
      <c r="P12">
        <v>9.7410027332974103E-2</v>
      </c>
      <c r="Q12">
        <v>129.00232184167493</v>
      </c>
      <c r="R12">
        <v>1.0542927306862527E-28</v>
      </c>
    </row>
    <row r="13" spans="1:21" x14ac:dyDescent="0.3">
      <c r="A13" s="2">
        <v>44543</v>
      </c>
      <c r="B13" s="73">
        <f>'Log returns'!G14</f>
        <v>-2.1505376344086134E-2</v>
      </c>
      <c r="C13" s="73">
        <f>'Log returns'!E14</f>
        <v>1.9358407079646017E-2</v>
      </c>
      <c r="D13" s="73">
        <f>'Log returns'!C14</f>
        <v>2.627254654522761E-2</v>
      </c>
      <c r="E13" s="74">
        <f>'Log returns'!I14</f>
        <v>1.1374389595785135E-2</v>
      </c>
      <c r="H13" s="79">
        <v>-1.04</v>
      </c>
      <c r="I13" s="81">
        <v>0</v>
      </c>
      <c r="K13" s="62">
        <f t="shared" si="0"/>
        <v>-2.1505376344086134E-2</v>
      </c>
      <c r="M13" t="s">
        <v>234</v>
      </c>
      <c r="N13">
        <v>1454</v>
      </c>
      <c r="O13">
        <v>1.0979196166404861</v>
      </c>
      <c r="P13">
        <v>7.5510290002784458E-4</v>
      </c>
    </row>
    <row r="14" spans="1:21" ht="16.2" thickBot="1" x14ac:dyDescent="0.35">
      <c r="A14" s="2">
        <v>44540</v>
      </c>
      <c r="B14" s="73">
        <f>'Log returns'!G15</f>
        <v>-1.6483516483516522E-2</v>
      </c>
      <c r="C14" s="73">
        <f>'Log returns'!E15</f>
        <v>-5.968529571351181E-3</v>
      </c>
      <c r="D14" s="73">
        <f>'Log returns'!C15</f>
        <v>-2.399989062253146E-2</v>
      </c>
      <c r="E14" s="74">
        <f>'Log returns'!I15</f>
        <v>-1.3473167174701362E-2</v>
      </c>
      <c r="H14" s="79">
        <v>0.7</v>
      </c>
      <c r="I14" s="81">
        <v>0</v>
      </c>
      <c r="K14" s="62">
        <f t="shared" si="0"/>
        <v>-1.6483516483516522E-2</v>
      </c>
      <c r="M14" s="68" t="s">
        <v>235</v>
      </c>
      <c r="N14" s="68">
        <v>1455</v>
      </c>
      <c r="O14" s="68">
        <v>1.1953296439734602</v>
      </c>
      <c r="P14" s="68"/>
      <c r="Q14" s="68"/>
      <c r="R14" s="68"/>
    </row>
    <row r="15" spans="1:21" ht="16.2" thickBot="1" x14ac:dyDescent="0.35">
      <c r="A15" s="2">
        <v>44539</v>
      </c>
      <c r="B15" s="73">
        <f>'Log returns'!G16</f>
        <v>0</v>
      </c>
      <c r="C15" s="73">
        <f>'Log returns'!E16</f>
        <v>1.6375545851528384E-2</v>
      </c>
      <c r="D15" s="73">
        <f>'Log returns'!C16</f>
        <v>1.8852459927685628E-2</v>
      </c>
      <c r="E15" s="74">
        <f>'Log returns'!I16</f>
        <v>2.5625173610336692E-2</v>
      </c>
      <c r="H15" s="79">
        <v>-1.07</v>
      </c>
      <c r="I15" s="81">
        <v>0</v>
      </c>
      <c r="K15" s="62">
        <f t="shared" si="0"/>
        <v>0</v>
      </c>
    </row>
    <row r="16" spans="1:21" x14ac:dyDescent="0.3">
      <c r="A16" s="2">
        <v>44538</v>
      </c>
      <c r="B16" s="73">
        <f>'Log returns'!G17</f>
        <v>-1.117318435754186E-2</v>
      </c>
      <c r="C16" s="73">
        <f>'Log returns'!E17</f>
        <v>-3.7593984962405406E-3</v>
      </c>
      <c r="D16" s="73">
        <f>'Log returns'!C17</f>
        <v>-1.6091011523273653E-3</v>
      </c>
      <c r="E16" s="74">
        <f>'Log returns'!I17</f>
        <v>2.6889343809077212E-3</v>
      </c>
      <c r="H16" s="79">
        <v>0.47</v>
      </c>
      <c r="I16" s="81">
        <v>0</v>
      </c>
      <c r="K16" s="62">
        <f t="shared" si="0"/>
        <v>-1.117318435754186E-2</v>
      </c>
      <c r="M16" s="69"/>
      <c r="N16" s="69" t="s">
        <v>236</v>
      </c>
      <c r="O16" s="69" t="s">
        <v>225</v>
      </c>
      <c r="P16" s="69" t="s">
        <v>237</v>
      </c>
      <c r="Q16" s="69" t="s">
        <v>238</v>
      </c>
      <c r="R16" s="69" t="s">
        <v>239</v>
      </c>
      <c r="S16" s="69" t="s">
        <v>240</v>
      </c>
      <c r="T16" s="69" t="s">
        <v>241</v>
      </c>
      <c r="U16" s="69" t="s">
        <v>242</v>
      </c>
    </row>
    <row r="17" spans="1:21" x14ac:dyDescent="0.3">
      <c r="A17" s="2">
        <v>44537</v>
      </c>
      <c r="B17" s="73">
        <f>'Log returns'!G18</f>
        <v>-1.9774011299434908E-2</v>
      </c>
      <c r="C17" s="73">
        <f>'Log returns'!E18</f>
        <v>5.9299191374662767E-3</v>
      </c>
      <c r="D17" s="73">
        <f>'Log returns'!C18</f>
        <v>9.6697190762034535E-3</v>
      </c>
      <c r="E17" s="74">
        <f>'Log returns'!I18</f>
        <v>-1.4719923995937512E-3</v>
      </c>
      <c r="H17" s="79">
        <v>2.2200000000000002</v>
      </c>
      <c r="I17" s="81">
        <v>0</v>
      </c>
      <c r="K17" s="62">
        <f t="shared" si="0"/>
        <v>-1.9774011299434908E-2</v>
      </c>
      <c r="M17" t="s">
        <v>243</v>
      </c>
      <c r="N17">
        <v>5.2213547215342331E-5</v>
      </c>
      <c r="O17">
        <v>7.2071670624115891E-4</v>
      </c>
      <c r="P17">
        <v>7.2446700295956734E-2</v>
      </c>
      <c r="Q17">
        <v>0.94225638487037444</v>
      </c>
      <c r="R17">
        <v>-1.3615420870002775E-3</v>
      </c>
      <c r="S17">
        <v>1.4659691814309624E-3</v>
      </c>
      <c r="T17">
        <v>-1.3615420870002775E-3</v>
      </c>
      <c r="U17">
        <v>1.4659691814309624E-3</v>
      </c>
    </row>
    <row r="18" spans="1:21" ht="16.2" thickBot="1" x14ac:dyDescent="0.35">
      <c r="A18" s="2">
        <v>44536</v>
      </c>
      <c r="B18" s="73">
        <f>'Log returns'!G19</f>
        <v>2.0172910662824083E-2</v>
      </c>
      <c r="C18" s="73">
        <f>'Log returns'!E19</f>
        <v>2.1436227224008878E-3</v>
      </c>
      <c r="D18" s="73">
        <f>'Log returns'!C19</f>
        <v>0</v>
      </c>
      <c r="E18" s="74">
        <f>'Log returns'!I19</f>
        <v>1.9017965183846994E-2</v>
      </c>
      <c r="H18" s="79">
        <v>1.19</v>
      </c>
      <c r="I18" s="81">
        <v>0</v>
      </c>
      <c r="K18" s="62">
        <f t="shared" si="0"/>
        <v>2.0172910662824083E-2</v>
      </c>
      <c r="M18" s="68" t="s">
        <v>244</v>
      </c>
      <c r="N18" s="68">
        <v>0.73309017694388523</v>
      </c>
      <c r="O18" s="68">
        <v>6.4544410213395423E-2</v>
      </c>
      <c r="P18" s="68">
        <v>11.357918904521048</v>
      </c>
      <c r="Q18" s="68">
        <v>1.054292730685407E-28</v>
      </c>
      <c r="R18" s="68">
        <v>0.6064800639742286</v>
      </c>
      <c r="S18" s="68">
        <v>0.85970028991354186</v>
      </c>
      <c r="T18" s="68">
        <v>0.6064800639742286</v>
      </c>
      <c r="U18" s="68">
        <v>0.85970028991354186</v>
      </c>
    </row>
    <row r="19" spans="1:21" x14ac:dyDescent="0.3">
      <c r="A19" s="2">
        <v>44533</v>
      </c>
      <c r="B19" s="73">
        <f>'Log returns'!G20</f>
        <v>5.6497175141243744E-3</v>
      </c>
      <c r="C19" s="73">
        <f>'Log returns'!E20</f>
        <v>0</v>
      </c>
      <c r="D19" s="73">
        <f>'Log returns'!C20</f>
        <v>-2.3943724939544547E-3</v>
      </c>
      <c r="E19" s="74">
        <f>'Log returns'!I20</f>
        <v>-6.0891419337669736E-3</v>
      </c>
      <c r="H19" s="79">
        <v>-1.21</v>
      </c>
      <c r="I19" s="81">
        <v>0</v>
      </c>
      <c r="K19" s="62">
        <f t="shared" si="0"/>
        <v>5.6497175141243744E-3</v>
      </c>
    </row>
    <row r="20" spans="1:21" x14ac:dyDescent="0.3">
      <c r="A20" s="2">
        <v>44532</v>
      </c>
      <c r="B20" s="73">
        <f>'Log returns'!G21</f>
        <v>-1.4044943820224719E-2</v>
      </c>
      <c r="C20" s="73">
        <f>'Log returns'!E21</f>
        <v>0</v>
      </c>
      <c r="D20" s="73">
        <f>'Log returns'!C21</f>
        <v>1.6800118752680063E-2</v>
      </c>
      <c r="E20" s="74">
        <f>'Log returns'!I21</f>
        <v>-2.0064261979097927E-3</v>
      </c>
      <c r="H20" s="79">
        <v>1.51</v>
      </c>
      <c r="I20" s="81">
        <v>0</v>
      </c>
      <c r="K20" s="62">
        <f t="shared" si="0"/>
        <v>-1.4044943820224719E-2</v>
      </c>
    </row>
    <row r="21" spans="1:21" x14ac:dyDescent="0.3">
      <c r="A21" s="2">
        <v>44531</v>
      </c>
      <c r="B21" s="73">
        <f>'Log returns'!G22</f>
        <v>-1.1396011396011355E-2</v>
      </c>
      <c r="C21" s="73">
        <f>'Log returns'!E22</f>
        <v>1.176470588235288E-2</v>
      </c>
      <c r="D21" s="73">
        <f>'Log returns'!C22</f>
        <v>2.3604205246475839E-3</v>
      </c>
      <c r="E21" s="74">
        <f>'Log returns'!I22</f>
        <v>4.0108886252929649E-4</v>
      </c>
      <c r="H21" s="79">
        <v>-1.61</v>
      </c>
      <c r="I21" s="81">
        <v>0</v>
      </c>
      <c r="K21" s="62">
        <f t="shared" si="0"/>
        <v>-1.1396011396011355E-2</v>
      </c>
    </row>
    <row r="22" spans="1:21" x14ac:dyDescent="0.3">
      <c r="A22" s="2">
        <v>44530</v>
      </c>
      <c r="B22" s="73">
        <f>'Log returns'!G23</f>
        <v>-8.6455331412104968E-3</v>
      </c>
      <c r="C22" s="73">
        <f>'Log returns'!E23</f>
        <v>1.4799154334038117E-2</v>
      </c>
      <c r="D22" s="73">
        <f>'Log returns'!C23</f>
        <v>1.6483523386207875E-2</v>
      </c>
      <c r="E22" s="74">
        <f>'Log returns'!I23</f>
        <v>2.0970398357843784E-2</v>
      </c>
      <c r="H22" s="79">
        <v>-1.95</v>
      </c>
      <c r="I22" s="81">
        <v>0</v>
      </c>
      <c r="K22" s="62">
        <f t="shared" si="0"/>
        <v>-8.6455331412104968E-3</v>
      </c>
      <c r="M22" t="s">
        <v>245</v>
      </c>
    </row>
    <row r="23" spans="1:21" ht="16.2" thickBot="1" x14ac:dyDescent="0.35">
      <c r="A23" s="2">
        <v>44529</v>
      </c>
      <c r="B23" s="73">
        <f>'Log returns'!G24</f>
        <v>8.7209302325582643E-3</v>
      </c>
      <c r="C23" s="73">
        <f>'Log returns'!E24</f>
        <v>-2.968749999999994E-2</v>
      </c>
      <c r="D23" s="73">
        <f>'Log returns'!C24</f>
        <v>-9.8069618272408482E-2</v>
      </c>
      <c r="E23" s="74">
        <f>'Log returns'!I24</f>
        <v>6.2404824728052163E-3</v>
      </c>
      <c r="H23" s="79">
        <v>1.1100000000000001</v>
      </c>
      <c r="I23" s="81">
        <v>0</v>
      </c>
      <c r="K23" s="62">
        <f t="shared" si="0"/>
        <v>8.7209302325582643E-3</v>
      </c>
    </row>
    <row r="24" spans="1:21" x14ac:dyDescent="0.3">
      <c r="A24" s="2">
        <v>44526</v>
      </c>
      <c r="B24" s="73">
        <f>'Log returns'!G25</f>
        <v>8.6455331412102921E-3</v>
      </c>
      <c r="C24" s="73">
        <f>'Log returns'!E25</f>
        <v>-1.7176596886741904E-2</v>
      </c>
      <c r="D24" s="73">
        <f>'Log returns'!C25</f>
        <v>-3.5958900490551976E-2</v>
      </c>
      <c r="E24" s="74">
        <f>'Log returns'!I25</f>
        <v>-7.171481524265496E-3</v>
      </c>
      <c r="H24" s="79">
        <v>-2.2200000000000002</v>
      </c>
      <c r="I24" s="81">
        <v>0</v>
      </c>
      <c r="K24" s="62">
        <f t="shared" si="0"/>
        <v>8.6455331412102921E-3</v>
      </c>
      <c r="M24" s="69" t="s">
        <v>246</v>
      </c>
      <c r="N24" s="69" t="s">
        <v>247</v>
      </c>
      <c r="O24" s="69" t="s">
        <v>248</v>
      </c>
    </row>
    <row r="25" spans="1:21" x14ac:dyDescent="0.3">
      <c r="A25" s="2">
        <v>44525</v>
      </c>
      <c r="B25" s="73">
        <f>'Log returns'!G26</f>
        <v>-8.5714285714284903E-3</v>
      </c>
      <c r="C25" s="73">
        <f>'Log returns'!E26</f>
        <v>-3.1130529765155592E-2</v>
      </c>
      <c r="D25" s="73">
        <f>'Log returns'!C26</f>
        <v>7.9929305074957664E-3</v>
      </c>
      <c r="E25" s="74">
        <f>'Log returns'!I26</f>
        <v>-9.3060519968546068E-3</v>
      </c>
      <c r="H25" s="79">
        <v>-0.03</v>
      </c>
      <c r="I25" s="81">
        <v>0</v>
      </c>
      <c r="K25" s="62">
        <f t="shared" si="0"/>
        <v>-8.5714285714284903E-3</v>
      </c>
      <c r="M25">
        <v>1</v>
      </c>
      <c r="N25">
        <v>3.2783586367112063E-4</v>
      </c>
      <c r="O25">
        <v>3.5094507460579481E-2</v>
      </c>
    </row>
    <row r="26" spans="1:21" x14ac:dyDescent="0.3">
      <c r="A26" s="2">
        <v>44524</v>
      </c>
      <c r="B26" s="73">
        <f>'Log returns'!G27</f>
        <v>-2.0172910662824287E-2</v>
      </c>
      <c r="C26" s="73">
        <f>'Log returns'!E27</f>
        <v>4.0586245772266001E-2</v>
      </c>
      <c r="D26" s="73">
        <f>'Log returns'!C27</f>
        <v>-4.4052658121353167E-3</v>
      </c>
      <c r="E26" s="74">
        <f>'Log returns'!I27</f>
        <v>-4.8709085209644081E-3</v>
      </c>
      <c r="H26" s="79">
        <v>-0.61</v>
      </c>
      <c r="I26" s="81">
        <v>0</v>
      </c>
      <c r="K26" s="62">
        <f t="shared" si="0"/>
        <v>-2.0172910662824287E-2</v>
      </c>
      <c r="M26">
        <v>2</v>
      </c>
      <c r="N26">
        <v>-7.2279321839411369E-3</v>
      </c>
      <c r="O26">
        <v>-6.6680465816405191E-4</v>
      </c>
    </row>
    <row r="27" spans="1:21" x14ac:dyDescent="0.3">
      <c r="A27" s="2">
        <v>44523</v>
      </c>
      <c r="B27" s="73">
        <f>'Log returns'!G28</f>
        <v>0</v>
      </c>
      <c r="C27" s="73">
        <f>'Log returns'!E28</f>
        <v>9.2091007583966263E-3</v>
      </c>
      <c r="D27" s="73">
        <f>'Log returns'!C28</f>
        <v>-7.0796968987323185E-3</v>
      </c>
      <c r="E27" s="74">
        <f>'Log returns'!I28</f>
        <v>1.6220776639137851E-4</v>
      </c>
      <c r="H27" s="79">
        <v>-0.2</v>
      </c>
      <c r="I27" s="81">
        <v>0</v>
      </c>
      <c r="K27" s="62">
        <f t="shared" si="0"/>
        <v>0</v>
      </c>
      <c r="M27">
        <v>3</v>
      </c>
      <c r="N27">
        <v>2.6476605851747403E-3</v>
      </c>
      <c r="O27">
        <v>-1.3257740160771707E-2</v>
      </c>
    </row>
    <row r="28" spans="1:21" x14ac:dyDescent="0.3">
      <c r="A28" s="2">
        <v>44522</v>
      </c>
      <c r="B28" s="73">
        <f>'Log returns'!G29</f>
        <v>2.3529411764705799E-2</v>
      </c>
      <c r="C28" s="73">
        <f>'Log returns'!E29</f>
        <v>4.6162104133118595E-2</v>
      </c>
      <c r="D28" s="73">
        <f>'Log returns'!C29</f>
        <v>-4.4563677970110181E-3</v>
      </c>
      <c r="E28" s="74">
        <f>'Log returns'!I29</f>
        <v>-2.1720404016215672E-3</v>
      </c>
      <c r="H28" s="79">
        <v>0.06</v>
      </c>
      <c r="I28" s="81">
        <v>0</v>
      </c>
      <c r="K28" s="62">
        <f t="shared" si="0"/>
        <v>2.3529411764705799E-2</v>
      </c>
      <c r="M28">
        <v>4</v>
      </c>
      <c r="N28">
        <v>-7.4950231666938852E-3</v>
      </c>
      <c r="O28">
        <v>2.6261779198865545E-2</v>
      </c>
    </row>
    <row r="29" spans="1:21" x14ac:dyDescent="0.3">
      <c r="A29" s="2">
        <v>44519</v>
      </c>
      <c r="B29" s="73">
        <f>'Log returns'!G30</f>
        <v>2.5862068965517408E-2</v>
      </c>
      <c r="C29" s="73">
        <f>'Log returns'!E30</f>
        <v>-2.2575679835813267E-2</v>
      </c>
      <c r="D29" s="73">
        <f>'Log returns'!C30</f>
        <v>-2.6856559718050534E-3</v>
      </c>
      <c r="E29" s="74">
        <f>'Log returns'!I30</f>
        <v>2.0436854010277114E-3</v>
      </c>
      <c r="H29" s="79">
        <v>-0.47</v>
      </c>
      <c r="I29" s="81">
        <v>0</v>
      </c>
      <c r="K29" s="62">
        <f t="shared" si="0"/>
        <v>2.5862068965517408E-2</v>
      </c>
      <c r="M29">
        <v>5</v>
      </c>
      <c r="N29">
        <v>-1.2199120494690487E-2</v>
      </c>
      <c r="O29">
        <v>4.3043836525852985E-3</v>
      </c>
    </row>
    <row r="30" spans="1:21" x14ac:dyDescent="0.3">
      <c r="A30" s="2">
        <v>44518</v>
      </c>
      <c r="B30" s="73">
        <f>'Log returns'!G31</f>
        <v>1.4005602240896357E-2</v>
      </c>
      <c r="C30" s="73">
        <f>'Log returns'!E31</f>
        <v>-4.8818897637795337E-2</v>
      </c>
      <c r="D30" s="73">
        <f>'Log returns'!C31</f>
        <v>-2.513479964666274E-2</v>
      </c>
      <c r="E30" s="74">
        <f>'Log returns'!I31</f>
        <v>-2.0798393535587777E-2</v>
      </c>
      <c r="H30" s="79">
        <v>0.5</v>
      </c>
      <c r="I30" s="81">
        <v>0</v>
      </c>
      <c r="K30" s="62">
        <f t="shared" si="0"/>
        <v>1.4005602240896357E-2</v>
      </c>
      <c r="M30">
        <v>6</v>
      </c>
      <c r="N30">
        <v>1.8827097327269501E-3</v>
      </c>
      <c r="O30">
        <v>-7.1877495205254337E-3</v>
      </c>
    </row>
    <row r="31" spans="1:21" x14ac:dyDescent="0.3">
      <c r="A31" s="2">
        <v>44517</v>
      </c>
      <c r="B31" s="73">
        <f>'Log returns'!G32</f>
        <v>1.6574585635358959E-2</v>
      </c>
      <c r="C31" s="73">
        <f>'Log returns'!E32</f>
        <v>2.4834437086092717E-2</v>
      </c>
      <c r="D31" s="73">
        <f>'Log returns'!C32</f>
        <v>2.4862115133863171E-2</v>
      </c>
      <c r="E31" s="74">
        <f>'Log returns'!I32</f>
        <v>-5.7294243810758413E-3</v>
      </c>
      <c r="H31" s="79">
        <v>-0.02</v>
      </c>
      <c r="I31" s="81">
        <v>0</v>
      </c>
      <c r="K31" s="62">
        <f t="shared" si="0"/>
        <v>1.6574585635358959E-2</v>
      </c>
      <c r="M31">
        <v>7</v>
      </c>
      <c r="N31">
        <v>1.533949846742504E-2</v>
      </c>
      <c r="O31">
        <v>-2.8672831800758372E-2</v>
      </c>
    </row>
    <row r="32" spans="1:21" x14ac:dyDescent="0.3">
      <c r="A32" s="2">
        <v>44516</v>
      </c>
      <c r="B32" s="73">
        <f>'Log returns'!G33</f>
        <v>-2.7173913043476716E-3</v>
      </c>
      <c r="C32" s="73">
        <f>'Log returns'!E33</f>
        <v>5.3850296176628978E-3</v>
      </c>
      <c r="D32" s="73">
        <f>'Log returns'!C33</f>
        <v>2.0664795375629024E-2</v>
      </c>
      <c r="E32" s="74">
        <f>'Log returns'!I33</f>
        <v>-1.2953283720904041E-2</v>
      </c>
      <c r="H32" s="79">
        <v>0.74</v>
      </c>
      <c r="I32" s="81">
        <v>0</v>
      </c>
      <c r="K32" s="62">
        <f t="shared" si="0"/>
        <v>-2.7173913043476716E-3</v>
      </c>
      <c r="M32">
        <v>8</v>
      </c>
      <c r="N32">
        <v>-5.8700428191475942E-3</v>
      </c>
      <c r="O32">
        <v>8.5727455218503352E-3</v>
      </c>
    </row>
    <row r="33" spans="1:15" x14ac:dyDescent="0.3">
      <c r="A33" s="2">
        <v>44515</v>
      </c>
      <c r="B33" s="73">
        <f>'Log returns'!G34</f>
        <v>-2.724795640327014E-3</v>
      </c>
      <c r="C33" s="73">
        <f>'Log returns'!E34</f>
        <v>5.3561863952865567E-3</v>
      </c>
      <c r="D33" s="73">
        <f>'Log returns'!C34</f>
        <v>-1.5845139160769219E-2</v>
      </c>
      <c r="E33" s="74">
        <f>'Log returns'!I34</f>
        <v>-1.2146231122685917E-2</v>
      </c>
      <c r="H33" s="79">
        <v>0.24</v>
      </c>
      <c r="I33" s="81">
        <v>0</v>
      </c>
      <c r="K33" s="62">
        <f t="shared" si="0"/>
        <v>-2.724795640327014E-3</v>
      </c>
      <c r="M33">
        <v>9</v>
      </c>
      <c r="N33">
        <v>-3.9632775966382166E-3</v>
      </c>
      <c r="O33">
        <v>1.2049530965910375E-2</v>
      </c>
    </row>
    <row r="34" spans="1:15" x14ac:dyDescent="0.3">
      <c r="A34" s="2">
        <v>44512</v>
      </c>
      <c r="B34" s="73">
        <f>'Log returns'!G35</f>
        <v>-1.3661202185792349E-2</v>
      </c>
      <c r="C34" s="73">
        <f>'Log returns'!E35</f>
        <v>-5.8604155567394478E-3</v>
      </c>
      <c r="D34" s="73">
        <f>'Log returns'!C35</f>
        <v>1.5205751094465857E-2</v>
      </c>
      <c r="E34" s="74">
        <f>'Log returns'!I35</f>
        <v>-7.5793435888582075E-3</v>
      </c>
      <c r="H34" s="79">
        <v>-1.07</v>
      </c>
      <c r="I34" s="81">
        <v>0</v>
      </c>
      <c r="K34" s="62">
        <f t="shared" si="0"/>
        <v>-1.3661202185792349E-2</v>
      </c>
      <c r="M34">
        <v>10</v>
      </c>
      <c r="N34">
        <v>2.0146798526498953E-3</v>
      </c>
      <c r="O34">
        <v>1.4028100896013246E-2</v>
      </c>
    </row>
    <row r="35" spans="1:15" x14ac:dyDescent="0.3">
      <c r="A35" s="2">
        <v>44511</v>
      </c>
      <c r="B35" s="73">
        <f>'Log returns'!G36</f>
        <v>1.6620498614958488E-2</v>
      </c>
      <c r="C35" s="73">
        <f>'Log returns'!E36</f>
        <v>2.4651661307609832E-2</v>
      </c>
      <c r="D35" s="73">
        <f>'Log returns'!C36</f>
        <v>-7.9295501640785845E-3</v>
      </c>
      <c r="E35" s="74">
        <f>'Log returns'!I36</f>
        <v>1.4534780794717757E-2</v>
      </c>
      <c r="H35" s="79">
        <v>-0.35</v>
      </c>
      <c r="I35" s="81">
        <v>0</v>
      </c>
      <c r="K35" s="62">
        <f t="shared" si="0"/>
        <v>1.6620498614958488E-2</v>
      </c>
      <c r="M35">
        <v>11</v>
      </c>
      <c r="N35">
        <v>-1.5026416810237373E-2</v>
      </c>
      <c r="O35">
        <v>-6.0262147687099223E-3</v>
      </c>
    </row>
    <row r="36" spans="1:15" x14ac:dyDescent="0.3">
      <c r="A36" s="2">
        <v>44510</v>
      </c>
      <c r="B36" s="73">
        <f>'Log returns'!G37</f>
        <v>8.1743869209808476E-3</v>
      </c>
      <c r="C36" s="73">
        <f>'Log returns'!E37</f>
        <v>-1.5690376569036765E-3</v>
      </c>
      <c r="D36" s="73">
        <f>'Log returns'!C37</f>
        <v>7.104847194259043E-3</v>
      </c>
      <c r="E36" s="74">
        <f>'Log returns'!I37</f>
        <v>3.2968354280658754E-3</v>
      </c>
      <c r="H36" s="79">
        <v>0.18</v>
      </c>
      <c r="I36" s="81">
        <v>0</v>
      </c>
      <c r="K36" s="62">
        <f t="shared" si="0"/>
        <v>8.1743869209808476E-3</v>
      </c>
      <c r="M36">
        <v>12</v>
      </c>
      <c r="N36">
        <v>8.3906668286181547E-3</v>
      </c>
      <c r="O36">
        <v>-2.9896043172704289E-2</v>
      </c>
    </row>
    <row r="37" spans="1:15" x14ac:dyDescent="0.3">
      <c r="A37" s="2">
        <v>44509</v>
      </c>
      <c r="B37" s="73">
        <f>'Log returns'!G38</f>
        <v>2.4324324324324288E-2</v>
      </c>
      <c r="C37" s="73">
        <f>'Log returns'!E38</f>
        <v>-4.1906757464641765E-3</v>
      </c>
      <c r="D37" s="73">
        <f>'Log returns'!C38</f>
        <v>-1.0582056780236526E-2</v>
      </c>
      <c r="E37" s="74">
        <f>'Log returns'!I38</f>
        <v>-4.8378151303795731E-3</v>
      </c>
      <c r="H37" s="79">
        <v>0.38</v>
      </c>
      <c r="I37" s="81">
        <v>0</v>
      </c>
      <c r="K37" s="62">
        <f t="shared" si="0"/>
        <v>2.4324324324324288E-2</v>
      </c>
      <c r="M37">
        <v>13</v>
      </c>
      <c r="N37">
        <v>-9.8248329608810244E-3</v>
      </c>
      <c r="O37">
        <v>-6.6586835226354977E-3</v>
      </c>
    </row>
    <row r="38" spans="1:15" x14ac:dyDescent="0.3">
      <c r="A38" s="2">
        <v>44508</v>
      </c>
      <c r="B38" s="73">
        <f>'Log returns'!G39</f>
        <v>2.3746701846965663E-2</v>
      </c>
      <c r="C38" s="73">
        <f>'Log returns'!E39</f>
        <v>3.156233561283505E-3</v>
      </c>
      <c r="D38" s="73">
        <f>'Log returns'!C39</f>
        <v>-3.5650579711029684E-3</v>
      </c>
      <c r="E38" s="74">
        <f>'Log returns'!I39</f>
        <v>-1.0446182951415719E-2</v>
      </c>
      <c r="H38" s="79">
        <v>0.39</v>
      </c>
      <c r="I38" s="81">
        <v>0</v>
      </c>
      <c r="K38" s="62">
        <f t="shared" si="0"/>
        <v>2.3746701846965663E-2</v>
      </c>
      <c r="M38">
        <v>14</v>
      </c>
      <c r="N38">
        <v>1.8837776603434844E-2</v>
      </c>
      <c r="O38">
        <v>-1.8837776603434844E-2</v>
      </c>
    </row>
    <row r="39" spans="1:15" x14ac:dyDescent="0.3">
      <c r="A39" s="2">
        <v>44505</v>
      </c>
      <c r="B39" s="73">
        <f>'Log returns'!G40</f>
        <v>2.0618556701031038E-2</v>
      </c>
      <c r="C39" s="73">
        <f>'Log returns'!E40</f>
        <v>3.1463030938648283E-3</v>
      </c>
      <c r="D39" s="73">
        <f>'Log returns'!C40</f>
        <v>1.1627998672749685E-2</v>
      </c>
      <c r="E39" s="74">
        <f>'Log returns'!I40</f>
        <v>8.3073524725992796E-3</v>
      </c>
      <c r="H39" s="79">
        <v>0.8</v>
      </c>
      <c r="I39" s="81">
        <v>0</v>
      </c>
      <c r="K39" s="62">
        <f t="shared" si="0"/>
        <v>2.0618556701031038E-2</v>
      </c>
      <c r="M39">
        <v>15</v>
      </c>
      <c r="N39">
        <v>2.0234449283054799E-3</v>
      </c>
      <c r="O39">
        <v>-1.319662928584734E-2</v>
      </c>
    </row>
    <row r="40" spans="1:15" x14ac:dyDescent="0.3">
      <c r="A40" s="2">
        <v>44504</v>
      </c>
      <c r="B40" s="73">
        <f>'Log returns'!G41</f>
        <v>-2.7777777777777814E-2</v>
      </c>
      <c r="C40" s="73">
        <f>'Log returns'!E41</f>
        <v>-2.0909566126503169E-3</v>
      </c>
      <c r="D40" s="73">
        <f>'Log returns'!C41</f>
        <v>-2.1220250766029694E-2</v>
      </c>
      <c r="E40" s="74">
        <f>'Log returns'!I41</f>
        <v>9.7974918679334042E-3</v>
      </c>
      <c r="H40" s="79">
        <v>0.24</v>
      </c>
      <c r="I40" s="81">
        <v>0</v>
      </c>
      <c r="K40" s="62">
        <f t="shared" si="0"/>
        <v>-2.7777777777777814E-2</v>
      </c>
      <c r="M40">
        <v>16</v>
      </c>
      <c r="N40">
        <v>-1.026889621462895E-3</v>
      </c>
      <c r="O40">
        <v>-1.8747121677972014E-2</v>
      </c>
    </row>
    <row r="41" spans="1:15" x14ac:dyDescent="0.3">
      <c r="A41" s="2">
        <v>44503</v>
      </c>
      <c r="B41" s="73">
        <f>'Log returns'!G42</f>
        <v>-2.3376623376623339E-2</v>
      </c>
      <c r="C41" s="73">
        <f>'Log returns'!E42</f>
        <v>-5.2383446830801469E-3</v>
      </c>
      <c r="D41" s="73">
        <f>'Log returns'!C42</f>
        <v>7.226729968709206E-3</v>
      </c>
      <c r="E41" s="74">
        <f>'Log returns'!I42</f>
        <v>-3.3223043147370267E-3</v>
      </c>
      <c r="H41" s="79">
        <v>0.51</v>
      </c>
      <c r="I41" s="81">
        <v>0</v>
      </c>
      <c r="K41" s="62">
        <f t="shared" si="0"/>
        <v>-2.3376623376623339E-2</v>
      </c>
      <c r="M41">
        <v>17</v>
      </c>
      <c r="N41">
        <v>1.3994097008954385E-2</v>
      </c>
      <c r="O41">
        <v>6.178813653869698E-3</v>
      </c>
    </row>
    <row r="42" spans="1:15" x14ac:dyDescent="0.3">
      <c r="A42" s="2">
        <v>44502</v>
      </c>
      <c r="B42" s="73">
        <f>'Log returns'!G43</f>
        <v>-3.191489361702135E-2</v>
      </c>
      <c r="C42" s="73">
        <f>'Log returns'!E43</f>
        <v>-2.1590310689836724E-2</v>
      </c>
      <c r="D42" s="73">
        <f>'Log returns'!C43</f>
        <v>-1.2555898452244989E-2</v>
      </c>
      <c r="E42" s="74">
        <f>'Log returns'!I43</f>
        <v>6.9234843848880344E-3</v>
      </c>
      <c r="H42" s="79">
        <v>0.22</v>
      </c>
      <c r="I42" s="81">
        <v>0</v>
      </c>
      <c r="K42" s="62">
        <f t="shared" si="0"/>
        <v>-3.191489361702135E-2</v>
      </c>
      <c r="M42">
        <v>18</v>
      </c>
      <c r="N42">
        <v>-4.4116765904463201E-3</v>
      </c>
      <c r="O42">
        <v>1.0061394104570694E-2</v>
      </c>
    </row>
    <row r="43" spans="1:15" x14ac:dyDescent="0.3">
      <c r="A43" s="2">
        <v>44501</v>
      </c>
      <c r="B43" s="73">
        <f>'Log returns'!G44</f>
        <v>5.494505494505573E-3</v>
      </c>
      <c r="C43" s="73">
        <f>'Log returns'!E44</f>
        <v>4.8439181916037528E-3</v>
      </c>
      <c r="D43" s="73">
        <f>'Log returns'!C44</f>
        <v>-1.8165463828152427E-3</v>
      </c>
      <c r="E43" s="74">
        <f>'Log returns'!I44</f>
        <v>-1.4264248837121537E-2</v>
      </c>
      <c r="H43" s="79">
        <v>1.1399999999999999</v>
      </c>
      <c r="I43" s="81">
        <v>0</v>
      </c>
      <c r="K43" s="62">
        <f t="shared" si="0"/>
        <v>5.494505494505573E-3</v>
      </c>
      <c r="M43">
        <v>19</v>
      </c>
      <c r="N43">
        <v>-1.4186777892351943E-3</v>
      </c>
      <c r="O43">
        <v>-1.2626266030989524E-2</v>
      </c>
    </row>
    <row r="44" spans="1:15" x14ac:dyDescent="0.3">
      <c r="A44" s="2">
        <v>44498</v>
      </c>
      <c r="B44" s="73">
        <f>'Log returns'!G45</f>
        <v>-2.7322404371585085E-3</v>
      </c>
      <c r="C44" s="73">
        <f>'Log returns'!E45</f>
        <v>4.8205677557579315E-3</v>
      </c>
      <c r="D44" s="73">
        <f>'Log returns'!C45</f>
        <v>2.183794288349088E-2</v>
      </c>
      <c r="E44" s="74">
        <f>'Log returns'!I45</f>
        <v>1.5798858894837571E-2</v>
      </c>
      <c r="H44" s="79">
        <v>-0.76</v>
      </c>
      <c r="I44" s="81">
        <v>0</v>
      </c>
      <c r="K44" s="62">
        <f t="shared" si="0"/>
        <v>-2.7322404371585085E-3</v>
      </c>
      <c r="M44">
        <v>20</v>
      </c>
      <c r="N44">
        <v>3.4624785241716593E-4</v>
      </c>
      <c r="O44">
        <v>-1.174225924842852E-2</v>
      </c>
    </row>
    <row r="45" spans="1:15" x14ac:dyDescent="0.3">
      <c r="A45" s="2">
        <v>44497</v>
      </c>
      <c r="B45" s="73">
        <f>'Log returns'!G46</f>
        <v>-1.3698630136986301E-2</v>
      </c>
      <c r="C45" s="73">
        <f>'Log returns'!E46</f>
        <v>5.8635394456289678E-3</v>
      </c>
      <c r="D45" s="73">
        <f>'Log returns'!C46</f>
        <v>-4.4523993297395552E-3</v>
      </c>
      <c r="E45" s="74">
        <f>'Log returns'!I46</f>
        <v>-2.7652085500586036E-3</v>
      </c>
      <c r="H45" s="79">
        <v>0.04</v>
      </c>
      <c r="I45" s="81">
        <v>0</v>
      </c>
      <c r="K45" s="62">
        <f t="shared" si="0"/>
        <v>-1.3698630136986301E-2</v>
      </c>
      <c r="M45">
        <v>21</v>
      </c>
      <c r="N45">
        <v>1.5425406589950803E-2</v>
      </c>
      <c r="O45">
        <v>-2.4070939731161298E-2</v>
      </c>
    </row>
    <row r="46" spans="1:15" x14ac:dyDescent="0.3">
      <c r="A46" s="2">
        <v>44496</v>
      </c>
      <c r="B46" s="73">
        <f>'Log returns'!G47</f>
        <v>2.7777777777778173E-3</v>
      </c>
      <c r="C46" s="73">
        <f>'Log returns'!E47</f>
        <v>-5.8293587705352109E-3</v>
      </c>
      <c r="D46" s="73">
        <f>'Log returns'!C47</f>
        <v>2.6833749767214334E-3</v>
      </c>
      <c r="E46" s="74">
        <f>'Log returns'!I47</f>
        <v>1.3539991046312951E-2</v>
      </c>
      <c r="H46" s="79">
        <v>0.57999999999999996</v>
      </c>
      <c r="I46" s="81">
        <v>0</v>
      </c>
      <c r="K46" s="62">
        <f t="shared" si="0"/>
        <v>2.7777777777778173E-3</v>
      </c>
      <c r="M46">
        <v>22</v>
      </c>
      <c r="N46">
        <v>4.6270499474193325E-3</v>
      </c>
      <c r="O46">
        <v>4.0938802851389318E-3</v>
      </c>
    </row>
    <row r="47" spans="1:15" x14ac:dyDescent="0.3">
      <c r="A47" s="2">
        <v>44495</v>
      </c>
      <c r="B47" s="73">
        <f>'Log returns'!G48</f>
        <v>1.1080332409972259E-2</v>
      </c>
      <c r="C47" s="73">
        <f>'Log returns'!E48</f>
        <v>3.7313432835821806E-3</v>
      </c>
      <c r="D47" s="73">
        <f>'Log returns'!C48</f>
        <v>1.6949146390024251E-2</v>
      </c>
      <c r="E47" s="74">
        <f>'Log returns'!I48</f>
        <v>7.3461054995120588E-3</v>
      </c>
      <c r="H47" s="79">
        <v>-0.25</v>
      </c>
      <c r="I47" s="81">
        <v>0</v>
      </c>
      <c r="K47" s="62">
        <f t="shared" si="0"/>
        <v>1.1080332409972259E-2</v>
      </c>
      <c r="M47">
        <v>23</v>
      </c>
      <c r="N47">
        <v>-5.205129112358254E-3</v>
      </c>
      <c r="O47">
        <v>1.3850662253568546E-2</v>
      </c>
    </row>
    <row r="48" spans="1:15" x14ac:dyDescent="0.3">
      <c r="A48" s="2">
        <v>44494</v>
      </c>
      <c r="B48" s="73">
        <f>'Log returns'!G49</f>
        <v>-2.7397260273972993E-3</v>
      </c>
      <c r="C48" s="73">
        <f>'Log returns'!E49</f>
        <v>7.4349442379180947E-3</v>
      </c>
      <c r="D48" s="73">
        <f>'Log returns'!C49</f>
        <v>9.1495303340204928E-5</v>
      </c>
      <c r="E48" s="74">
        <f>'Log returns'!I49</f>
        <v>6.6420802252577672E-3</v>
      </c>
      <c r="H48" s="79">
        <v>0.37</v>
      </c>
      <c r="I48" s="81">
        <v>0</v>
      </c>
      <c r="K48" s="62">
        <f t="shared" si="0"/>
        <v>-2.7397260273972993E-3</v>
      </c>
      <c r="M48">
        <v>24</v>
      </c>
      <c r="N48">
        <v>-6.769961757807798E-3</v>
      </c>
      <c r="O48">
        <v>-1.8014668136206924E-3</v>
      </c>
    </row>
    <row r="49" spans="1:15" x14ac:dyDescent="0.3">
      <c r="A49" s="2">
        <v>44491</v>
      </c>
      <c r="B49" s="73">
        <f>'Log returns'!G50</f>
        <v>2.7472527472527865E-3</v>
      </c>
      <c r="C49" s="73">
        <f>'Log returns'!E50</f>
        <v>-3.6900369003689442E-3</v>
      </c>
      <c r="D49" s="73">
        <f>'Log returns'!C50</f>
        <v>-1.3698651323193676E-2</v>
      </c>
      <c r="E49" s="74">
        <f>'Log returns'!I50</f>
        <v>2.5519956638177965E-4</v>
      </c>
      <c r="H49" s="79">
        <v>0.34</v>
      </c>
      <c r="I49" s="81">
        <v>0</v>
      </c>
      <c r="K49" s="62">
        <f t="shared" si="0"/>
        <v>2.7472527472527865E-3</v>
      </c>
      <c r="M49">
        <v>25</v>
      </c>
      <c r="N49">
        <v>-3.518601642295934E-3</v>
      </c>
      <c r="O49">
        <v>-1.6654309020528352E-2</v>
      </c>
    </row>
    <row r="50" spans="1:15" x14ac:dyDescent="0.3">
      <c r="A50" s="2">
        <v>44490</v>
      </c>
      <c r="B50" s="73">
        <f>'Log returns'!G51</f>
        <v>-5.4794520547945987E-3</v>
      </c>
      <c r="C50" s="73">
        <f>'Log returns'!E51</f>
        <v>-2.6455026455026454E-3</v>
      </c>
      <c r="D50" s="73">
        <f>'Log returns'!C51</f>
        <v>-9.2600779187846695E-4</v>
      </c>
      <c r="E50" s="74">
        <f>'Log returns'!I51</f>
        <v>2.4020438292705008E-3</v>
      </c>
      <c r="H50" s="79">
        <v>0.71</v>
      </c>
      <c r="I50" s="81">
        <v>0</v>
      </c>
      <c r="K50" s="62">
        <f t="shared" si="0"/>
        <v>-5.4794520547945987E-3</v>
      </c>
      <c r="M50">
        <v>26</v>
      </c>
      <c r="N50">
        <v>1.711264673808704E-4</v>
      </c>
      <c r="O50">
        <v>-1.711264673808704E-4</v>
      </c>
    </row>
    <row r="51" spans="1:15" x14ac:dyDescent="0.3">
      <c r="A51" s="2">
        <v>44489</v>
      </c>
      <c r="B51" s="73">
        <f>'Log returns'!G52</f>
        <v>-5.50964187327812E-3</v>
      </c>
      <c r="C51" s="73">
        <f>'Log returns'!E52</f>
        <v>1.1140583554376627E-2</v>
      </c>
      <c r="D51" s="73">
        <f>'Log returns'!C52</f>
        <v>1.9462618091817249E-2</v>
      </c>
      <c r="E51" s="74">
        <f>'Log returns'!I52</f>
        <v>-7.4839610023786415E-3</v>
      </c>
      <c r="H51" s="79">
        <v>0.41</v>
      </c>
      <c r="I51" s="81">
        <v>0</v>
      </c>
      <c r="K51" s="62">
        <f t="shared" si="0"/>
        <v>-5.50964187327812E-3</v>
      </c>
      <c r="M51">
        <v>27</v>
      </c>
      <c r="N51">
        <v>-1.5400879351386799E-3</v>
      </c>
      <c r="O51">
        <v>2.506949969984448E-2</v>
      </c>
    </row>
    <row r="52" spans="1:15" x14ac:dyDescent="0.3">
      <c r="A52" s="2">
        <v>44488</v>
      </c>
      <c r="B52" s="73">
        <f>'Log returns'!G53</f>
        <v>-1.3850415512465374E-2</v>
      </c>
      <c r="C52" s="73">
        <f>'Log returns'!E53</f>
        <v>-3.1479538300104633E-3</v>
      </c>
      <c r="D52" s="73">
        <f>'Log returns'!C53</f>
        <v>-1.1818337712403435E-2</v>
      </c>
      <c r="E52" s="74">
        <f>'Log returns'!I53</f>
        <v>-9.2918482487752037E-3</v>
      </c>
      <c r="H52" s="79">
        <v>0.63</v>
      </c>
      <c r="I52" s="81">
        <v>0</v>
      </c>
      <c r="K52" s="62">
        <f t="shared" si="0"/>
        <v>-1.3850415512465374E-2</v>
      </c>
      <c r="M52">
        <v>28</v>
      </c>
      <c r="N52">
        <v>1.5504192394723824E-3</v>
      </c>
      <c r="O52">
        <v>2.4311649726045024E-2</v>
      </c>
    </row>
    <row r="53" spans="1:15" x14ac:dyDescent="0.3">
      <c r="A53" s="2">
        <v>44487</v>
      </c>
      <c r="B53" s="73">
        <f>'Log returns'!G54</f>
        <v>5.6179775280897678E-3</v>
      </c>
      <c r="C53" s="73">
        <f>'Log returns'!E54</f>
        <v>3.6842105263157295E-3</v>
      </c>
      <c r="D53" s="73">
        <f>'Log returns'!C54</f>
        <v>-5.5198482819211678E-3</v>
      </c>
      <c r="E53" s="74">
        <f>'Log returns'!I54</f>
        <v>1.7567067664803525E-3</v>
      </c>
      <c r="H53" s="79">
        <v>1.65</v>
      </c>
      <c r="I53" s="81">
        <v>0</v>
      </c>
      <c r="K53" s="62">
        <f t="shared" si="0"/>
        <v>5.6179775280897678E-3</v>
      </c>
      <c r="M53">
        <v>29</v>
      </c>
      <c r="N53">
        <v>-1.519488444993726E-2</v>
      </c>
      <c r="O53">
        <v>2.9200486690833617E-2</v>
      </c>
    </row>
    <row r="54" spans="1:15" x14ac:dyDescent="0.3">
      <c r="A54" s="2">
        <v>44484</v>
      </c>
      <c r="B54" s="73">
        <f>'Log returns'!G55</f>
        <v>-2.234636871508372E-2</v>
      </c>
      <c r="C54" s="73">
        <f>'Log returns'!E55</f>
        <v>-8.9145254326166157E-3</v>
      </c>
      <c r="D54" s="73">
        <f>'Log returns'!C55</f>
        <v>-8.3256388027045693E-3</v>
      </c>
      <c r="E54" s="74">
        <f>'Log returns'!I55</f>
        <v>-1.007891384886426E-2</v>
      </c>
      <c r="H54" s="79">
        <v>0.43</v>
      </c>
      <c r="I54" s="81">
        <v>0</v>
      </c>
      <c r="K54" s="62">
        <f t="shared" si="0"/>
        <v>-2.234636871508372E-2</v>
      </c>
      <c r="M54">
        <v>30</v>
      </c>
      <c r="N54">
        <v>-4.147971186094156E-3</v>
      </c>
      <c r="O54">
        <v>2.0722556821453117E-2</v>
      </c>
    </row>
    <row r="55" spans="1:15" x14ac:dyDescent="0.3">
      <c r="A55" s="2">
        <v>44483</v>
      </c>
      <c r="B55" s="73">
        <f>'Log returns'!G56</f>
        <v>-1.1428571428571389E-2</v>
      </c>
      <c r="C55" s="73">
        <f>'Log returns'!E56</f>
        <v>1.693121693121687E-2</v>
      </c>
      <c r="D55" s="73">
        <f>'Log returns'!C56</f>
        <v>5.5972677167315833E-3</v>
      </c>
      <c r="E55" s="74">
        <f>'Log returns'!I56</f>
        <v>1.6140644520307695E-2</v>
      </c>
      <c r="H55" s="79">
        <v>-0.06</v>
      </c>
      <c r="I55" s="81">
        <v>0</v>
      </c>
      <c r="K55" s="62">
        <f t="shared" si="0"/>
        <v>-1.1428571428571389E-2</v>
      </c>
      <c r="M55">
        <v>31</v>
      </c>
      <c r="N55">
        <v>-9.4437115077465484E-3</v>
      </c>
      <c r="O55">
        <v>6.7263202033988768E-3</v>
      </c>
    </row>
    <row r="56" spans="1:15" x14ac:dyDescent="0.3">
      <c r="A56" s="2">
        <v>44482</v>
      </c>
      <c r="B56" s="73">
        <f>'Log returns'!G57</f>
        <v>5.7803468208091251E-3</v>
      </c>
      <c r="C56" s="73">
        <f>'Log returns'!E57</f>
        <v>-7.2840790842870831E-3</v>
      </c>
      <c r="D56" s="73">
        <f>'Log returns'!C57</f>
        <v>-9.2765322368679459E-3</v>
      </c>
      <c r="E56" s="74">
        <f>'Log returns'!I57</f>
        <v>-4.1469433514304431E-3</v>
      </c>
      <c r="H56" s="79">
        <v>-0.72</v>
      </c>
      <c r="I56" s="81">
        <v>0</v>
      </c>
      <c r="K56" s="62">
        <f t="shared" si="0"/>
        <v>5.7803468208091251E-3</v>
      </c>
      <c r="M56">
        <v>32</v>
      </c>
      <c r="N56">
        <v>-8.8520691757158019E-3</v>
      </c>
      <c r="O56">
        <v>6.1272735353887879E-3</v>
      </c>
    </row>
    <row r="57" spans="1:15" x14ac:dyDescent="0.3">
      <c r="A57" s="2">
        <v>44481</v>
      </c>
      <c r="B57" s="73">
        <f>'Log returns'!G58</f>
        <v>-8.6206896551723321E-3</v>
      </c>
      <c r="C57" s="73">
        <f>'Log returns'!E58</f>
        <v>-2.0964360587002392E-3</v>
      </c>
      <c r="D57" s="73">
        <f>'Log returns'!C58</f>
        <v>-1.4981378481494459E-2</v>
      </c>
      <c r="E57" s="74">
        <f>'Log returns'!I58</f>
        <v>-1.2843075287344184E-2</v>
      </c>
      <c r="H57" s="79">
        <v>-0.28000000000000003</v>
      </c>
      <c r="I57" s="81">
        <v>0</v>
      </c>
      <c r="K57" s="62">
        <f t="shared" si="0"/>
        <v>-8.6206896551723321E-3</v>
      </c>
      <c r="M57">
        <v>33</v>
      </c>
      <c r="N57">
        <v>-5.5041287854592233E-3</v>
      </c>
      <c r="O57">
        <v>-8.1570734003331251E-3</v>
      </c>
    </row>
    <row r="58" spans="1:15" x14ac:dyDescent="0.3">
      <c r="A58" s="2">
        <v>44480</v>
      </c>
      <c r="B58" s="73">
        <f>'Log returns'!G59</f>
        <v>-1.4492753623188406E-2</v>
      </c>
      <c r="C58" s="73">
        <f>'Log returns'!E59</f>
        <v>-1.1554621848739585E-2</v>
      </c>
      <c r="D58" s="73">
        <f>'Log returns'!C59</f>
        <v>-3.1368626717217969E-2</v>
      </c>
      <c r="E58" s="74">
        <f>'Log returns'!I59</f>
        <v>-2.1532797787097779E-2</v>
      </c>
      <c r="H58" s="79">
        <v>1.01</v>
      </c>
      <c r="I58" s="81">
        <v>0</v>
      </c>
      <c r="K58" s="62">
        <f t="shared" si="0"/>
        <v>-1.4492753623188406E-2</v>
      </c>
      <c r="M58">
        <v>34</v>
      </c>
      <c r="N58">
        <v>1.0707518571855569E-2</v>
      </c>
      <c r="O58">
        <v>5.9129800431029188E-3</v>
      </c>
    </row>
    <row r="59" spans="1:15" x14ac:dyDescent="0.3">
      <c r="A59" s="2">
        <v>44477</v>
      </c>
      <c r="B59" s="73">
        <f>'Log returns'!G60</f>
        <v>-2.058823529411773E-2</v>
      </c>
      <c r="C59" s="73">
        <f>'Log returns'!E60</f>
        <v>-2.2848034006376108E-2</v>
      </c>
      <c r="D59" s="73">
        <f>'Log returns'!C60</f>
        <v>-1.5701776948908914E-2</v>
      </c>
      <c r="E59" s="74">
        <f>'Log returns'!I60</f>
        <v>-1.5629141643928729E-2</v>
      </c>
      <c r="H59" s="79">
        <v>0.33</v>
      </c>
      <c r="I59" s="81">
        <v>0</v>
      </c>
      <c r="K59" s="62">
        <f t="shared" si="0"/>
        <v>-2.058823529411773E-2</v>
      </c>
      <c r="M59">
        <v>35</v>
      </c>
      <c r="N59">
        <v>2.4690912145310245E-3</v>
      </c>
      <c r="O59">
        <v>5.7052957064498231E-3</v>
      </c>
    </row>
    <row r="60" spans="1:15" x14ac:dyDescent="0.3">
      <c r="A60" s="2">
        <v>44476</v>
      </c>
      <c r="B60" s="73">
        <f>'Log returns'!G61</f>
        <v>-1.8018018018017848E-2</v>
      </c>
      <c r="C60" s="73">
        <f>'Log returns'!E61</f>
        <v>-2.0119630233822822E-2</v>
      </c>
      <c r="D60" s="73">
        <f>'Log returns'!C61</f>
        <v>2.9909667699222556E-3</v>
      </c>
      <c r="E60" s="74">
        <f>'Log returns'!I61</f>
        <v>-1.5864265419744224E-2</v>
      </c>
      <c r="H60" s="79">
        <v>1.05</v>
      </c>
      <c r="I60" s="81">
        <v>0</v>
      </c>
      <c r="K60" s="62">
        <f t="shared" si="0"/>
        <v>-1.8018018018017848E-2</v>
      </c>
      <c r="M60">
        <v>36</v>
      </c>
      <c r="N60">
        <v>-3.4943412027364242E-3</v>
      </c>
      <c r="O60">
        <v>2.781866552706071E-2</v>
      </c>
    </row>
    <row r="61" spans="1:15" x14ac:dyDescent="0.3">
      <c r="A61" s="2">
        <v>44475</v>
      </c>
      <c r="B61" s="73">
        <f>'Log returns'!G62</f>
        <v>2.4464831804281256E-2</v>
      </c>
      <c r="C61" s="73">
        <f>'Log returns'!E62</f>
        <v>-3.8845726970032669E-3</v>
      </c>
      <c r="D61" s="73">
        <f>'Log returns'!C62</f>
        <v>-7.4552807791020024E-3</v>
      </c>
      <c r="E61" s="74">
        <f>'Log returns'!I62</f>
        <v>2.3640050047443125E-2</v>
      </c>
      <c r="H61" s="79">
        <v>-1.43</v>
      </c>
      <c r="I61" s="81">
        <v>0</v>
      </c>
      <c r="K61" s="62">
        <f t="shared" si="0"/>
        <v>2.4464831804281256E-2</v>
      </c>
      <c r="M61">
        <v>37</v>
      </c>
      <c r="N61">
        <v>-7.6057805610262041E-3</v>
      </c>
      <c r="O61">
        <v>3.1352482407991863E-2</v>
      </c>
    </row>
    <row r="62" spans="1:15" x14ac:dyDescent="0.3">
      <c r="A62" s="2">
        <v>44474</v>
      </c>
      <c r="B62" s="73">
        <f>'Log returns'!G63</f>
        <v>-4.4776119402985072E-2</v>
      </c>
      <c r="C62" s="73">
        <f>'Log returns'!E63</f>
        <v>-2.8412256267409439E-2</v>
      </c>
      <c r="D62" s="73">
        <f>'Log returns'!C63</f>
        <v>-3.8557662124781789E-2</v>
      </c>
      <c r="E62" s="74">
        <f>'Log returns'!I63</f>
        <v>-1.9457322484256117E-2</v>
      </c>
      <c r="H62" s="79">
        <v>1.1000000000000001</v>
      </c>
      <c r="I62" s="81">
        <v>0</v>
      </c>
      <c r="K62" s="62">
        <f t="shared" si="0"/>
        <v>-4.4776119402985072E-2</v>
      </c>
      <c r="M62">
        <v>38</v>
      </c>
      <c r="N62">
        <v>6.1422520412883702E-3</v>
      </c>
      <c r="O62">
        <v>1.4476304659742669E-2</v>
      </c>
    </row>
    <row r="63" spans="1:15" x14ac:dyDescent="0.3">
      <c r="A63" s="2">
        <v>44473</v>
      </c>
      <c r="B63" s="73">
        <f>'Log returns'!G64</f>
        <v>-6.2499999999999778E-3</v>
      </c>
      <c r="C63" s="73">
        <f>'Log returns'!E64</f>
        <v>-1.2041284403669692E-2</v>
      </c>
      <c r="D63" s="73">
        <f>'Log returns'!C64</f>
        <v>2.6041456757787011E-2</v>
      </c>
      <c r="E63" s="74">
        <f>'Log returns'!I64</f>
        <v>1.5380554505478834E-2</v>
      </c>
      <c r="H63" s="79">
        <v>-1.02</v>
      </c>
      <c r="I63" s="81">
        <v>0</v>
      </c>
      <c r="K63" s="62">
        <f t="shared" si="0"/>
        <v>-6.2499999999999778E-3</v>
      </c>
      <c r="M63">
        <v>39</v>
      </c>
      <c r="N63">
        <v>7.2346585942849179E-3</v>
      </c>
      <c r="O63">
        <v>-3.5012436372062736E-2</v>
      </c>
    </row>
    <row r="64" spans="1:15" x14ac:dyDescent="0.3">
      <c r="A64" s="2">
        <v>44470</v>
      </c>
      <c r="B64" s="73">
        <f>'Log returns'!G65</f>
        <v>3.1446540880503034E-2</v>
      </c>
      <c r="C64" s="73">
        <f>'Log returns'!E65</f>
        <v>2.3795705165409135E-2</v>
      </c>
      <c r="D64" s="73">
        <f>'Log returns'!C65</f>
        <v>2.8426466228696743E-2</v>
      </c>
      <c r="E64" s="74">
        <f>'Log returns'!I65</f>
        <v>3.2277704660073854E-2</v>
      </c>
      <c r="H64" s="79">
        <v>0.03</v>
      </c>
      <c r="I64" s="81">
        <v>0</v>
      </c>
      <c r="K64" s="62">
        <f t="shared" si="0"/>
        <v>3.1446540880503034E-2</v>
      </c>
      <c r="M64">
        <v>40</v>
      </c>
      <c r="N64">
        <v>-2.383335110736658E-3</v>
      </c>
      <c r="O64">
        <v>-2.099328826588668E-2</v>
      </c>
    </row>
    <row r="65" spans="1:15" x14ac:dyDescent="0.3">
      <c r="A65" s="2">
        <v>44469</v>
      </c>
      <c r="B65" s="73">
        <f>'Log returns'!G66</f>
        <v>-6.0975609756096271E-3</v>
      </c>
      <c r="C65" s="73">
        <f>'Log returns'!E66</f>
        <v>1.5873015873015775E-2</v>
      </c>
      <c r="D65" s="73">
        <f>'Log returns'!C66</f>
        <v>-1.2833146843416415E-2</v>
      </c>
      <c r="E65" s="74">
        <f>'Log returns'!I66</f>
        <v>3.2091481074181709E-3</v>
      </c>
      <c r="H65" s="79">
        <v>-2.1800000000000002</v>
      </c>
      <c r="I65" s="81">
        <v>0</v>
      </c>
      <c r="K65" s="62">
        <f t="shared" si="0"/>
        <v>-6.0975609756096271E-3</v>
      </c>
      <c r="M65">
        <v>41</v>
      </c>
      <c r="N65">
        <v>5.1277519400011375E-3</v>
      </c>
      <c r="O65">
        <v>-3.704264555702249E-2</v>
      </c>
    </row>
    <row r="66" spans="1:15" x14ac:dyDescent="0.3">
      <c r="A66" s="2">
        <v>44468</v>
      </c>
      <c r="B66" s="73">
        <f>'Log returns'!G67</f>
        <v>6.1349693251532434E-3</v>
      </c>
      <c r="C66" s="73">
        <f>'Log returns'!E67</f>
        <v>-7.2544642857141914E-3</v>
      </c>
      <c r="D66" s="73">
        <f>'Log returns'!C67</f>
        <v>1.5000024100086447E-2</v>
      </c>
      <c r="E66" s="74">
        <f>'Log returns'!I67</f>
        <v>7.4440794785170456E-3</v>
      </c>
      <c r="H66" s="79">
        <v>-0.1</v>
      </c>
      <c r="I66" s="81">
        <v>0</v>
      </c>
      <c r="K66" s="62">
        <f t="shared" si="0"/>
        <v>6.1349693251532434E-3</v>
      </c>
      <c r="M66">
        <v>42</v>
      </c>
      <c r="N66">
        <v>-1.0404767156761694E-2</v>
      </c>
      <c r="O66">
        <v>1.5899272651267268E-2</v>
      </c>
    </row>
    <row r="67" spans="1:15" x14ac:dyDescent="0.3">
      <c r="A67" s="2">
        <v>44467</v>
      </c>
      <c r="B67" s="73">
        <f>'Log returns'!G68</f>
        <v>1.5243902439024392E-2</v>
      </c>
      <c r="C67" s="73">
        <f>'Log returns'!E68</f>
        <v>6.1832490163012607E-3</v>
      </c>
      <c r="D67" s="73">
        <f>'Log returns'!C68</f>
        <v>1.5763528968746117E-2</v>
      </c>
      <c r="E67" s="74">
        <f>'Log returns'!I68</f>
        <v>4.5260641624596115E-3</v>
      </c>
      <c r="H67" s="79">
        <v>0.08</v>
      </c>
      <c r="I67" s="81">
        <v>0</v>
      </c>
      <c r="K67" s="62">
        <f t="shared" ref="K67:K130" si="1">B67-I67</f>
        <v>1.5243902439024392E-2</v>
      </c>
      <c r="M67">
        <v>43</v>
      </c>
      <c r="N67">
        <v>1.1634201809943293E-2</v>
      </c>
      <c r="O67">
        <v>-1.4366442247101801E-2</v>
      </c>
    </row>
    <row r="68" spans="1:15" x14ac:dyDescent="0.3">
      <c r="A68" s="2">
        <v>44466</v>
      </c>
      <c r="B68" s="73">
        <f>'Log returns'!G69</f>
        <v>-7.8078078078078025E-2</v>
      </c>
      <c r="C68" s="73">
        <f>'Log returns'!E69</f>
        <v>-6.9273743016759814E-2</v>
      </c>
      <c r="D68" s="73">
        <f>'Log returns'!C69</f>
        <v>-9.020357740375097E-2</v>
      </c>
      <c r="E68" s="74">
        <f>'Log returns'!I69</f>
        <v>-8.4242554508328862E-2</v>
      </c>
      <c r="H68" s="79">
        <v>1.28</v>
      </c>
      <c r="I68" s="81">
        <v>0</v>
      </c>
      <c r="K68" s="62">
        <f t="shared" si="1"/>
        <v>-7.8078078078078025E-2</v>
      </c>
      <c r="M68">
        <v>44</v>
      </c>
      <c r="N68">
        <v>-1.9749336780338638E-3</v>
      </c>
      <c r="O68">
        <v>-1.1723696458952437E-2</v>
      </c>
    </row>
    <row r="69" spans="1:15" x14ac:dyDescent="0.3">
      <c r="A69" s="2">
        <v>44463</v>
      </c>
      <c r="B69" s="73">
        <f>'Log returns'!G70</f>
        <v>0</v>
      </c>
      <c r="C69" s="73">
        <f>'Log returns'!E70</f>
        <v>-5.6422569027611079E-2</v>
      </c>
      <c r="D69" s="73">
        <f>'Log returns'!C70</f>
        <v>-0.2643924287434431</v>
      </c>
      <c r="E69" s="74">
        <f>'Log returns'!I70</f>
        <v>2.6018566896999232E-2</v>
      </c>
      <c r="H69" s="79">
        <v>1</v>
      </c>
      <c r="I69" s="81">
        <v>0</v>
      </c>
      <c r="K69" s="62">
        <f t="shared" si="1"/>
        <v>0</v>
      </c>
      <c r="M69">
        <v>45</v>
      </c>
      <c r="N69">
        <v>9.9782479791755262E-3</v>
      </c>
      <c r="O69">
        <v>-7.2004702013977089E-3</v>
      </c>
    </row>
    <row r="70" spans="1:15" x14ac:dyDescent="0.3">
      <c r="A70" s="2">
        <v>44462</v>
      </c>
      <c r="B70" s="73">
        <f>'Log returns'!G71</f>
        <v>2.605863192182413E-2</v>
      </c>
      <c r="C70" s="73">
        <f>'Log returns'!E71</f>
        <v>6.3613231552162855E-3</v>
      </c>
      <c r="D70" s="73">
        <f>'Log returns'!C71</f>
        <v>-3.3333393748748996E-2</v>
      </c>
      <c r="E70" s="74">
        <f>'Log returns'!I71</f>
        <v>2.4284574995223917E-2</v>
      </c>
      <c r="H70" s="79">
        <v>0.05</v>
      </c>
      <c r="I70" s="81">
        <v>0</v>
      </c>
      <c r="K70" s="62">
        <f t="shared" si="1"/>
        <v>2.605863192182413E-2</v>
      </c>
      <c r="M70">
        <v>46</v>
      </c>
      <c r="N70">
        <v>5.4375713277010854E-3</v>
      </c>
      <c r="O70">
        <v>5.6427610822711739E-3</v>
      </c>
    </row>
    <row r="71" spans="1:15" x14ac:dyDescent="0.3">
      <c r="A71" s="2">
        <v>44461</v>
      </c>
      <c r="B71" s="73">
        <f>'Log returns'!G72</f>
        <v>2.2222222222222313E-2</v>
      </c>
      <c r="C71" s="73">
        <f>'Log returns'!E72</f>
        <v>-2.2756005056889978E-2</v>
      </c>
      <c r="D71" s="73">
        <f>'Log returns'!C72</f>
        <v>5.0974592184688777E-2</v>
      </c>
      <c r="E71" s="74">
        <f>'Log returns'!I72</f>
        <v>1.0695494612326674E-2</v>
      </c>
      <c r="H71" s="79">
        <v>-1.87</v>
      </c>
      <c r="I71" s="81">
        <v>0</v>
      </c>
      <c r="K71" s="62">
        <f t="shared" si="1"/>
        <v>2.2222222222222313E-2</v>
      </c>
      <c r="M71">
        <v>47</v>
      </c>
      <c r="N71">
        <v>4.9214573148250399E-3</v>
      </c>
      <c r="O71">
        <v>-7.6611833422223392E-3</v>
      </c>
    </row>
    <row r="72" spans="1:15" x14ac:dyDescent="0.3">
      <c r="A72" s="2">
        <v>44460</v>
      </c>
      <c r="B72" s="73">
        <f>'Log returns'!G73</f>
        <v>2.1739130434782473E-2</v>
      </c>
      <c r="C72" s="73">
        <f>'Log returns'!E73</f>
        <v>2.2639068564036222E-2</v>
      </c>
      <c r="D72" s="73">
        <f>'Log returns'!C73</f>
        <v>-3.7089937542521587E-2</v>
      </c>
      <c r="E72" s="74">
        <f>'Log returns'!I73</f>
        <v>1.260886633101352E-2</v>
      </c>
      <c r="H72" s="79">
        <v>-0.72</v>
      </c>
      <c r="I72" s="81">
        <v>0</v>
      </c>
      <c r="K72" s="62">
        <f t="shared" si="1"/>
        <v>2.1739130434782473E-2</v>
      </c>
      <c r="M72">
        <v>48</v>
      </c>
      <c r="N72">
        <v>2.3929784249016395E-4</v>
      </c>
      <c r="O72">
        <v>2.5079549047626226E-3</v>
      </c>
    </row>
    <row r="73" spans="1:15" x14ac:dyDescent="0.3">
      <c r="A73" s="2">
        <v>44459</v>
      </c>
      <c r="B73" s="73">
        <f>'Log returns'!G74</f>
        <v>6.079027355623187E-3</v>
      </c>
      <c r="C73" s="73">
        <f>'Log returns'!E74</f>
        <v>-1.6445287792536335E-2</v>
      </c>
      <c r="D73" s="73">
        <f>'Log returns'!C74</f>
        <v>-1.8518575344441096E-2</v>
      </c>
      <c r="E73" s="74">
        <f>'Log returns'!I74</f>
        <v>-1.0988605706878461E-2</v>
      </c>
      <c r="H73" s="79">
        <v>-0.03</v>
      </c>
      <c r="I73" s="81">
        <v>0</v>
      </c>
      <c r="K73" s="62">
        <f t="shared" si="1"/>
        <v>6.079027355623187E-3</v>
      </c>
      <c r="M73">
        <v>49</v>
      </c>
      <c r="N73">
        <v>1.8131282830422214E-3</v>
      </c>
      <c r="O73">
        <v>-7.29258033783682E-3</v>
      </c>
    </row>
    <row r="74" spans="1:15" x14ac:dyDescent="0.3">
      <c r="A74" s="2">
        <v>44456</v>
      </c>
      <c r="B74" s="73">
        <f>'Log returns'!G75</f>
        <v>-1.5105740181268881E-2</v>
      </c>
      <c r="C74" s="73">
        <f>'Log returns'!E75</f>
        <v>1.9292604501608447E-3</v>
      </c>
      <c r="D74" s="73">
        <f>'Log returns'!C75</f>
        <v>-2.6415015685582105E-2</v>
      </c>
      <c r="E74" s="74">
        <f>'Log returns'!I75</f>
        <v>-1.6995734200129526E-2</v>
      </c>
      <c r="H74" s="79">
        <v>0.88</v>
      </c>
      <c r="I74" s="81">
        <v>0</v>
      </c>
      <c r="K74" s="62">
        <f t="shared" si="1"/>
        <v>-1.5105740181268881E-2</v>
      </c>
      <c r="M74">
        <v>50</v>
      </c>
      <c r="N74">
        <v>-5.434204748259553E-3</v>
      </c>
      <c r="O74">
        <v>-7.5437125018566926E-5</v>
      </c>
    </row>
    <row r="75" spans="1:15" x14ac:dyDescent="0.3">
      <c r="A75" s="2">
        <v>44455</v>
      </c>
      <c r="B75" s="73">
        <f>'Log returns'!G76</f>
        <v>1.2269938650306704E-2</v>
      </c>
      <c r="C75" s="73">
        <f>'Log returns'!E76</f>
        <v>-3.9152759948652263E-2</v>
      </c>
      <c r="D75" s="73">
        <f>'Log returns'!C76</f>
        <v>7.7520181462905329E-3</v>
      </c>
      <c r="E75" s="74">
        <f>'Log returns'!I76</f>
        <v>-1.4141654886871677E-2</v>
      </c>
      <c r="H75" s="79">
        <v>-0.66</v>
      </c>
      <c r="I75" s="81">
        <v>0</v>
      </c>
      <c r="K75" s="62">
        <f t="shared" si="1"/>
        <v>1.2269938650306704E-2</v>
      </c>
      <c r="M75">
        <v>51</v>
      </c>
      <c r="N75">
        <v>-6.759549129615002E-3</v>
      </c>
      <c r="O75">
        <v>-7.0908663828503716E-3</v>
      </c>
    </row>
    <row r="76" spans="1:15" x14ac:dyDescent="0.3">
      <c r="A76" s="2">
        <v>44454</v>
      </c>
      <c r="B76" s="73">
        <f>'Log returns'!G77</f>
        <v>-9.0909090909090055E-3</v>
      </c>
      <c r="C76" s="73">
        <f>'Log returns'!E77</f>
        <v>1.0688042752171162E-2</v>
      </c>
      <c r="D76" s="73">
        <f>'Log returns'!C77</f>
        <v>4.6153718503943453E-3</v>
      </c>
      <c r="E76" s="74">
        <f>'Log returns'!I77</f>
        <v>1.6154261648545123E-2</v>
      </c>
      <c r="H76" s="79">
        <v>0.14000000000000001</v>
      </c>
      <c r="I76" s="81">
        <v>0</v>
      </c>
      <c r="K76" s="62">
        <f t="shared" si="1"/>
        <v>-9.0909090909090055E-3</v>
      </c>
      <c r="M76">
        <v>52</v>
      </c>
      <c r="N76">
        <v>1.3400380214929446E-3</v>
      </c>
      <c r="O76">
        <v>4.2779395065968232E-3</v>
      </c>
    </row>
    <row r="77" spans="1:15" x14ac:dyDescent="0.3">
      <c r="A77" s="2">
        <v>44453</v>
      </c>
      <c r="B77" s="73">
        <f>'Log returns'!G78</f>
        <v>1.2232415902140628E-2</v>
      </c>
      <c r="C77" s="73">
        <f>'Log returns'!E78</f>
        <v>3.6351619299405155E-2</v>
      </c>
      <c r="D77" s="73">
        <f>'Log returns'!C78</f>
        <v>3.2924900995737312E-2</v>
      </c>
      <c r="E77" s="74">
        <f>'Log returns'!I78</f>
        <v>1.5996840202392885E-2</v>
      </c>
      <c r="H77" s="79">
        <v>-0.76</v>
      </c>
      <c r="I77" s="81">
        <v>0</v>
      </c>
      <c r="K77" s="62">
        <f t="shared" si="1"/>
        <v>1.2232415902140628E-2</v>
      </c>
      <c r="M77">
        <v>53</v>
      </c>
      <c r="N77">
        <v>-7.3365391896507339E-3</v>
      </c>
      <c r="O77">
        <v>-1.5009829525432986E-2</v>
      </c>
    </row>
    <row r="78" spans="1:15" x14ac:dyDescent="0.3">
      <c r="A78" s="2">
        <v>44452</v>
      </c>
      <c r="B78" s="73">
        <f>'Log returns'!G79</f>
        <v>-1.5105740181268881E-2</v>
      </c>
      <c r="C78" s="73">
        <f>'Log returns'!E79</f>
        <v>1.0204081632653024E-2</v>
      </c>
      <c r="D78" s="73">
        <f>'Log returns'!C79</f>
        <v>5.1890632139119132E-3</v>
      </c>
      <c r="E78" s="74">
        <f>'Log returns'!I79</f>
        <v>1.7999950870882145E-2</v>
      </c>
      <c r="H78" s="79">
        <v>-0.27</v>
      </c>
      <c r="I78" s="81">
        <v>0</v>
      </c>
      <c r="K78" s="62">
        <f t="shared" si="1"/>
        <v>-1.5105740181268881E-2</v>
      </c>
      <c r="M78">
        <v>54</v>
      </c>
      <c r="N78">
        <v>1.1884761494596063E-2</v>
      </c>
      <c r="O78">
        <v>-2.3313332923167451E-2</v>
      </c>
    </row>
    <row r="79" spans="1:15" x14ac:dyDescent="0.3">
      <c r="A79" s="2">
        <v>44449</v>
      </c>
      <c r="B79" s="73">
        <f>'Log returns'!G80</f>
        <v>3.0674846625767306E-3</v>
      </c>
      <c r="C79" s="73">
        <f>'Log returns'!E80</f>
        <v>5.0505050505049425E-3</v>
      </c>
      <c r="D79" s="73">
        <f>'Log returns'!C80</f>
        <v>2.5811225479511552E-2</v>
      </c>
      <c r="E79" s="74">
        <f>'Log returns'!I80</f>
        <v>3.278307504762999E-3</v>
      </c>
      <c r="H79" s="79">
        <v>-0.34</v>
      </c>
      <c r="I79" s="81">
        <v>0</v>
      </c>
      <c r="K79" s="62">
        <f t="shared" si="1"/>
        <v>3.0674846625767306E-3</v>
      </c>
      <c r="M79">
        <v>55</v>
      </c>
      <c r="N79">
        <v>-2.9878698880610698E-3</v>
      </c>
      <c r="O79">
        <v>8.768216708870194E-3</v>
      </c>
    </row>
    <row r="80" spans="1:15" x14ac:dyDescent="0.3">
      <c r="A80" s="2">
        <v>44448</v>
      </c>
      <c r="B80" s="73">
        <f>'Log returns'!G81</f>
        <v>0</v>
      </c>
      <c r="C80" s="73">
        <f>'Log returns'!E81</f>
        <v>1.9472361809045369E-2</v>
      </c>
      <c r="D80" s="73">
        <f>'Log returns'!C81</f>
        <v>-8.6269571117829451E-3</v>
      </c>
      <c r="E80" s="74">
        <f>'Log returns'!I81</f>
        <v>1.3553987370610661E-3</v>
      </c>
      <c r="H80" s="79">
        <v>-0.36</v>
      </c>
      <c r="I80" s="81">
        <v>0</v>
      </c>
      <c r="K80" s="62">
        <f t="shared" si="1"/>
        <v>0</v>
      </c>
      <c r="M80">
        <v>56</v>
      </c>
      <c r="N80">
        <v>-9.3629187876874444E-3</v>
      </c>
      <c r="O80">
        <v>7.4222913251511223E-4</v>
      </c>
    </row>
    <row r="81" spans="1:15" x14ac:dyDescent="0.3">
      <c r="A81" s="2">
        <v>44447</v>
      </c>
      <c r="B81" s="73">
        <f>'Log returns'!G82</f>
        <v>9.1743119266054166E-3</v>
      </c>
      <c r="C81" s="73">
        <f>'Log returns'!E82</f>
        <v>0</v>
      </c>
      <c r="D81" s="73">
        <f>'Log returns'!C82</f>
        <v>4.5685260965650995E-2</v>
      </c>
      <c r="E81" s="74">
        <f>'Log returns'!I82</f>
        <v>6.3217476446558998E-3</v>
      </c>
      <c r="H81" s="79">
        <v>-0.01</v>
      </c>
      <c r="I81" s="81">
        <v>0</v>
      </c>
      <c r="K81" s="62">
        <f t="shared" si="1"/>
        <v>9.1743119266054166E-3</v>
      </c>
      <c r="M81">
        <v>57</v>
      </c>
      <c r="N81">
        <v>-1.5733268992625071E-2</v>
      </c>
      <c r="O81">
        <v>1.2405153694366646E-3</v>
      </c>
    </row>
    <row r="82" spans="1:15" x14ac:dyDescent="0.3">
      <c r="A82" s="2">
        <v>44446</v>
      </c>
      <c r="B82" s="73">
        <f>'Log returns'!G83</f>
        <v>3.0303030303030732E-3</v>
      </c>
      <c r="C82" s="73">
        <f>'Log returns'!E83</f>
        <v>8.6260012322857491E-3</v>
      </c>
      <c r="D82" s="73">
        <f>'Log returns'!C83</f>
        <v>-6.9348846814789884E-3</v>
      </c>
      <c r="E82" s="74">
        <f>'Log returns'!I83</f>
        <v>5.7698972060325603E-3</v>
      </c>
      <c r="H82" s="79">
        <v>0.36</v>
      </c>
      <c r="I82" s="81">
        <v>0</v>
      </c>
      <c r="K82" s="62">
        <f t="shared" si="1"/>
        <v>3.0303030303030732E-3</v>
      </c>
      <c r="M82">
        <v>58</v>
      </c>
      <c r="N82">
        <v>-1.1405356666013415E-2</v>
      </c>
      <c r="O82">
        <v>-9.1828786281043153E-3</v>
      </c>
    </row>
    <row r="83" spans="1:15" x14ac:dyDescent="0.3">
      <c r="A83" s="2">
        <v>44445</v>
      </c>
      <c r="B83" s="73">
        <f>'Log returns'!G84</f>
        <v>1.5105740181268881E-2</v>
      </c>
      <c r="C83" s="73">
        <f>'Log returns'!E84</f>
        <v>6.7196090409286672E-3</v>
      </c>
      <c r="D83" s="73">
        <f>'Log returns'!C84</f>
        <v>-2.0251171481620603E-2</v>
      </c>
      <c r="E83" s="74">
        <f>'Log returns'!I84</f>
        <v>-3.3146279811051655E-3</v>
      </c>
      <c r="H83" s="79">
        <v>0.11</v>
      </c>
      <c r="I83" s="81">
        <v>0</v>
      </c>
      <c r="K83" s="62">
        <f t="shared" si="1"/>
        <v>1.5105740181268881E-2</v>
      </c>
      <c r="M83">
        <v>59</v>
      </c>
      <c r="N83">
        <v>-1.1577723596429709E-2</v>
      </c>
      <c r="O83">
        <v>-6.4402944215881386E-3</v>
      </c>
    </row>
    <row r="84" spans="1:15" x14ac:dyDescent="0.3">
      <c r="A84" s="2">
        <v>44442</v>
      </c>
      <c r="B84" s="73">
        <f>'Log returns'!G85</f>
        <v>0</v>
      </c>
      <c r="C84" s="73">
        <f>'Log returns'!E85</f>
        <v>3.0946601941747535E-2</v>
      </c>
      <c r="D84" s="73">
        <f>'Log returns'!C85</f>
        <v>7.1261709230693274E-4</v>
      </c>
      <c r="E84" s="74">
        <f>'Log returns'!I85</f>
        <v>2.6703736775573511E-3</v>
      </c>
      <c r="H84" s="79">
        <v>-0.13</v>
      </c>
      <c r="I84" s="81">
        <v>0</v>
      </c>
      <c r="K84" s="62">
        <f t="shared" si="1"/>
        <v>0</v>
      </c>
      <c r="M84">
        <v>60</v>
      </c>
      <c r="N84">
        <v>1.7382502019457725E-2</v>
      </c>
      <c r="O84">
        <v>7.0823297848235309E-3</v>
      </c>
    </row>
    <row r="85" spans="1:15" x14ac:dyDescent="0.3">
      <c r="A85" s="2">
        <v>44441</v>
      </c>
      <c r="B85" s="73">
        <f>'Log returns'!G86</f>
        <v>2.0833333333333207E-2</v>
      </c>
      <c r="C85" s="73">
        <f>'Log returns'!E86</f>
        <v>2.2954679223072427E-2</v>
      </c>
      <c r="D85" s="73">
        <f>'Log returns'!C86</f>
        <v>3.2763612225928045E-2</v>
      </c>
      <c r="E85" s="74">
        <f>'Log returns'!I86</f>
        <v>1.0704745530660184E-2</v>
      </c>
      <c r="H85" s="79">
        <v>0.35</v>
      </c>
      <c r="I85" s="81">
        <v>0</v>
      </c>
      <c r="K85" s="62">
        <f t="shared" si="1"/>
        <v>2.0833333333333207E-2</v>
      </c>
      <c r="M85">
        <v>61</v>
      </c>
      <c r="N85">
        <v>-1.421175843562221E-2</v>
      </c>
      <c r="O85">
        <v>-3.0564360967362862E-2</v>
      </c>
    </row>
    <row r="86" spans="1:15" x14ac:dyDescent="0.3">
      <c r="A86" s="2">
        <v>44440</v>
      </c>
      <c r="B86" s="73">
        <f>'Log returns'!G87</f>
        <v>-2.9154518950435665E-3</v>
      </c>
      <c r="C86" s="73">
        <f>'Log returns'!E87</f>
        <v>4.6029919447639987E-3</v>
      </c>
      <c r="D86" s="73">
        <f>'Log returns'!C87</f>
        <v>0.13448273928919396</v>
      </c>
      <c r="E86" s="74">
        <f>'Log returns'!I87</f>
        <v>-3.5208330678463671E-3</v>
      </c>
      <c r="H86" s="79">
        <v>1.07</v>
      </c>
      <c r="I86" s="81">
        <v>0</v>
      </c>
      <c r="K86" s="62">
        <f t="shared" si="1"/>
        <v>-2.9154518950435665E-3</v>
      </c>
      <c r="M86">
        <v>62</v>
      </c>
      <c r="N86">
        <v>1.1327546971131893E-2</v>
      </c>
      <c r="O86">
        <v>-1.7577546971131869E-2</v>
      </c>
    </row>
    <row r="87" spans="1:15" x14ac:dyDescent="0.3">
      <c r="A87" s="2">
        <v>44439</v>
      </c>
      <c r="B87" s="73">
        <f>'Log returns'!G88</f>
        <v>1.1695906432748496E-2</v>
      </c>
      <c r="C87" s="73">
        <f>'Log returns'!E88</f>
        <v>3.4936998854524594E-2</v>
      </c>
      <c r="D87" s="73">
        <f>'Log returns'!C88</f>
        <v>-8.5105992073837358E-3</v>
      </c>
      <c r="E87" s="74">
        <f>'Log returns'!I88</f>
        <v>-3.0655599539902404E-3</v>
      </c>
      <c r="H87" s="79">
        <v>-0.65</v>
      </c>
      <c r="I87" s="81">
        <v>0</v>
      </c>
      <c r="K87" s="62">
        <f t="shared" si="1"/>
        <v>1.1695906432748496E-2</v>
      </c>
      <c r="M87">
        <v>63</v>
      </c>
      <c r="N87">
        <v>2.3714681767811351E-2</v>
      </c>
      <c r="O87">
        <v>7.731859112691683E-3</v>
      </c>
    </row>
    <row r="88" spans="1:15" x14ac:dyDescent="0.3">
      <c r="A88" s="2">
        <v>44438</v>
      </c>
      <c r="B88" s="73">
        <f>'Log returns'!G89</f>
        <v>1.4450867052023121E-2</v>
      </c>
      <c r="C88" s="73">
        <f>'Log returns'!E89</f>
        <v>-5.5340343110124146E-4</v>
      </c>
      <c r="D88" s="73">
        <f>'Log returns'!C89</f>
        <v>1.7780509389716374E-2</v>
      </c>
      <c r="E88" s="74">
        <f>'Log returns'!I89</f>
        <v>6.1723307645819969E-3</v>
      </c>
      <c r="H88" s="79">
        <v>0.26</v>
      </c>
      <c r="I88" s="81">
        <v>0</v>
      </c>
      <c r="K88" s="62">
        <f t="shared" si="1"/>
        <v>1.4450867052023121E-2</v>
      </c>
      <c r="M88">
        <v>64</v>
      </c>
      <c r="N88">
        <v>2.4048085011216637E-3</v>
      </c>
      <c r="O88">
        <v>-8.5023694767312908E-3</v>
      </c>
    </row>
    <row r="89" spans="1:15" x14ac:dyDescent="0.3">
      <c r="A89" s="2">
        <v>44435</v>
      </c>
      <c r="B89" s="73">
        <f>'Log returns'!G90</f>
        <v>1.4245014245014245E-2</v>
      </c>
      <c r="C89" s="73">
        <f>'Log returns'!E90</f>
        <v>8.8593576965669673E-3</v>
      </c>
      <c r="D89" s="73">
        <f>'Log returns'!C90</f>
        <v>-2.3493996959857818E-2</v>
      </c>
      <c r="E89" s="74">
        <f>'Log returns'!I90</f>
        <v>-2.3370634203446392E-3</v>
      </c>
      <c r="H89" s="79">
        <v>0.41</v>
      </c>
      <c r="I89" s="81">
        <v>0</v>
      </c>
      <c r="K89" s="62">
        <f t="shared" si="1"/>
        <v>1.4245014245014245E-2</v>
      </c>
      <c r="M89">
        <v>65</v>
      </c>
      <c r="N89">
        <v>5.509395089305748E-3</v>
      </c>
      <c r="O89">
        <v>6.2557423584749545E-4</v>
      </c>
    </row>
    <row r="90" spans="1:15" x14ac:dyDescent="0.3">
      <c r="A90" s="2">
        <v>44434</v>
      </c>
      <c r="B90" s="73">
        <f>'Log returns'!G91</f>
        <v>-5.6179775280899673E-3</v>
      </c>
      <c r="C90" s="73">
        <f>'Log returns'!E91</f>
        <v>-5.8726673984632216E-2</v>
      </c>
      <c r="D90" s="73">
        <f>'Log returns'!C91</f>
        <v>0</v>
      </c>
      <c r="E90" s="74">
        <f>'Log returns'!I91</f>
        <v>3.4548343434569963E-3</v>
      </c>
      <c r="H90" s="79">
        <v>1.08</v>
      </c>
      <c r="I90" s="81">
        <v>0</v>
      </c>
      <c r="K90" s="62">
        <f t="shared" si="1"/>
        <v>-5.6179775280899673E-3</v>
      </c>
      <c r="M90">
        <v>66</v>
      </c>
      <c r="N90">
        <v>3.3702267249322367E-3</v>
      </c>
      <c r="O90">
        <v>1.1873675714092155E-2</v>
      </c>
    </row>
    <row r="91" spans="1:15" x14ac:dyDescent="0.3">
      <c r="A91" s="2">
        <v>44433</v>
      </c>
      <c r="B91" s="73">
        <f>'Log returns'!G92</f>
        <v>-1.1299435028248548E-2</v>
      </c>
      <c r="C91" s="73">
        <f>'Log returns'!E92</f>
        <v>8.7463556851311956E-3</v>
      </c>
      <c r="D91" s="73">
        <f>'Log returns'!C92</f>
        <v>-1.480574720730002E-2</v>
      </c>
      <c r="E91" s="74">
        <f>'Log returns'!I92</f>
        <v>-3.9123427906401246E-3</v>
      </c>
      <c r="H91" s="79">
        <v>0.92</v>
      </c>
      <c r="I91" s="81">
        <v>0</v>
      </c>
      <c r="K91" s="62">
        <f t="shared" si="1"/>
        <v>-1.1299435028248548E-2</v>
      </c>
      <c r="M91">
        <v>67</v>
      </c>
      <c r="N91">
        <v>-6.1705175643500358E-2</v>
      </c>
      <c r="O91">
        <v>-1.6372902434577667E-2</v>
      </c>
    </row>
    <row r="92" spans="1:15" x14ac:dyDescent="0.3">
      <c r="A92" s="2">
        <v>44432</v>
      </c>
      <c r="B92" s="73">
        <f>'Log returns'!G93</f>
        <v>-5.7142857142857958E-3</v>
      </c>
      <c r="C92" s="73">
        <f>'Log returns'!E93</f>
        <v>8.0924855491329804E-3</v>
      </c>
      <c r="D92" s="73">
        <f>'Log returns'!C93</f>
        <v>6.261805531310497E-3</v>
      </c>
      <c r="E92" s="74">
        <f>'Log returns'!I93</f>
        <v>3.3104867598346471E-3</v>
      </c>
      <c r="H92" s="79">
        <v>-0.15</v>
      </c>
      <c r="I92" s="81">
        <v>0</v>
      </c>
      <c r="K92" s="62">
        <f t="shared" si="1"/>
        <v>-5.7142857142857958E-3</v>
      </c>
      <c r="M92">
        <v>68</v>
      </c>
      <c r="N92">
        <v>1.9126169357562822E-2</v>
      </c>
      <c r="O92">
        <v>-1.9126169357562822E-2</v>
      </c>
    </row>
    <row r="93" spans="1:15" x14ac:dyDescent="0.3">
      <c r="A93" s="2">
        <v>44431</v>
      </c>
      <c r="B93" s="73">
        <f>'Log returns'!G94</f>
        <v>2.8735632183908458E-3</v>
      </c>
      <c r="C93" s="73">
        <f>'Log returns'!E94</f>
        <v>1.2041284403669692E-2</v>
      </c>
      <c r="D93" s="73">
        <f>'Log returns'!C94</f>
        <v>3.1112575317075379E-3</v>
      </c>
      <c r="E93" s="74">
        <f>'Log returns'!I94</f>
        <v>-5.1887614622750378E-3</v>
      </c>
      <c r="H93" s="79">
        <v>-0.95</v>
      </c>
      <c r="I93" s="81">
        <v>0</v>
      </c>
      <c r="K93" s="62">
        <f t="shared" si="1"/>
        <v>2.8735632183908458E-3</v>
      </c>
      <c r="M93">
        <v>69</v>
      </c>
      <c r="N93">
        <v>1.7854996927471094E-2</v>
      </c>
      <c r="O93">
        <v>8.2036349943530353E-3</v>
      </c>
    </row>
    <row r="94" spans="1:15" x14ac:dyDescent="0.3">
      <c r="A94" s="2">
        <v>44428</v>
      </c>
      <c r="B94" s="73">
        <f>'Log returns'!G95</f>
        <v>8.5959885386820718E-3</v>
      </c>
      <c r="C94" s="73">
        <f>'Log returns'!E95</f>
        <v>-1.4164305949008499E-2</v>
      </c>
      <c r="D94" s="73">
        <f>'Log returns'!C95</f>
        <v>-4.5285362448469486E-2</v>
      </c>
      <c r="E94" s="74">
        <f>'Log returns'!I95</f>
        <v>-1.5110300108466668E-2</v>
      </c>
      <c r="H94" s="79">
        <v>-0.8</v>
      </c>
      <c r="I94" s="81">
        <v>0</v>
      </c>
      <c r="K94" s="62">
        <f t="shared" si="1"/>
        <v>8.5959885386820718E-3</v>
      </c>
      <c r="M94">
        <v>70</v>
      </c>
      <c r="N94">
        <v>7.8929755850682751E-3</v>
      </c>
      <c r="O94">
        <v>1.4329246637154038E-2</v>
      </c>
    </row>
    <row r="95" spans="1:15" x14ac:dyDescent="0.3">
      <c r="A95" s="2">
        <v>44427</v>
      </c>
      <c r="B95" s="73">
        <f>'Log returns'!G96</f>
        <v>2.8409090909089292E-3</v>
      </c>
      <c r="C95" s="73">
        <f>'Log returns'!E96</f>
        <v>-4.0229885057470613E-3</v>
      </c>
      <c r="D95" s="73">
        <f>'Log returns'!C96</f>
        <v>6.4977426592430542E-3</v>
      </c>
      <c r="E95" s="74">
        <f>'Log returns'!I96</f>
        <v>-4.623627574788119E-3</v>
      </c>
      <c r="H95" s="79">
        <v>-0.05</v>
      </c>
      <c r="I95" s="81">
        <v>0</v>
      </c>
      <c r="K95" s="62">
        <f t="shared" si="1"/>
        <v>2.8409090909089292E-3</v>
      </c>
      <c r="M95">
        <v>71</v>
      </c>
      <c r="N95">
        <v>9.295649596879842E-3</v>
      </c>
      <c r="O95">
        <v>1.2443480837902631E-2</v>
      </c>
    </row>
    <row r="96" spans="1:15" x14ac:dyDescent="0.3">
      <c r="A96" s="2">
        <v>44426</v>
      </c>
      <c r="B96" s="73">
        <f>'Log returns'!G97</f>
        <v>-2.832861189801539E-3</v>
      </c>
      <c r="C96" s="73">
        <f>'Log returns'!E97</f>
        <v>-1.6733987305251042E-2</v>
      </c>
      <c r="D96" s="73">
        <f>'Log returns'!C97</f>
        <v>-3.2278215938277561E-3</v>
      </c>
      <c r="E96" s="74">
        <f>'Log returns'!I97</f>
        <v>9.9948773450082747E-3</v>
      </c>
      <c r="H96" s="79">
        <v>0</v>
      </c>
      <c r="I96" s="81">
        <v>0</v>
      </c>
      <c r="K96" s="62">
        <f t="shared" si="1"/>
        <v>-2.832861189801539E-3</v>
      </c>
      <c r="M96">
        <v>72</v>
      </c>
      <c r="N96">
        <v>-8.003425354806774E-3</v>
      </c>
      <c r="O96">
        <v>1.408245271042996E-2</v>
      </c>
    </row>
    <row r="97" spans="1:15" x14ac:dyDescent="0.3">
      <c r="A97" s="2">
        <v>44425</v>
      </c>
      <c r="B97" s="73">
        <f>'Log returns'!G98</f>
        <v>-5.6818181818182618E-3</v>
      </c>
      <c r="C97" s="73">
        <f>'Log returns'!E98</f>
        <v>1.5845070422535145E-2</v>
      </c>
      <c r="D97" s="73">
        <f>'Log returns'!C98</f>
        <v>2.0077741934199325E-2</v>
      </c>
      <c r="E97" s="74">
        <f>'Log returns'!I98</f>
        <v>9.5020475769681863E-3</v>
      </c>
      <c r="H97" s="79">
        <v>0.24</v>
      </c>
      <c r="I97" s="81">
        <v>0</v>
      </c>
      <c r="K97" s="62">
        <f t="shared" si="1"/>
        <v>-5.6818181818182618E-3</v>
      </c>
      <c r="M97">
        <v>73</v>
      </c>
      <c r="N97">
        <v>-1.2407192244848852E-2</v>
      </c>
      <c r="O97">
        <v>-2.6985479364200291E-3</v>
      </c>
    </row>
    <row r="98" spans="1:15" x14ac:dyDescent="0.3">
      <c r="A98" s="2">
        <v>44424</v>
      </c>
      <c r="B98" s="73">
        <f>'Log returns'!G99</f>
        <v>5.7142857142857958E-3</v>
      </c>
      <c r="C98" s="73">
        <f>'Log returns'!E99</f>
        <v>8.6655112651646445E-3</v>
      </c>
      <c r="D98" s="73">
        <f>'Log returns'!C99</f>
        <v>2.4126968099317709E-2</v>
      </c>
      <c r="E98" s="74">
        <f>'Log returns'!I99</f>
        <v>4.9665534981692761E-3</v>
      </c>
      <c r="H98" s="79">
        <v>0.19</v>
      </c>
      <c r="I98" s="81">
        <v>0</v>
      </c>
      <c r="K98" s="62">
        <f t="shared" si="1"/>
        <v>5.7142857142857958E-3</v>
      </c>
      <c r="M98">
        <v>74</v>
      </c>
      <c r="N98">
        <v>-1.0314894736080774E-2</v>
      </c>
      <c r="O98">
        <v>2.2584833386387476E-2</v>
      </c>
    </row>
    <row r="99" spans="1:15" x14ac:dyDescent="0.3">
      <c r="A99" s="2">
        <v>44421</v>
      </c>
      <c r="B99" s="73">
        <f>'Log returns'!G100</f>
        <v>-2.8409090909091309E-3</v>
      </c>
      <c r="C99" s="73">
        <f>'Log returns'!E100</f>
        <v>2.0618556701030896E-2</v>
      </c>
      <c r="D99" s="73">
        <f>'Log returns'!C100</f>
        <v>1.0539298741533008E-2</v>
      </c>
      <c r="E99" s="74">
        <f>'Log returns'!I100</f>
        <v>1.8526347275624123E-2</v>
      </c>
      <c r="H99" s="79">
        <v>0.06</v>
      </c>
      <c r="I99" s="81">
        <v>0</v>
      </c>
      <c r="K99" s="62">
        <f t="shared" si="1"/>
        <v>-2.8409090909091309E-3</v>
      </c>
      <c r="M99">
        <v>75</v>
      </c>
      <c r="N99">
        <v>1.1894744077545106E-2</v>
      </c>
      <c r="O99">
        <v>-2.0985653168454112E-2</v>
      </c>
    </row>
    <row r="100" spans="1:15" x14ac:dyDescent="0.3">
      <c r="A100" s="2">
        <v>44420</v>
      </c>
      <c r="B100" s="73">
        <f>'Log returns'!G101</f>
        <v>-7.1225071225071226E-2</v>
      </c>
      <c r="C100" s="73">
        <f>'Log returns'!E101</f>
        <v>1.1223344556678847E-3</v>
      </c>
      <c r="D100" s="73">
        <f>'Log returns'!C101</f>
        <v>-3.0673087389615091E-3</v>
      </c>
      <c r="E100" s="74">
        <f>'Log returns'!I101</f>
        <v>-3.8003443704753099E-3</v>
      </c>
      <c r="H100" s="79">
        <v>0.01</v>
      </c>
      <c r="I100" s="81">
        <v>0</v>
      </c>
      <c r="K100" s="62">
        <f t="shared" si="1"/>
        <v>-7.1225071225071226E-2</v>
      </c>
      <c r="M100">
        <v>76</v>
      </c>
      <c r="N100">
        <v>1.1779339961730599E-2</v>
      </c>
      <c r="O100">
        <v>4.5307594041002833E-4</v>
      </c>
    </row>
    <row r="101" spans="1:15" x14ac:dyDescent="0.3">
      <c r="A101" s="2">
        <v>44419</v>
      </c>
      <c r="B101" s="73">
        <f>'Log returns'!G102</f>
        <v>0</v>
      </c>
      <c r="C101" s="73">
        <f>'Log returns'!E102</f>
        <v>3.9237668161434336E-3</v>
      </c>
      <c r="D101" s="73">
        <f>'Log returns'!C102</f>
        <v>2.0922889782162068E-2</v>
      </c>
      <c r="E101" s="74">
        <f>'Log returns'!I102</f>
        <v>7.7627217874149156E-3</v>
      </c>
      <c r="H101" s="79">
        <v>0.09</v>
      </c>
      <c r="I101" s="81">
        <v>0</v>
      </c>
      <c r="K101" s="62">
        <f t="shared" si="1"/>
        <v>0</v>
      </c>
      <c r="M101">
        <v>77</v>
      </c>
      <c r="N101">
        <v>1.3247800716131576E-2</v>
      </c>
      <c r="O101">
        <v>-2.8353540897400456E-2</v>
      </c>
    </row>
    <row r="102" spans="1:15" x14ac:dyDescent="0.3">
      <c r="A102" s="2">
        <v>44418</v>
      </c>
      <c r="B102" s="73">
        <f>'Log returns'!G103</f>
        <v>9.2024539877299735E-3</v>
      </c>
      <c r="C102" s="73">
        <f>'Log returns'!E103</f>
        <v>2.2333891680625666E-3</v>
      </c>
      <c r="D102" s="73">
        <f>'Log returns'!C103</f>
        <v>3.6769237621326264E-2</v>
      </c>
      <c r="E102" s="74">
        <f>'Log returns'!I103</f>
        <v>-1.9015377702692761E-3</v>
      </c>
      <c r="H102" s="79">
        <v>0.74</v>
      </c>
      <c r="I102" s="81">
        <v>0</v>
      </c>
      <c r="K102" s="62">
        <f t="shared" si="1"/>
        <v>9.2024539877299735E-3</v>
      </c>
      <c r="M102">
        <v>78</v>
      </c>
      <c r="N102">
        <v>2.455508575958516E-3</v>
      </c>
      <c r="O102">
        <v>6.1197608661821452E-4</v>
      </c>
    </row>
    <row r="103" spans="1:15" x14ac:dyDescent="0.3">
      <c r="A103" s="2">
        <v>44417</v>
      </c>
      <c r="B103" s="73">
        <f>'Log returns'!G104</f>
        <v>9.1185410334347801E-3</v>
      </c>
      <c r="C103" s="73">
        <f>'Log returns'!E104</f>
        <v>-3.8997214484679031E-3</v>
      </c>
      <c r="D103" s="73">
        <f>'Log returns'!C104</f>
        <v>-2.5000015147760461E-2</v>
      </c>
      <c r="E103" s="74">
        <f>'Log returns'!I104</f>
        <v>5.2170550609227139E-3</v>
      </c>
      <c r="H103" s="79">
        <v>-0.39</v>
      </c>
      <c r="I103" s="81">
        <v>0</v>
      </c>
      <c r="K103" s="62">
        <f t="shared" si="1"/>
        <v>9.1185410334347801E-3</v>
      </c>
      <c r="M103">
        <v>79</v>
      </c>
      <c r="N103">
        <v>1.045843047196958E-3</v>
      </c>
      <c r="O103">
        <v>-1.045843047196958E-3</v>
      </c>
    </row>
    <row r="104" spans="1:15" x14ac:dyDescent="0.3">
      <c r="A104" s="2">
        <v>44414</v>
      </c>
      <c r="B104" s="73">
        <f>'Log returns'!G105</f>
        <v>-4.5180722891566369E-2</v>
      </c>
      <c r="C104" s="73">
        <f>'Log returns'!E105</f>
        <v>-3.4675615212528058E-2</v>
      </c>
      <c r="D104" s="73">
        <f>'Log returns'!C105</f>
        <v>-2.8622493725331401E-2</v>
      </c>
      <c r="E104" s="74">
        <f>'Log returns'!I105</f>
        <v>-1.0779611109208132E-2</v>
      </c>
      <c r="H104" s="79">
        <v>0.73</v>
      </c>
      <c r="I104" s="81">
        <v>0</v>
      </c>
      <c r="K104" s="62">
        <f t="shared" si="1"/>
        <v>-4.5180722891566369E-2</v>
      </c>
      <c r="M104">
        <v>80</v>
      </c>
      <c r="N104">
        <v>4.6866246466307259E-3</v>
      </c>
      <c r="O104">
        <v>4.4876872799746908E-3</v>
      </c>
    </row>
    <row r="105" spans="1:15" x14ac:dyDescent="0.3">
      <c r="A105" s="2">
        <v>44413</v>
      </c>
      <c r="B105" s="73">
        <f>'Log returns'!G106</f>
        <v>-1.5772870662460567E-2</v>
      </c>
      <c r="C105" s="73">
        <f>'Log returns'!E106</f>
        <v>-3.3603707995364905E-2</v>
      </c>
      <c r="D105" s="73">
        <f>'Log returns'!C106</f>
        <v>-6.75269429308307E-3</v>
      </c>
      <c r="E105" s="74">
        <f>'Log returns'!I106</f>
        <v>-1.0107018085753618E-2</v>
      </c>
      <c r="H105" s="79">
        <v>-0.12</v>
      </c>
      <c r="I105" s="81">
        <v>0</v>
      </c>
      <c r="K105" s="62">
        <f t="shared" si="1"/>
        <v>-1.5772870662460567E-2</v>
      </c>
      <c r="M105">
        <v>81</v>
      </c>
      <c r="N105">
        <v>4.2820685109337805E-3</v>
      </c>
      <c r="O105">
        <v>-1.2517654806307073E-3</v>
      </c>
    </row>
    <row r="106" spans="1:15" x14ac:dyDescent="0.3">
      <c r="A106" s="2">
        <v>44412</v>
      </c>
      <c r="B106" s="73">
        <f>'Log returns'!G107</f>
        <v>1.9230769230769277E-2</v>
      </c>
      <c r="C106" s="73">
        <f>'Log returns'!E107</f>
        <v>-4.7961630695444327E-3</v>
      </c>
      <c r="D106" s="73">
        <f>'Log returns'!C107</f>
        <v>1.6069274923172904E-2</v>
      </c>
      <c r="E106" s="74">
        <f>'Log returns'!I107</f>
        <v>7.8824487904272621E-3</v>
      </c>
      <c r="H106" s="79">
        <v>-0.65</v>
      </c>
      <c r="I106" s="81">
        <v>0</v>
      </c>
      <c r="K106" s="62">
        <f t="shared" si="1"/>
        <v>1.9230769230769277E-2</v>
      </c>
      <c r="M106">
        <v>82</v>
      </c>
      <c r="N106">
        <v>-2.3777076659561966E-3</v>
      </c>
      <c r="O106">
        <v>1.7483447847225077E-2</v>
      </c>
    </row>
    <row r="107" spans="1:15" x14ac:dyDescent="0.3">
      <c r="A107" s="2">
        <v>44411</v>
      </c>
      <c r="B107" s="73">
        <f>'Log returns'!G108</f>
        <v>6.2893081761006067E-3</v>
      </c>
      <c r="C107" s="73">
        <f>'Log returns'!E108</f>
        <v>-2.2289156626505956E-2</v>
      </c>
      <c r="D107" s="73">
        <f>'Log returns'!C108</f>
        <v>5.291974602974555E-2</v>
      </c>
      <c r="E107" s="74">
        <f>'Log returns'!I108</f>
        <v>-6.7035625450587747E-3</v>
      </c>
      <c r="H107" s="79">
        <v>0.41</v>
      </c>
      <c r="I107" s="81">
        <v>0</v>
      </c>
      <c r="K107" s="62">
        <f t="shared" si="1"/>
        <v>6.2893081761006067E-3</v>
      </c>
      <c r="M107">
        <v>83</v>
      </c>
      <c r="N107">
        <v>2.0098382590021543E-3</v>
      </c>
      <c r="O107">
        <v>-2.0098382590021543E-3</v>
      </c>
    </row>
    <row r="108" spans="1:15" x14ac:dyDescent="0.3">
      <c r="A108" s="2">
        <v>44410</v>
      </c>
      <c r="B108" s="73">
        <f>'Log returns'!G109</f>
        <v>0</v>
      </c>
      <c r="C108" s="73">
        <f>'Log returns'!E109</f>
        <v>-8.6260012322859243E-3</v>
      </c>
      <c r="D108" s="73">
        <f>'Log returns'!C109</f>
        <v>-9.8209533740647049E-3</v>
      </c>
      <c r="E108" s="74">
        <f>'Log returns'!I109</f>
        <v>-1.5376044730395775E-3</v>
      </c>
      <c r="H108" s="79">
        <v>0.27</v>
      </c>
      <c r="I108" s="81">
        <v>0</v>
      </c>
      <c r="K108" s="62">
        <f t="shared" si="1"/>
        <v>0</v>
      </c>
      <c r="M108">
        <v>84</v>
      </c>
      <c r="N108">
        <v>7.8997573424262821E-3</v>
      </c>
      <c r="O108">
        <v>1.2933575990906925E-2</v>
      </c>
    </row>
    <row r="109" spans="1:15" x14ac:dyDescent="0.3">
      <c r="A109" s="2">
        <v>44407</v>
      </c>
      <c r="B109" s="73">
        <f>'Log returns'!G110</f>
        <v>1.2499999999999956E-2</v>
      </c>
      <c r="C109" s="73">
        <f>'Log returns'!E110</f>
        <v>4.3505282784337389E-3</v>
      </c>
      <c r="D109" s="73">
        <f>'Log returns'!C110</f>
        <v>2.4504032540627604E-2</v>
      </c>
      <c r="E109" s="74">
        <f>'Log returns'!I110</f>
        <v>1.0838681550820045E-2</v>
      </c>
      <c r="H109" s="79">
        <v>-0.66</v>
      </c>
      <c r="I109" s="81">
        <v>0</v>
      </c>
      <c r="K109" s="62">
        <f t="shared" si="1"/>
        <v>1.2499999999999956E-2</v>
      </c>
      <c r="M109">
        <v>85</v>
      </c>
      <c r="N109">
        <v>-2.5288745894820335E-3</v>
      </c>
      <c r="O109">
        <v>-3.8657730556153303E-4</v>
      </c>
    </row>
    <row r="110" spans="1:15" x14ac:dyDescent="0.3">
      <c r="A110" s="2">
        <v>44406</v>
      </c>
      <c r="B110" s="73">
        <f>'Log returns'!G111</f>
        <v>-1.2345679012345635E-2</v>
      </c>
      <c r="C110" s="73">
        <f>'Log returns'!E111</f>
        <v>1.1138613861386209E-2</v>
      </c>
      <c r="D110" s="73">
        <f>'Log returns'!C111</f>
        <v>-1.9931483522367885E-2</v>
      </c>
      <c r="E110" s="74">
        <f>'Log returns'!I111</f>
        <v>4.5436995840479402E-3</v>
      </c>
      <c r="H110" s="79">
        <v>0.18</v>
      </c>
      <c r="I110" s="81">
        <v>0</v>
      </c>
      <c r="K110" s="62">
        <f t="shared" si="1"/>
        <v>-1.2345679012345635E-2</v>
      </c>
      <c r="M110">
        <v>86</v>
      </c>
      <c r="N110">
        <v>-2.1951183418874518E-3</v>
      </c>
      <c r="O110">
        <v>1.3891024774635947E-2</v>
      </c>
    </row>
    <row r="111" spans="1:15" x14ac:dyDescent="0.3">
      <c r="A111" s="2">
        <v>44405</v>
      </c>
      <c r="B111" s="73">
        <f>'Log returns'!G112</f>
        <v>-9.3750000000000222E-3</v>
      </c>
      <c r="C111" s="73">
        <f>'Log returns'!E112</f>
        <v>-2.3867809057527573E-2</v>
      </c>
      <c r="D111" s="73">
        <f>'Log returns'!C112</f>
        <v>-4.6484772101929644E-3</v>
      </c>
      <c r="E111" s="74">
        <f>'Log returns'!I112</f>
        <v>-5.5648554764412888E-3</v>
      </c>
      <c r="H111" s="79">
        <v>0.98</v>
      </c>
      <c r="I111" s="81">
        <v>0</v>
      </c>
      <c r="K111" s="62">
        <f t="shared" si="1"/>
        <v>-9.3750000000000222E-3</v>
      </c>
      <c r="M111">
        <v>87</v>
      </c>
      <c r="N111">
        <v>4.5770885995789446E-3</v>
      </c>
      <c r="O111">
        <v>9.8737784524441756E-3</v>
      </c>
    </row>
    <row r="112" spans="1:15" x14ac:dyDescent="0.3">
      <c r="A112" s="2">
        <v>44404</v>
      </c>
      <c r="B112" s="73">
        <f>'Log returns'!G113</f>
        <v>-9.4637223974763634E-3</v>
      </c>
      <c r="C112" s="73">
        <f>'Log returns'!E113</f>
        <v>7.5235109717867628E-3</v>
      </c>
      <c r="D112" s="73">
        <f>'Log returns'!C113</f>
        <v>5.8365543334005739E-4</v>
      </c>
      <c r="E112" s="74">
        <f>'Log returns'!I113</f>
        <v>4.676406748544075E-3</v>
      </c>
      <c r="H112" s="79">
        <v>0.09</v>
      </c>
      <c r="I112" s="81">
        <v>0</v>
      </c>
      <c r="K112" s="62">
        <f t="shared" si="1"/>
        <v>-9.4637223974763634E-3</v>
      </c>
      <c r="M112">
        <v>88</v>
      </c>
      <c r="N112">
        <v>-1.661064689134191E-3</v>
      </c>
      <c r="O112">
        <v>1.5906078934148436E-2</v>
      </c>
    </row>
    <row r="113" spans="1:15" x14ac:dyDescent="0.3">
      <c r="A113" s="2">
        <v>44403</v>
      </c>
      <c r="B113" s="73">
        <f>'Log returns'!G114</f>
        <v>6.3694267515924472E-3</v>
      </c>
      <c r="C113" s="73">
        <f>'Log returns'!E114</f>
        <v>-3.0491599253266818E-2</v>
      </c>
      <c r="D113" s="73">
        <f>'Log returns'!C114</f>
        <v>-1.2251985868740914E-2</v>
      </c>
      <c r="E113" s="74">
        <f>'Log returns'!I114</f>
        <v>2.3440023703936636E-4</v>
      </c>
      <c r="H113" s="79">
        <v>0.95</v>
      </c>
      <c r="I113" s="81">
        <v>0</v>
      </c>
      <c r="K113" s="62">
        <f t="shared" si="1"/>
        <v>6.3694267515924472E-3</v>
      </c>
      <c r="M113">
        <v>89</v>
      </c>
      <c r="N113">
        <v>2.5849186673720433E-3</v>
      </c>
      <c r="O113">
        <v>-8.2028961954620106E-3</v>
      </c>
    </row>
    <row r="114" spans="1:15" x14ac:dyDescent="0.3">
      <c r="A114" s="2">
        <v>44400</v>
      </c>
      <c r="B114" s="73">
        <f>'Log returns'!G115</f>
        <v>-1.2658227848101333E-2</v>
      </c>
      <c r="C114" s="73">
        <f>'Log returns'!E115</f>
        <v>-2.3748395378690737E-2</v>
      </c>
      <c r="D114" s="73">
        <f>'Log returns'!C115</f>
        <v>8.8599487288870474E-3</v>
      </c>
      <c r="E114" s="74">
        <f>'Log returns'!I115</f>
        <v>4.5671706003705065E-3</v>
      </c>
      <c r="H114" s="79">
        <v>1.69</v>
      </c>
      <c r="I114" s="81">
        <v>0</v>
      </c>
      <c r="K114" s="62">
        <f t="shared" si="1"/>
        <v>-1.2658227848101333E-2</v>
      </c>
      <c r="M114">
        <v>90</v>
      </c>
      <c r="N114">
        <v>-2.8158865214401607E-3</v>
      </c>
      <c r="O114">
        <v>-8.4835485068083874E-3</v>
      </c>
    </row>
    <row r="115" spans="1:15" x14ac:dyDescent="0.3">
      <c r="A115" s="2">
        <v>44399</v>
      </c>
      <c r="B115" s="73">
        <f>'Log returns'!G116</f>
        <v>-1.6025641025641028E-2</v>
      </c>
      <c r="C115" s="73">
        <f>'Log returns'!E116</f>
        <v>7.2320841551610409E-3</v>
      </c>
      <c r="D115" s="73">
        <f>'Log returns'!C116</f>
        <v>-8.1966838011842801E-3</v>
      </c>
      <c r="E115" s="74">
        <f>'Log returns'!I116</f>
        <v>-2.0335413524830297E-4</v>
      </c>
      <c r="H115" s="79">
        <v>-1.41</v>
      </c>
      <c r="I115" s="81">
        <v>0</v>
      </c>
      <c r="K115" s="62">
        <f t="shared" si="1"/>
        <v>-1.6025641025641028E-2</v>
      </c>
      <c r="M115">
        <v>91</v>
      </c>
      <c r="N115">
        <v>2.4790988717529128E-3</v>
      </c>
      <c r="O115">
        <v>-8.1933845860387086E-3</v>
      </c>
    </row>
    <row r="116" spans="1:15" x14ac:dyDescent="0.3">
      <c r="A116" s="2">
        <v>44398</v>
      </c>
      <c r="B116" s="73">
        <f>'Log returns'!G117</f>
        <v>9.7719869706840625E-3</v>
      </c>
      <c r="C116" s="73">
        <f>'Log returns'!E117</f>
        <v>-6.5274151436031337E-3</v>
      </c>
      <c r="D116" s="73">
        <f>'Log returns'!C117</f>
        <v>1.2396637015591279E-2</v>
      </c>
      <c r="E116" s="74">
        <f>'Log returns'!I117</f>
        <v>-3.9356522015733579E-4</v>
      </c>
      <c r="H116" s="79">
        <v>-0.77</v>
      </c>
      <c r="I116" s="81">
        <v>0</v>
      </c>
      <c r="K116" s="62">
        <f t="shared" si="1"/>
        <v>9.7719869706840625E-3</v>
      </c>
      <c r="M116">
        <v>92</v>
      </c>
      <c r="N116">
        <v>-3.7516165112834779E-3</v>
      </c>
      <c r="O116">
        <v>6.6251797296743237E-3</v>
      </c>
    </row>
    <row r="117" spans="1:15" x14ac:dyDescent="0.3">
      <c r="A117" s="2">
        <v>44397</v>
      </c>
      <c r="B117" s="73">
        <f>'Log returns'!G118</f>
        <v>-1.9354838709677465E-2</v>
      </c>
      <c r="C117" s="73">
        <f>'Log returns'!E118</f>
        <v>-1.6425755584756899E-2</v>
      </c>
      <c r="D117" s="73">
        <f>'Log returns'!C118</f>
        <v>-5.8306601878183007E-4</v>
      </c>
      <c r="E117" s="74">
        <f>'Log returns'!I118</f>
        <v>1.3864197633508435E-2</v>
      </c>
      <c r="H117" s="79">
        <v>-0.38</v>
      </c>
      <c r="I117" s="81">
        <v>0</v>
      </c>
      <c r="K117" s="62">
        <f t="shared" si="1"/>
        <v>-1.9354838709677465E-2</v>
      </c>
      <c r="M117">
        <v>93</v>
      </c>
      <c r="N117">
        <v>-1.1024999032975694E-2</v>
      </c>
      <c r="O117">
        <v>1.9620987571657766E-2</v>
      </c>
    </row>
    <row r="118" spans="1:15" x14ac:dyDescent="0.3">
      <c r="A118" s="2">
        <v>44396</v>
      </c>
      <c r="B118" s="73">
        <f>'Log returns'!G119</f>
        <v>3.2894736842105734E-3</v>
      </c>
      <c r="C118" s="73">
        <f>'Log returns'!E119</f>
        <v>2.4716098864395575E-2</v>
      </c>
      <c r="D118" s="73">
        <f>'Log returns'!C119</f>
        <v>1.7502869528458073E-2</v>
      </c>
      <c r="E118" s="74">
        <f>'Log returns'!I119</f>
        <v>2.4530397613753267E-3</v>
      </c>
      <c r="H118" s="79">
        <v>-0.26</v>
      </c>
      <c r="I118" s="81">
        <v>0</v>
      </c>
      <c r="K118" s="62">
        <f t="shared" si="1"/>
        <v>3.2894736842105734E-3</v>
      </c>
      <c r="M118">
        <v>94</v>
      </c>
      <c r="N118">
        <v>-3.3373224097087068E-3</v>
      </c>
      <c r="O118">
        <v>6.1782315006176361E-3</v>
      </c>
    </row>
    <row r="119" spans="1:15" x14ac:dyDescent="0.3">
      <c r="A119" s="2">
        <v>44393</v>
      </c>
      <c r="B119" s="73">
        <f>'Log returns'!G120</f>
        <v>3.2786885245902103E-3</v>
      </c>
      <c r="C119" s="73">
        <f>'Log returns'!E120</f>
        <v>7.170795306388489E-3</v>
      </c>
      <c r="D119" s="73">
        <f>'Log returns'!C120</f>
        <v>2.8670021586548727E-3</v>
      </c>
      <c r="E119" s="74">
        <f>'Log returns'!I120</f>
        <v>-3.8660284575093929E-3</v>
      </c>
      <c r="H119" s="79">
        <v>-0.56000000000000005</v>
      </c>
      <c r="I119" s="81">
        <v>0</v>
      </c>
      <c r="K119" s="62">
        <f t="shared" si="1"/>
        <v>3.2786885245902103E-3</v>
      </c>
      <c r="M119">
        <v>95</v>
      </c>
      <c r="N119">
        <v>7.3793599485998881E-3</v>
      </c>
      <c r="O119">
        <v>-1.0212221138401426E-2</v>
      </c>
    </row>
    <row r="120" spans="1:15" x14ac:dyDescent="0.3">
      <c r="A120" s="2">
        <v>44392</v>
      </c>
      <c r="B120" s="73">
        <f>'Log returns'!G121</f>
        <v>9.8039215686273572E-3</v>
      </c>
      <c r="C120" s="73">
        <f>'Log returns'!E121</f>
        <v>2.1359223300970946E-2</v>
      </c>
      <c r="D120" s="73">
        <f>'Log returns'!C121</f>
        <v>5.1459549966352018E-3</v>
      </c>
      <c r="E120" s="74">
        <f>'Log returns'!I121</f>
        <v>4.4082124110714537E-3</v>
      </c>
      <c r="H120" s="79">
        <v>0.23</v>
      </c>
      <c r="I120" s="81">
        <v>0</v>
      </c>
      <c r="K120" s="62">
        <f t="shared" si="1"/>
        <v>9.8039215686273572E-3</v>
      </c>
      <c r="M120">
        <v>96</v>
      </c>
      <c r="N120">
        <v>7.0180712867441656E-3</v>
      </c>
      <c r="O120">
        <v>-1.2699889468562427E-2</v>
      </c>
    </row>
    <row r="121" spans="1:15" x14ac:dyDescent="0.3">
      <c r="A121" s="2">
        <v>44391</v>
      </c>
      <c r="B121" s="73">
        <f>'Log returns'!G122</f>
        <v>-6.4724919093850902E-3</v>
      </c>
      <c r="C121" s="73">
        <f>'Log returns'!E122</f>
        <v>3.8022813688212563E-3</v>
      </c>
      <c r="D121" s="73">
        <f>'Log returns'!C122</f>
        <v>3.640496083949489E-2</v>
      </c>
      <c r="E121" s="74">
        <f>'Log returns'!I122</f>
        <v>-1.0351879094803393E-3</v>
      </c>
      <c r="H121" s="79">
        <v>1.25</v>
      </c>
      <c r="I121" s="81">
        <v>0</v>
      </c>
      <c r="K121" s="62">
        <f t="shared" si="1"/>
        <v>-6.4724919093850902E-3</v>
      </c>
      <c r="M121">
        <v>97</v>
      </c>
      <c r="N121">
        <v>3.6931451299895288E-3</v>
      </c>
      <c r="O121">
        <v>2.021140584296267E-3</v>
      </c>
    </row>
    <row r="122" spans="1:15" x14ac:dyDescent="0.3">
      <c r="A122" s="2">
        <v>44390</v>
      </c>
      <c r="B122" s="73">
        <f>'Log returns'!G123</f>
        <v>-1.6286644951140065E-2</v>
      </c>
      <c r="C122" s="73">
        <f>'Log returns'!E123</f>
        <v>-2.7777777777777814E-2</v>
      </c>
      <c r="D122" s="73">
        <f>'Log returns'!C123</f>
        <v>-3.5126193153308172E-2</v>
      </c>
      <c r="E122" s="74">
        <f>'Log returns'!I123</f>
        <v>-9.3507411439883985E-3</v>
      </c>
      <c r="H122" s="79">
        <v>-0.86</v>
      </c>
      <c r="I122" s="81">
        <v>0</v>
      </c>
      <c r="K122" s="62">
        <f t="shared" si="1"/>
        <v>-1.6286644951140065E-2</v>
      </c>
      <c r="M122">
        <v>98</v>
      </c>
      <c r="N122">
        <v>1.3633696749626497E-2</v>
      </c>
      <c r="O122">
        <v>-1.6474605840535627E-2</v>
      </c>
    </row>
    <row r="123" spans="1:15" x14ac:dyDescent="0.3">
      <c r="A123" s="2">
        <v>44389</v>
      </c>
      <c r="B123" s="73">
        <f>'Log returns'!G124</f>
        <v>-1.9867549668874104E-2</v>
      </c>
      <c r="C123" s="73">
        <f>'Log returns'!E124</f>
        <v>-1.8181818181818257E-2</v>
      </c>
      <c r="D123" s="73">
        <f>'Log returns'!C124</f>
        <v>-1.4220849925312832E-2</v>
      </c>
      <c r="E123" s="74">
        <f>'Log returns'!I124</f>
        <v>-6.4520900818151117E-3</v>
      </c>
      <c r="H123" s="79">
        <v>0.09</v>
      </c>
      <c r="I123" s="81">
        <v>0</v>
      </c>
      <c r="K123" s="62">
        <f t="shared" si="1"/>
        <v>-1.9867549668874104E-2</v>
      </c>
      <c r="M123">
        <v>99</v>
      </c>
      <c r="N123">
        <v>-2.7337815797841007E-3</v>
      </c>
      <c r="O123">
        <v>-6.8491289645287126E-2</v>
      </c>
    </row>
    <row r="124" spans="1:15" x14ac:dyDescent="0.3">
      <c r="A124" s="2">
        <v>44386</v>
      </c>
      <c r="B124" s="73">
        <f>'Log returns'!G125</f>
        <v>-4.0540540540540633E-2</v>
      </c>
      <c r="C124" s="73">
        <f>'Log returns'!E125</f>
        <v>-1.2566137566137416E-2</v>
      </c>
      <c r="D124" s="73">
        <f>'Log returns'!C125</f>
        <v>-1.0963639654744313E-2</v>
      </c>
      <c r="E124" s="74">
        <f>'Log returns'!I125</f>
        <v>-4.6377269379345564E-3</v>
      </c>
      <c r="H124" s="79">
        <v>-0.28000000000000003</v>
      </c>
      <c r="I124" s="81">
        <v>0</v>
      </c>
      <c r="K124" s="62">
        <f t="shared" si="1"/>
        <v>-4.0540540540540633E-2</v>
      </c>
      <c r="M124">
        <v>100</v>
      </c>
      <c r="N124">
        <v>5.7429886359174958E-3</v>
      </c>
      <c r="O124">
        <v>-5.7429886359174958E-3</v>
      </c>
    </row>
    <row r="125" spans="1:15" x14ac:dyDescent="0.3">
      <c r="A125" s="2">
        <v>44385</v>
      </c>
      <c r="B125" s="73">
        <f>'Log returns'!G126</f>
        <v>2.4647887323943764E-2</v>
      </c>
      <c r="C125" s="73">
        <f>'Log returns'!E126</f>
        <v>7.3677160080374698E-3</v>
      </c>
      <c r="D125" s="73">
        <f>'Log returns'!C126</f>
        <v>1.1668123662046885E-3</v>
      </c>
      <c r="E125" s="74">
        <f>'Log returns'!I126</f>
        <v>-6.3422146007660423E-4</v>
      </c>
      <c r="H125" s="79">
        <v>0.56000000000000005</v>
      </c>
      <c r="I125" s="81">
        <v>0</v>
      </c>
      <c r="K125" s="62">
        <f t="shared" si="1"/>
        <v>2.4647887323943764E-2</v>
      </c>
      <c r="M125">
        <v>101</v>
      </c>
      <c r="N125">
        <v>-1.3417851132568421E-3</v>
      </c>
      <c r="O125">
        <v>1.0544239100986817E-2</v>
      </c>
    </row>
    <row r="126" spans="1:15" x14ac:dyDescent="0.3">
      <c r="A126" s="2">
        <v>44384</v>
      </c>
      <c r="B126" s="73">
        <f>'Log returns'!G127</f>
        <v>3.4364261168384146E-3</v>
      </c>
      <c r="C126" s="73">
        <f>'Log returns'!E127</f>
        <v>-4.6542553191490496E-3</v>
      </c>
      <c r="D126" s="73">
        <f>'Log returns'!C127</f>
        <v>-2.3309809189796717E-3</v>
      </c>
      <c r="E126" s="74">
        <f>'Log returns'!I127</f>
        <v>4.9189802244878787E-3</v>
      </c>
      <c r="H126" s="79">
        <v>0.43</v>
      </c>
      <c r="I126" s="81">
        <v>0</v>
      </c>
      <c r="K126" s="62">
        <f t="shared" si="1"/>
        <v>3.4364261168384146E-3</v>
      </c>
      <c r="M126">
        <v>102</v>
      </c>
      <c r="N126">
        <v>3.8767853649531664E-3</v>
      </c>
      <c r="O126">
        <v>5.2417556684816137E-3</v>
      </c>
    </row>
    <row r="127" spans="1:15" x14ac:dyDescent="0.3">
      <c r="A127" s="2">
        <v>44383</v>
      </c>
      <c r="B127" s="73">
        <f>'Log returns'!G128</f>
        <v>-1.7123287671232876E-2</v>
      </c>
      <c r="C127" s="73">
        <f>'Log returns'!E128</f>
        <v>8.6840347361390215E-3</v>
      </c>
      <c r="D127" s="73">
        <f>'Log returns'!C128</f>
        <v>-1.4018638608337112E-2</v>
      </c>
      <c r="E127" s="74">
        <f>'Log returns'!I128</f>
        <v>-8.1267734799474415E-3</v>
      </c>
      <c r="H127" s="79">
        <v>7.0000000000000007E-2</v>
      </c>
      <c r="I127" s="81">
        <v>0</v>
      </c>
      <c r="K127" s="62">
        <f t="shared" si="1"/>
        <v>-1.7123287671232876E-2</v>
      </c>
      <c r="M127">
        <v>103</v>
      </c>
      <c r="N127">
        <v>-7.8502134682203167E-3</v>
      </c>
      <c r="O127">
        <v>-3.733050942334605E-2</v>
      </c>
    </row>
    <row r="128" spans="1:15" x14ac:dyDescent="0.3">
      <c r="A128" s="2">
        <v>44382</v>
      </c>
      <c r="B128" s="73">
        <f>'Log returns'!G129</f>
        <v>-1.0452961672473893E-2</v>
      </c>
      <c r="C128" s="73">
        <f>'Log returns'!E129</f>
        <v>7.2847682119204921E-3</v>
      </c>
      <c r="D128" s="73">
        <f>'Log returns'!C129</f>
        <v>6.6350559477311694E-2</v>
      </c>
      <c r="E128" s="74">
        <f>'Log returns'!I129</f>
        <v>9.746687752868988E-3</v>
      </c>
      <c r="H128" s="79">
        <v>0</v>
      </c>
      <c r="I128" s="81">
        <v>0</v>
      </c>
      <c r="K128" s="62">
        <f t="shared" si="1"/>
        <v>-1.0452961672473893E-2</v>
      </c>
      <c r="M128">
        <v>104</v>
      </c>
      <c r="N128">
        <v>-7.3571421296448258E-3</v>
      </c>
      <c r="O128">
        <v>-8.4157285328157402E-3</v>
      </c>
    </row>
    <row r="129" spans="1:15" x14ac:dyDescent="0.3">
      <c r="A129" s="2">
        <v>44379</v>
      </c>
      <c r="B129" s="73">
        <f>'Log returns'!G130</f>
        <v>1.4084507042253596E-2</v>
      </c>
      <c r="C129" s="73">
        <f>'Log returns'!E130</f>
        <v>-1.314924391847394E-3</v>
      </c>
      <c r="D129" s="73">
        <f>'Log returns'!C130</f>
        <v>-2.7776619815511969E-3</v>
      </c>
      <c r="E129" s="74">
        <f>'Log returns'!I130</f>
        <v>-3.9993582620974507E-4</v>
      </c>
      <c r="H129" s="79">
        <v>0.22</v>
      </c>
      <c r="I129" s="81">
        <v>0</v>
      </c>
      <c r="K129" s="62">
        <f t="shared" si="1"/>
        <v>1.4084507042253596E-2</v>
      </c>
      <c r="M129">
        <v>105</v>
      </c>
      <c r="N129">
        <v>5.8307593257407777E-3</v>
      </c>
      <c r="O129">
        <v>1.3400009905028499E-2</v>
      </c>
    </row>
    <row r="130" spans="1:15" x14ac:dyDescent="0.3">
      <c r="A130" s="2">
        <v>44378</v>
      </c>
      <c r="B130" s="73">
        <f>'Log returns'!G131</f>
        <v>3.8194444444444371E-2</v>
      </c>
      <c r="C130" s="73">
        <f>'Log returns'!E131</f>
        <v>-1.448321263989478E-2</v>
      </c>
      <c r="D130" s="73">
        <f>'Log returns'!C131</f>
        <v>-5.5707977562376285E-4</v>
      </c>
      <c r="E130" s="74">
        <f>'Log returns'!I131</f>
        <v>2.9708243264588256E-3</v>
      </c>
      <c r="H130" s="79">
        <v>0.31</v>
      </c>
      <c r="I130" s="81">
        <v>0</v>
      </c>
      <c r="K130" s="62">
        <f t="shared" si="1"/>
        <v>3.8194444444444371E-2</v>
      </c>
      <c r="M130">
        <v>106</v>
      </c>
      <c r="N130">
        <v>-4.8621023050961967E-3</v>
      </c>
      <c r="O130">
        <v>1.1151410481196803E-2</v>
      </c>
    </row>
    <row r="131" spans="1:15" x14ac:dyDescent="0.3">
      <c r="A131" s="2">
        <v>44377</v>
      </c>
      <c r="B131" s="73">
        <f>'Log returns'!G132</f>
        <v>2.3411371237458289E-2</v>
      </c>
      <c r="C131" s="73">
        <f>'Log returns'!E132</f>
        <v>6.0788243152972765E-2</v>
      </c>
      <c r="D131" s="73">
        <f>'Log returns'!C132</f>
        <v>2.0624399113519928E-2</v>
      </c>
      <c r="E131" s="74">
        <f>'Log returns'!I132</f>
        <v>1.6415051656796926E-2</v>
      </c>
      <c r="H131" s="79">
        <v>0.69</v>
      </c>
      <c r="I131" s="81">
        <v>0</v>
      </c>
      <c r="K131" s="62">
        <f t="shared" ref="K131:K194" si="2">B131-I131</f>
        <v>2.3411371237458289E-2</v>
      </c>
      <c r="M131">
        <v>107</v>
      </c>
      <c r="N131">
        <v>-1.0749891879949509E-3</v>
      </c>
      <c r="O131">
        <v>1.0749891879949509E-3</v>
      </c>
    </row>
    <row r="132" spans="1:15" x14ac:dyDescent="0.3">
      <c r="A132" s="2">
        <v>44376</v>
      </c>
      <c r="B132" s="73">
        <f>'Log returns'!G133</f>
        <v>1.3071895424836555E-2</v>
      </c>
      <c r="C132" s="73">
        <f>'Log returns'!E133</f>
        <v>-3.1486146095717881E-3</v>
      </c>
      <c r="D132" s="73">
        <f>'Log returns'!C133</f>
        <v>6.5535779227963052E-3</v>
      </c>
      <c r="E132" s="74">
        <f>'Log returns'!I133</f>
        <v>-5.8713864317294527E-3</v>
      </c>
      <c r="H132" s="79">
        <v>0.01</v>
      </c>
      <c r="I132" s="81">
        <v>0</v>
      </c>
      <c r="K132" s="62">
        <f t="shared" si="2"/>
        <v>1.3071895424836555E-2</v>
      </c>
      <c r="M132">
        <v>108</v>
      </c>
      <c r="N132">
        <v>7.9979445231444339E-3</v>
      </c>
      <c r="O132">
        <v>4.5020554768555217E-3</v>
      </c>
    </row>
    <row r="133" spans="1:15" x14ac:dyDescent="0.3">
      <c r="A133" s="2">
        <v>44375</v>
      </c>
      <c r="B133" s="73">
        <f>'Log returns'!G134</f>
        <v>6.4516129032257839E-3</v>
      </c>
      <c r="C133" s="73">
        <f>'Log returns'!E134</f>
        <v>-1.137081490840184E-2</v>
      </c>
      <c r="D133" s="73">
        <f>'Log returns'!C134</f>
        <v>-1.0309272520901034E-2</v>
      </c>
      <c r="E133" s="74">
        <f>'Log returns'!I134</f>
        <v>-1.3445025337936871E-2</v>
      </c>
      <c r="H133" s="79">
        <v>0.57999999999999996</v>
      </c>
      <c r="I133" s="81">
        <v>0</v>
      </c>
      <c r="K133" s="62">
        <f t="shared" si="2"/>
        <v>6.4516129032257839E-3</v>
      </c>
      <c r="M133">
        <v>109</v>
      </c>
      <c r="N133">
        <v>3.3831550792649046E-3</v>
      </c>
      <c r="O133">
        <v>-1.5728834091610539E-2</v>
      </c>
    </row>
    <row r="134" spans="1:15" x14ac:dyDescent="0.3">
      <c r="A134" s="2">
        <v>44371</v>
      </c>
      <c r="B134" s="73">
        <f>'Log returns'!G135</f>
        <v>2.8846153846153914E-2</v>
      </c>
      <c r="C134" s="73">
        <f>'Log returns'!E135</f>
        <v>1.9808306709265141E-2</v>
      </c>
      <c r="D134" s="73">
        <f>'Log returns'!C135</f>
        <v>1.4254505625354044E-2</v>
      </c>
      <c r="E134" s="74">
        <f>'Log returns'!I135</f>
        <v>2.1187023216953905E-3</v>
      </c>
      <c r="H134" s="79">
        <v>1.34</v>
      </c>
      <c r="I134" s="81">
        <v>0</v>
      </c>
      <c r="K134" s="62">
        <f t="shared" si="2"/>
        <v>2.8846153846153914E-2</v>
      </c>
      <c r="M134">
        <v>110</v>
      </c>
      <c r="N134">
        <v>-4.0273273386761512E-3</v>
      </c>
      <c r="O134">
        <v>-5.347672661323871E-3</v>
      </c>
    </row>
    <row r="135" spans="1:15" x14ac:dyDescent="0.3">
      <c r="A135" s="2">
        <v>44370</v>
      </c>
      <c r="B135" s="73">
        <f>'Log returns'!G136</f>
        <v>2.1806853582554384E-2</v>
      </c>
      <c r="C135" s="73">
        <f>'Log returns'!E136</f>
        <v>1.0025062656641569E-2</v>
      </c>
      <c r="D135" s="73">
        <f>'Log returns'!C136</f>
        <v>2.4864810663103261E-2</v>
      </c>
      <c r="E135" s="74">
        <f>'Log returns'!I136</f>
        <v>2.8478473017268407E-3</v>
      </c>
      <c r="H135" s="79">
        <v>-1.22</v>
      </c>
      <c r="I135" s="81">
        <v>0</v>
      </c>
      <c r="K135" s="62">
        <f t="shared" si="2"/>
        <v>2.1806853582554384E-2</v>
      </c>
      <c r="M135">
        <v>111</v>
      </c>
      <c r="N135">
        <v>3.4804413979670971E-3</v>
      </c>
      <c r="O135">
        <v>-1.2944163795443461E-2</v>
      </c>
    </row>
    <row r="136" spans="1:15" x14ac:dyDescent="0.3">
      <c r="A136" s="2">
        <v>44369</v>
      </c>
      <c r="B136" s="73">
        <f>'Log returns'!G137</f>
        <v>-9.1463414634145486E-3</v>
      </c>
      <c r="C136" s="73">
        <f>'Log returns'!E137</f>
        <v>-1.488833746898249E-2</v>
      </c>
      <c r="D136" s="73">
        <f>'Log returns'!C137</f>
        <v>-1.8987290632379184E-2</v>
      </c>
      <c r="E136" s="74">
        <f>'Log returns'!I137</f>
        <v>6.7090779265409264E-3</v>
      </c>
      <c r="H136" s="79">
        <v>0.01</v>
      </c>
      <c r="I136" s="81">
        <v>0</v>
      </c>
      <c r="K136" s="62">
        <f t="shared" si="2"/>
        <v>-9.1463414634145486E-3</v>
      </c>
      <c r="M136">
        <v>112</v>
      </c>
      <c r="N136">
        <v>2.2405005846222006E-4</v>
      </c>
      <c r="O136">
        <v>6.145376693130227E-3</v>
      </c>
    </row>
    <row r="137" spans="1:15" x14ac:dyDescent="0.3">
      <c r="A137" s="2">
        <v>44368</v>
      </c>
      <c r="B137" s="73">
        <f>'Log returns'!G138</f>
        <v>6.1538461538462414E-3</v>
      </c>
      <c r="C137" s="73">
        <f>'Log returns'!E138</f>
        <v>3.77833753148611E-3</v>
      </c>
      <c r="D137" s="73">
        <f>'Log returns'!C138</f>
        <v>1.9354785571145911E-2</v>
      </c>
      <c r="E137" s="74">
        <f>'Log returns'!I138</f>
        <v>2.9817774653140179E-3</v>
      </c>
      <c r="H137" s="79">
        <v>-0.45</v>
      </c>
      <c r="I137" s="81">
        <v>0</v>
      </c>
      <c r="K137" s="62">
        <f t="shared" si="2"/>
        <v>6.1538461538462414E-3</v>
      </c>
      <c r="M137">
        <v>113</v>
      </c>
      <c r="N137">
        <v>3.4003614507738672E-3</v>
      </c>
      <c r="O137">
        <v>-1.60585892988752E-2</v>
      </c>
    </row>
    <row r="138" spans="1:15" x14ac:dyDescent="0.3">
      <c r="A138" s="2">
        <v>44365</v>
      </c>
      <c r="B138" s="73">
        <f>'Log returns'!G139</f>
        <v>-2.1406727828746263E-2</v>
      </c>
      <c r="C138" s="73">
        <f>'Log returns'!E139</f>
        <v>1.2547051442910202E-3</v>
      </c>
      <c r="D138" s="73">
        <f>'Log returns'!C139</f>
        <v>-2.0042043920478748E-2</v>
      </c>
      <c r="E138" s="74">
        <f>'Log returns'!I139</f>
        <v>3.04428318700522E-3</v>
      </c>
      <c r="H138" s="79">
        <v>-0.3</v>
      </c>
      <c r="I138" s="81">
        <v>0</v>
      </c>
      <c r="K138" s="62">
        <f t="shared" si="2"/>
        <v>-2.1406727828746263E-2</v>
      </c>
      <c r="M138">
        <v>114</v>
      </c>
      <c r="N138">
        <v>-9.6863371776106873E-5</v>
      </c>
      <c r="O138">
        <v>-1.5928777653864922E-2</v>
      </c>
    </row>
    <row r="139" spans="1:15" x14ac:dyDescent="0.3">
      <c r="A139" s="2">
        <v>44364</v>
      </c>
      <c r="B139" s="73">
        <f>'Log returns'!G140</f>
        <v>2.4999999999999911E-2</v>
      </c>
      <c r="C139" s="73">
        <f>'Log returns'!E140</f>
        <v>2.5062656641604369E-3</v>
      </c>
      <c r="D139" s="73">
        <f>'Log returns'!C140</f>
        <v>1.5607947103075009E-2</v>
      </c>
      <c r="E139" s="74">
        <f>'Log returns'!I140</f>
        <v>8.8369740486421659E-3</v>
      </c>
      <c r="H139" s="79">
        <v>0.15</v>
      </c>
      <c r="I139" s="81">
        <v>0</v>
      </c>
      <c r="K139" s="62">
        <f t="shared" si="2"/>
        <v>2.4999999999999911E-2</v>
      </c>
      <c r="M139">
        <v>115</v>
      </c>
      <c r="N139">
        <v>-2.3630524966875813E-4</v>
      </c>
      <c r="O139">
        <v>1.0008292220352821E-2</v>
      </c>
    </row>
    <row r="140" spans="1:15" x14ac:dyDescent="0.3">
      <c r="A140" s="2">
        <v>44363</v>
      </c>
      <c r="B140" s="73">
        <f>'Log returns'!G141</f>
        <v>2.7439024390244079E-2</v>
      </c>
      <c r="C140" s="73">
        <f>'Log returns'!E141</f>
        <v>-1.3749999999999929E-2</v>
      </c>
      <c r="D140" s="73">
        <f>'Log returns'!C141</f>
        <v>-9.0089094977941243E-3</v>
      </c>
      <c r="E140" s="74">
        <f>'Log returns'!I141</f>
        <v>-2.5564847660693455E-3</v>
      </c>
      <c r="H140" s="79">
        <v>0.37</v>
      </c>
      <c r="I140" s="81">
        <v>0</v>
      </c>
      <c r="K140" s="62">
        <f t="shared" si="2"/>
        <v>2.7439024390244079E-2</v>
      </c>
      <c r="M140">
        <v>116</v>
      </c>
      <c r="N140">
        <v>1.0215920643549037E-2</v>
      </c>
      <c r="O140">
        <v>-2.9570759353226502E-2</v>
      </c>
    </row>
    <row r="141" spans="1:15" x14ac:dyDescent="0.3">
      <c r="A141" s="2">
        <v>44362</v>
      </c>
      <c r="B141" s="73">
        <f>'Log returns'!G142</f>
        <v>2.9673590504449348E-3</v>
      </c>
      <c r="C141" s="73">
        <f>'Log returns'!E142</f>
        <v>2.5348542458807177E-3</v>
      </c>
      <c r="D141" s="73">
        <f>'Log returns'!C142</f>
        <v>1.069529743526868E-2</v>
      </c>
      <c r="E141" s="74">
        <f>'Log returns'!I142</f>
        <v>4.0504679030913902E-3</v>
      </c>
      <c r="H141" s="79">
        <v>0.4</v>
      </c>
      <c r="I141" s="81">
        <v>0</v>
      </c>
      <c r="K141" s="62">
        <f t="shared" si="2"/>
        <v>2.9673590504449348E-3</v>
      </c>
      <c r="M141">
        <v>117</v>
      </c>
      <c r="N141">
        <v>1.8505128999323664E-3</v>
      </c>
      <c r="O141">
        <v>1.438960784278207E-3</v>
      </c>
    </row>
    <row r="142" spans="1:15" x14ac:dyDescent="0.3">
      <c r="A142" s="2">
        <v>44361</v>
      </c>
      <c r="B142" s="73">
        <f>'Log returns'!G143</f>
        <v>-5.9171597633134836E-3</v>
      </c>
      <c r="C142" s="73">
        <f>'Log returns'!E143</f>
        <v>-2.2756005056889978E-2</v>
      </c>
      <c r="D142" s="73">
        <f>'Log returns'!C143</f>
        <v>-1.7460481789393155E-2</v>
      </c>
      <c r="E142" s="74">
        <f>'Log returns'!I143</f>
        <v>-4.6130470814466475E-3</v>
      </c>
      <c r="H142" s="79">
        <v>-0.3</v>
      </c>
      <c r="I142" s="81">
        <v>0</v>
      </c>
      <c r="K142" s="62">
        <f t="shared" si="2"/>
        <v>-5.9171597633134836E-3</v>
      </c>
      <c r="M142">
        <v>118</v>
      </c>
      <c r="N142">
        <v>-2.7819339387703144E-3</v>
      </c>
      <c r="O142">
        <v>6.0606224633605252E-3</v>
      </c>
    </row>
    <row r="143" spans="1:15" x14ac:dyDescent="0.3">
      <c r="A143" s="2">
        <v>44358</v>
      </c>
      <c r="B143" s="73">
        <f>'Log returns'!G144</f>
        <v>-2.9761904761905185E-3</v>
      </c>
      <c r="C143" s="73">
        <f>'Log returns'!E144</f>
        <v>1.9404915912031783E-3</v>
      </c>
      <c r="D143" s="73">
        <f>'Log returns'!C144</f>
        <v>1.0769609693545685E-3</v>
      </c>
      <c r="E143" s="74">
        <f>'Log returns'!I144</f>
        <v>1.0879060957290668E-2</v>
      </c>
      <c r="H143" s="79">
        <v>0.19</v>
      </c>
      <c r="I143" s="81">
        <v>0</v>
      </c>
      <c r="K143" s="62">
        <f t="shared" si="2"/>
        <v>-2.9761904761905185E-3</v>
      </c>
      <c r="M143">
        <v>119</v>
      </c>
      <c r="N143">
        <v>3.2838307636539449E-3</v>
      </c>
      <c r="O143">
        <v>6.5200908049734118E-3</v>
      </c>
    </row>
    <row r="144" spans="1:15" x14ac:dyDescent="0.3">
      <c r="A144" s="2">
        <v>44357</v>
      </c>
      <c r="B144" s="73">
        <f>'Log returns'!G145</f>
        <v>2.9850746268657142E-3</v>
      </c>
      <c r="C144" s="73">
        <f>'Log returns'!E145</f>
        <v>-2.065848934796654E-2</v>
      </c>
      <c r="D144" s="73">
        <f>'Log returns'!C145</f>
        <v>-4.3032795644710551E-3</v>
      </c>
      <c r="E144" s="74">
        <f>'Log returns'!I145</f>
        <v>-8.2050781926946651E-3</v>
      </c>
      <c r="H144" s="79">
        <v>0.15</v>
      </c>
      <c r="I144" s="81">
        <v>0</v>
      </c>
      <c r="K144" s="62">
        <f t="shared" si="2"/>
        <v>2.9850746268657142E-3</v>
      </c>
      <c r="M144">
        <v>120</v>
      </c>
      <c r="N144">
        <v>-7.0667254051577026E-4</v>
      </c>
      <c r="O144">
        <v>-5.7658193688693198E-3</v>
      </c>
    </row>
    <row r="145" spans="1:15" x14ac:dyDescent="0.3">
      <c r="A145" s="2">
        <v>44356</v>
      </c>
      <c r="B145" s="73">
        <f>'Log returns'!G146</f>
        <v>-8.9285714285715547E-3</v>
      </c>
      <c r="C145" s="73">
        <f>'Log returns'!E146</f>
        <v>-2.5708635464732878E-2</v>
      </c>
      <c r="D145" s="73">
        <f>'Log returns'!C146</f>
        <v>-0.10318741743713601</v>
      </c>
      <c r="E145" s="74">
        <f>'Log returns'!I146</f>
        <v>-8.8686694650533526E-3</v>
      </c>
      <c r="H145" s="79">
        <v>0.89</v>
      </c>
      <c r="I145" s="81">
        <v>0</v>
      </c>
      <c r="K145" s="62">
        <f t="shared" si="2"/>
        <v>-8.9285714285715547E-3</v>
      </c>
      <c r="M145">
        <v>121</v>
      </c>
      <c r="N145">
        <v>-6.8027229325875807E-3</v>
      </c>
      <c r="O145">
        <v>-9.4839220185524847E-3</v>
      </c>
    </row>
    <row r="146" spans="1:15" x14ac:dyDescent="0.3">
      <c r="A146" s="2">
        <v>44355</v>
      </c>
      <c r="B146" s="73">
        <f>'Log returns'!G147</f>
        <v>-1.201201201201197E-2</v>
      </c>
      <c r="C146" s="73">
        <f>'Log returns'!E147</f>
        <v>1.3531799729363234E-3</v>
      </c>
      <c r="D146" s="73">
        <f>'Log returns'!C147</f>
        <v>3.0120162822091586E-3</v>
      </c>
      <c r="E146" s="74">
        <f>'Log returns'!I147</f>
        <v>-1.0956649951620507E-2</v>
      </c>
      <c r="H146" s="79">
        <v>-0.53</v>
      </c>
      <c r="I146" s="81">
        <v>0</v>
      </c>
      <c r="K146" s="62">
        <f t="shared" si="2"/>
        <v>-1.201201201201197E-2</v>
      </c>
      <c r="M146">
        <v>122</v>
      </c>
      <c r="N146">
        <v>-4.6777503125203851E-3</v>
      </c>
      <c r="O146">
        <v>-1.5189799356353718E-2</v>
      </c>
    </row>
    <row r="147" spans="1:15" x14ac:dyDescent="0.3">
      <c r="A147" s="2">
        <v>44354</v>
      </c>
      <c r="B147" s="73">
        <f>'Log returns'!G148</f>
        <v>1.5197568389057751E-2</v>
      </c>
      <c r="C147" s="73">
        <f>'Log returns'!E148</f>
        <v>8.7837837837838606E-3</v>
      </c>
      <c r="D147" s="73">
        <f>'Log returns'!C148</f>
        <v>2.2822979219603357E-2</v>
      </c>
      <c r="E147" s="74">
        <f>'Log returns'!I148</f>
        <v>1.3533972371093751E-2</v>
      </c>
      <c r="H147" s="79">
        <v>0.12</v>
      </c>
      <c r="I147" s="81">
        <v>0</v>
      </c>
      <c r="K147" s="62">
        <f t="shared" si="2"/>
        <v>1.5197568389057751E-2</v>
      </c>
      <c r="M147">
        <v>123</v>
      </c>
      <c r="N147">
        <v>-3.3476585143325248E-3</v>
      </c>
      <c r="O147">
        <v>-3.7192882026208109E-2</v>
      </c>
    </row>
    <row r="148" spans="1:15" x14ac:dyDescent="0.3">
      <c r="A148" s="2">
        <v>44351</v>
      </c>
      <c r="B148" s="73">
        <f>'Log returns'!G149</f>
        <v>-5.9880239520956812E-3</v>
      </c>
      <c r="C148" s="73">
        <f>'Log returns'!E149</f>
        <v>-1.9423978566644375E-2</v>
      </c>
      <c r="D148" s="73">
        <f>'Log returns'!C149</f>
        <v>-1.7616134928579254E-2</v>
      </c>
      <c r="E148" s="74">
        <f>'Log returns'!I149</f>
        <v>-5.339520124976121E-3</v>
      </c>
      <c r="H148" s="79">
        <v>0.03</v>
      </c>
      <c r="I148" s="81">
        <v>0</v>
      </c>
      <c r="K148" s="62">
        <f t="shared" si="2"/>
        <v>-5.9880239520956812E-3</v>
      </c>
      <c r="M148">
        <v>124</v>
      </c>
      <c r="N148">
        <v>-4.1272797517382471E-4</v>
      </c>
      <c r="O148">
        <v>2.506061529911759E-2</v>
      </c>
    </row>
    <row r="149" spans="1:15" x14ac:dyDescent="0.3">
      <c r="A149" s="2">
        <v>44350</v>
      </c>
      <c r="B149" s="73">
        <f>'Log returns'!G150</f>
        <v>-9.036144578313381E-3</v>
      </c>
      <c r="C149" s="73">
        <f>'Log returns'!E150</f>
        <v>3.1420765027322363E-2</v>
      </c>
      <c r="D149" s="73">
        <f>'Log returns'!C150</f>
        <v>1.0759210542196553E-2</v>
      </c>
      <c r="E149" s="74">
        <f>'Log returns'!I150</f>
        <v>1.4147279227120998E-2</v>
      </c>
      <c r="H149" s="79">
        <v>0.04</v>
      </c>
      <c r="I149" s="81">
        <v>0</v>
      </c>
      <c r="K149" s="62">
        <f t="shared" si="2"/>
        <v>-9.036144578313381E-3</v>
      </c>
      <c r="M149">
        <v>125</v>
      </c>
      <c r="N149">
        <v>3.6582696303686336E-3</v>
      </c>
      <c r="O149">
        <v>-2.21843513530219E-4</v>
      </c>
    </row>
    <row r="150" spans="1:15" x14ac:dyDescent="0.3">
      <c r="A150" s="2">
        <v>44349</v>
      </c>
      <c r="B150" s="73">
        <f>'Log returns'!G151</f>
        <v>-1.2158054711246157E-2</v>
      </c>
      <c r="C150" s="73">
        <f>'Log returns'!E151</f>
        <v>1.8543046357615969E-2</v>
      </c>
      <c r="D150" s="73">
        <f>'Log returns'!C151</f>
        <v>1.0053109780242254E-2</v>
      </c>
      <c r="E150" s="74">
        <f>'Log returns'!I151</f>
        <v>-2.3041369419359004E-3</v>
      </c>
      <c r="H150" s="79">
        <v>0.28000000000000003</v>
      </c>
      <c r="I150" s="81">
        <v>0</v>
      </c>
      <c r="K150" s="62">
        <f t="shared" si="2"/>
        <v>-1.2158054711246157E-2</v>
      </c>
      <c r="M150">
        <v>126</v>
      </c>
      <c r="N150">
        <v>-5.9054442611822019E-3</v>
      </c>
      <c r="O150">
        <v>-1.1217843410050674E-2</v>
      </c>
    </row>
    <row r="151" spans="1:15" x14ac:dyDescent="0.3">
      <c r="A151" s="2">
        <v>44348</v>
      </c>
      <c r="B151" s="73">
        <f>'Log returns'!G152</f>
        <v>3.9999999999999911E-2</v>
      </c>
      <c r="C151" s="73">
        <f>'Log returns'!E152</f>
        <v>1.2353706111833401E-2</v>
      </c>
      <c r="D151" s="73">
        <f>'Log returns'!C152</f>
        <v>9.543338512637628E-2</v>
      </c>
      <c r="E151" s="74">
        <f>'Log returns'!I152</f>
        <v>7.266624358776258E-3</v>
      </c>
      <c r="H151" s="79">
        <v>0.47</v>
      </c>
      <c r="I151" s="81">
        <v>0</v>
      </c>
      <c r="K151" s="62">
        <f t="shared" si="2"/>
        <v>3.9999999999999911E-2</v>
      </c>
      <c r="M151">
        <v>127</v>
      </c>
      <c r="N151">
        <v>7.1974145965828674E-3</v>
      </c>
      <c r="O151">
        <v>-1.7650376269056758E-2</v>
      </c>
    </row>
    <row r="152" spans="1:15" x14ac:dyDescent="0.3">
      <c r="A152" s="2">
        <v>44347</v>
      </c>
      <c r="B152" s="73">
        <f>'Log returns'!G153</f>
        <v>2.9585798816568049E-2</v>
      </c>
      <c r="C152" s="73">
        <f>'Log returns'!E153</f>
        <v>7.7071290944124415E-3</v>
      </c>
      <c r="D152" s="73">
        <f>'Log returns'!C153</f>
        <v>-1.336183553749158E-2</v>
      </c>
      <c r="E152" s="74">
        <f>'Log returns'!I153</f>
        <v>-6.7860907793889464E-4</v>
      </c>
      <c r="H152" s="79">
        <v>-0.3</v>
      </c>
      <c r="I152" s="81">
        <v>0</v>
      </c>
      <c r="K152" s="62">
        <f t="shared" si="2"/>
        <v>2.9585798816568049E-2</v>
      </c>
      <c r="M152">
        <v>128</v>
      </c>
      <c r="N152">
        <v>-2.4097547838695862E-4</v>
      </c>
      <c r="O152">
        <v>1.4325482520640555E-2</v>
      </c>
    </row>
    <row r="153" spans="1:15" x14ac:dyDescent="0.3">
      <c r="A153" s="2">
        <v>44344</v>
      </c>
      <c r="B153" s="73">
        <f>'Log returns'!G154</f>
        <v>-2.8735632183906415E-3</v>
      </c>
      <c r="C153" s="73">
        <f>'Log returns'!E154</f>
        <v>-1.2746972594010009E-3</v>
      </c>
      <c r="D153" s="73">
        <f>'Log returns'!C154</f>
        <v>-3.2503604321376298E-3</v>
      </c>
      <c r="E153" s="74">
        <f>'Log returns'!I154</f>
        <v>-5.5012847331732881E-3</v>
      </c>
      <c r="H153" s="79">
        <v>0.99</v>
      </c>
      <c r="I153" s="81">
        <v>0</v>
      </c>
      <c r="K153" s="62">
        <f t="shared" si="2"/>
        <v>-2.8735632183906415E-3</v>
      </c>
      <c r="M153">
        <v>129</v>
      </c>
      <c r="N153">
        <v>2.2300956783682414E-3</v>
      </c>
      <c r="O153">
        <v>3.5964348766076126E-2</v>
      </c>
    </row>
    <row r="154" spans="1:15" x14ac:dyDescent="0.3">
      <c r="A154" s="2">
        <v>44343</v>
      </c>
      <c r="B154" s="73">
        <f>'Log returns'!G155</f>
        <v>-1.7291066282420789E-2</v>
      </c>
      <c r="C154" s="73">
        <f>'Log returns'!E155</f>
        <v>2.1697511167836667E-2</v>
      </c>
      <c r="D154" s="73">
        <f>'Log returns'!C155</f>
        <v>-1.467392229356246E-2</v>
      </c>
      <c r="E154" s="74">
        <f>'Log returns'!I155</f>
        <v>-3.7877616706131767E-3</v>
      </c>
      <c r="H154" s="79">
        <v>-0.04</v>
      </c>
      <c r="I154" s="81">
        <v>0</v>
      </c>
      <c r="K154" s="62">
        <f t="shared" si="2"/>
        <v>-1.7291066282420789E-2</v>
      </c>
      <c r="M154">
        <v>130</v>
      </c>
      <c r="N154">
        <v>1.2085926670839619E-2</v>
      </c>
      <c r="O154">
        <v>1.1325444566618671E-2</v>
      </c>
    </row>
    <row r="155" spans="1:15" x14ac:dyDescent="0.3">
      <c r="A155" s="2">
        <v>44342</v>
      </c>
      <c r="B155" s="73">
        <f>'Log returns'!G156</f>
        <v>-1.7595307917888603E-2</v>
      </c>
      <c r="C155" s="73">
        <f>'Log returns'!E156</f>
        <v>-1.436602123672694E-2</v>
      </c>
      <c r="D155" s="73">
        <f>'Log returns'!C156</f>
        <v>-6.0673254691864728E-3</v>
      </c>
      <c r="E155" s="74">
        <f>'Log returns'!I156</f>
        <v>2.028313109605575E-3</v>
      </c>
      <c r="H155" s="79">
        <v>1.1499999999999999</v>
      </c>
      <c r="I155" s="81">
        <v>0</v>
      </c>
      <c r="K155" s="62">
        <f t="shared" si="2"/>
        <v>-1.7595307917888603E-2</v>
      </c>
      <c r="M155">
        <v>131</v>
      </c>
      <c r="N155">
        <v>-4.2520421709271294E-3</v>
      </c>
      <c r="O155">
        <v>1.7323937595763686E-2</v>
      </c>
    </row>
    <row r="156" spans="1:15" x14ac:dyDescent="0.3">
      <c r="A156" s="2">
        <v>44341</v>
      </c>
      <c r="B156" s="73">
        <f>'Log returns'!G157</f>
        <v>2.3880597014925287E-2</v>
      </c>
      <c r="C156" s="73">
        <f>'Log returns'!E157</f>
        <v>5.7034220532317945E-3</v>
      </c>
      <c r="D156" s="73">
        <f>'Log returns'!C157</f>
        <v>-3.2741476194503967E-2</v>
      </c>
      <c r="E156" s="74">
        <f>'Log returns'!I157</f>
        <v>1.6045176738410608E-3</v>
      </c>
      <c r="H156" s="79">
        <v>-0.34</v>
      </c>
      <c r="I156" s="81">
        <v>0</v>
      </c>
      <c r="K156" s="62">
        <f t="shared" si="2"/>
        <v>2.3880597014925287E-2</v>
      </c>
      <c r="M156">
        <v>132</v>
      </c>
      <c r="N156">
        <v>-9.8042024567878173E-3</v>
      </c>
      <c r="O156">
        <v>1.6255815360013602E-2</v>
      </c>
    </row>
    <row r="157" spans="1:15" x14ac:dyDescent="0.3">
      <c r="A157" s="2">
        <v>44340</v>
      </c>
      <c r="B157" s="73">
        <f>'Log returns'!G158</f>
        <v>-2.3323615160349774E-2</v>
      </c>
      <c r="C157" s="73">
        <f>'Log returns'!E158</f>
        <v>1.1972274732199155E-2</v>
      </c>
      <c r="D157" s="73">
        <f>'Log returns'!C158</f>
        <v>1.2048288221386493E-2</v>
      </c>
      <c r="E157" s="74">
        <f>'Log returns'!I158</f>
        <v>1.929001454514045E-3</v>
      </c>
      <c r="H157" s="79">
        <v>-0.69</v>
      </c>
      <c r="I157" s="81">
        <v>0</v>
      </c>
      <c r="K157" s="62">
        <f t="shared" si="2"/>
        <v>-2.3323615160349774E-2</v>
      </c>
      <c r="M157">
        <v>133</v>
      </c>
      <c r="N157">
        <v>1.6054134071184366E-3</v>
      </c>
      <c r="O157">
        <v>2.7240740439035478E-2</v>
      </c>
    </row>
    <row r="158" spans="1:15" x14ac:dyDescent="0.3">
      <c r="A158" s="2">
        <v>44337</v>
      </c>
      <c r="B158" s="73">
        <f>'Log returns'!G159</f>
        <v>2.9850746268657142E-3</v>
      </c>
      <c r="C158" s="73">
        <f>'Log returns'!E159</f>
        <v>-7.47198007471973E-3</v>
      </c>
      <c r="D158" s="73">
        <f>'Log returns'!C159</f>
        <v>-1.1337911517809184E-2</v>
      </c>
      <c r="E158" s="74">
        <f>'Log returns'!I159</f>
        <v>-8.9132214559698407E-3</v>
      </c>
      <c r="H158" s="79">
        <v>-0.24</v>
      </c>
      <c r="I158" s="81">
        <v>0</v>
      </c>
      <c r="K158" s="62">
        <f t="shared" si="2"/>
        <v>2.9850746268657142E-3</v>
      </c>
      <c r="M158">
        <v>134</v>
      </c>
      <c r="N158">
        <v>2.1399424295474381E-3</v>
      </c>
      <c r="O158">
        <v>1.9666911153006946E-2</v>
      </c>
    </row>
    <row r="159" spans="1:15" x14ac:dyDescent="0.3">
      <c r="A159" s="2">
        <v>44336</v>
      </c>
      <c r="B159" s="73">
        <f>'Log returns'!G160</f>
        <v>-2.6785714285714243E-2</v>
      </c>
      <c r="C159" s="73">
        <f>'Log returns'!E160</f>
        <v>8.1555834378919875E-3</v>
      </c>
      <c r="D159" s="73">
        <f>'Log returns'!C160</f>
        <v>-2.0068791020999246E-2</v>
      </c>
      <c r="E159" s="74">
        <f>'Log returns'!I160</f>
        <v>-1.0009936313237683E-2</v>
      </c>
      <c r="H159" s="79">
        <v>1.81</v>
      </c>
      <c r="I159" s="81">
        <v>0</v>
      </c>
      <c r="K159" s="62">
        <f t="shared" si="2"/>
        <v>-2.6785714285714243E-2</v>
      </c>
      <c r="M159">
        <v>135</v>
      </c>
      <c r="N159">
        <v>4.9705726715135448E-3</v>
      </c>
      <c r="O159">
        <v>-1.4116914134928094E-2</v>
      </c>
    </row>
    <row r="160" spans="1:15" x14ac:dyDescent="0.3">
      <c r="A160" s="2">
        <v>44335</v>
      </c>
      <c r="B160" s="73">
        <f>'Log returns'!G161</f>
        <v>9.1743119266054166E-3</v>
      </c>
      <c r="C160" s="73">
        <f>'Log returns'!E161</f>
        <v>1.6179215930305059E-2</v>
      </c>
      <c r="D160" s="73">
        <f>'Log returns'!C161</f>
        <v>6.4365486195722861E-3</v>
      </c>
      <c r="E160" s="74">
        <f>'Log returns'!I161</f>
        <v>-1.0125767000535545E-2</v>
      </c>
      <c r="H160" s="79">
        <v>1.02</v>
      </c>
      <c r="I160" s="81">
        <v>0</v>
      </c>
      <c r="K160" s="62">
        <f t="shared" si="2"/>
        <v>9.1743119266054166E-3</v>
      </c>
      <c r="M160">
        <v>136</v>
      </c>
      <c r="N160">
        <v>2.2381253168696851E-3</v>
      </c>
      <c r="O160">
        <v>3.9157208369765568E-3</v>
      </c>
    </row>
    <row r="161" spans="1:15" x14ac:dyDescent="0.3">
      <c r="A161" s="2">
        <v>44334</v>
      </c>
      <c r="B161" s="73">
        <f>'Log returns'!G162</f>
        <v>9.0909090909090055E-3</v>
      </c>
      <c r="C161" s="73">
        <f>'Log returns'!E162</f>
        <v>3.7966932026944199E-2</v>
      </c>
      <c r="D161" s="73">
        <f>'Log returns'!C162</f>
        <v>3.4882262517956664E-3</v>
      </c>
      <c r="E161" s="74">
        <f>'Log returns'!I162</f>
        <v>2.5662283775793361E-3</v>
      </c>
      <c r="H161" s="79">
        <v>-2.34</v>
      </c>
      <c r="I161" s="81">
        <v>0</v>
      </c>
      <c r="K161" s="62">
        <f t="shared" si="2"/>
        <v>9.0909090909090055E-3</v>
      </c>
      <c r="M161">
        <v>137</v>
      </c>
      <c r="N161">
        <v>2.2839476474442936E-3</v>
      </c>
      <c r="O161">
        <v>-2.3690675476190557E-2</v>
      </c>
    </row>
    <row r="162" spans="1:15" x14ac:dyDescent="0.3">
      <c r="A162" s="2">
        <v>44333</v>
      </c>
      <c r="B162" s="73">
        <f>'Log returns'!G163</f>
        <v>-9.0090090090089239E-3</v>
      </c>
      <c r="C162" s="73">
        <f>'Log returns'!E163</f>
        <v>-2.8908554572271421E-2</v>
      </c>
      <c r="D162" s="73">
        <f>'Log returns'!C163</f>
        <v>-2.0277858620452265E-2</v>
      </c>
      <c r="E162" s="74">
        <f>'Log returns'!I163</f>
        <v>-1.0493349514431958E-2</v>
      </c>
      <c r="H162" s="79">
        <v>-0.63</v>
      </c>
      <c r="I162" s="81">
        <v>0</v>
      </c>
      <c r="K162" s="62">
        <f t="shared" si="2"/>
        <v>-9.0090090090089239E-3</v>
      </c>
      <c r="M162">
        <v>138</v>
      </c>
      <c r="N162">
        <v>6.5305124161829497E-3</v>
      </c>
      <c r="O162">
        <v>1.846948758381696E-2</v>
      </c>
    </row>
    <row r="163" spans="1:15" x14ac:dyDescent="0.3">
      <c r="A163" s="2">
        <v>44330</v>
      </c>
      <c r="B163" s="73">
        <f>'Log returns'!G164</f>
        <v>9.0909090909090055E-3</v>
      </c>
      <c r="C163" s="73">
        <f>'Log returns'!E164</f>
        <v>3.0376670716889429E-3</v>
      </c>
      <c r="D163" s="73">
        <f>'Log returns'!C164</f>
        <v>2.4245916617490905E-2</v>
      </c>
      <c r="E163" s="74">
        <f>'Log returns'!I164</f>
        <v>1.8258174588695209E-2</v>
      </c>
      <c r="H163" s="79">
        <v>-1.36</v>
      </c>
      <c r="I163" s="81">
        <v>0</v>
      </c>
      <c r="K163" s="62">
        <f t="shared" si="2"/>
        <v>9.0909090909090055E-3</v>
      </c>
      <c r="M163">
        <v>139</v>
      </c>
      <c r="N163">
        <v>-1.8219203222967812E-3</v>
      </c>
      <c r="O163">
        <v>2.926094471254086E-2</v>
      </c>
    </row>
    <row r="164" spans="1:15" x14ac:dyDescent="0.3">
      <c r="A164" s="2">
        <v>44328</v>
      </c>
      <c r="B164" s="73">
        <f>'Log returns'!G165</f>
        <v>-6.0060060060058785E-3</v>
      </c>
      <c r="C164" s="73">
        <f>'Log returns'!E165</f>
        <v>-2.0593579648697794E-2</v>
      </c>
      <c r="D164" s="73">
        <f>'Log returns'!C165</f>
        <v>-1.5011671716538045E-2</v>
      </c>
      <c r="E164" s="74">
        <f>'Log returns'!I165</f>
        <v>5.3512692228907767E-3</v>
      </c>
      <c r="H164" s="79">
        <v>0.84</v>
      </c>
      <c r="I164" s="81">
        <v>0</v>
      </c>
      <c r="K164" s="62">
        <f t="shared" si="2"/>
        <v>-6.0060060060058785E-3</v>
      </c>
      <c r="M164">
        <v>140</v>
      </c>
      <c r="N164">
        <v>3.0215717789981371E-3</v>
      </c>
      <c r="O164">
        <v>-5.4212728553202239E-5</v>
      </c>
    </row>
    <row r="165" spans="1:15" x14ac:dyDescent="0.3">
      <c r="A165" s="2">
        <v>44327</v>
      </c>
      <c r="B165" s="73">
        <f>'Log returns'!G166</f>
        <v>0.10271903323262835</v>
      </c>
      <c r="C165" s="73">
        <f>'Log returns'!E166</f>
        <v>-2.7210884353741357E-2</v>
      </c>
      <c r="D165" s="73">
        <f>'Log returns'!C166</f>
        <v>-2.9308109575877837E-2</v>
      </c>
      <c r="E165" s="74">
        <f>'Log returns'!I166</f>
        <v>1.2002856395294042E-2</v>
      </c>
      <c r="H165" s="79">
        <v>0.48</v>
      </c>
      <c r="I165" s="81">
        <v>0</v>
      </c>
      <c r="K165" s="62">
        <f t="shared" si="2"/>
        <v>0.10271903323262835</v>
      </c>
      <c r="M165">
        <v>141</v>
      </c>
      <c r="N165">
        <v>-3.3295659539728539E-3</v>
      </c>
      <c r="O165">
        <v>-2.5875938093406297E-3</v>
      </c>
    </row>
    <row r="166" spans="1:15" x14ac:dyDescent="0.3">
      <c r="A166" s="2">
        <v>44326</v>
      </c>
      <c r="B166" s="73">
        <f>'Log returns'!G167</f>
        <v>3.5616438356164307E-2</v>
      </c>
      <c r="C166" s="73">
        <f>'Log returns'!E167</f>
        <v>-6.3572790845532572E-4</v>
      </c>
      <c r="D166" s="73">
        <f>'Log returns'!C167</f>
        <v>2.7777573246445888E-2</v>
      </c>
      <c r="E166" s="74">
        <f>'Log returns'!I167</f>
        <v>2.6136834604604639E-3</v>
      </c>
      <c r="H166" s="79">
        <v>-0.06</v>
      </c>
      <c r="I166" s="81">
        <v>0</v>
      </c>
      <c r="K166" s="62">
        <f t="shared" si="2"/>
        <v>3.5616438356164307E-2</v>
      </c>
      <c r="M166">
        <v>142</v>
      </c>
      <c r="N166">
        <v>8.0275462693788716E-3</v>
      </c>
      <c r="O166">
        <v>-1.1003736745569391E-2</v>
      </c>
    </row>
    <row r="167" spans="1:15" x14ac:dyDescent="0.3">
      <c r="A167" s="2">
        <v>44323</v>
      </c>
      <c r="B167" s="73">
        <f>'Log returns'!G168</f>
        <v>-7.9365079365078615E-3</v>
      </c>
      <c r="C167" s="73">
        <f>'Log returns'!E168</f>
        <v>-2.0992366412213633E-2</v>
      </c>
      <c r="D167" s="73">
        <f>'Log returns'!C168</f>
        <v>-4.1127134379484297E-3</v>
      </c>
      <c r="E167" s="74">
        <f>'Log returns'!I168</f>
        <v>-6.1546559491866245E-3</v>
      </c>
      <c r="H167" s="79">
        <v>-0.89</v>
      </c>
      <c r="I167" s="81">
        <v>0</v>
      </c>
      <c r="K167" s="62">
        <f t="shared" si="2"/>
        <v>-7.9365079365078615E-3</v>
      </c>
      <c r="M167">
        <v>143</v>
      </c>
      <c r="N167">
        <v>-5.9628486769056042E-3</v>
      </c>
      <c r="O167">
        <v>8.9479233037713189E-3</v>
      </c>
    </row>
    <row r="168" spans="1:15" x14ac:dyDescent="0.3">
      <c r="A168" s="2">
        <v>44322</v>
      </c>
      <c r="B168" s="73">
        <f>'Log returns'!G169</f>
        <v>7.9999999999999238E-3</v>
      </c>
      <c r="C168" s="73">
        <f>'Log returns'!E169</f>
        <v>1.1046133853151324E-2</v>
      </c>
      <c r="D168" s="73">
        <f>'Log returns'!C169</f>
        <v>1.7698989898368746E-2</v>
      </c>
      <c r="E168" s="74">
        <f>'Log returns'!I169</f>
        <v>-5.8180314156563604E-3</v>
      </c>
      <c r="H168" s="79">
        <v>0.17</v>
      </c>
      <c r="I168" s="81">
        <v>0</v>
      </c>
      <c r="K168" s="62">
        <f t="shared" si="2"/>
        <v>7.9999999999999238E-3</v>
      </c>
      <c r="M168">
        <v>144</v>
      </c>
      <c r="N168">
        <v>-6.4493209201774522E-3</v>
      </c>
      <c r="O168">
        <v>-2.4792505083941025E-3</v>
      </c>
    </row>
    <row r="169" spans="1:15" x14ac:dyDescent="0.3">
      <c r="A169" s="2">
        <v>44321</v>
      </c>
      <c r="B169" s="73">
        <f>'Log returns'!G170</f>
        <v>-2.116402116402109E-2</v>
      </c>
      <c r="C169" s="73">
        <f>'Log returns'!E170</f>
        <v>-1.9280205655525897E-3</v>
      </c>
      <c r="D169" s="73">
        <f>'Log returns'!C170</f>
        <v>2.3768182398993733E-2</v>
      </c>
      <c r="E169" s="74">
        <f>'Log returns'!I170</f>
        <v>1.6200214469895488E-2</v>
      </c>
      <c r="H169" s="79">
        <v>-0.83</v>
      </c>
      <c r="I169" s="81">
        <v>0</v>
      </c>
      <c r="K169" s="62">
        <f t="shared" si="2"/>
        <v>-2.116402116402109E-2</v>
      </c>
      <c r="M169">
        <v>145</v>
      </c>
      <c r="N169">
        <v>-7.9799989045303468E-3</v>
      </c>
      <c r="O169">
        <v>-4.0320131074816235E-3</v>
      </c>
    </row>
    <row r="170" spans="1:15" x14ac:dyDescent="0.3">
      <c r="A170" s="2">
        <v>44320</v>
      </c>
      <c r="B170" s="73">
        <f>'Log returns'!G171</f>
        <v>-1.0810810810810773E-2</v>
      </c>
      <c r="C170" s="73">
        <f>'Log returns'!E171</f>
        <v>1.2878300064390767E-3</v>
      </c>
      <c r="D170" s="73">
        <f>'Log returns'!C171</f>
        <v>-1.3023828924266029E-2</v>
      </c>
      <c r="E170" s="74">
        <f>'Log returns'!I171</f>
        <v>-5.6033042649220009E-3</v>
      </c>
      <c r="H170" s="79">
        <v>0.39</v>
      </c>
      <c r="I170" s="81">
        <v>0</v>
      </c>
      <c r="K170" s="62">
        <f t="shared" si="2"/>
        <v>-1.0810810810810773E-2</v>
      </c>
      <c r="M170">
        <v>146</v>
      </c>
      <c r="N170">
        <v>9.9738357474941156E-3</v>
      </c>
      <c r="O170">
        <v>5.2237326415636356E-3</v>
      </c>
    </row>
    <row r="171" spans="1:15" x14ac:dyDescent="0.3">
      <c r="A171" s="2">
        <v>44319</v>
      </c>
      <c r="B171" s="73">
        <f>'Log returns'!G172</f>
        <v>3.8251366120218538E-2</v>
      </c>
      <c r="C171" s="73">
        <f>'Log returns'!E172</f>
        <v>8.360128617363417E-3</v>
      </c>
      <c r="D171" s="73">
        <f>'Log returns'!C172</f>
        <v>2.8686322228704576E-2</v>
      </c>
      <c r="E171" s="74">
        <f>'Log returns'!I172</f>
        <v>9.4654874767249684E-3</v>
      </c>
      <c r="H171" s="79">
        <v>-0.06</v>
      </c>
      <c r="I171" s="81">
        <v>0</v>
      </c>
      <c r="K171" s="62">
        <f t="shared" si="2"/>
        <v>3.8251366120218538E-2</v>
      </c>
      <c r="M171">
        <v>147</v>
      </c>
      <c r="N171">
        <v>-3.8621362059988382E-3</v>
      </c>
      <c r="O171">
        <v>-2.1258877460968431E-3</v>
      </c>
    </row>
    <row r="172" spans="1:15" x14ac:dyDescent="0.3">
      <c r="A172" s="2">
        <v>44316</v>
      </c>
      <c r="B172" s="73">
        <f>'Log returns'!G173</f>
        <v>-2.6315789473684583E-3</v>
      </c>
      <c r="C172" s="73">
        <f>'Log returns'!E173</f>
        <v>1.9770408163265269E-2</v>
      </c>
      <c r="D172" s="73">
        <f>'Log returns'!C173</f>
        <v>7.8081066322261807E-3</v>
      </c>
      <c r="E172" s="74">
        <f>'Log returns'!I173</f>
        <v>3.0056200042217263E-3</v>
      </c>
      <c r="H172" s="79">
        <v>-0.03</v>
      </c>
      <c r="I172" s="81">
        <v>0</v>
      </c>
      <c r="K172" s="62">
        <f t="shared" si="2"/>
        <v>-2.6315789473684583E-3</v>
      </c>
      <c r="M172">
        <v>148</v>
      </c>
      <c r="N172">
        <v>1.0423444979100027E-2</v>
      </c>
      <c r="O172">
        <v>-1.9459589557413406E-2</v>
      </c>
    </row>
    <row r="173" spans="1:15" x14ac:dyDescent="0.3">
      <c r="A173" s="2">
        <v>44315</v>
      </c>
      <c r="B173" s="73">
        <f>'Log returns'!G174</f>
        <v>-1.5831134564643839E-2</v>
      </c>
      <c r="C173" s="73">
        <f>'Log returns'!E174</f>
        <v>6.2539086929327276E-4</v>
      </c>
      <c r="D173" s="73">
        <f>'Log returns'!C174</f>
        <v>-8.8545172153464934E-3</v>
      </c>
      <c r="E173" s="74">
        <f>'Log returns'!I174</f>
        <v>1.4279651131982062E-3</v>
      </c>
      <c r="H173" s="79">
        <v>0.43</v>
      </c>
      <c r="I173" s="81">
        <v>0</v>
      </c>
      <c r="K173" s="62">
        <f t="shared" si="2"/>
        <v>-1.5831134564643839E-2</v>
      </c>
      <c r="M173">
        <v>149</v>
      </c>
      <c r="N173">
        <v>-1.6369266112513897E-3</v>
      </c>
      <c r="O173">
        <v>-1.0521128099994767E-2</v>
      </c>
    </row>
    <row r="174" spans="1:15" x14ac:dyDescent="0.3">
      <c r="A174" s="2">
        <v>44314</v>
      </c>
      <c r="B174" s="73">
        <f>'Log returns'!G175</f>
        <v>2.6809651474531213E-3</v>
      </c>
      <c r="C174" s="73">
        <f>'Log returns'!E175</f>
        <v>-7.4999999999999286E-3</v>
      </c>
      <c r="D174" s="73">
        <f>'Log returns'!C175</f>
        <v>1.1725385484303921E-2</v>
      </c>
      <c r="E174" s="74">
        <f>'Log returns'!I175</f>
        <v>4.3733676507522225E-3</v>
      </c>
      <c r="H174" s="79">
        <v>1.26</v>
      </c>
      <c r="I174" s="81">
        <v>0</v>
      </c>
      <c r="K174" s="62">
        <f t="shared" si="2"/>
        <v>2.6809651474531213E-3</v>
      </c>
      <c r="M174">
        <v>150</v>
      </c>
      <c r="N174">
        <v>5.3793044841753757E-3</v>
      </c>
      <c r="O174">
        <v>3.4620695515824536E-2</v>
      </c>
    </row>
    <row r="175" spans="1:15" x14ac:dyDescent="0.3">
      <c r="A175" s="2">
        <v>44313</v>
      </c>
      <c r="B175" s="73">
        <f>'Log returns'!G176</f>
        <v>-1.8716577540106839E-2</v>
      </c>
      <c r="C175" s="73">
        <f>'Log returns'!E176</f>
        <v>-9.4458438287153643E-3</v>
      </c>
      <c r="D175" s="73">
        <f>'Log returns'!C176</f>
        <v>-1.1589494197272794E-2</v>
      </c>
      <c r="E175" s="74">
        <f>'Log returns'!I176</f>
        <v>-1.6252187369846527E-3</v>
      </c>
      <c r="H175" s="79">
        <v>-0.77</v>
      </c>
      <c r="I175" s="81">
        <v>0</v>
      </c>
      <c r="K175" s="62">
        <f t="shared" si="2"/>
        <v>-1.8716577540106839E-2</v>
      </c>
      <c r="M175">
        <v>151</v>
      </c>
      <c r="N175">
        <v>-4.4526810180660879E-4</v>
      </c>
      <c r="O175">
        <v>3.003106691837466E-2</v>
      </c>
    </row>
    <row r="176" spans="1:15" x14ac:dyDescent="0.3">
      <c r="A176" s="2">
        <v>44312</v>
      </c>
      <c r="B176" s="73">
        <f>'Log returns'!G177</f>
        <v>8.1743869209808476E-3</v>
      </c>
      <c r="C176" s="73">
        <f>'Log returns'!E177</f>
        <v>1.1443102352193152E-2</v>
      </c>
      <c r="D176" s="73">
        <f>'Log returns'!C177</f>
        <v>1.7867182027728586E-2</v>
      </c>
      <c r="E176" s="74">
        <f>'Log returns'!I177</f>
        <v>1.1432589905831074E-3</v>
      </c>
      <c r="H176" s="79">
        <v>1.1100000000000001</v>
      </c>
      <c r="I176" s="81">
        <v>0</v>
      </c>
      <c r="K176" s="62">
        <f t="shared" si="2"/>
        <v>8.1743869209808476E-3</v>
      </c>
      <c r="M176">
        <v>152</v>
      </c>
      <c r="N176">
        <v>-3.9807242512453576E-3</v>
      </c>
      <c r="O176">
        <v>1.1071610328547161E-3</v>
      </c>
    </row>
    <row r="177" spans="1:15" x14ac:dyDescent="0.3">
      <c r="A177" s="2">
        <v>44309</v>
      </c>
      <c r="B177" s="73">
        <f>'Log returns'!G178</f>
        <v>0</v>
      </c>
      <c r="C177" s="73">
        <f>'Log returns'!E178</f>
        <v>-6.2853551225640683E-4</v>
      </c>
      <c r="D177" s="73">
        <f>'Log returns'!C178</f>
        <v>-1.6456559904117587E-3</v>
      </c>
      <c r="E177" s="74">
        <f>'Log returns'!I178</f>
        <v>4.6477119728845382E-3</v>
      </c>
      <c r="H177" s="79">
        <v>-0.94</v>
      </c>
      <c r="I177" s="81">
        <v>0</v>
      </c>
      <c r="K177" s="62">
        <f t="shared" si="2"/>
        <v>0</v>
      </c>
      <c r="M177">
        <v>153</v>
      </c>
      <c r="N177">
        <v>-2.724557326115738E-3</v>
      </c>
      <c r="O177">
        <v>-1.4566508956305051E-2</v>
      </c>
    </row>
    <row r="178" spans="1:15" x14ac:dyDescent="0.3">
      <c r="A178" s="2">
        <v>44308</v>
      </c>
      <c r="B178" s="73">
        <f>'Log returns'!G179</f>
        <v>-2.702702702702741E-3</v>
      </c>
      <c r="C178" s="73">
        <f>'Log returns'!E179</f>
        <v>-6.2893081761006293E-3</v>
      </c>
      <c r="D178" s="73">
        <f>'Log returns'!C179</f>
        <v>-1.4285689744915484E-2</v>
      </c>
      <c r="E178" s="74">
        <f>'Log returns'!I179</f>
        <v>-1.2437490454672131E-2</v>
      </c>
      <c r="H178" s="79">
        <v>-0.73</v>
      </c>
      <c r="I178" s="81">
        <v>0</v>
      </c>
      <c r="K178" s="62">
        <f t="shared" si="2"/>
        <v>-2.702702702702741E-3</v>
      </c>
      <c r="M178">
        <v>154</v>
      </c>
      <c r="N178">
        <v>1.5391499636336955E-3</v>
      </c>
      <c r="O178">
        <v>-1.91344578815223E-2</v>
      </c>
    </row>
    <row r="179" spans="1:15" x14ac:dyDescent="0.3">
      <c r="A179" s="2">
        <v>44307</v>
      </c>
      <c r="B179" s="73">
        <f>'Log returns'!G180</f>
        <v>8.1300813008131235E-3</v>
      </c>
      <c r="C179" s="73">
        <f>'Log returns'!E180</f>
        <v>1.7721518987341846E-2</v>
      </c>
      <c r="D179" s="73">
        <f>'Log returns'!C180</f>
        <v>1.003346084471211E-2</v>
      </c>
      <c r="E179" s="74">
        <f>'Log returns'!I180</f>
        <v>-3.7369873663853082E-3</v>
      </c>
      <c r="H179" s="79">
        <v>0.27</v>
      </c>
      <c r="I179" s="81">
        <v>0</v>
      </c>
      <c r="K179" s="62">
        <f t="shared" si="2"/>
        <v>8.1300813008131235E-3</v>
      </c>
      <c r="M179">
        <v>155</v>
      </c>
      <c r="N179">
        <v>1.2284696926410767E-3</v>
      </c>
      <c r="O179">
        <v>2.2652127322284211E-2</v>
      </c>
    </row>
    <row r="180" spans="1:15" x14ac:dyDescent="0.3">
      <c r="A180" s="2">
        <v>44306</v>
      </c>
      <c r="B180" s="73">
        <f>'Log returns'!G181</f>
        <v>-2.6881720430107906E-3</v>
      </c>
      <c r="C180" s="73">
        <f>'Log returns'!E181</f>
        <v>-1.4925373134328393E-2</v>
      </c>
      <c r="D180" s="73">
        <f>'Log returns'!C181</f>
        <v>-4.9669096517818189E-3</v>
      </c>
      <c r="E180" s="74">
        <f>'Log returns'!I181</f>
        <v>9.5167363852033324E-3</v>
      </c>
      <c r="H180" s="79">
        <v>1.04</v>
      </c>
      <c r="I180" s="81">
        <v>0</v>
      </c>
      <c r="K180" s="62">
        <f t="shared" si="2"/>
        <v>-2.6881720430107906E-3</v>
      </c>
      <c r="M180">
        <v>156</v>
      </c>
      <c r="N180">
        <v>1.4663455648300555E-3</v>
      </c>
      <c r="O180">
        <v>-2.4789960725179829E-2</v>
      </c>
    </row>
    <row r="181" spans="1:15" x14ac:dyDescent="0.3">
      <c r="A181" s="2">
        <v>44305</v>
      </c>
      <c r="B181" s="73">
        <f>'Log returns'!G182</f>
        <v>-1.078167115902961E-2</v>
      </c>
      <c r="C181" s="73">
        <f>'Log returns'!E182</f>
        <v>-2.272727272727269E-2</v>
      </c>
      <c r="D181" s="73">
        <f>'Log returns'!C182</f>
        <v>-2.2186342095088332E-3</v>
      </c>
      <c r="E181" s="74">
        <f>'Log returns'!I182</f>
        <v>-2.1535551044543316E-3</v>
      </c>
      <c r="H181" s="79">
        <v>-0.35</v>
      </c>
      <c r="I181" s="81">
        <v>0</v>
      </c>
      <c r="K181" s="62">
        <f t="shared" si="2"/>
        <v>-1.078167115902961E-2</v>
      </c>
      <c r="M181">
        <v>157</v>
      </c>
      <c r="N181">
        <v>-6.4819815470816226E-3</v>
      </c>
      <c r="O181">
        <v>9.4670561739473372E-3</v>
      </c>
    </row>
    <row r="182" spans="1:15" x14ac:dyDescent="0.3">
      <c r="A182" s="2">
        <v>44302</v>
      </c>
      <c r="B182" s="73">
        <f>'Log returns'!G183</f>
        <v>-8.1743869209810419E-3</v>
      </c>
      <c r="C182" s="73">
        <f>'Log returns'!E183</f>
        <v>-1.2919896640826873E-2</v>
      </c>
      <c r="D182" s="73">
        <f>'Log returns'!C183</f>
        <v>-3.6131183153870136E-2</v>
      </c>
      <c r="E182" s="74">
        <f>'Log returns'!I183</f>
        <v>-5.3238220690475391E-3</v>
      </c>
      <c r="H182" s="79">
        <v>0.41</v>
      </c>
      <c r="I182" s="81">
        <v>0</v>
      </c>
      <c r="K182" s="62">
        <f t="shared" si="2"/>
        <v>-8.1743869209810419E-3</v>
      </c>
      <c r="M182">
        <v>158</v>
      </c>
      <c r="N182">
        <v>-7.2859724358530931E-3</v>
      </c>
      <c r="O182">
        <v>-1.9499741849861148E-2</v>
      </c>
    </row>
    <row r="183" spans="1:15" x14ac:dyDescent="0.3">
      <c r="A183" s="2">
        <v>44301</v>
      </c>
      <c r="B183" s="73">
        <f>'Log returns'!G184</f>
        <v>-2.7472527472527472E-2</v>
      </c>
      <c r="C183" s="73">
        <f>'Log returns'!E184</f>
        <v>-2.6178010471204559E-3</v>
      </c>
      <c r="D183" s="73">
        <f>'Log returns'!C184</f>
        <v>0</v>
      </c>
      <c r="E183" s="74">
        <f>'Log returns'!I184</f>
        <v>8.9813900064960404E-3</v>
      </c>
      <c r="H183" s="79">
        <v>-0.05</v>
      </c>
      <c r="I183" s="81">
        <v>0</v>
      </c>
      <c r="K183" s="62">
        <f t="shared" si="2"/>
        <v>-2.7472527472527472E-2</v>
      </c>
      <c r="M183">
        <v>159</v>
      </c>
      <c r="N183">
        <v>-7.3708867748998146E-3</v>
      </c>
      <c r="O183">
        <v>1.6545198701505233E-2</v>
      </c>
    </row>
    <row r="184" spans="1:15" x14ac:dyDescent="0.3">
      <c r="A184" s="2">
        <v>44300</v>
      </c>
      <c r="B184" s="73">
        <f>'Log returns'!G185</f>
        <v>2.8248587570621872E-3</v>
      </c>
      <c r="C184" s="73">
        <f>'Log returns'!E185</f>
        <v>-1.9685039370079486E-3</v>
      </c>
      <c r="D184" s="73">
        <f>'Log returns'!C185</f>
        <v>6.9204871807569818E-3</v>
      </c>
      <c r="E184" s="74">
        <f>'Log returns'!I185</f>
        <v>5.9897614923518768E-3</v>
      </c>
      <c r="H184" s="79">
        <v>0.65</v>
      </c>
      <c r="I184" s="81">
        <v>0</v>
      </c>
      <c r="K184" s="62">
        <f t="shared" si="2"/>
        <v>2.8248587570621872E-3</v>
      </c>
      <c r="M184">
        <v>160</v>
      </c>
      <c r="N184">
        <v>1.9334903626133972E-3</v>
      </c>
      <c r="O184">
        <v>7.1574187282956083E-3</v>
      </c>
    </row>
    <row r="185" spans="1:15" x14ac:dyDescent="0.3">
      <c r="A185" s="2">
        <v>44299</v>
      </c>
      <c r="B185" s="73">
        <f>'Log returns'!G186</f>
        <v>-1.4084507042253521E-2</v>
      </c>
      <c r="C185" s="73">
        <f>'Log returns'!E186</f>
        <v>3.7475345167652975E-2</v>
      </c>
      <c r="D185" s="73">
        <f>'Log returns'!C186</f>
        <v>-1.7182904897284558E-3</v>
      </c>
      <c r="E185" s="74">
        <f>'Log returns'!I186</f>
        <v>7.8966258079265755E-3</v>
      </c>
      <c r="H185" s="79">
        <v>0.62</v>
      </c>
      <c r="I185" s="81">
        <v>0</v>
      </c>
      <c r="K185" s="62">
        <f t="shared" si="2"/>
        <v>-1.4084507042253521E-2</v>
      </c>
      <c r="M185">
        <v>161</v>
      </c>
      <c r="N185">
        <v>-7.640357905053614E-3</v>
      </c>
      <c r="O185">
        <v>-1.3686511039553099E-3</v>
      </c>
    </row>
    <row r="186" spans="1:15" x14ac:dyDescent="0.3">
      <c r="A186" s="2">
        <v>44298</v>
      </c>
      <c r="B186" s="73">
        <f>'Log returns'!G187</f>
        <v>-1.4285714285714285E-2</v>
      </c>
      <c r="C186" s="73">
        <f>'Log returns'!E187</f>
        <v>1.9011406844105382E-3</v>
      </c>
      <c r="D186" s="73">
        <f>'Log returns'!C187</f>
        <v>1.7212480939587684E-3</v>
      </c>
      <c r="E186" s="74">
        <f>'Log returns'!I187</f>
        <v>1.0767766599219205E-2</v>
      </c>
      <c r="H186" s="79">
        <v>-0.12</v>
      </c>
      <c r="I186" s="81">
        <v>0</v>
      </c>
      <c r="K186" s="62">
        <f t="shared" si="2"/>
        <v>-1.4285714285714285E-2</v>
      </c>
      <c r="M186">
        <v>162</v>
      </c>
      <c r="N186">
        <v>1.3437101987114263E-2</v>
      </c>
      <c r="O186">
        <v>-4.346192896205258E-3</v>
      </c>
    </row>
    <row r="187" spans="1:15" x14ac:dyDescent="0.3">
      <c r="A187" s="2">
        <v>44295</v>
      </c>
      <c r="B187" s="73">
        <f>'Log returns'!G188</f>
        <v>-1.4492753623188406E-2</v>
      </c>
      <c r="C187" s="73">
        <f>'Log returns'!E188</f>
        <v>1.8975332068311916E-3</v>
      </c>
      <c r="D187" s="73">
        <f>'Log returns'!C188</f>
        <v>5.7280328909006697E-4</v>
      </c>
      <c r="E187" s="74">
        <f>'Log returns'!I188</f>
        <v>9.2918007341394257E-3</v>
      </c>
      <c r="H187" s="79">
        <v>0.01</v>
      </c>
      <c r="I187" s="81">
        <v>0</v>
      </c>
      <c r="K187" s="62">
        <f t="shared" si="2"/>
        <v>-1.4492753623188406E-2</v>
      </c>
      <c r="M187">
        <v>163</v>
      </c>
      <c r="N187">
        <v>3.9751764486987088E-3</v>
      </c>
      <c r="O187">
        <v>-9.9811824547045881E-3</v>
      </c>
    </row>
    <row r="188" spans="1:15" x14ac:dyDescent="0.3">
      <c r="A188" s="2">
        <v>44294</v>
      </c>
      <c r="B188" s="73">
        <f>'Log returns'!G189</f>
        <v>-2.9411764705882769E-3</v>
      </c>
      <c r="C188" s="73">
        <f>'Log returns'!E189</f>
        <v>-3.3459595959596029E-2</v>
      </c>
      <c r="D188" s="73">
        <f>'Log returns'!C189</f>
        <v>-3.4345539668772544E-3</v>
      </c>
      <c r="E188" s="74">
        <f>'Log returns'!I189</f>
        <v>2.3805763233697248E-3</v>
      </c>
      <c r="H188" s="79">
        <v>1.27</v>
      </c>
      <c r="I188" s="81">
        <v>0</v>
      </c>
      <c r="K188" s="62">
        <f t="shared" si="2"/>
        <v>-2.9411764705882769E-3</v>
      </c>
      <c r="M188">
        <v>164</v>
      </c>
      <c r="N188">
        <v>8.8513896658734964E-3</v>
      </c>
      <c r="O188">
        <v>9.3867643566754852E-2</v>
      </c>
    </row>
    <row r="189" spans="1:15" x14ac:dyDescent="0.3">
      <c r="A189" s="2">
        <v>44293</v>
      </c>
      <c r="B189" s="73">
        <f>'Log returns'!G190</f>
        <v>2.9498525073746733E-3</v>
      </c>
      <c r="C189" s="73">
        <f>'Log returns'!E190</f>
        <v>-7.1848465055518902E-3</v>
      </c>
      <c r="D189" s="73">
        <f>'Log returns'!C190</f>
        <v>1.378520396687517E-2</v>
      </c>
      <c r="E189" s="74">
        <f>'Log returns'!I190</f>
        <v>8.5004645077787315E-3</v>
      </c>
      <c r="H189" s="79">
        <v>1.27</v>
      </c>
      <c r="I189" s="81">
        <v>0</v>
      </c>
      <c r="K189" s="62">
        <f t="shared" si="2"/>
        <v>2.9498525073746733E-3</v>
      </c>
      <c r="M189">
        <v>165</v>
      </c>
      <c r="N189">
        <v>1.96827921771961E-3</v>
      </c>
      <c r="O189">
        <v>3.3648159138444697E-2</v>
      </c>
    </row>
    <row r="190" spans="1:15" x14ac:dyDescent="0.3">
      <c r="A190" s="2">
        <v>44292</v>
      </c>
      <c r="B190" s="73">
        <f>'Log returns'!G191</f>
        <v>8.8235294117646225E-3</v>
      </c>
      <c r="C190" s="73">
        <f>'Log returns'!E191</f>
        <v>-3.2894736842105261E-3</v>
      </c>
      <c r="D190" s="73">
        <f>'Log returns'!C191</f>
        <v>-1.9263389433647929E-2</v>
      </c>
      <c r="E190" s="74">
        <f>'Log returns'!I191</f>
        <v>-6.1962740985917336E-3</v>
      </c>
      <c r="H190" s="79">
        <v>0.63</v>
      </c>
      <c r="I190" s="81">
        <v>0</v>
      </c>
      <c r="K190" s="62">
        <f t="shared" si="2"/>
        <v>8.8235294117646225E-3</v>
      </c>
      <c r="M190">
        <v>166</v>
      </c>
      <c r="N190">
        <v>-4.4597042716026164E-3</v>
      </c>
      <c r="O190">
        <v>-3.4768036649052451E-3</v>
      </c>
    </row>
    <row r="191" spans="1:15" x14ac:dyDescent="0.3">
      <c r="A191" s="2">
        <v>44287</v>
      </c>
      <c r="B191" s="73">
        <f>'Log returns'!G192</f>
        <v>2.6239067055393753E-2</v>
      </c>
      <c r="C191" s="73">
        <f>'Log returns'!E192</f>
        <v>1.7821782178217747E-2</v>
      </c>
      <c r="D191" s="73">
        <f>'Log returns'!C192</f>
        <v>9.8209533740647049E-3</v>
      </c>
      <c r="E191" s="74">
        <f>'Log returns'!I192</f>
        <v>5.9220893815946935E-3</v>
      </c>
      <c r="H191" s="79">
        <v>-0.02</v>
      </c>
      <c r="I191" s="81">
        <v>0</v>
      </c>
      <c r="K191" s="62">
        <f t="shared" si="2"/>
        <v>2.6239067055393753E-2</v>
      </c>
      <c r="M191">
        <v>167</v>
      </c>
      <c r="N191">
        <v>-4.2129281327532618E-3</v>
      </c>
      <c r="O191">
        <v>1.2212928132753185E-2</v>
      </c>
    </row>
    <row r="192" spans="1:15" x14ac:dyDescent="0.3">
      <c r="A192" s="2">
        <v>44286</v>
      </c>
      <c r="B192" s="73">
        <f>'Log returns'!G193</f>
        <v>1.7045454545454381E-2</v>
      </c>
      <c r="C192" s="73">
        <f>'Log returns'!E193</f>
        <v>5.1880674448767837E-2</v>
      </c>
      <c r="D192" s="73">
        <f>'Log returns'!C193</f>
        <v>1.7162348778264881E-2</v>
      </c>
      <c r="E192" s="74">
        <f>'Log returns'!I193</f>
        <v>-1.4969720507461975E-3</v>
      </c>
      <c r="H192" s="79">
        <v>-0.49</v>
      </c>
      <c r="I192" s="81">
        <v>0</v>
      </c>
      <c r="K192" s="62">
        <f t="shared" si="2"/>
        <v>1.7045454545454381E-2</v>
      </c>
      <c r="M192">
        <v>168</v>
      </c>
      <c r="N192">
        <v>1.1928431639479917E-2</v>
      </c>
      <c r="O192">
        <v>-3.309245280350101E-2</v>
      </c>
    </row>
    <row r="193" spans="1:15" x14ac:dyDescent="0.3">
      <c r="A193" s="2">
        <v>44285</v>
      </c>
      <c r="B193" s="73">
        <f>'Log returns'!G194</f>
        <v>5.5865921787710297E-3</v>
      </c>
      <c r="C193" s="73">
        <f>'Log returns'!E194</f>
        <v>2.6510480887792922E-2</v>
      </c>
      <c r="D193" s="73">
        <f>'Log returns'!C194</f>
        <v>4.0495005384475292E-2</v>
      </c>
      <c r="E193" s="74">
        <f>'Log returns'!I194</f>
        <v>-3.5435392426400058E-3</v>
      </c>
      <c r="H193" s="79">
        <v>1.55</v>
      </c>
      <c r="I193" s="81">
        <v>0</v>
      </c>
      <c r="K193" s="62">
        <f t="shared" si="2"/>
        <v>5.5865921787710297E-3</v>
      </c>
      <c r="M193">
        <v>169</v>
      </c>
      <c r="N193">
        <v>-4.0555137678267546E-3</v>
      </c>
      <c r="O193">
        <v>-6.7552970429840186E-3</v>
      </c>
    </row>
    <row r="194" spans="1:15" x14ac:dyDescent="0.3">
      <c r="A194" s="2">
        <v>44284</v>
      </c>
      <c r="B194" s="73">
        <f>'Log returns'!G195</f>
        <v>2.2222222222222143E-2</v>
      </c>
      <c r="C194" s="73">
        <f>'Log returns'!E195</f>
        <v>-9.0090090090090089E-3</v>
      </c>
      <c r="D194" s="73">
        <f>'Log returns'!C195</f>
        <v>-2.0540526381091627E-2</v>
      </c>
      <c r="E194" s="74">
        <f>'Log returns'!I195</f>
        <v>-3.8790613787084254E-3</v>
      </c>
      <c r="H194" s="79">
        <v>0.67</v>
      </c>
      <c r="I194" s="81">
        <v>0</v>
      </c>
      <c r="K194" s="62">
        <f t="shared" si="2"/>
        <v>2.2222222222222143E-2</v>
      </c>
      <c r="M194">
        <v>170</v>
      </c>
      <c r="N194">
        <v>6.9912694363877788E-3</v>
      </c>
      <c r="O194">
        <v>3.1260096683830757E-2</v>
      </c>
    </row>
    <row r="195" spans="1:15" x14ac:dyDescent="0.3">
      <c r="A195" s="2">
        <v>44281</v>
      </c>
      <c r="B195" s="73">
        <f>'Log returns'!G196</f>
        <v>-8.1521739130434017E-3</v>
      </c>
      <c r="C195" s="73">
        <f>'Log returns'!E196</f>
        <v>1.0909090909090978E-2</v>
      </c>
      <c r="D195" s="73">
        <f>'Log returns'!C196</f>
        <v>-2.1523284743499765E-2</v>
      </c>
      <c r="E195" s="74">
        <f>'Log returns'!I196</f>
        <v>-7.3257696772916049E-3</v>
      </c>
      <c r="H195" s="79">
        <v>-1.01</v>
      </c>
      <c r="I195" s="81">
        <v>0</v>
      </c>
      <c r="K195" s="62">
        <f t="shared" ref="K195:K258" si="3">B195-I195</f>
        <v>-8.1521739130434017E-3</v>
      </c>
      <c r="M195">
        <v>171</v>
      </c>
      <c r="N195">
        <v>2.2556040479363285E-3</v>
      </c>
      <c r="O195">
        <v>-4.8871829953047868E-3</v>
      </c>
    </row>
    <row r="196" spans="1:15" x14ac:dyDescent="0.3">
      <c r="A196" s="2">
        <v>44280</v>
      </c>
      <c r="B196" s="73">
        <f>'Log returns'!G197</f>
        <v>2.7397260273972993E-3</v>
      </c>
      <c r="C196" s="73">
        <f>'Log returns'!E197</f>
        <v>1.199040767386023E-3</v>
      </c>
      <c r="D196" s="73">
        <f>'Log returns'!C197</f>
        <v>-5.6399225399679802E-4</v>
      </c>
      <c r="E196" s="74">
        <f>'Log returns'!I197</f>
        <v>-3.8862483779747293E-3</v>
      </c>
      <c r="H196" s="79">
        <v>-1.17</v>
      </c>
      <c r="I196" s="81">
        <v>0</v>
      </c>
      <c r="K196" s="62">
        <f t="shared" si="3"/>
        <v>2.7397260273972993E-3</v>
      </c>
      <c r="M196">
        <v>172</v>
      </c>
      <c r="N196">
        <v>1.0990407447195104E-3</v>
      </c>
      <c r="O196">
        <v>-1.693017530936335E-2</v>
      </c>
    </row>
    <row r="197" spans="1:15" x14ac:dyDescent="0.3">
      <c r="A197" s="2">
        <v>44279</v>
      </c>
      <c r="B197" s="73">
        <f>'Log returns'!G198</f>
        <v>-2.7322404371585085E-3</v>
      </c>
      <c r="C197" s="73">
        <f>'Log returns'!E198</f>
        <v>2.3952095808383576E-3</v>
      </c>
      <c r="D197" s="73">
        <f>'Log returns'!C198</f>
        <v>-1.1851050252748973E-2</v>
      </c>
      <c r="E197" s="74">
        <f>'Log returns'!I198</f>
        <v>4.1213327909427923E-3</v>
      </c>
      <c r="H197" s="79">
        <v>0.55000000000000004</v>
      </c>
      <c r="I197" s="81">
        <v>0</v>
      </c>
      <c r="K197" s="62">
        <f t="shared" si="3"/>
        <v>-2.7322404371585085E-3</v>
      </c>
      <c r="M197">
        <v>173</v>
      </c>
      <c r="N197">
        <v>3.2582864121459528E-3</v>
      </c>
      <c r="O197">
        <v>-5.7732126469283145E-4</v>
      </c>
    </row>
    <row r="198" spans="1:15" x14ac:dyDescent="0.3">
      <c r="A198" s="2">
        <v>44278</v>
      </c>
      <c r="B198" s="73">
        <f>'Log returns'!G199</f>
        <v>0</v>
      </c>
      <c r="C198" s="73">
        <f>'Log returns'!E199</f>
        <v>8.9605734767025085E-3</v>
      </c>
      <c r="D198" s="73">
        <f>'Log returns'!C199</f>
        <v>-6.2819219136141888E-3</v>
      </c>
      <c r="E198" s="74">
        <f>'Log returns'!I199</f>
        <v>4.9215706801198737E-3</v>
      </c>
      <c r="H198" s="79">
        <v>0.25</v>
      </c>
      <c r="I198" s="81">
        <v>0</v>
      </c>
      <c r="K198" s="62">
        <f t="shared" si="3"/>
        <v>0</v>
      </c>
      <c r="M198">
        <v>174</v>
      </c>
      <c r="N198">
        <v>-1.1392183442532544E-3</v>
      </c>
      <c r="O198">
        <v>-1.7577359195853584E-2</v>
      </c>
    </row>
    <row r="199" spans="1:15" x14ac:dyDescent="0.3">
      <c r="A199" s="2">
        <v>44277</v>
      </c>
      <c r="B199" s="73">
        <f>'Log returns'!G200</f>
        <v>-1.3698630136986301E-2</v>
      </c>
      <c r="C199" s="73">
        <f>'Log returns'!E200</f>
        <v>-4.7365304914151057E-3</v>
      </c>
      <c r="D199" s="73">
        <f>'Log returns'!C200</f>
        <v>0</v>
      </c>
      <c r="E199" s="74">
        <f>'Log returns'!I200</f>
        <v>-3.9174590152048806E-3</v>
      </c>
      <c r="H199" s="79">
        <v>-1.88</v>
      </c>
      <c r="I199" s="81">
        <v>0</v>
      </c>
      <c r="K199" s="62">
        <f t="shared" si="3"/>
        <v>-1.3698630136986301E-2</v>
      </c>
      <c r="M199">
        <v>175</v>
      </c>
      <c r="N199">
        <v>8.903254829146001E-4</v>
      </c>
      <c r="O199">
        <v>7.2840614380662479E-3</v>
      </c>
    </row>
    <row r="200" spans="1:15" x14ac:dyDescent="0.3">
      <c r="A200" s="2">
        <v>44274</v>
      </c>
      <c r="B200" s="73">
        <f>'Log returns'!G201</f>
        <v>1.3888888888888888E-2</v>
      </c>
      <c r="C200" s="73">
        <f>'Log returns'!E201</f>
        <v>2.3200475907198131E-2</v>
      </c>
      <c r="D200" s="73">
        <f>'Log returns'!C201</f>
        <v>1.1493920699568616E-2</v>
      </c>
      <c r="E200" s="74">
        <f>'Log returns'!I201</f>
        <v>-5.8526004605752302E-3</v>
      </c>
      <c r="H200" s="79">
        <v>0.33</v>
      </c>
      <c r="I200" s="81">
        <v>0</v>
      </c>
      <c r="K200" s="62">
        <f t="shared" si="3"/>
        <v>1.3888888888888888E-2</v>
      </c>
      <c r="M200">
        <v>176</v>
      </c>
      <c r="N200">
        <v>3.4594055398014822E-3</v>
      </c>
      <c r="O200">
        <v>-3.4594055398014822E-3</v>
      </c>
    </row>
    <row r="201" spans="1:15" x14ac:dyDescent="0.3">
      <c r="A201" s="2">
        <v>44273</v>
      </c>
      <c r="B201" s="73">
        <f>'Log returns'!G202</f>
        <v>0</v>
      </c>
      <c r="C201" s="73">
        <f>'Log returns'!E202</f>
        <v>-5.2325581395349166E-3</v>
      </c>
      <c r="D201" s="73">
        <f>'Log returns'!C202</f>
        <v>-1.1360202961854043E-3</v>
      </c>
      <c r="E201" s="74">
        <f>'Log returns'!I202</f>
        <v>-7.6940071140985328E-4</v>
      </c>
      <c r="H201" s="79">
        <v>-0.43</v>
      </c>
      <c r="I201" s="81">
        <v>0</v>
      </c>
      <c r="K201" s="62">
        <f t="shared" si="3"/>
        <v>0</v>
      </c>
      <c r="M201">
        <v>177</v>
      </c>
      <c r="N201">
        <v>-9.0655885309381332E-3</v>
      </c>
      <c r="O201">
        <v>6.3628858282353921E-3</v>
      </c>
    </row>
    <row r="202" spans="1:15" x14ac:dyDescent="0.3">
      <c r="A202" s="2">
        <v>44272</v>
      </c>
      <c r="B202" s="73">
        <f>'Log returns'!G203</f>
        <v>2.7397260273972993E-3</v>
      </c>
      <c r="C202" s="73">
        <f>'Log returns'!E203</f>
        <v>1.2273524254821708E-2</v>
      </c>
      <c r="D202" s="73">
        <f>'Log returns'!C203</f>
        <v>1.0807727380578985E-2</v>
      </c>
      <c r="E202" s="74">
        <f>'Log returns'!I203</f>
        <v>6.3468959046513729E-3</v>
      </c>
      <c r="H202" s="79">
        <v>0.7</v>
      </c>
      <c r="I202" s="81">
        <v>0</v>
      </c>
      <c r="K202" s="62">
        <f t="shared" si="3"/>
        <v>2.7397260273972993E-3</v>
      </c>
      <c r="M202">
        <v>178</v>
      </c>
      <c r="N202">
        <v>-2.687335182445127E-3</v>
      </c>
      <c r="O202">
        <v>1.0817416483258251E-2</v>
      </c>
    </row>
    <row r="203" spans="1:15" x14ac:dyDescent="0.3">
      <c r="A203" s="2">
        <v>44271</v>
      </c>
      <c r="B203" s="73">
        <f>'Log returns'!G204</f>
        <v>5.4644808743168228E-3</v>
      </c>
      <c r="C203" s="73">
        <f>'Log returns'!E204</f>
        <v>-1.6166281755196209E-2</v>
      </c>
      <c r="D203" s="73">
        <f>'Log returns'!C204</f>
        <v>1.4631286203824555E-2</v>
      </c>
      <c r="E203" s="74">
        <f>'Log returns'!I204</f>
        <v>5.1546900414718979E-3</v>
      </c>
      <c r="H203" s="79">
        <v>0.1</v>
      </c>
      <c r="I203" s="81">
        <v>0</v>
      </c>
      <c r="K203" s="62">
        <f t="shared" si="3"/>
        <v>5.4644808743168228E-3</v>
      </c>
      <c r="M203">
        <v>179</v>
      </c>
      <c r="N203">
        <v>7.0288395077723635E-3</v>
      </c>
      <c r="O203">
        <v>-9.7170115507831546E-3</v>
      </c>
    </row>
    <row r="204" spans="1:15" x14ac:dyDescent="0.3">
      <c r="A204" s="2">
        <v>44270</v>
      </c>
      <c r="B204" s="73">
        <f>'Log returns'!G205</f>
        <v>-1.0869565217391266E-2</v>
      </c>
      <c r="C204" s="73">
        <f>'Log returns'!E205</f>
        <v>9.9765258215961765E-3</v>
      </c>
      <c r="D204" s="73">
        <f>'Log returns'!C205</f>
        <v>6.1007744367744515E-3</v>
      </c>
      <c r="E204" s="74">
        <f>'Log returns'!I205</f>
        <v>-2.4573787971080472E-3</v>
      </c>
      <c r="H204" s="79">
        <v>1.44</v>
      </c>
      <c r="I204" s="81">
        <v>0</v>
      </c>
      <c r="K204" s="62">
        <f t="shared" si="3"/>
        <v>-1.0869565217391266E-2</v>
      </c>
      <c r="M204">
        <v>180</v>
      </c>
      <c r="N204">
        <v>-1.526536545367491E-3</v>
      </c>
      <c r="O204">
        <v>-9.2551346136621193E-3</v>
      </c>
    </row>
    <row r="205" spans="1:15" x14ac:dyDescent="0.3">
      <c r="A205" s="2">
        <v>44267</v>
      </c>
      <c r="B205" s="73">
        <f>'Log returns'!G206</f>
        <v>-8.2417582417581639E-3</v>
      </c>
      <c r="C205" s="73">
        <f>'Log returns'!E206</f>
        <v>-1.5107495642068532E-2</v>
      </c>
      <c r="D205" s="73">
        <f>'Log returns'!C206</f>
        <v>-8.820149080305522E-3</v>
      </c>
      <c r="E205" s="74">
        <f>'Log returns'!I206</f>
        <v>-5.7630413545735198E-3</v>
      </c>
      <c r="H205" s="79">
        <v>0.68</v>
      </c>
      <c r="I205" s="81">
        <v>0</v>
      </c>
      <c r="K205" s="62">
        <f t="shared" si="3"/>
        <v>-8.2417582417581639E-3</v>
      </c>
      <c r="M205">
        <v>181</v>
      </c>
      <c r="N205">
        <v>-3.8506281154004796E-3</v>
      </c>
      <c r="O205">
        <v>-4.3237588055805628E-3</v>
      </c>
    </row>
    <row r="206" spans="1:15" x14ac:dyDescent="0.3">
      <c r="A206" s="2">
        <v>44266</v>
      </c>
      <c r="B206" s="73">
        <f>'Log returns'!G207</f>
        <v>8.310249307479145E-3</v>
      </c>
      <c r="C206" s="73">
        <f>'Log returns'!E207</f>
        <v>-7.669616519174108E-3</v>
      </c>
      <c r="D206" s="73">
        <f>'Log returns'!C207</f>
        <v>-7.7864517385884489E-3</v>
      </c>
      <c r="E206" s="74">
        <f>'Log returns'!I207</f>
        <v>-8.0691903436158861E-3</v>
      </c>
      <c r="H206" s="79">
        <v>1.79</v>
      </c>
      <c r="I206" s="81">
        <v>0</v>
      </c>
      <c r="K206" s="62">
        <f t="shared" si="3"/>
        <v>8.310249307479145E-3</v>
      </c>
      <c r="M206">
        <v>182</v>
      </c>
      <c r="N206">
        <v>6.6363823362795673E-3</v>
      </c>
      <c r="O206">
        <v>-3.4108909808807042E-2</v>
      </c>
    </row>
    <row r="207" spans="1:15" x14ac:dyDescent="0.3">
      <c r="A207" s="2">
        <v>44265</v>
      </c>
      <c r="B207" s="73">
        <f>'Log returns'!G208</f>
        <v>8.2417582417583599E-3</v>
      </c>
      <c r="C207" s="73">
        <f>'Log returns'!E208</f>
        <v>-1.2485136741973808E-2</v>
      </c>
      <c r="D207" s="73">
        <f>'Log returns'!C208</f>
        <v>4.4844097172627249E-3</v>
      </c>
      <c r="E207" s="74">
        <f>'Log returns'!I208</f>
        <v>1.7956038463864038E-4</v>
      </c>
      <c r="H207" s="79">
        <v>-0.67</v>
      </c>
      <c r="I207" s="81">
        <v>0</v>
      </c>
      <c r="K207" s="62">
        <f t="shared" si="3"/>
        <v>8.2417582417583599E-3</v>
      </c>
      <c r="M207">
        <v>183</v>
      </c>
      <c r="N207">
        <v>4.4432488594952496E-3</v>
      </c>
      <c r="O207">
        <v>-1.6183901024330624E-3</v>
      </c>
    </row>
    <row r="208" spans="1:15" x14ac:dyDescent="0.3">
      <c r="A208" s="2">
        <v>44264</v>
      </c>
      <c r="B208" s="73">
        <f>'Log returns'!G209</f>
        <v>-5.449591280654028E-3</v>
      </c>
      <c r="C208" s="73">
        <f>'Log returns'!E209</f>
        <v>-8.4286574352799865E-3</v>
      </c>
      <c r="D208" s="73">
        <f>'Log returns'!C209</f>
        <v>-1.7857412869817617E-2</v>
      </c>
      <c r="E208" s="74">
        <f>'Log returns'!I209</f>
        <v>1.1816529212986858E-3</v>
      </c>
      <c r="H208" s="79">
        <v>1.85</v>
      </c>
      <c r="I208" s="81">
        <v>0</v>
      </c>
      <c r="K208" s="62">
        <f t="shared" si="3"/>
        <v>-5.449591280654028E-3</v>
      </c>
      <c r="M208">
        <v>184</v>
      </c>
      <c r="N208">
        <v>5.841152358007886E-3</v>
      </c>
      <c r="O208">
        <v>-1.9925659400261406E-2</v>
      </c>
    </row>
    <row r="209" spans="1:15" x14ac:dyDescent="0.3">
      <c r="A209" s="2">
        <v>44263</v>
      </c>
      <c r="B209" s="73">
        <f>'Log returns'!G210</f>
        <v>1.3698630136986301E-2</v>
      </c>
      <c r="C209" s="73">
        <f>'Log returns'!E210</f>
        <v>-1.5179113539769279E-2</v>
      </c>
      <c r="D209" s="73">
        <f>'Log returns'!C210</f>
        <v>-1.6477031413463E-2</v>
      </c>
      <c r="E209" s="74">
        <f>'Log returns'!I210</f>
        <v>-5.6675762965875624E-3</v>
      </c>
      <c r="H209" s="79">
        <v>-1.7</v>
      </c>
      <c r="I209" s="81">
        <v>0</v>
      </c>
      <c r="K209" s="62">
        <f t="shared" si="3"/>
        <v>1.3698630136986301E-2</v>
      </c>
      <c r="M209">
        <v>185</v>
      </c>
      <c r="N209">
        <v>7.9459574687274076E-3</v>
      </c>
      <c r="O209">
        <v>-2.2231671754441691E-2</v>
      </c>
    </row>
    <row r="210" spans="1:15" x14ac:dyDescent="0.3">
      <c r="A210" s="2">
        <v>44260</v>
      </c>
      <c r="B210" s="73">
        <f>'Log returns'!G211</f>
        <v>0</v>
      </c>
      <c r="C210" s="73">
        <f>'Log returns'!E211</f>
        <v>-1.1713933415536235E-2</v>
      </c>
      <c r="D210" s="73">
        <f>'Log returns'!C211</f>
        <v>0</v>
      </c>
      <c r="E210" s="74">
        <f>'Log returns'!I211</f>
        <v>1.2760299196492178E-2</v>
      </c>
      <c r="H210" s="79">
        <v>-1.57</v>
      </c>
      <c r="I210" s="81">
        <v>0</v>
      </c>
      <c r="K210" s="62">
        <f t="shared" si="3"/>
        <v>0</v>
      </c>
      <c r="M210">
        <v>186</v>
      </c>
      <c r="N210">
        <v>6.8639413915329364E-3</v>
      </c>
      <c r="O210">
        <v>-2.1356695014721344E-2</v>
      </c>
    </row>
    <row r="211" spans="1:15" x14ac:dyDescent="0.3">
      <c r="A211" s="2">
        <v>44259</v>
      </c>
      <c r="B211" s="73">
        <f>'Log returns'!G212</f>
        <v>1.3513513513513514E-2</v>
      </c>
      <c r="C211" s="73">
        <f>'Log returns'!E212</f>
        <v>-2.8072364316905799E-2</v>
      </c>
      <c r="D211" s="73">
        <f>'Log returns'!C212</f>
        <v>-2.4841146466750542E-2</v>
      </c>
      <c r="E211" s="74">
        <f>'Log returns'!I212</f>
        <v>-6.2537174166352816E-3</v>
      </c>
      <c r="H211" s="79">
        <v>-1.05</v>
      </c>
      <c r="I211" s="81">
        <v>0</v>
      </c>
      <c r="K211" s="62">
        <f t="shared" si="3"/>
        <v>1.3513513513513514E-2</v>
      </c>
      <c r="M211">
        <v>187</v>
      </c>
      <c r="N211">
        <v>1.7973906653428774E-3</v>
      </c>
      <c r="O211">
        <v>-4.7385671359311543E-3</v>
      </c>
    </row>
    <row r="212" spans="1:15" x14ac:dyDescent="0.3">
      <c r="A212" s="2">
        <v>44258</v>
      </c>
      <c r="B212" s="73">
        <f>'Log returns'!G213</f>
        <v>-2.3999999999999962E-2</v>
      </c>
      <c r="C212" s="73">
        <f>'Log returns'!E213</f>
        <v>-8.3440308087292126E-3</v>
      </c>
      <c r="D212" s="73">
        <f>'Log returns'!C213</f>
        <v>-7.1090160777859427E-3</v>
      </c>
      <c r="E212" s="74">
        <f>'Log returns'!I213</f>
        <v>-3.7335655166013189E-3</v>
      </c>
      <c r="H212" s="79">
        <v>2.63</v>
      </c>
      <c r="I212" s="81">
        <v>0</v>
      </c>
      <c r="K212" s="62">
        <f t="shared" si="3"/>
        <v>-2.3999999999999962E-2</v>
      </c>
      <c r="M212">
        <v>188</v>
      </c>
      <c r="N212">
        <v>6.2838205773280689E-3</v>
      </c>
      <c r="O212">
        <v>-3.3339680699533956E-3</v>
      </c>
    </row>
    <row r="213" spans="1:15" x14ac:dyDescent="0.3">
      <c r="A213" s="2">
        <v>44257</v>
      </c>
      <c r="B213" s="73">
        <f>'Log returns'!G214</f>
        <v>2.7322404371584699E-2</v>
      </c>
      <c r="C213" s="73">
        <f>'Log returns'!E214</f>
        <v>8.4142394822007208E-3</v>
      </c>
      <c r="D213" s="73">
        <f>'Log returns'!C214</f>
        <v>2.9832776210884464E-2</v>
      </c>
      <c r="E213" s="74">
        <f>'Log returns'!I214</f>
        <v>5.7533030222525353E-3</v>
      </c>
      <c r="H213" s="79">
        <v>-0.28000000000000003</v>
      </c>
      <c r="I213" s="81">
        <v>0</v>
      </c>
      <c r="K213" s="62">
        <f t="shared" si="3"/>
        <v>2.7322404371584699E-2</v>
      </c>
      <c r="M213">
        <v>189</v>
      </c>
      <c r="N213">
        <v>-4.4902141281140846E-3</v>
      </c>
      <c r="O213">
        <v>1.3313743539878707E-2</v>
      </c>
    </row>
    <row r="214" spans="1:15" x14ac:dyDescent="0.3">
      <c r="A214" s="2">
        <v>44256</v>
      </c>
      <c r="B214" s="73">
        <f>'Log returns'!G215</f>
        <v>-2.659574468085144E-3</v>
      </c>
      <c r="C214" s="73">
        <f>'Log returns'!E215</f>
        <v>-1.9255455712452591E-3</v>
      </c>
      <c r="D214" s="73">
        <f>'Log returns'!C215</f>
        <v>-1.738110793241731E-2</v>
      </c>
      <c r="E214" s="74">
        <f>'Log returns'!I215</f>
        <v>-1.3690718510200365E-3</v>
      </c>
      <c r="H214" s="79">
        <v>-2.74</v>
      </c>
      <c r="I214" s="81">
        <v>0</v>
      </c>
      <c r="K214" s="62">
        <f t="shared" si="3"/>
        <v>-2.659574468085144E-3</v>
      </c>
      <c r="M214">
        <v>190</v>
      </c>
      <c r="N214">
        <v>4.3936390998460997E-3</v>
      </c>
      <c r="O214">
        <v>2.1845427955547655E-2</v>
      </c>
    </row>
    <row r="215" spans="1:15" x14ac:dyDescent="0.3">
      <c r="A215" s="2">
        <v>44253</v>
      </c>
      <c r="B215" s="73">
        <f>'Log returns'!G216</f>
        <v>2.6666666666667047E-3</v>
      </c>
      <c r="C215" s="73">
        <f>'Log returns'!E216</f>
        <v>-1.3504823151125365E-2</v>
      </c>
      <c r="D215" s="73">
        <f>'Log returns'!C216</f>
        <v>-1.9457563691332152E-2</v>
      </c>
      <c r="E215" s="74">
        <f>'Log returns'!I216</f>
        <v>7.6437684461068351E-3</v>
      </c>
      <c r="H215" s="79">
        <v>1.1499999999999999</v>
      </c>
      <c r="I215" s="81">
        <v>0</v>
      </c>
      <c r="K215" s="62">
        <f t="shared" si="3"/>
        <v>2.6666666666667047E-3</v>
      </c>
      <c r="M215">
        <v>191</v>
      </c>
      <c r="N215">
        <v>-1.0452019583462382E-3</v>
      </c>
      <c r="O215">
        <v>1.8090656503800619E-2</v>
      </c>
    </row>
    <row r="216" spans="1:15" x14ac:dyDescent="0.3">
      <c r="A216" s="2">
        <v>44252</v>
      </c>
      <c r="B216" s="73">
        <f>'Log returns'!G217</f>
        <v>-5.3191489361702881E-3</v>
      </c>
      <c r="C216" s="73">
        <f>'Log returns'!E217</f>
        <v>-6.5189048239895691E-3</v>
      </c>
      <c r="D216" s="73">
        <f>'Log returns'!C217</f>
        <v>-2.8262077351336855E-2</v>
      </c>
      <c r="E216" s="74">
        <f>'Log returns'!I217</f>
        <v>-1.3635478681335713E-2</v>
      </c>
      <c r="H216" s="79">
        <v>-0.15</v>
      </c>
      <c r="I216" s="81">
        <v>0</v>
      </c>
      <c r="K216" s="62">
        <f t="shared" si="3"/>
        <v>-5.3191489361702881E-3</v>
      </c>
      <c r="M216">
        <v>192</v>
      </c>
      <c r="N216">
        <v>-2.5455202631792205E-3</v>
      </c>
      <c r="O216">
        <v>8.1321124419502511E-3</v>
      </c>
    </row>
    <row r="217" spans="1:15" x14ac:dyDescent="0.3">
      <c r="A217" s="2">
        <v>44251</v>
      </c>
      <c r="B217" s="73">
        <f>'Log returns'!G218</f>
        <v>1.0695187165775364E-2</v>
      </c>
      <c r="C217" s="73">
        <f>'Log returns'!E218</f>
        <v>-1.1811023622047319E-2</v>
      </c>
      <c r="D217" s="73">
        <f>'Log returns'!C218</f>
        <v>-9.9011720770428233E-3</v>
      </c>
      <c r="E217" s="74">
        <f>'Log returns'!I218</f>
        <v>1.2071950315111267E-2</v>
      </c>
      <c r="H217" s="79">
        <v>-1.1299999999999999</v>
      </c>
      <c r="I217" s="81">
        <v>0</v>
      </c>
      <c r="K217" s="62">
        <f t="shared" si="3"/>
        <v>1.0695187165775364E-2</v>
      </c>
      <c r="M217">
        <v>193</v>
      </c>
      <c r="N217">
        <v>-2.7914882452782087E-3</v>
      </c>
      <c r="O217">
        <v>2.5013710467500352E-2</v>
      </c>
    </row>
    <row r="218" spans="1:15" x14ac:dyDescent="0.3">
      <c r="A218" s="2">
        <v>44250</v>
      </c>
      <c r="B218" s="73">
        <f>'Log returns'!G219</f>
        <v>-1.3227513227513229E-2</v>
      </c>
      <c r="C218" s="73">
        <f>'Log returns'!E219</f>
        <v>1.5936254980079719E-2</v>
      </c>
      <c r="D218" s="73">
        <f>'Log returns'!C219</f>
        <v>-1.2498664724763717E-3</v>
      </c>
      <c r="E218" s="74">
        <f>'Log returns'!I219</f>
        <v>1.5191362545731319E-2</v>
      </c>
      <c r="H218" s="79">
        <v>0.16</v>
      </c>
      <c r="I218" s="81">
        <v>0</v>
      </c>
      <c r="K218" s="62">
        <f t="shared" si="3"/>
        <v>-1.3227513227513229E-2</v>
      </c>
      <c r="M218">
        <v>194</v>
      </c>
      <c r="N218">
        <v>-5.3182362417605097E-3</v>
      </c>
      <c r="O218">
        <v>-2.833937671282892E-3</v>
      </c>
    </row>
    <row r="219" spans="1:15" x14ac:dyDescent="0.3">
      <c r="A219" s="2">
        <v>44249</v>
      </c>
      <c r="B219" s="73">
        <f>'Log returns'!G220</f>
        <v>-1.3404825737265416E-2</v>
      </c>
      <c r="C219" s="73">
        <f>'Log returns'!E220</f>
        <v>3.921568627450943E-3</v>
      </c>
      <c r="D219" s="73">
        <f>'Log returns'!C220</f>
        <v>-5.6320490796224832E-3</v>
      </c>
      <c r="E219" s="74">
        <f>'Log returns'!I220</f>
        <v>5.1118885849010393E-3</v>
      </c>
      <c r="H219" s="79">
        <v>-0.64</v>
      </c>
      <c r="I219" s="81">
        <v>0</v>
      </c>
      <c r="K219" s="62">
        <f t="shared" si="3"/>
        <v>-1.3404825737265416E-2</v>
      </c>
      <c r="M219">
        <v>195</v>
      </c>
      <c r="N219">
        <v>-2.7967569638420392E-3</v>
      </c>
      <c r="O219">
        <v>5.5364829912393386E-3</v>
      </c>
    </row>
    <row r="220" spans="1:15" x14ac:dyDescent="0.3">
      <c r="A220" s="2">
        <v>44246</v>
      </c>
      <c r="B220" s="73">
        <f>'Log returns'!G221</f>
        <v>5.4347826086957301E-3</v>
      </c>
      <c r="C220" s="73">
        <f>'Log returns'!E221</f>
        <v>-1.3671874999999964E-2</v>
      </c>
      <c r="D220" s="73">
        <f>'Log returns'!C221</f>
        <v>-2.7690492466022711E-2</v>
      </c>
      <c r="E220" s="74">
        <f>'Log returns'!I221</f>
        <v>-9.735703775709488E-3</v>
      </c>
      <c r="H220" s="79">
        <v>-0.21</v>
      </c>
      <c r="I220" s="81">
        <v>0</v>
      </c>
      <c r="K220" s="62">
        <f t="shared" si="3"/>
        <v>5.4347826086957301E-3</v>
      </c>
      <c r="M220">
        <v>196</v>
      </c>
      <c r="N220">
        <v>3.0735221321722302E-3</v>
      </c>
      <c r="O220">
        <v>-5.8057625693307387E-3</v>
      </c>
    </row>
    <row r="221" spans="1:15" x14ac:dyDescent="0.3">
      <c r="A221" s="2">
        <v>44245</v>
      </c>
      <c r="B221" s="73">
        <f>'Log returns'!G222</f>
        <v>0</v>
      </c>
      <c r="C221" s="73">
        <f>'Log returns'!E222</f>
        <v>-2.1782178217821857E-2</v>
      </c>
      <c r="D221" s="73">
        <f>'Log returns'!C222</f>
        <v>-1.1003148555608447E-2</v>
      </c>
      <c r="E221" s="74">
        <f>'Log returns'!I222</f>
        <v>-6.4152455809885055E-3</v>
      </c>
      <c r="H221" s="79">
        <v>-0.14000000000000001</v>
      </c>
      <c r="I221" s="81">
        <v>0</v>
      </c>
      <c r="K221" s="62">
        <f t="shared" si="3"/>
        <v>0</v>
      </c>
      <c r="M221">
        <v>197</v>
      </c>
      <c r="N221">
        <v>3.6601686679462579E-3</v>
      </c>
      <c r="O221">
        <v>-3.6601686679462579E-3</v>
      </c>
    </row>
    <row r="222" spans="1:15" x14ac:dyDescent="0.3">
      <c r="A222" s="2">
        <v>44244</v>
      </c>
      <c r="B222" s="73">
        <f>'Log returns'!G223</f>
        <v>2.702702702702741E-3</v>
      </c>
      <c r="C222" s="73">
        <f>'Log returns'!E223</f>
        <v>-3.3738191632928477E-3</v>
      </c>
      <c r="D222" s="73">
        <f>'Log returns'!C223</f>
        <v>-1.4397952225762577E-2</v>
      </c>
      <c r="E222" s="74">
        <f>'Log returns'!I223</f>
        <v>5.1419991240860847E-3</v>
      </c>
      <c r="H222" s="79">
        <v>0.49</v>
      </c>
      <c r="I222" s="81">
        <v>0</v>
      </c>
      <c r="K222" s="62">
        <f t="shared" si="3"/>
        <v>2.702702702702741E-3</v>
      </c>
      <c r="M222">
        <v>198</v>
      </c>
      <c r="N222">
        <v>-2.8196371754116221E-3</v>
      </c>
      <c r="O222">
        <v>-1.0878992961574678E-2</v>
      </c>
    </row>
    <row r="223" spans="1:15" x14ac:dyDescent="0.3">
      <c r="A223" s="2">
        <v>44243</v>
      </c>
      <c r="B223" s="73">
        <f>'Log returns'!G224</f>
        <v>8.0862533692721596E-3</v>
      </c>
      <c r="C223" s="73">
        <f>'Log returns'!E224</f>
        <v>3.5883547731889044E-2</v>
      </c>
      <c r="D223" s="73">
        <f>'Log returns'!C224</f>
        <v>2.0584421915851293E-2</v>
      </c>
      <c r="E223" s="74">
        <f>'Log returns'!I224</f>
        <v>6.8707935375956937E-3</v>
      </c>
      <c r="H223" s="79">
        <v>0.19</v>
      </c>
      <c r="I223" s="81">
        <v>0</v>
      </c>
      <c r="K223" s="62">
        <f t="shared" si="3"/>
        <v>8.0862533692721596E-3</v>
      </c>
      <c r="M223">
        <v>199</v>
      </c>
      <c r="N223">
        <v>-4.2382703600096173E-3</v>
      </c>
      <c r="O223">
        <v>1.8127159248898506E-2</v>
      </c>
    </row>
    <row r="224" spans="1:15" x14ac:dyDescent="0.3">
      <c r="A224" s="2">
        <v>44242</v>
      </c>
      <c r="B224" s="73">
        <f>'Log returns'!G225</f>
        <v>-2.6737967914438883E-3</v>
      </c>
      <c r="C224" s="73">
        <f>'Log returns'!E225</f>
        <v>7.8431372549018861E-3</v>
      </c>
      <c r="D224" s="73">
        <f>'Log returns'!C225</f>
        <v>2.2771579186631561E-2</v>
      </c>
      <c r="E224" s="74">
        <f>'Log returns'!I225</f>
        <v>2.934190001408067E-3</v>
      </c>
      <c r="H224" s="79">
        <v>-0.08</v>
      </c>
      <c r="I224" s="81">
        <v>0</v>
      </c>
      <c r="K224" s="62">
        <f t="shared" si="3"/>
        <v>-2.6737967914438883E-3</v>
      </c>
      <c r="M224">
        <v>200</v>
      </c>
      <c r="N224">
        <v>-5.1182655645285824E-4</v>
      </c>
      <c r="O224">
        <v>5.1182655645285824E-4</v>
      </c>
    </row>
    <row r="225" spans="1:15" x14ac:dyDescent="0.3">
      <c r="A225" s="2">
        <v>44239</v>
      </c>
      <c r="B225" s="73">
        <f>'Log returns'!G226</f>
        <v>1.3404825737265416E-2</v>
      </c>
      <c r="C225" s="73">
        <f>'Log returns'!E226</f>
        <v>-1.621271076523995E-2</v>
      </c>
      <c r="D225" s="73">
        <f>'Log returns'!C226</f>
        <v>-6.9972958047517589E-3</v>
      </c>
      <c r="E225" s="74">
        <f>'Log returns'!I226</f>
        <v>3.5202838938602869E-3</v>
      </c>
      <c r="H225" s="79">
        <v>0.05</v>
      </c>
      <c r="I225" s="81">
        <v>0</v>
      </c>
      <c r="K225" s="62">
        <f t="shared" si="3"/>
        <v>1.3404825737265416E-2</v>
      </c>
      <c r="M225">
        <v>201</v>
      </c>
      <c r="N225">
        <v>4.7050605890006378E-3</v>
      </c>
      <c r="O225">
        <v>-1.9653345616033385E-3</v>
      </c>
    </row>
    <row r="226" spans="1:15" x14ac:dyDescent="0.3">
      <c r="A226" s="2">
        <v>44238</v>
      </c>
      <c r="B226" s="73">
        <f>'Log returns'!G227</f>
        <v>2.3809523809523961E-2</v>
      </c>
      <c r="C226" s="73">
        <f>'Log returns'!E227</f>
        <v>0</v>
      </c>
      <c r="D226" s="73">
        <f>'Log returns'!C227</f>
        <v>-6.4078841944833998E-4</v>
      </c>
      <c r="E226" s="74">
        <f>'Log returns'!I227</f>
        <v>-5.4030189927881537E-3</v>
      </c>
      <c r="H226" s="79">
        <v>0.96</v>
      </c>
      <c r="I226" s="81">
        <v>0</v>
      </c>
      <c r="K226" s="62">
        <f t="shared" si="3"/>
        <v>2.3809523809523961E-2</v>
      </c>
      <c r="M226">
        <v>202</v>
      </c>
      <c r="N226">
        <v>3.8310661818088589E-3</v>
      </c>
      <c r="O226">
        <v>1.6334146925079639E-3</v>
      </c>
    </row>
    <row r="227" spans="1:15" x14ac:dyDescent="0.3">
      <c r="A227" s="2">
        <v>44237</v>
      </c>
      <c r="B227" s="73">
        <f>'Log returns'!G228</f>
        <v>7.7519379844960502E-3</v>
      </c>
      <c r="C227" s="73">
        <f>'Log returns'!E228</f>
        <v>6.5919578114715055E-4</v>
      </c>
      <c r="D227" s="73">
        <f>'Log returns'!C228</f>
        <v>-1.6666688935170263E-2</v>
      </c>
      <c r="E227" s="74">
        <f>'Log returns'!I228</f>
        <v>1.3187953993020151E-3</v>
      </c>
      <c r="H227" s="79">
        <v>0.57999999999999996</v>
      </c>
      <c r="I227" s="81">
        <v>0</v>
      </c>
      <c r="K227" s="62">
        <f t="shared" si="3"/>
        <v>7.7519379844960502E-3</v>
      </c>
      <c r="M227">
        <v>203</v>
      </c>
      <c r="N227">
        <v>-1.749266709974748E-3</v>
      </c>
      <c r="O227">
        <v>-9.1202985074165174E-3</v>
      </c>
    </row>
    <row r="228" spans="1:15" x14ac:dyDescent="0.3">
      <c r="A228" s="2">
        <v>44236</v>
      </c>
      <c r="B228" s="73">
        <f>'Log returns'!G229</f>
        <v>-2.5641025641026005E-3</v>
      </c>
      <c r="C228" s="73">
        <f>'Log returns'!E229</f>
        <v>-5.2700922266140406E-3</v>
      </c>
      <c r="D228" s="73">
        <f>'Log returns'!C229</f>
        <v>2.0208746731363296E-2</v>
      </c>
      <c r="E228" s="74">
        <f>'Log returns'!I229</f>
        <v>-1.0978093026278058E-3</v>
      </c>
      <c r="H228" s="79">
        <v>1.23</v>
      </c>
      <c r="I228" s="81">
        <v>0</v>
      </c>
      <c r="K228" s="62">
        <f t="shared" si="3"/>
        <v>-2.5641025641026005E-3</v>
      </c>
      <c r="M228">
        <v>204</v>
      </c>
      <c r="N228">
        <v>-4.1726154591438872E-3</v>
      </c>
      <c r="O228">
        <v>-4.0691427826142768E-3</v>
      </c>
    </row>
    <row r="229" spans="1:15" x14ac:dyDescent="0.3">
      <c r="A229" s="2">
        <v>44235</v>
      </c>
      <c r="B229" s="73">
        <f>'Log returns'!G230</f>
        <v>7.7120822622109069E-3</v>
      </c>
      <c r="C229" s="73">
        <f>'Log returns'!E230</f>
        <v>1.7880794701986679E-2</v>
      </c>
      <c r="D229" s="73">
        <f>'Log returns'!C230</f>
        <v>5.431302250320752E-2</v>
      </c>
      <c r="E229" s="74">
        <f>'Log returns'!I230</f>
        <v>5.3303423151069146E-3</v>
      </c>
      <c r="H229" s="79">
        <v>0.15</v>
      </c>
      <c r="I229" s="81">
        <v>0</v>
      </c>
      <c r="K229" s="62">
        <f t="shared" si="3"/>
        <v>7.7120822622109069E-3</v>
      </c>
      <c r="M229">
        <v>205</v>
      </c>
      <c r="N229">
        <v>-5.8632306295799182E-3</v>
      </c>
      <c r="O229">
        <v>1.4173479937059063E-2</v>
      </c>
    </row>
    <row r="230" spans="1:15" x14ac:dyDescent="0.3">
      <c r="A230" s="2">
        <v>44232</v>
      </c>
      <c r="B230" s="73">
        <f>'Log returns'!G231</f>
        <v>5.1020408163264218E-3</v>
      </c>
      <c r="C230" s="73">
        <f>'Log returns'!E231</f>
        <v>-4.5543266102796923E-3</v>
      </c>
      <c r="D230" s="73">
        <f>'Log returns'!C231</f>
        <v>1.9393807769053261E-2</v>
      </c>
      <c r="E230" s="74">
        <f>'Log returns'!I231</f>
        <v>3.3581610710161228E-3</v>
      </c>
      <c r="H230" s="79">
        <v>1.48</v>
      </c>
      <c r="I230" s="81">
        <v>0</v>
      </c>
      <c r="K230" s="62">
        <f t="shared" si="3"/>
        <v>5.1020408163264218E-3</v>
      </c>
      <c r="M230">
        <v>206</v>
      </c>
      <c r="N230">
        <v>1.8384750136219531E-4</v>
      </c>
      <c r="O230">
        <v>8.0579107403961642E-3</v>
      </c>
    </row>
    <row r="231" spans="1:15" x14ac:dyDescent="0.3">
      <c r="A231" s="2">
        <v>44231</v>
      </c>
      <c r="B231" s="73">
        <f>'Log returns'!G232</f>
        <v>3.0456852791878247E-2</v>
      </c>
      <c r="C231" s="73">
        <f>'Log returns'!E232</f>
        <v>2.0915032679738488E-2</v>
      </c>
      <c r="D231" s="73">
        <f>'Log returns'!C232</f>
        <v>7.1345312769863969E-3</v>
      </c>
      <c r="E231" s="74">
        <f>'Log returns'!I232</f>
        <v>6.0491666910517964E-3</v>
      </c>
      <c r="H231" s="79">
        <v>1.73</v>
      </c>
      <c r="I231" s="81">
        <v>0</v>
      </c>
      <c r="K231" s="62">
        <f t="shared" si="3"/>
        <v>3.0456852791878247E-2</v>
      </c>
      <c r="M231">
        <v>207</v>
      </c>
      <c r="N231">
        <v>9.1847169637645479E-4</v>
      </c>
      <c r="O231">
        <v>-6.3680629770304824E-3</v>
      </c>
    </row>
    <row r="232" spans="1:15" x14ac:dyDescent="0.3">
      <c r="A232" s="2">
        <v>44230</v>
      </c>
      <c r="B232" s="73">
        <f>'Log returns'!G233</f>
        <v>1.9704433497536877E-2</v>
      </c>
      <c r="C232" s="73">
        <f>'Log returns'!E233</f>
        <v>0.1037131882202306</v>
      </c>
      <c r="D232" s="73">
        <f>'Log returns'!C233</f>
        <v>-4.1323661410517286E-3</v>
      </c>
      <c r="E232" s="74">
        <f>'Log returns'!I233</f>
        <v>-1.5430697893591072E-3</v>
      </c>
      <c r="H232" s="79">
        <v>-1.84</v>
      </c>
      <c r="I232" s="81">
        <v>0</v>
      </c>
      <c r="K232" s="62">
        <f t="shared" si="3"/>
        <v>1.9704433497536877E-2</v>
      </c>
      <c r="M232">
        <v>208</v>
      </c>
      <c r="N232">
        <v>-4.1026309628930035E-3</v>
      </c>
      <c r="O232">
        <v>1.7801261099879305E-2</v>
      </c>
    </row>
    <row r="233" spans="1:15" x14ac:dyDescent="0.3">
      <c r="A233" s="2">
        <v>44229</v>
      </c>
      <c r="B233" s="73">
        <f>'Log returns'!G234</f>
        <v>-3.3816425120772917E-2</v>
      </c>
      <c r="C233" s="73">
        <f>'Log returns'!E234</f>
        <v>-2.784222737819032E-2</v>
      </c>
      <c r="D233" s="73">
        <f>'Log returns'!C234</f>
        <v>-2.4896154055242741E-2</v>
      </c>
      <c r="E233" s="74">
        <f>'Log returns'!I234</f>
        <v>2.7189585100769456E-3</v>
      </c>
      <c r="H233" s="79">
        <v>0.92</v>
      </c>
      <c r="I233" s="81">
        <v>0</v>
      </c>
      <c r="K233" s="62">
        <f t="shared" si="3"/>
        <v>-3.3816425120772917E-2</v>
      </c>
      <c r="M233">
        <v>209</v>
      </c>
      <c r="N233">
        <v>9.4066635430287097E-3</v>
      </c>
      <c r="O233">
        <v>-9.4066635430287097E-3</v>
      </c>
    </row>
    <row r="234" spans="1:15" x14ac:dyDescent="0.3">
      <c r="A234" s="2">
        <v>44228</v>
      </c>
      <c r="B234" s="73">
        <f>'Log returns'!G235</f>
        <v>-5.0000000000000712E-3</v>
      </c>
      <c r="C234" s="73">
        <f>'Log returns'!E235</f>
        <v>-2.0286396181384284E-2</v>
      </c>
      <c r="D234" s="73">
        <f>'Log returns'!C235</f>
        <v>2.4315726220165202E-3</v>
      </c>
      <c r="E234" s="74">
        <f>'Log returns'!I235</f>
        <v>1.4642397978670296E-3</v>
      </c>
      <c r="H234" s="79">
        <v>-2.5299999999999998</v>
      </c>
      <c r="I234" s="81">
        <v>0</v>
      </c>
      <c r="K234" s="62">
        <f t="shared" si="3"/>
        <v>-5.0000000000000712E-3</v>
      </c>
      <c r="M234">
        <v>210</v>
      </c>
      <c r="N234">
        <v>-4.5323252603028732E-3</v>
      </c>
      <c r="O234">
        <v>1.8045838773816388E-2</v>
      </c>
    </row>
    <row r="235" spans="1:15" x14ac:dyDescent="0.3">
      <c r="A235" s="2">
        <v>44225</v>
      </c>
      <c r="B235" s="73">
        <f>'Log returns'!G236</f>
        <v>5.2763819095477428E-2</v>
      </c>
      <c r="C235" s="73">
        <f>'Log returns'!E236</f>
        <v>-9.7442143727161663E-3</v>
      </c>
      <c r="D235" s="73">
        <f>'Log returns'!C236</f>
        <v>-3.6385116277658724E-3</v>
      </c>
      <c r="E235" s="74">
        <f>'Log returns'!I236</f>
        <v>-3.6412805520772318E-3</v>
      </c>
      <c r="H235" s="79">
        <v>-0.32</v>
      </c>
      <c r="I235" s="81">
        <v>0</v>
      </c>
      <c r="K235" s="62">
        <f t="shared" si="3"/>
        <v>5.2763819095477428E-2</v>
      </c>
      <c r="M235">
        <v>211</v>
      </c>
      <c r="N235">
        <v>-2.6848266579815069E-3</v>
      </c>
      <c r="O235">
        <v>-2.1315173342018455E-2</v>
      </c>
    </row>
    <row r="236" spans="1:15" x14ac:dyDescent="0.3">
      <c r="A236" s="2">
        <v>44224</v>
      </c>
      <c r="B236" s="73">
        <f>'Log returns'!G237</f>
        <v>0</v>
      </c>
      <c r="C236" s="73">
        <f>'Log returns'!E237</f>
        <v>1.9680196801968124E-2</v>
      </c>
      <c r="D236" s="73">
        <f>'Log returns'!C237</f>
        <v>-1.2173613926507972E-3</v>
      </c>
      <c r="E236" s="74">
        <f>'Log returns'!I237</f>
        <v>3.6546371923191897E-3</v>
      </c>
      <c r="H236" s="79">
        <v>0.28999999999999998</v>
      </c>
      <c r="I236" s="81">
        <v>0</v>
      </c>
      <c r="K236" s="62">
        <f t="shared" si="3"/>
        <v>0</v>
      </c>
      <c r="M236">
        <v>212</v>
      </c>
      <c r="N236">
        <v>4.269903477810243E-3</v>
      </c>
      <c r="O236">
        <v>2.3052500893774454E-2</v>
      </c>
    </row>
    <row r="237" spans="1:15" x14ac:dyDescent="0.3">
      <c r="A237" s="2">
        <v>44223</v>
      </c>
      <c r="B237" s="73">
        <f>'Log returns'!G238</f>
        <v>4.773269689737538E-3</v>
      </c>
      <c r="C237" s="73">
        <f>'Log returns'!E238</f>
        <v>1.4475271411338824E-2</v>
      </c>
      <c r="D237" s="73">
        <f>'Log returns'!C238</f>
        <v>-7.3125311883723565E-3</v>
      </c>
      <c r="E237" s="74">
        <f>'Log returns'!I238</f>
        <v>8.7284957381790918E-3</v>
      </c>
      <c r="H237" s="79">
        <v>-7.0000000000000007E-2</v>
      </c>
      <c r="I237" s="81">
        <v>0</v>
      </c>
      <c r="K237" s="62">
        <f t="shared" si="3"/>
        <v>4.773269689737538E-3</v>
      </c>
      <c r="M237">
        <v>213</v>
      </c>
      <c r="N237">
        <v>-9.5143957829782867E-4</v>
      </c>
      <c r="O237">
        <v>-1.7081348897873155E-3</v>
      </c>
    </row>
    <row r="238" spans="1:15" x14ac:dyDescent="0.3">
      <c r="A238" s="2">
        <v>44222</v>
      </c>
      <c r="B238" s="73">
        <f>'Log returns'!G239</f>
        <v>9.5011876484560227E-3</v>
      </c>
      <c r="C238" s="73">
        <f>'Log returns'!E239</f>
        <v>-6.5398335315100739E-3</v>
      </c>
      <c r="D238" s="73">
        <f>'Log returns'!C239</f>
        <v>-4.2972708752894795E-3</v>
      </c>
      <c r="E238" s="74">
        <f>'Log returns'!I239</f>
        <v>-5.0023946127795184E-3</v>
      </c>
      <c r="H238" s="79">
        <v>-0.04</v>
      </c>
      <c r="I238" s="81">
        <v>0</v>
      </c>
      <c r="K238" s="62">
        <f t="shared" si="3"/>
        <v>9.5011876484560227E-3</v>
      </c>
      <c r="M238">
        <v>214</v>
      </c>
      <c r="N238">
        <v>5.6557851098898888E-3</v>
      </c>
      <c r="O238">
        <v>-2.9891184432231841E-3</v>
      </c>
    </row>
    <row r="239" spans="1:15" x14ac:dyDescent="0.3">
      <c r="A239" s="2">
        <v>44221</v>
      </c>
      <c r="B239" s="73">
        <f>'Log returns'!G240</f>
        <v>-7.0588235294116982E-3</v>
      </c>
      <c r="C239" s="73">
        <f>'Log returns'!E240</f>
        <v>3.2315978456014395E-2</v>
      </c>
      <c r="D239" s="73">
        <f>'Log returns'!C240</f>
        <v>2.0962010172523599E-2</v>
      </c>
      <c r="E239" s="74">
        <f>'Log returns'!I240</f>
        <v>3.9006386535578269E-3</v>
      </c>
      <c r="H239" s="79">
        <v>1.26</v>
      </c>
      <c r="I239" s="81">
        <v>0</v>
      </c>
      <c r="K239" s="62">
        <f t="shared" si="3"/>
        <v>-7.0588235294116982E-3</v>
      </c>
      <c r="M239">
        <v>215</v>
      </c>
      <c r="N239">
        <v>-9.9438219319996288E-3</v>
      </c>
      <c r="O239">
        <v>4.6246729958293407E-3</v>
      </c>
    </row>
    <row r="240" spans="1:15" x14ac:dyDescent="0.3">
      <c r="A240" s="2">
        <v>44218</v>
      </c>
      <c r="B240" s="73">
        <f>'Log returns'!G241</f>
        <v>-4.7393364928910624E-3</v>
      </c>
      <c r="C240" s="73">
        <f>'Log returns'!E241</f>
        <v>-3.4782608695651846E-3</v>
      </c>
      <c r="D240" s="73">
        <f>'Log returns'!C241</f>
        <v>-1.5700674626145057E-2</v>
      </c>
      <c r="E240" s="74">
        <f>'Log returns'!I241</f>
        <v>-1.161291209525247E-2</v>
      </c>
      <c r="H240" s="79">
        <v>0.92</v>
      </c>
      <c r="I240" s="81">
        <v>0</v>
      </c>
      <c r="K240" s="62">
        <f t="shared" si="3"/>
        <v>-4.7393364928910624E-3</v>
      </c>
      <c r="M240">
        <v>216</v>
      </c>
      <c r="N240">
        <v>8.9020417397780525E-3</v>
      </c>
      <c r="O240">
        <v>1.7931454259973115E-3</v>
      </c>
    </row>
    <row r="241" spans="1:15" x14ac:dyDescent="0.3">
      <c r="A241" s="2">
        <v>44217</v>
      </c>
      <c r="B241" s="73">
        <f>'Log returns'!G242</f>
        <v>-3.0952380952380884E-2</v>
      </c>
      <c r="C241" s="73">
        <f>'Log returns'!E242</f>
        <v>-1.3379872018615541E-2</v>
      </c>
      <c r="D241" s="73">
        <f>'Log returns'!C242</f>
        <v>-1.5951006049837662E-2</v>
      </c>
      <c r="E241" s="74">
        <f>'Log returns'!I242</f>
        <v>-3.3293668212550772E-3</v>
      </c>
      <c r="H241" s="79">
        <v>-0.86</v>
      </c>
      <c r="I241" s="81">
        <v>0</v>
      </c>
      <c r="K241" s="62">
        <f t="shared" si="3"/>
        <v>-3.0952380952380884E-2</v>
      </c>
      <c r="M241">
        <v>217</v>
      </c>
      <c r="N241">
        <v>1.1188852203884226E-2</v>
      </c>
      <c r="O241">
        <v>-2.4416365431397455E-2</v>
      </c>
    </row>
    <row r="242" spans="1:15" x14ac:dyDescent="0.3">
      <c r="A242" s="2">
        <v>44216</v>
      </c>
      <c r="B242" s="73">
        <f>'Log returns'!G243</f>
        <v>2.2113022113022077E-2</v>
      </c>
      <c r="C242" s="73">
        <f>'Log returns'!E243</f>
        <v>-2.3584905660377696E-3</v>
      </c>
      <c r="D242" s="73">
        <f>'Log returns'!C243</f>
        <v>8.1047743373356736E-3</v>
      </c>
      <c r="E242" s="74">
        <f>'Log returns'!I243</f>
        <v>3.5409882029312991E-3</v>
      </c>
      <c r="H242" s="79">
        <v>-0.11</v>
      </c>
      <c r="I242" s="81">
        <v>0</v>
      </c>
      <c r="K242" s="62">
        <f t="shared" si="3"/>
        <v>2.2113022113022077E-2</v>
      </c>
      <c r="M242">
        <v>218</v>
      </c>
      <c r="N242">
        <v>3.7996888544378723E-3</v>
      </c>
      <c r="O242">
        <v>-1.7204514591703288E-2</v>
      </c>
    </row>
    <row r="243" spans="1:15" x14ac:dyDescent="0.3">
      <c r="A243" s="2">
        <v>44215</v>
      </c>
      <c r="B243" s="73">
        <f>'Log returns'!G244</f>
        <v>-2.6442307692307727E-2</v>
      </c>
      <c r="C243" s="73">
        <f>'Log returns'!E244</f>
        <v>1.1229314420803816E-2</v>
      </c>
      <c r="D243" s="73">
        <f>'Log returns'!C244</f>
        <v>-6.8025665385485342E-3</v>
      </c>
      <c r="E243" s="74">
        <f>'Log returns'!I244</f>
        <v>1.3501961229876189E-2</v>
      </c>
      <c r="H243" s="79">
        <v>7.0000000000000007E-2</v>
      </c>
      <c r="I243" s="81">
        <v>0</v>
      </c>
      <c r="K243" s="62">
        <f t="shared" si="3"/>
        <v>-2.6442307692307727E-2</v>
      </c>
      <c r="M243">
        <v>219</v>
      </c>
      <c r="N243">
        <v>-7.0849352563927782E-3</v>
      </c>
      <c r="O243">
        <v>1.2519717865088507E-2</v>
      </c>
    </row>
    <row r="244" spans="1:15" x14ac:dyDescent="0.3">
      <c r="A244" s="2">
        <v>44214</v>
      </c>
      <c r="B244" s="73">
        <f>'Log returns'!G245</f>
        <v>0</v>
      </c>
      <c r="C244" s="73">
        <f>'Log returns'!E245</f>
        <v>1.1689070718877849E-2</v>
      </c>
      <c r="D244" s="73">
        <f>'Log returns'!C245</f>
        <v>2.4907180883172713E-3</v>
      </c>
      <c r="E244" s="74">
        <f>'Log returns'!I245</f>
        <v>-6.8115637352786623E-3</v>
      </c>
      <c r="H244" s="79">
        <v>0.38</v>
      </c>
      <c r="I244" s="81">
        <v>0</v>
      </c>
      <c r="K244" s="62">
        <f t="shared" si="3"/>
        <v>0</v>
      </c>
      <c r="M244">
        <v>220</v>
      </c>
      <c r="N244">
        <v>-4.6507399708899987E-3</v>
      </c>
      <c r="O244">
        <v>4.6507399708899987E-3</v>
      </c>
    </row>
    <row r="245" spans="1:15" x14ac:dyDescent="0.3">
      <c r="A245" s="2">
        <v>44211</v>
      </c>
      <c r="B245" s="73">
        <f>'Log returns'!G246</f>
        <v>7.4074074074073374E-3</v>
      </c>
      <c r="C245" s="73">
        <f>'Log returns'!E246</f>
        <v>-9.2432120161755893E-3</v>
      </c>
      <c r="D245" s="73">
        <f>'Log returns'!C246</f>
        <v>-9.9380060208703117E-3</v>
      </c>
      <c r="E245" s="74">
        <f>'Log returns'!I246</f>
        <v>4.9530553624247125E-4</v>
      </c>
      <c r="H245" s="79">
        <v>-0.51</v>
      </c>
      <c r="I245" s="81">
        <v>0</v>
      </c>
      <c r="K245" s="62">
        <f t="shared" si="3"/>
        <v>7.4074074074073374E-3</v>
      </c>
      <c r="M245">
        <v>221</v>
      </c>
      <c r="N245">
        <v>3.8217625949369129E-3</v>
      </c>
      <c r="O245">
        <v>-1.1190598922341719E-3</v>
      </c>
    </row>
    <row r="246" spans="1:15" x14ac:dyDescent="0.3">
      <c r="A246" s="2">
        <v>44210</v>
      </c>
      <c r="B246" s="73">
        <f>'Log returns'!G247</f>
        <v>9.8039215686275914E-3</v>
      </c>
      <c r="C246" s="73">
        <f>'Log returns'!E247</f>
        <v>1.3411078717201232E-2</v>
      </c>
      <c r="D246" s="73">
        <f>'Log returns'!C247</f>
        <v>-2.5093872167132611E-3</v>
      </c>
      <c r="E246" s="74">
        <f>'Log returns'!I247</f>
        <v>-3.6636091303990418E-3</v>
      </c>
      <c r="H246" s="79">
        <v>0.51</v>
      </c>
      <c r="I246" s="81">
        <v>0</v>
      </c>
      <c r="K246" s="62">
        <f t="shared" si="3"/>
        <v>9.8039215686275914E-3</v>
      </c>
      <c r="M246">
        <v>222</v>
      </c>
      <c r="N246">
        <v>5.0891247974362728E-3</v>
      </c>
      <c r="O246">
        <v>2.9971285718358867E-3</v>
      </c>
    </row>
    <row r="247" spans="1:15" x14ac:dyDescent="0.3">
      <c r="A247" s="2">
        <v>44209</v>
      </c>
      <c r="B247" s="73">
        <f>'Log returns'!G248</f>
        <v>-1.2135922330097087E-2</v>
      </c>
      <c r="C247" s="73">
        <f>'Log returns'!E248</f>
        <v>4.6029919447639987E-3</v>
      </c>
      <c r="D247" s="73">
        <f>'Log returns'!C248</f>
        <v>1.2578713433043674E-2</v>
      </c>
      <c r="E247" s="74">
        <f>'Log returns'!I248</f>
        <v>1.560515153737257E-4</v>
      </c>
      <c r="H247" s="79">
        <v>1.76</v>
      </c>
      <c r="I247" s="81">
        <v>0</v>
      </c>
      <c r="K247" s="62">
        <f t="shared" si="3"/>
        <v>-1.2135922330097087E-2</v>
      </c>
      <c r="M247">
        <v>223</v>
      </c>
      <c r="N247">
        <v>2.2032394145345608E-3</v>
      </c>
      <c r="O247">
        <v>-4.8770362059784491E-3</v>
      </c>
    </row>
    <row r="248" spans="1:15" x14ac:dyDescent="0.3">
      <c r="A248" s="2">
        <v>44208</v>
      </c>
      <c r="B248" s="73">
        <f>'Log returns'!G249</f>
        <v>-2.4570024570024916E-3</v>
      </c>
      <c r="C248" s="73">
        <f>'Log returns'!E249</f>
        <v>2.2909507445590246E-3</v>
      </c>
      <c r="D248" s="73">
        <f>'Log returns'!C249</f>
        <v>-1.428586039237084E-2</v>
      </c>
      <c r="E248" s="74">
        <f>'Log returns'!I249</f>
        <v>1.5614070967455778E-3</v>
      </c>
      <c r="H248" s="79">
        <v>0.79</v>
      </c>
      <c r="I248" s="81">
        <v>0</v>
      </c>
      <c r="K248" s="62">
        <f t="shared" si="3"/>
        <v>-2.4570024570024916E-3</v>
      </c>
      <c r="M248">
        <v>224</v>
      </c>
      <c r="N248">
        <v>2.6328990898580895E-3</v>
      </c>
      <c r="O248">
        <v>1.0771926647407327E-2</v>
      </c>
    </row>
    <row r="249" spans="1:15" x14ac:dyDescent="0.3">
      <c r="A249" s="2">
        <v>44207</v>
      </c>
      <c r="B249" s="73">
        <f>'Log returns'!G250</f>
        <v>2.4630541871921529E-3</v>
      </c>
      <c r="C249" s="73">
        <f>'Log returns'!E250</f>
        <v>2.2857142857143184E-3</v>
      </c>
      <c r="D249" s="73">
        <f>'Log returns'!C250</f>
        <v>1.8903525144520053E-2</v>
      </c>
      <c r="E249" s="74">
        <f>'Log returns'!I250</f>
        <v>3.4854683090303554E-3</v>
      </c>
      <c r="H249" s="79">
        <v>0.86</v>
      </c>
      <c r="I249" s="81">
        <v>0</v>
      </c>
      <c r="K249" s="62">
        <f t="shared" si="3"/>
        <v>2.4630541871921529E-3</v>
      </c>
      <c r="M249">
        <v>225</v>
      </c>
      <c r="N249">
        <v>-3.9086866022388983E-3</v>
      </c>
      <c r="O249">
        <v>2.771821041176286E-2</v>
      </c>
    </row>
    <row r="250" spans="1:15" x14ac:dyDescent="0.3">
      <c r="A250" s="2">
        <v>44204</v>
      </c>
      <c r="B250" s="73">
        <f>'Log returns'!G251</f>
        <v>9.8280098280097931E-3</v>
      </c>
      <c r="C250" s="73">
        <f>'Log returns'!E251</f>
        <v>3.4207525655643918E-3</v>
      </c>
      <c r="D250" s="73">
        <f>'Log returns'!C251</f>
        <v>1.237096870817416E-3</v>
      </c>
      <c r="E250" s="74">
        <f>'Log returns'!I251</f>
        <v>2.6505997410525011E-3</v>
      </c>
      <c r="H250" s="79">
        <v>-1.41</v>
      </c>
      <c r="I250" s="81">
        <v>0</v>
      </c>
      <c r="K250" s="62">
        <f t="shared" si="3"/>
        <v>9.8280098280097931E-3</v>
      </c>
      <c r="M250">
        <v>226</v>
      </c>
      <c r="N250">
        <v>1.0190094998424382E-3</v>
      </c>
      <c r="O250">
        <v>6.7329284846536115E-3</v>
      </c>
    </row>
    <row r="251" spans="1:15" x14ac:dyDescent="0.3">
      <c r="A251" s="2">
        <v>44203</v>
      </c>
      <c r="B251" s="73">
        <f>'Log returns'!G252</f>
        <v>-1.21654501216545E-2</v>
      </c>
      <c r="C251" s="73">
        <f>'Log returns'!E252</f>
        <v>6.2499999999999674E-3</v>
      </c>
      <c r="D251" s="73">
        <f>'Log returns'!C252</f>
        <v>2.4704929965685663E-3</v>
      </c>
      <c r="E251" s="74">
        <f>'Log returns'!I252</f>
        <v>4.2712317713701963E-3</v>
      </c>
      <c r="H251" s="79">
        <v>0.39</v>
      </c>
      <c r="I251" s="81">
        <v>0</v>
      </c>
      <c r="K251" s="62">
        <f t="shared" si="3"/>
        <v>-1.21654501216545E-2</v>
      </c>
      <c r="M251">
        <v>227</v>
      </c>
      <c r="N251">
        <v>-7.5257966869871908E-4</v>
      </c>
      <c r="O251">
        <v>-1.8115228954038816E-3</v>
      </c>
    </row>
    <row r="252" spans="1:15" x14ac:dyDescent="0.3">
      <c r="A252" s="2">
        <v>44201</v>
      </c>
      <c r="B252" s="73">
        <f>'Log returns'!G253</f>
        <v>9.8522167487684383E-3</v>
      </c>
      <c r="C252" s="73">
        <f>'Log returns'!E253</f>
        <v>-1.0728402032749891E-2</v>
      </c>
      <c r="D252" s="73">
        <f>'Log returns'!C253</f>
        <v>-2.1564969866762609E-2</v>
      </c>
      <c r="E252" s="74">
        <f>'Log returns'!I253</f>
        <v>-5.4616590339775116E-3</v>
      </c>
      <c r="H252" s="79">
        <v>0.27</v>
      </c>
      <c r="I252" s="81">
        <v>0</v>
      </c>
      <c r="K252" s="62">
        <f t="shared" si="3"/>
        <v>9.8522167487684383E-3</v>
      </c>
      <c r="M252">
        <v>228</v>
      </c>
      <c r="N252">
        <v>3.9598351381685487E-3</v>
      </c>
      <c r="O252">
        <v>3.7522471240423582E-3</v>
      </c>
    </row>
    <row r="253" spans="1:15" x14ac:dyDescent="0.3">
      <c r="A253" s="2">
        <v>44200</v>
      </c>
      <c r="B253" s="73">
        <f>'Log returns'!G254</f>
        <v>4.8780487804878743E-3</v>
      </c>
      <c r="C253" s="73">
        <f>'Log returns'!E254</f>
        <v>4.5662100456621653E-3</v>
      </c>
      <c r="D253" s="73">
        <f>'Log returns'!C254</f>
        <v>-1.0075572453782017E-2</v>
      </c>
      <c r="E253" s="74">
        <f>'Log returns'!I254</f>
        <v>1.8212656174989243E-3</v>
      </c>
      <c r="H253" s="79">
        <v>-0.4</v>
      </c>
      <c r="I253" s="81">
        <v>0</v>
      </c>
      <c r="K253" s="62">
        <f t="shared" si="3"/>
        <v>4.8780487804878743E-3</v>
      </c>
      <c r="M253">
        <v>229</v>
      </c>
      <c r="N253">
        <v>2.5140484409726187E-3</v>
      </c>
      <c r="O253">
        <v>2.5879923753538031E-3</v>
      </c>
    </row>
    <row r="254" spans="1:15" x14ac:dyDescent="0.3">
      <c r="A254" s="2">
        <v>44195</v>
      </c>
      <c r="B254" s="73">
        <f>'Log returns'!G255</f>
        <v>-1.4563106796116538E-2</v>
      </c>
      <c r="C254" s="73">
        <f>'Log returns'!E255</f>
        <v>-1.1363636363636364E-2</v>
      </c>
      <c r="D254" s="73">
        <f>'Log returns'!C255</f>
        <v>-7.6336004380809595E-3</v>
      </c>
      <c r="E254" s="74">
        <f>'Log returns'!I255</f>
        <v>2.7471345584995943E-3</v>
      </c>
      <c r="H254" s="79">
        <v>0.46</v>
      </c>
      <c r="I254" s="81">
        <v>0</v>
      </c>
      <c r="K254" s="62">
        <f t="shared" si="3"/>
        <v>-1.4563106796116538E-2</v>
      </c>
      <c r="M254">
        <v>230</v>
      </c>
      <c r="N254">
        <v>4.4867982271215604E-3</v>
      </c>
      <c r="O254">
        <v>2.5970054564756685E-2</v>
      </c>
    </row>
    <row r="255" spans="1:15" x14ac:dyDescent="0.3">
      <c r="A255" s="2">
        <v>44194</v>
      </c>
      <c r="B255" s="73">
        <f>'Log returns'!G256</f>
        <v>-4.9261083743843059E-3</v>
      </c>
      <c r="C255" s="73">
        <f>'Log returns'!E256</f>
        <v>-5.7471264367812828E-4</v>
      </c>
      <c r="D255" s="73">
        <f>'Log returns'!C256</f>
        <v>-6.4102225792605797E-3</v>
      </c>
      <c r="E255" s="74">
        <f>'Log returns'!I256</f>
        <v>-5.1993320869977207E-3</v>
      </c>
      <c r="H255" s="79">
        <v>0.21</v>
      </c>
      <c r="I255" s="81">
        <v>0</v>
      </c>
      <c r="K255" s="62">
        <f t="shared" si="3"/>
        <v>-4.9261083743843059E-3</v>
      </c>
      <c r="M255">
        <v>231</v>
      </c>
      <c r="N255">
        <v>-1.0789957577026893E-3</v>
      </c>
      <c r="O255">
        <v>2.0783429255239565E-2</v>
      </c>
    </row>
    <row r="256" spans="1:15" x14ac:dyDescent="0.3">
      <c r="A256" s="2">
        <v>44193</v>
      </c>
      <c r="B256" s="73">
        <f>'Log returns'!G257</f>
        <v>-2.4752475247525104E-3</v>
      </c>
      <c r="C256" s="73">
        <f>'Log returns'!E257</f>
        <v>-5.7504312823458486E-4</v>
      </c>
      <c r="D256" s="73">
        <f>'Log returns'!C257</f>
        <v>2.5805709408569027E-3</v>
      </c>
      <c r="E256" s="74">
        <f>'Log returns'!I257</f>
        <v>-1.0825870414188335E-3</v>
      </c>
      <c r="H256" s="79">
        <v>0.1</v>
      </c>
      <c r="I256" s="81">
        <v>0</v>
      </c>
      <c r="K256" s="62">
        <f t="shared" si="3"/>
        <v>-2.4752475247525104E-3</v>
      </c>
      <c r="M256">
        <v>232</v>
      </c>
      <c r="N256">
        <v>2.0454553224707327E-3</v>
      </c>
      <c r="O256">
        <v>-3.5861880443243649E-2</v>
      </c>
    </row>
    <row r="257" spans="1:15" x14ac:dyDescent="0.3">
      <c r="A257" s="2">
        <v>44188</v>
      </c>
      <c r="B257" s="73">
        <f>'Log returns'!G258</f>
        <v>-2.2332506203473913E-2</v>
      </c>
      <c r="C257" s="73">
        <f>'Log returns'!E258</f>
        <v>-3.6248561565017323E-2</v>
      </c>
      <c r="D257" s="73">
        <f>'Log returns'!C258</f>
        <v>-3.7966479944138813E-2</v>
      </c>
      <c r="E257" s="74">
        <f>'Log returns'!I258</f>
        <v>-7.8174029444002882E-3</v>
      </c>
      <c r="H257" s="79">
        <v>0.06</v>
      </c>
      <c r="I257" s="81">
        <v>0</v>
      </c>
      <c r="K257" s="62">
        <f t="shared" si="3"/>
        <v>-2.2332506203473913E-2</v>
      </c>
      <c r="M257">
        <v>233</v>
      </c>
      <c r="N257">
        <v>1.1256333597219619E-3</v>
      </c>
      <c r="O257">
        <v>-6.1256333597220335E-3</v>
      </c>
    </row>
    <row r="258" spans="1:15" x14ac:dyDescent="0.3">
      <c r="A258" s="2">
        <v>44187</v>
      </c>
      <c r="B258" s="73">
        <f>'Log returns'!G259</f>
        <v>0</v>
      </c>
      <c r="C258" s="73">
        <f>'Log returns'!E259</f>
        <v>-7.7611940298508144E-3</v>
      </c>
      <c r="D258" s="73">
        <f>'Log returns'!C259</f>
        <v>-8.6956723292236169E-3</v>
      </c>
      <c r="E258" s="74">
        <f>'Log returns'!I259</f>
        <v>-5.0390067882806313E-3</v>
      </c>
      <c r="H258" s="79">
        <v>-0.23</v>
      </c>
      <c r="I258" s="81">
        <v>0</v>
      </c>
      <c r="K258" s="62">
        <f t="shared" si="3"/>
        <v>0</v>
      </c>
      <c r="M258">
        <v>234</v>
      </c>
      <c r="N258">
        <v>-2.6171734570092837E-3</v>
      </c>
      <c r="O258">
        <v>5.5380992552486713E-2</v>
      </c>
    </row>
    <row r="259" spans="1:15" x14ac:dyDescent="0.3">
      <c r="A259" s="2">
        <v>44186</v>
      </c>
      <c r="B259" s="73">
        <f>'Log returns'!G260</f>
        <v>-3.8071065989847719E-2</v>
      </c>
      <c r="C259" s="73">
        <f>'Log returns'!E260</f>
        <v>5.3549939831528316E-2</v>
      </c>
      <c r="D259" s="73">
        <f>'Log returns'!C260</f>
        <v>2.0917772349146383E-2</v>
      </c>
      <c r="E259" s="74">
        <f>'Log returns'!I260</f>
        <v>1.1723662921750708E-2</v>
      </c>
      <c r="H259" s="79">
        <v>-0.12</v>
      </c>
      <c r="I259" s="81">
        <v>0</v>
      </c>
      <c r="K259" s="62">
        <f t="shared" ref="K259:K322" si="4">B259-I259</f>
        <v>-3.8071065989847719E-2</v>
      </c>
      <c r="M259">
        <v>235</v>
      </c>
      <c r="N259">
        <v>2.7313921731983207E-3</v>
      </c>
      <c r="O259">
        <v>-2.7313921731983207E-3</v>
      </c>
    </row>
    <row r="260" spans="1:15" x14ac:dyDescent="0.3">
      <c r="A260" s="2">
        <v>44183</v>
      </c>
      <c r="B260" s="73">
        <f>'Log returns'!G261</f>
        <v>-7.9155672823218257E-3</v>
      </c>
      <c r="C260" s="73">
        <f>'Log returns'!E261</f>
        <v>-8.5665334094802981E-3</v>
      </c>
      <c r="D260" s="73">
        <f>'Log returns'!C261</f>
        <v>-1.1236053153214739E-2</v>
      </c>
      <c r="E260" s="74">
        <f>'Log returns'!I261</f>
        <v>-1.0032750083574403E-3</v>
      </c>
      <c r="H260" s="79">
        <v>0.79</v>
      </c>
      <c r="I260" s="81">
        <v>0</v>
      </c>
      <c r="K260" s="62">
        <f t="shared" si="4"/>
        <v>-7.9155672823218257E-3</v>
      </c>
      <c r="M260">
        <v>236</v>
      </c>
      <c r="N260">
        <v>6.4509880323710004E-3</v>
      </c>
      <c r="O260">
        <v>-1.6777183426334623E-3</v>
      </c>
    </row>
    <row r="261" spans="1:15" x14ac:dyDescent="0.3">
      <c r="A261" s="2">
        <v>44182</v>
      </c>
      <c r="B261" s="73">
        <f>'Log returns'!G262</f>
        <v>-1.3297872340425532E-2</v>
      </c>
      <c r="C261" s="73">
        <f>'Log returns'!E262</f>
        <v>-4.608294930875478E-3</v>
      </c>
      <c r="D261" s="73">
        <f>'Log returns'!C262</f>
        <v>-2.0052116310112483E-3</v>
      </c>
      <c r="E261" s="74">
        <f>'Log returns'!I262</f>
        <v>-3.2839353724711047E-3</v>
      </c>
      <c r="H261" s="79">
        <v>0.17</v>
      </c>
      <c r="I261" s="81">
        <v>0</v>
      </c>
      <c r="K261" s="62">
        <f t="shared" si="4"/>
        <v>-1.3297872340425532E-2</v>
      </c>
      <c r="M261">
        <v>237</v>
      </c>
      <c r="N261">
        <v>-3.6149928046103333E-3</v>
      </c>
      <c r="O261">
        <v>1.3116180453066357E-2</v>
      </c>
    </row>
    <row r="262" spans="1:15" x14ac:dyDescent="0.3">
      <c r="A262" s="2">
        <v>44181</v>
      </c>
      <c r="B262" s="73">
        <f>'Log returns'!G263</f>
        <v>-2.6954177897574507E-3</v>
      </c>
      <c r="C262" s="73">
        <f>'Log returns'!E263</f>
        <v>4.0509259259258598E-3</v>
      </c>
      <c r="D262" s="73">
        <f>'Log returns'!C263</f>
        <v>-6.0282278259673177E-3</v>
      </c>
      <c r="E262" s="74">
        <f>'Log returns'!I263</f>
        <v>3.5425118246729167E-3</v>
      </c>
      <c r="H262" s="79">
        <v>1.28</v>
      </c>
      <c r="I262" s="81">
        <v>0</v>
      </c>
      <c r="K262" s="62">
        <f t="shared" si="4"/>
        <v>-2.6954177897574507E-3</v>
      </c>
      <c r="M262">
        <v>238</v>
      </c>
      <c r="N262">
        <v>2.9117334279462077E-3</v>
      </c>
      <c r="O262">
        <v>-9.9705569573579067E-3</v>
      </c>
    </row>
    <row r="263" spans="1:15" x14ac:dyDescent="0.3">
      <c r="A263" s="2">
        <v>44180</v>
      </c>
      <c r="B263" s="73">
        <f>'Log returns'!G264</f>
        <v>2.7027027027027029E-2</v>
      </c>
      <c r="C263" s="73">
        <f>'Log returns'!E264</f>
        <v>2.4207492795388984E-2</v>
      </c>
      <c r="D263" s="73">
        <f>'Log returns'!C264</f>
        <v>2.3584885784863584E-2</v>
      </c>
      <c r="E263" s="74">
        <f>'Log returns'!I264</f>
        <v>2.7477852613788617E-3</v>
      </c>
      <c r="H263" s="79">
        <v>-0.28000000000000003</v>
      </c>
      <c r="I263" s="81">
        <v>0</v>
      </c>
      <c r="K263" s="62">
        <f t="shared" si="4"/>
        <v>2.7027027027027029E-2</v>
      </c>
      <c r="M263">
        <v>239</v>
      </c>
      <c r="N263">
        <v>-8.4610982355270755E-3</v>
      </c>
      <c r="O263">
        <v>3.7217617426360131E-3</v>
      </c>
    </row>
    <row r="264" spans="1:15" x14ac:dyDescent="0.3">
      <c r="A264" s="2">
        <v>44179</v>
      </c>
      <c r="B264" s="73">
        <f>'Log returns'!G265</f>
        <v>-1.3157894736842105E-2</v>
      </c>
      <c r="C264" s="73">
        <f>'Log returns'!E265</f>
        <v>1.8570624648283688E-2</v>
      </c>
      <c r="D264" s="73">
        <f>'Log returns'!C265</f>
        <v>1.9091584964440633E-2</v>
      </c>
      <c r="E264" s="74">
        <f>'Log returns'!I265</f>
        <v>-3.4594703034874922E-4</v>
      </c>
      <c r="H264" s="79">
        <v>-0.2</v>
      </c>
      <c r="I264" s="81">
        <v>0</v>
      </c>
      <c r="K264" s="62">
        <f t="shared" si="4"/>
        <v>-1.3157894736842105E-2</v>
      </c>
      <c r="M264">
        <v>240</v>
      </c>
      <c r="N264">
        <v>-2.3885125648896431E-3</v>
      </c>
      <c r="O264">
        <v>-2.856386838749124E-2</v>
      </c>
    </row>
    <row r="265" spans="1:15" x14ac:dyDescent="0.3">
      <c r="A265" s="2">
        <v>44176</v>
      </c>
      <c r="B265" s="73">
        <f>'Log returns'!G266</f>
        <v>5.0666666666666631E-2</v>
      </c>
      <c r="C265" s="73">
        <f>'Log returns'!E266</f>
        <v>2.6519337016574648E-2</v>
      </c>
      <c r="D265" s="73">
        <f>'Log returns'!C266</f>
        <v>7.7518492637667158E-3</v>
      </c>
      <c r="E265" s="74">
        <f>'Log returns'!I266</f>
        <v>2.3639281621780986E-3</v>
      </c>
      <c r="H265" s="79">
        <v>0.24</v>
      </c>
      <c r="I265" s="81">
        <v>0</v>
      </c>
      <c r="K265" s="62">
        <f t="shared" si="4"/>
        <v>5.0666666666666631E-2</v>
      </c>
      <c r="M265">
        <v>241</v>
      </c>
      <c r="N265">
        <v>2.6480772154584583E-3</v>
      </c>
      <c r="O265">
        <v>1.9464944897563619E-2</v>
      </c>
    </row>
    <row r="266" spans="1:15" x14ac:dyDescent="0.3">
      <c r="A266" s="2">
        <v>44175</v>
      </c>
      <c r="B266" s="73">
        <f>'Log returns'!G267</f>
        <v>-2.5380710659898839E-3</v>
      </c>
      <c r="C266" s="73">
        <f>'Log returns'!E267</f>
        <v>-1.6146393972013527E-3</v>
      </c>
      <c r="D266" s="73">
        <f>'Log returns'!C267</f>
        <v>-9.6154507785348071E-3</v>
      </c>
      <c r="E266" s="74">
        <f>'Log returns'!I267</f>
        <v>-1.0214939965889793E-2</v>
      </c>
      <c r="H266" s="79">
        <v>-1.03</v>
      </c>
      <c r="I266" s="81">
        <v>0</v>
      </c>
      <c r="K266" s="62">
        <f t="shared" si="4"/>
        <v>-2.5380710659898839E-3</v>
      </c>
      <c r="M266">
        <v>242</v>
      </c>
      <c r="N266">
        <v>9.9503686943147561E-3</v>
      </c>
      <c r="O266">
        <v>-3.6392676386622483E-2</v>
      </c>
    </row>
    <row r="267" spans="1:15" x14ac:dyDescent="0.3">
      <c r="A267" s="2">
        <v>44174</v>
      </c>
      <c r="B267" s="73">
        <f>'Log returns'!G268</f>
        <v>-2.2900763358778591E-2</v>
      </c>
      <c r="C267" s="73">
        <f>'Log returns'!E268</f>
        <v>4.312668463611921E-3</v>
      </c>
      <c r="D267" s="73">
        <f>'Log returns'!C268</f>
        <v>-7.1196972551504254E-3</v>
      </c>
      <c r="E267" s="74">
        <f>'Log returns'!I268</f>
        <v>-2.61250461591701E-3</v>
      </c>
      <c r="H267" s="79">
        <v>0.47</v>
      </c>
      <c r="I267" s="81">
        <v>0</v>
      </c>
      <c r="K267" s="62">
        <f t="shared" si="4"/>
        <v>-2.2900763358778591E-2</v>
      </c>
      <c r="M267">
        <v>243</v>
      </c>
      <c r="N267">
        <v>-4.9412769167446443E-3</v>
      </c>
      <c r="O267">
        <v>4.9412769167446443E-3</v>
      </c>
    </row>
    <row r="268" spans="1:15" x14ac:dyDescent="0.3">
      <c r="A268" s="2">
        <v>44173</v>
      </c>
      <c r="B268" s="73">
        <f>'Log returns'!G269</f>
        <v>5.2083333333334076E-3</v>
      </c>
      <c r="C268" s="73">
        <f>'Log returns'!E269</f>
        <v>3.7573805689747105E-3</v>
      </c>
      <c r="D268" s="73">
        <f>'Log returns'!C269</f>
        <v>1.3039473548557667E-3</v>
      </c>
      <c r="E268" s="74">
        <f>'Log returns'!I269</f>
        <v>-5.5811870463103345E-3</v>
      </c>
      <c r="H268" s="79">
        <v>0.03</v>
      </c>
      <c r="I268" s="81">
        <v>0</v>
      </c>
      <c r="K268" s="62">
        <f t="shared" si="4"/>
        <v>5.2083333333334076E-3</v>
      </c>
      <c r="M268">
        <v>244</v>
      </c>
      <c r="N268">
        <v>4.1531717042062152E-4</v>
      </c>
      <c r="O268">
        <v>6.9920902369867161E-3</v>
      </c>
    </row>
    <row r="269" spans="1:15" x14ac:dyDescent="0.3">
      <c r="A269" s="2">
        <v>44172</v>
      </c>
      <c r="B269" s="73">
        <f>'Log returns'!G270</f>
        <v>1.8134715025906623E-2</v>
      </c>
      <c r="C269" s="73">
        <f>'Log returns'!E270</f>
        <v>-1.3368983957219251E-2</v>
      </c>
      <c r="D269" s="73">
        <f>'Log returns'!C270</f>
        <v>-1.3022492903382674E-3</v>
      </c>
      <c r="E269" s="74">
        <f>'Log returns'!I270</f>
        <v>3.5262276062128619E-3</v>
      </c>
      <c r="H269" s="79">
        <v>1.02</v>
      </c>
      <c r="I269" s="81">
        <v>0</v>
      </c>
      <c r="K269" s="62">
        <f t="shared" si="4"/>
        <v>1.8134715025906623E-2</v>
      </c>
      <c r="M269">
        <v>245</v>
      </c>
      <c r="N269">
        <v>-2.6335423184421247E-3</v>
      </c>
      <c r="O269">
        <v>1.2437463887069716E-2</v>
      </c>
    </row>
    <row r="270" spans="1:15" x14ac:dyDescent="0.3">
      <c r="A270" s="2">
        <v>44169</v>
      </c>
      <c r="B270" s="73">
        <f>'Log returns'!G271</f>
        <v>-1.781170483460549E-2</v>
      </c>
      <c r="C270" s="73">
        <f>'Log returns'!E271</f>
        <v>-2.7100271002710027E-3</v>
      </c>
      <c r="D270" s="73">
        <f>'Log returns'!C271</f>
        <v>1.434172245818627E-2</v>
      </c>
      <c r="E270" s="74">
        <f>'Log returns'!I271</f>
        <v>3.5925540879634867E-3</v>
      </c>
      <c r="H270" s="79">
        <v>0.18</v>
      </c>
      <c r="I270" s="81">
        <v>0</v>
      </c>
      <c r="K270" s="62">
        <f t="shared" si="4"/>
        <v>-1.781170483460549E-2</v>
      </c>
      <c r="M270">
        <v>246</v>
      </c>
      <c r="N270">
        <v>1.6661338023302833E-4</v>
      </c>
      <c r="O270">
        <v>-1.2302535710330116E-2</v>
      </c>
    </row>
    <row r="271" spans="1:15" x14ac:dyDescent="0.3">
      <c r="A271" s="2">
        <v>44168</v>
      </c>
      <c r="B271" s="73">
        <f>'Log returns'!G272</f>
        <v>-1.0362694300518097E-2</v>
      </c>
      <c r="C271" s="73">
        <f>'Log returns'!E272</f>
        <v>1.2500000000000061E-2</v>
      </c>
      <c r="D271" s="73">
        <f>'Log returns'!C272</f>
        <v>-3.8561141345753703E-3</v>
      </c>
      <c r="E271" s="74">
        <f>'Log returns'!I272</f>
        <v>1.7820079621802406E-3</v>
      </c>
      <c r="H271" s="79">
        <v>0.11</v>
      </c>
      <c r="I271" s="81">
        <v>0</v>
      </c>
      <c r="K271" s="62">
        <f t="shared" si="4"/>
        <v>-1.0362694300518097E-2</v>
      </c>
      <c r="M271">
        <v>247</v>
      </c>
      <c r="N271">
        <v>1.1968657520499961E-3</v>
      </c>
      <c r="O271">
        <v>-3.6538682090524878E-3</v>
      </c>
    </row>
    <row r="272" spans="1:15" x14ac:dyDescent="0.3">
      <c r="A272" s="2">
        <v>44167</v>
      </c>
      <c r="B272" s="73">
        <f>'Log returns'!G273</f>
        <v>-7.8534031413613672E-3</v>
      </c>
      <c r="C272" s="73">
        <f>'Log returns'!E273</f>
        <v>-1.0735373054213633E-2</v>
      </c>
      <c r="D272" s="73">
        <f>'Log returns'!C273</f>
        <v>-8.3870656718845315E-3</v>
      </c>
      <c r="E272" s="74">
        <f>'Log returns'!I273</f>
        <v>-9.8920172380071478E-4</v>
      </c>
      <c r="H272" s="79">
        <v>0.98</v>
      </c>
      <c r="I272" s="81">
        <v>0</v>
      </c>
      <c r="K272" s="62">
        <f t="shared" si="4"/>
        <v>-7.8534031413613672E-3</v>
      </c>
      <c r="M272">
        <v>248</v>
      </c>
      <c r="N272">
        <v>2.6073761266147098E-3</v>
      </c>
      <c r="O272">
        <v>-1.4432193942255688E-4</v>
      </c>
    </row>
    <row r="273" spans="1:15" x14ac:dyDescent="0.3">
      <c r="A273" s="2">
        <v>44166</v>
      </c>
      <c r="B273" s="73">
        <f>'Log returns'!G274</f>
        <v>2.6385224274406709E-3</v>
      </c>
      <c r="C273" s="73">
        <f>'Log returns'!E274</f>
        <v>1.2479652740097574E-2</v>
      </c>
      <c r="D273" s="73">
        <f>'Log returns'!C274</f>
        <v>5.8555891325014677E-3</v>
      </c>
      <c r="E273" s="74">
        <f>'Log returns'!I274</f>
        <v>2.6132061936983645E-3</v>
      </c>
      <c r="H273" s="79">
        <v>-0.53</v>
      </c>
      <c r="I273" s="81">
        <v>0</v>
      </c>
      <c r="K273" s="62">
        <f t="shared" si="4"/>
        <v>2.6385224274406709E-3</v>
      </c>
      <c r="M273">
        <v>249</v>
      </c>
      <c r="N273">
        <v>1.9953421803909368E-3</v>
      </c>
      <c r="O273">
        <v>7.8326676476188559E-3</v>
      </c>
    </row>
    <row r="274" spans="1:15" x14ac:dyDescent="0.3">
      <c r="A274" s="2">
        <v>44165</v>
      </c>
      <c r="B274" s="73">
        <f>'Log returns'!G275</f>
        <v>1.8421052631579022E-2</v>
      </c>
      <c r="C274" s="73">
        <f>'Log returns'!E275</f>
        <v>-1.6077170418005518E-3</v>
      </c>
      <c r="D274" s="73">
        <f>'Log returns'!C275</f>
        <v>3.8809387507959619E-3</v>
      </c>
      <c r="E274" s="74">
        <f>'Log returns'!I275</f>
        <v>-1.4002926246057894E-3</v>
      </c>
      <c r="H274" s="79">
        <v>0.43</v>
      </c>
      <c r="I274" s="81">
        <v>0</v>
      </c>
      <c r="K274" s="62">
        <f t="shared" si="4"/>
        <v>1.8421052631579022E-2</v>
      </c>
      <c r="M274">
        <v>250</v>
      </c>
      <c r="N274">
        <v>3.1834116022574637E-3</v>
      </c>
      <c r="O274">
        <v>-1.5348861723911963E-2</v>
      </c>
    </row>
    <row r="275" spans="1:15" x14ac:dyDescent="0.3">
      <c r="A275" s="2">
        <v>44162</v>
      </c>
      <c r="B275" s="73">
        <f>'Log returns'!G276</f>
        <v>-5.1679586563308224E-3</v>
      </c>
      <c r="C275" s="73">
        <f>'Log returns'!E276</f>
        <v>2.1470746108426045E-3</v>
      </c>
      <c r="D275" s="73">
        <f>'Log returns'!C276</f>
        <v>6.4440368820643042E-4</v>
      </c>
      <c r="E275" s="74">
        <f>'Log returns'!I276</f>
        <v>-9.9210577792508518E-3</v>
      </c>
      <c r="H275" s="79">
        <v>0.03</v>
      </c>
      <c r="I275" s="81">
        <v>0</v>
      </c>
      <c r="K275" s="62">
        <f t="shared" si="4"/>
        <v>-5.1679586563308224E-3</v>
      </c>
      <c r="M275">
        <v>251</v>
      </c>
      <c r="N275">
        <v>-3.9516750404104007E-3</v>
      </c>
      <c r="O275">
        <v>1.3803891789178839E-2</v>
      </c>
    </row>
    <row r="276" spans="1:15" x14ac:dyDescent="0.3">
      <c r="A276" s="2">
        <v>44161</v>
      </c>
      <c r="B276" s="73">
        <f>'Log returns'!G277</f>
        <v>2.0779220779220706E-2</v>
      </c>
      <c r="C276" s="73">
        <f>'Log returns'!E277</f>
        <v>7.4986609534012094E-3</v>
      </c>
      <c r="D276" s="73">
        <f>'Log returns'!C277</f>
        <v>2.1892965071875558E-2</v>
      </c>
      <c r="E276" s="74">
        <f>'Log returns'!I277</f>
        <v>5.4728130798900685E-3</v>
      </c>
      <c r="H276" s="79">
        <v>1.56</v>
      </c>
      <c r="I276" s="81">
        <v>0</v>
      </c>
      <c r="K276" s="62">
        <f t="shared" si="4"/>
        <v>2.0779220779220706E-2</v>
      </c>
      <c r="M276">
        <v>252</v>
      </c>
      <c r="N276">
        <v>1.387365481009443E-3</v>
      </c>
      <c r="O276">
        <v>3.4906832994784313E-3</v>
      </c>
    </row>
    <row r="277" spans="1:15" x14ac:dyDescent="0.3">
      <c r="A277" s="2">
        <v>44160</v>
      </c>
      <c r="B277" s="73">
        <f>'Log returns'!G278</f>
        <v>2.5445292620865502E-3</v>
      </c>
      <c r="C277" s="73">
        <f>'Log returns'!E278</f>
        <v>7.4428495481127363E-3</v>
      </c>
      <c r="D277" s="73">
        <f>'Log returns'!C278</f>
        <v>6.3015909514250892E-4</v>
      </c>
      <c r="E277" s="74">
        <f>'Log returns'!I278</f>
        <v>1.9214290879468528E-3</v>
      </c>
      <c r="H277" s="79">
        <v>0.83</v>
      </c>
      <c r="I277" s="81">
        <v>0</v>
      </c>
      <c r="K277" s="62">
        <f t="shared" si="4"/>
        <v>2.5445292620865502E-3</v>
      </c>
      <c r="M277">
        <v>253</v>
      </c>
      <c r="N277">
        <v>2.0661109067944719E-3</v>
      </c>
      <c r="O277">
        <v>-1.6629217702911009E-2</v>
      </c>
    </row>
    <row r="278" spans="1:15" x14ac:dyDescent="0.3">
      <c r="A278" s="2">
        <v>44159</v>
      </c>
      <c r="B278" s="73">
        <f>'Log returns'!G279</f>
        <v>1.5228426395939123E-2</v>
      </c>
      <c r="C278" s="73">
        <f>'Log returns'!E279</f>
        <v>-1.3720316622691263E-2</v>
      </c>
      <c r="D278" s="73">
        <f>'Log returns'!C279</f>
        <v>-1.7002366497672453E-2</v>
      </c>
      <c r="E278" s="74">
        <f>'Log returns'!I279</f>
        <v>2.8725694947199427E-3</v>
      </c>
      <c r="H278" s="79">
        <v>-0.51</v>
      </c>
      <c r="I278" s="81">
        <v>0</v>
      </c>
      <c r="K278" s="62">
        <f t="shared" si="4"/>
        <v>1.5228426395939123E-2</v>
      </c>
      <c r="M278">
        <v>254</v>
      </c>
      <c r="N278">
        <v>-3.7593657324318372E-3</v>
      </c>
      <c r="O278">
        <v>-1.1667426419524687E-3</v>
      </c>
    </row>
    <row r="279" spans="1:15" x14ac:dyDescent="0.3">
      <c r="A279" s="2">
        <v>44158</v>
      </c>
      <c r="B279" s="73">
        <f>'Log returns'!G280</f>
        <v>1.7500000000000071E-2</v>
      </c>
      <c r="C279" s="73">
        <f>'Log returns'!E280</f>
        <v>4.2803638309255373E-3</v>
      </c>
      <c r="D279" s="73">
        <f>'Log returns'!C280</f>
        <v>8.3277124701312284E-3</v>
      </c>
      <c r="E279" s="74">
        <f>'Log returns'!I280</f>
        <v>2.2896954553911511E-2</v>
      </c>
      <c r="H279" s="79">
        <v>0.59</v>
      </c>
      <c r="I279" s="81">
        <v>0</v>
      </c>
      <c r="K279" s="62">
        <f t="shared" si="4"/>
        <v>1.7500000000000071E-2</v>
      </c>
      <c r="M279">
        <v>255</v>
      </c>
      <c r="N279">
        <v>-7.4142037853554754E-4</v>
      </c>
      <c r="O279">
        <v>-1.7338271462169629E-3</v>
      </c>
    </row>
    <row r="280" spans="1:15" x14ac:dyDescent="0.3">
      <c r="A280" s="2">
        <v>44155</v>
      </c>
      <c r="B280" s="73">
        <f>'Log returns'!G281</f>
        <v>-4.9140049140049833E-3</v>
      </c>
      <c r="C280" s="73">
        <f>'Log returns'!E281</f>
        <v>1.2253596164091697E-2</v>
      </c>
      <c r="D280" s="73">
        <f>'Log returns'!C281</f>
        <v>0</v>
      </c>
      <c r="E280" s="74">
        <f>'Log returns'!I281</f>
        <v>4.8343024426676677E-3</v>
      </c>
      <c r="H280" s="79">
        <v>-0.93</v>
      </c>
      <c r="I280" s="81">
        <v>0</v>
      </c>
      <c r="K280" s="62">
        <f t="shared" si="4"/>
        <v>-4.9140049140049833E-3</v>
      </c>
      <c r="M280">
        <v>256</v>
      </c>
      <c r="N280">
        <v>-5.6786477605367145E-3</v>
      </c>
      <c r="O280">
        <v>-1.6653858442937198E-2</v>
      </c>
    </row>
    <row r="281" spans="1:15" x14ac:dyDescent="0.3">
      <c r="A281" s="2">
        <v>44154</v>
      </c>
      <c r="B281" s="73">
        <f>'Log returns'!G282</f>
        <v>-7.4074074074073374E-3</v>
      </c>
      <c r="C281" s="73">
        <f>'Log returns'!E282</f>
        <v>-4.2105263157894736E-2</v>
      </c>
      <c r="D281" s="73">
        <f>'Log returns'!C282</f>
        <v>1.588305135369358E-2</v>
      </c>
      <c r="E281" s="74">
        <f>'Log returns'!I282</f>
        <v>1.9990737548598904E-3</v>
      </c>
      <c r="H281" s="79">
        <v>-0.19</v>
      </c>
      <c r="I281" s="81">
        <v>0</v>
      </c>
      <c r="K281" s="62">
        <f t="shared" si="4"/>
        <v>-7.4074074074073374E-3</v>
      </c>
      <c r="M281">
        <v>257</v>
      </c>
      <c r="N281">
        <v>-3.6418328308267444E-3</v>
      </c>
      <c r="O281">
        <v>3.6418328308267444E-3</v>
      </c>
    </row>
    <row r="282" spans="1:15" x14ac:dyDescent="0.3">
      <c r="A282" s="2">
        <v>44153</v>
      </c>
      <c r="B282" s="73">
        <f>'Log returns'!G283</f>
        <v>-4.9751243781095229E-3</v>
      </c>
      <c r="C282" s="73">
        <f>'Log returns'!E283</f>
        <v>2.7472527472527475E-3</v>
      </c>
      <c r="D282" s="73">
        <f>'Log returns'!C283</f>
        <v>-5.6910368808352201E-2</v>
      </c>
      <c r="E282" s="74">
        <f>'Log returns'!I283</f>
        <v>-2.2834279560455307E-3</v>
      </c>
      <c r="H282" s="79">
        <v>1.22</v>
      </c>
      <c r="I282" s="81">
        <v>0</v>
      </c>
      <c r="K282" s="62">
        <f t="shared" si="4"/>
        <v>-4.9751243781095229E-3</v>
      </c>
      <c r="M282">
        <v>258</v>
      </c>
      <c r="N282">
        <v>8.6467156729520354E-3</v>
      </c>
      <c r="O282">
        <v>-4.6717781662799752E-2</v>
      </c>
    </row>
    <row r="283" spans="1:15" x14ac:dyDescent="0.3">
      <c r="A283" s="2">
        <v>44152</v>
      </c>
      <c r="B283" s="73">
        <f>'Log returns'!G284</f>
        <v>7.4999999999999286E-3</v>
      </c>
      <c r="C283" s="73">
        <f>'Log returns'!E284</f>
        <v>6.5753424657533626E-3</v>
      </c>
      <c r="D283" s="73">
        <f>'Log returns'!C284</f>
        <v>3.9786134839544197E-3</v>
      </c>
      <c r="E283" s="74">
        <f>'Log returns'!I284</f>
        <v>6.4419871219664254E-3</v>
      </c>
      <c r="H283" s="79">
        <v>1.31</v>
      </c>
      <c r="I283" s="81">
        <v>0</v>
      </c>
      <c r="K283" s="62">
        <f t="shared" si="4"/>
        <v>7.4999999999999286E-3</v>
      </c>
      <c r="M283">
        <v>259</v>
      </c>
      <c r="N283">
        <v>-6.8327750618479149E-4</v>
      </c>
      <c r="O283">
        <v>-7.2322897761370342E-3</v>
      </c>
    </row>
    <row r="284" spans="1:15" x14ac:dyDescent="0.3">
      <c r="A284" s="2">
        <v>44151</v>
      </c>
      <c r="B284" s="73">
        <f>'Log returns'!G285</f>
        <v>-2.4813895781637719E-2</v>
      </c>
      <c r="C284" s="73">
        <f>'Log returns'!E285</f>
        <v>-5.4436581382686072E-4</v>
      </c>
      <c r="D284" s="73">
        <f>'Log returns'!C285</f>
        <v>-3.9628468480499219E-3</v>
      </c>
      <c r="E284" s="74">
        <f>'Log returns'!I285</f>
        <v>5.8473344705320682E-3</v>
      </c>
      <c r="H284" s="79">
        <v>-0.94</v>
      </c>
      <c r="I284" s="81">
        <v>0</v>
      </c>
      <c r="K284" s="62">
        <f t="shared" si="4"/>
        <v>-2.4813895781637719E-2</v>
      </c>
      <c r="M284">
        <v>260</v>
      </c>
      <c r="N284">
        <v>-2.3552072160617837E-3</v>
      </c>
      <c r="O284">
        <v>-1.0942665124363749E-2</v>
      </c>
    </row>
    <row r="285" spans="1:15" x14ac:dyDescent="0.3">
      <c r="A285" s="2">
        <v>44148</v>
      </c>
      <c r="B285" s="73">
        <f>'Log returns'!G286</f>
        <v>7.6335877862595422E-2</v>
      </c>
      <c r="C285" s="73">
        <f>'Log returns'!E286</f>
        <v>-2.1786492374727979E-3</v>
      </c>
      <c r="D285" s="73">
        <f>'Log returns'!C286</f>
        <v>-1.3925769176146418E-2</v>
      </c>
      <c r="E285" s="74">
        <f>'Log returns'!I286</f>
        <v>-1.5405180716402814E-3</v>
      </c>
      <c r="H285" s="79">
        <v>0.88</v>
      </c>
      <c r="I285" s="81">
        <v>0</v>
      </c>
      <c r="K285" s="62">
        <f t="shared" si="4"/>
        <v>7.6335877862595422E-2</v>
      </c>
      <c r="M285">
        <v>261</v>
      </c>
      <c r="N285">
        <v>2.6491941675906164E-3</v>
      </c>
      <c r="O285">
        <v>-5.3446119573480671E-3</v>
      </c>
    </row>
    <row r="286" spans="1:15" x14ac:dyDescent="0.3">
      <c r="A286" s="2">
        <v>44147</v>
      </c>
      <c r="B286" s="73">
        <f>'Log returns'!G287</f>
        <v>9.4562647754137127E-2</v>
      </c>
      <c r="C286" s="73">
        <f>'Log returns'!E287</f>
        <v>2.6746724890829725E-2</v>
      </c>
      <c r="D286" s="73">
        <f>'Log returns'!C287</f>
        <v>2.5554862257830414E-2</v>
      </c>
      <c r="E286" s="74">
        <f>'Log returns'!I287</f>
        <v>2.6587318348067941E-3</v>
      </c>
      <c r="H286" s="79">
        <v>-0.17</v>
      </c>
      <c r="I286" s="81">
        <v>0</v>
      </c>
      <c r="K286" s="62">
        <f t="shared" si="4"/>
        <v>9.4562647754137127E-2</v>
      </c>
      <c r="M286">
        <v>262</v>
      </c>
      <c r="N286">
        <v>2.0665879306833719E-3</v>
      </c>
      <c r="O286">
        <v>2.4960439096343656E-2</v>
      </c>
    </row>
    <row r="287" spans="1:15" x14ac:dyDescent="0.3">
      <c r="A287" s="2">
        <v>44146</v>
      </c>
      <c r="B287" s="73">
        <f>'Log returns'!G288</f>
        <v>1.5118790496760322E-2</v>
      </c>
      <c r="C287" s="73">
        <f>'Log returns'!E288</f>
        <v>-1.1164274322169029E-2</v>
      </c>
      <c r="D287" s="73">
        <f>'Log returns'!C288</f>
        <v>-7.2132914489707002E-3</v>
      </c>
      <c r="E287" s="74">
        <f>'Log returns'!I288</f>
        <v>2.2629287981541261E-3</v>
      </c>
      <c r="H287" s="79">
        <v>0.87</v>
      </c>
      <c r="I287" s="81">
        <v>0</v>
      </c>
      <c r="K287" s="62">
        <f t="shared" si="4"/>
        <v>1.5118790496760322E-2</v>
      </c>
      <c r="M287">
        <v>263</v>
      </c>
      <c r="N287">
        <v>-2.0139682247623388E-4</v>
      </c>
      <c r="O287">
        <v>-1.295649791436587E-2</v>
      </c>
    </row>
    <row r="288" spans="1:15" x14ac:dyDescent="0.3">
      <c r="A288" s="2">
        <v>44145</v>
      </c>
      <c r="B288" s="73">
        <f>'Log returns'!G289</f>
        <v>4.6808510638297933E-2</v>
      </c>
      <c r="C288" s="73">
        <f>'Log returns'!E289</f>
        <v>-4.8387096774193854E-3</v>
      </c>
      <c r="D288" s="73">
        <f>'Log returns'!C289</f>
        <v>1.9817676004056451E-3</v>
      </c>
      <c r="E288" s="74">
        <f>'Log returns'!I289</f>
        <v>-1.5497911106541334E-3</v>
      </c>
      <c r="H288" s="79">
        <v>0.01</v>
      </c>
      <c r="I288" s="81">
        <v>0</v>
      </c>
      <c r="K288" s="62">
        <f t="shared" si="4"/>
        <v>4.6808510638297933E-2</v>
      </c>
      <c r="M288">
        <v>264</v>
      </c>
      <c r="N288">
        <v>1.7851860619091183E-3</v>
      </c>
      <c r="O288">
        <v>4.8881480604757513E-2</v>
      </c>
    </row>
    <row r="289" spans="1:15" x14ac:dyDescent="0.3">
      <c r="A289" s="2">
        <v>44144</v>
      </c>
      <c r="B289" s="73">
        <f>'Log returns'!G290</f>
        <v>1.2195121951219396E-2</v>
      </c>
      <c r="C289" s="73">
        <f>'Log returns'!E290</f>
        <v>6.48298217179912E-3</v>
      </c>
      <c r="D289" s="73">
        <f>'Log returns'!C290</f>
        <v>1.054698247656932E-2</v>
      </c>
      <c r="E289" s="74">
        <f>'Log returns'!I290</f>
        <v>8.3039570874274965E-3</v>
      </c>
      <c r="H289" s="79">
        <v>2.13</v>
      </c>
      <c r="I289" s="81">
        <v>0</v>
      </c>
      <c r="K289" s="62">
        <f t="shared" si="4"/>
        <v>1.2195121951219396E-2</v>
      </c>
      <c r="M289">
        <v>265</v>
      </c>
      <c r="N289">
        <v>-7.4362585998499712E-3</v>
      </c>
      <c r="O289">
        <v>4.8981875338600872E-3</v>
      </c>
    </row>
    <row r="290" spans="1:15" x14ac:dyDescent="0.3">
      <c r="A290" s="2">
        <v>44141</v>
      </c>
      <c r="B290" s="73">
        <f>'Log returns'!G291</f>
        <v>1.9076305220883591E-2</v>
      </c>
      <c r="C290" s="73">
        <f>'Log returns'!E291</f>
        <v>1.7176596886741752E-2</v>
      </c>
      <c r="D290" s="73">
        <f>'Log returns'!C291</f>
        <v>2.8049645373798612E-2</v>
      </c>
      <c r="E290" s="74">
        <f>'Log returns'!I291</f>
        <v>-2.0937401747205399E-3</v>
      </c>
      <c r="H290" s="79">
        <v>2.25</v>
      </c>
      <c r="I290" s="81">
        <v>0</v>
      </c>
      <c r="K290" s="62">
        <f t="shared" si="4"/>
        <v>1.9076305220883591E-2</v>
      </c>
      <c r="M290">
        <v>266</v>
      </c>
      <c r="N290">
        <v>-1.8629879239339753E-3</v>
      </c>
      <c r="O290">
        <v>-2.1037775434844617E-2</v>
      </c>
    </row>
    <row r="291" spans="1:15" x14ac:dyDescent="0.3">
      <c r="A291" s="2">
        <v>44140</v>
      </c>
      <c r="B291" s="73">
        <f>'Log returns'!G292</f>
        <v>-2.0689655172413737E-2</v>
      </c>
      <c r="C291" s="73">
        <f>'Log returns'!E292</f>
        <v>-7.9155672823219003E-3</v>
      </c>
      <c r="D291" s="73">
        <f>'Log returns'!C292</f>
        <v>-2.2208069147971528E-2</v>
      </c>
      <c r="E291" s="74">
        <f>'Log returns'!I292</f>
        <v>-4.6242747905465599E-3</v>
      </c>
      <c r="H291" s="79">
        <v>1.93</v>
      </c>
      <c r="I291" s="81">
        <v>0</v>
      </c>
      <c r="K291" s="62">
        <f t="shared" si="4"/>
        <v>-2.0689655172413737E-2</v>
      </c>
      <c r="M291">
        <v>267</v>
      </c>
      <c r="N291">
        <v>-4.0392998521212213E-3</v>
      </c>
      <c r="O291">
        <v>9.247633185454629E-3</v>
      </c>
    </row>
    <row r="292" spans="1:15" x14ac:dyDescent="0.3">
      <c r="A292" s="2">
        <v>44139</v>
      </c>
      <c r="B292" s="73">
        <f>'Log returns'!G293</f>
        <v>4.0241448692152054E-3</v>
      </c>
      <c r="C292" s="73">
        <f>'Log returns'!E293</f>
        <v>2.6595744680851063E-3</v>
      </c>
      <c r="D292" s="73">
        <f>'Log returns'!C293</f>
        <v>4.542466795377462E-3</v>
      </c>
      <c r="E292" s="74">
        <f>'Log returns'!I293</f>
        <v>2.700693541055745E-3</v>
      </c>
      <c r="H292" s="79">
        <v>1.17</v>
      </c>
      <c r="I292" s="81">
        <v>0</v>
      </c>
      <c r="K292" s="62">
        <f t="shared" si="4"/>
        <v>4.0241448692152054E-3</v>
      </c>
      <c r="M292">
        <v>268</v>
      </c>
      <c r="N292">
        <v>2.637256366998342E-3</v>
      </c>
      <c r="O292">
        <v>1.5497458658908281E-2</v>
      </c>
    </row>
    <row r="293" spans="1:15" x14ac:dyDescent="0.3">
      <c r="A293" s="2">
        <v>44138</v>
      </c>
      <c r="B293" s="73">
        <f>'Log returns'!G294</f>
        <v>-8.0160320641282281E-3</v>
      </c>
      <c r="C293" s="73">
        <f>'Log returns'!E294</f>
        <v>-1.3793103448275832E-2</v>
      </c>
      <c r="D293" s="73">
        <f>'Log returns'!C294</f>
        <v>-1.4857899033313759E-2</v>
      </c>
      <c r="E293" s="74">
        <f>'Log returns'!I294</f>
        <v>2.0594201989822796E-3</v>
      </c>
      <c r="H293" s="79">
        <v>-1.45</v>
      </c>
      <c r="I293" s="81">
        <v>0</v>
      </c>
      <c r="K293" s="62">
        <f t="shared" si="4"/>
        <v>-8.0160320641282281E-3</v>
      </c>
      <c r="M293">
        <v>269</v>
      </c>
      <c r="N293">
        <v>2.685879659240973E-3</v>
      </c>
      <c r="O293">
        <v>-2.0497584493846463E-2</v>
      </c>
    </row>
    <row r="294" spans="1:15" x14ac:dyDescent="0.3">
      <c r="A294" s="2">
        <v>44137</v>
      </c>
      <c r="B294" s="73">
        <f>'Log returns'!G295</f>
        <v>0</v>
      </c>
      <c r="C294" s="73">
        <f>'Log returns'!E295</f>
        <v>-4.3033889187735954E-3</v>
      </c>
      <c r="D294" s="73">
        <f>'Log returns'!C295</f>
        <v>-7.8688308818971511E-3</v>
      </c>
      <c r="E294" s="74">
        <f>'Log returns'!I295</f>
        <v>1.9467184227911314E-3</v>
      </c>
      <c r="H294" s="79">
        <v>1.1299999999999999</v>
      </c>
      <c r="I294" s="81">
        <v>0</v>
      </c>
      <c r="K294" s="62">
        <f t="shared" si="4"/>
        <v>0</v>
      </c>
      <c r="M294">
        <v>270</v>
      </c>
      <c r="N294">
        <v>1.3585860795254671E-3</v>
      </c>
      <c r="O294">
        <v>-1.1721280380043563E-2</v>
      </c>
    </row>
    <row r="295" spans="1:15" x14ac:dyDescent="0.3">
      <c r="A295" s="2">
        <v>44134</v>
      </c>
      <c r="B295" s="73">
        <f>'Log returns'!G296</f>
        <v>2.5252525252525252E-2</v>
      </c>
      <c r="C295" s="73">
        <f>'Log returns'!E296</f>
        <v>-4.1058887088060478E-2</v>
      </c>
      <c r="D295" s="73">
        <f>'Log returns'!C296</f>
        <v>7.931240471853826E-3</v>
      </c>
      <c r="E295" s="74">
        <f>'Log returns'!I296</f>
        <v>-1.4935700587219053E-2</v>
      </c>
      <c r="H295" s="79">
        <v>-3.41</v>
      </c>
      <c r="I295" s="81">
        <v>0</v>
      </c>
      <c r="K295" s="62">
        <f t="shared" si="4"/>
        <v>2.5252525252525252E-2</v>
      </c>
      <c r="M295">
        <v>271</v>
      </c>
      <c r="N295">
        <v>-6.7296051951891997E-4</v>
      </c>
      <c r="O295">
        <v>-7.1804426218424469E-3</v>
      </c>
    </row>
    <row r="296" spans="1:15" x14ac:dyDescent="0.3">
      <c r="A296" s="2">
        <v>44133</v>
      </c>
      <c r="B296" s="73">
        <f>'Log returns'!G297</f>
        <v>-3.0541871921182209E-2</v>
      </c>
      <c r="C296" s="73">
        <f>'Log returns'!E297</f>
        <v>2.2535211267605956E-3</v>
      </c>
      <c r="D296" s="73">
        <f>'Log returns'!C297</f>
        <v>9.8359617212808621E-3</v>
      </c>
      <c r="E296" s="74">
        <f>'Log returns'!I297</f>
        <v>-8.0429611337367313E-3</v>
      </c>
      <c r="H296" s="79">
        <v>-0.23</v>
      </c>
      <c r="I296" s="81">
        <v>0</v>
      </c>
      <c r="K296" s="62">
        <f t="shared" si="4"/>
        <v>-3.0541871921182209E-2</v>
      </c>
      <c r="M296">
        <v>272</v>
      </c>
      <c r="N296">
        <v>1.967929338144533E-3</v>
      </c>
      <c r="O296">
        <v>6.705930892961379E-4</v>
      </c>
    </row>
    <row r="297" spans="1:15" x14ac:dyDescent="0.3">
      <c r="A297" s="2">
        <v>44132</v>
      </c>
      <c r="B297" s="73">
        <f>'Log returns'!G298</f>
        <v>2.1341463414634089E-2</v>
      </c>
      <c r="C297" s="73">
        <f>'Log returns'!E298</f>
        <v>1.1804384485666073E-2</v>
      </c>
      <c r="D297" s="73">
        <f>'Log returns'!C298</f>
        <v>4.3506607078682452E-2</v>
      </c>
      <c r="E297" s="74">
        <f>'Log returns'!I298</f>
        <v>8.6284419269165944E-3</v>
      </c>
      <c r="H297" s="79">
        <v>-1.85</v>
      </c>
      <c r="I297" s="81">
        <v>0</v>
      </c>
      <c r="K297" s="62">
        <f t="shared" si="4"/>
        <v>2.1341463414634089E-2</v>
      </c>
      <c r="M297">
        <v>273</v>
      </c>
      <c r="N297">
        <v>-9.7432722073013337E-4</v>
      </c>
      <c r="O297">
        <v>1.9395379852309155E-2</v>
      </c>
    </row>
    <row r="298" spans="1:15" x14ac:dyDescent="0.3">
      <c r="A298" s="2">
        <v>44131</v>
      </c>
      <c r="B298" s="73">
        <f>'Log returns'!G299</f>
        <v>9.9502487562189053E-3</v>
      </c>
      <c r="C298" s="73">
        <f>'Log returns'!E299</f>
        <v>-5.5555555555555558E-3</v>
      </c>
      <c r="D298" s="73">
        <f>'Log returns'!C299</f>
        <v>-4.3560848026013834E-3</v>
      </c>
      <c r="E298" s="74">
        <f>'Log returns'!I299</f>
        <v>3.4477370611872605E-6</v>
      </c>
      <c r="H298" s="79">
        <v>0.38</v>
      </c>
      <c r="I298" s="81">
        <v>0</v>
      </c>
      <c r="K298" s="62">
        <f t="shared" si="4"/>
        <v>9.9502487562189053E-3</v>
      </c>
      <c r="M298">
        <v>274</v>
      </c>
      <c r="N298">
        <v>-7.2208164556461741E-3</v>
      </c>
      <c r="O298">
        <v>2.0528577993153517E-3</v>
      </c>
    </row>
    <row r="299" spans="1:15" x14ac:dyDescent="0.3">
      <c r="A299" s="2">
        <v>44130</v>
      </c>
      <c r="B299" s="73">
        <f>'Log returns'!G300</f>
        <v>2.4630541871921183E-2</v>
      </c>
      <c r="C299" s="73">
        <f>'Log returns'!E300</f>
        <v>6.7039106145250762E-3</v>
      </c>
      <c r="D299" s="73">
        <f>'Log returns'!C300</f>
        <v>8.1251009598349282E-3</v>
      </c>
      <c r="E299" s="74">
        <f>'Log returns'!I300</f>
        <v>7.668358561978404E-3</v>
      </c>
      <c r="H299" s="79">
        <v>0.67</v>
      </c>
      <c r="I299" s="81">
        <v>0</v>
      </c>
      <c r="K299" s="62">
        <f t="shared" si="4"/>
        <v>2.4630541871921183E-2</v>
      </c>
      <c r="M299">
        <v>275</v>
      </c>
      <c r="N299">
        <v>4.0642790563327619E-3</v>
      </c>
      <c r="O299">
        <v>1.6714941722887944E-2</v>
      </c>
    </row>
    <row r="300" spans="1:15" x14ac:dyDescent="0.3">
      <c r="A300" s="2">
        <v>44127</v>
      </c>
      <c r="B300" s="73">
        <f>'Log returns'!G301</f>
        <v>1.4423076923076924E-2</v>
      </c>
      <c r="C300" s="73">
        <f>'Log returns'!E301</f>
        <v>8.8790233074363088E-3</v>
      </c>
      <c r="D300" s="73">
        <f>'Log returns'!C301</f>
        <v>4.2956926484028803E-2</v>
      </c>
      <c r="E300" s="74">
        <f>'Log returns'!I301</f>
        <v>-1.7149609633632437E-3</v>
      </c>
      <c r="H300" s="79">
        <v>-0.36</v>
      </c>
      <c r="I300" s="81">
        <v>0</v>
      </c>
      <c r="K300" s="62">
        <f t="shared" si="4"/>
        <v>1.4423076923076924E-2</v>
      </c>
      <c r="M300">
        <v>276</v>
      </c>
      <c r="N300">
        <v>1.4607943372834287E-3</v>
      </c>
      <c r="O300">
        <v>1.0837349248031215E-3</v>
      </c>
    </row>
    <row r="301" spans="1:15" x14ac:dyDescent="0.3">
      <c r="A301" s="2">
        <v>44126</v>
      </c>
      <c r="B301" s="73">
        <f>'Log returns'!G302</f>
        <v>1.8957345971563982E-2</v>
      </c>
      <c r="C301" s="73">
        <f>'Log returns'!E302</f>
        <v>-5.5005500550067514E-4</v>
      </c>
      <c r="D301" s="73">
        <f>'Log returns'!C302</f>
        <v>2.2741573855057665E-2</v>
      </c>
      <c r="E301" s="74">
        <f>'Log returns'!I302</f>
        <v>-1.9018992937711208E-3</v>
      </c>
      <c r="H301" s="79">
        <v>0.34</v>
      </c>
      <c r="I301" s="81">
        <v>0</v>
      </c>
      <c r="K301" s="62">
        <f t="shared" si="4"/>
        <v>1.8957345971563982E-2</v>
      </c>
      <c r="M301">
        <v>277</v>
      </c>
      <c r="N301">
        <v>2.1580660263831918E-3</v>
      </c>
      <c r="O301">
        <v>1.3070360369555931E-2</v>
      </c>
    </row>
    <row r="302" spans="1:15" x14ac:dyDescent="0.3">
      <c r="A302" s="2">
        <v>44125</v>
      </c>
      <c r="B302" s="73">
        <f>'Log returns'!G303</f>
        <v>6.9767441860465115E-2</v>
      </c>
      <c r="C302" s="73">
        <f>'Log returns'!E303</f>
        <v>3.8525041276830881E-3</v>
      </c>
      <c r="D302" s="73">
        <f>'Log returns'!C303</f>
        <v>-4.2618747536432702E-2</v>
      </c>
      <c r="E302" s="74">
        <f>'Log returns'!I303</f>
        <v>-2.3587805485862333E-3</v>
      </c>
      <c r="H302" s="79">
        <v>-1.53</v>
      </c>
      <c r="I302" s="81">
        <v>0</v>
      </c>
      <c r="K302" s="62">
        <f t="shared" si="4"/>
        <v>6.9767441860465115E-2</v>
      </c>
      <c r="M302">
        <v>278</v>
      </c>
      <c r="N302">
        <v>1.6837746012618431E-2</v>
      </c>
      <c r="O302">
        <v>6.6225398738163979E-4</v>
      </c>
    </row>
    <row r="303" spans="1:15" x14ac:dyDescent="0.3">
      <c r="A303" s="2">
        <v>44124</v>
      </c>
      <c r="B303" s="73">
        <f>'Log returns'!G304</f>
        <v>1.3043478260869565E-2</v>
      </c>
      <c r="C303" s="73">
        <f>'Log returns'!E304</f>
        <v>-1.0964912280702688E-3</v>
      </c>
      <c r="D303" s="73">
        <f>'Log returns'!C304</f>
        <v>3.4193601246636091E-2</v>
      </c>
      <c r="E303" s="74">
        <f>'Log returns'!I304</f>
        <v>4.7930706469992987E-3</v>
      </c>
      <c r="H303" s="79">
        <v>-0.06</v>
      </c>
      <c r="I303" s="81">
        <v>0</v>
      </c>
      <c r="K303" s="62">
        <f t="shared" si="4"/>
        <v>1.3043478260869565E-2</v>
      </c>
      <c r="M303">
        <v>279</v>
      </c>
      <c r="N303">
        <v>3.5961931803108393E-3</v>
      </c>
      <c r="O303">
        <v>-8.5101980943158226E-3</v>
      </c>
    </row>
    <row r="304" spans="1:15" x14ac:dyDescent="0.3">
      <c r="A304" s="2">
        <v>44123</v>
      </c>
      <c r="B304" s="73">
        <f>'Log returns'!G305</f>
        <v>1.7167381974248927E-2</v>
      </c>
      <c r="C304" s="73">
        <f>'Log returns'!E305</f>
        <v>2.4698133918770585E-2</v>
      </c>
      <c r="D304" s="73">
        <f>'Log returns'!C305</f>
        <v>-1.1229222222426043E-2</v>
      </c>
      <c r="E304" s="74">
        <f>'Log returns'!I305</f>
        <v>-3.8251188805356388E-4</v>
      </c>
      <c r="H304" s="79">
        <v>-0.08</v>
      </c>
      <c r="I304" s="81">
        <v>0</v>
      </c>
      <c r="K304" s="62">
        <f t="shared" si="4"/>
        <v>1.7167381974248927E-2</v>
      </c>
      <c r="M304">
        <v>280</v>
      </c>
      <c r="N304">
        <v>1.5177148798894563E-3</v>
      </c>
      <c r="O304">
        <v>-8.9251222872967946E-3</v>
      </c>
    </row>
    <row r="305" spans="1:15" x14ac:dyDescent="0.3">
      <c r="A305" s="2">
        <v>44120</v>
      </c>
      <c r="B305" s="73">
        <f>'Log returns'!G306</f>
        <v>-1.2658227848101266E-2</v>
      </c>
      <c r="C305" s="73">
        <f>'Log returns'!E306</f>
        <v>5.8918050348153337E-3</v>
      </c>
      <c r="D305" s="73">
        <f>'Log returns'!C306</f>
        <v>-5.6780654887028711E-3</v>
      </c>
      <c r="E305" s="74">
        <f>'Log returns'!I306</f>
        <v>1.350199762839678E-3</v>
      </c>
      <c r="H305" s="79">
        <v>-0.65</v>
      </c>
      <c r="I305" s="81">
        <v>0</v>
      </c>
      <c r="K305" s="62">
        <f t="shared" si="4"/>
        <v>-1.2658227848101266E-2</v>
      </c>
      <c r="M305">
        <v>281</v>
      </c>
      <c r="N305">
        <v>-1.6217450571206901E-3</v>
      </c>
      <c r="O305">
        <v>-3.3533793209888328E-3</v>
      </c>
    </row>
    <row r="306" spans="1:15" x14ac:dyDescent="0.3">
      <c r="A306" s="2">
        <v>44119</v>
      </c>
      <c r="B306" s="73">
        <f>'Log returns'!G307</f>
        <v>1.7094017094017096E-2</v>
      </c>
      <c r="C306" s="73">
        <f>'Log returns'!E307</f>
        <v>-3.7273695420661185E-3</v>
      </c>
      <c r="D306" s="73">
        <f>'Log returns'!C307</f>
        <v>1.2690669215793867E-3</v>
      </c>
      <c r="E306" s="74">
        <f>'Log returns'!I307</f>
        <v>3.2553122477959446E-3</v>
      </c>
      <c r="H306" s="79">
        <v>-0.41</v>
      </c>
      <c r="I306" s="81">
        <v>0</v>
      </c>
      <c r="K306" s="62">
        <f t="shared" si="4"/>
        <v>1.7094017094017096E-2</v>
      </c>
      <c r="M306">
        <v>282</v>
      </c>
      <c r="N306">
        <v>4.7747710263279387E-3</v>
      </c>
      <c r="O306">
        <v>2.7252289736719899E-3</v>
      </c>
    </row>
    <row r="307" spans="1:15" x14ac:dyDescent="0.3">
      <c r="A307" s="2">
        <v>44118</v>
      </c>
      <c r="B307" s="73">
        <f>'Log returns'!G308</f>
        <v>-8.4033613445378148E-3</v>
      </c>
      <c r="C307" s="73">
        <f>'Log returns'!E308</f>
        <v>-1.8706574024585785E-2</v>
      </c>
      <c r="D307" s="73">
        <f>'Log returns'!C308</f>
        <v>-1.9011410388529385E-2</v>
      </c>
      <c r="E307" s="74">
        <f>'Log returns'!I308</f>
        <v>-5.3251082799427498E-3</v>
      </c>
      <c r="H307" s="79">
        <v>1.53</v>
      </c>
      <c r="I307" s="81">
        <v>0</v>
      </c>
      <c r="K307" s="62">
        <f t="shared" si="4"/>
        <v>-8.4033613445378148E-3</v>
      </c>
      <c r="M307">
        <v>283</v>
      </c>
      <c r="N307">
        <v>4.3388370088677753E-3</v>
      </c>
      <c r="O307">
        <v>-2.9152732790505495E-2</v>
      </c>
    </row>
    <row r="308" spans="1:15" x14ac:dyDescent="0.3">
      <c r="A308" s="2">
        <v>44117</v>
      </c>
      <c r="B308" s="73">
        <f>'Log returns'!G309</f>
        <v>8.4745762711864406E-3</v>
      </c>
      <c r="C308" s="73">
        <f>'Log returns'!E309</f>
        <v>-3.8126361655772801E-3</v>
      </c>
      <c r="D308" s="73">
        <f>'Log returns'!C309</f>
        <v>1.09818667193738E-2</v>
      </c>
      <c r="E308" s="74">
        <f>'Log returns'!I309</f>
        <v>1.6152079862122117E-3</v>
      </c>
      <c r="H308" s="79">
        <v>0.93</v>
      </c>
      <c r="I308" s="81">
        <v>0</v>
      </c>
      <c r="K308" s="62">
        <f t="shared" si="4"/>
        <v>8.4745762711864406E-3</v>
      </c>
      <c r="M308">
        <v>284</v>
      </c>
      <c r="N308">
        <v>-1.0771251185086846E-3</v>
      </c>
      <c r="O308">
        <v>7.7413002981104109E-2</v>
      </c>
    </row>
    <row r="309" spans="1:15" x14ac:dyDescent="0.3">
      <c r="A309" s="2">
        <v>44116</v>
      </c>
      <c r="B309" s="73">
        <f>'Log returns'!G310</f>
        <v>3.3613445378151259E-2</v>
      </c>
      <c r="C309" s="73">
        <f>'Log returns'!E310</f>
        <v>-1.0388190267905991E-2</v>
      </c>
      <c r="D309" s="73">
        <f>'Log returns'!C310</f>
        <v>1.277830248311371E-3</v>
      </c>
      <c r="E309" s="74">
        <f>'Log returns'!I310</f>
        <v>1.9669486001904785E-3</v>
      </c>
      <c r="H309" s="79">
        <v>0.8</v>
      </c>
      <c r="I309" s="81">
        <v>0</v>
      </c>
      <c r="K309" s="62">
        <f t="shared" si="4"/>
        <v>3.3613445378151259E-2</v>
      </c>
      <c r="M309">
        <v>285</v>
      </c>
      <c r="N309">
        <v>2.0013037384401956E-3</v>
      </c>
      <c r="O309">
        <v>9.2561344015696934E-2</v>
      </c>
    </row>
    <row r="310" spans="1:15" x14ac:dyDescent="0.3">
      <c r="A310" s="2">
        <v>44113</v>
      </c>
      <c r="B310" s="73">
        <f>'Log returns'!G311</f>
        <v>-2.4390243902439025E-2</v>
      </c>
      <c r="C310" s="73">
        <f>'Log returns'!E311</f>
        <v>7.7348066298342857E-3</v>
      </c>
      <c r="D310" s="73">
        <f>'Log returns'!C311</f>
        <v>-1.3401330551780636E-2</v>
      </c>
      <c r="E310" s="74">
        <f>'Log returns'!I311</f>
        <v>6.7101145322419802E-3</v>
      </c>
      <c r="H310" s="79">
        <v>1.84</v>
      </c>
      <c r="I310" s="81">
        <v>0</v>
      </c>
      <c r="K310" s="62">
        <f t="shared" si="4"/>
        <v>-2.4390243902439025E-2</v>
      </c>
      <c r="M310">
        <v>286</v>
      </c>
      <c r="N310">
        <v>1.711144420265564E-3</v>
      </c>
      <c r="O310">
        <v>1.3407646076494757E-2</v>
      </c>
    </row>
    <row r="311" spans="1:15" x14ac:dyDescent="0.3">
      <c r="A311" s="2">
        <v>44112</v>
      </c>
      <c r="B311" s="73">
        <f>'Log returns'!G312</f>
        <v>-2.0833333333333332E-2</v>
      </c>
      <c r="C311" s="73">
        <f>'Log returns'!E312</f>
        <v>0</v>
      </c>
      <c r="D311" s="73">
        <f>'Log returns'!C312</f>
        <v>-5.8213337135862887E-3</v>
      </c>
      <c r="E311" s="74">
        <f>'Log returns'!I312</f>
        <v>-9.6695059268026989E-3</v>
      </c>
      <c r="H311" s="79">
        <v>-1.28</v>
      </c>
      <c r="I311" s="81">
        <v>0</v>
      </c>
      <c r="K311" s="62">
        <f t="shared" si="4"/>
        <v>-2.0833333333333332E-2</v>
      </c>
      <c r="M311">
        <v>287</v>
      </c>
      <c r="N311">
        <v>-1.0839230923201568E-3</v>
      </c>
      <c r="O311">
        <v>4.7892433730618092E-2</v>
      </c>
    </row>
    <row r="312" spans="1:15" x14ac:dyDescent="0.3">
      <c r="A312" s="2">
        <v>44111</v>
      </c>
      <c r="B312" s="73">
        <f>'Log returns'!G313</f>
        <v>6.8085106382978725E-2</v>
      </c>
      <c r="C312" s="73">
        <f>'Log returns'!E313</f>
        <v>3.1798245614034992E-2</v>
      </c>
      <c r="D312" s="73">
        <f>'Log returns'!C313</f>
        <v>2.6675297551465568E-2</v>
      </c>
      <c r="E312" s="74">
        <f>'Log returns'!I313</f>
        <v>5.9870641934641209E-3</v>
      </c>
      <c r="H312" s="79">
        <v>1.93</v>
      </c>
      <c r="I312" s="81">
        <v>0</v>
      </c>
      <c r="K312" s="62">
        <f t="shared" si="4"/>
        <v>6.8085106382978725E-2</v>
      </c>
      <c r="M312">
        <v>288</v>
      </c>
      <c r="N312">
        <v>6.1397629177719956E-3</v>
      </c>
      <c r="O312">
        <v>6.0553590334474008E-3</v>
      </c>
    </row>
    <row r="313" spans="1:15" x14ac:dyDescent="0.3">
      <c r="A313" s="2">
        <v>44110</v>
      </c>
      <c r="B313" s="73">
        <f>'Log returns'!G314</f>
        <v>0</v>
      </c>
      <c r="C313" s="73">
        <f>'Log returns'!E314</f>
        <v>2.3379383634431487E-2</v>
      </c>
      <c r="D313" s="73">
        <f>'Log returns'!C314</f>
        <v>-1.1406815160344076E-2</v>
      </c>
      <c r="E313" s="74">
        <f>'Log returns'!I314</f>
        <v>-5.467994357423343E-3</v>
      </c>
      <c r="H313" s="79">
        <v>-0.96</v>
      </c>
      <c r="I313" s="81">
        <v>0</v>
      </c>
      <c r="K313" s="62">
        <f t="shared" si="4"/>
        <v>0</v>
      </c>
      <c r="M313">
        <v>289</v>
      </c>
      <c r="N313">
        <v>-1.4826868079450594E-3</v>
      </c>
      <c r="O313">
        <v>2.0558992028828649E-2</v>
      </c>
    </row>
    <row r="314" spans="1:15" x14ac:dyDescent="0.3">
      <c r="A314" s="2">
        <v>44109</v>
      </c>
      <c r="B314" s="73">
        <f>'Log returns'!G315</f>
        <v>-3.9840637450199202E-3</v>
      </c>
      <c r="C314" s="73">
        <f>'Log returns'!E315</f>
        <v>-2.336448598130841E-2</v>
      </c>
      <c r="D314" s="73">
        <f>'Log returns'!C315</f>
        <v>-3.0769282751773021E-2</v>
      </c>
      <c r="E314" s="74">
        <f>'Log returns'!I315</f>
        <v>-8.918834361528738E-3</v>
      </c>
      <c r="H314" s="79">
        <v>0.79</v>
      </c>
      <c r="I314" s="81">
        <v>0</v>
      </c>
      <c r="K314" s="62">
        <f t="shared" si="4"/>
        <v>-3.9840637450199202E-3</v>
      </c>
      <c r="M314">
        <v>290</v>
      </c>
      <c r="N314">
        <v>-3.3377968772235833E-3</v>
      </c>
      <c r="O314">
        <v>-1.7351858295190155E-2</v>
      </c>
    </row>
    <row r="315" spans="1:15" x14ac:dyDescent="0.3">
      <c r="A315" s="2">
        <v>44106</v>
      </c>
      <c r="B315" s="73">
        <f>'Log returns'!G316</f>
        <v>1.2E-2</v>
      </c>
      <c r="C315" s="73">
        <f>'Log returns'!E316</f>
        <v>1.7543859649122868E-2</v>
      </c>
      <c r="D315" s="73">
        <f>'Log returns'!C316</f>
        <v>5.291022620855429E-3</v>
      </c>
      <c r="E315" s="74">
        <f>'Log returns'!I316</f>
        <v>6.7467572135468962E-3</v>
      </c>
      <c r="H315" s="79">
        <v>0.79</v>
      </c>
      <c r="I315" s="81">
        <v>0</v>
      </c>
      <c r="K315" s="62">
        <f t="shared" si="4"/>
        <v>1.2E-2</v>
      </c>
      <c r="M315">
        <v>291</v>
      </c>
      <c r="N315">
        <v>2.0320654530991064E-3</v>
      </c>
      <c r="O315">
        <v>1.9920794161160989E-3</v>
      </c>
    </row>
    <row r="316" spans="1:15" x14ac:dyDescent="0.3">
      <c r="A316" s="2">
        <v>44105</v>
      </c>
      <c r="B316" s="73">
        <f>'Log returns'!G317</f>
        <v>1.5810276679841896E-2</v>
      </c>
      <c r="C316" s="73">
        <f>'Log returns'!E317</f>
        <v>-9.4043887147336018E-3</v>
      </c>
      <c r="D316" s="73">
        <f>'Log returns'!C317</f>
        <v>-9.2106410030518282E-3</v>
      </c>
      <c r="E316" s="74">
        <f>'Log returns'!I317</f>
        <v>1.0673112416724343E-2</v>
      </c>
      <c r="H316" s="79">
        <v>-0.42</v>
      </c>
      <c r="I316" s="81">
        <v>0</v>
      </c>
      <c r="K316" s="62">
        <f t="shared" si="4"/>
        <v>1.5810276679841896E-2</v>
      </c>
      <c r="M316">
        <v>292</v>
      </c>
      <c r="N316">
        <v>1.5619542652890732E-3</v>
      </c>
      <c r="O316">
        <v>-9.5779863294173009E-3</v>
      </c>
    </row>
    <row r="317" spans="1:15" x14ac:dyDescent="0.3">
      <c r="A317" s="2">
        <v>44104</v>
      </c>
      <c r="B317" s="73">
        <f>'Log returns'!G318</f>
        <v>3.8910505836575876E-2</v>
      </c>
      <c r="C317" s="73">
        <f>'Log returns'!E318</f>
        <v>1.529535864978906E-2</v>
      </c>
      <c r="D317" s="73">
        <f>'Log returns'!C318</f>
        <v>7.9682439087640552E-3</v>
      </c>
      <c r="E317" s="74">
        <f>'Log returns'!I318</f>
        <v>-3.4641461124982494E-3</v>
      </c>
      <c r="H317" s="79">
        <v>1.66</v>
      </c>
      <c r="I317" s="81">
        <v>0</v>
      </c>
      <c r="K317" s="62">
        <f t="shared" si="4"/>
        <v>3.8910505836575876E-2</v>
      </c>
      <c r="M317">
        <v>293</v>
      </c>
      <c r="N317">
        <v>1.479333700239214E-3</v>
      </c>
      <c r="O317">
        <v>-1.479333700239214E-3</v>
      </c>
    </row>
    <row r="318" spans="1:15" x14ac:dyDescent="0.3">
      <c r="A318" s="2">
        <v>44103</v>
      </c>
      <c r="B318" s="73">
        <f>'Log returns'!G319</f>
        <v>3.7453183520599251E-3</v>
      </c>
      <c r="C318" s="73">
        <f>'Log returns'!E319</f>
        <v>1.3506493506493477E-2</v>
      </c>
      <c r="D318" s="73">
        <f>'Log returns'!C319</f>
        <v>6.5875035066714892E-3</v>
      </c>
      <c r="E318" s="74">
        <f>'Log returns'!I319</f>
        <v>-3.6170248675900822E-3</v>
      </c>
      <c r="H318" s="79">
        <v>1.72</v>
      </c>
      <c r="I318" s="81">
        <v>0</v>
      </c>
      <c r="K318" s="62">
        <f t="shared" si="4"/>
        <v>3.7453183520599251E-3</v>
      </c>
      <c r="M318">
        <v>294</v>
      </c>
      <c r="N318">
        <v>-1.0897001839049963E-2</v>
      </c>
      <c r="O318">
        <v>3.6149527091575213E-2</v>
      </c>
    </row>
    <row r="319" spans="1:15" x14ac:dyDescent="0.3">
      <c r="A319" s="2">
        <v>44102</v>
      </c>
      <c r="B319" s="73">
        <f>'Log returns'!G320</f>
        <v>-3.7313432835820895E-3</v>
      </c>
      <c r="C319" s="73">
        <f>'Log returns'!E320</f>
        <v>1.3839056893900652E-2</v>
      </c>
      <c r="D319" s="73">
        <f>'Log returns'!C320</f>
        <v>-2.6177537108243065E-3</v>
      </c>
      <c r="E319" s="74">
        <f>'Log returns'!I320</f>
        <v>2.2234005483375788E-3</v>
      </c>
      <c r="H319" s="79">
        <v>0.25</v>
      </c>
      <c r="I319" s="81">
        <v>0</v>
      </c>
      <c r="K319" s="62">
        <f t="shared" si="4"/>
        <v>-3.7313432835820895E-3</v>
      </c>
      <c r="M319">
        <v>295</v>
      </c>
      <c r="N319">
        <v>-5.8440022534685101E-3</v>
      </c>
      <c r="O319">
        <v>-2.4697869667713698E-2</v>
      </c>
    </row>
    <row r="320" spans="1:15" x14ac:dyDescent="0.3">
      <c r="A320" s="2">
        <v>44099</v>
      </c>
      <c r="B320" s="73">
        <f>'Log returns'!G321</f>
        <v>-1.8726591760299626E-2</v>
      </c>
      <c r="C320" s="73">
        <f>'Log returns'!E321</f>
        <v>-2.2244691607684556E-2</v>
      </c>
      <c r="D320" s="73">
        <f>'Log returns'!C321</f>
        <v>-1.574809989701164E-2</v>
      </c>
      <c r="E320" s="74">
        <f>'Log returns'!I321</f>
        <v>-1.1157166040478318E-3</v>
      </c>
      <c r="H320" s="79">
        <v>-2.48</v>
      </c>
      <c r="I320" s="81">
        <v>0</v>
      </c>
      <c r="K320" s="62">
        <f t="shared" si="4"/>
        <v>-1.8726591760299626E-2</v>
      </c>
      <c r="M320">
        <v>296</v>
      </c>
      <c r="N320">
        <v>6.3776395661686667E-3</v>
      </c>
      <c r="O320">
        <v>1.4963823848465422E-2</v>
      </c>
    </row>
    <row r="321" spans="1:15" x14ac:dyDescent="0.3">
      <c r="A321" s="2">
        <v>44098</v>
      </c>
      <c r="B321" s="73">
        <f>'Log returns'!G322</f>
        <v>1.1450381679389313E-2</v>
      </c>
      <c r="C321" s="73">
        <f>'Log returns'!E322</f>
        <v>0</v>
      </c>
      <c r="D321" s="73">
        <f>'Log returns'!C322</f>
        <v>-1.9333323308840952E-2</v>
      </c>
      <c r="E321" s="74">
        <f>'Log returns'!I322</f>
        <v>-9.1139059857664028E-3</v>
      </c>
      <c r="H321" s="79">
        <v>1.02</v>
      </c>
      <c r="I321" s="81">
        <v>0</v>
      </c>
      <c r="K321" s="62">
        <f t="shared" si="4"/>
        <v>1.1450381679389313E-2</v>
      </c>
      <c r="M321">
        <v>297</v>
      </c>
      <c r="N321">
        <v>5.4741049387584093E-5</v>
      </c>
      <c r="O321">
        <v>9.8955077068313205E-3</v>
      </c>
    </row>
    <row r="322" spans="1:15" x14ac:dyDescent="0.3">
      <c r="A322" s="2">
        <v>44097</v>
      </c>
      <c r="B322" s="73">
        <f>'Log returns'!G323</f>
        <v>3.7735849056603774E-3</v>
      </c>
      <c r="C322" s="73">
        <f>'Log returns'!E323</f>
        <v>1.706308169596682E-2</v>
      </c>
      <c r="D322" s="73">
        <f>'Log returns'!C323</f>
        <v>-6.7972653606789013E-4</v>
      </c>
      <c r="E322" s="74">
        <f>'Log returns'!I323</f>
        <v>1.4988692040191383E-3</v>
      </c>
      <c r="H322" s="79">
        <v>-1.08</v>
      </c>
      <c r="I322" s="81">
        <v>0</v>
      </c>
      <c r="K322" s="62">
        <f t="shared" si="4"/>
        <v>3.7735849056603774E-3</v>
      </c>
      <c r="M322">
        <v>298</v>
      </c>
      <c r="N322">
        <v>5.6738118822852474E-3</v>
      </c>
      <c r="O322">
        <v>1.8956729989635934E-2</v>
      </c>
    </row>
    <row r="323" spans="1:15" x14ac:dyDescent="0.3">
      <c r="A323" s="2">
        <v>44096</v>
      </c>
      <c r="B323" s="73">
        <f>'Log returns'!G324</f>
        <v>3.7593984962406013E-3</v>
      </c>
      <c r="C323" s="73">
        <f>'Log returns'!E324</f>
        <v>-3.1011692933401093E-2</v>
      </c>
      <c r="D323" s="73">
        <f>'Log returns'!C324</f>
        <v>0</v>
      </c>
      <c r="E323" s="74">
        <f>'Log returns'!I324</f>
        <v>-1.0893150418846767E-2</v>
      </c>
      <c r="H323" s="79">
        <v>-0.88</v>
      </c>
      <c r="I323" s="81">
        <v>0</v>
      </c>
      <c r="K323" s="62">
        <f t="shared" ref="K323:K386" si="5">B323-I323</f>
        <v>3.7593984962406013E-3</v>
      </c>
      <c r="M323">
        <v>299</v>
      </c>
      <c r="N323">
        <v>-1.205007488868474E-3</v>
      </c>
      <c r="O323">
        <v>1.5628084411945398E-2</v>
      </c>
    </row>
    <row r="324" spans="1:15" x14ac:dyDescent="0.3">
      <c r="A324" s="2">
        <v>44095</v>
      </c>
      <c r="B324" s="73">
        <f>'Log returns'!G325</f>
        <v>-7.116104868913857E-2</v>
      </c>
      <c r="C324" s="73">
        <f>'Log returns'!E325</f>
        <v>0</v>
      </c>
      <c r="D324" s="73">
        <f>'Log returns'!C325</f>
        <v>-6.8028227438189752E-3</v>
      </c>
      <c r="E324" s="74">
        <f>'Log returns'!I325</f>
        <v>-6.6245960459909263E-3</v>
      </c>
      <c r="H324" s="79">
        <v>-0.85</v>
      </c>
      <c r="I324" s="81">
        <v>0</v>
      </c>
      <c r="K324" s="62">
        <f t="shared" si="5"/>
        <v>-7.116104868913857E-2</v>
      </c>
      <c r="M324">
        <v>300</v>
      </c>
      <c r="N324">
        <v>-1.3420501425847791E-3</v>
      </c>
      <c r="O324">
        <v>2.0299396114148761E-2</v>
      </c>
    </row>
    <row r="325" spans="1:15" x14ac:dyDescent="0.3">
      <c r="A325" s="2">
        <v>44092</v>
      </c>
      <c r="B325" s="73">
        <f>'Log returns'!G326</f>
        <v>-2.4193548387096774E-2</v>
      </c>
      <c r="C325" s="73">
        <f>'Log returns'!E326</f>
        <v>-1.1017838405036697E-2</v>
      </c>
      <c r="D325" s="73">
        <f>'Log returns'!C326</f>
        <v>-2.0547868145980919E-2</v>
      </c>
      <c r="E325" s="74">
        <f>'Log returns'!I326</f>
        <v>1.5524957836574484E-2</v>
      </c>
      <c r="H325" s="79">
        <v>-0.39</v>
      </c>
      <c r="I325" s="81">
        <v>0</v>
      </c>
      <c r="K325" s="62">
        <f t="shared" si="5"/>
        <v>-2.4193548387096774E-2</v>
      </c>
      <c r="M325">
        <v>301</v>
      </c>
      <c r="N325">
        <v>-1.6769853025195339E-3</v>
      </c>
      <c r="O325">
        <v>7.1444427162984644E-2</v>
      </c>
    </row>
    <row r="326" spans="1:15" x14ac:dyDescent="0.3">
      <c r="A326" s="2">
        <v>44091</v>
      </c>
      <c r="B326" s="73">
        <f>'Log returns'!G327</f>
        <v>-1.6528925619834711E-2</v>
      </c>
      <c r="C326" s="73">
        <f>'Log returns'!E327</f>
        <v>-1.7506631299734808E-2</v>
      </c>
      <c r="D326" s="73">
        <f>'Log returns'!C327</f>
        <v>-6.9933516783587458E-4</v>
      </c>
      <c r="E326" s="74">
        <f>'Log returns'!I327</f>
        <v>-3.525966766973517E-3</v>
      </c>
      <c r="H326" s="79">
        <v>0.56999999999999995</v>
      </c>
      <c r="I326" s="81">
        <v>0</v>
      </c>
      <c r="K326" s="62">
        <f t="shared" si="5"/>
        <v>-1.6528925619834711E-2</v>
      </c>
      <c r="M326">
        <v>302</v>
      </c>
      <c r="N326">
        <v>3.5659665559286007E-3</v>
      </c>
      <c r="O326">
        <v>9.4775117049409642E-3</v>
      </c>
    </row>
    <row r="327" spans="1:15" x14ac:dyDescent="0.3">
      <c r="A327" s="2">
        <v>44090</v>
      </c>
      <c r="B327" s="73">
        <f>'Log returns'!G328</f>
        <v>-4.2016806722689074E-3</v>
      </c>
      <c r="C327" s="73">
        <f>'Log returns'!E328</f>
        <v>-2.591792656587464E-2</v>
      </c>
      <c r="D327" s="73">
        <f>'Log returns'!C328</f>
        <v>-1.0496836849858518E-2</v>
      </c>
      <c r="E327" s="74">
        <f>'Log returns'!I328</f>
        <v>3.4132289281178555E-3</v>
      </c>
      <c r="H327" s="79">
        <v>1.59</v>
      </c>
      <c r="I327" s="81">
        <v>0</v>
      </c>
      <c r="K327" s="62">
        <f t="shared" si="5"/>
        <v>-4.2016806722689074E-3</v>
      </c>
      <c r="M327">
        <v>303</v>
      </c>
      <c r="N327">
        <v>-2.2820216048098445E-4</v>
      </c>
      <c r="O327">
        <v>1.739558413472991E-2</v>
      </c>
    </row>
    <row r="328" spans="1:15" x14ac:dyDescent="0.3">
      <c r="A328" s="2">
        <v>44089</v>
      </c>
      <c r="B328" s="73">
        <f>'Log returns'!G329</f>
        <v>-4.2194092827004216E-3</v>
      </c>
      <c r="C328" s="73">
        <f>'Log returns'!E329</f>
        <v>-8.3148558758314849E-3</v>
      </c>
      <c r="D328" s="73">
        <f>'Log returns'!C329</f>
        <v>2.1215719706919544E-3</v>
      </c>
      <c r="E328" s="74">
        <f>'Log returns'!I329</f>
        <v>-3.819876092792435E-3</v>
      </c>
      <c r="H328" s="79">
        <v>-0.06</v>
      </c>
      <c r="I328" s="81">
        <v>0</v>
      </c>
      <c r="K328" s="62">
        <f t="shared" si="5"/>
        <v>-4.2194092827004216E-3</v>
      </c>
      <c r="M328">
        <v>304</v>
      </c>
      <c r="N328">
        <v>1.0420317302650738E-3</v>
      </c>
      <c r="O328">
        <v>-1.370025957836634E-2</v>
      </c>
    </row>
    <row r="329" spans="1:15" x14ac:dyDescent="0.3">
      <c r="A329" s="2">
        <v>44088</v>
      </c>
      <c r="B329" s="73">
        <f>'Log returns'!G330</f>
        <v>0</v>
      </c>
      <c r="C329" s="73">
        <f>'Log returns'!E330</f>
        <v>3.9128004471771305E-3</v>
      </c>
      <c r="D329" s="73">
        <f>'Log returns'!C330</f>
        <v>1.4114849974115867E-3</v>
      </c>
      <c r="E329" s="74">
        <f>'Log returns'!I330</f>
        <v>-2.4633037181896853E-3</v>
      </c>
      <c r="H329" s="79">
        <v>-1.64</v>
      </c>
      <c r="I329" s="81">
        <v>0</v>
      </c>
      <c r="K329" s="62">
        <f t="shared" si="5"/>
        <v>0</v>
      </c>
      <c r="M329">
        <v>305</v>
      </c>
      <c r="N329">
        <v>2.4386509789596682E-3</v>
      </c>
      <c r="O329">
        <v>1.4655366115057428E-2</v>
      </c>
    </row>
    <row r="330" spans="1:15" x14ac:dyDescent="0.3">
      <c r="A330" s="2">
        <v>44085</v>
      </c>
      <c r="B330" s="73">
        <f>'Log returns'!G331</f>
        <v>-1.6949152542372881E-2</v>
      </c>
      <c r="C330" s="73">
        <f>'Log returns'!E331</f>
        <v>-3.3407572383073181E-3</v>
      </c>
      <c r="D330" s="73">
        <f>'Log returns'!C331</f>
        <v>-1.761806332575977E-2</v>
      </c>
      <c r="E330" s="74">
        <f>'Log returns'!I331</f>
        <v>4.828496338400207E-3</v>
      </c>
      <c r="H330" s="79">
        <v>2.0699999999999998</v>
      </c>
      <c r="I330" s="81">
        <v>0</v>
      </c>
      <c r="K330" s="62">
        <f t="shared" si="5"/>
        <v>-1.6949152542372881E-2</v>
      </c>
      <c r="M330">
        <v>306</v>
      </c>
      <c r="N330">
        <v>-3.8515710239732364E-3</v>
      </c>
      <c r="O330">
        <v>-4.5517903205645784E-3</v>
      </c>
    </row>
    <row r="331" spans="1:15" x14ac:dyDescent="0.3">
      <c r="A331" s="2">
        <v>44084</v>
      </c>
      <c r="B331" s="73">
        <f>'Log returns'!G332</f>
        <v>0</v>
      </c>
      <c r="C331" s="73">
        <f>'Log returns'!E332</f>
        <v>-2.3463687150837926E-2</v>
      </c>
      <c r="D331" s="73">
        <f>'Log returns'!C332</f>
        <v>0</v>
      </c>
      <c r="E331" s="74">
        <f>'Log returns'!I332</f>
        <v>-1.9919022191963961E-3</v>
      </c>
      <c r="H331" s="79">
        <v>-2.91</v>
      </c>
      <c r="I331" s="81">
        <v>0</v>
      </c>
      <c r="K331" s="62">
        <f t="shared" si="5"/>
        <v>0</v>
      </c>
      <c r="M331">
        <v>307</v>
      </c>
      <c r="N331">
        <v>1.236306655628829E-3</v>
      </c>
      <c r="O331">
        <v>7.2382696155576121E-3</v>
      </c>
    </row>
    <row r="332" spans="1:15" x14ac:dyDescent="0.3">
      <c r="A332" s="2">
        <v>44083</v>
      </c>
      <c r="B332" s="73">
        <f>'Log returns'!G333</f>
        <v>8.6206896551724137E-3</v>
      </c>
      <c r="C332" s="73">
        <f>'Log returns'!E333</f>
        <v>2.6315789473684178E-2</v>
      </c>
      <c r="D332" s="73">
        <f>'Log returns'!C333</f>
        <v>2.1520986127152781E-3</v>
      </c>
      <c r="E332" s="74">
        <f>'Log returns'!I333</f>
        <v>1.7897918918798505E-2</v>
      </c>
      <c r="H332" s="79">
        <v>-0.87</v>
      </c>
      <c r="I332" s="81">
        <v>0</v>
      </c>
      <c r="K332" s="62">
        <f t="shared" si="5"/>
        <v>8.6206896551724137E-3</v>
      </c>
      <c r="M332">
        <v>308</v>
      </c>
      <c r="N332">
        <v>1.4941642445685075E-3</v>
      </c>
      <c r="O332">
        <v>3.2119281133582749E-2</v>
      </c>
    </row>
    <row r="333" spans="1:15" x14ac:dyDescent="0.3">
      <c r="A333" s="2">
        <v>44082</v>
      </c>
      <c r="B333" s="73">
        <f>'Log returns'!G334</f>
        <v>-4.2735042735042739E-3</v>
      </c>
      <c r="C333" s="73">
        <f>'Log returns'!E334</f>
        <v>-5.5741360089186171E-3</v>
      </c>
      <c r="D333" s="73">
        <f>'Log returns'!C334</f>
        <v>1.4316343892276795E-2</v>
      </c>
      <c r="E333" s="74">
        <f>'Log returns'!I334</f>
        <v>-4.9116583645450766E-3</v>
      </c>
      <c r="H333" s="79">
        <v>-3.7</v>
      </c>
      <c r="I333" s="81">
        <v>0</v>
      </c>
      <c r="K333" s="62">
        <f t="shared" si="5"/>
        <v>-4.2735042735042739E-3</v>
      </c>
      <c r="M333">
        <v>309</v>
      </c>
      <c r="N333">
        <v>4.9713325969703509E-3</v>
      </c>
      <c r="O333">
        <v>-2.9361576499409375E-2</v>
      </c>
    </row>
    <row r="334" spans="1:15" x14ac:dyDescent="0.3">
      <c r="A334" s="2">
        <v>44081</v>
      </c>
      <c r="B334" s="73">
        <f>'Log returns'!G335</f>
        <v>4.2918454935622317E-2</v>
      </c>
      <c r="C334" s="73">
        <f>'Log returns'!E335</f>
        <v>-5.6053811659189637E-4</v>
      </c>
      <c r="D334" s="73">
        <f>'Log returns'!C335</f>
        <v>4.940085030288195E-3</v>
      </c>
      <c r="E334" s="74">
        <f>'Log returns'!I335</f>
        <v>2.6431042066572025E-3</v>
      </c>
      <c r="H334" s="79">
        <v>1.27</v>
      </c>
      <c r="I334" s="81">
        <v>0</v>
      </c>
      <c r="K334" s="62">
        <f t="shared" si="5"/>
        <v>4.2918454935622317E-2</v>
      </c>
      <c r="M334">
        <v>310</v>
      </c>
      <c r="N334">
        <v>-7.0364062636243951E-3</v>
      </c>
      <c r="O334">
        <v>-1.3796927069708937E-2</v>
      </c>
    </row>
    <row r="335" spans="1:15" x14ac:dyDescent="0.3">
      <c r="A335" s="2">
        <v>44078</v>
      </c>
      <c r="B335" s="73">
        <f>'Log returns'!G336</f>
        <v>0</v>
      </c>
      <c r="C335" s="73">
        <f>'Log returns'!E336</f>
        <v>6.1693774537296365E-3</v>
      </c>
      <c r="D335" s="73">
        <f>'Log returns'!C336</f>
        <v>9.8315322487342299E-3</v>
      </c>
      <c r="E335" s="74">
        <f>'Log returns'!I336</f>
        <v>-4.5547517447633527E-3</v>
      </c>
      <c r="H335" s="79">
        <v>0.92</v>
      </c>
      <c r="I335" s="81">
        <v>0</v>
      </c>
      <c r="K335" s="62">
        <f t="shared" si="5"/>
        <v>0</v>
      </c>
      <c r="M335">
        <v>311</v>
      </c>
      <c r="N335">
        <v>4.4412714961763545E-3</v>
      </c>
      <c r="O335">
        <v>6.3643834886802364E-2</v>
      </c>
    </row>
    <row r="336" spans="1:15" x14ac:dyDescent="0.3">
      <c r="A336" s="2">
        <v>44077</v>
      </c>
      <c r="B336" s="73">
        <f>'Log returns'!G337</f>
        <v>2.0576131687242798E-2</v>
      </c>
      <c r="C336" s="73">
        <f>'Log returns'!E337</f>
        <v>1.0590858416945405E-2</v>
      </c>
      <c r="D336" s="73">
        <f>'Log returns'!C337</f>
        <v>0</v>
      </c>
      <c r="E336" s="74">
        <f>'Log returns'!I337</f>
        <v>-1.9502066413289911E-2</v>
      </c>
      <c r="H336" s="79">
        <v>-0.04</v>
      </c>
      <c r="I336" s="81">
        <v>0</v>
      </c>
      <c r="K336" s="62">
        <f t="shared" si="5"/>
        <v>2.0576131687242798E-2</v>
      </c>
      <c r="M336">
        <v>312</v>
      </c>
      <c r="N336">
        <v>-3.9563194037963026E-3</v>
      </c>
      <c r="O336">
        <v>3.9563194037963026E-3</v>
      </c>
    </row>
    <row r="337" spans="1:15" x14ac:dyDescent="0.3">
      <c r="A337" s="2">
        <v>44076</v>
      </c>
      <c r="B337" s="73">
        <f>'Log returns'!G338</f>
        <v>-4.0322580645161289E-3</v>
      </c>
      <c r="C337" s="73">
        <f>'Log returns'!E338</f>
        <v>9.3767236624378841E-3</v>
      </c>
      <c r="D337" s="73">
        <f>'Log returns'!C338</f>
        <v>8.3449252121360729E-2</v>
      </c>
      <c r="E337" s="74">
        <f>'Log returns'!I338</f>
        <v>1.6228627234249535E-3</v>
      </c>
      <c r="H337" s="79">
        <v>0.7</v>
      </c>
      <c r="I337" s="81">
        <v>0</v>
      </c>
      <c r="K337" s="62">
        <f t="shared" si="5"/>
        <v>-4.0322580645161289E-3</v>
      </c>
      <c r="M337">
        <v>313</v>
      </c>
      <c r="N337">
        <v>-6.4860963130109637E-3</v>
      </c>
      <c r="O337">
        <v>2.5020325679910435E-3</v>
      </c>
    </row>
    <row r="338" spans="1:15" x14ac:dyDescent="0.3">
      <c r="A338" s="2">
        <v>44075</v>
      </c>
      <c r="B338" s="73">
        <f>'Log returns'!G339</f>
        <v>-1.6194331983805668E-2</v>
      </c>
      <c r="C338" s="73">
        <f>'Log returns'!E339</f>
        <v>2.1857923497268072E-3</v>
      </c>
      <c r="D338" s="73">
        <f>'Log returns'!C339</f>
        <v>0</v>
      </c>
      <c r="E338" s="74">
        <f>'Log returns'!I339</f>
        <v>-7.5334953300242634E-3</v>
      </c>
      <c r="H338" s="79">
        <v>0.18</v>
      </c>
      <c r="I338" s="81">
        <v>0</v>
      </c>
      <c r="K338" s="62">
        <f t="shared" si="5"/>
        <v>-1.6194331983805668E-2</v>
      </c>
      <c r="M338">
        <v>314</v>
      </c>
      <c r="N338">
        <v>4.9981949866918706E-3</v>
      </c>
      <c r="O338">
        <v>7.0018050133081296E-3</v>
      </c>
    </row>
    <row r="339" spans="1:15" x14ac:dyDescent="0.3">
      <c r="A339" s="2">
        <v>44074</v>
      </c>
      <c r="B339" s="73">
        <f>'Log returns'!G340</f>
        <v>2.4691358024691357E-2</v>
      </c>
      <c r="C339" s="73">
        <f>'Log returns'!E340</f>
        <v>-5.4525627044707916E-4</v>
      </c>
      <c r="D339" s="73">
        <f>'Log returns'!C340</f>
        <v>6.4183920345244486E-3</v>
      </c>
      <c r="E339" s="74">
        <f>'Log returns'!I340</f>
        <v>-1.0303597184951196E-2</v>
      </c>
      <c r="H339" s="79">
        <v>1</v>
      </c>
      <c r="I339" s="81">
        <v>0</v>
      </c>
      <c r="K339" s="62">
        <f t="shared" si="5"/>
        <v>2.4691358024691357E-2</v>
      </c>
      <c r="M339">
        <v>315</v>
      </c>
      <c r="N339">
        <v>7.8765674173337692E-3</v>
      </c>
      <c r="O339">
        <v>7.9337092625081269E-3</v>
      </c>
    </row>
    <row r="340" spans="1:15" x14ac:dyDescent="0.3">
      <c r="A340" s="2">
        <v>44071</v>
      </c>
      <c r="B340" s="73">
        <f>'Log returns'!G341</f>
        <v>2.4096385542168676E-2</v>
      </c>
      <c r="C340" s="73">
        <f>'Log returns'!E341</f>
        <v>-9.274413529732772E-3</v>
      </c>
      <c r="D340" s="73">
        <f>'Log returns'!C341</f>
        <v>-7.6529382945771315E-3</v>
      </c>
      <c r="E340" s="74">
        <f>'Log returns'!I341</f>
        <v>-9.1650734705460805E-3</v>
      </c>
      <c r="H340" s="79">
        <v>0.36</v>
      </c>
      <c r="I340" s="81">
        <v>0</v>
      </c>
      <c r="K340" s="62">
        <f t="shared" si="5"/>
        <v>2.4096385542168676E-2</v>
      </c>
      <c r="M340">
        <v>316</v>
      </c>
      <c r="N340">
        <v>-2.4873179393554716E-3</v>
      </c>
      <c r="O340">
        <v>4.1397823775931347E-2</v>
      </c>
    </row>
    <row r="341" spans="1:15" x14ac:dyDescent="0.3">
      <c r="A341" s="2">
        <v>44070</v>
      </c>
      <c r="B341" s="73">
        <f>'Log returns'!G342</f>
        <v>-1.5686274509803921E-2</v>
      </c>
      <c r="C341" s="73">
        <f>'Log returns'!E342</f>
        <v>-3.8546255506607305E-3</v>
      </c>
      <c r="D341" s="73">
        <f>'Log returns'!C342</f>
        <v>-5.784157144312619E-3</v>
      </c>
      <c r="E341" s="74">
        <f>'Log returns'!I342</f>
        <v>1.295894564739131E-3</v>
      </c>
      <c r="H341" s="79">
        <v>0.92</v>
      </c>
      <c r="I341" s="81">
        <v>0</v>
      </c>
      <c r="K341" s="62">
        <f t="shared" si="5"/>
        <v>-1.5686274509803921E-2</v>
      </c>
      <c r="M341">
        <v>317</v>
      </c>
      <c r="N341">
        <v>-2.599391852976704E-3</v>
      </c>
      <c r="O341">
        <v>6.3447102050366291E-3</v>
      </c>
    </row>
    <row r="342" spans="1:15" x14ac:dyDescent="0.3">
      <c r="A342" s="2">
        <v>44069</v>
      </c>
      <c r="B342" s="73">
        <f>'Log returns'!G343</f>
        <v>-2.3904382470119521E-2</v>
      </c>
      <c r="C342" s="73">
        <f>'Log returns'!E343</f>
        <v>1.7136539524599193E-2</v>
      </c>
      <c r="D342" s="73">
        <f>'Log returns'!C343</f>
        <v>8.4034585616323387E-3</v>
      </c>
      <c r="E342" s="74">
        <f>'Log returns'!I343</f>
        <v>7.2096534957598411E-3</v>
      </c>
      <c r="H342" s="79">
        <v>0.25</v>
      </c>
      <c r="I342" s="81">
        <v>0</v>
      </c>
      <c r="K342" s="62">
        <f t="shared" si="5"/>
        <v>-2.3904382470119521E-2</v>
      </c>
      <c r="M342">
        <v>318</v>
      </c>
      <c r="N342">
        <v>1.6821666486132696E-3</v>
      </c>
      <c r="O342">
        <v>-5.4135099321953595E-3</v>
      </c>
    </row>
    <row r="343" spans="1:15" x14ac:dyDescent="0.3">
      <c r="A343" s="2">
        <v>44068</v>
      </c>
      <c r="B343" s="73">
        <f>'Log returns'!G344</f>
        <v>1.6326530612244899E-2</v>
      </c>
      <c r="C343" s="73">
        <f>'Log returns'!E344</f>
        <v>4.3478260869565834E-3</v>
      </c>
      <c r="D343" s="73">
        <f>'Log returns'!C344</f>
        <v>-2.5641029670680194E-3</v>
      </c>
      <c r="E343" s="74">
        <f>'Log returns'!I344</f>
        <v>-6.1665253970371809E-3</v>
      </c>
      <c r="H343" s="79">
        <v>0.31</v>
      </c>
      <c r="I343" s="81">
        <v>0</v>
      </c>
      <c r="K343" s="62">
        <f t="shared" si="5"/>
        <v>1.6326530612244899E-2</v>
      </c>
      <c r="M343">
        <v>319</v>
      </c>
      <c r="N343">
        <v>-7.6570733546531343E-4</v>
      </c>
      <c r="O343">
        <v>-1.7960884424834313E-2</v>
      </c>
    </row>
    <row r="344" spans="1:15" x14ac:dyDescent="0.3">
      <c r="A344" s="2">
        <v>44067</v>
      </c>
      <c r="B344" s="73">
        <f>'Log returns'!G345</f>
        <v>-4.0160642570281121E-3</v>
      </c>
      <c r="C344" s="73">
        <f>'Log returns'!E345</f>
        <v>-7.0346320346320957E-3</v>
      </c>
      <c r="D344" s="73">
        <f>'Log returns'!C345</f>
        <v>-2.5708205408630836E-3</v>
      </c>
      <c r="E344" s="74">
        <f>'Log returns'!I345</f>
        <v>-8.2237016735290033E-3</v>
      </c>
      <c r="H344" s="79">
        <v>-0.38</v>
      </c>
      <c r="I344" s="81">
        <v>0</v>
      </c>
      <c r="K344" s="62">
        <f t="shared" si="5"/>
        <v>-4.0160642570281121E-3</v>
      </c>
      <c r="M344">
        <v>320</v>
      </c>
      <c r="N344">
        <v>-6.6291014045400847E-3</v>
      </c>
      <c r="O344">
        <v>1.8079483083929399E-2</v>
      </c>
    </row>
    <row r="345" spans="1:15" x14ac:dyDescent="0.3">
      <c r="A345" s="2">
        <v>44064</v>
      </c>
      <c r="B345" s="73">
        <f>'Log returns'!G346</f>
        <v>2.4193548387096774E-2</v>
      </c>
      <c r="C345" s="73">
        <f>'Log returns'!E346</f>
        <v>-2.0708446866485077E-2</v>
      </c>
      <c r="D345" s="73">
        <f>'Log returns'!C346</f>
        <v>6.44393266767261E-4</v>
      </c>
      <c r="E345" s="74">
        <f>'Log returns'!I346</f>
        <v>-6.0165996261444359E-3</v>
      </c>
      <c r="H345" s="79">
        <v>0.22</v>
      </c>
      <c r="I345" s="81">
        <v>0</v>
      </c>
      <c r="K345" s="62">
        <f t="shared" si="5"/>
        <v>2.4193548387096774E-2</v>
      </c>
      <c r="M345">
        <v>321</v>
      </c>
      <c r="N345">
        <v>1.151019837205473E-3</v>
      </c>
      <c r="O345">
        <v>2.6225650684549044E-3</v>
      </c>
    </row>
    <row r="346" spans="1:15" x14ac:dyDescent="0.3">
      <c r="A346" s="2">
        <v>44063</v>
      </c>
      <c r="B346" s="73">
        <f>'Log returns'!G347</f>
        <v>2.3622047244094488E-2</v>
      </c>
      <c r="C346" s="73">
        <f>'Log returns'!E347</f>
        <v>-6.1213132999443209E-3</v>
      </c>
      <c r="D346" s="73">
        <f>'Log returns'!C347</f>
        <v>-2.5758184470284075E-3</v>
      </c>
      <c r="E346" s="74">
        <f>'Log returns'!I347</f>
        <v>1.1706285829181829E-2</v>
      </c>
      <c r="H346" s="79">
        <v>0.45</v>
      </c>
      <c r="I346" s="81">
        <v>0</v>
      </c>
      <c r="K346" s="62">
        <f t="shared" si="5"/>
        <v>2.3622047244094488E-2</v>
      </c>
      <c r="M346">
        <v>322</v>
      </c>
      <c r="N346">
        <v>-7.9334480208133901E-3</v>
      </c>
      <c r="O346">
        <v>1.1692846517053991E-2</v>
      </c>
    </row>
    <row r="347" spans="1:15" x14ac:dyDescent="0.3">
      <c r="A347" s="2">
        <v>44062</v>
      </c>
      <c r="B347" s="73">
        <f>'Log returns'!G348</f>
        <v>-3.0769230769230771E-2</v>
      </c>
      <c r="C347" s="73">
        <f>'Log returns'!E348</f>
        <v>1.0638297872340458E-2</v>
      </c>
      <c r="D347" s="73">
        <f>'Log returns'!C348</f>
        <v>9.6837338692738958E-3</v>
      </c>
      <c r="E347" s="74">
        <f>'Log returns'!I348</f>
        <v>-1.9845892267175416E-3</v>
      </c>
      <c r="H347" s="79">
        <v>-0.04</v>
      </c>
      <c r="I347" s="81">
        <v>0</v>
      </c>
      <c r="K347" s="62">
        <f t="shared" si="5"/>
        <v>-3.0769230769230771E-2</v>
      </c>
      <c r="M347">
        <v>323</v>
      </c>
      <c r="N347">
        <v>-4.8042127403219084E-3</v>
      </c>
      <c r="O347">
        <v>-6.6356835948816667E-2</v>
      </c>
    </row>
    <row r="348" spans="1:15" x14ac:dyDescent="0.3">
      <c r="A348" s="2">
        <v>44061</v>
      </c>
      <c r="B348" s="73">
        <f>'Log returns'!G349</f>
        <v>-1.5873015873015872E-2</v>
      </c>
      <c r="C348" s="73">
        <f>'Log returns'!E349</f>
        <v>-1.5512465373961282E-2</v>
      </c>
      <c r="D348" s="73">
        <f>'Log returns'!C349</f>
        <v>-8.3120387417144753E-3</v>
      </c>
      <c r="E348" s="74">
        <f>'Log returns'!I349</f>
        <v>-2.2702059299639149E-3</v>
      </c>
      <c r="H348" s="79">
        <v>-0.01</v>
      </c>
      <c r="I348" s="81">
        <v>0</v>
      </c>
      <c r="K348" s="62">
        <f t="shared" si="5"/>
        <v>-1.5873015873015872E-2</v>
      </c>
      <c r="M348">
        <v>324</v>
      </c>
      <c r="N348">
        <v>1.1433407634676089E-2</v>
      </c>
      <c r="O348">
        <v>-3.5626956021772863E-2</v>
      </c>
    </row>
    <row r="349" spans="1:15" x14ac:dyDescent="0.3">
      <c r="A349" s="2">
        <v>44060</v>
      </c>
      <c r="B349" s="73">
        <f>'Log returns'!G350</f>
        <v>1.2096774193548387E-2</v>
      </c>
      <c r="C349" s="73">
        <f>'Log returns'!E350</f>
        <v>5.6274620146314017E-3</v>
      </c>
      <c r="D349" s="73">
        <f>'Log returns'!C350</f>
        <v>6.4475818509434268E-3</v>
      </c>
      <c r="E349" s="74">
        <f>'Log returns'!I350</f>
        <v>8.8553313358864551E-3</v>
      </c>
      <c r="H349" s="79">
        <v>1.4</v>
      </c>
      <c r="I349" s="81">
        <v>0</v>
      </c>
      <c r="K349" s="62">
        <f t="shared" si="5"/>
        <v>1.2096774193548387E-2</v>
      </c>
      <c r="M349">
        <v>325</v>
      </c>
      <c r="N349">
        <v>-2.5326380538835324E-3</v>
      </c>
      <c r="O349">
        <v>-1.3996287565951178E-2</v>
      </c>
    </row>
    <row r="350" spans="1:15" x14ac:dyDescent="0.3">
      <c r="A350" s="2">
        <v>44057</v>
      </c>
      <c r="B350" s="73">
        <f>'Log returns'!G351</f>
        <v>3.1872509960159362E-2</v>
      </c>
      <c r="C350" s="73">
        <f>'Log returns'!E351</f>
        <v>1.6228315612758847E-2</v>
      </c>
      <c r="D350" s="73">
        <f>'Log returns'!C351</f>
        <v>1.9858927406522814E-2</v>
      </c>
      <c r="E350" s="74">
        <f>'Log returns'!I351</f>
        <v>1.2743244433783862E-3</v>
      </c>
      <c r="H350" s="79">
        <v>-0.83</v>
      </c>
      <c r="I350" s="81">
        <v>0</v>
      </c>
      <c r="K350" s="62">
        <f t="shared" si="5"/>
        <v>3.1872509960159362E-2</v>
      </c>
      <c r="M350">
        <v>326</v>
      </c>
      <c r="N350">
        <v>2.5544181460792487E-3</v>
      </c>
      <c r="O350">
        <v>-6.756098818348156E-3</v>
      </c>
    </row>
    <row r="351" spans="1:15" x14ac:dyDescent="0.3">
      <c r="A351" s="2">
        <v>44056</v>
      </c>
      <c r="B351" s="73">
        <f>'Log returns'!G352</f>
        <v>3.8610038610038611E-3</v>
      </c>
      <c r="C351" s="73">
        <f>'Log returns'!E352</f>
        <v>-1.4317180616740057E-2</v>
      </c>
      <c r="D351" s="73">
        <f>'Log returns'!C352</f>
        <v>-7.5376601964152416E-3</v>
      </c>
      <c r="E351" s="74">
        <f>'Log returns'!I352</f>
        <v>3.7111082146917551E-3</v>
      </c>
      <c r="H351" s="79">
        <v>0.24</v>
      </c>
      <c r="I351" s="81">
        <v>0</v>
      </c>
      <c r="K351" s="62">
        <f t="shared" si="5"/>
        <v>3.8610038610038611E-3</v>
      </c>
      <c r="M351">
        <v>327</v>
      </c>
      <c r="N351">
        <v>-2.748100093553581E-3</v>
      </c>
      <c r="O351">
        <v>-1.4713091891468406E-3</v>
      </c>
    </row>
    <row r="352" spans="1:15" x14ac:dyDescent="0.3">
      <c r="A352" s="2">
        <v>44055</v>
      </c>
      <c r="B352" s="73">
        <f>'Log returns'!G353</f>
        <v>-3.0769230769230771E-2</v>
      </c>
      <c r="C352" s="73">
        <f>'Log returns'!E353</f>
        <v>-4.4692737430168236E-3</v>
      </c>
      <c r="D352" s="73">
        <f>'Log returns'!C353</f>
        <v>-8.2278972048177162E-3</v>
      </c>
      <c r="E352" s="74">
        <f>'Log returns'!I353</f>
        <v>-6.3985192351496212E-3</v>
      </c>
      <c r="H352" s="79">
        <v>0.02</v>
      </c>
      <c r="I352" s="81">
        <v>0</v>
      </c>
      <c r="K352" s="62">
        <f t="shared" si="5"/>
        <v>-3.0769230769230771E-2</v>
      </c>
      <c r="M352">
        <v>328</v>
      </c>
      <c r="N352">
        <v>-1.7536102114188643E-3</v>
      </c>
      <c r="O352">
        <v>1.7536102114188643E-3</v>
      </c>
    </row>
    <row r="353" spans="1:15" x14ac:dyDescent="0.3">
      <c r="A353" s="2">
        <v>44054</v>
      </c>
      <c r="B353" s="73">
        <f>'Log returns'!G354</f>
        <v>-3.1746031746031744E-2</v>
      </c>
      <c r="C353" s="73">
        <f>'Log returns'!E354</f>
        <v>-1.9640852974186308E-2</v>
      </c>
      <c r="D353" s="73">
        <f>'Log returns'!C354</f>
        <v>-2.2335524843881859E-2</v>
      </c>
      <c r="E353" s="74">
        <f>'Log returns'!I354</f>
        <v>-1.0468498740692561E-2</v>
      </c>
      <c r="H353" s="79">
        <v>0.53</v>
      </c>
      <c r="I353" s="81">
        <v>0</v>
      </c>
      <c r="K353" s="62">
        <f t="shared" si="5"/>
        <v>-3.1746031746031744E-2</v>
      </c>
      <c r="M353">
        <v>329</v>
      </c>
      <c r="N353">
        <v>3.591936782306052E-3</v>
      </c>
      <c r="O353">
        <v>-2.0541089324678935E-2</v>
      </c>
    </row>
    <row r="354" spans="1:15" x14ac:dyDescent="0.3">
      <c r="A354" s="2">
        <v>44053</v>
      </c>
      <c r="B354" s="73">
        <f>'Log returns'!G355</f>
        <v>-1.6393442622950821E-2</v>
      </c>
      <c r="C354" s="73">
        <f>'Log returns'!E355</f>
        <v>-8.0137378362906547E-3</v>
      </c>
      <c r="D354" s="73">
        <f>'Log returns'!C355</f>
        <v>-3.0678921568823486E-2</v>
      </c>
      <c r="E354" s="74">
        <f>'Log returns'!I355</f>
        <v>-1.0160509456525647E-2</v>
      </c>
      <c r="H354" s="79">
        <v>0.78</v>
      </c>
      <c r="I354" s="81">
        <v>0</v>
      </c>
      <c r="K354" s="62">
        <f t="shared" si="5"/>
        <v>-1.6393442622950821E-2</v>
      </c>
      <c r="M354">
        <v>330</v>
      </c>
      <c r="N354">
        <v>-1.4080304031102615E-3</v>
      </c>
      <c r="O354">
        <v>1.4080304031102615E-3</v>
      </c>
    </row>
    <row r="355" spans="1:15" x14ac:dyDescent="0.3">
      <c r="A355" s="2">
        <v>44050</v>
      </c>
      <c r="B355" s="73">
        <f>'Log returns'!G356</f>
        <v>3.3333333333333333E-2</v>
      </c>
      <c r="C355" s="73">
        <f>'Log returns'!E356</f>
        <v>5.1933064050777682E-3</v>
      </c>
      <c r="D355" s="73">
        <f>'Log returns'!C356</f>
        <v>1.8181889322212239E-2</v>
      </c>
      <c r="E355" s="74">
        <f>'Log returns'!I356</f>
        <v>1.0151063178596507E-2</v>
      </c>
      <c r="H355" s="79">
        <v>0.37</v>
      </c>
      <c r="I355" s="81">
        <v>0</v>
      </c>
      <c r="K355" s="62">
        <f t="shared" si="5"/>
        <v>3.3333333333333333E-2</v>
      </c>
      <c r="M355">
        <v>331</v>
      </c>
      <c r="N355">
        <v>1.317300209432465E-2</v>
      </c>
      <c r="O355">
        <v>-4.5523124391522365E-3</v>
      </c>
    </row>
    <row r="356" spans="1:15" x14ac:dyDescent="0.3">
      <c r="A356" s="2">
        <v>44049</v>
      </c>
      <c r="B356" s="73">
        <f>'Log returns'!G357</f>
        <v>2.4193548387096774E-2</v>
      </c>
      <c r="C356" s="73">
        <f>'Log returns'!E357</f>
        <v>-9.1848450057404954E-3</v>
      </c>
      <c r="D356" s="73">
        <f>'Log returns'!C357</f>
        <v>6.6131094253550236E-4</v>
      </c>
      <c r="E356" s="74">
        <f>'Log returns'!I357</f>
        <v>-7.2063976323248347E-3</v>
      </c>
      <c r="H356" s="79">
        <v>0.98</v>
      </c>
      <c r="I356" s="81">
        <v>0</v>
      </c>
      <c r="K356" s="62">
        <f t="shared" si="5"/>
        <v>2.4193548387096774E-2</v>
      </c>
      <c r="M356">
        <v>332</v>
      </c>
      <c r="N356">
        <v>-3.5484749523369218E-3</v>
      </c>
      <c r="O356">
        <v>-7.2502932116735213E-4</v>
      </c>
    </row>
    <row r="357" spans="1:15" x14ac:dyDescent="0.3">
      <c r="A357" s="2">
        <v>44048</v>
      </c>
      <c r="B357" s="73">
        <f>'Log returns'!G358</f>
        <v>0.13385826771653545</v>
      </c>
      <c r="C357" s="73">
        <f>'Log returns'!E358</f>
        <v>-1.1587485515642446E-3</v>
      </c>
      <c r="D357" s="73">
        <f>'Log returns'!C358</f>
        <v>4.6266520227100051E-3</v>
      </c>
      <c r="E357" s="74">
        <f>'Log returns'!I358</f>
        <v>5.6941773193319731E-3</v>
      </c>
      <c r="H357" s="79">
        <v>0.61</v>
      </c>
      <c r="I357" s="81">
        <v>0</v>
      </c>
      <c r="K357" s="62">
        <f t="shared" si="5"/>
        <v>0.13385826771653545</v>
      </c>
      <c r="M357">
        <v>333</v>
      </c>
      <c r="N357">
        <v>1.9898472777547982E-3</v>
      </c>
      <c r="O357">
        <v>4.0928607657867516E-2</v>
      </c>
    </row>
    <row r="358" spans="1:15" x14ac:dyDescent="0.3">
      <c r="A358" s="2">
        <v>44047</v>
      </c>
      <c r="B358" s="73">
        <f>'Log returns'!G359</f>
        <v>3.472222222222222E-3</v>
      </c>
      <c r="C358" s="73">
        <f>'Log returns'!E359</f>
        <v>-2.3201856148492208E-3</v>
      </c>
      <c r="D358" s="73">
        <f>'Log returns'!C359</f>
        <v>-3.2895227085584949E-3</v>
      </c>
      <c r="E358" s="74">
        <f>'Log returns'!I359</f>
        <v>-7.7811671802700891E-3</v>
      </c>
      <c r="H358" s="79">
        <v>-0.28999999999999998</v>
      </c>
      <c r="I358" s="81">
        <v>0</v>
      </c>
      <c r="K358" s="62">
        <f t="shared" si="5"/>
        <v>3.472222222222222E-3</v>
      </c>
      <c r="M358">
        <v>334</v>
      </c>
      <c r="N358">
        <v>-3.2868302152886941E-3</v>
      </c>
      <c r="O358">
        <v>3.2868302152886941E-3</v>
      </c>
    </row>
    <row r="359" spans="1:15" x14ac:dyDescent="0.3">
      <c r="A359" s="2">
        <v>44046</v>
      </c>
      <c r="B359" s="73">
        <f>'Log returns'!G360</f>
        <v>2.4221453287197232E-2</v>
      </c>
      <c r="C359" s="73">
        <f>'Log returns'!E360</f>
        <v>-1.4534883720930232E-2</v>
      </c>
      <c r="D359" s="73">
        <f>'Log returns'!C360</f>
        <v>-5.9406602312277882E-3</v>
      </c>
      <c r="E359" s="74">
        <f>'Log returns'!I360</f>
        <v>-5.1739716832076756E-3</v>
      </c>
      <c r="H359" s="79">
        <v>1.35</v>
      </c>
      <c r="I359" s="81">
        <v>0</v>
      </c>
      <c r="K359" s="62">
        <f t="shared" si="5"/>
        <v>2.4221453287197232E-2</v>
      </c>
      <c r="M359">
        <v>335</v>
      </c>
      <c r="N359">
        <v>-1.4244559770474759E-2</v>
      </c>
      <c r="O359">
        <v>3.4820691457717559E-2</v>
      </c>
    </row>
    <row r="360" spans="1:15" x14ac:dyDescent="0.3">
      <c r="A360" s="2">
        <v>44043</v>
      </c>
      <c r="B360" s="73">
        <f>'Log returns'!G361</f>
        <v>-2.0270270270270271E-2</v>
      </c>
      <c r="C360" s="73">
        <f>'Log returns'!E361</f>
        <v>-7.0796460176990482E-3</v>
      </c>
      <c r="D360" s="73">
        <f>'Log returns'!C361</f>
        <v>-1.527215140469248E-2</v>
      </c>
      <c r="E360" s="74">
        <f>'Log returns'!I361</f>
        <v>-5.1348490850938316E-3</v>
      </c>
      <c r="H360" s="79">
        <v>-0.81</v>
      </c>
      <c r="I360" s="81">
        <v>0</v>
      </c>
      <c r="K360" s="62">
        <f t="shared" si="5"/>
        <v>-2.0270270270270271E-2</v>
      </c>
      <c r="M360">
        <v>336</v>
      </c>
      <c r="N360">
        <v>1.2419182682865768E-3</v>
      </c>
      <c r="O360">
        <v>-5.2741763328027057E-3</v>
      </c>
    </row>
    <row r="361" spans="1:15" x14ac:dyDescent="0.3">
      <c r="A361" s="2">
        <v>44042</v>
      </c>
      <c r="B361" s="73">
        <f>'Log returns'!G362</f>
        <v>6.8965517241379309E-3</v>
      </c>
      <c r="C361" s="73">
        <f>'Log returns'!E362</f>
        <v>8.9126559714794995E-3</v>
      </c>
      <c r="D361" s="73">
        <f>'Log returns'!C362</f>
        <v>6.743089783623043E-3</v>
      </c>
      <c r="E361" s="74">
        <f>'Log returns'!I362</f>
        <v>1.2799599137864857E-2</v>
      </c>
      <c r="H361" s="79">
        <v>0.88</v>
      </c>
      <c r="I361" s="81">
        <v>0</v>
      </c>
      <c r="K361" s="62">
        <f t="shared" si="5"/>
        <v>6.8965517241379309E-3</v>
      </c>
      <c r="M361">
        <v>337</v>
      </c>
      <c r="N361">
        <v>-5.4705178772780777E-3</v>
      </c>
      <c r="O361">
        <v>-1.072381410652759E-2</v>
      </c>
    </row>
    <row r="362" spans="1:15" x14ac:dyDescent="0.3">
      <c r="A362" s="2">
        <v>44041</v>
      </c>
      <c r="B362" s="73">
        <f>'Log returns'!G363</f>
        <v>-1.3698630136986301E-2</v>
      </c>
      <c r="C362" s="73">
        <f>'Log returns'!E363</f>
        <v>-5.8892815076560653E-3</v>
      </c>
      <c r="D362" s="73">
        <f>'Log returns'!C363</f>
        <v>-6.699402955409532E-4</v>
      </c>
      <c r="E362" s="74">
        <f>'Log returns'!I363</f>
        <v>-1.0516126891418843E-3</v>
      </c>
      <c r="H362" s="79">
        <v>-0.75</v>
      </c>
      <c r="I362" s="81">
        <v>0</v>
      </c>
      <c r="K362" s="62">
        <f t="shared" si="5"/>
        <v>-1.3698630136986301E-2</v>
      </c>
      <c r="M362">
        <v>338</v>
      </c>
      <c r="N362">
        <v>-7.5012523362590483E-3</v>
      </c>
      <c r="O362">
        <v>3.2192610360950405E-2</v>
      </c>
    </row>
    <row r="363" spans="1:15" x14ac:dyDescent="0.3">
      <c r="A363" s="2">
        <v>44040</v>
      </c>
      <c r="B363" s="73">
        <f>'Log returns'!G364</f>
        <v>-1.3888888888888888E-2</v>
      </c>
      <c r="C363" s="73">
        <f>'Log returns'!E364</f>
        <v>-5.331753554502403E-3</v>
      </c>
      <c r="D363" s="73">
        <f>'Log returns'!C364</f>
        <v>-2.6808675251161333E-3</v>
      </c>
      <c r="E363" s="74">
        <f>'Log returns'!I364</f>
        <v>-2.6892703278874699E-3</v>
      </c>
      <c r="H363" s="79">
        <v>-1.2</v>
      </c>
      <c r="I363" s="81">
        <v>0</v>
      </c>
      <c r="K363" s="62">
        <f t="shared" si="5"/>
        <v>-1.3888888888888888E-2</v>
      </c>
      <c r="M363">
        <v>339</v>
      </c>
      <c r="N363">
        <v>-6.6666117850109922E-3</v>
      </c>
      <c r="O363">
        <v>3.0762997327179669E-2</v>
      </c>
    </row>
    <row r="364" spans="1:15" x14ac:dyDescent="0.3">
      <c r="A364" s="2">
        <v>44039</v>
      </c>
      <c r="B364" s="73">
        <f>'Log returns'!G365</f>
        <v>-1.7605633802816902E-2</v>
      </c>
      <c r="C364" s="73">
        <f>'Log returns'!E365</f>
        <v>1.250744490768311E-2</v>
      </c>
      <c r="D364" s="73">
        <f>'Log returns'!C365</f>
        <v>-1.1424783622820397E-2</v>
      </c>
      <c r="E364" s="74">
        <f>'Log returns'!I365</f>
        <v>1.8407272911279131E-3</v>
      </c>
      <c r="H364" s="79">
        <v>0.49</v>
      </c>
      <c r="I364" s="81">
        <v>0</v>
      </c>
      <c r="K364" s="62">
        <f t="shared" si="5"/>
        <v>-1.7605633802816902E-2</v>
      </c>
      <c r="M364">
        <v>340</v>
      </c>
      <c r="N364">
        <v>1.002221122980571E-3</v>
      </c>
      <c r="O364">
        <v>-1.6688495632784493E-2</v>
      </c>
    </row>
    <row r="365" spans="1:15" x14ac:dyDescent="0.3">
      <c r="A365" s="2">
        <v>44036</v>
      </c>
      <c r="B365" s="73">
        <f>'Log returns'!G366</f>
        <v>-3.2258064516129031E-2</v>
      </c>
      <c r="C365" s="73">
        <f>'Log returns'!E366</f>
        <v>1.764705882353008E-3</v>
      </c>
      <c r="D365" s="73">
        <f>'Log returns'!C366</f>
        <v>-6.7972653606789013E-4</v>
      </c>
      <c r="E365" s="74">
        <f>'Log returns'!I366</f>
        <v>-2.5554504452264719E-3</v>
      </c>
      <c r="H365" s="79">
        <v>0.16</v>
      </c>
      <c r="I365" s="81">
        <v>0</v>
      </c>
      <c r="K365" s="62">
        <f t="shared" si="5"/>
        <v>-3.2258064516129031E-2</v>
      </c>
      <c r="M365">
        <v>341</v>
      </c>
      <c r="N365">
        <v>5.3375397041260245E-3</v>
      </c>
      <c r="O365">
        <v>-2.9241922174245545E-2</v>
      </c>
    </row>
    <row r="366" spans="1:15" x14ac:dyDescent="0.3">
      <c r="A366" s="2">
        <v>44035</v>
      </c>
      <c r="B366" s="73">
        <f>'Log returns'!G367</f>
        <v>1.4814814814814815E-2</v>
      </c>
      <c r="C366" s="73">
        <f>'Log returns'!E367</f>
        <v>1.1743981209629396E-3</v>
      </c>
      <c r="D366" s="73">
        <f>'Log returns'!C367</f>
        <v>5.4422615306223745E-3</v>
      </c>
      <c r="E366" s="74">
        <f>'Log returns'!I367</f>
        <v>-1.0396435191077802E-2</v>
      </c>
      <c r="H366" s="79">
        <v>1.01</v>
      </c>
      <c r="I366" s="81">
        <v>0</v>
      </c>
      <c r="K366" s="62">
        <f t="shared" si="5"/>
        <v>1.4814814814814815E-2</v>
      </c>
      <c r="M366">
        <v>342</v>
      </c>
      <c r="N366">
        <v>-4.4684056472276065E-3</v>
      </c>
      <c r="O366">
        <v>2.0794936259472506E-2</v>
      </c>
    </row>
    <row r="367" spans="1:15" x14ac:dyDescent="0.3">
      <c r="A367" s="2">
        <v>44034</v>
      </c>
      <c r="B367" s="73">
        <f>'Log returns'!G368</f>
        <v>7.2992700729927005E-3</v>
      </c>
      <c r="C367" s="73">
        <f>'Log returns'!E368</f>
        <v>2.9325513196480938E-3</v>
      </c>
      <c r="D367" s="73">
        <f>'Log returns'!C368</f>
        <v>-8.1191971626376966E-3</v>
      </c>
      <c r="E367" s="74">
        <f>'Log returns'!I368</f>
        <v>9.9017569492128501E-3</v>
      </c>
      <c r="H367" s="79">
        <v>0.3</v>
      </c>
      <c r="I367" s="81">
        <v>0</v>
      </c>
      <c r="K367" s="62">
        <f t="shared" si="5"/>
        <v>7.2992700729927005E-3</v>
      </c>
      <c r="M367">
        <v>343</v>
      </c>
      <c r="N367">
        <v>-5.9765013677657601E-3</v>
      </c>
      <c r="O367">
        <v>1.960437110737648E-3</v>
      </c>
    </row>
    <row r="368" spans="1:15" x14ac:dyDescent="0.3">
      <c r="A368" s="2">
        <v>44033</v>
      </c>
      <c r="B368" s="73">
        <f>'Log returns'!G369</f>
        <v>1.4492753623188406E-2</v>
      </c>
      <c r="C368" s="73">
        <f>'Log returns'!E369</f>
        <v>2.2807017543859682E-2</v>
      </c>
      <c r="D368" s="73">
        <f>'Log returns'!C369</f>
        <v>1.2278261437286289E-2</v>
      </c>
      <c r="E368" s="74">
        <f>'Log returns'!I369</f>
        <v>7.093662669239535E-3</v>
      </c>
      <c r="H368" s="79">
        <v>-0.37</v>
      </c>
      <c r="I368" s="81">
        <v>0</v>
      </c>
      <c r="K368" s="62">
        <f t="shared" si="5"/>
        <v>1.4492753623188406E-2</v>
      </c>
      <c r="M368">
        <v>344</v>
      </c>
      <c r="N368">
        <v>-4.3584965373153961E-3</v>
      </c>
      <c r="O368">
        <v>2.855204492441217E-2</v>
      </c>
    </row>
    <row r="369" spans="1:15" x14ac:dyDescent="0.3">
      <c r="A369" s="2">
        <v>44032</v>
      </c>
      <c r="B369" s="73">
        <f>'Log returns'!G370</f>
        <v>4.2857142857142858E-2</v>
      </c>
      <c r="C369" s="73">
        <f>'Log returns'!E370</f>
        <v>1.7152658662092625E-2</v>
      </c>
      <c r="D369" s="73">
        <f>'Log returns'!C370</f>
        <v>6.7384970280530204E-3</v>
      </c>
      <c r="E369" s="74">
        <f>'Log returns'!I370</f>
        <v>7.7132675669692712E-3</v>
      </c>
      <c r="H369" s="79">
        <v>1.1399999999999999</v>
      </c>
      <c r="I369" s="81">
        <v>0</v>
      </c>
      <c r="K369" s="62">
        <f t="shared" si="5"/>
        <v>4.2857142857142858E-2</v>
      </c>
      <c r="M369">
        <v>345</v>
      </c>
      <c r="N369">
        <v>8.6339766970859461E-3</v>
      </c>
      <c r="O369">
        <v>1.4988070547008542E-2</v>
      </c>
    </row>
    <row r="370" spans="1:15" x14ac:dyDescent="0.3">
      <c r="A370" s="2">
        <v>44029</v>
      </c>
      <c r="B370" s="73">
        <f>'Log returns'!G371</f>
        <v>-2.3972602739726026E-2</v>
      </c>
      <c r="C370" s="73">
        <f>'Log returns'!E371</f>
        <v>-1.349072512647558E-2</v>
      </c>
      <c r="D370" s="73">
        <f>'Log returns'!C371</f>
        <v>-3.1459197780643502E-2</v>
      </c>
      <c r="E370" s="74">
        <f>'Log returns'!I371</f>
        <v>-4.4262341306383814E-3</v>
      </c>
      <c r="H370" s="79">
        <v>1.35</v>
      </c>
      <c r="I370" s="81">
        <v>0</v>
      </c>
      <c r="K370" s="62">
        <f t="shared" si="5"/>
        <v>-2.3972602739726026E-2</v>
      </c>
      <c r="M370">
        <v>346</v>
      </c>
      <c r="N370">
        <v>-1.4026693201599485E-3</v>
      </c>
      <c r="O370">
        <v>-2.9366561449070822E-2</v>
      </c>
    </row>
    <row r="371" spans="1:15" x14ac:dyDescent="0.3">
      <c r="A371" s="2">
        <v>44028</v>
      </c>
      <c r="B371" s="73">
        <f>'Log returns'!G372</f>
        <v>-1.4035087719298246E-2</v>
      </c>
      <c r="C371" s="73">
        <f>'Log returns'!E372</f>
        <v>-1.7094017094017742E-3</v>
      </c>
      <c r="D371" s="73">
        <f>'Log returns'!C372</f>
        <v>-1.7276962389739598E-2</v>
      </c>
      <c r="E371" s="74">
        <f>'Log returns'!I372</f>
        <v>-3.1591574309756693E-3</v>
      </c>
      <c r="H371" s="79">
        <v>-1.2</v>
      </c>
      <c r="I371" s="81">
        <v>0</v>
      </c>
      <c r="K371" s="62">
        <f t="shared" si="5"/>
        <v>-1.4035087719298246E-2</v>
      </c>
      <c r="M371">
        <v>347</v>
      </c>
      <c r="N371">
        <v>-1.6120521196809614E-3</v>
      </c>
      <c r="O371">
        <v>-1.426096375333491E-2</v>
      </c>
    </row>
    <row r="372" spans="1:15" x14ac:dyDescent="0.3">
      <c r="A372" s="2">
        <v>44027</v>
      </c>
      <c r="B372" s="73">
        <f>'Log returns'!G373</f>
        <v>1.0676156583629894E-2</v>
      </c>
      <c r="C372" s="73">
        <f>'Log returns'!E373</f>
        <v>-4.5662100456620031E-3</v>
      </c>
      <c r="D372" s="73">
        <f>'Log returns'!C373</f>
        <v>-5.6259320269346318E-3</v>
      </c>
      <c r="E372" s="74">
        <f>'Log returns'!I373</f>
        <v>-3.6961489671781763E-3</v>
      </c>
      <c r="H372" s="79">
        <v>1.1100000000000001</v>
      </c>
      <c r="I372" s="81">
        <v>0</v>
      </c>
      <c r="K372" s="62">
        <f t="shared" si="5"/>
        <v>1.0676156583629894E-2</v>
      </c>
      <c r="M372">
        <v>348</v>
      </c>
      <c r="N372">
        <v>6.5439699631370755E-3</v>
      </c>
      <c r="O372">
        <v>5.5528042304113113E-3</v>
      </c>
    </row>
    <row r="373" spans="1:15" x14ac:dyDescent="0.3">
      <c r="A373" s="2">
        <v>44026</v>
      </c>
      <c r="B373" s="73">
        <f>'Log returns'!G374</f>
        <v>0</v>
      </c>
      <c r="C373" s="73">
        <f>'Log returns'!E374</f>
        <v>1.6628440366972509E-2</v>
      </c>
      <c r="D373" s="73">
        <f>'Log returns'!C374</f>
        <v>2.1216343887357651E-2</v>
      </c>
      <c r="E373" s="74">
        <f>'Log returns'!I374</f>
        <v>7.6260059024932667E-3</v>
      </c>
      <c r="H373" s="79">
        <v>-0.53</v>
      </c>
      <c r="I373" s="81">
        <v>0</v>
      </c>
      <c r="K373" s="62">
        <f t="shared" si="5"/>
        <v>0</v>
      </c>
      <c r="M373">
        <v>349</v>
      </c>
      <c r="N373">
        <v>9.8640827889552151E-4</v>
      </c>
      <c r="O373">
        <v>3.088610168126384E-2</v>
      </c>
    </row>
    <row r="374" spans="1:15" x14ac:dyDescent="0.3">
      <c r="A374" s="2">
        <v>44025</v>
      </c>
      <c r="B374" s="73">
        <f>'Log returns'!G375</f>
        <v>-1.7605633802816902E-2</v>
      </c>
      <c r="C374" s="73">
        <f>'Log returns'!E375</f>
        <v>-4.5121263395375708E-3</v>
      </c>
      <c r="D374" s="73">
        <f>'Log returns'!C375</f>
        <v>3.4625371413607451E-3</v>
      </c>
      <c r="E374" s="74">
        <f>'Log returns'!I375</f>
        <v>-4.5556339269814649E-4</v>
      </c>
      <c r="H374" s="79">
        <v>0.91</v>
      </c>
      <c r="I374" s="81">
        <v>0</v>
      </c>
      <c r="K374" s="62">
        <f t="shared" si="5"/>
        <v>-1.7605633802816902E-2</v>
      </c>
      <c r="M374">
        <v>350</v>
      </c>
      <c r="N374">
        <v>2.772790524981627E-3</v>
      </c>
      <c r="O374">
        <v>1.0882133360222341E-3</v>
      </c>
    </row>
    <row r="375" spans="1:15" x14ac:dyDescent="0.3">
      <c r="A375" s="2">
        <v>44022</v>
      </c>
      <c r="B375" s="73">
        <f>'Log returns'!G376</f>
        <v>7.1684587813620072E-3</v>
      </c>
      <c r="C375" s="73">
        <f>'Log returns'!E376</f>
        <v>1.1898016997167107E-2</v>
      </c>
      <c r="D375" s="73">
        <f>'Log returns'!C376</f>
        <v>1.5182975511138223E-2</v>
      </c>
      <c r="E375" s="74">
        <f>'Log returns'!I376</f>
        <v>1.2784632538751518E-2</v>
      </c>
      <c r="H375" s="79">
        <v>-1.03</v>
      </c>
      <c r="I375" s="81">
        <v>0</v>
      </c>
      <c r="K375" s="62">
        <f t="shared" si="5"/>
        <v>7.1684587813620072E-3</v>
      </c>
      <c r="M375">
        <v>351</v>
      </c>
      <c r="N375">
        <v>-4.6384780510593466E-3</v>
      </c>
      <c r="O375">
        <v>-2.6130752718171425E-2</v>
      </c>
    </row>
    <row r="376" spans="1:15" x14ac:dyDescent="0.3">
      <c r="A376" s="2">
        <v>44021</v>
      </c>
      <c r="B376" s="73">
        <f>'Log returns'!G377</f>
        <v>3.5587188612099642E-3</v>
      </c>
      <c r="C376" s="73">
        <f>'Log returns'!E377</f>
        <v>-7.2788353863380909E-3</v>
      </c>
      <c r="D376" s="73">
        <f>'Log returns'!C377</f>
        <v>6.7982653506800295E-4</v>
      </c>
      <c r="E376" s="74">
        <f>'Log returns'!I377</f>
        <v>5.0681433229117839E-3</v>
      </c>
      <c r="H376" s="79">
        <v>1.65</v>
      </c>
      <c r="I376" s="81">
        <v>0</v>
      </c>
      <c r="K376" s="62">
        <f t="shared" si="5"/>
        <v>3.5587188612099642E-3</v>
      </c>
      <c r="M376">
        <v>352</v>
      </c>
      <c r="N376">
        <v>-7.6221400469358071E-3</v>
      </c>
      <c r="O376">
        <v>-2.4123891699095935E-2</v>
      </c>
    </row>
    <row r="377" spans="1:15" x14ac:dyDescent="0.3">
      <c r="A377" s="2">
        <v>44020</v>
      </c>
      <c r="B377" s="73">
        <f>'Log returns'!G378</f>
        <v>1.0638297872340425E-2</v>
      </c>
      <c r="C377" s="73">
        <f>'Log returns'!E378</f>
        <v>3.948110547095254E-3</v>
      </c>
      <c r="D377" s="73">
        <f>'Log returns'!C378</f>
        <v>-1.3586960595016148E-2</v>
      </c>
      <c r="E377" s="74">
        <f>'Log returns'!I378</f>
        <v>-5.8397272914993498E-5</v>
      </c>
      <c r="H377" s="79">
        <v>0.5</v>
      </c>
      <c r="I377" s="81">
        <v>0</v>
      </c>
      <c r="K377" s="62">
        <f t="shared" si="5"/>
        <v>1.0638297872340425E-2</v>
      </c>
      <c r="M377">
        <v>353</v>
      </c>
      <c r="N377">
        <v>-7.3963561281090639E-3</v>
      </c>
      <c r="O377">
        <v>-8.9970864948417557E-3</v>
      </c>
    </row>
    <row r="378" spans="1:15" x14ac:dyDescent="0.3">
      <c r="A378" s="2">
        <v>44019</v>
      </c>
      <c r="B378" s="73">
        <f>'Log returns'!G379</f>
        <v>-3.5087719298245615E-3</v>
      </c>
      <c r="C378" s="73">
        <f>'Log returns'!E379</f>
        <v>7.8651685393258744E-3</v>
      </c>
      <c r="D378" s="73">
        <f>'Log returns'!C379</f>
        <v>6.8870544347284009E-3</v>
      </c>
      <c r="E378" s="74">
        <f>'Log returns'!I379</f>
        <v>4.7378572011824594E-3</v>
      </c>
      <c r="H378" s="79">
        <v>0.41</v>
      </c>
      <c r="I378" s="81">
        <v>0</v>
      </c>
      <c r="K378" s="62">
        <f t="shared" si="5"/>
        <v>-3.5087719298245615E-3</v>
      </c>
      <c r="M378">
        <v>354</v>
      </c>
      <c r="N378">
        <v>7.4938582489812141E-3</v>
      </c>
      <c r="O378">
        <v>2.583947508435212E-2</v>
      </c>
    </row>
    <row r="379" spans="1:15" x14ac:dyDescent="0.3">
      <c r="A379" s="2">
        <v>44018</v>
      </c>
      <c r="B379" s="73">
        <f>'Log returns'!G380</f>
        <v>-1.7605633802816902E-2</v>
      </c>
      <c r="C379" s="73">
        <f>'Log returns'!E380</f>
        <v>-2.2296544035674468E-2</v>
      </c>
      <c r="D379" s="73">
        <f>'Log returns'!C380</f>
        <v>-1.3679894690065092E-2</v>
      </c>
      <c r="E379" s="74">
        <f>'Log returns'!I380</f>
        <v>-5.4527319657081573E-3</v>
      </c>
      <c r="H379" s="79">
        <v>1.58</v>
      </c>
      <c r="I379" s="81">
        <v>0</v>
      </c>
      <c r="K379" s="62">
        <f t="shared" si="5"/>
        <v>-1.7605633802816902E-2</v>
      </c>
      <c r="M379">
        <v>355</v>
      </c>
      <c r="N379">
        <v>-5.2307257681936661E-3</v>
      </c>
      <c r="O379">
        <v>2.942427415529044E-2</v>
      </c>
    </row>
    <row r="380" spans="1:15" x14ac:dyDescent="0.3">
      <c r="A380" s="2">
        <v>44015</v>
      </c>
      <c r="B380" s="73">
        <f>'Log returns'!G381</f>
        <v>1.7921146953405017E-2</v>
      </c>
      <c r="C380" s="73">
        <f>'Log returns'!E381</f>
        <v>2.8506271379703536E-3</v>
      </c>
      <c r="D380" s="73">
        <f>'Log returns'!C381</f>
        <v>6.2414184024814244E-3</v>
      </c>
      <c r="E380" s="74">
        <f>'Log returns'!I381</f>
        <v>2.4799474196612226E-3</v>
      </c>
      <c r="H380" s="79">
        <v>1.51</v>
      </c>
      <c r="I380" s="81">
        <v>0</v>
      </c>
      <c r="K380" s="62">
        <f t="shared" si="5"/>
        <v>1.7921146953405017E-2</v>
      </c>
      <c r="M380">
        <v>356</v>
      </c>
      <c r="N380">
        <v>4.226559005794276E-3</v>
      </c>
      <c r="O380">
        <v>0.12963170871074117</v>
      </c>
    </row>
    <row r="381" spans="1:15" x14ac:dyDescent="0.3">
      <c r="A381" s="2">
        <v>44014</v>
      </c>
      <c r="B381" s="73">
        <f>'Log returns'!G382</f>
        <v>-1.7605633802816902E-2</v>
      </c>
      <c r="C381" s="73">
        <f>'Log returns'!E382</f>
        <v>-2.8425241614553724E-3</v>
      </c>
      <c r="D381" s="73">
        <f>'Log returns'!C382</f>
        <v>-7.581014093037978E-3</v>
      </c>
      <c r="E381" s="74">
        <f>'Log returns'!I382</f>
        <v>1.0377536318674514E-3</v>
      </c>
      <c r="H381" s="79">
        <v>-2.44</v>
      </c>
      <c r="I381" s="81">
        <v>0</v>
      </c>
      <c r="K381" s="62">
        <f t="shared" si="5"/>
        <v>-1.7605633802816902E-2</v>
      </c>
      <c r="M381">
        <v>357</v>
      </c>
      <c r="N381">
        <v>-5.6520836777988097E-3</v>
      </c>
      <c r="O381">
        <v>9.1243059000210326E-3</v>
      </c>
    </row>
    <row r="382" spans="1:15" x14ac:dyDescent="0.3">
      <c r="A382" s="2">
        <v>44013</v>
      </c>
      <c r="B382" s="73">
        <f>'Log returns'!G383</f>
        <v>-1.4336917562724014E-2</v>
      </c>
      <c r="C382" s="73">
        <f>'Log returns'!E383</f>
        <v>5.7012542759407071E-3</v>
      </c>
      <c r="D382" s="73">
        <f>'Log returns'!C383</f>
        <v>-1.3888381677074797E-3</v>
      </c>
      <c r="E382" s="74">
        <f>'Log returns'!I383</f>
        <v>6.0189215813568101E-4</v>
      </c>
      <c r="H382" s="79">
        <v>1.1200000000000001</v>
      </c>
      <c r="I382" s="81">
        <v>0</v>
      </c>
      <c r="K382" s="62">
        <f t="shared" si="5"/>
        <v>-1.4336917562724014E-2</v>
      </c>
      <c r="M382">
        <v>358</v>
      </c>
      <c r="N382">
        <v>-3.7407742695300243E-3</v>
      </c>
      <c r="O382">
        <v>2.7962227556727257E-2</v>
      </c>
    </row>
    <row r="383" spans="1:15" x14ac:dyDescent="0.3">
      <c r="A383" s="2">
        <v>44012</v>
      </c>
      <c r="B383" s="73">
        <f>'Log returns'!G384</f>
        <v>-2.181818181818182E-2</v>
      </c>
      <c r="C383" s="73">
        <f>'Log returns'!E384</f>
        <v>-4.5351473922903137E-3</v>
      </c>
      <c r="D383" s="73">
        <f>'Log returns'!C384</f>
        <v>-1.0431207662079847E-2</v>
      </c>
      <c r="E383" s="74">
        <f>'Log returns'!I384</f>
        <v>6.8958426440492758E-3</v>
      </c>
      <c r="H383" s="79">
        <v>-2.61</v>
      </c>
      <c r="I383" s="81">
        <v>0</v>
      </c>
      <c r="K383" s="62">
        <f t="shared" si="5"/>
        <v>-2.181818181818182E-2</v>
      </c>
      <c r="M383">
        <v>359</v>
      </c>
      <c r="N383">
        <v>-3.7120938771562418E-3</v>
      </c>
      <c r="O383">
        <v>-1.6558176393114028E-2</v>
      </c>
    </row>
    <row r="384" spans="1:15" x14ac:dyDescent="0.3">
      <c r="A384" s="2">
        <v>44011</v>
      </c>
      <c r="B384" s="73">
        <f>'Log returns'!G385</f>
        <v>-1.4869888475836431E-2</v>
      </c>
      <c r="C384" s="73">
        <f>'Log returns'!E385</f>
        <v>2.505694760820049E-2</v>
      </c>
      <c r="D384" s="73">
        <f>'Log returns'!C385</f>
        <v>4.3569899500940139E-2</v>
      </c>
      <c r="E384" s="74">
        <f>'Log returns'!I385</f>
        <v>2.7942029594474351E-3</v>
      </c>
      <c r="H384" s="79">
        <v>0.42</v>
      </c>
      <c r="I384" s="81">
        <v>0</v>
      </c>
      <c r="K384" s="62">
        <f t="shared" si="5"/>
        <v>-1.4869888475836431E-2</v>
      </c>
      <c r="M384">
        <v>360</v>
      </c>
      <c r="N384">
        <v>9.4354739440034915E-3</v>
      </c>
      <c r="O384">
        <v>-2.5389222198655605E-3</v>
      </c>
    </row>
    <row r="385" spans="1:15" x14ac:dyDescent="0.3">
      <c r="A385" s="2">
        <v>44008</v>
      </c>
      <c r="B385" s="73">
        <f>'Log returns'!G386</f>
        <v>-3.7735849056603772E-2</v>
      </c>
      <c r="C385" s="73">
        <f>'Log returns'!E386</f>
        <v>5.5555555555555558E-3</v>
      </c>
      <c r="D385" s="73">
        <f>'Log returns'!C386</f>
        <v>6.7354944676418951E-4</v>
      </c>
      <c r="E385" s="74">
        <f>'Log returns'!I386</f>
        <v>2.077556491711222E-3</v>
      </c>
      <c r="H385" s="79">
        <v>0.71</v>
      </c>
      <c r="I385" s="81">
        <v>0</v>
      </c>
      <c r="K385" s="62">
        <f t="shared" si="5"/>
        <v>-3.7735849056603772E-2</v>
      </c>
      <c r="M385">
        <v>361</v>
      </c>
      <c r="N385">
        <v>-7.1871338514411663E-4</v>
      </c>
      <c r="O385">
        <v>-1.2979916751842183E-2</v>
      </c>
    </row>
    <row r="386" spans="1:15" x14ac:dyDescent="0.3">
      <c r="A386" s="2">
        <v>44007</v>
      </c>
      <c r="B386" s="73">
        <f>'Log returns'!G387</f>
        <v>3.1372549019607843E-2</v>
      </c>
      <c r="C386" s="73">
        <f>'Log returns'!E387</f>
        <v>-1.6574585635359745E-3</v>
      </c>
      <c r="D386" s="73">
        <f>'Log returns'!C387</f>
        <v>-4.0377845830541171E-3</v>
      </c>
      <c r="E386" s="74">
        <f>'Log returns'!I387</f>
        <v>4.1503931647186845E-3</v>
      </c>
      <c r="H386" s="79">
        <v>-0.45</v>
      </c>
      <c r="I386" s="81">
        <v>0</v>
      </c>
      <c r="K386" s="62">
        <f t="shared" si="5"/>
        <v>3.1372549019607843E-2</v>
      </c>
      <c r="M386">
        <v>362</v>
      </c>
      <c r="N386">
        <v>-1.9192641133056235E-3</v>
      </c>
      <c r="O386">
        <v>-1.1969624775583264E-2</v>
      </c>
    </row>
    <row r="387" spans="1:15" x14ac:dyDescent="0.3">
      <c r="A387" s="2">
        <v>44006</v>
      </c>
      <c r="B387" s="73">
        <f>'Log returns'!G388</f>
        <v>3.4220532319391636E-2</v>
      </c>
      <c r="C387" s="73">
        <f>'Log returns'!E388</f>
        <v>6.6408411732153689E-3</v>
      </c>
      <c r="D387" s="73">
        <f>'Log returns'!C388</f>
        <v>-1.0135154050743568E-2</v>
      </c>
      <c r="E387" s="74">
        <f>'Log returns'!I388</f>
        <v>8.0809314415365915E-3</v>
      </c>
      <c r="H387" s="79">
        <v>0.19</v>
      </c>
      <c r="I387" s="81">
        <v>0</v>
      </c>
      <c r="K387" s="62">
        <f t="shared" ref="K387:K450" si="6">B387-I387</f>
        <v>3.4220532319391636E-2</v>
      </c>
      <c r="M387">
        <v>363</v>
      </c>
      <c r="N387">
        <v>1.4016326427737425E-3</v>
      </c>
      <c r="O387">
        <v>-1.9007266445590646E-2</v>
      </c>
    </row>
    <row r="388" spans="1:15" x14ac:dyDescent="0.3">
      <c r="A388" s="2">
        <v>44005</v>
      </c>
      <c r="B388" s="73">
        <f>'Log returns'!G389</f>
        <v>3.6764705882352941E-3</v>
      </c>
      <c r="C388" s="73">
        <f>'Log returns'!E389</f>
        <v>1.594282572842224E-2</v>
      </c>
      <c r="D388" s="73">
        <f>'Log returns'!C389</f>
        <v>0</v>
      </c>
      <c r="E388" s="74">
        <f>'Log returns'!I389</f>
        <v>7.4295020307237525E-4</v>
      </c>
      <c r="H388" s="79">
        <v>-0.4</v>
      </c>
      <c r="I388" s="81">
        <v>0</v>
      </c>
      <c r="K388" s="62">
        <f t="shared" si="6"/>
        <v>3.6764705882352941E-3</v>
      </c>
      <c r="M388">
        <v>364</v>
      </c>
      <c r="N388">
        <v>-1.8211620718470625E-3</v>
      </c>
      <c r="O388">
        <v>-3.0436902444281967E-2</v>
      </c>
    </row>
    <row r="389" spans="1:15" x14ac:dyDescent="0.3">
      <c r="A389" s="2">
        <v>44004</v>
      </c>
      <c r="B389" s="73">
        <f>'Log returns'!G390</f>
        <v>1.098901098901099E-2</v>
      </c>
      <c r="C389" s="73">
        <f>'Log returns'!E390</f>
        <v>1.4069264069264037E-2</v>
      </c>
      <c r="D389" s="73">
        <f>'Log returns'!C390</f>
        <v>1.3651847090503438E-2</v>
      </c>
      <c r="E389" s="74">
        <f>'Log returns'!I390</f>
        <v>7.9012104660681568E-3</v>
      </c>
      <c r="H389" s="79">
        <v>1.86</v>
      </c>
      <c r="I389" s="81">
        <v>0</v>
      </c>
      <c r="K389" s="62">
        <f t="shared" si="6"/>
        <v>1.098901098901099E-2</v>
      </c>
      <c r="M389">
        <v>365</v>
      </c>
      <c r="N389">
        <v>-7.5693109665975191E-3</v>
      </c>
      <c r="O389">
        <v>2.2384125781412335E-2</v>
      </c>
    </row>
    <row r="390" spans="1:15" x14ac:dyDescent="0.3">
      <c r="A390" s="2">
        <v>44000</v>
      </c>
      <c r="B390" s="73">
        <f>'Log returns'!G391</f>
        <v>-1.8115942028985508E-2</v>
      </c>
      <c r="C390" s="73">
        <f>'Log returns'!E391</f>
        <v>-1.0672358591249575E-3</v>
      </c>
      <c r="D390" s="73">
        <f>'Log returns'!C391</f>
        <v>-2.0202190965648084E-3</v>
      </c>
      <c r="E390" s="74">
        <f>'Log returns'!I391</f>
        <v>1.7298266152039725E-3</v>
      </c>
      <c r="H390" s="79">
        <v>1.1000000000000001</v>
      </c>
      <c r="I390" s="81">
        <v>0</v>
      </c>
      <c r="K390" s="62">
        <f t="shared" si="6"/>
        <v>-1.8115942028985508E-2</v>
      </c>
      <c r="M390">
        <v>366</v>
      </c>
      <c r="N390">
        <v>7.3110943011691354E-3</v>
      </c>
      <c r="O390">
        <v>-1.1824228176434901E-5</v>
      </c>
    </row>
    <row r="391" spans="1:15" x14ac:dyDescent="0.3">
      <c r="A391" s="2">
        <v>43999</v>
      </c>
      <c r="B391" s="73">
        <f>'Log returns'!G392</f>
        <v>-3.6900369003690036E-3</v>
      </c>
      <c r="C391" s="73">
        <f>'Log returns'!E392</f>
        <v>1.4957264957265019E-2</v>
      </c>
      <c r="D391" s="73">
        <f>'Log returns'!C392</f>
        <v>2.2941960599034458E-2</v>
      </c>
      <c r="E391" s="74">
        <f>'Log returns'!I392</f>
        <v>5.1963896513525431E-3</v>
      </c>
      <c r="H391" s="79">
        <v>1.29</v>
      </c>
      <c r="I391" s="81">
        <v>0</v>
      </c>
      <c r="K391" s="62">
        <f t="shared" si="6"/>
        <v>-3.6900369003690036E-3</v>
      </c>
      <c r="M391">
        <v>367</v>
      </c>
      <c r="N391">
        <v>5.2525079685883866E-3</v>
      </c>
      <c r="O391">
        <v>9.2402456546000194E-3</v>
      </c>
    </row>
    <row r="392" spans="1:15" x14ac:dyDescent="0.3">
      <c r="A392" s="2">
        <v>43998</v>
      </c>
      <c r="B392" s="73">
        <f>'Log returns'!G393</f>
        <v>-1.8518518518518517E-2</v>
      </c>
      <c r="C392" s="73">
        <f>'Log returns'!E393</f>
        <v>-6.8421052631579549E-3</v>
      </c>
      <c r="D392" s="73">
        <f>'Log returns'!C393</f>
        <v>-3.4300818267903516E-2</v>
      </c>
      <c r="E392" s="74">
        <f>'Log returns'!I393</f>
        <v>1.1595309782112715E-3</v>
      </c>
      <c r="H392" s="79">
        <v>-5.91</v>
      </c>
      <c r="I392" s="81">
        <v>0</v>
      </c>
      <c r="K392" s="62">
        <f t="shared" si="6"/>
        <v>-1.8518518518518517E-2</v>
      </c>
      <c r="M392">
        <v>368</v>
      </c>
      <c r="N392">
        <v>5.7067342327003761E-3</v>
      </c>
      <c r="O392">
        <v>3.715040862444248E-2</v>
      </c>
    </row>
    <row r="393" spans="1:15" x14ac:dyDescent="0.3">
      <c r="A393" s="2">
        <v>43997</v>
      </c>
      <c r="B393" s="73">
        <f>'Log returns'!G394</f>
        <v>3.0188679245283019E-2</v>
      </c>
      <c r="C393" s="73">
        <f>'Log returns'!E394</f>
        <v>-5.2994170641229464E-3</v>
      </c>
      <c r="D393" s="73">
        <f>'Log returns'!C394</f>
        <v>-1.0928831439484425E-2</v>
      </c>
      <c r="E393" s="74">
        <f>'Log returns'!I394</f>
        <v>1.249136772906308E-3</v>
      </c>
      <c r="H393" s="79">
        <v>-0.56000000000000005</v>
      </c>
      <c r="I393" s="81">
        <v>0</v>
      </c>
      <c r="K393" s="62">
        <f t="shared" si="6"/>
        <v>3.0188679245283019E-2</v>
      </c>
      <c r="M393">
        <v>369</v>
      </c>
      <c r="N393">
        <v>-3.1926152148094127E-3</v>
      </c>
      <c r="O393">
        <v>-2.0779987524916613E-2</v>
      </c>
    </row>
    <row r="394" spans="1:15" x14ac:dyDescent="0.3">
      <c r="A394" s="2">
        <v>43994</v>
      </c>
      <c r="B394" s="73">
        <f>'Log returns'!G395</f>
        <v>-1.098901098901099E-2</v>
      </c>
      <c r="C394" s="73">
        <f>'Log returns'!E395</f>
        <v>-5.3276505061264953E-4</v>
      </c>
      <c r="D394" s="73">
        <f>'Log returns'!C395</f>
        <v>4.1435118008968808E-3</v>
      </c>
      <c r="E394" s="74">
        <f>'Log returns'!I395</f>
        <v>-4.1579462758459043E-3</v>
      </c>
      <c r="H394" s="79">
        <v>-0.85</v>
      </c>
      <c r="I394" s="81">
        <v>0</v>
      </c>
      <c r="K394" s="62">
        <f t="shared" si="6"/>
        <v>-1.098901098901099E-2</v>
      </c>
      <c r="M394">
        <v>370</v>
      </c>
      <c r="N394">
        <v>-2.2637337328522012E-3</v>
      </c>
      <c r="O394">
        <v>-1.1771353986446045E-2</v>
      </c>
    </row>
    <row r="395" spans="1:15" x14ac:dyDescent="0.3">
      <c r="A395" s="2">
        <v>43993</v>
      </c>
      <c r="B395" s="73">
        <f>'Log returns'!G396</f>
        <v>0</v>
      </c>
      <c r="C395" s="73">
        <f>'Log returns'!E396</f>
        <v>1.066098081023545E-3</v>
      </c>
      <c r="D395" s="73">
        <f>'Log returns'!C396</f>
        <v>-1.3755179684296624E-2</v>
      </c>
      <c r="E395" s="74">
        <f>'Log returns'!I396</f>
        <v>1.0002151620824942E-3</v>
      </c>
      <c r="H395" s="79">
        <v>1.39</v>
      </c>
      <c r="I395" s="81">
        <v>0</v>
      </c>
      <c r="K395" s="62">
        <f t="shared" si="6"/>
        <v>0</v>
      </c>
      <c r="M395">
        <v>371</v>
      </c>
      <c r="N395">
        <v>-2.6573969531442656E-3</v>
      </c>
      <c r="O395">
        <v>1.333355353677416E-2</v>
      </c>
    </row>
    <row r="396" spans="1:15" x14ac:dyDescent="0.3">
      <c r="A396" s="2">
        <v>43992</v>
      </c>
      <c r="B396" s="73">
        <f>'Log returns'!G397</f>
        <v>1.1111111111111112E-2</v>
      </c>
      <c r="C396" s="73">
        <f>'Log returns'!E397</f>
        <v>-4.7923322683706372E-3</v>
      </c>
      <c r="D396" s="73">
        <f>'Log returns'!C397</f>
        <v>1.743384348520954E-2</v>
      </c>
      <c r="E396" s="74">
        <f>'Log returns'!I397</f>
        <v>-2.1746056612038426E-3</v>
      </c>
      <c r="H396" s="79">
        <v>2.5</v>
      </c>
      <c r="I396" s="81">
        <v>0</v>
      </c>
      <c r="K396" s="62">
        <f t="shared" si="6"/>
        <v>1.1111111111111112E-2</v>
      </c>
      <c r="M396">
        <v>372</v>
      </c>
      <c r="N396">
        <v>5.6427635636492439E-3</v>
      </c>
      <c r="O396">
        <v>-5.6427635636492439E-3</v>
      </c>
    </row>
    <row r="397" spans="1:15" x14ac:dyDescent="0.3">
      <c r="A397" s="2">
        <v>43991</v>
      </c>
      <c r="B397" s="73">
        <f>'Log returns'!G398</f>
        <v>-1.4652014652014652E-2</v>
      </c>
      <c r="C397" s="73">
        <f>'Log returns'!E398</f>
        <v>2.6752273943285178E-3</v>
      </c>
      <c r="D397" s="73">
        <f>'Log returns'!C398</f>
        <v>-3.4270729334938996E-3</v>
      </c>
      <c r="E397" s="74">
        <f>'Log returns'!I398</f>
        <v>-1.603205674799816E-3</v>
      </c>
      <c r="H397" s="79">
        <v>-0.34</v>
      </c>
      <c r="I397" s="81">
        <v>0</v>
      </c>
      <c r="K397" s="62">
        <f t="shared" si="6"/>
        <v>-1.4652014652014652E-2</v>
      </c>
      <c r="M397">
        <v>373</v>
      </c>
      <c r="N397">
        <v>-2.8175550094689856E-4</v>
      </c>
      <c r="O397">
        <v>-1.7323878301870002E-2</v>
      </c>
    </row>
    <row r="398" spans="1:15" x14ac:dyDescent="0.3">
      <c r="A398" s="2">
        <v>43990</v>
      </c>
      <c r="B398" s="73">
        <f>'Log returns'!G399</f>
        <v>3.7174721189591076E-3</v>
      </c>
      <c r="C398" s="73">
        <f>'Log returns'!E399</f>
        <v>1.1205976520811069E-2</v>
      </c>
      <c r="D398" s="73">
        <f>'Log returns'!C399</f>
        <v>9.6286645601427624E-3</v>
      </c>
      <c r="E398" s="74">
        <f>'Log returns'!I399</f>
        <v>1.7927539607445393E-3</v>
      </c>
      <c r="H398" s="79">
        <v>1.42</v>
      </c>
      <c r="I398" s="81">
        <v>0</v>
      </c>
      <c r="K398" s="62">
        <f t="shared" si="6"/>
        <v>3.7174721189591076E-3</v>
      </c>
      <c r="M398">
        <v>374</v>
      </c>
      <c r="N398">
        <v>9.4245020772112456E-3</v>
      </c>
      <c r="O398">
        <v>-2.2560432958492384E-3</v>
      </c>
    </row>
    <row r="399" spans="1:15" x14ac:dyDescent="0.3">
      <c r="A399" s="2">
        <v>43987</v>
      </c>
      <c r="B399" s="73">
        <f>'Log returns'!G400</f>
        <v>0</v>
      </c>
      <c r="C399" s="73">
        <f>'Log returns'!E400</f>
        <v>8.9709762532980929E-3</v>
      </c>
      <c r="D399" s="73">
        <f>'Log returns'!C400</f>
        <v>1.0899152254571314E-2</v>
      </c>
      <c r="E399" s="74">
        <f>'Log returns'!I400</f>
        <v>-1.3115037446242033E-3</v>
      </c>
      <c r="H399" s="79">
        <v>0.81</v>
      </c>
      <c r="I399" s="81">
        <v>0</v>
      </c>
      <c r="K399" s="62">
        <f t="shared" si="6"/>
        <v>0</v>
      </c>
      <c r="M399">
        <v>375</v>
      </c>
      <c r="N399">
        <v>3.7676196325857124E-3</v>
      </c>
      <c r="O399">
        <v>-2.0890077137574814E-4</v>
      </c>
    </row>
    <row r="400" spans="1:15" x14ac:dyDescent="0.3">
      <c r="A400" s="2">
        <v>43986</v>
      </c>
      <c r="B400" s="73">
        <f>'Log returns'!G401</f>
        <v>7.4074074074074077E-3</v>
      </c>
      <c r="C400" s="73">
        <f>'Log returns'!E401</f>
        <v>-8.8912133891212806E-3</v>
      </c>
      <c r="D400" s="73">
        <f>'Log returns'!C401</f>
        <v>-5.3907877101425292E-3</v>
      </c>
      <c r="E400" s="74">
        <f>'Log returns'!I401</f>
        <v>-2.5318571383259195E-3</v>
      </c>
      <c r="H400" s="79">
        <v>0.52</v>
      </c>
      <c r="I400" s="81">
        <v>0</v>
      </c>
      <c r="K400" s="62">
        <f t="shared" si="6"/>
        <v>7.4074074074074077E-3</v>
      </c>
      <c r="M400">
        <v>376</v>
      </c>
      <c r="N400">
        <v>9.4030800810493878E-6</v>
      </c>
      <c r="O400">
        <v>1.0628894792259376E-2</v>
      </c>
    </row>
    <row r="401" spans="1:15" x14ac:dyDescent="0.3">
      <c r="A401" s="2">
        <v>43985</v>
      </c>
      <c r="B401" s="73">
        <f>'Log returns'!G402</f>
        <v>-1.4705882352941176E-2</v>
      </c>
      <c r="C401" s="73">
        <f>'Log returns'!E402</f>
        <v>-4.2216358839050729E-3</v>
      </c>
      <c r="D401" s="73">
        <f>'Log returns'!C402</f>
        <v>-2.03260391557139E-3</v>
      </c>
      <c r="E401" s="74">
        <f>'Log returns'!I402</f>
        <v>-8.4754403328046941E-4</v>
      </c>
      <c r="H401" s="79">
        <v>0.6</v>
      </c>
      <c r="I401" s="81">
        <v>0</v>
      </c>
      <c r="K401" s="62">
        <f t="shared" si="6"/>
        <v>-1.4705882352941176E-2</v>
      </c>
      <c r="M401">
        <v>377</v>
      </c>
      <c r="N401">
        <v>3.5254901211650524E-3</v>
      </c>
      <c r="O401">
        <v>-7.0342620509896139E-3</v>
      </c>
    </row>
    <row r="402" spans="1:15" x14ac:dyDescent="0.3">
      <c r="A402" s="2">
        <v>43984</v>
      </c>
      <c r="B402" s="73">
        <f>'Log returns'!G403</f>
        <v>-1.4925373134328358E-2</v>
      </c>
      <c r="C402" s="73">
        <f>'Log returns'!E403</f>
        <v>6.8892421833598909E-3</v>
      </c>
      <c r="D402" s="73">
        <f>'Log returns'!C403</f>
        <v>3.3946340425487021E-3</v>
      </c>
      <c r="E402" s="74">
        <f>'Log returns'!I403</f>
        <v>4.7579515978451257E-3</v>
      </c>
      <c r="H402" s="79">
        <v>-0.41</v>
      </c>
      <c r="I402" s="81">
        <v>0</v>
      </c>
      <c r="K402" s="62">
        <f t="shared" si="6"/>
        <v>-1.4925373134328358E-2</v>
      </c>
      <c r="M402">
        <v>378</v>
      </c>
      <c r="N402">
        <v>-3.9451306943532301E-3</v>
      </c>
      <c r="O402">
        <v>-1.3660503108463673E-2</v>
      </c>
    </row>
    <row r="403" spans="1:15" x14ac:dyDescent="0.3">
      <c r="A403" s="2">
        <v>43983</v>
      </c>
      <c r="B403" s="73">
        <f>'Log returns'!G404</f>
        <v>-7.575757575757576E-3</v>
      </c>
      <c r="C403" s="73">
        <f>'Log returns'!E404</f>
        <v>2.631578947368421E-3</v>
      </c>
      <c r="D403" s="73">
        <f>'Log returns'!C404</f>
        <v>6.7639103672478894E-4</v>
      </c>
      <c r="E403" s="74">
        <f>'Log returns'!I404</f>
        <v>1.3522729601122411E-3</v>
      </c>
      <c r="H403" s="79">
        <v>1.54</v>
      </c>
      <c r="I403" s="81">
        <v>0</v>
      </c>
      <c r="K403" s="62">
        <f t="shared" si="6"/>
        <v>-7.575757575757576E-3</v>
      </c>
      <c r="M403">
        <v>379</v>
      </c>
      <c r="N403">
        <v>1.8702386399063195E-3</v>
      </c>
      <c r="O403">
        <v>1.6050908313498698E-2</v>
      </c>
    </row>
    <row r="404" spans="1:15" x14ac:dyDescent="0.3">
      <c r="A404" s="2">
        <v>43980</v>
      </c>
      <c r="B404" s="73">
        <f>'Log returns'!G405</f>
        <v>-1.1450381679389313E-2</v>
      </c>
      <c r="C404" s="73">
        <f>'Log returns'!E405</f>
        <v>1.0498687664041398E-3</v>
      </c>
      <c r="D404" s="73">
        <f>'Log returns'!C405</f>
        <v>-7.978351617876657E-2</v>
      </c>
      <c r="E404" s="74">
        <f>'Log returns'!I405</f>
        <v>1.2476529465898896E-2</v>
      </c>
      <c r="H404" s="79">
        <v>1.23</v>
      </c>
      <c r="I404" s="81">
        <v>0</v>
      </c>
      <c r="K404" s="62">
        <f t="shared" si="6"/>
        <v>-1.1450381679389313E-2</v>
      </c>
      <c r="M404">
        <v>380</v>
      </c>
      <c r="N404">
        <v>8.129805408252118E-4</v>
      </c>
      <c r="O404">
        <v>-1.8418614343642115E-2</v>
      </c>
    </row>
    <row r="405" spans="1:15" x14ac:dyDescent="0.3">
      <c r="A405" s="2">
        <v>43979</v>
      </c>
      <c r="B405" s="73">
        <f>'Log returns'!G406</f>
        <v>3.8610038610038611E-3</v>
      </c>
      <c r="C405" s="73">
        <f>'Log returns'!E406</f>
        <v>3.1463030938648283E-3</v>
      </c>
      <c r="D405" s="73">
        <f>'Log returns'!C406</f>
        <v>-4.9963363174973179E-2</v>
      </c>
      <c r="E405" s="74">
        <f>'Log returns'!I406</f>
        <v>-3.5764628701389399E-3</v>
      </c>
      <c r="H405" s="79">
        <v>0.27</v>
      </c>
      <c r="I405" s="81">
        <v>0</v>
      </c>
      <c r="K405" s="62">
        <f t="shared" si="6"/>
        <v>3.8610038610038611E-3</v>
      </c>
      <c r="M405">
        <v>381</v>
      </c>
      <c r="N405">
        <v>4.9345477592416568E-4</v>
      </c>
      <c r="O405">
        <v>-1.483037233864818E-2</v>
      </c>
    </row>
    <row r="406" spans="1:15" x14ac:dyDescent="0.3">
      <c r="A406" s="2">
        <v>43978</v>
      </c>
      <c r="B406" s="73">
        <f>'Log returns'!G407</f>
        <v>3.8461538461538464E-3</v>
      </c>
      <c r="C406" s="73">
        <f>'Log returns'!E407</f>
        <v>-3.0318870883429227E-2</v>
      </c>
      <c r="D406" s="73">
        <f>'Log returns'!C407</f>
        <v>-2.5521974146456999E-2</v>
      </c>
      <c r="E406" s="74">
        <f>'Log returns'!I407</f>
        <v>-6.6658216977980361E-3</v>
      </c>
      <c r="H406" s="79">
        <v>-0.7</v>
      </c>
      <c r="I406" s="81">
        <v>0</v>
      </c>
      <c r="K406" s="62">
        <f t="shared" si="6"/>
        <v>3.8461538461538464E-3</v>
      </c>
      <c r="M406">
        <v>382</v>
      </c>
      <c r="N406">
        <v>5.1074880513186155E-3</v>
      </c>
      <c r="O406">
        <v>-2.6925669869500436E-2</v>
      </c>
    </row>
    <row r="407" spans="1:15" x14ac:dyDescent="0.3">
      <c r="A407" s="2">
        <v>43977</v>
      </c>
      <c r="B407" s="73">
        <f>'Log returns'!G408</f>
        <v>0.15708812260536398</v>
      </c>
      <c r="C407" s="73">
        <f>'Log returns'!E408</f>
        <v>5.3908355795145185E-4</v>
      </c>
      <c r="D407" s="73">
        <f>'Log returns'!C408</f>
        <v>2.0634906396989686E-2</v>
      </c>
      <c r="E407" s="74">
        <f>'Log returns'!I408</f>
        <v>-4.4067057377173026E-4</v>
      </c>
      <c r="H407" s="79">
        <v>1.8</v>
      </c>
      <c r="I407" s="81">
        <v>0</v>
      </c>
      <c r="K407" s="62">
        <f t="shared" si="6"/>
        <v>0.15708812260536398</v>
      </c>
      <c r="M407">
        <v>383</v>
      </c>
      <c r="N407">
        <v>2.10061628917379E-3</v>
      </c>
      <c r="O407">
        <v>-1.6970504765010219E-2</v>
      </c>
    </row>
    <row r="408" spans="1:15" x14ac:dyDescent="0.3">
      <c r="A408" s="2">
        <v>43976</v>
      </c>
      <c r="B408" s="73">
        <f>'Log returns'!G409</f>
        <v>3.6423841059602648E-2</v>
      </c>
      <c r="C408" s="73">
        <f>'Log returns'!E409</f>
        <v>1.8318965517241409E-2</v>
      </c>
      <c r="D408" s="73">
        <f>'Log returns'!C409</f>
        <v>-7.7762424830293787E-4</v>
      </c>
      <c r="E408" s="74">
        <f>'Log returns'!I409</f>
        <v>5.484780892393076E-3</v>
      </c>
      <c r="H408" s="79">
        <v>-1.01</v>
      </c>
      <c r="I408" s="81">
        <v>0</v>
      </c>
      <c r="K408" s="62">
        <f t="shared" si="6"/>
        <v>3.6423841059602648E-2</v>
      </c>
      <c r="M408">
        <v>384</v>
      </c>
      <c r="N408">
        <v>1.5752498033348395E-3</v>
      </c>
      <c r="O408">
        <v>-3.9311098859938609E-2</v>
      </c>
    </row>
    <row r="409" spans="1:15" x14ac:dyDescent="0.3">
      <c r="A409" s="2">
        <v>43973</v>
      </c>
      <c r="B409" s="73">
        <f>'Log returns'!G410</f>
        <v>3.5143769968051117E-2</v>
      </c>
      <c r="C409" s="73">
        <f>'Log returns'!E410</f>
        <v>0.11957671957671955</v>
      </c>
      <c r="D409" s="73">
        <f>'Log returns'!C410</f>
        <v>3.8910516972136225E-2</v>
      </c>
      <c r="E409" s="74">
        <f>'Log returns'!I410</f>
        <v>3.7565810555884095E-3</v>
      </c>
      <c r="H409" s="79">
        <v>3.24</v>
      </c>
      <c r="I409" s="81">
        <v>0</v>
      </c>
      <c r="K409" s="62">
        <f t="shared" si="6"/>
        <v>3.5143769968051117E-2</v>
      </c>
      <c r="M409">
        <v>385</v>
      </c>
      <c r="N409">
        <v>3.0948260067256545E-3</v>
      </c>
      <c r="O409">
        <v>2.827772301288219E-2</v>
      </c>
    </row>
    <row r="410" spans="1:15" x14ac:dyDescent="0.3">
      <c r="A410" s="2">
        <v>43971</v>
      </c>
      <c r="B410" s="73">
        <f>'Log returns'!G411</f>
        <v>-1.2345679012345678E-2</v>
      </c>
      <c r="C410" s="73">
        <f>'Log returns'!E411</f>
        <v>-5.6710775047258445E-3</v>
      </c>
      <c r="D410" s="73">
        <f>'Log returns'!C411</f>
        <v>-1.0486967731983179E-2</v>
      </c>
      <c r="E410" s="74">
        <f>'Log returns'!I411</f>
        <v>-1.6195573472282455E-3</v>
      </c>
      <c r="H410" s="79">
        <v>0.56999999999999995</v>
      </c>
      <c r="I410" s="81">
        <v>0</v>
      </c>
      <c r="K410" s="62">
        <f t="shared" si="6"/>
        <v>-1.2345679012345678E-2</v>
      </c>
      <c r="M410">
        <v>386</v>
      </c>
      <c r="N410">
        <v>5.9762650075628077E-3</v>
      </c>
      <c r="O410">
        <v>2.824426731182883E-2</v>
      </c>
    </row>
    <row r="411" spans="1:15" x14ac:dyDescent="0.3">
      <c r="A411" s="2">
        <v>43970</v>
      </c>
      <c r="B411" s="73">
        <f>'Log returns'!G412</f>
        <v>1.5625E-2</v>
      </c>
      <c r="C411" s="73">
        <f>'Log returns'!E412</f>
        <v>1.6159695817490521E-2</v>
      </c>
      <c r="D411" s="73">
        <f>'Log returns'!C412</f>
        <v>-5.2989064116661551E-3</v>
      </c>
      <c r="E411" s="74">
        <f>'Log returns'!I412</f>
        <v>5.5989861849141259E-3</v>
      </c>
      <c r="H411" s="79">
        <v>1.1399999999999999</v>
      </c>
      <c r="I411" s="81">
        <v>0</v>
      </c>
      <c r="K411" s="62">
        <f t="shared" si="6"/>
        <v>1.5625E-2</v>
      </c>
      <c r="M411">
        <v>387</v>
      </c>
      <c r="N411">
        <v>5.9686304304616537E-4</v>
      </c>
      <c r="O411">
        <v>3.0796075451891289E-3</v>
      </c>
    </row>
    <row r="412" spans="1:15" x14ac:dyDescent="0.3">
      <c r="A412" s="2">
        <v>43969</v>
      </c>
      <c r="B412" s="73">
        <f>'Log returns'!G413</f>
        <v>0</v>
      </c>
      <c r="C412" s="73">
        <f>'Log returns'!E413</f>
        <v>9.3545369504209538E-3</v>
      </c>
      <c r="D412" s="73">
        <f>'Log returns'!C413</f>
        <v>-6.8493540455161735E-3</v>
      </c>
      <c r="E412" s="74">
        <f>'Log returns'!I413</f>
        <v>2.3765293658779526E-4</v>
      </c>
      <c r="H412" s="79">
        <v>-1.89</v>
      </c>
      <c r="I412" s="81">
        <v>0</v>
      </c>
      <c r="K412" s="62">
        <f t="shared" si="6"/>
        <v>0</v>
      </c>
      <c r="M412">
        <v>388</v>
      </c>
      <c r="N412">
        <v>5.844513325856125E-3</v>
      </c>
      <c r="O412">
        <v>5.1444976631548648E-3</v>
      </c>
    </row>
    <row r="413" spans="1:15" x14ac:dyDescent="0.3">
      <c r="A413" s="2">
        <v>43966</v>
      </c>
      <c r="B413" s="73">
        <f>'Log returns'!G414</f>
        <v>-6.1538461538461538E-3</v>
      </c>
      <c r="C413" s="73">
        <f>'Log returns'!E414</f>
        <v>9.2678405931412712E-4</v>
      </c>
      <c r="D413" s="73">
        <f>'Log returns'!C414</f>
        <v>2.2988512225239404E-3</v>
      </c>
      <c r="E413" s="74">
        <f>'Log returns'!I414</f>
        <v>4.4878708198831075E-4</v>
      </c>
      <c r="H413" s="79">
        <v>-2.06</v>
      </c>
      <c r="I413" s="81">
        <v>0</v>
      </c>
      <c r="K413" s="62">
        <f t="shared" si="6"/>
        <v>-6.1538461538461538E-3</v>
      </c>
      <c r="M413">
        <v>389</v>
      </c>
      <c r="N413">
        <v>1.3203324466374644E-3</v>
      </c>
      <c r="O413">
        <v>-1.9436274475622971E-2</v>
      </c>
    </row>
    <row r="414" spans="1:15" x14ac:dyDescent="0.3">
      <c r="A414" s="2">
        <v>43965</v>
      </c>
      <c r="B414" s="73">
        <f>'Log returns'!G415</f>
        <v>2.7863777089783281E-2</v>
      </c>
      <c r="C414" s="73">
        <f>'Log returns'!E415</f>
        <v>2.9629629629629655E-2</v>
      </c>
      <c r="D414" s="73">
        <f>'Log returns'!C415</f>
        <v>-9.1742207887738608E-3</v>
      </c>
      <c r="E414" s="74">
        <f>'Log returns'!I415</f>
        <v>2.9162352140333979E-3</v>
      </c>
      <c r="H414" s="79">
        <v>7.0000000000000007E-2</v>
      </c>
      <c r="I414" s="81">
        <v>0</v>
      </c>
      <c r="K414" s="62">
        <f t="shared" si="6"/>
        <v>2.7863777089783281E-2</v>
      </c>
      <c r="M414">
        <v>390</v>
      </c>
      <c r="N414">
        <v>3.8616357561947522E-3</v>
      </c>
      <c r="O414">
        <v>-7.5516726565637553E-3</v>
      </c>
    </row>
    <row r="415" spans="1:15" x14ac:dyDescent="0.3">
      <c r="A415" s="2">
        <v>43964</v>
      </c>
      <c r="B415" s="73">
        <f>'Log returns'!G416</f>
        <v>-9.0361445783132526E-3</v>
      </c>
      <c r="C415" s="73">
        <f>'Log returns'!E416</f>
        <v>-1.7086330935251848E-2</v>
      </c>
      <c r="D415" s="73">
        <f>'Log returns'!C416</f>
        <v>8.4875424246595253E-3</v>
      </c>
      <c r="E415" s="74">
        <f>'Log returns'!I416</f>
        <v>-9.0185389976303414E-4</v>
      </c>
      <c r="H415" s="79">
        <v>1.9</v>
      </c>
      <c r="I415" s="81">
        <v>0</v>
      </c>
      <c r="K415" s="62">
        <f t="shared" si="6"/>
        <v>-9.0361445783132526E-3</v>
      </c>
      <c r="M415">
        <v>391</v>
      </c>
      <c r="N415">
        <v>9.0225431720415965E-4</v>
      </c>
      <c r="O415">
        <v>-1.9420772835722678E-2</v>
      </c>
    </row>
    <row r="416" spans="1:15" x14ac:dyDescent="0.3">
      <c r="A416" s="2">
        <v>43963</v>
      </c>
      <c r="B416" s="73">
        <f>'Log returns'!G417</f>
        <v>-1.5197568389057751E-2</v>
      </c>
      <c r="C416" s="73">
        <f>'Log returns'!E417</f>
        <v>-9.1491308325709064E-3</v>
      </c>
      <c r="D416" s="73">
        <f>'Log returns'!C417</f>
        <v>-7.6511304649321933E-3</v>
      </c>
      <c r="E416" s="74">
        <f>'Log returns'!I417</f>
        <v>-3.5232003249507675E-3</v>
      </c>
      <c r="H416" s="79">
        <v>1.33</v>
      </c>
      <c r="I416" s="81">
        <v>0</v>
      </c>
      <c r="K416" s="62">
        <f t="shared" si="6"/>
        <v>-1.5197568389057751E-2</v>
      </c>
      <c r="M416">
        <v>392</v>
      </c>
      <c r="N416">
        <v>9.6794344509234143E-4</v>
      </c>
      <c r="O416">
        <v>2.9220735800190679E-2</v>
      </c>
    </row>
    <row r="417" spans="1:15" x14ac:dyDescent="0.3">
      <c r="A417" s="2">
        <v>43962</v>
      </c>
      <c r="B417" s="73">
        <f>'Log returns'!G418</f>
        <v>-3.0864197530864196E-3</v>
      </c>
      <c r="C417" s="73">
        <f>'Log returns'!E418</f>
        <v>-1.477377654662968E-2</v>
      </c>
      <c r="D417" s="73">
        <f>'Log returns'!C418</f>
        <v>-1.7733217328002582E-2</v>
      </c>
      <c r="E417" s="74">
        <f>'Log returns'!I418</f>
        <v>-4.3396113148402322E-3</v>
      </c>
      <c r="H417" s="79">
        <v>-0.52</v>
      </c>
      <c r="I417" s="81">
        <v>0</v>
      </c>
      <c r="K417" s="62">
        <f t="shared" si="6"/>
        <v>-3.0864197530864196E-3</v>
      </c>
      <c r="M417">
        <v>393</v>
      </c>
      <c r="N417">
        <v>-2.9959360238677006E-3</v>
      </c>
      <c r="O417">
        <v>-7.9930749651432893E-3</v>
      </c>
    </row>
    <row r="418" spans="1:15" x14ac:dyDescent="0.3">
      <c r="A418" s="2">
        <v>43959</v>
      </c>
      <c r="B418" s="73">
        <f>'Log returns'!G419</f>
        <v>-2.7863777089783281E-2</v>
      </c>
      <c r="C418" s="73">
        <f>'Log returns'!E419</f>
        <v>-7.497656982193038E-3</v>
      </c>
      <c r="D418" s="73">
        <f>'Log returns'!C419</f>
        <v>-2.9827324725388179E-2</v>
      </c>
      <c r="E418" s="74">
        <f>'Log returns'!I419</f>
        <v>-1.1865663014818593E-2</v>
      </c>
      <c r="H418" s="79">
        <v>0.95</v>
      </c>
      <c r="I418" s="81">
        <v>0</v>
      </c>
      <c r="K418" s="62">
        <f t="shared" si="6"/>
        <v>-2.7863777089783281E-2</v>
      </c>
      <c r="M418">
        <v>394</v>
      </c>
      <c r="N418">
        <v>7.8546145736835488E-4</v>
      </c>
      <c r="O418">
        <v>-7.8546145736835488E-4</v>
      </c>
    </row>
    <row r="419" spans="1:15" x14ac:dyDescent="0.3">
      <c r="A419" s="2">
        <v>43958</v>
      </c>
      <c r="B419" s="73">
        <f>'Log returns'!G420</f>
        <v>1.9108280254777069E-2</v>
      </c>
      <c r="C419" s="73">
        <f>'Log returns'!E420</f>
        <v>1.888574126534359E-3</v>
      </c>
      <c r="D419" s="73">
        <f>'Log returns'!C420</f>
        <v>-1.2944868915296E-2</v>
      </c>
      <c r="E419" s="74">
        <f>'Log returns'!I420</f>
        <v>-5.2177848056311127E-3</v>
      </c>
      <c r="H419" s="79">
        <v>0.53</v>
      </c>
      <c r="I419" s="81">
        <v>0</v>
      </c>
      <c r="K419" s="62">
        <f t="shared" si="6"/>
        <v>1.9108280254777069E-2</v>
      </c>
      <c r="M419">
        <v>395</v>
      </c>
      <c r="N419">
        <v>-1.5419685017397573E-3</v>
      </c>
      <c r="O419">
        <v>1.2653079612850868E-2</v>
      </c>
    </row>
    <row r="420" spans="1:15" x14ac:dyDescent="0.3">
      <c r="A420" s="2">
        <v>43957</v>
      </c>
      <c r="B420" s="73">
        <f>'Log returns'!G421</f>
        <v>-2.8125000000000001E-2</v>
      </c>
      <c r="C420" s="73">
        <f>'Log returns'!E421</f>
        <v>-1.1310084825636085E-2</v>
      </c>
      <c r="D420" s="73">
        <f>'Log returns'!C421</f>
        <v>-4.0984619564463608E-3</v>
      </c>
      <c r="E420" s="74">
        <f>'Log returns'!I421</f>
        <v>-2.5505605299699875E-3</v>
      </c>
      <c r="H420" s="79">
        <v>-2.91</v>
      </c>
      <c r="I420" s="81">
        <v>0</v>
      </c>
      <c r="K420" s="62">
        <f t="shared" si="6"/>
        <v>-2.8125000000000001E-2</v>
      </c>
      <c r="M420">
        <v>396</v>
      </c>
      <c r="N420">
        <v>-1.1230807846010957E-3</v>
      </c>
      <c r="O420">
        <v>-1.3528933867413556E-2</v>
      </c>
    </row>
    <row r="421" spans="1:15" x14ac:dyDescent="0.3">
      <c r="A421" s="2">
        <v>43956</v>
      </c>
      <c r="B421" s="73">
        <f>'Log returns'!G422</f>
        <v>9.6463022508038593E-3</v>
      </c>
      <c r="C421" s="73">
        <f>'Log returns'!E422</f>
        <v>1.7159199237368895E-2</v>
      </c>
      <c r="D421" s="73">
        <f>'Log returns'!C422</f>
        <v>-1.1522596876184215E-2</v>
      </c>
      <c r="E421" s="74">
        <f>'Log returns'!I422</f>
        <v>-1.2432379312769578E-3</v>
      </c>
      <c r="H421" s="79">
        <v>-1.18</v>
      </c>
      <c r="I421" s="81">
        <v>0</v>
      </c>
      <c r="K421" s="62">
        <f t="shared" si="6"/>
        <v>9.6463022508038593E-3</v>
      </c>
      <c r="M421">
        <v>397</v>
      </c>
      <c r="N421">
        <v>1.3664638655144076E-3</v>
      </c>
      <c r="O421">
        <v>2.3510082534447E-3</v>
      </c>
    </row>
    <row r="422" spans="1:15" x14ac:dyDescent="0.3">
      <c r="A422" s="2">
        <v>43955</v>
      </c>
      <c r="B422" s="73">
        <f>'Log returns'!G423</f>
        <v>-1.5923566878980892E-2</v>
      </c>
      <c r="C422" s="73">
        <f>'Log returns'!E423</f>
        <v>1.8744142455482927E-3</v>
      </c>
      <c r="D422" s="73">
        <f>'Log returns'!C423</f>
        <v>-7.4937367793009527E-3</v>
      </c>
      <c r="E422" s="74">
        <f>'Log returns'!I423</f>
        <v>-9.118531797565083E-4</v>
      </c>
      <c r="H422" s="79">
        <v>2.92</v>
      </c>
      <c r="I422" s="81">
        <v>0</v>
      </c>
      <c r="K422" s="62">
        <f t="shared" si="6"/>
        <v>-1.5923566878980892E-2</v>
      </c>
      <c r="M422">
        <v>398</v>
      </c>
      <c r="N422">
        <v>-9.0923696499378291E-4</v>
      </c>
      <c r="O422">
        <v>9.0923696499378291E-4</v>
      </c>
    </row>
    <row r="423" spans="1:15" x14ac:dyDescent="0.3">
      <c r="A423" s="2">
        <v>43951</v>
      </c>
      <c r="B423" s="73">
        <f>'Log returns'!G424</f>
        <v>2.2653721682847898E-2</v>
      </c>
      <c r="C423" s="73">
        <f>'Log returns'!E424</f>
        <v>1.8709073900841908E-2</v>
      </c>
      <c r="D423" s="73">
        <f>'Log returns'!C424</f>
        <v>3.0201349735860399E-2</v>
      </c>
      <c r="E423" s="74">
        <f>'Log returns'!I424</f>
        <v>4.0923854364916168E-3</v>
      </c>
      <c r="H423" s="79">
        <v>-0.45</v>
      </c>
      <c r="I423" s="81">
        <v>0</v>
      </c>
      <c r="K423" s="62">
        <f t="shared" si="6"/>
        <v>2.2653721682847898E-2</v>
      </c>
      <c r="M423">
        <v>399</v>
      </c>
      <c r="N423">
        <v>-1.8038660503166448E-3</v>
      </c>
      <c r="O423">
        <v>9.2112734577240521E-3</v>
      </c>
    </row>
    <row r="424" spans="1:15" x14ac:dyDescent="0.3">
      <c r="A424" s="2">
        <v>43950</v>
      </c>
      <c r="B424" s="73">
        <f>'Log returns'!G425</f>
        <v>1.5822784810126583E-2</v>
      </c>
      <c r="C424" s="73">
        <f>'Log returns'!E425</f>
        <v>1.193755739210282E-2</v>
      </c>
      <c r="D424" s="73">
        <f>'Log returns'!C425</f>
        <v>-2.035835099527087E-2</v>
      </c>
      <c r="E424" s="74">
        <f>'Log returns'!I425</f>
        <v>-9.7689633800133423E-3</v>
      </c>
      <c r="H424" s="79">
        <v>1.73</v>
      </c>
      <c r="I424" s="81">
        <v>0</v>
      </c>
      <c r="K424" s="62">
        <f t="shared" si="6"/>
        <v>1.5822784810126583E-2</v>
      </c>
      <c r="M424">
        <v>400</v>
      </c>
      <c r="N424">
        <v>-5.6911265810997112E-4</v>
      </c>
      <c r="O424">
        <v>-1.4136769694831205E-2</v>
      </c>
    </row>
    <row r="425" spans="1:15" x14ac:dyDescent="0.3">
      <c r="A425" s="2">
        <v>43949</v>
      </c>
      <c r="B425" s="73">
        <f>'Log returns'!G426</f>
        <v>-2.1806853582554516E-2</v>
      </c>
      <c r="C425" s="73">
        <f>'Log returns'!E426</f>
        <v>-1.5426497277676976E-2</v>
      </c>
      <c r="D425" s="73">
        <f>'Log returns'!C426</f>
        <v>2.4937662975351746E-3</v>
      </c>
      <c r="E425" s="74">
        <f>'Log returns'!I426</f>
        <v>3.6117104363924519E-3</v>
      </c>
      <c r="H425" s="79">
        <v>1.44</v>
      </c>
      <c r="I425" s="81">
        <v>0</v>
      </c>
      <c r="K425" s="62">
        <f t="shared" si="6"/>
        <v>-2.1806853582554516E-2</v>
      </c>
      <c r="M425">
        <v>401</v>
      </c>
      <c r="N425">
        <v>3.5402211259700669E-3</v>
      </c>
      <c r="O425">
        <v>-1.8465594260298424E-2</v>
      </c>
    </row>
    <row r="426" spans="1:15" x14ac:dyDescent="0.3">
      <c r="A426" s="2">
        <v>43948</v>
      </c>
      <c r="B426" s="73">
        <f>'Log returns'!G427</f>
        <v>0</v>
      </c>
      <c r="C426" s="73">
        <f>'Log returns'!E427</f>
        <v>1.6589861751152048E-2</v>
      </c>
      <c r="D426" s="73">
        <f>'Log returns'!C427</f>
        <v>-3.3167911867735679E-3</v>
      </c>
      <c r="E426" s="74">
        <f>'Log returns'!I427</f>
        <v>8.0713139906706081E-3</v>
      </c>
      <c r="H426" s="79">
        <v>0.13</v>
      </c>
      <c r="I426" s="81">
        <v>0</v>
      </c>
      <c r="K426" s="62">
        <f t="shared" si="6"/>
        <v>0</v>
      </c>
      <c r="M426">
        <v>402</v>
      </c>
      <c r="N426">
        <v>1.0435515708204566E-3</v>
      </c>
      <c r="O426">
        <v>-8.619309146578033E-3</v>
      </c>
    </row>
    <row r="427" spans="1:15" x14ac:dyDescent="0.3">
      <c r="A427" s="2">
        <v>43945</v>
      </c>
      <c r="B427" s="73">
        <f>'Log returns'!G428</f>
        <v>1.9108280254777069E-2</v>
      </c>
      <c r="C427" s="73">
        <f>'Log returns'!E428</f>
        <v>-9.0661831368993653E-3</v>
      </c>
      <c r="D427" s="73">
        <f>'Log returns'!C428</f>
        <v>-8.3188583783411338E-4</v>
      </c>
      <c r="E427" s="74">
        <f>'Log returns'!I428</f>
        <v>-1.1687938008970713E-2</v>
      </c>
      <c r="H427" s="79">
        <v>2.31</v>
      </c>
      <c r="I427" s="81">
        <v>0</v>
      </c>
      <c r="K427" s="62">
        <f t="shared" si="6"/>
        <v>1.9108280254777069E-2</v>
      </c>
      <c r="M427">
        <v>403</v>
      </c>
      <c r="N427">
        <v>9.1986347410167625E-3</v>
      </c>
      <c r="O427">
        <v>-2.0649016420406077E-2</v>
      </c>
    </row>
    <row r="428" spans="1:15" x14ac:dyDescent="0.3">
      <c r="A428" s="2">
        <v>43944</v>
      </c>
      <c r="B428" s="73">
        <f>'Log returns'!G429</f>
        <v>1.2500000000000001E-2</v>
      </c>
      <c r="C428" s="73">
        <f>'Log returns'!E429</f>
        <v>-1.8298261665142073E-3</v>
      </c>
      <c r="D428" s="73">
        <f>'Log returns'!C429</f>
        <v>0</v>
      </c>
      <c r="E428" s="74">
        <f>'Log returns'!I429</f>
        <v>-3.0563762430092785E-3</v>
      </c>
      <c r="H428" s="79">
        <v>-3.08</v>
      </c>
      <c r="I428" s="81">
        <v>0</v>
      </c>
      <c r="K428" s="62">
        <f t="shared" si="6"/>
        <v>1.2500000000000001E-2</v>
      </c>
      <c r="M428">
        <v>404</v>
      </c>
      <c r="N428">
        <v>-2.5696562510880488E-3</v>
      </c>
      <c r="O428">
        <v>6.4306601120919099E-3</v>
      </c>
    </row>
    <row r="429" spans="1:15" x14ac:dyDescent="0.3">
      <c r="A429" s="2">
        <v>43943</v>
      </c>
      <c r="B429" s="73">
        <f>'Log returns'!G430</f>
        <v>6.1728395061728392E-3</v>
      </c>
      <c r="C429" s="73">
        <f>'Log returns'!E430</f>
        <v>1.6498625114573891E-2</v>
      </c>
      <c r="D429" s="73">
        <f>'Log returns'!C430</f>
        <v>-4.1632188536945541E-3</v>
      </c>
      <c r="E429" s="74">
        <f>'Log returns'!I430</f>
        <v>1.2703677955095982E-3</v>
      </c>
      <c r="H429" s="79">
        <v>-1.56</v>
      </c>
      <c r="I429" s="81">
        <v>0</v>
      </c>
      <c r="K429" s="62">
        <f t="shared" si="6"/>
        <v>6.1728395061728392E-3</v>
      </c>
      <c r="M429">
        <v>405</v>
      </c>
      <c r="N429">
        <v>-4.8344348606998095E-3</v>
      </c>
      <c r="O429">
        <v>8.680588706853655E-3</v>
      </c>
    </row>
    <row r="430" spans="1:15" x14ac:dyDescent="0.3">
      <c r="A430" s="2">
        <v>43942</v>
      </c>
      <c r="B430" s="73">
        <f>'Log returns'!G431</f>
        <v>1.5337423312883436E-2</v>
      </c>
      <c r="C430" s="73">
        <f>'Log returns'!E431</f>
        <v>5.4102795311090556E-3</v>
      </c>
      <c r="D430" s="73">
        <f>'Log returns'!C431</f>
        <v>-8.3614113996849382E-4</v>
      </c>
      <c r="E430" s="74">
        <f>'Log returns'!I431</f>
        <v>-3.6403506571193599E-3</v>
      </c>
      <c r="H430" s="79">
        <v>2.72</v>
      </c>
      <c r="I430" s="81">
        <v>0</v>
      </c>
      <c r="K430" s="62">
        <f t="shared" si="6"/>
        <v>1.5337423312883436E-2</v>
      </c>
      <c r="M430">
        <v>406</v>
      </c>
      <c r="N430">
        <v>-2.7083772168493881E-4</v>
      </c>
      <c r="O430">
        <v>0.15735896032704891</v>
      </c>
    </row>
    <row r="431" spans="1:15" x14ac:dyDescent="0.3">
      <c r="A431" s="2">
        <v>43941</v>
      </c>
      <c r="B431" s="73">
        <f>'Log returns'!G432</f>
        <v>6.0422960725075529E-3</v>
      </c>
      <c r="C431" s="73">
        <f>'Log returns'!E432</f>
        <v>7.1748878923766565E-3</v>
      </c>
      <c r="D431" s="73">
        <f>'Log returns'!C432</f>
        <v>1.6736201665720706E-3</v>
      </c>
      <c r="E431" s="74">
        <f>'Log returns'!I432</f>
        <v>7.4996311673064739E-3</v>
      </c>
      <c r="H431" s="79">
        <v>0.62</v>
      </c>
      <c r="I431" s="81">
        <v>0</v>
      </c>
      <c r="K431" s="62">
        <f t="shared" si="6"/>
        <v>6.0422960725075529E-3</v>
      </c>
      <c r="M431">
        <v>407</v>
      </c>
      <c r="N431">
        <v>4.0730525421182233E-3</v>
      </c>
      <c r="O431">
        <v>3.2350788517484422E-2</v>
      </c>
    </row>
    <row r="432" spans="1:15" x14ac:dyDescent="0.3">
      <c r="A432" s="2">
        <v>43938</v>
      </c>
      <c r="B432" s="73">
        <f>'Log returns'!G433</f>
        <v>1.2012012012012012E-2</v>
      </c>
      <c r="C432" s="73">
        <f>'Log returns'!E433</f>
        <v>-8.0142475512020618E-3</v>
      </c>
      <c r="D432" s="73">
        <f>'Log returns'!C433</f>
        <v>0</v>
      </c>
      <c r="E432" s="74">
        <f>'Log returns'!I433</f>
        <v>-4.4732328552509089E-3</v>
      </c>
      <c r="H432" s="79">
        <v>-2.15</v>
      </c>
      <c r="I432" s="81">
        <v>0</v>
      </c>
      <c r="K432" s="62">
        <f t="shared" si="6"/>
        <v>1.2012012012012012E-2</v>
      </c>
      <c r="M432">
        <v>408</v>
      </c>
      <c r="N432">
        <v>2.8061262179606963E-3</v>
      </c>
      <c r="O432">
        <v>3.233764375009042E-2</v>
      </c>
    </row>
    <row r="433" spans="1:15" x14ac:dyDescent="0.3">
      <c r="A433" s="2">
        <v>43937</v>
      </c>
      <c r="B433" s="73">
        <f>'Log returns'!G434</f>
        <v>1.1869436201780416E-2</v>
      </c>
      <c r="C433" s="73">
        <f>'Log returns'!E434</f>
        <v>-8.9766606822269765E-4</v>
      </c>
      <c r="D433" s="73">
        <f>'Log returns'!C434</f>
        <v>-1.5037537468189262E-2</v>
      </c>
      <c r="E433" s="74">
        <f>'Log returns'!I434</f>
        <v>-2.1399859909804423E-3</v>
      </c>
      <c r="H433" s="79">
        <v>3.02</v>
      </c>
      <c r="I433" s="81">
        <v>0</v>
      </c>
      <c r="K433" s="62">
        <f t="shared" si="6"/>
        <v>1.1869436201780416E-2</v>
      </c>
      <c r="M433">
        <v>409</v>
      </c>
      <c r="N433">
        <v>-1.1350680350349814E-3</v>
      </c>
      <c r="O433">
        <v>-1.1210610977310697E-2</v>
      </c>
    </row>
    <row r="434" spans="1:15" x14ac:dyDescent="0.3">
      <c r="A434" s="2">
        <v>43936</v>
      </c>
      <c r="B434" s="73">
        <f>'Log returns'!G435</f>
        <v>-2.0527859237536656E-2</v>
      </c>
      <c r="C434" s="73">
        <f>'Log returns'!E435</f>
        <v>-8.9847259658580418E-3</v>
      </c>
      <c r="D434" s="73">
        <f>'Log returns'!C435</f>
        <v>-4.2408208671459516E-3</v>
      </c>
      <c r="E434" s="74">
        <f>'Log returns'!I435</f>
        <v>-1.1121101601064243E-2</v>
      </c>
      <c r="H434" s="79">
        <v>-0.92</v>
      </c>
      <c r="I434" s="81">
        <v>0</v>
      </c>
      <c r="K434" s="62">
        <f t="shared" si="6"/>
        <v>-2.0527859237536656E-2</v>
      </c>
      <c r="M434">
        <v>410</v>
      </c>
      <c r="N434">
        <v>4.1567753202204081E-3</v>
      </c>
      <c r="O434">
        <v>1.1468224679779593E-2</v>
      </c>
    </row>
    <row r="435" spans="1:15" x14ac:dyDescent="0.3">
      <c r="A435" s="2">
        <v>43935</v>
      </c>
      <c r="B435" s="73">
        <f>'Log returns'!G436</f>
        <v>3.5928143712574849E-2</v>
      </c>
      <c r="C435" s="73">
        <f>'Log returns'!E436</f>
        <v>1.9038984587488744E-2</v>
      </c>
      <c r="D435" s="73">
        <f>'Log returns'!C436</f>
        <v>1.022138367995035E-2</v>
      </c>
      <c r="E435" s="74">
        <f>'Log returns'!I436</f>
        <v>1.544912410176353E-2</v>
      </c>
      <c r="H435" s="79">
        <v>1.59</v>
      </c>
      <c r="I435" s="81">
        <v>0</v>
      </c>
      <c r="K435" s="62">
        <f t="shared" si="6"/>
        <v>3.5928143712574849E-2</v>
      </c>
      <c r="M435">
        <v>411</v>
      </c>
      <c r="N435">
        <v>2.2643458054972309E-4</v>
      </c>
      <c r="O435">
        <v>-2.2643458054972309E-4</v>
      </c>
    </row>
    <row r="436" spans="1:15" x14ac:dyDescent="0.3">
      <c r="A436" s="2">
        <v>43930</v>
      </c>
      <c r="B436" s="73">
        <f>'Log returns'!G437</f>
        <v>-2.6011560693641619E-2</v>
      </c>
      <c r="C436" s="73">
        <f>'Log returns'!E437</f>
        <v>-1.6903914590747381E-2</v>
      </c>
      <c r="D436" s="73">
        <f>'Log returns'!C437</f>
        <v>-1.4333837580572412E-2</v>
      </c>
      <c r="E436" s="74">
        <f>'Log returns'!I437</f>
        <v>-2.1253969292326013E-3</v>
      </c>
      <c r="H436" s="79">
        <v>3.4</v>
      </c>
      <c r="I436" s="81">
        <v>0</v>
      </c>
      <c r="K436" s="62">
        <f t="shared" si="6"/>
        <v>-2.6011560693641619E-2</v>
      </c>
      <c r="M436">
        <v>412</v>
      </c>
      <c r="N436">
        <v>3.81214948560283E-4</v>
      </c>
      <c r="O436">
        <v>-6.5350611024064366E-3</v>
      </c>
    </row>
    <row r="437" spans="1:15" x14ac:dyDescent="0.3">
      <c r="A437" s="2">
        <v>43929</v>
      </c>
      <c r="B437" s="73">
        <f>'Log returns'!G438</f>
        <v>8.9020771513353119E-3</v>
      </c>
      <c r="C437" s="73">
        <f>'Log returns'!E438</f>
        <v>-4.5248868778280547E-3</v>
      </c>
      <c r="D437" s="73">
        <f>'Log returns'!C438</f>
        <v>-6.843541412510641E-3</v>
      </c>
      <c r="E437" s="74">
        <f>'Log returns'!I438</f>
        <v>-1.1107748194022824E-2</v>
      </c>
      <c r="H437" s="79">
        <v>-0.11</v>
      </c>
      <c r="I437" s="81">
        <v>0</v>
      </c>
      <c r="K437" s="62">
        <f t="shared" si="6"/>
        <v>8.9020771513353119E-3</v>
      </c>
      <c r="M437">
        <v>413</v>
      </c>
      <c r="N437">
        <v>2.1900769362810748E-3</v>
      </c>
      <c r="O437">
        <v>2.5673700153502205E-2</v>
      </c>
    </row>
    <row r="438" spans="1:15" x14ac:dyDescent="0.3">
      <c r="A438" s="2">
        <v>43928</v>
      </c>
      <c r="B438" s="73">
        <f>'Log returns'!G439</f>
        <v>-8.8235294117647058E-3</v>
      </c>
      <c r="C438" s="73">
        <f>'Log returns'!E439</f>
        <v>1.909090909090904E-2</v>
      </c>
      <c r="D438" s="73">
        <f>'Log returns'!C439</f>
        <v>2.0671904523045306E-2</v>
      </c>
      <c r="E438" s="74">
        <f>'Log returns'!I439</f>
        <v>2.4107062562109664E-3</v>
      </c>
      <c r="H438" s="79">
        <v>7.06</v>
      </c>
      <c r="I438" s="81">
        <v>0</v>
      </c>
      <c r="K438" s="62">
        <f t="shared" si="6"/>
        <v>-8.8235294117647058E-3</v>
      </c>
      <c r="M438">
        <v>414</v>
      </c>
      <c r="N438">
        <v>-6.0892668773947331E-4</v>
      </c>
      <c r="O438">
        <v>-8.4272178905737787E-3</v>
      </c>
    </row>
    <row r="439" spans="1:15" x14ac:dyDescent="0.3">
      <c r="A439" s="2">
        <v>43927</v>
      </c>
      <c r="B439" s="73">
        <f>'Log returns'!G440</f>
        <v>0</v>
      </c>
      <c r="C439" s="73">
        <f>'Log returns'!E440</f>
        <v>1.2488849241748491E-2</v>
      </c>
      <c r="D439" s="73">
        <f>'Log returns'!C440</f>
        <v>-8.4390275501046246E-4</v>
      </c>
      <c r="E439" s="74">
        <f>'Log returns'!I440</f>
        <v>7.2144029293805759E-3</v>
      </c>
      <c r="H439" s="79">
        <v>-1.64</v>
      </c>
      <c r="I439" s="81">
        <v>0</v>
      </c>
      <c r="K439" s="62">
        <f t="shared" si="6"/>
        <v>0</v>
      </c>
      <c r="M439">
        <v>415</v>
      </c>
      <c r="N439">
        <v>-2.5306100024115696E-3</v>
      </c>
      <c r="O439">
        <v>-1.2666958386646181E-2</v>
      </c>
    </row>
    <row r="440" spans="1:15" x14ac:dyDescent="0.3">
      <c r="A440" s="2">
        <v>43924</v>
      </c>
      <c r="B440" s="73">
        <f>'Log returns'!G441</f>
        <v>0</v>
      </c>
      <c r="C440" s="73">
        <f>'Log returns'!E441</f>
        <v>7.0484581497797108E-3</v>
      </c>
      <c r="D440" s="73">
        <f>'Log returns'!C441</f>
        <v>0</v>
      </c>
      <c r="E440" s="74">
        <f>'Log returns'!I441</f>
        <v>5.3692000007994354E-3</v>
      </c>
      <c r="H440" s="79">
        <v>2.1</v>
      </c>
      <c r="I440" s="81">
        <v>0</v>
      </c>
      <c r="K440" s="62">
        <f t="shared" si="6"/>
        <v>0</v>
      </c>
      <c r="M440">
        <v>416</v>
      </c>
      <c r="N440">
        <v>-3.1291128794485698E-3</v>
      </c>
      <c r="O440">
        <v>4.2693126362150242E-5</v>
      </c>
    </row>
    <row r="441" spans="1:15" x14ac:dyDescent="0.3">
      <c r="A441" s="2">
        <v>43923</v>
      </c>
      <c r="B441" s="73">
        <f>'Log returns'!G442</f>
        <v>1.1869436201780416E-2</v>
      </c>
      <c r="C441" s="73">
        <f>'Log returns'!E442</f>
        <v>-2.6246719160104739E-3</v>
      </c>
      <c r="D441" s="73">
        <f>'Log returns'!C442</f>
        <v>0</v>
      </c>
      <c r="E441" s="74">
        <f>'Log returns'!I442</f>
        <v>2.6422632917224307E-3</v>
      </c>
      <c r="H441" s="79">
        <v>-4.51</v>
      </c>
      <c r="I441" s="81">
        <v>0</v>
      </c>
      <c r="K441" s="62">
        <f t="shared" si="6"/>
        <v>1.1869436201780416E-2</v>
      </c>
      <c r="M441">
        <v>417</v>
      </c>
      <c r="N441">
        <v>-8.6463874518745345E-3</v>
      </c>
      <c r="O441">
        <v>-1.9217389637908748E-2</v>
      </c>
    </row>
    <row r="442" spans="1:15" x14ac:dyDescent="0.3">
      <c r="A442" s="2">
        <v>43922</v>
      </c>
      <c r="B442" s="73">
        <f>'Log returns'!G443</f>
        <v>2.6392961876832845E-2</v>
      </c>
      <c r="C442" s="73">
        <f>'Log returns'!E443</f>
        <v>-8.7719298245609049E-4</v>
      </c>
      <c r="D442" s="73">
        <f>'Log returns'!C443</f>
        <v>-5.9122465793639443E-3</v>
      </c>
      <c r="E442" s="74">
        <f>'Log returns'!I443</f>
        <v>-2.4210979961716344E-3</v>
      </c>
      <c r="H442" s="79">
        <v>-1.44</v>
      </c>
      <c r="I442" s="81">
        <v>6.0000000000000001E-3</v>
      </c>
      <c r="K442" s="62">
        <f t="shared" si="6"/>
        <v>2.0392961876832844E-2</v>
      </c>
      <c r="M442">
        <v>418</v>
      </c>
      <c r="N442">
        <v>-3.7728932391998858E-3</v>
      </c>
      <c r="O442">
        <v>2.2881173493976954E-2</v>
      </c>
    </row>
    <row r="443" spans="1:15" x14ac:dyDescent="0.3">
      <c r="A443" s="2">
        <v>43921</v>
      </c>
      <c r="B443" s="73">
        <f>'Log returns'!G444</f>
        <v>-5.7142857142857143E-3</v>
      </c>
      <c r="C443" s="73">
        <f>'Log returns'!E444</f>
        <v>7.0237050043897905E-3</v>
      </c>
      <c r="D443" s="73">
        <f>'Log returns'!C444</f>
        <v>1.784203991965112E-2</v>
      </c>
      <c r="E443" s="74">
        <f>'Log returns'!I444</f>
        <v>-6.3112182346993558E-3</v>
      </c>
      <c r="H443" s="79">
        <v>3.16</v>
      </c>
      <c r="I443" s="81">
        <v>6.0000000000000001E-3</v>
      </c>
      <c r="K443" s="62">
        <f t="shared" si="6"/>
        <v>-1.1714285714285715E-2</v>
      </c>
      <c r="M443">
        <v>419</v>
      </c>
      <c r="N443">
        <v>-1.8175773230064453E-3</v>
      </c>
      <c r="O443">
        <v>-2.6307422676993555E-2</v>
      </c>
    </row>
    <row r="444" spans="1:15" x14ac:dyDescent="0.3">
      <c r="A444" s="2">
        <v>43920</v>
      </c>
      <c r="B444" s="73">
        <f>'Log returns'!G445</f>
        <v>-8.6206896551724137E-3</v>
      </c>
      <c r="C444" s="73">
        <f>'Log returns'!E445</f>
        <v>2.1795989537925022E-2</v>
      </c>
      <c r="D444" s="73">
        <f>'Log returns'!C445</f>
        <v>8.3466338667784038E-4</v>
      </c>
      <c r="E444" s="74">
        <f>'Log returns'!I445</f>
        <v>-9.4729105110303528E-3</v>
      </c>
      <c r="H444" s="79">
        <v>-3.48</v>
      </c>
      <c r="I444" s="81">
        <v>6.0000000000000001E-3</v>
      </c>
      <c r="K444" s="62">
        <f t="shared" si="6"/>
        <v>-1.4620689655172414E-2</v>
      </c>
      <c r="M444">
        <v>420</v>
      </c>
      <c r="N444">
        <v>-8.591919678078325E-4</v>
      </c>
      <c r="O444">
        <v>1.0505494218611692E-2</v>
      </c>
    </row>
    <row r="445" spans="1:15" x14ac:dyDescent="0.3">
      <c r="A445" s="2">
        <v>43917</v>
      </c>
      <c r="B445" s="73">
        <f>'Log returns'!G446</f>
        <v>1.4492753623188406E-2</v>
      </c>
      <c r="C445" s="73">
        <f>'Log returns'!E446</f>
        <v>-1.7064846416382496E-3</v>
      </c>
      <c r="D445" s="73">
        <f>'Log returns'!C446</f>
        <v>2.5854949395364538E-2</v>
      </c>
      <c r="E445" s="74">
        <f>'Log returns'!I446</f>
        <v>1.334733153480051E-2</v>
      </c>
      <c r="H445" s="79">
        <v>6.02</v>
      </c>
      <c r="I445" s="81">
        <v>6.0000000000000001E-3</v>
      </c>
      <c r="K445" s="62">
        <f t="shared" si="6"/>
        <v>8.4927536231884058E-3</v>
      </c>
      <c r="M445">
        <v>421</v>
      </c>
      <c r="N445">
        <v>-6.1625706167920075E-4</v>
      </c>
      <c r="O445">
        <v>-1.5307309817301691E-2</v>
      </c>
    </row>
    <row r="446" spans="1:15" x14ac:dyDescent="0.3">
      <c r="A446" s="2">
        <v>43916</v>
      </c>
      <c r="B446" s="73">
        <f>'Log returns'!G447</f>
        <v>-1.7142857142857144E-2</v>
      </c>
      <c r="C446" s="73">
        <f>'Log returns'!E447</f>
        <v>-1.7094017094017337E-3</v>
      </c>
      <c r="D446" s="73">
        <f>'Log returns'!C447</f>
        <v>8.1296849285168314E-4</v>
      </c>
      <c r="E446" s="74">
        <f>'Log returns'!I447</f>
        <v>-2.5974718364814874E-3</v>
      </c>
      <c r="H446" s="79">
        <v>1.18</v>
      </c>
      <c r="I446" s="81">
        <v>6.0000000000000001E-3</v>
      </c>
      <c r="K446" s="62">
        <f t="shared" si="6"/>
        <v>-2.3142857142857146E-2</v>
      </c>
      <c r="M446">
        <v>422</v>
      </c>
      <c r="N446">
        <v>3.0523011109755607E-3</v>
      </c>
      <c r="O446">
        <v>1.9601420571872336E-2</v>
      </c>
    </row>
    <row r="447" spans="1:15" x14ac:dyDescent="0.3">
      <c r="A447" s="2">
        <v>43915</v>
      </c>
      <c r="B447" s="73">
        <f>'Log returns'!G448</f>
        <v>0</v>
      </c>
      <c r="C447" s="73">
        <f>'Log returns'!E448</f>
        <v>-2.5684931506849071E-3</v>
      </c>
      <c r="D447" s="73">
        <f>'Log returns'!C448</f>
        <v>-9.7480757447092198E-3</v>
      </c>
      <c r="E447" s="74">
        <f>'Log returns'!I448</f>
        <v>-6.9165553532886141E-3</v>
      </c>
      <c r="H447" s="79">
        <v>9.34</v>
      </c>
      <c r="I447" s="81">
        <v>6.0000000000000001E-3</v>
      </c>
      <c r="K447" s="62">
        <f t="shared" si="6"/>
        <v>-6.0000000000000001E-3</v>
      </c>
      <c r="M447">
        <v>423</v>
      </c>
      <c r="N447">
        <v>-7.1093175455969743E-3</v>
      </c>
      <c r="O447">
        <v>2.2932102355723558E-2</v>
      </c>
    </row>
    <row r="448" spans="1:15" x14ac:dyDescent="0.3">
      <c r="A448" s="2">
        <v>43914</v>
      </c>
      <c r="B448" s="73">
        <f>'Log returns'!G449</f>
        <v>-2.9069767441860465E-3</v>
      </c>
      <c r="C448" s="73">
        <f>'Log returns'!E449</f>
        <v>3.4334763948498342E-3</v>
      </c>
      <c r="D448" s="73">
        <f>'Log returns'!C449</f>
        <v>1.3945759785751797E-2</v>
      </c>
      <c r="E448" s="74">
        <f>'Log returns'!I449</f>
        <v>9.9850524209432433E-3</v>
      </c>
      <c r="H448" s="79">
        <v>-2.5499999999999998</v>
      </c>
      <c r="I448" s="81">
        <v>6.0000000000000001E-3</v>
      </c>
      <c r="K448" s="62">
        <f t="shared" si="6"/>
        <v>-8.9069767441860466E-3</v>
      </c>
      <c r="M448">
        <v>424</v>
      </c>
      <c r="N448">
        <v>2.6999229901003615E-3</v>
      </c>
      <c r="O448">
        <v>-2.4506776572654876E-2</v>
      </c>
    </row>
    <row r="449" spans="1:15" x14ac:dyDescent="0.3">
      <c r="A449" s="2">
        <v>43913</v>
      </c>
      <c r="B449" s="73">
        <f>'Log returns'!G450</f>
        <v>-8.7463556851311956E-3</v>
      </c>
      <c r="C449" s="73">
        <f>'Log returns'!E450</f>
        <v>-2.5662959794697294E-3</v>
      </c>
      <c r="D449" s="73">
        <f>'Log returns'!C450</f>
        <v>-7.2814962030886129E-3</v>
      </c>
      <c r="E449" s="74">
        <f>'Log returns'!I450</f>
        <v>-6.1997008041543176E-3</v>
      </c>
      <c r="H449" s="79">
        <v>-4.1500000000000004</v>
      </c>
      <c r="I449" s="81">
        <v>6.0000000000000001E-3</v>
      </c>
      <c r="K449" s="62">
        <f t="shared" si="6"/>
        <v>-1.4746355685131196E-2</v>
      </c>
      <c r="M449">
        <v>425</v>
      </c>
      <c r="N449">
        <v>5.9692145488057149E-3</v>
      </c>
      <c r="O449">
        <v>-5.9692145488057149E-3</v>
      </c>
    </row>
    <row r="450" spans="1:15" x14ac:dyDescent="0.3">
      <c r="A450" s="2">
        <v>43910</v>
      </c>
      <c r="B450" s="73">
        <f>'Log returns'!G451</f>
        <v>-5.8823529411764705E-3</v>
      </c>
      <c r="C450" s="73">
        <f>'Log returns'!E451</f>
        <v>3.4305317324185738E-3</v>
      </c>
      <c r="D450" s="73">
        <f>'Log returns'!C451</f>
        <v>-3.2599246045154013E-3</v>
      </c>
      <c r="E450" s="74">
        <f>'Log returns'!I451</f>
        <v>-7.0105934998553948E-3</v>
      </c>
      <c r="H450" s="79">
        <v>1.31</v>
      </c>
      <c r="I450" s="81">
        <v>6.0000000000000001E-3</v>
      </c>
      <c r="K450" s="62">
        <f t="shared" si="6"/>
        <v>-1.1882352941176471E-2</v>
      </c>
      <c r="M450">
        <v>426</v>
      </c>
      <c r="N450">
        <v>-8.5160989958901583E-3</v>
      </c>
      <c r="O450">
        <v>2.7624379250667228E-2</v>
      </c>
    </row>
    <row r="451" spans="1:15" x14ac:dyDescent="0.3">
      <c r="A451" s="2">
        <v>43909</v>
      </c>
      <c r="B451" s="73">
        <f>'Log returns'!G452</f>
        <v>-1.7751479289940829E-2</v>
      </c>
      <c r="C451" s="73">
        <f>'Log returns'!E452</f>
        <v>0</v>
      </c>
      <c r="D451" s="73">
        <f>'Log returns'!C452</f>
        <v>-2.4529849561602955E-3</v>
      </c>
      <c r="E451" s="74">
        <f>'Log returns'!I452</f>
        <v>-4.063156394447924E-3</v>
      </c>
      <c r="H451" s="79">
        <v>-5.56</v>
      </c>
      <c r="I451" s="81">
        <v>6.0000000000000001E-3</v>
      </c>
      <c r="K451" s="62">
        <f t="shared" ref="K451:K514" si="7">B451-I451</f>
        <v>-2.3751479289940827E-2</v>
      </c>
      <c r="M451">
        <v>427</v>
      </c>
      <c r="N451">
        <v>-2.1883858535794169E-3</v>
      </c>
      <c r="O451">
        <v>1.4688385853579417E-2</v>
      </c>
    </row>
    <row r="452" spans="1:15" x14ac:dyDescent="0.3">
      <c r="A452" s="2">
        <v>43908</v>
      </c>
      <c r="B452" s="73">
        <f>'Log returns'!G453</f>
        <v>9.0361445783132526E-3</v>
      </c>
      <c r="C452" s="73">
        <f>'Log returns'!E453</f>
        <v>3.4188034188034674E-3</v>
      </c>
      <c r="D452" s="73">
        <f>'Log returns'!C453</f>
        <v>-8.1967229586413001E-3</v>
      </c>
      <c r="E452" s="74">
        <f>'Log returns'!I453</f>
        <v>-7.2833058449859617E-3</v>
      </c>
      <c r="H452" s="79">
        <v>5.87</v>
      </c>
      <c r="I452" s="81">
        <v>6.0000000000000001E-3</v>
      </c>
      <c r="K452" s="62">
        <f t="shared" si="7"/>
        <v>3.0361445783132525E-3</v>
      </c>
      <c r="M452">
        <v>428</v>
      </c>
      <c r="N452">
        <v>9.8350769920928704E-4</v>
      </c>
      <c r="O452">
        <v>5.1893318069635517E-3</v>
      </c>
    </row>
    <row r="453" spans="1:15" x14ac:dyDescent="0.3">
      <c r="A453" s="2">
        <v>43907</v>
      </c>
      <c r="B453" s="73">
        <f>'Log returns'!G454</f>
        <v>5.3731343283582433E-3</v>
      </c>
      <c r="C453" s="73">
        <f>'Log returns'!E454</f>
        <v>-3.8330494037478948E-3</v>
      </c>
      <c r="D453" s="73">
        <f>'Log returns'!C454</f>
        <v>2.0826251938012758E-2</v>
      </c>
      <c r="E453" s="74">
        <f>'Log returns'!I454</f>
        <v>1.8268217997227491E-3</v>
      </c>
      <c r="H453" s="79">
        <v>-12</v>
      </c>
      <c r="I453" s="81">
        <v>6.0000000000000001E-3</v>
      </c>
      <c r="K453" s="62">
        <f t="shared" si="7"/>
        <v>-6.2686567164175686E-4</v>
      </c>
      <c r="M453">
        <v>429</v>
      </c>
      <c r="N453">
        <v>-2.6164917601500782E-3</v>
      </c>
      <c r="O453">
        <v>1.7953915073033514E-2</v>
      </c>
    </row>
    <row r="454" spans="1:15" x14ac:dyDescent="0.3">
      <c r="A454" s="2">
        <v>43906</v>
      </c>
      <c r="B454" s="73">
        <f>'Log returns'!G455</f>
        <v>3.9192399049881199E-2</v>
      </c>
      <c r="C454" s="73">
        <f>'Log returns'!E455</f>
        <v>6.8405301410859095E-3</v>
      </c>
      <c r="D454" s="73">
        <f>'Log returns'!C455</f>
        <v>8.7436418714231471E-3</v>
      </c>
      <c r="E454" s="74">
        <f>'Log returns'!I455</f>
        <v>4.9024883403482392E-3</v>
      </c>
      <c r="H454" s="79">
        <v>8.9600000000000009</v>
      </c>
      <c r="I454" s="81">
        <v>6.0000000000000001E-3</v>
      </c>
      <c r="K454" s="62">
        <f t="shared" si="7"/>
        <v>3.3192399049881201E-2</v>
      </c>
      <c r="M454">
        <v>430</v>
      </c>
      <c r="N454">
        <v>5.5501194866699214E-3</v>
      </c>
      <c r="O454">
        <v>4.9217658583763143E-4</v>
      </c>
    </row>
    <row r="455" spans="1:15" x14ac:dyDescent="0.3">
      <c r="A455" s="2">
        <v>43903</v>
      </c>
      <c r="B455" s="73">
        <f>'Log returns'!G456</f>
        <v>6.8571428571427926E-3</v>
      </c>
      <c r="C455" s="73">
        <f>'Log returns'!E456</f>
        <v>1.104033970276006E-2</v>
      </c>
      <c r="D455" s="73">
        <f>'Log returns'!C456</f>
        <v>2.182984581021075E-2</v>
      </c>
      <c r="E455" s="74">
        <f>'Log returns'!I456</f>
        <v>1.0147589980521407E-2</v>
      </c>
      <c r="H455" s="79">
        <v>-9.6300000000000008</v>
      </c>
      <c r="I455" s="81">
        <v>6.0000000000000001E-3</v>
      </c>
      <c r="K455" s="62">
        <f t="shared" si="7"/>
        <v>8.5714285714279248E-4</v>
      </c>
      <c r="M455">
        <v>431</v>
      </c>
      <c r="N455">
        <v>-3.2270695181517476E-3</v>
      </c>
      <c r="O455">
        <v>1.523908153016376E-2</v>
      </c>
    </row>
    <row r="456" spans="1:15" x14ac:dyDescent="0.3">
      <c r="A456" s="2">
        <v>43902</v>
      </c>
      <c r="B456" s="73">
        <f>'Log returns'!G457</f>
        <v>1.1350737797956869E-2</v>
      </c>
      <c r="C456" s="73">
        <f>'Log returns'!E457</f>
        <v>1.1339773204535981E-2</v>
      </c>
      <c r="D456" s="73">
        <f>'Log returns'!C457</f>
        <v>3.5186956000996548E-2</v>
      </c>
      <c r="E456" s="74">
        <f>'Log returns'!I457</f>
        <v>4.7605504676128518E-3</v>
      </c>
      <c r="H456" s="79">
        <v>-5.05</v>
      </c>
      <c r="I456" s="81">
        <v>6.0000000000000001E-3</v>
      </c>
      <c r="K456" s="62">
        <f t="shared" si="7"/>
        <v>5.3507377979568685E-3</v>
      </c>
      <c r="M456">
        <v>432</v>
      </c>
      <c r="N456">
        <v>-1.5165891615699458E-3</v>
      </c>
      <c r="O456">
        <v>1.3386025363350361E-2</v>
      </c>
    </row>
    <row r="457" spans="1:15" x14ac:dyDescent="0.3">
      <c r="A457" s="2">
        <v>43901</v>
      </c>
      <c r="B457" s="73">
        <f>'Log returns'!G458</f>
        <v>-1.2345679012345616E-2</v>
      </c>
      <c r="C457" s="73">
        <f>'Log returns'!E458</f>
        <v>4.1528239202655445E-4</v>
      </c>
      <c r="D457" s="73">
        <f>'Log returns'!C458</f>
        <v>-2.1851329005744862E-2</v>
      </c>
      <c r="E457" s="74">
        <f>'Log returns'!I458</f>
        <v>4.8584690926642025E-3</v>
      </c>
      <c r="H457" s="79">
        <v>4.74</v>
      </c>
      <c r="I457" s="81">
        <v>6.0000000000000001E-3</v>
      </c>
      <c r="K457" s="62">
        <f t="shared" si="7"/>
        <v>-1.8345679012345614E-2</v>
      </c>
      <c r="M457">
        <v>433</v>
      </c>
      <c r="N457">
        <v>-8.1005567933197676E-3</v>
      </c>
      <c r="O457">
        <v>-1.2427302444216888E-2</v>
      </c>
    </row>
    <row r="458" spans="1:15" x14ac:dyDescent="0.3">
      <c r="A458" s="2">
        <v>43900</v>
      </c>
      <c r="B458" s="73">
        <f>'Log returns'!G459</f>
        <v>-4.5454545454546103E-3</v>
      </c>
      <c r="C458" s="73">
        <f>'Log returns'!E459</f>
        <v>2.532171025321708E-2</v>
      </c>
      <c r="D458" s="73">
        <f>'Log returns'!C459</f>
        <v>2.4201008942389267E-2</v>
      </c>
      <c r="E458" s="74">
        <f>'Log returns'!I459</f>
        <v>8.121799276839323E-3</v>
      </c>
      <c r="H458" s="79">
        <v>-7.79</v>
      </c>
      <c r="I458" s="81">
        <v>6.0000000000000001E-3</v>
      </c>
      <c r="K458" s="62">
        <f t="shared" si="7"/>
        <v>-1.0545454545454611E-2</v>
      </c>
      <c r="M458">
        <v>434</v>
      </c>
      <c r="N458">
        <v>1.1377814668605211E-2</v>
      </c>
      <c r="O458">
        <v>2.4550329043969636E-2</v>
      </c>
    </row>
    <row r="459" spans="1:15" x14ac:dyDescent="0.3">
      <c r="A459" s="2">
        <v>43899</v>
      </c>
      <c r="B459" s="73">
        <f>'Log returns'!G460</f>
        <v>9.7031963470320618E-3</v>
      </c>
      <c r="C459" s="73">
        <f>'Log returns'!E460</f>
        <v>4.048582995951417E-3</v>
      </c>
      <c r="D459" s="73">
        <f>'Log returns'!C460</f>
        <v>-3.0287176539052507E-4</v>
      </c>
      <c r="E459" s="74">
        <f>'Log returns'!I460</f>
        <v>-1.8346937621947061E-3</v>
      </c>
      <c r="H459" s="79">
        <v>-1.78</v>
      </c>
      <c r="I459" s="81">
        <v>6.0000000000000001E-3</v>
      </c>
      <c r="K459" s="62">
        <f t="shared" si="7"/>
        <v>3.7031963470320617E-3</v>
      </c>
      <c r="M459">
        <v>435</v>
      </c>
      <c r="N459">
        <v>-1.5058940637117757E-3</v>
      </c>
      <c r="O459">
        <v>-2.4505666629929843E-2</v>
      </c>
    </row>
    <row r="460" spans="1:15" x14ac:dyDescent="0.3">
      <c r="A460" s="2">
        <v>43896</v>
      </c>
      <c r="B460" s="73">
        <f>'Log returns'!G461</f>
        <v>-5.0876201243640791E-3</v>
      </c>
      <c r="C460" s="73">
        <f>'Log returns'!E461</f>
        <v>1.1290322580645207E-2</v>
      </c>
      <c r="D460" s="73">
        <f>'Log returns'!C461</f>
        <v>-3.0302853014864319E-3</v>
      </c>
      <c r="E460" s="74">
        <f>'Log returns'!I461</f>
        <v>6.1185921793759177E-4</v>
      </c>
      <c r="H460" s="79">
        <v>-3.38</v>
      </c>
      <c r="I460" s="81">
        <v>6.0000000000000001E-3</v>
      </c>
      <c r="K460" s="62">
        <f t="shared" si="7"/>
        <v>-1.1087620124364079E-2</v>
      </c>
      <c r="M460">
        <v>436</v>
      </c>
      <c r="N460">
        <v>-8.0907675417889718E-3</v>
      </c>
      <c r="O460">
        <v>1.6992844693124284E-2</v>
      </c>
    </row>
    <row r="461" spans="1:15" x14ac:dyDescent="0.3">
      <c r="A461" s="2">
        <v>43895</v>
      </c>
      <c r="B461" s="73">
        <f>'Log returns'!G462</f>
        <v>0.14204545454545456</v>
      </c>
      <c r="C461" s="73">
        <f>'Log returns'!E462</f>
        <v>-3.1897926634769191E-3</v>
      </c>
      <c r="D461" s="73">
        <f>'Log returns'!C462</f>
        <v>6.0776876172141843E-4</v>
      </c>
      <c r="E461" s="74">
        <f>'Log returns'!I462</f>
        <v>-1.1601690948827954E-3</v>
      </c>
      <c r="H461" s="79">
        <v>4.03</v>
      </c>
      <c r="I461" s="81">
        <v>6.0000000000000001E-3</v>
      </c>
      <c r="K461" s="62">
        <f t="shared" si="7"/>
        <v>0.13604545454545455</v>
      </c>
      <c r="M461">
        <v>437</v>
      </c>
      <c r="N461">
        <v>1.819478623140771E-3</v>
      </c>
      <c r="O461">
        <v>-1.0643008034905477E-2</v>
      </c>
    </row>
    <row r="462" spans="1:15" x14ac:dyDescent="0.3">
      <c r="A462" s="2">
        <v>43894</v>
      </c>
      <c r="B462" s="73">
        <f>'Log returns'!G463</f>
        <v>9.1542288557213955E-2</v>
      </c>
      <c r="C462" s="73">
        <f>'Log returns'!E463</f>
        <v>-8.0000000000000002E-3</v>
      </c>
      <c r="D462" s="73">
        <f>'Log returns'!C463</f>
        <v>1.2150784791789227E-2</v>
      </c>
      <c r="E462" s="74">
        <f>'Log returns'!I463</f>
        <v>-6.7942249707498626E-4</v>
      </c>
      <c r="H462" s="79">
        <v>-2.79</v>
      </c>
      <c r="I462" s="81">
        <v>6.0000000000000001E-3</v>
      </c>
      <c r="K462" s="62">
        <f t="shared" si="7"/>
        <v>8.554228855721395E-2</v>
      </c>
      <c r="M462">
        <v>438</v>
      </c>
      <c r="N462">
        <v>5.3410214672594322E-3</v>
      </c>
      <c r="O462">
        <v>-5.3410214672594322E-3</v>
      </c>
    </row>
    <row r="463" spans="1:15" x14ac:dyDescent="0.3">
      <c r="A463" s="2">
        <v>43893</v>
      </c>
      <c r="B463" s="73">
        <f>'Log returns'!G464</f>
        <v>-1.549680948040112E-2</v>
      </c>
      <c r="C463" s="73">
        <f>'Log returns'!E464</f>
        <v>1.6935483870967695E-2</v>
      </c>
      <c r="D463" s="73">
        <f>'Log returns'!C464</f>
        <v>-1.1404587087042313E-2</v>
      </c>
      <c r="E463" s="74">
        <f>'Log returns'!I464</f>
        <v>-2.4356564891362615E-3</v>
      </c>
      <c r="H463" s="79">
        <v>4.3099999999999996</v>
      </c>
      <c r="I463" s="81">
        <v>6.0000000000000001E-3</v>
      </c>
      <c r="K463" s="62">
        <f t="shared" si="7"/>
        <v>-2.149680948040112E-2</v>
      </c>
      <c r="M463">
        <v>439</v>
      </c>
      <c r="N463">
        <v>3.9883213258485092E-3</v>
      </c>
      <c r="O463">
        <v>-3.9883213258485092E-3</v>
      </c>
    </row>
    <row r="464" spans="1:15" x14ac:dyDescent="0.3">
      <c r="A464" s="2">
        <v>43892</v>
      </c>
      <c r="B464" s="73">
        <f>'Log returns'!G465</f>
        <v>-1.8518518518518517E-2</v>
      </c>
      <c r="C464" s="73">
        <f>'Log returns'!E465</f>
        <v>3.1720856463124955E-3</v>
      </c>
      <c r="D464" s="73">
        <f>'Log returns'!C465</f>
        <v>-2.6411680504291005E-2</v>
      </c>
      <c r="E464" s="74">
        <f>'Log returns'!I465</f>
        <v>-2.9100823179041102E-4</v>
      </c>
      <c r="H464" s="79">
        <v>-0.78</v>
      </c>
      <c r="I464" s="81">
        <v>6.0000000000000001E-3</v>
      </c>
      <c r="K464" s="62">
        <f t="shared" si="7"/>
        <v>-2.4518518518518516E-2</v>
      </c>
      <c r="M464">
        <v>440</v>
      </c>
      <c r="N464">
        <v>1.9892308112764716E-3</v>
      </c>
      <c r="O464">
        <v>9.8802053905039447E-3</v>
      </c>
    </row>
    <row r="465" spans="1:15" x14ac:dyDescent="0.3">
      <c r="A465" s="2">
        <v>43889</v>
      </c>
      <c r="B465" s="73">
        <f>'Log returns'!G466</f>
        <v>-3.5849056603773556E-2</v>
      </c>
      <c r="C465" s="73">
        <f>'Log returns'!E466</f>
        <v>3.9525691699602498E-4</v>
      </c>
      <c r="D465" s="73">
        <f>'Log returns'!C466</f>
        <v>-2.1826266253692152E-3</v>
      </c>
      <c r="E465" s="74">
        <f>'Log returns'!I466</f>
        <v>1.1863439858763815E-3</v>
      </c>
      <c r="H465" s="79">
        <v>-4.22</v>
      </c>
      <c r="I465" s="81">
        <v>6.0000000000000001E-3</v>
      </c>
      <c r="K465" s="62">
        <f t="shared" si="7"/>
        <v>-4.1849056603773555E-2</v>
      </c>
      <c r="M465">
        <v>441</v>
      </c>
      <c r="N465">
        <v>-1.7226696111966072E-3</v>
      </c>
      <c r="O465">
        <v>2.8115631488029452E-2</v>
      </c>
    </row>
    <row r="466" spans="1:15" x14ac:dyDescent="0.3">
      <c r="A466" s="2">
        <v>43888</v>
      </c>
      <c r="B466" s="73">
        <f>'Log returns'!G467</f>
        <v>2.9354207436398938E-3</v>
      </c>
      <c r="C466" s="73">
        <f>'Log returns'!E467</f>
        <v>3.5559067562228592E-3</v>
      </c>
      <c r="D466" s="73">
        <f>'Log returns'!C467</f>
        <v>1.7187389029683753E-2</v>
      </c>
      <c r="E466" s="74">
        <f>'Log returns'!I467</f>
        <v>3.5948633965185509E-3</v>
      </c>
      <c r="H466" s="79">
        <v>-0.52</v>
      </c>
      <c r="I466" s="81">
        <v>6.0000000000000001E-3</v>
      </c>
      <c r="K466" s="62">
        <f t="shared" si="7"/>
        <v>-3.0645792563601063E-3</v>
      </c>
      <c r="M466">
        <v>442</v>
      </c>
      <c r="N466">
        <v>-4.5744785451918837E-3</v>
      </c>
      <c r="O466">
        <v>-1.1398071690938306E-3</v>
      </c>
    </row>
    <row r="467" spans="1:15" x14ac:dyDescent="0.3">
      <c r="A467" s="2">
        <v>43887</v>
      </c>
      <c r="B467" s="73">
        <f>'Log returns'!G468</f>
        <v>5.8536585365853662E-2</v>
      </c>
      <c r="C467" s="73">
        <f>'Log returns'!E468</f>
        <v>1.1811023622047691E-3</v>
      </c>
      <c r="D467" s="73">
        <f>'Log returns'!C468</f>
        <v>1.1674486689767173E-2</v>
      </c>
      <c r="E467" s="74">
        <f>'Log returns'!I468</f>
        <v>2.9723278276132022E-3</v>
      </c>
      <c r="H467" s="79">
        <v>-3.09</v>
      </c>
      <c r="I467" s="81">
        <v>6.0000000000000001E-3</v>
      </c>
      <c r="K467" s="62">
        <f t="shared" si="7"/>
        <v>5.2536585365853664E-2</v>
      </c>
      <c r="M467">
        <v>443</v>
      </c>
      <c r="N467">
        <v>-6.892284095489489E-3</v>
      </c>
      <c r="O467">
        <v>-1.7284055596829247E-3</v>
      </c>
    </row>
    <row r="468" spans="1:15" x14ac:dyDescent="0.3">
      <c r="A468" s="2">
        <v>43886</v>
      </c>
      <c r="B468" s="73">
        <f>'Log returns'!G469</f>
        <v>-3.6866359447005133E-3</v>
      </c>
      <c r="C468" s="73">
        <f>'Log returns'!E469</f>
        <v>9.8309083759339361E-3</v>
      </c>
      <c r="D468" s="73">
        <f>'Log returns'!C469</f>
        <v>-6.074011591136716E-4</v>
      </c>
      <c r="E468" s="74">
        <f>'Log returns'!I469</f>
        <v>5.0412003461278668E-3</v>
      </c>
      <c r="H468" s="79">
        <v>-3.39</v>
      </c>
      <c r="I468" s="81">
        <v>6.0000000000000001E-3</v>
      </c>
      <c r="K468" s="62">
        <f t="shared" si="7"/>
        <v>-9.686635944700513E-3</v>
      </c>
      <c r="M468">
        <v>444</v>
      </c>
      <c r="N468">
        <v>9.8370111837909474E-3</v>
      </c>
      <c r="O468">
        <v>4.6557424393974586E-3</v>
      </c>
    </row>
    <row r="469" spans="1:15" x14ac:dyDescent="0.3">
      <c r="A469" s="2">
        <v>43885</v>
      </c>
      <c r="B469" s="73">
        <f>'Log returns'!G470</f>
        <v>-1.8501387604069254E-3</v>
      </c>
      <c r="C469" s="73">
        <f>'Log returns'!E470</f>
        <v>2.1028037383177482E-2</v>
      </c>
      <c r="D469" s="73">
        <f>'Log returns'!C470</f>
        <v>1.1850478295537474E-2</v>
      </c>
      <c r="E469" s="74">
        <f>'Log returns'!I470</f>
        <v>-7.6116596135721824E-3</v>
      </c>
      <c r="H469" s="79">
        <v>-1.1200000000000001</v>
      </c>
      <c r="I469" s="81">
        <v>6.0000000000000001E-3</v>
      </c>
      <c r="K469" s="62">
        <f t="shared" si="7"/>
        <v>-7.8501387604069262E-3</v>
      </c>
      <c r="M469">
        <v>445</v>
      </c>
      <c r="N469">
        <v>-1.8519675409976299E-3</v>
      </c>
      <c r="O469">
        <v>-1.5290889601859514E-2</v>
      </c>
    </row>
    <row r="470" spans="1:15" x14ac:dyDescent="0.3">
      <c r="A470" s="2">
        <v>43882</v>
      </c>
      <c r="B470" s="73">
        <f>'Log returns'!G471</f>
        <v>0</v>
      </c>
      <c r="C470" s="73">
        <f>'Log returns'!E471</f>
        <v>-1.3348588863463006E-2</v>
      </c>
      <c r="D470" s="73">
        <f>'Log returns'!C471</f>
        <v>7.2072570518897225E-3</v>
      </c>
      <c r="E470" s="74">
        <f>'Log returns'!I471</f>
        <v>-1.6375389834937026E-2</v>
      </c>
      <c r="H470" s="79">
        <v>-0.35</v>
      </c>
      <c r="I470" s="81">
        <v>6.0000000000000001E-3</v>
      </c>
      <c r="K470" s="62">
        <f t="shared" si="7"/>
        <v>-6.0000000000000001E-3</v>
      </c>
      <c r="M470">
        <v>446</v>
      </c>
      <c r="N470">
        <v>-5.0182452405691845E-3</v>
      </c>
      <c r="O470">
        <v>5.0182452405691845E-3</v>
      </c>
    </row>
    <row r="471" spans="1:15" x14ac:dyDescent="0.3">
      <c r="A471" s="2">
        <v>43881</v>
      </c>
      <c r="B471" s="73">
        <f>'Log returns'!G472</f>
        <v>9.2678405931412712E-4</v>
      </c>
      <c r="C471" s="73">
        <f>'Log returns'!E472</f>
        <v>1.3915732508697421E-2</v>
      </c>
      <c r="D471" s="73">
        <f>'Log returns'!C472</f>
        <v>-3.0411433978448685E-2</v>
      </c>
      <c r="E471" s="74">
        <f>'Log returns'!I472</f>
        <v>5.0725807727660215E-3</v>
      </c>
      <c r="H471" s="79">
        <v>0.6</v>
      </c>
      <c r="I471" s="81">
        <v>6.0000000000000001E-3</v>
      </c>
      <c r="K471" s="62">
        <f t="shared" si="7"/>
        <v>-5.0732159406858728E-3</v>
      </c>
      <c r="M471">
        <v>447</v>
      </c>
      <c r="N471">
        <v>7.3721573932785944E-3</v>
      </c>
      <c r="O471">
        <v>-1.0279134137464641E-2</v>
      </c>
    </row>
    <row r="472" spans="1:15" x14ac:dyDescent="0.3">
      <c r="A472" s="2">
        <v>43880</v>
      </c>
      <c r="B472" s="73">
        <f>'Log returns'!G473</f>
        <v>-9.2592592592587327E-4</v>
      </c>
      <c r="C472" s="73">
        <f>'Log returns'!E473</f>
        <v>3.8124285169640064E-4</v>
      </c>
      <c r="D472" s="73">
        <f>'Log returns'!C473</f>
        <v>1.5374214637779481E-3</v>
      </c>
      <c r="E472" s="74">
        <f>'Log returns'!I473</f>
        <v>-1.3822288894325069E-3</v>
      </c>
      <c r="H472" s="79">
        <v>-0.19</v>
      </c>
      <c r="I472" s="81">
        <v>6.0000000000000001E-3</v>
      </c>
      <c r="K472" s="62">
        <f t="shared" si="7"/>
        <v>-6.9259259259258736E-3</v>
      </c>
      <c r="M472">
        <v>448</v>
      </c>
      <c r="N472">
        <v>-4.4927262123012944E-3</v>
      </c>
      <c r="O472">
        <v>-4.2536294728299012E-3</v>
      </c>
    </row>
    <row r="473" spans="1:15" x14ac:dyDescent="0.3">
      <c r="A473" s="2">
        <v>43879</v>
      </c>
      <c r="B473" s="73">
        <f>'Log returns'!G474</f>
        <v>3.7998146431881319E-2</v>
      </c>
      <c r="C473" s="73">
        <f>'Log returns'!E474</f>
        <v>-4.1920731707315775E-3</v>
      </c>
      <c r="D473" s="73">
        <f>'Log returns'!C474</f>
        <v>-1.5965463084391184E-2</v>
      </c>
      <c r="E473" s="74">
        <f>'Log returns'!I474</f>
        <v>-4.4011919306752769E-3</v>
      </c>
      <c r="H473" s="79">
        <v>0.15</v>
      </c>
      <c r="I473" s="81">
        <v>6.0000000000000001E-3</v>
      </c>
      <c r="K473" s="62">
        <f t="shared" si="7"/>
        <v>3.1998146431881321E-2</v>
      </c>
      <c r="M473">
        <v>449</v>
      </c>
      <c r="N473">
        <v>-5.0871836820753011E-3</v>
      </c>
      <c r="O473">
        <v>-7.9516925910116942E-4</v>
      </c>
    </row>
    <row r="474" spans="1:15" x14ac:dyDescent="0.3">
      <c r="A474" s="2">
        <v>43878</v>
      </c>
      <c r="B474" s="73">
        <f>'Log returns'!G475</f>
        <v>4.464285714285714E-3</v>
      </c>
      <c r="C474" s="73">
        <f>'Log returns'!E475</f>
        <v>7.2713356295444976E-3</v>
      </c>
      <c r="D474" s="73">
        <f>'Log returns'!C475</f>
        <v>-2.4962570391472835E-3</v>
      </c>
      <c r="E474" s="74">
        <f>'Log returns'!I475</f>
        <v>-6.3362176774773233E-3</v>
      </c>
      <c r="H474" s="79">
        <v>-0.09</v>
      </c>
      <c r="I474" s="81">
        <v>6.0000000000000001E-3</v>
      </c>
      <c r="K474" s="62">
        <f t="shared" si="7"/>
        <v>-1.5357142857142861E-3</v>
      </c>
      <c r="M474">
        <v>450</v>
      </c>
      <c r="N474">
        <v>-2.926446492941165E-3</v>
      </c>
      <c r="O474">
        <v>-1.4825032796999664E-2</v>
      </c>
    </row>
    <row r="475" spans="1:15" x14ac:dyDescent="0.3">
      <c r="A475" s="2">
        <v>43875</v>
      </c>
      <c r="B475" s="73">
        <f>'Log returns'!G476</f>
        <v>-2.577777777777783E-2</v>
      </c>
      <c r="C475" s="73">
        <f>'Log returns'!E476</f>
        <v>1.3677811550152063E-2</v>
      </c>
      <c r="D475" s="73">
        <f>'Log returns'!C476</f>
        <v>1.0009459757419599E-2</v>
      </c>
      <c r="E475" s="74">
        <f>'Log returns'!I476</f>
        <v>5.4556510657956022E-3</v>
      </c>
      <c r="H475" s="79">
        <v>0.66</v>
      </c>
      <c r="I475" s="81">
        <v>6.0000000000000001E-3</v>
      </c>
      <c r="K475" s="62">
        <f t="shared" si="7"/>
        <v>-3.1777777777777828E-2</v>
      </c>
      <c r="M475">
        <v>451</v>
      </c>
      <c r="N475">
        <v>-5.2871064234218503E-3</v>
      </c>
      <c r="O475">
        <v>1.4323251001735104E-2</v>
      </c>
    </row>
    <row r="476" spans="1:15" x14ac:dyDescent="0.3">
      <c r="A476" s="2">
        <v>43874</v>
      </c>
      <c r="B476" s="73">
        <f>'Log returns'!G477</f>
        <v>-9.1240875912403574E-4</v>
      </c>
      <c r="C476" s="73">
        <f>'Log returns'!E477</f>
        <v>-1.1244377811094452E-2</v>
      </c>
      <c r="D476" s="73">
        <f>'Log returns'!C477</f>
        <v>3.0968208756287446E-3</v>
      </c>
      <c r="E476" s="74">
        <f>'Log returns'!I477</f>
        <v>-1.0645731659315106E-2</v>
      </c>
      <c r="H476" s="79">
        <v>0.28000000000000003</v>
      </c>
      <c r="I476" s="81">
        <v>6.0000000000000001E-3</v>
      </c>
      <c r="K476" s="62">
        <f t="shared" si="7"/>
        <v>-6.9124087591240363E-3</v>
      </c>
      <c r="M476">
        <v>452</v>
      </c>
      <c r="N476">
        <v>1.3914386636190395E-3</v>
      </c>
      <c r="O476">
        <v>3.9816956647392033E-3</v>
      </c>
    </row>
    <row r="477" spans="1:15" x14ac:dyDescent="0.3">
      <c r="A477" s="2">
        <v>43873</v>
      </c>
      <c r="B477" s="73">
        <f>'Log returns'!G478</f>
        <v>-1.3698630136986301E-2</v>
      </c>
      <c r="C477" s="73">
        <f>'Log returns'!E478</f>
        <v>-3.4874905231235848E-2</v>
      </c>
      <c r="D477" s="73">
        <f>'Log returns'!C478</f>
        <v>-2.4390244825504094E-2</v>
      </c>
      <c r="E477" s="74">
        <f>'Log returns'!I478</f>
        <v>-2.4266133075095328E-2</v>
      </c>
      <c r="H477" s="79">
        <v>0.73</v>
      </c>
      <c r="I477" s="81">
        <v>6.0000000000000001E-3</v>
      </c>
      <c r="K477" s="62">
        <f t="shared" si="7"/>
        <v>-1.9698630136986299E-2</v>
      </c>
      <c r="M477">
        <v>453</v>
      </c>
      <c r="N477">
        <v>3.6461795921065672E-3</v>
      </c>
      <c r="O477">
        <v>3.5546219457774635E-2</v>
      </c>
    </row>
    <row r="478" spans="1:15" x14ac:dyDescent="0.3">
      <c r="A478" s="2">
        <v>43872</v>
      </c>
      <c r="B478" s="73">
        <f>'Log returns'!G479</f>
        <v>-5.8333333333333307E-2</v>
      </c>
      <c r="C478" s="73">
        <f>'Log returns'!E479</f>
        <v>-2.1209740769835058E-2</v>
      </c>
      <c r="D478" s="73">
        <f>'Log returns'!C479</f>
        <v>-2.2151867676179417E-2</v>
      </c>
      <c r="E478" s="74">
        <f>'Log returns'!I479</f>
        <v>-2.2462599051851429E-2</v>
      </c>
      <c r="H478" s="79">
        <v>-0.55000000000000004</v>
      </c>
      <c r="I478" s="81">
        <v>6.0000000000000001E-3</v>
      </c>
      <c r="K478" s="62">
        <f t="shared" si="7"/>
        <v>-6.4333333333333312E-2</v>
      </c>
      <c r="M478">
        <v>454</v>
      </c>
      <c r="N478">
        <v>7.4913120815897774E-3</v>
      </c>
      <c r="O478">
        <v>-6.3416922444698483E-4</v>
      </c>
    </row>
    <row r="479" spans="1:15" x14ac:dyDescent="0.3">
      <c r="A479" s="2">
        <v>43871</v>
      </c>
      <c r="B479" s="73">
        <f>'Log returns'!G480</f>
        <v>5.1130776794493633E-2</v>
      </c>
      <c r="C479" s="73">
        <f>'Log returns'!E480</f>
        <v>6.4205457463885349E-3</v>
      </c>
      <c r="D479" s="73">
        <f>'Log returns'!C480</f>
        <v>3.2686122285212962E-2</v>
      </c>
      <c r="E479" s="74">
        <f>'Log returns'!I480</f>
        <v>2.6162579561286259E-2</v>
      </c>
      <c r="H479" s="79">
        <v>0.27</v>
      </c>
      <c r="I479" s="81">
        <v>6.0000000000000001E-3</v>
      </c>
      <c r="K479" s="62">
        <f t="shared" si="7"/>
        <v>4.5130776794493635E-2</v>
      </c>
      <c r="M479">
        <v>455</v>
      </c>
      <c r="N479">
        <v>3.5421263318679433E-3</v>
      </c>
      <c r="O479">
        <v>7.8086114660889253E-3</v>
      </c>
    </row>
    <row r="480" spans="1:15" x14ac:dyDescent="0.3">
      <c r="A480" s="2">
        <v>43868</v>
      </c>
      <c r="B480" s="73">
        <f>'Log returns'!G481</f>
        <v>-7.1562207670720343E-2</v>
      </c>
      <c r="C480" s="73">
        <f>'Log returns'!E481</f>
        <v>-5.9808612440191387E-3</v>
      </c>
      <c r="D480" s="73">
        <f>'Log returns'!C481</f>
        <v>3.1964983237156692E-2</v>
      </c>
      <c r="E480" s="74">
        <f>'Log returns'!I481</f>
        <v>-2.0230307839865135E-2</v>
      </c>
      <c r="H480" s="79">
        <v>0.97</v>
      </c>
      <c r="I480" s="81">
        <v>6.0000000000000001E-3</v>
      </c>
      <c r="K480" s="62">
        <f t="shared" si="7"/>
        <v>-7.7562207670720348E-2</v>
      </c>
      <c r="M480">
        <v>456</v>
      </c>
      <c r="N480">
        <v>3.6139095140329401E-3</v>
      </c>
      <c r="O480">
        <v>-1.5959588526378556E-2</v>
      </c>
    </row>
    <row r="481" spans="1:15" x14ac:dyDescent="0.3">
      <c r="A481" s="2">
        <v>43867</v>
      </c>
      <c r="B481" s="73">
        <f>'Log returns'!G482</f>
        <v>-2.4181360201511393E-2</v>
      </c>
      <c r="C481" s="73">
        <f>'Log returns'!E482</f>
        <v>3.2089851584435735E-3</v>
      </c>
      <c r="D481" s="73">
        <f>'Log returns'!C482</f>
        <v>2.0649778157307883E-2</v>
      </c>
      <c r="E481" s="74">
        <f>'Log returns'!I482</f>
        <v>-1.2885185194089143E-2</v>
      </c>
      <c r="H481" s="79">
        <v>1.57</v>
      </c>
      <c r="I481" s="81">
        <v>6.0000000000000001E-3</v>
      </c>
      <c r="K481" s="62">
        <f t="shared" si="7"/>
        <v>-3.0181360201511395E-2</v>
      </c>
      <c r="M481">
        <v>457</v>
      </c>
      <c r="N481">
        <v>6.0062248161762005E-3</v>
      </c>
      <c r="O481">
        <v>-1.055167936163081E-2</v>
      </c>
    </row>
    <row r="482" spans="1:15" x14ac:dyDescent="0.3">
      <c r="A482" s="2">
        <v>43866</v>
      </c>
      <c r="B482" s="73">
        <f>'Log returns'!G483</f>
        <v>-3.0975735673721958E-3</v>
      </c>
      <c r="C482" s="73">
        <f>'Log returns'!E483</f>
        <v>2.2790883646541454E-2</v>
      </c>
      <c r="D482" s="73">
        <f>'Log returns'!C483</f>
        <v>1.9339378382906783E-2</v>
      </c>
      <c r="E482" s="74">
        <f>'Log returns'!I483</f>
        <v>1.4290601342932122E-2</v>
      </c>
      <c r="H482" s="79">
        <v>0.84</v>
      </c>
      <c r="I482" s="81">
        <v>6.0000000000000001E-3</v>
      </c>
      <c r="K482" s="62">
        <f t="shared" si="7"/>
        <v>-9.0975735673721955E-3</v>
      </c>
      <c r="M482">
        <v>458</v>
      </c>
      <c r="N482">
        <v>-1.2927824275498173E-3</v>
      </c>
      <c r="O482">
        <v>1.099597877458188E-2</v>
      </c>
    </row>
    <row r="483" spans="1:15" x14ac:dyDescent="0.3">
      <c r="A483" s="2">
        <v>43865</v>
      </c>
      <c r="B483" s="73">
        <f>'Log returns'!G484</f>
        <v>-4.5054375970999427E-2</v>
      </c>
      <c r="C483" s="73">
        <f>'Log returns'!E484</f>
        <v>1.2509773260359611E-2</v>
      </c>
      <c r="D483" s="73">
        <f>'Log returns'!C484</f>
        <v>-1.9264355596621433E-2</v>
      </c>
      <c r="E483" s="74">
        <f>'Log returns'!I484</f>
        <v>-5.4891224757276074E-3</v>
      </c>
      <c r="H483" s="79">
        <v>-1.74</v>
      </c>
      <c r="I483" s="81">
        <v>6.0000000000000001E-3</v>
      </c>
      <c r="K483" s="62">
        <f t="shared" si="7"/>
        <v>-5.1054375970999426E-2</v>
      </c>
      <c r="M483">
        <v>459</v>
      </c>
      <c r="N483">
        <v>5.0076152955795864E-4</v>
      </c>
      <c r="O483">
        <v>-5.588381653922038E-3</v>
      </c>
    </row>
    <row r="484" spans="1:15" x14ac:dyDescent="0.3">
      <c r="A484" s="2">
        <v>43864</v>
      </c>
      <c r="B484" s="73">
        <f>'Log returns'!G485</f>
        <v>5.2603036876355688E-2</v>
      </c>
      <c r="C484" s="73">
        <f>'Log returns'!E485</f>
        <v>2.4710424710424624E-2</v>
      </c>
      <c r="D484" s="73">
        <f>'Log returns'!C485</f>
        <v>-2.3809202413699391E-3</v>
      </c>
      <c r="E484" s="74">
        <f>'Log returns'!I485</f>
        <v>1.2479310484609296E-2</v>
      </c>
      <c r="H484" s="79">
        <v>0.34</v>
      </c>
      <c r="I484" s="81">
        <v>6.0000000000000001E-3</v>
      </c>
      <c r="K484" s="62">
        <f t="shared" si="7"/>
        <v>4.660303687635569E-2</v>
      </c>
      <c r="M484">
        <v>460</v>
      </c>
      <c r="N484">
        <v>-7.9829501983711326E-4</v>
      </c>
      <c r="O484">
        <v>0.14284374956529167</v>
      </c>
    </row>
    <row r="485" spans="1:15" x14ac:dyDescent="0.3">
      <c r="A485" s="2">
        <v>43861</v>
      </c>
      <c r="B485" s="73">
        <f>'Log returns'!G486</f>
        <v>-4.018547140649141E-2</v>
      </c>
      <c r="C485" s="73">
        <f>'Log returns'!E486</f>
        <v>-4.8982667671439231E-2</v>
      </c>
      <c r="D485" s="73">
        <f>'Log returns'!C486</f>
        <v>-2.5656247133267477E-2</v>
      </c>
      <c r="E485" s="74">
        <f>'Log returns'!I486</f>
        <v>6.8969654703213068E-3</v>
      </c>
      <c r="H485" s="79">
        <v>-0.1</v>
      </c>
      <c r="I485" s="81">
        <v>6.0000000000000001E-3</v>
      </c>
      <c r="K485" s="62">
        <f t="shared" si="7"/>
        <v>-4.6185471406491409E-2</v>
      </c>
      <c r="M485">
        <v>461</v>
      </c>
      <c r="N485">
        <v>-4.4586441138501571E-4</v>
      </c>
      <c r="O485">
        <v>9.1988152968598969E-2</v>
      </c>
    </row>
    <row r="486" spans="1:15" x14ac:dyDescent="0.3">
      <c r="A486" s="2">
        <v>43860</v>
      </c>
      <c r="B486" s="73">
        <f>'Log returns'!G487</f>
        <v>7.514761137949421E-3</v>
      </c>
      <c r="C486" s="73">
        <f>'Log returns'!E487</f>
        <v>1.5451664025356599E-2</v>
      </c>
      <c r="D486" s="73">
        <f>'Log returns'!C487</f>
        <v>1.8370930554205394E-2</v>
      </c>
      <c r="E486" s="74">
        <f>'Log returns'!I487</f>
        <v>9.2105044315351301E-3</v>
      </c>
      <c r="H486" s="79">
        <v>1.02</v>
      </c>
      <c r="I486" s="81">
        <v>6.0000000000000001E-3</v>
      </c>
      <c r="K486" s="62">
        <f t="shared" si="7"/>
        <v>1.5147611379494209E-3</v>
      </c>
      <c r="M486">
        <v>462</v>
      </c>
      <c r="N486">
        <v>-1.7333422993800821E-3</v>
      </c>
      <c r="O486">
        <v>-1.3763467181021038E-2</v>
      </c>
    </row>
    <row r="487" spans="1:15" x14ac:dyDescent="0.3">
      <c r="A487" s="2">
        <v>43859</v>
      </c>
      <c r="B487" s="73">
        <f>'Log returns'!G488</f>
        <v>4.3153969099627189E-2</v>
      </c>
      <c r="C487" s="73">
        <f>'Log returns'!E488</f>
        <v>-9.3640265314085275E-3</v>
      </c>
      <c r="D487" s="73">
        <f>'Log returns'!C488</f>
        <v>-4.5097943788288365E-3</v>
      </c>
      <c r="E487" s="74">
        <f>'Log returns'!I488</f>
        <v>-3.8978885560668011E-3</v>
      </c>
      <c r="H487" s="79">
        <v>-1.56</v>
      </c>
      <c r="I487" s="81">
        <v>6.0000000000000001E-3</v>
      </c>
      <c r="K487" s="62">
        <f t="shared" si="7"/>
        <v>3.715396909962719E-2</v>
      </c>
      <c r="M487">
        <v>463</v>
      </c>
      <c r="N487">
        <v>-1.6112172892001725E-4</v>
      </c>
      <c r="O487">
        <v>-1.8357396789598499E-2</v>
      </c>
    </row>
    <row r="488" spans="1:15" x14ac:dyDescent="0.3">
      <c r="A488" s="2">
        <v>43858</v>
      </c>
      <c r="B488" s="73">
        <f>'Log returns'!G489</f>
        <v>2.8600612870275762E-2</v>
      </c>
      <c r="C488" s="73">
        <f>'Log returns'!E489</f>
        <v>2.1268215833005141E-2</v>
      </c>
      <c r="D488" s="73">
        <f>'Log returns'!C489</f>
        <v>6.0403984084689633E-3</v>
      </c>
      <c r="E488" s="74">
        <f>'Log returns'!I489</f>
        <v>1.2132889535157095E-2</v>
      </c>
      <c r="H488" s="79">
        <v>-0.97</v>
      </c>
      <c r="I488" s="81">
        <v>6.0000000000000001E-3</v>
      </c>
      <c r="K488" s="62">
        <f t="shared" si="7"/>
        <v>2.260061287027576E-2</v>
      </c>
      <c r="M488">
        <v>464</v>
      </c>
      <c r="N488">
        <v>9.219106697377729E-4</v>
      </c>
      <c r="O488">
        <v>-3.6770967273511326E-2</v>
      </c>
    </row>
    <row r="489" spans="1:15" x14ac:dyDescent="0.3">
      <c r="A489" s="2">
        <v>43857</v>
      </c>
      <c r="B489" s="73">
        <f>'Log returns'!G490</f>
        <v>9.9304865938425343E-4</v>
      </c>
      <c r="C489" s="73">
        <f>'Log returns'!E490</f>
        <v>2.6995757809486643E-3</v>
      </c>
      <c r="D489" s="73">
        <f>'Log returns'!C490</f>
        <v>1.5611002051106668E-2</v>
      </c>
      <c r="E489" s="74">
        <f>'Log returns'!I490</f>
        <v>3.467773972966947E-3</v>
      </c>
      <c r="H489" s="79">
        <v>0.08</v>
      </c>
      <c r="I489" s="81">
        <v>6.0000000000000001E-3</v>
      </c>
      <c r="K489" s="62">
        <f t="shared" si="7"/>
        <v>-5.0069513406157465E-3</v>
      </c>
      <c r="M489">
        <v>465</v>
      </c>
      <c r="N489">
        <v>2.6875725906582229E-3</v>
      </c>
      <c r="O489">
        <v>2.478481529816709E-4</v>
      </c>
    </row>
    <row r="490" spans="1:15" x14ac:dyDescent="0.3">
      <c r="A490" s="2">
        <v>43854</v>
      </c>
      <c r="B490" s="73">
        <f>'Log returns'!G491</f>
        <v>0</v>
      </c>
      <c r="C490" s="73">
        <f>'Log returns'!E491</f>
        <v>3.4615384615384617E-2</v>
      </c>
      <c r="D490" s="73">
        <f>'Log returns'!C491</f>
        <v>4.1382418035271389E-3</v>
      </c>
      <c r="E490" s="74">
        <f>'Log returns'!I491</f>
        <v>-7.8575697441442434E-4</v>
      </c>
      <c r="H490" s="79">
        <v>0.08</v>
      </c>
      <c r="I490" s="81">
        <v>6.0000000000000001E-3</v>
      </c>
      <c r="K490" s="62">
        <f t="shared" si="7"/>
        <v>-6.0000000000000001E-3</v>
      </c>
      <c r="M490">
        <v>466</v>
      </c>
      <c r="N490">
        <v>2.2311978802955386E-3</v>
      </c>
      <c r="O490">
        <v>5.630538748555812E-2</v>
      </c>
    </row>
    <row r="491" spans="1:15" x14ac:dyDescent="0.3">
      <c r="A491" s="2">
        <v>43853</v>
      </c>
      <c r="B491" s="73">
        <f>'Log returns'!G492</f>
        <v>-2.6785714285714315E-2</v>
      </c>
      <c r="C491" s="73">
        <f>'Log returns'!E492</f>
        <v>-1.1152416356877323E-2</v>
      </c>
      <c r="D491" s="73">
        <f>'Log returns'!C492</f>
        <v>-8.8311801535493023E-4</v>
      </c>
      <c r="E491" s="74">
        <f>'Log returns'!I492</f>
        <v>2.0498699874380638E-3</v>
      </c>
      <c r="H491" s="79">
        <v>-0.32</v>
      </c>
      <c r="I491" s="81">
        <v>6.0000000000000001E-3</v>
      </c>
      <c r="K491" s="62">
        <f t="shared" si="7"/>
        <v>-3.2785714285714314E-2</v>
      </c>
      <c r="M491">
        <v>467</v>
      </c>
      <c r="N491">
        <v>3.7478680009677954E-3</v>
      </c>
      <c r="O491">
        <v>-7.4345039456683087E-3</v>
      </c>
    </row>
    <row r="492" spans="1:15" x14ac:dyDescent="0.3">
      <c r="A492" s="2">
        <v>43852</v>
      </c>
      <c r="B492" s="73">
        <f>'Log returns'!G493</f>
        <v>-2.1406727828746121E-2</v>
      </c>
      <c r="C492" s="73">
        <f>'Log returns'!E493</f>
        <v>-1.503759398496155E-3</v>
      </c>
      <c r="D492" s="73">
        <f>'Log returns'!C493</f>
        <v>-5.3034638473986777E-3</v>
      </c>
      <c r="E492" s="74">
        <f>'Log returns'!I493</f>
        <v>6.2434661753648585E-3</v>
      </c>
      <c r="H492" s="79">
        <v>0.28000000000000003</v>
      </c>
      <c r="I492" s="81">
        <v>6.0000000000000001E-3</v>
      </c>
      <c r="K492" s="62">
        <f t="shared" si="7"/>
        <v>-2.7406727828746119E-2</v>
      </c>
      <c r="M492">
        <v>468</v>
      </c>
      <c r="N492">
        <v>-5.5278193457349144E-3</v>
      </c>
      <c r="O492">
        <v>3.6776805853279892E-3</v>
      </c>
    </row>
    <row r="493" spans="1:15" x14ac:dyDescent="0.3">
      <c r="A493" s="2">
        <v>43851</v>
      </c>
      <c r="B493" s="73">
        <f>'Log returns'!G494</f>
        <v>-2.6041666666666665E-3</v>
      </c>
      <c r="C493" s="73">
        <f>'Log returns'!E494</f>
        <v>1.8825301204819275E-2</v>
      </c>
      <c r="D493" s="73">
        <f>'Log returns'!C494</f>
        <v>2.0735292916218904E-3</v>
      </c>
      <c r="E493" s="74">
        <f>'Log returns'!I494</f>
        <v>8.0341758484464825E-4</v>
      </c>
      <c r="H493" s="79">
        <v>0.88</v>
      </c>
      <c r="I493" s="81">
        <v>6.0000000000000001E-3</v>
      </c>
      <c r="K493" s="62">
        <f t="shared" si="7"/>
        <v>-8.6041666666666662E-3</v>
      </c>
      <c r="M493">
        <v>469</v>
      </c>
      <c r="N493">
        <v>-1.1952423884403741E-2</v>
      </c>
      <c r="O493">
        <v>1.1952423884403741E-2</v>
      </c>
    </row>
    <row r="494" spans="1:15" x14ac:dyDescent="0.3">
      <c r="A494" s="2">
        <v>43850</v>
      </c>
      <c r="B494" s="73">
        <f>'Log returns'!G495</f>
        <v>-1.2010443864229824E-2</v>
      </c>
      <c r="C494" s="73">
        <f>'Log returns'!E495</f>
        <v>-6.2823355506284014E-3</v>
      </c>
      <c r="D494" s="73">
        <f>'Log returns'!C495</f>
        <v>1.3006184924348048E-2</v>
      </c>
      <c r="E494" s="74">
        <f>'Log returns'!I495</f>
        <v>-3.0460873638704041E-3</v>
      </c>
      <c r="H494" s="79">
        <v>0.16</v>
      </c>
      <c r="I494" s="81">
        <v>6.0000000000000001E-3</v>
      </c>
      <c r="K494" s="62">
        <f t="shared" si="7"/>
        <v>-1.8010443864229824E-2</v>
      </c>
      <c r="M494">
        <v>470</v>
      </c>
      <c r="N494">
        <v>3.7708726834845348E-3</v>
      </c>
      <c r="O494">
        <v>-2.8440886241704079E-3</v>
      </c>
    </row>
    <row r="495" spans="1:15" x14ac:dyDescent="0.3">
      <c r="A495" s="2">
        <v>43847</v>
      </c>
      <c r="B495" s="73">
        <f>'Log returns'!G496</f>
        <v>-3.3298097251585536E-2</v>
      </c>
      <c r="C495" s="73">
        <f>'Log returns'!E496</f>
        <v>-3.0494607660840421E-2</v>
      </c>
      <c r="D495" s="73">
        <f>'Log returns'!C496</f>
        <v>0</v>
      </c>
      <c r="E495" s="74">
        <f>'Log returns'!I496</f>
        <v>-1.4420685494034359E-2</v>
      </c>
      <c r="H495" s="79">
        <v>-0.06</v>
      </c>
      <c r="I495" s="81">
        <v>6.0000000000000001E-3</v>
      </c>
      <c r="K495" s="62">
        <f t="shared" si="7"/>
        <v>-3.9298097251585534E-2</v>
      </c>
      <c r="M495">
        <v>471</v>
      </c>
      <c r="N495">
        <v>-9.6108487391568414E-4</v>
      </c>
      <c r="O495">
        <v>3.5158947989810869E-5</v>
      </c>
    </row>
    <row r="496" spans="1:15" x14ac:dyDescent="0.3">
      <c r="A496" s="2">
        <v>43846</v>
      </c>
      <c r="B496" s="73">
        <f>'Log returns'!G497</f>
        <v>-3.4445051940951397E-2</v>
      </c>
      <c r="C496" s="73">
        <f>'Log returns'!E497</f>
        <v>-2.3398542385884138E-2</v>
      </c>
      <c r="D496" s="73">
        <f>'Log returns'!C497</f>
        <v>-5.8359380091565173E-3</v>
      </c>
      <c r="E496" s="74">
        <f>'Log returns'!I497</f>
        <v>-2.1850221591066907E-2</v>
      </c>
      <c r="H496" s="79">
        <v>0.73</v>
      </c>
      <c r="I496" s="81">
        <v>6.0000000000000001E-3</v>
      </c>
      <c r="K496" s="62">
        <f t="shared" si="7"/>
        <v>-4.0445051940951396E-2</v>
      </c>
      <c r="M496">
        <v>472</v>
      </c>
      <c r="N496">
        <v>-3.1742570240073965E-3</v>
      </c>
      <c r="O496">
        <v>4.1172403455888712E-2</v>
      </c>
    </row>
    <row r="497" spans="1:15" x14ac:dyDescent="0.3">
      <c r="A497" s="2">
        <v>43845</v>
      </c>
      <c r="B497" s="73">
        <f>'Log returns'!G498</f>
        <v>1.0192525481313768E-2</v>
      </c>
      <c r="C497" s="73">
        <f>'Log returns'!E498</f>
        <v>-5.8915946582875096E-3</v>
      </c>
      <c r="D497" s="73">
        <f>'Log returns'!C498</f>
        <v>6.4572732878984277E-3</v>
      </c>
      <c r="E497" s="74">
        <f>'Log returns'!I498</f>
        <v>1.4072213376124288E-2</v>
      </c>
      <c r="H497" s="79">
        <v>-0.34</v>
      </c>
      <c r="I497" s="81">
        <v>6.0000000000000001E-3</v>
      </c>
      <c r="K497" s="62">
        <f t="shared" si="7"/>
        <v>4.1925254813137674E-3</v>
      </c>
      <c r="M497">
        <v>473</v>
      </c>
      <c r="N497">
        <v>-4.5928053911214826E-3</v>
      </c>
      <c r="O497">
        <v>9.0570911054071966E-3</v>
      </c>
    </row>
    <row r="498" spans="1:15" x14ac:dyDescent="0.3">
      <c r="A498" s="2">
        <v>43844</v>
      </c>
      <c r="B498" s="73">
        <f>'Log returns'!G499</f>
        <v>-9.5291479820628754E-3</v>
      </c>
      <c r="C498" s="73">
        <f>'Log returns'!E499</f>
        <v>1.3828526274200033E-2</v>
      </c>
      <c r="D498" s="73">
        <f>'Log returns'!C499</f>
        <v>1.458079838227321E-3</v>
      </c>
      <c r="E498" s="74">
        <f>'Log returns'!I499</f>
        <v>7.7509112377764505E-3</v>
      </c>
      <c r="H498" s="79">
        <v>0.65</v>
      </c>
      <c r="I498" s="81">
        <v>6.0000000000000001E-3</v>
      </c>
      <c r="K498" s="62">
        <f t="shared" si="7"/>
        <v>-1.5529147982062876E-2</v>
      </c>
      <c r="M498">
        <v>474</v>
      </c>
      <c r="N498">
        <v>4.0516977523835365E-3</v>
      </c>
      <c r="O498">
        <v>-2.9829475530161367E-2</v>
      </c>
    </row>
    <row r="499" spans="1:15" x14ac:dyDescent="0.3">
      <c r="A499" s="2">
        <v>43843</v>
      </c>
      <c r="B499" s="73">
        <f>'Log returns'!G500</f>
        <v>9.0548953027731905E-3</v>
      </c>
      <c r="C499" s="73">
        <f>'Log returns'!E500</f>
        <v>-2.7279812938426225E-3</v>
      </c>
      <c r="D499" s="73">
        <f>'Log returns'!C500</f>
        <v>-5.8249700380640904E-4</v>
      </c>
      <c r="E499" s="74">
        <f>'Log returns'!I500</f>
        <v>2.7212669458237387E-3</v>
      </c>
      <c r="H499" s="79">
        <v>0.47</v>
      </c>
      <c r="I499" s="81">
        <v>6.0000000000000001E-3</v>
      </c>
      <c r="K499" s="62">
        <f t="shared" si="7"/>
        <v>3.0548953027731904E-3</v>
      </c>
      <c r="M499">
        <v>475</v>
      </c>
      <c r="N499">
        <v>-7.7520677586090901E-3</v>
      </c>
      <c r="O499">
        <v>6.8396589994850539E-3</v>
      </c>
    </row>
    <row r="500" spans="1:15" x14ac:dyDescent="0.3">
      <c r="A500" s="2">
        <v>43840</v>
      </c>
      <c r="B500" s="73">
        <f>'Log returns'!G501</f>
        <v>2.748177229388658E-2</v>
      </c>
      <c r="C500" s="73">
        <f>'Log returns'!E501</f>
        <v>1.0160218835482588E-2</v>
      </c>
      <c r="D500" s="73">
        <f>'Log returns'!C501</f>
        <v>1.9230836544327445E-2</v>
      </c>
      <c r="E500" s="74">
        <f>'Log returns'!I501</f>
        <v>1.3648397423796981E-2</v>
      </c>
      <c r="H500" s="79">
        <v>-0.19</v>
      </c>
      <c r="I500" s="81">
        <v>6.0000000000000001E-3</v>
      </c>
      <c r="K500" s="62">
        <f t="shared" si="7"/>
        <v>2.1481772293886578E-2</v>
      </c>
      <c r="M500">
        <v>476</v>
      </c>
      <c r="N500">
        <v>-1.7737050242550158E-2</v>
      </c>
      <c r="O500">
        <v>4.0384201055638572E-3</v>
      </c>
    </row>
    <row r="501" spans="1:15" x14ac:dyDescent="0.3">
      <c r="A501" s="2">
        <v>43839</v>
      </c>
      <c r="B501" s="73">
        <f>'Log returns'!G502</f>
        <v>3.0021834061135372E-2</v>
      </c>
      <c r="C501" s="73">
        <f>'Log returns'!E502</f>
        <v>-1.1605415860735449E-3</v>
      </c>
      <c r="D501" s="73">
        <f>'Log returns'!C502</f>
        <v>-1.3722151754645563E-2</v>
      </c>
      <c r="E501" s="74">
        <f>'Log returns'!I502</f>
        <v>2.5767114290060193E-3</v>
      </c>
      <c r="H501" s="79">
        <v>0.36</v>
      </c>
      <c r="I501" s="81">
        <v>6.0000000000000001E-3</v>
      </c>
      <c r="K501" s="62">
        <f t="shared" si="7"/>
        <v>2.4021834061135373E-2</v>
      </c>
      <c r="M501">
        <v>477</v>
      </c>
      <c r="N501">
        <v>-1.6414897166325972E-2</v>
      </c>
      <c r="O501">
        <v>-4.1918436167007335E-2</v>
      </c>
    </row>
    <row r="502" spans="1:15" x14ac:dyDescent="0.3">
      <c r="A502" s="2">
        <v>43838</v>
      </c>
      <c r="B502" s="73">
        <f>'Log returns'!G503</f>
        <v>-1.9607843137254843E-2</v>
      </c>
      <c r="C502" s="73">
        <f>'Log returns'!E503</f>
        <v>3.4856700232379326E-3</v>
      </c>
      <c r="D502" s="73">
        <f>'Log returns'!C503</f>
        <v>4.6376363697056729E-3</v>
      </c>
      <c r="E502" s="74">
        <f>'Log returns'!I503</f>
        <v>2.6458972391715714E-3</v>
      </c>
      <c r="H502" s="79">
        <v>-0.67</v>
      </c>
      <c r="I502" s="81">
        <v>6.0000000000000001E-3</v>
      </c>
      <c r="K502" s="62">
        <f t="shared" si="7"/>
        <v>-2.5607843137254845E-2</v>
      </c>
      <c r="M502">
        <v>478</v>
      </c>
      <c r="N502">
        <v>1.923174362710716E-2</v>
      </c>
      <c r="O502">
        <v>3.1899033167386473E-2</v>
      </c>
    </row>
    <row r="503" spans="1:15" x14ac:dyDescent="0.3">
      <c r="A503" s="2">
        <v>43837</v>
      </c>
      <c r="B503" s="73">
        <f>'Log returns'!G504</f>
        <v>4.324324324324386E-3</v>
      </c>
      <c r="C503" s="73">
        <f>'Log returns'!E504</f>
        <v>-7.7190274025472783E-3</v>
      </c>
      <c r="D503" s="73">
        <f>'Log returns'!C504</f>
        <v>-6.0587959119255087E-3</v>
      </c>
      <c r="E503" s="74">
        <f>'Log returns'!I504</f>
        <v>-9.8364458145400093E-3</v>
      </c>
      <c r="H503" s="79">
        <v>0.86</v>
      </c>
      <c r="I503" s="81">
        <v>6.0000000000000001E-3</v>
      </c>
      <c r="K503" s="62">
        <f t="shared" si="7"/>
        <v>-1.6756756756756142E-3</v>
      </c>
      <c r="M503">
        <v>479</v>
      </c>
      <c r="N503">
        <v>-1.4778426406740658E-2</v>
      </c>
      <c r="O503">
        <v>-5.6783781263979684E-2</v>
      </c>
    </row>
    <row r="504" spans="1:15" x14ac:dyDescent="0.3">
      <c r="A504" s="2">
        <v>43833</v>
      </c>
      <c r="B504" s="73">
        <f>'Log returns'!G505</f>
        <v>-8.0731969860064583E-3</v>
      </c>
      <c r="C504" s="73">
        <f>'Log returns'!E505</f>
        <v>-9.3348891481914963E-3</v>
      </c>
      <c r="D504" s="73">
        <f>'Log returns'!C505</f>
        <v>0</v>
      </c>
      <c r="E504" s="74">
        <f>'Log returns'!I505</f>
        <v>4.5350213218506514E-3</v>
      </c>
      <c r="H504" s="79">
        <v>0.28000000000000003</v>
      </c>
      <c r="I504" s="81">
        <v>7.0000000000000001E-3</v>
      </c>
      <c r="K504" s="62">
        <f t="shared" si="7"/>
        <v>-1.5073196986006458E-2</v>
      </c>
      <c r="M504">
        <v>480</v>
      </c>
      <c r="N504">
        <v>-9.3937891466741967E-3</v>
      </c>
      <c r="O504">
        <v>-1.4787571054837197E-2</v>
      </c>
    </row>
    <row r="505" spans="1:15" x14ac:dyDescent="0.3">
      <c r="A505" s="2">
        <v>43832</v>
      </c>
      <c r="B505" s="73">
        <f>'Log returns'!G506</f>
        <v>-1.0851871947911014E-2</v>
      </c>
      <c r="C505" s="73">
        <f>'Log returns'!E506</f>
        <v>3.5335689045936621E-3</v>
      </c>
      <c r="D505" s="73">
        <f>'Log returns'!C506</f>
        <v>-1.1030361114067385E-2</v>
      </c>
      <c r="E505" s="74">
        <f>'Log returns'!I506</f>
        <v>4.402298151824106E-3</v>
      </c>
      <c r="H505" s="79">
        <v>-0.56999999999999995</v>
      </c>
      <c r="I505" s="81">
        <v>7.0000000000000001E-3</v>
      </c>
      <c r="K505" s="62">
        <f t="shared" si="7"/>
        <v>-1.7851871947911015E-2</v>
      </c>
      <c r="M505">
        <v>481</v>
      </c>
      <c r="N505">
        <v>1.0528513014339977E-2</v>
      </c>
      <c r="O505">
        <v>-1.3626086581712172E-2</v>
      </c>
    </row>
    <row r="506" spans="1:15" x14ac:dyDescent="0.3">
      <c r="A506" s="2">
        <v>43829</v>
      </c>
      <c r="B506" s="73">
        <f>'Log returns'!G507</f>
        <v>-2.7427317608337904E-2</v>
      </c>
      <c r="C506" s="73">
        <f>'Log returns'!E507</f>
        <v>-2.0735524256650952E-2</v>
      </c>
      <c r="D506" s="73">
        <f>'Log returns'!C507</f>
        <v>-1.5849860507555366E-2</v>
      </c>
      <c r="E506" s="74">
        <f>'Log returns'!I507</f>
        <v>-1.1807405457046411E-2</v>
      </c>
      <c r="H506" s="79">
        <v>-0.1</v>
      </c>
      <c r="I506" s="81">
        <v>7.0000000000000001E-3</v>
      </c>
      <c r="K506" s="62">
        <f t="shared" si="7"/>
        <v>-3.4427317608337907E-2</v>
      </c>
      <c r="M506">
        <v>482</v>
      </c>
      <c r="N506">
        <v>-3.9718082197824668E-3</v>
      </c>
      <c r="O506">
        <v>-4.1082567751216964E-2</v>
      </c>
    </row>
    <row r="507" spans="1:15" x14ac:dyDescent="0.3">
      <c r="A507" s="2">
        <v>43826</v>
      </c>
      <c r="B507" s="73">
        <f>'Log returns'!G508</f>
        <v>-4.4557247602932913E-2</v>
      </c>
      <c r="C507" s="73">
        <f>'Log returns'!E508</f>
        <v>-1.7179384738314069E-2</v>
      </c>
      <c r="D507" s="73">
        <f>'Log returns'!C508</f>
        <v>-9.2453340289280223E-3</v>
      </c>
      <c r="E507" s="74">
        <f>'Log returns'!I508</f>
        <v>-1.6567425437811534E-2</v>
      </c>
      <c r="H507" s="79">
        <v>0.48</v>
      </c>
      <c r="I507" s="81">
        <v>7.0000000000000001E-3</v>
      </c>
      <c r="K507" s="62">
        <f t="shared" si="7"/>
        <v>-5.1557247602932912E-2</v>
      </c>
      <c r="M507">
        <v>483</v>
      </c>
      <c r="N507">
        <v>9.2006734785152547E-3</v>
      </c>
      <c r="O507">
        <v>4.3402363397840434E-2</v>
      </c>
    </row>
    <row r="508" spans="1:15" x14ac:dyDescent="0.3">
      <c r="A508" s="2">
        <v>43822</v>
      </c>
      <c r="B508" s="73">
        <f>'Log returns'!G509</f>
        <v>5.9031877213692042E-4</v>
      </c>
      <c r="C508" s="73">
        <f>'Log returns'!E509</f>
        <v>5.2845528455285019E-3</v>
      </c>
      <c r="D508" s="73">
        <f>'Log returns'!C509</f>
        <v>-2.0168720854580959E-2</v>
      </c>
      <c r="E508" s="74">
        <f>'Log returns'!I509</f>
        <v>2.9445091968543272E-3</v>
      </c>
      <c r="H508" s="79">
        <v>0.01</v>
      </c>
      <c r="I508" s="81">
        <v>7.0000000000000001E-3</v>
      </c>
      <c r="K508" s="62">
        <f t="shared" si="7"/>
        <v>-6.4096812278630795E-3</v>
      </c>
      <c r="M508">
        <v>484</v>
      </c>
      <c r="N508">
        <v>5.1083111842290556E-3</v>
      </c>
      <c r="O508">
        <v>-4.5293782590720463E-2</v>
      </c>
    </row>
    <row r="509" spans="1:15" x14ac:dyDescent="0.3">
      <c r="A509" s="2">
        <v>43819</v>
      </c>
      <c r="B509" s="73">
        <f>'Log returns'!G510</f>
        <v>-1.061946902654874E-2</v>
      </c>
      <c r="C509" s="73">
        <f>'Log returns'!E510</f>
        <v>-1.6579053780833089E-2</v>
      </c>
      <c r="D509" s="73">
        <f>'Log returns'!C510</f>
        <v>1.2288903626359491E-3</v>
      </c>
      <c r="E509" s="74">
        <f>'Log returns'!I510</f>
        <v>-1.4627920921888951E-3</v>
      </c>
      <c r="H509" s="79">
        <v>0.1</v>
      </c>
      <c r="I509" s="81">
        <v>7.0000000000000001E-3</v>
      </c>
      <c r="K509" s="62">
        <f t="shared" si="7"/>
        <v>-1.7619469026548741E-2</v>
      </c>
      <c r="M509">
        <v>485</v>
      </c>
      <c r="N509">
        <v>6.8043438706718697E-3</v>
      </c>
      <c r="O509">
        <v>7.104172672775513E-4</v>
      </c>
    </row>
    <row r="510" spans="1:15" x14ac:dyDescent="0.3">
      <c r="A510" s="2">
        <v>43818</v>
      </c>
      <c r="B510" s="73">
        <f>'Log returns'!G511</f>
        <v>-3.9952295766249188E-2</v>
      </c>
      <c r="C510" s="73">
        <f>'Log returns'!E511</f>
        <v>-2.960526315789469E-2</v>
      </c>
      <c r="D510" s="73">
        <f>'Log returns'!C511</f>
        <v>-3.0683140613809445E-3</v>
      </c>
      <c r="E510" s="74">
        <f>'Log returns'!I511</f>
        <v>-2.1851675432814688E-2</v>
      </c>
      <c r="H510" s="79">
        <v>0.48</v>
      </c>
      <c r="I510" s="81">
        <v>7.0000000000000001E-3</v>
      </c>
      <c r="K510" s="62">
        <f t="shared" si="7"/>
        <v>-4.6952295766249187E-2</v>
      </c>
      <c r="M510">
        <v>486</v>
      </c>
      <c r="N510">
        <v>-2.8052902640592144E-3</v>
      </c>
      <c r="O510">
        <v>4.5959259363686403E-2</v>
      </c>
    </row>
    <row r="511" spans="1:15" x14ac:dyDescent="0.3">
      <c r="A511" s="2">
        <v>43817</v>
      </c>
      <c r="B511" s="73">
        <f>'Log returns'!G512</f>
        <v>-3.1055900621118012E-2</v>
      </c>
      <c r="C511" s="73">
        <f>'Log returns'!E512</f>
        <v>1.0169491525423752E-2</v>
      </c>
      <c r="D511" s="73">
        <f>'Log returns'!C512</f>
        <v>-1.5390297108399086E-3</v>
      </c>
      <c r="E511" s="74">
        <f>'Log returns'!I512</f>
        <v>-1.7509936799433531E-3</v>
      </c>
      <c r="H511" s="79">
        <v>0.43</v>
      </c>
      <c r="I511" s="81">
        <v>7.0000000000000001E-3</v>
      </c>
      <c r="K511" s="62">
        <f t="shared" si="7"/>
        <v>-3.8055900621118015E-2</v>
      </c>
      <c r="M511">
        <v>487</v>
      </c>
      <c r="N511">
        <v>8.946715683384272E-3</v>
      </c>
      <c r="O511">
        <v>1.9653897186891492E-2</v>
      </c>
    </row>
    <row r="512" spans="1:15" x14ac:dyDescent="0.3">
      <c r="A512" s="2">
        <v>43816</v>
      </c>
      <c r="B512" s="73">
        <f>'Log returns'!G513</f>
        <v>-2.7564102564102636E-2</v>
      </c>
      <c r="C512" s="73">
        <f>'Log returns'!E513</f>
        <v>-2.3070469798657716E-2</v>
      </c>
      <c r="D512" s="73">
        <f>'Log returns'!C513</f>
        <v>-3.3292208119779877E-2</v>
      </c>
      <c r="E512" s="74">
        <f>'Log returns'!I513</f>
        <v>-1.0962929632269263E-2</v>
      </c>
      <c r="H512" s="79">
        <v>-0.05</v>
      </c>
      <c r="I512" s="81">
        <v>7.0000000000000001E-3</v>
      </c>
      <c r="K512" s="62">
        <f t="shared" si="7"/>
        <v>-3.4564102564102639E-2</v>
      </c>
      <c r="M512">
        <v>488</v>
      </c>
      <c r="N512">
        <v>2.5944045826590814E-3</v>
      </c>
      <c r="O512">
        <v>-1.601355923274828E-3</v>
      </c>
    </row>
    <row r="513" spans="1:15" x14ac:dyDescent="0.3">
      <c r="A513" s="2">
        <v>43815</v>
      </c>
      <c r="B513" s="73">
        <f>'Log returns'!G514</f>
        <v>-7.9103493737639335E-3</v>
      </c>
      <c r="C513" s="73">
        <f>'Log returns'!E514</f>
        <v>9.8754830399312276E-3</v>
      </c>
      <c r="D513" s="73">
        <f>'Log returns'!C514</f>
        <v>1.3392896144286641E-2</v>
      </c>
      <c r="E513" s="74">
        <f>'Log returns'!I514</f>
        <v>9.0322770254163218E-3</v>
      </c>
      <c r="H513" s="79">
        <v>0.1</v>
      </c>
      <c r="I513" s="81">
        <v>7.0000000000000001E-3</v>
      </c>
      <c r="K513" s="62">
        <f t="shared" si="7"/>
        <v>-1.4910349373763933E-2</v>
      </c>
      <c r="M513">
        <v>489</v>
      </c>
      <c r="N513">
        <v>-5.2381717219301992E-4</v>
      </c>
      <c r="O513">
        <v>5.2381717219301992E-4</v>
      </c>
    </row>
    <row r="514" spans="1:15" x14ac:dyDescent="0.3">
      <c r="A514" s="2">
        <v>43812</v>
      </c>
      <c r="B514" s="73">
        <f>'Log returns'!G515</f>
        <v>-2.0598006644518236E-2</v>
      </c>
      <c r="C514" s="73">
        <f>'Log returns'!E515</f>
        <v>-1.8282312925169998E-2</v>
      </c>
      <c r="D514" s="73">
        <f>'Log returns'!C515</f>
        <v>-5.3492544516626269E-3</v>
      </c>
      <c r="E514" s="74">
        <f>'Log returns'!I515</f>
        <v>1.338173450455024E-3</v>
      </c>
      <c r="H514" s="79">
        <v>0.74</v>
      </c>
      <c r="I514" s="81">
        <v>7.0000000000000001E-3</v>
      </c>
      <c r="K514" s="62">
        <f t="shared" si="7"/>
        <v>-2.7598006644518235E-2</v>
      </c>
      <c r="M514">
        <v>490</v>
      </c>
      <c r="N514">
        <v>1.5549530990182723E-3</v>
      </c>
      <c r="O514">
        <v>-2.8340667384732586E-2</v>
      </c>
    </row>
    <row r="515" spans="1:15" x14ac:dyDescent="0.3">
      <c r="A515" s="2">
        <v>43811</v>
      </c>
      <c r="B515" s="73">
        <f>'Log returns'!G516</f>
        <v>-3.5278154681139873E-2</v>
      </c>
      <c r="C515" s="73">
        <f>'Log returns'!E516</f>
        <v>-1.1260285838025094E-2</v>
      </c>
      <c r="D515" s="73">
        <f>'Log returns'!C516</f>
        <v>-1.5818946127475963E-3</v>
      </c>
      <c r="E515" s="74">
        <f>'Log returns'!I516</f>
        <v>1.5354933668280467E-2</v>
      </c>
      <c r="H515" s="79">
        <v>-0.03</v>
      </c>
      <c r="I515" s="81">
        <v>7.0000000000000001E-3</v>
      </c>
      <c r="K515" s="62">
        <f t="shared" ref="K515:K578" si="8">B515-I515</f>
        <v>-4.2278154681139872E-2</v>
      </c>
      <c r="M515">
        <v>491</v>
      </c>
      <c r="N515">
        <v>4.6292372704567286E-3</v>
      </c>
      <c r="O515">
        <v>-2.6035965099202849E-2</v>
      </c>
    </row>
    <row r="516" spans="1:15" x14ac:dyDescent="0.3">
      <c r="A516" s="2">
        <v>43810</v>
      </c>
      <c r="B516" s="73">
        <f>'Log returns'!G517</f>
        <v>-4.9226441631504128E-3</v>
      </c>
      <c r="C516" s="73">
        <f>'Log returns'!E517</f>
        <v>-1.051248357424444E-2</v>
      </c>
      <c r="D516" s="73">
        <f>'Log returns'!C517</f>
        <v>-1.6793283059649448E-2</v>
      </c>
      <c r="E516" s="74">
        <f>'Log returns'!I517</f>
        <v>-1.72944429347664E-2</v>
      </c>
      <c r="H516" s="79">
        <v>0.9</v>
      </c>
      <c r="I516" s="81">
        <v>7.0000000000000001E-3</v>
      </c>
      <c r="K516" s="62">
        <f t="shared" si="8"/>
        <v>-1.1922644163150413E-2</v>
      </c>
      <c r="M516">
        <v>492</v>
      </c>
      <c r="N516">
        <v>6.411910866489345E-4</v>
      </c>
      <c r="O516">
        <v>-3.2453577533156008E-3</v>
      </c>
    </row>
    <row r="517" spans="1:15" x14ac:dyDescent="0.3">
      <c r="A517" s="2">
        <v>43809</v>
      </c>
      <c r="B517" s="73">
        <f>'Log returns'!G518</f>
        <v>-4.9469964664310149E-3</v>
      </c>
      <c r="C517" s="73">
        <f>'Log returns'!E518</f>
        <v>-8.8534749889331559E-3</v>
      </c>
      <c r="D517" s="73">
        <f>'Log returns'!C518</f>
        <v>-1.6758074537498512E-2</v>
      </c>
      <c r="E517" s="74">
        <f>'Log returns'!I518</f>
        <v>-9.3779058853038846E-3</v>
      </c>
      <c r="H517" s="79">
        <v>0.28000000000000003</v>
      </c>
      <c r="I517" s="81">
        <v>7.0000000000000001E-3</v>
      </c>
      <c r="K517" s="62">
        <f t="shared" si="8"/>
        <v>-1.1946996466431015E-2</v>
      </c>
      <c r="M517">
        <v>493</v>
      </c>
      <c r="N517">
        <v>-2.1808431773509451E-3</v>
      </c>
      <c r="O517">
        <v>-9.8296006868788793E-3</v>
      </c>
    </row>
    <row r="518" spans="1:15" x14ac:dyDescent="0.3">
      <c r="A518" s="2">
        <v>43808</v>
      </c>
      <c r="B518" s="73">
        <f>'Log returns'!G519</f>
        <v>2.9119318181818139E-2</v>
      </c>
      <c r="C518" s="73">
        <f>'Log returns'!E519</f>
        <v>1.6078606520768174E-2</v>
      </c>
      <c r="D518" s="73">
        <f>'Log returns'!C519</f>
        <v>2.6220959571609505E-2</v>
      </c>
      <c r="E518" s="74">
        <f>'Log returns'!I519</f>
        <v>2.1790583056462209E-2</v>
      </c>
      <c r="H518" s="79">
        <v>-0.08</v>
      </c>
      <c r="I518" s="81">
        <v>7.0000000000000001E-3</v>
      </c>
      <c r="K518" s="62">
        <f t="shared" si="8"/>
        <v>2.2119318181818139E-2</v>
      </c>
      <c r="M518">
        <v>494</v>
      </c>
      <c r="N518">
        <v>-1.0519449333258424E-2</v>
      </c>
      <c r="O518">
        <v>-2.2778647918327111E-2</v>
      </c>
    </row>
    <row r="519" spans="1:15" x14ac:dyDescent="0.3">
      <c r="A519" s="2">
        <v>43805</v>
      </c>
      <c r="B519" s="73">
        <f>'Log returns'!G520</f>
        <v>1.3802622498273887E-3</v>
      </c>
      <c r="C519" s="73">
        <f>'Log returns'!E520</f>
        <v>-3.9560439560439812E-3</v>
      </c>
      <c r="D519" s="73">
        <f>'Log returns'!C520</f>
        <v>2.2356845462572794E-3</v>
      </c>
      <c r="E519" s="74">
        <f>'Log returns'!I520</f>
        <v>-1.0374685451117112E-2</v>
      </c>
      <c r="H519" s="79">
        <v>-0.33</v>
      </c>
      <c r="I519" s="81">
        <v>7.0000000000000001E-3</v>
      </c>
      <c r="K519" s="62">
        <f t="shared" si="8"/>
        <v>-5.6197377501726112E-3</v>
      </c>
      <c r="M519">
        <v>495</v>
      </c>
      <c r="N519">
        <v>-1.5965969265242998E-2</v>
      </c>
      <c r="O519">
        <v>-1.84790826757084E-2</v>
      </c>
    </row>
    <row r="520" spans="1:15" x14ac:dyDescent="0.3">
      <c r="A520" s="2">
        <v>43804</v>
      </c>
      <c r="B520" s="73">
        <f>'Log returns'!G521</f>
        <v>-3.9283252929014398E-2</v>
      </c>
      <c r="C520" s="73">
        <f>'Log returns'!E521</f>
        <v>3.9717563989408898E-3</v>
      </c>
      <c r="D520" s="73">
        <f>'Log returns'!C521</f>
        <v>2.0076472013603217E-2</v>
      </c>
      <c r="E520" s="74">
        <f>'Log returns'!I521</f>
        <v>-3.6549866137095346E-5</v>
      </c>
      <c r="H520" s="79">
        <v>0.91</v>
      </c>
      <c r="I520" s="81">
        <v>7.0000000000000001E-3</v>
      </c>
      <c r="K520" s="62">
        <f t="shared" si="8"/>
        <v>-4.6283252929014397E-2</v>
      </c>
      <c r="M520">
        <v>496</v>
      </c>
      <c r="N520">
        <v>1.0368414941110406E-2</v>
      </c>
      <c r="O520">
        <v>-1.7588945979663852E-4</v>
      </c>
    </row>
    <row r="521" spans="1:15" x14ac:dyDescent="0.3">
      <c r="A521" s="2">
        <v>43803</v>
      </c>
      <c r="B521" s="73">
        <f>'Log returns'!G522</f>
        <v>2.8694404591105139E-3</v>
      </c>
      <c r="C521" s="73">
        <f>'Log returns'!E522</f>
        <v>1.6703296703296754E-2</v>
      </c>
      <c r="D521" s="73">
        <f>'Log returns'!C522</f>
        <v>7.497728152640621E-3</v>
      </c>
      <c r="E521" s="74">
        <f>'Log returns'!I522</f>
        <v>1.0216197668075855E-2</v>
      </c>
      <c r="H521" s="79">
        <v>0.13</v>
      </c>
      <c r="I521" s="81">
        <v>7.0000000000000001E-3</v>
      </c>
      <c r="K521" s="62">
        <f t="shared" si="8"/>
        <v>-4.1305595408894866E-3</v>
      </c>
      <c r="M521">
        <v>497</v>
      </c>
      <c r="N521">
        <v>5.7343304379932286E-3</v>
      </c>
      <c r="O521">
        <v>-1.5263478420056105E-2</v>
      </c>
    </row>
    <row r="522" spans="1:15" x14ac:dyDescent="0.3">
      <c r="A522" s="2">
        <v>43802</v>
      </c>
      <c r="B522" s="73">
        <f>'Log returns'!G523</f>
        <v>3.5765379113018594E-2</v>
      </c>
      <c r="C522" s="73">
        <f>'Log returns'!E523</f>
        <v>0</v>
      </c>
      <c r="D522" s="73">
        <f>'Log returns'!C523</f>
        <v>-1.8605491624716166E-3</v>
      </c>
      <c r="E522" s="74">
        <f>'Log returns'!I523</f>
        <v>-1.4441762088679028E-2</v>
      </c>
      <c r="H522" s="79">
        <v>0.6</v>
      </c>
      <c r="I522" s="81">
        <v>7.0000000000000001E-3</v>
      </c>
      <c r="K522" s="62">
        <f t="shared" si="8"/>
        <v>2.8765379113018595E-2</v>
      </c>
      <c r="M522">
        <v>498</v>
      </c>
      <c r="N522">
        <v>2.047147614040813E-3</v>
      </c>
      <c r="O522">
        <v>7.0077476887323775E-3</v>
      </c>
    </row>
    <row r="523" spans="1:15" x14ac:dyDescent="0.3">
      <c r="A523" s="2">
        <v>43801</v>
      </c>
      <c r="B523" s="73">
        <f>'Log returns'!G524</f>
        <v>3.107734806629834E-2</v>
      </c>
      <c r="C523" s="73">
        <f>'Log returns'!E524</f>
        <v>2.2913964548205719E-2</v>
      </c>
      <c r="D523" s="73">
        <f>'Log returns'!C524</f>
        <v>2.1435303570646533E-2</v>
      </c>
      <c r="E523" s="74">
        <f>'Log returns'!I524</f>
        <v>9.4201477346223944E-3</v>
      </c>
      <c r="H523" s="79">
        <v>-0.66</v>
      </c>
      <c r="I523" s="81">
        <v>7.0000000000000001E-3</v>
      </c>
      <c r="K523" s="62">
        <f t="shared" si="8"/>
        <v>2.407734806629834E-2</v>
      </c>
      <c r="M523">
        <v>499</v>
      </c>
      <c r="N523">
        <v>1.005771962962714E-2</v>
      </c>
      <c r="O523">
        <v>1.7424052664259441E-2</v>
      </c>
    </row>
    <row r="524" spans="1:15" x14ac:dyDescent="0.3">
      <c r="A524" s="2">
        <v>43798</v>
      </c>
      <c r="B524" s="73">
        <f>'Log returns'!G525</f>
        <v>-2.21031480241126E-2</v>
      </c>
      <c r="C524" s="73">
        <f>'Log returns'!E525</f>
        <v>1.6060862214708416E-2</v>
      </c>
      <c r="D524" s="73">
        <f>'Log returns'!C525</f>
        <v>5.4745321524492475E-3</v>
      </c>
      <c r="E524" s="74">
        <f>'Log returns'!I525</f>
        <v>5.1226040558226384E-3</v>
      </c>
      <c r="H524" s="79">
        <v>-0.87</v>
      </c>
      <c r="I524" s="81">
        <v>7.0000000000000001E-3</v>
      </c>
      <c r="K524" s="62">
        <f t="shared" si="8"/>
        <v>-2.91031480241126E-2</v>
      </c>
      <c r="M524">
        <v>500</v>
      </c>
      <c r="N524">
        <v>1.9411753846386962E-3</v>
      </c>
      <c r="O524">
        <v>2.8080658676496676E-2</v>
      </c>
    </row>
    <row r="525" spans="1:15" x14ac:dyDescent="0.3">
      <c r="A525" s="2">
        <v>43797</v>
      </c>
      <c r="B525" s="73">
        <f>'Log returns'!G526</f>
        <v>4.863013698630133E-2</v>
      </c>
      <c r="C525" s="73">
        <f>'Log returns'!E526</f>
        <v>7.4875207986688144E-3</v>
      </c>
      <c r="D525" s="73">
        <f>'Log returns'!C526</f>
        <v>4.5370389510517115E-3</v>
      </c>
      <c r="E525" s="74">
        <f>'Log returns'!I526</f>
        <v>-2.5686867404395026E-4</v>
      </c>
      <c r="H525" s="79">
        <v>-0.42</v>
      </c>
      <c r="I525" s="81">
        <v>6.0000000000000001E-3</v>
      </c>
      <c r="K525" s="62">
        <f t="shared" si="8"/>
        <v>4.2630136986301331E-2</v>
      </c>
      <c r="M525">
        <v>501</v>
      </c>
      <c r="N525">
        <v>1.9918948224549671E-3</v>
      </c>
      <c r="O525">
        <v>-2.1599737959709809E-2</v>
      </c>
    </row>
    <row r="526" spans="1:15" x14ac:dyDescent="0.3">
      <c r="A526" s="2">
        <v>43796</v>
      </c>
      <c r="B526" s="73">
        <f>'Log returns'!G527</f>
        <v>-1.9595035924231414E-3</v>
      </c>
      <c r="C526" s="73">
        <f>'Log returns'!E527</f>
        <v>2.1469859620148708E-2</v>
      </c>
      <c r="D526" s="73">
        <f>'Log returns'!C527</f>
        <v>1.5055784825398023E-2</v>
      </c>
      <c r="E526" s="74">
        <f>'Log returns'!I527</f>
        <v>1.2375142552371005E-2</v>
      </c>
      <c r="H526" s="79">
        <v>0.44</v>
      </c>
      <c r="I526" s="81">
        <v>6.0000000000000001E-3</v>
      </c>
      <c r="K526" s="62">
        <f t="shared" si="8"/>
        <v>-7.9595035924231415E-3</v>
      </c>
      <c r="M526">
        <v>502</v>
      </c>
      <c r="N526">
        <v>-7.1587882554647328E-3</v>
      </c>
      <c r="O526">
        <v>1.148311257978912E-2</v>
      </c>
    </row>
    <row r="527" spans="1:15" x14ac:dyDescent="0.3">
      <c r="A527" s="2">
        <v>43795</v>
      </c>
      <c r="B527" s="73">
        <f>'Log returns'!G528</f>
        <v>7.1989528795811143E-3</v>
      </c>
      <c r="C527" s="73">
        <f>'Log returns'!E528</f>
        <v>1.8593371059013718E-2</v>
      </c>
      <c r="D527" s="73">
        <f>'Log returns'!C528</f>
        <v>4.7463017824368172E-3</v>
      </c>
      <c r="E527" s="74">
        <f>'Log returns'!I528</f>
        <v>4.7403739847417846E-3</v>
      </c>
      <c r="H527" s="79">
        <v>0.19</v>
      </c>
      <c r="I527" s="81">
        <v>6.0000000000000001E-3</v>
      </c>
      <c r="K527" s="62">
        <f t="shared" si="8"/>
        <v>1.1989528795811142E-3</v>
      </c>
      <c r="M527">
        <v>503</v>
      </c>
      <c r="N527">
        <v>3.3767931304951285E-3</v>
      </c>
      <c r="O527">
        <v>-1.1449990116501586E-2</v>
      </c>
    </row>
    <row r="528" spans="1:15" x14ac:dyDescent="0.3">
      <c r="A528" s="2">
        <v>43794</v>
      </c>
      <c r="B528" s="73">
        <f>'Log returns'!G529</f>
        <v>0.15399610136452233</v>
      </c>
      <c r="C528" s="73">
        <f>'Log returns'!E529</f>
        <v>1.3492063492063515E-2</v>
      </c>
      <c r="D528" s="73">
        <f>'Log returns'!C529</f>
        <v>-3.5429739497641424E-3</v>
      </c>
      <c r="E528" s="74">
        <f>'Log returns'!I529</f>
        <v>3.7020701176503556E-3</v>
      </c>
      <c r="H528" s="79">
        <v>0.92</v>
      </c>
      <c r="I528" s="81">
        <v>6.0000000000000001E-3</v>
      </c>
      <c r="K528" s="62">
        <f t="shared" si="8"/>
        <v>0.14799610136452232</v>
      </c>
      <c r="M528">
        <v>504</v>
      </c>
      <c r="N528">
        <v>3.279495078295815E-3</v>
      </c>
      <c r="O528">
        <v>-1.4131367026206829E-2</v>
      </c>
    </row>
    <row r="529" spans="1:15" x14ac:dyDescent="0.3">
      <c r="A529" s="2">
        <v>43791</v>
      </c>
      <c r="B529" s="73">
        <f>'Log returns'!G530</f>
        <v>-2.5337837837837839E-2</v>
      </c>
      <c r="C529" s="73">
        <f>'Log returns'!E530</f>
        <v>5.0900548159748746E-3</v>
      </c>
      <c r="D529" s="73">
        <f>'Log returns'!C530</f>
        <v>-1.4814638054439931E-3</v>
      </c>
      <c r="E529" s="74">
        <f>'Log returns'!I530</f>
        <v>9.2093737105999225E-3</v>
      </c>
      <c r="H529" s="79">
        <v>0.24</v>
      </c>
      <c r="I529" s="81">
        <v>6.0000000000000001E-3</v>
      </c>
      <c r="K529" s="62">
        <f t="shared" si="8"/>
        <v>-3.1337837837837841E-2</v>
      </c>
      <c r="M529">
        <v>505</v>
      </c>
      <c r="N529">
        <v>-8.6036794085390059E-3</v>
      </c>
      <c r="O529">
        <v>-1.8823638199798896E-2</v>
      </c>
    </row>
    <row r="530" spans="1:15" x14ac:dyDescent="0.3">
      <c r="A530" s="2">
        <v>43790</v>
      </c>
      <c r="B530" s="73">
        <f>'Log returns'!G531</f>
        <v>2.7729636048526931E-2</v>
      </c>
      <c r="C530" s="73">
        <f>'Log returns'!E531</f>
        <v>1.3634592910011687E-2</v>
      </c>
      <c r="D530" s="73">
        <f>'Log returns'!C531</f>
        <v>2.1365024505963556E-2</v>
      </c>
      <c r="E530" s="74">
        <f>'Log returns'!I531</f>
        <v>9.5814656961206203E-3</v>
      </c>
      <c r="H530" s="79">
        <v>-0.14000000000000001</v>
      </c>
      <c r="I530" s="81">
        <v>6.0000000000000001E-3</v>
      </c>
      <c r="K530" s="62">
        <f t="shared" si="8"/>
        <v>2.1729636048526929E-2</v>
      </c>
      <c r="M530">
        <v>506</v>
      </c>
      <c r="N530">
        <v>-1.209320329849454E-2</v>
      </c>
      <c r="O530">
        <v>-3.2464044304438375E-2</v>
      </c>
    </row>
    <row r="531" spans="1:15" x14ac:dyDescent="0.3">
      <c r="A531" s="2">
        <v>43789</v>
      </c>
      <c r="B531" s="73">
        <f>'Log returns'!G532</f>
        <v>-5.9584035975266972E-2</v>
      </c>
      <c r="C531" s="73">
        <f>'Log returns'!E532</f>
        <v>-5.4189085318985378E-2</v>
      </c>
      <c r="D531" s="73">
        <f>'Log returns'!C532</f>
        <v>-8.0767021354642587E-2</v>
      </c>
      <c r="E531" s="74">
        <f>'Log returns'!I532</f>
        <v>-7.715541111565619E-3</v>
      </c>
      <c r="H531" s="79">
        <v>-0.33</v>
      </c>
      <c r="I531" s="81">
        <v>6.0000000000000001E-3</v>
      </c>
      <c r="K531" s="62">
        <f t="shared" si="8"/>
        <v>-6.5584035975266977E-2</v>
      </c>
      <c r="M531">
        <v>507</v>
      </c>
      <c r="N531">
        <v>2.2108043153501785E-3</v>
      </c>
      <c r="O531">
        <v>-1.6204855432132581E-3</v>
      </c>
    </row>
    <row r="532" spans="1:15" x14ac:dyDescent="0.3">
      <c r="A532" s="2">
        <v>43788</v>
      </c>
      <c r="B532" s="73">
        <f>'Log returns'!G533</f>
        <v>4.1841004184099738E-3</v>
      </c>
      <c r="C532" s="73">
        <f>'Log returns'!E533</f>
        <v>-2.072328321820396E-2</v>
      </c>
      <c r="D532" s="73">
        <f>'Log returns'!C533</f>
        <v>-2.2123861662529935E-2</v>
      </c>
      <c r="E532" s="74">
        <f>'Log returns'!I533</f>
        <v>-1.1493288311716995E-2</v>
      </c>
      <c r="H532" s="79">
        <v>0.02</v>
      </c>
      <c r="I532" s="81">
        <v>6.0000000000000001E-3</v>
      </c>
      <c r="K532" s="62">
        <f t="shared" si="8"/>
        <v>-1.8158995815900263E-3</v>
      </c>
      <c r="M532">
        <v>508</v>
      </c>
      <c r="N532">
        <v>-1.0201449664795307E-3</v>
      </c>
      <c r="O532">
        <v>-9.5993240600692094E-3</v>
      </c>
    </row>
    <row r="533" spans="1:15" x14ac:dyDescent="0.3">
      <c r="A533" s="2">
        <v>43787</v>
      </c>
      <c r="B533" s="73">
        <f>'Log returns'!G534</f>
        <v>-1.2499999999999966E-2</v>
      </c>
      <c r="C533" s="73">
        <f>'Log returns'!E534</f>
        <v>-2.44813278008299E-2</v>
      </c>
      <c r="D533" s="73">
        <f>'Log returns'!C534</f>
        <v>-9.6962481695636663E-3</v>
      </c>
      <c r="E533" s="74">
        <f>'Log returns'!I534</f>
        <v>1.0571955677126781E-2</v>
      </c>
      <c r="H533" s="79">
        <v>0.02</v>
      </c>
      <c r="I533" s="81">
        <v>6.0000000000000001E-3</v>
      </c>
      <c r="K533" s="62">
        <f t="shared" si="8"/>
        <v>-1.8499999999999968E-2</v>
      </c>
      <c r="M533">
        <v>509</v>
      </c>
      <c r="N533">
        <v>-1.5967035062347128E-2</v>
      </c>
      <c r="O533">
        <v>-2.3985260703902059E-2</v>
      </c>
    </row>
    <row r="534" spans="1:15" x14ac:dyDescent="0.3">
      <c r="A534" s="2">
        <v>43784</v>
      </c>
      <c r="B534" s="73">
        <f>'Log returns'!G535</f>
        <v>1.6274864376130131E-2</v>
      </c>
      <c r="C534" s="73">
        <f>'Log returns'!E535</f>
        <v>-1.9991492981709862E-2</v>
      </c>
      <c r="D534" s="73">
        <f>'Log returns'!C535</f>
        <v>-7.5064738676267695E-3</v>
      </c>
      <c r="E534" s="74">
        <f>'Log returns'!I535</f>
        <v>4.461946971319913E-3</v>
      </c>
      <c r="H534" s="79">
        <v>0.74</v>
      </c>
      <c r="I534" s="81">
        <v>6.0000000000000001E-3</v>
      </c>
      <c r="K534" s="62">
        <f t="shared" si="8"/>
        <v>1.027486437613013E-2</v>
      </c>
      <c r="M534">
        <v>510</v>
      </c>
      <c r="N534">
        <v>-1.231422719441955E-3</v>
      </c>
      <c r="O534">
        <v>-2.9824477901676055E-2</v>
      </c>
    </row>
    <row r="535" spans="1:15" x14ac:dyDescent="0.3">
      <c r="A535" s="2">
        <v>43783</v>
      </c>
      <c r="B535" s="73">
        <f>'Log returns'!G536</f>
        <v>1.7793594306049824E-2</v>
      </c>
      <c r="C535" s="73">
        <f>'Log returns'!E536</f>
        <v>-1.5190972222222222E-2</v>
      </c>
      <c r="D535" s="73">
        <f>'Log returns'!C536</f>
        <v>2.7293584296237045E-2</v>
      </c>
      <c r="E535" s="74">
        <f>'Log returns'!I536</f>
        <v>-6.3708808171234416E-3</v>
      </c>
      <c r="H535" s="79">
        <v>7.0000000000000007E-2</v>
      </c>
      <c r="I535" s="81">
        <v>6.0000000000000001E-3</v>
      </c>
      <c r="K535" s="62">
        <f t="shared" si="8"/>
        <v>1.1793594306049824E-2</v>
      </c>
      <c r="M535">
        <v>511</v>
      </c>
      <c r="N535">
        <v>-7.9846024767282926E-3</v>
      </c>
      <c r="O535">
        <v>-1.9579500087374344E-2</v>
      </c>
    </row>
    <row r="536" spans="1:15" x14ac:dyDescent="0.3">
      <c r="A536" s="2">
        <v>43782</v>
      </c>
      <c r="B536" s="73">
        <f>'Log returns'!G537</f>
        <v>-5.5944055944055909E-2</v>
      </c>
      <c r="C536" s="73">
        <f>'Log returns'!E537</f>
        <v>4.8479506390480135E-3</v>
      </c>
      <c r="D536" s="73">
        <f>'Log returns'!C537</f>
        <v>2.2407923481609642E-3</v>
      </c>
      <c r="E536" s="74">
        <f>'Log returns'!I537</f>
        <v>1.2899177692214528E-2</v>
      </c>
      <c r="H536" s="79">
        <v>0.01</v>
      </c>
      <c r="I536" s="81">
        <v>6.0000000000000001E-3</v>
      </c>
      <c r="K536" s="62">
        <f t="shared" si="8"/>
        <v>-6.1944055944055908E-2</v>
      </c>
      <c r="M536">
        <v>512</v>
      </c>
      <c r="N536">
        <v>6.6736871099839831E-3</v>
      </c>
      <c r="O536">
        <v>-1.4584036483747917E-2</v>
      </c>
    </row>
    <row r="537" spans="1:15" x14ac:dyDescent="0.3">
      <c r="A537" s="2">
        <v>43781</v>
      </c>
      <c r="B537" s="73">
        <f>'Log returns'!G538</f>
        <v>3.1481481481481444E-2</v>
      </c>
      <c r="C537" s="73">
        <f>'Log returns'!E538</f>
        <v>-7.4561403508771433E-3</v>
      </c>
      <c r="D537" s="73">
        <f>'Log returns'!C538</f>
        <v>-6.0683034045994951E-3</v>
      </c>
      <c r="E537" s="74">
        <f>'Log returns'!I538</f>
        <v>-1.5089931367665853E-2</v>
      </c>
      <c r="H537" s="79">
        <v>0.16</v>
      </c>
      <c r="I537" s="81">
        <v>6.0000000000000001E-3</v>
      </c>
      <c r="K537" s="62">
        <f t="shared" si="8"/>
        <v>2.5481481481481445E-2</v>
      </c>
      <c r="M537">
        <v>513</v>
      </c>
      <c r="N537">
        <v>1.0332153587910252E-3</v>
      </c>
      <c r="O537">
        <v>-2.1631222003309261E-2</v>
      </c>
    </row>
    <row r="538" spans="1:15" x14ac:dyDescent="0.3">
      <c r="A538" s="2">
        <v>43780</v>
      </c>
      <c r="B538" s="73">
        <f>'Log returns'!G539</f>
        <v>-1.8551765409934137E-2</v>
      </c>
      <c r="C538" s="73">
        <f>'Log returns'!E539</f>
        <v>9.7216084843128082E-3</v>
      </c>
      <c r="D538" s="73">
        <f>'Log returns'!C539</f>
        <v>-1.1568212603361598E-2</v>
      </c>
      <c r="E538" s="74">
        <f>'Log returns'!I539</f>
        <v>6.459202036435633E-3</v>
      </c>
      <c r="H538" s="79">
        <v>-0.19</v>
      </c>
      <c r="I538" s="81">
        <v>6.0000000000000001E-3</v>
      </c>
      <c r="K538" s="62">
        <f t="shared" si="8"/>
        <v>-2.4551765409934138E-2</v>
      </c>
      <c r="M538">
        <v>514</v>
      </c>
      <c r="N538">
        <v>1.130876458705669E-2</v>
      </c>
      <c r="O538">
        <v>-4.6586919268196567E-2</v>
      </c>
    </row>
    <row r="539" spans="1:15" x14ac:dyDescent="0.3">
      <c r="A539" s="2">
        <v>43777</v>
      </c>
      <c r="B539" s="73">
        <f>'Log returns'!G540</f>
        <v>-6.7073170731706969E-3</v>
      </c>
      <c r="C539" s="73">
        <f>'Log returns'!E540</f>
        <v>1.0065645514223244E-2</v>
      </c>
      <c r="D539" s="73">
        <f>'Log returns'!C540</f>
        <v>9.753566527592397E-4</v>
      </c>
      <c r="E539" s="74">
        <f>'Log returns'!I540</f>
        <v>1.321786887538033E-2</v>
      </c>
      <c r="H539" s="79">
        <v>0.31</v>
      </c>
      <c r="I539" s="81">
        <v>6.0000000000000001E-3</v>
      </c>
      <c r="K539" s="62">
        <f t="shared" si="8"/>
        <v>-1.2707317073170698E-2</v>
      </c>
      <c r="M539">
        <v>515</v>
      </c>
      <c r="N539">
        <v>-1.2626172683978483E-2</v>
      </c>
      <c r="O539">
        <v>7.7035285208280702E-3</v>
      </c>
    </row>
    <row r="540" spans="1:15" x14ac:dyDescent="0.3">
      <c r="A540" s="2">
        <v>43776</v>
      </c>
      <c r="B540" s="73">
        <f>'Log returns'!G541</f>
        <v>1.9030079803560432E-2</v>
      </c>
      <c r="C540" s="73">
        <f>'Log returns'!E541</f>
        <v>1.3864818024263382E-2</v>
      </c>
      <c r="D540" s="73">
        <f>'Log returns'!C541</f>
        <v>1.0068234316139908E-2</v>
      </c>
      <c r="E540" s="74">
        <f>'Log returns'!I541</f>
        <v>6.8883414663169044E-3</v>
      </c>
      <c r="H540" s="79">
        <v>0.38</v>
      </c>
      <c r="I540" s="81">
        <v>6.0000000000000001E-3</v>
      </c>
      <c r="K540" s="62">
        <f t="shared" si="8"/>
        <v>1.3030079803560432E-2</v>
      </c>
      <c r="M540">
        <v>516</v>
      </c>
      <c r="N540">
        <v>-6.8226371376051854E-3</v>
      </c>
      <c r="O540">
        <v>1.8756406711741705E-3</v>
      </c>
    </row>
    <row r="541" spans="1:15" x14ac:dyDescent="0.3">
      <c r="A541" s="2">
        <v>43775</v>
      </c>
      <c r="B541" s="73">
        <f>'Log returns'!G542</f>
        <v>-8.4337349397590709E-3</v>
      </c>
      <c r="C541" s="73">
        <f>'Log returns'!E542</f>
        <v>6.41025641025641E-3</v>
      </c>
      <c r="D541" s="73">
        <f>'Log returns'!C542</f>
        <v>-7.3955236447952677E-3</v>
      </c>
      <c r="E541" s="74">
        <f>'Log returns'!I542</f>
        <v>4.8884725379465975E-3</v>
      </c>
      <c r="H541" s="79">
        <v>-0.05</v>
      </c>
      <c r="I541" s="81">
        <v>6.0000000000000001E-3</v>
      </c>
      <c r="K541" s="62">
        <f t="shared" si="8"/>
        <v>-1.4433734939759071E-2</v>
      </c>
      <c r="M541">
        <v>517</v>
      </c>
      <c r="N541">
        <v>1.6026675935787649E-2</v>
      </c>
      <c r="O541">
        <v>1.3092642246030489E-2</v>
      </c>
    </row>
    <row r="542" spans="1:15" x14ac:dyDescent="0.3">
      <c r="A542" s="2">
        <v>43774</v>
      </c>
      <c r="B542" s="73">
        <f>'Log returns'!G543</f>
        <v>1.3973268529769206E-2</v>
      </c>
      <c r="C542" s="73">
        <f>'Log returns'!E543</f>
        <v>-1.7409766454352417E-2</v>
      </c>
      <c r="D542" s="73">
        <f>'Log returns'!C543</f>
        <v>4.5350809852908085E-3</v>
      </c>
      <c r="E542" s="74">
        <f>'Log returns'!I543</f>
        <v>-8.3803311776040629E-3</v>
      </c>
      <c r="H542" s="79">
        <v>-0.03</v>
      </c>
      <c r="I542" s="81">
        <v>6.0000000000000001E-3</v>
      </c>
      <c r="K542" s="62">
        <f t="shared" si="8"/>
        <v>7.9732685297692063E-3</v>
      </c>
      <c r="M542">
        <v>518</v>
      </c>
      <c r="N542">
        <v>-7.5533664458812535E-3</v>
      </c>
      <c r="O542">
        <v>8.9336286957086425E-3</v>
      </c>
    </row>
    <row r="543" spans="1:15" x14ac:dyDescent="0.3">
      <c r="A543" s="2">
        <v>43773</v>
      </c>
      <c r="B543" s="73">
        <f>'Log returns'!G544</f>
        <v>1.8573996405032919E-2</v>
      </c>
      <c r="C543" s="73">
        <f>'Log returns'!E544</f>
        <v>2.5929127052722559E-2</v>
      </c>
      <c r="D543" s="73">
        <f>'Log returns'!C544</f>
        <v>1.0964200569783438E-2</v>
      </c>
      <c r="E543" s="74">
        <f>'Log returns'!I544</f>
        <v>-2.9164427173141343E-3</v>
      </c>
      <c r="H543" s="79">
        <v>0.4</v>
      </c>
      <c r="I543" s="81">
        <v>6.0000000000000001E-3</v>
      </c>
      <c r="K543" s="62">
        <f t="shared" si="8"/>
        <v>1.2573996405032919E-2</v>
      </c>
      <c r="M543">
        <v>519</v>
      </c>
      <c r="N543">
        <v>2.5419199381623785E-5</v>
      </c>
      <c r="O543">
        <v>-3.9308672128396019E-2</v>
      </c>
    </row>
    <row r="544" spans="1:15" x14ac:dyDescent="0.3">
      <c r="A544" s="2">
        <v>43770</v>
      </c>
      <c r="B544" s="73">
        <f>'Log returns'!G545</f>
        <v>-8.2352941176470924E-3</v>
      </c>
      <c r="C544" s="73">
        <f>'Log returns'!E545</f>
        <v>-3.3698399326032493E-3</v>
      </c>
      <c r="D544" s="73">
        <f>'Log returns'!C545</f>
        <v>-1.3716038451289395E-2</v>
      </c>
      <c r="E544" s="74">
        <f>'Log returns'!I545</f>
        <v>5.0933549630423156E-3</v>
      </c>
      <c r="H544" s="79">
        <v>1.08</v>
      </c>
      <c r="I544" s="81">
        <v>6.0000000000000001E-3</v>
      </c>
      <c r="K544" s="62">
        <f t="shared" si="8"/>
        <v>-1.4235294117647092E-2</v>
      </c>
      <c r="M544">
        <v>520</v>
      </c>
      <c r="N544">
        <v>7.5416077033987781E-3</v>
      </c>
      <c r="O544">
        <v>-4.6721672442882646E-3</v>
      </c>
    </row>
    <row r="545" spans="1:15" x14ac:dyDescent="0.3">
      <c r="A545" s="2">
        <v>43769</v>
      </c>
      <c r="B545" s="73">
        <f>'Log returns'!G546</f>
        <v>1.1862396204033215E-2</v>
      </c>
      <c r="C545" s="73">
        <f>'Log returns'!E546</f>
        <v>-1.0566356720202874E-2</v>
      </c>
      <c r="D545" s="73">
        <f>'Log returns'!C546</f>
        <v>1.2935543323644029E-3</v>
      </c>
      <c r="E545" s="74">
        <f>'Log returns'!I546</f>
        <v>-2.767629889057756E-3</v>
      </c>
      <c r="H545" s="79">
        <v>-0.38</v>
      </c>
      <c r="I545" s="81">
        <v>7.0000000000000001E-3</v>
      </c>
      <c r="K545" s="62">
        <f t="shared" si="8"/>
        <v>4.8623962040332145E-3</v>
      </c>
      <c r="M545">
        <v>521</v>
      </c>
      <c r="N545">
        <v>-1.0534900377755859E-2</v>
      </c>
      <c r="O545">
        <v>4.6300279490774456E-2</v>
      </c>
    </row>
    <row r="546" spans="1:15" x14ac:dyDescent="0.3">
      <c r="A546" s="2">
        <v>43768</v>
      </c>
      <c r="B546" s="73">
        <f>'Log returns'!G547</f>
        <v>-4.6307151230949625E-2</v>
      </c>
      <c r="C546" s="73">
        <f>'Log returns'!E547</f>
        <v>-1.5378043571123427E-2</v>
      </c>
      <c r="D546" s="73">
        <f>'Log returns'!C547</f>
        <v>-1.6148886585414864E-3</v>
      </c>
      <c r="E546" s="74">
        <f>'Log returns'!I547</f>
        <v>1.0410920442086307E-2</v>
      </c>
      <c r="H546" s="79">
        <v>0.27</v>
      </c>
      <c r="I546" s="81">
        <v>7.0000000000000001E-3</v>
      </c>
      <c r="K546" s="62">
        <f t="shared" si="8"/>
        <v>-5.3307151230949625E-2</v>
      </c>
      <c r="M546">
        <v>522</v>
      </c>
      <c r="N546">
        <v>6.9580313168272128E-3</v>
      </c>
      <c r="O546">
        <v>2.4119316749471126E-2</v>
      </c>
    </row>
    <row r="547" spans="1:15" x14ac:dyDescent="0.3">
      <c r="A547" s="2">
        <v>43767</v>
      </c>
      <c r="B547" s="73">
        <f>'Log returns'!G548</f>
        <v>4.9170251997542186E-3</v>
      </c>
      <c r="C547" s="73">
        <f>'Log returns'!E548</f>
        <v>1.3015184381778741E-2</v>
      </c>
      <c r="D547" s="73">
        <f>'Log returns'!C548</f>
        <v>7.1173760482707155E-3</v>
      </c>
      <c r="E547" s="74">
        <f>'Log returns'!I548</f>
        <v>1.643543400279271E-3</v>
      </c>
      <c r="H547" s="79">
        <v>-0.13</v>
      </c>
      <c r="I547" s="81">
        <v>7.0000000000000001E-3</v>
      </c>
      <c r="K547" s="62">
        <f t="shared" si="8"/>
        <v>-2.0829748002457816E-3</v>
      </c>
      <c r="M547">
        <v>523</v>
      </c>
      <c r="N547">
        <v>3.8075442609118242E-3</v>
      </c>
      <c r="O547">
        <v>-2.5910692285024423E-2</v>
      </c>
    </row>
    <row r="548" spans="1:15" x14ac:dyDescent="0.3">
      <c r="A548" s="2">
        <v>43766</v>
      </c>
      <c r="B548" s="73">
        <f>'Log returns'!G549</f>
        <v>6.1162079510699891E-4</v>
      </c>
      <c r="C548" s="73">
        <f>'Log returns'!E549</f>
        <v>1.7130620985010708E-2</v>
      </c>
      <c r="D548" s="73">
        <f>'Log returns'!C549</f>
        <v>8.6733436309390788E-3</v>
      </c>
      <c r="E548" s="74">
        <f>'Log returns'!I549</f>
        <v>2.8613963337441681E-3</v>
      </c>
      <c r="H548" s="79">
        <v>0.62</v>
      </c>
      <c r="I548" s="81">
        <v>7.0000000000000001E-3</v>
      </c>
      <c r="K548" s="62">
        <f t="shared" si="8"/>
        <v>-6.3883792048930015E-3</v>
      </c>
      <c r="M548">
        <v>524</v>
      </c>
      <c r="N548">
        <v>-1.3609435449087834E-4</v>
      </c>
      <c r="O548">
        <v>4.8766231340792207E-2</v>
      </c>
    </row>
    <row r="549" spans="1:15" x14ac:dyDescent="0.3">
      <c r="A549" s="2">
        <v>43763</v>
      </c>
      <c r="B549" s="73">
        <f>'Log returns'!G550</f>
        <v>-2.0782396088019597E-2</v>
      </c>
      <c r="C549" s="73">
        <f>'Log returns'!E550</f>
        <v>-1.2210526315789498E-2</v>
      </c>
      <c r="D549" s="73">
        <f>'Log returns'!C550</f>
        <v>1.8345543720917311E-2</v>
      </c>
      <c r="E549" s="74">
        <f>'Log returns'!I550</f>
        <v>-1.1147594998332168E-3</v>
      </c>
      <c r="H549" s="79">
        <v>0.5</v>
      </c>
      <c r="I549" s="81">
        <v>7.0000000000000001E-3</v>
      </c>
      <c r="K549" s="62">
        <f t="shared" si="8"/>
        <v>-2.7782396088019596E-2</v>
      </c>
      <c r="M549">
        <v>525</v>
      </c>
      <c r="N549">
        <v>9.1243089906388065E-3</v>
      </c>
      <c r="O549">
        <v>-1.1083812583061948E-2</v>
      </c>
    </row>
    <row r="550" spans="1:15" x14ac:dyDescent="0.3">
      <c r="A550" s="2">
        <v>43762</v>
      </c>
      <c r="B550" s="73">
        <f>'Log returns'!G551</f>
        <v>4.3695380774033529E-3</v>
      </c>
      <c r="C550" s="73">
        <f>'Log returns'!E551</f>
        <v>-1.7902813299232687E-2</v>
      </c>
      <c r="D550" s="73">
        <f>'Log returns'!C551</f>
        <v>-8.3524260587766255E-3</v>
      </c>
      <c r="E550" s="74">
        <f>'Log returns'!I551</f>
        <v>-1.3754152628710211E-2</v>
      </c>
      <c r="H550" s="79">
        <v>0.26</v>
      </c>
      <c r="I550" s="81">
        <v>7.0000000000000001E-3</v>
      </c>
      <c r="K550" s="62">
        <f t="shared" si="8"/>
        <v>-2.6304619225966473E-3</v>
      </c>
      <c r="M550">
        <v>526</v>
      </c>
      <c r="N550">
        <v>3.5273351504698874E-3</v>
      </c>
      <c r="O550">
        <v>3.671617729111227E-3</v>
      </c>
    </row>
    <row r="551" spans="1:15" x14ac:dyDescent="0.3">
      <c r="A551" s="2">
        <v>43761</v>
      </c>
      <c r="B551" s="73">
        <f>'Log returns'!G552</f>
        <v>7.4580484773150314E-3</v>
      </c>
      <c r="C551" s="73">
        <f>'Log returns'!E552</f>
        <v>-9.1145833333333079E-3</v>
      </c>
      <c r="D551" s="73">
        <f>'Log returns'!C552</f>
        <v>-1.6515293869185381E-3</v>
      </c>
      <c r="E551" s="74">
        <f>'Log returns'!I552</f>
        <v>-5.3222343873784005E-3</v>
      </c>
      <c r="H551" s="79">
        <v>0.25</v>
      </c>
      <c r="I551" s="81">
        <v>7.0000000000000001E-3</v>
      </c>
      <c r="K551" s="62">
        <f t="shared" si="8"/>
        <v>4.5804847731503121E-4</v>
      </c>
      <c r="M551">
        <v>527</v>
      </c>
      <c r="N551">
        <v>2.7661647848223115E-3</v>
      </c>
      <c r="O551">
        <v>0.15122993657970002</v>
      </c>
    </row>
    <row r="552" spans="1:15" x14ac:dyDescent="0.3">
      <c r="A552" s="2">
        <v>43760</v>
      </c>
      <c r="B552" s="73">
        <f>'Log returns'!G553</f>
        <v>-2.5293028994447839E-2</v>
      </c>
      <c r="C552" s="73">
        <f>'Log returns'!E553</f>
        <v>7.4463425317564105E-3</v>
      </c>
      <c r="D552" s="73">
        <f>'Log returns'!C553</f>
        <v>8.4367488753791433E-3</v>
      </c>
      <c r="E552" s="74">
        <f>'Log returns'!I553</f>
        <v>-4.1335837840883174E-3</v>
      </c>
      <c r="H552" s="79">
        <v>-0.34</v>
      </c>
      <c r="I552" s="81">
        <v>7.0000000000000001E-3</v>
      </c>
      <c r="K552" s="62">
        <f t="shared" si="8"/>
        <v>-3.2293028994447838E-2</v>
      </c>
      <c r="M552">
        <v>528</v>
      </c>
      <c r="N552">
        <v>6.8035149502614044E-3</v>
      </c>
      <c r="O552">
        <v>-3.2141352788099244E-2</v>
      </c>
    </row>
    <row r="553" spans="1:15" x14ac:dyDescent="0.3">
      <c r="A553" s="2">
        <v>43759</v>
      </c>
      <c r="B553" s="73">
        <f>'Log returns'!G554</f>
        <v>1.8987341772152618E-3</v>
      </c>
      <c r="C553" s="73">
        <f>'Log returns'!E554</f>
        <v>-1.3478260869565193E-2</v>
      </c>
      <c r="D553" s="73">
        <f>'Log returns'!C554</f>
        <v>-2.0013097722797076E-2</v>
      </c>
      <c r="E553" s="74">
        <f>'Log returns'!I554</f>
        <v>-3.4411627035616076E-3</v>
      </c>
      <c r="H553" s="79">
        <v>0.71</v>
      </c>
      <c r="I553" s="81">
        <v>7.0000000000000001E-3</v>
      </c>
      <c r="K553" s="62">
        <f t="shared" si="8"/>
        <v>-5.1012658227847386E-3</v>
      </c>
      <c r="M553">
        <v>529</v>
      </c>
      <c r="N553">
        <v>7.076291929766174E-3</v>
      </c>
      <c r="O553">
        <v>2.0653344118760755E-2</v>
      </c>
    </row>
    <row r="554" spans="1:15" x14ac:dyDescent="0.3">
      <c r="A554" s="2">
        <v>43756</v>
      </c>
      <c r="B554" s="73">
        <f>'Log returns'!G555</f>
        <v>-3.095388502842707E-2</v>
      </c>
      <c r="C554" s="73">
        <f>'Log returns'!E555</f>
        <v>-2.2476862053768153E-2</v>
      </c>
      <c r="D554" s="73">
        <f>'Log returns'!C555</f>
        <v>-3.7328526928276193E-2</v>
      </c>
      <c r="E554" s="74">
        <f>'Log returns'!I555</f>
        <v>-5.829360918989431E-3</v>
      </c>
      <c r="H554" s="79">
        <v>-0.49</v>
      </c>
      <c r="I554" s="81">
        <v>7.0000000000000001E-3</v>
      </c>
      <c r="K554" s="62">
        <f t="shared" si="8"/>
        <v>-3.7953885028427073E-2</v>
      </c>
      <c r="M554">
        <v>530</v>
      </c>
      <c r="N554">
        <v>-5.6039738514801181E-3</v>
      </c>
      <c r="O554">
        <v>-5.3980062123786851E-2</v>
      </c>
    </row>
    <row r="555" spans="1:15" x14ac:dyDescent="0.3">
      <c r="A555" s="2">
        <v>43755</v>
      </c>
      <c r="B555" s="73">
        <f>'Log returns'!G556</f>
        <v>-5.8670143415906493E-3</v>
      </c>
      <c r="C555" s="73">
        <f>'Log returns'!E556</f>
        <v>9.9188458070333125E-3</v>
      </c>
      <c r="D555" s="73">
        <f>'Log returns'!C556</f>
        <v>1.2345729261722905E-2</v>
      </c>
      <c r="E555" s="74">
        <f>'Log returns'!I556</f>
        <v>-6.2118618695679636E-3</v>
      </c>
      <c r="H555" s="79">
        <v>0.37</v>
      </c>
      <c r="I555" s="81">
        <v>7.0000000000000001E-3</v>
      </c>
      <c r="K555" s="62">
        <f t="shared" si="8"/>
        <v>-1.2867014341590649E-2</v>
      </c>
      <c r="M555">
        <v>531</v>
      </c>
      <c r="N555">
        <v>-8.3734032148883569E-3</v>
      </c>
      <c r="O555">
        <v>1.2557503633298332E-2</v>
      </c>
    </row>
    <row r="556" spans="1:15" x14ac:dyDescent="0.3">
      <c r="A556" s="2">
        <v>43754</v>
      </c>
      <c r="B556" s="73">
        <f>'Log returns'!G557</f>
        <v>-1.6393442622950821E-2</v>
      </c>
      <c r="C556" s="73">
        <f>'Log returns'!E557</f>
        <v>-1.785714285714311E-3</v>
      </c>
      <c r="D556" s="73">
        <f>'Log returns'!C557</f>
        <v>3.6071282969618499E-3</v>
      </c>
      <c r="E556" s="74">
        <f>'Log returns'!I557</f>
        <v>-8.0599389565017034E-3</v>
      </c>
      <c r="H556" s="79">
        <v>-0.24</v>
      </c>
      <c r="I556" s="81">
        <v>7.0000000000000001E-3</v>
      </c>
      <c r="K556" s="62">
        <f t="shared" si="8"/>
        <v>-2.339344262295082E-2</v>
      </c>
      <c r="M556">
        <v>532</v>
      </c>
      <c r="N556">
        <v>7.8024104052031263E-3</v>
      </c>
      <c r="O556">
        <v>-2.0302410405203093E-2</v>
      </c>
    </row>
    <row r="557" spans="1:15" x14ac:dyDescent="0.3">
      <c r="A557" s="2">
        <v>43753</v>
      </c>
      <c r="B557" s="73">
        <f>'Log returns'!G558</f>
        <v>0.05</v>
      </c>
      <c r="C557" s="73">
        <f>'Log returns'!E558</f>
        <v>1.7889087656529516E-2</v>
      </c>
      <c r="D557" s="73">
        <f>'Log returns'!C558</f>
        <v>-1.1981079773030472E-3</v>
      </c>
      <c r="E557" s="74">
        <f>'Log returns'!I558</f>
        <v>1.2626340706536669E-2</v>
      </c>
      <c r="H557" s="79">
        <v>1.03</v>
      </c>
      <c r="I557" s="81">
        <v>7.0000000000000001E-3</v>
      </c>
      <c r="K557" s="62">
        <f t="shared" si="8"/>
        <v>4.3000000000000003E-2</v>
      </c>
      <c r="M557">
        <v>533</v>
      </c>
      <c r="N557">
        <v>3.3232230419344899E-3</v>
      </c>
      <c r="O557">
        <v>1.295164133419564E-2</v>
      </c>
    </row>
    <row r="558" spans="1:15" x14ac:dyDescent="0.3">
      <c r="A558" s="2">
        <v>43752</v>
      </c>
      <c r="B558" s="73">
        <f>'Log returns'!G559</f>
        <v>-1.841269841269845E-2</v>
      </c>
      <c r="C558" s="73">
        <f>'Log returns'!E559</f>
        <v>5.272407732864675E-2</v>
      </c>
      <c r="D558" s="73">
        <f>'Log returns'!C559</f>
        <v>1.5421517370281898E-2</v>
      </c>
      <c r="E558" s="74">
        <f>'Log returns'!I559</f>
        <v>-3.0461189300992337E-3</v>
      </c>
      <c r="H558" s="79">
        <v>-0.18</v>
      </c>
      <c r="I558" s="81">
        <v>7.0000000000000001E-3</v>
      </c>
      <c r="K558" s="62">
        <f t="shared" si="8"/>
        <v>-2.5412698412698449E-2</v>
      </c>
      <c r="M558">
        <v>534</v>
      </c>
      <c r="N558">
        <v>-4.6182165982980861E-3</v>
      </c>
      <c r="O558">
        <v>2.241181090434791E-2</v>
      </c>
    </row>
    <row r="559" spans="1:15" x14ac:dyDescent="0.3">
      <c r="A559" s="2">
        <v>43749</v>
      </c>
      <c r="B559" s="73">
        <f>'Log returns'!G560</f>
        <v>-2.7813712807244394E-2</v>
      </c>
      <c r="C559" s="73">
        <f>'Log returns'!E560</f>
        <v>9.5993322203673272E-3</v>
      </c>
      <c r="D559" s="73">
        <f>'Log returns'!C560</f>
        <v>-1.7212274941437778E-2</v>
      </c>
      <c r="E559" s="74">
        <f>'Log returns'!I560</f>
        <v>-3.6282489439109023E-3</v>
      </c>
      <c r="H559" s="79">
        <v>1.23</v>
      </c>
      <c r="I559" s="81">
        <v>7.0000000000000001E-3</v>
      </c>
      <c r="K559" s="62">
        <f t="shared" si="8"/>
        <v>-3.4813712807244393E-2</v>
      </c>
      <c r="M559">
        <v>535</v>
      </c>
      <c r="N559">
        <v>9.5084740040315089E-3</v>
      </c>
      <c r="O559">
        <v>-6.5452529948087423E-2</v>
      </c>
    </row>
    <row r="560" spans="1:15" x14ac:dyDescent="0.3">
      <c r="A560" s="2">
        <v>43748</v>
      </c>
      <c r="B560" s="73">
        <f>'Log returns'!G561</f>
        <v>5.3226879574183828E-3</v>
      </c>
      <c r="C560" s="73">
        <f>'Log returns'!E561</f>
        <v>-1.9016122364613454E-2</v>
      </c>
      <c r="D560" s="73">
        <f>'Log returns'!C561</f>
        <v>-1.9574139538360742E-2</v>
      </c>
      <c r="E560" s="74">
        <f>'Log returns'!I561</f>
        <v>-2.1855529433271385E-3</v>
      </c>
      <c r="H560" s="79">
        <v>0.59</v>
      </c>
      <c r="I560" s="81">
        <v>7.0000000000000001E-3</v>
      </c>
      <c r="K560" s="62">
        <f t="shared" si="8"/>
        <v>-1.6773120425816173E-3</v>
      </c>
      <c r="M560">
        <v>536</v>
      </c>
      <c r="N560">
        <v>-1.1010066909177902E-2</v>
      </c>
      <c r="O560">
        <v>4.2491548390659342E-2</v>
      </c>
    </row>
    <row r="561" spans="1:15" x14ac:dyDescent="0.3">
      <c r="A561" s="2">
        <v>43747</v>
      </c>
      <c r="B561" s="73">
        <f>'Log returns'!G562</f>
        <v>-1.8530774321641186E-2</v>
      </c>
      <c r="C561" s="73">
        <f>'Log returns'!E562</f>
        <v>-5.4782975136957917E-3</v>
      </c>
      <c r="D561" s="73">
        <f>'Log returns'!C562</f>
        <v>-1.6812642396077687E-2</v>
      </c>
      <c r="E561" s="74">
        <f>'Log returns'!I562</f>
        <v>1.4569741567583818E-4</v>
      </c>
      <c r="H561" s="79">
        <v>0.92</v>
      </c>
      <c r="I561" s="81">
        <v>7.0000000000000001E-3</v>
      </c>
      <c r="K561" s="62">
        <f t="shared" si="8"/>
        <v>-2.5530774321641185E-2</v>
      </c>
      <c r="M561">
        <v>537</v>
      </c>
      <c r="N561">
        <v>4.7873911110222446E-3</v>
      </c>
      <c r="O561">
        <v>-2.3339156520956382E-2</v>
      </c>
    </row>
    <row r="562" spans="1:15" x14ac:dyDescent="0.3">
      <c r="A562" s="2">
        <v>43746</v>
      </c>
      <c r="B562" s="73">
        <f>'Log returns'!G563</f>
        <v>-2.6972353337829107E-3</v>
      </c>
      <c r="C562" s="73">
        <f>'Log returns'!E563</f>
        <v>-5.0847457627118163E-3</v>
      </c>
      <c r="D562" s="73">
        <f>'Log returns'!C563</f>
        <v>-2.5650086340447117E-2</v>
      </c>
      <c r="E562" s="74">
        <f>'Log returns'!I563</f>
        <v>9.8381918508277742E-3</v>
      </c>
      <c r="H562" s="79">
        <v>-1.61</v>
      </c>
      <c r="I562" s="81">
        <v>7.0000000000000001E-3</v>
      </c>
      <c r="K562" s="62">
        <f t="shared" si="8"/>
        <v>-9.6972353337829113E-3</v>
      </c>
      <c r="M562">
        <v>538</v>
      </c>
      <c r="N562">
        <v>9.7421033798889816E-3</v>
      </c>
      <c r="O562">
        <v>-1.6449420453059679E-2</v>
      </c>
    </row>
    <row r="563" spans="1:15" x14ac:dyDescent="0.3">
      <c r="A563" s="2">
        <v>43745</v>
      </c>
      <c r="B563" s="73">
        <f>'Log returns'!G564</f>
        <v>5.9499661933738894E-2</v>
      </c>
      <c r="C563" s="73">
        <f>'Log returns'!E564</f>
        <v>-8.5178875638848822E-4</v>
      </c>
      <c r="D563" s="73">
        <f>'Log returns'!C564</f>
        <v>-1.0786248845394216E-2</v>
      </c>
      <c r="E563" s="74">
        <f>'Log returns'!I564</f>
        <v>6.9316316528415637E-4</v>
      </c>
      <c r="H563" s="79">
        <v>-0.41</v>
      </c>
      <c r="I563" s="81">
        <v>7.0000000000000001E-3</v>
      </c>
      <c r="K563" s="62">
        <f t="shared" si="8"/>
        <v>5.2499661933738895E-2</v>
      </c>
      <c r="M563">
        <v>539</v>
      </c>
      <c r="N563">
        <v>5.1019890116075035E-3</v>
      </c>
      <c r="O563">
        <v>1.3928090791952927E-2</v>
      </c>
    </row>
    <row r="564" spans="1:15" x14ac:dyDescent="0.3">
      <c r="A564" s="2">
        <v>43742</v>
      </c>
      <c r="B564" s="73">
        <f>'Log returns'!G565</f>
        <v>-1.2763241863433313E-2</v>
      </c>
      <c r="C564" s="73">
        <f>'Log returns'!E565</f>
        <v>1.7050298380221897E-3</v>
      </c>
      <c r="D564" s="73">
        <f>'Log returns'!C565</f>
        <v>9.0556632140391807E-3</v>
      </c>
      <c r="E564" s="74">
        <f>'Log returns'!I565</f>
        <v>-7.6376008297814957E-4</v>
      </c>
      <c r="H564" s="79">
        <v>1.39</v>
      </c>
      <c r="I564" s="81">
        <v>7.0000000000000001E-3</v>
      </c>
      <c r="K564" s="62">
        <f t="shared" si="8"/>
        <v>-1.9763241863433312E-2</v>
      </c>
      <c r="M564">
        <v>540</v>
      </c>
      <c r="N564">
        <v>3.6359047450439373E-3</v>
      </c>
      <c r="O564">
        <v>-1.2069639684803008E-2</v>
      </c>
    </row>
    <row r="565" spans="1:15" x14ac:dyDescent="0.3">
      <c r="A565" s="2">
        <v>43741</v>
      </c>
      <c r="B565" s="73">
        <f>'Log returns'!G566</f>
        <v>-1.4867485455720642E-2</v>
      </c>
      <c r="C565" s="73">
        <f>'Log returns'!E566</f>
        <v>2.2553191489361749E-2</v>
      </c>
      <c r="D565" s="73">
        <f>'Log returns'!C566</f>
        <v>6.2270741835760233E-3</v>
      </c>
      <c r="E565" s="74">
        <f>'Log returns'!I566</f>
        <v>1.077675172546684E-2</v>
      </c>
      <c r="H565" s="79">
        <v>0.8</v>
      </c>
      <c r="I565" s="81">
        <v>7.0000000000000001E-3</v>
      </c>
      <c r="K565" s="62">
        <f t="shared" si="8"/>
        <v>-2.1867485455720641E-2</v>
      </c>
      <c r="M565">
        <v>541</v>
      </c>
      <c r="N565">
        <v>-6.0913249186227781E-3</v>
      </c>
      <c r="O565">
        <v>2.0064593448391985E-2</v>
      </c>
    </row>
    <row r="566" spans="1:15" x14ac:dyDescent="0.3">
      <c r="A566" s="2">
        <v>43740</v>
      </c>
      <c r="B566" s="73">
        <f>'Log returns'!G567</f>
        <v>-2.6902887139107573E-2</v>
      </c>
      <c r="C566" s="73">
        <f>'Log returns'!E567</f>
        <v>-3.4540158135663801E-2</v>
      </c>
      <c r="D566" s="73">
        <f>'Log returns'!C567</f>
        <v>-1.7655507085116307E-2</v>
      </c>
      <c r="E566" s="74">
        <f>'Log returns'!I567</f>
        <v>-1.1062019770110005E-2</v>
      </c>
      <c r="H566" s="79">
        <v>-1.73</v>
      </c>
      <c r="I566" s="81">
        <v>7.0000000000000001E-3</v>
      </c>
      <c r="K566" s="62">
        <f t="shared" si="8"/>
        <v>-3.3902887139107572E-2</v>
      </c>
      <c r="M566">
        <v>542</v>
      </c>
      <c r="N566">
        <v>-2.0858019604671819E-3</v>
      </c>
      <c r="O566">
        <v>2.0659798365500102E-2</v>
      </c>
    </row>
    <row r="567" spans="1:15" x14ac:dyDescent="0.3">
      <c r="A567" s="2">
        <v>43739</v>
      </c>
      <c r="B567" s="73">
        <f>'Log returns'!G568</f>
        <v>-2.4949426837491684E-2</v>
      </c>
      <c r="C567" s="73">
        <f>'Log returns'!E568</f>
        <v>1.3362068965517216E-2</v>
      </c>
      <c r="D567" s="73">
        <f>'Log returns'!C568</f>
        <v>4.2615745498075785E-3</v>
      </c>
      <c r="E567" s="74">
        <f>'Log returns'!I568</f>
        <v>-5.5928316686504349E-3</v>
      </c>
      <c r="H567" s="79">
        <v>-1.31</v>
      </c>
      <c r="I567" s="81">
        <v>7.0000000000000001E-3</v>
      </c>
      <c r="K567" s="62">
        <f t="shared" si="8"/>
        <v>-3.1949426837491683E-2</v>
      </c>
      <c r="M567">
        <v>543</v>
      </c>
      <c r="N567">
        <v>3.7861020383100495E-3</v>
      </c>
      <c r="O567">
        <v>-1.2021396155957141E-2</v>
      </c>
    </row>
    <row r="568" spans="1:15" x14ac:dyDescent="0.3">
      <c r="A568" s="2">
        <v>43738</v>
      </c>
      <c r="B568" s="73">
        <f>'Log returns'!G569</f>
        <v>4.1493775933609568E-3</v>
      </c>
      <c r="C568" s="73">
        <f>'Log returns'!E569</f>
        <v>-9.7830710336026493E-3</v>
      </c>
      <c r="D568" s="73">
        <f>'Log returns'!C569</f>
        <v>-1.2915163852821024E-2</v>
      </c>
      <c r="E568" s="74">
        <f>'Log returns'!I569</f>
        <v>2.0641184005840956E-3</v>
      </c>
      <c r="H568" s="79">
        <v>0.5</v>
      </c>
      <c r="I568" s="81">
        <v>8.9999999999999993E-3</v>
      </c>
      <c r="K568" s="62">
        <f t="shared" si="8"/>
        <v>-4.8506224066390425E-3</v>
      </c>
      <c r="M568">
        <v>544</v>
      </c>
      <c r="N568">
        <v>-1.9767087378691935E-3</v>
      </c>
      <c r="O568">
        <v>1.3839104941902408E-2</v>
      </c>
    </row>
    <row r="569" spans="1:15" x14ac:dyDescent="0.3">
      <c r="A569" s="2">
        <v>43735</v>
      </c>
      <c r="B569" s="73">
        <f>'Log returns'!G570</f>
        <v>1.3774104683195593E-2</v>
      </c>
      <c r="C569" s="73">
        <f>'Log returns'!E570</f>
        <v>5.5841924398624693E-3</v>
      </c>
      <c r="D569" s="73">
        <f>'Log returns'!C570</f>
        <v>-1.1214265003613594E-3</v>
      </c>
      <c r="E569" s="74">
        <f>'Log returns'!I570</f>
        <v>4.7373433561280313E-3</v>
      </c>
      <c r="H569" s="79">
        <v>-0.62</v>
      </c>
      <c r="I569" s="81">
        <v>8.9999999999999993E-3</v>
      </c>
      <c r="K569" s="62">
        <f t="shared" si="8"/>
        <v>4.7741046831955933E-3</v>
      </c>
      <c r="M569">
        <v>545</v>
      </c>
      <c r="N569">
        <v>7.6843570562531048E-3</v>
      </c>
      <c r="O569">
        <v>-5.3991508287202727E-2</v>
      </c>
    </row>
    <row r="570" spans="1:15" x14ac:dyDescent="0.3">
      <c r="A570" s="2">
        <v>43734</v>
      </c>
      <c r="B570" s="73">
        <f>'Log returns'!G571</f>
        <v>-2.9891304347825935E-2</v>
      </c>
      <c r="C570" s="73">
        <f>'Log returns'!E571</f>
        <v>-2.3921401110636457E-2</v>
      </c>
      <c r="D570" s="73">
        <f>'Log returns'!C571</f>
        <v>-4.8653574582305167E-3</v>
      </c>
      <c r="E570" s="74">
        <f>'Log returns'!I571</f>
        <v>-1.446317300439715E-2</v>
      </c>
      <c r="H570" s="79">
        <v>-0.41</v>
      </c>
      <c r="I570" s="81">
        <v>8.9999999999999993E-3</v>
      </c>
      <c r="K570" s="62">
        <f t="shared" si="8"/>
        <v>-3.8891304347825936E-2</v>
      </c>
      <c r="M570">
        <v>546</v>
      </c>
      <c r="N570">
        <v>1.2570790693410281E-3</v>
      </c>
      <c r="O570">
        <v>3.6599461304131905E-3</v>
      </c>
    </row>
    <row r="571" spans="1:15" x14ac:dyDescent="0.3">
      <c r="A571" s="2">
        <v>43733</v>
      </c>
      <c r="B571" s="73">
        <f>'Log returns'!G572</f>
        <v>-5.6022408963586224E-3</v>
      </c>
      <c r="C571" s="73">
        <f>'Log returns'!E572</f>
        <v>-1.0065645514223244E-2</v>
      </c>
      <c r="D571" s="73">
        <f>'Log returns'!C572</f>
        <v>8.2737563731613371E-3</v>
      </c>
      <c r="E571" s="74">
        <f>'Log returns'!I572</f>
        <v>-9.6109591604843017E-3</v>
      </c>
      <c r="H571" s="79">
        <v>0.69</v>
      </c>
      <c r="I571" s="81">
        <v>8.9999999999999993E-3</v>
      </c>
      <c r="K571" s="62">
        <f t="shared" si="8"/>
        <v>-1.4602240896358622E-2</v>
      </c>
      <c r="M571">
        <v>547</v>
      </c>
      <c r="N571">
        <v>2.1498750918264391E-3</v>
      </c>
      <c r="O571">
        <v>-1.5382542967194402E-3</v>
      </c>
    </row>
    <row r="572" spans="1:15" x14ac:dyDescent="0.3">
      <c r="A572" s="2">
        <v>43732</v>
      </c>
      <c r="B572" s="73">
        <f>'Log returns'!G573</f>
        <v>-1.4084507042253521E-2</v>
      </c>
      <c r="C572" s="73">
        <f>'Log returns'!E573</f>
        <v>1.3262599469496524E-3</v>
      </c>
      <c r="D572" s="73">
        <f>'Log returns'!C573</f>
        <v>-1.4919036668961147E-3</v>
      </c>
      <c r="E572" s="74">
        <f>'Log returns'!I573</f>
        <v>-3.5371652485807E-3</v>
      </c>
      <c r="H572" s="79">
        <v>-1.01</v>
      </c>
      <c r="I572" s="81">
        <v>8.9999999999999993E-3</v>
      </c>
      <c r="K572" s="62">
        <f t="shared" si="8"/>
        <v>-2.3084507042253521E-2</v>
      </c>
      <c r="M572">
        <v>548</v>
      </c>
      <c r="N572">
        <v>-7.6500569176726763E-4</v>
      </c>
      <c r="O572">
        <v>-2.0017390396252329E-2</v>
      </c>
    </row>
    <row r="573" spans="1:15" x14ac:dyDescent="0.3">
      <c r="A573" s="2">
        <v>43731</v>
      </c>
      <c r="B573" s="73">
        <f>'Log returns'!G574</f>
        <v>-1.4285714285713475E-3</v>
      </c>
      <c r="C573" s="73">
        <f>'Log returns'!E574</f>
        <v>-3.0905077262692654E-3</v>
      </c>
      <c r="D573" s="73">
        <f>'Log returns'!C574</f>
        <v>-3.7358784232807436E-4</v>
      </c>
      <c r="E573" s="74">
        <f>'Log returns'!I574</f>
        <v>7.6176807470976129E-3</v>
      </c>
      <c r="H573" s="79">
        <v>-0.02</v>
      </c>
      <c r="I573" s="81">
        <v>8.9999999999999993E-3</v>
      </c>
      <c r="K573" s="62">
        <f t="shared" si="8"/>
        <v>-1.0428571428571346E-2</v>
      </c>
      <c r="M573">
        <v>549</v>
      </c>
      <c r="N573">
        <v>-1.0030820637079029E-2</v>
      </c>
      <c r="O573">
        <v>1.4400358714482382E-2</v>
      </c>
    </row>
    <row r="574" spans="1:15" x14ac:dyDescent="0.3">
      <c r="A574" s="2">
        <v>43728</v>
      </c>
      <c r="B574" s="73">
        <f>'Log returns'!G575</f>
        <v>-1.6452074391988637E-2</v>
      </c>
      <c r="C574" s="73">
        <f>'Log returns'!E575</f>
        <v>-1.7714791851195746E-2</v>
      </c>
      <c r="D574" s="73">
        <f>'Log returns'!C575</f>
        <v>-1.2331847243656014E-2</v>
      </c>
      <c r="E574" s="74">
        <f>'Log returns'!I575</f>
        <v>-5.9810599562916704E-3</v>
      </c>
      <c r="H574" s="79">
        <v>-0.48</v>
      </c>
      <c r="I574" s="81">
        <v>8.9999999999999993E-3</v>
      </c>
      <c r="K574" s="62">
        <f t="shared" si="8"/>
        <v>-2.5452074391988634E-2</v>
      </c>
      <c r="M574">
        <v>550</v>
      </c>
      <c r="N574">
        <v>-3.8494642015647201E-3</v>
      </c>
      <c r="O574">
        <v>1.1307512678879751E-2</v>
      </c>
    </row>
    <row r="575" spans="1:15" x14ac:dyDescent="0.3">
      <c r="A575" s="2">
        <v>43727</v>
      </c>
      <c r="B575" s="73">
        <f>'Log returns'!G576</f>
        <v>3.272727272727273E-2</v>
      </c>
      <c r="C575" s="73">
        <f>'Log returns'!E576</f>
        <v>1.7132551848512097E-2</v>
      </c>
      <c r="D575" s="73">
        <f>'Log returns'!C576</f>
        <v>2.8755290676481759E-2</v>
      </c>
      <c r="E575" s="74">
        <f>'Log returns'!I576</f>
        <v>1.7770619479174968E-2</v>
      </c>
      <c r="H575" s="79">
        <v>-0.05</v>
      </c>
      <c r="I575" s="81">
        <v>8.9999999999999993E-3</v>
      </c>
      <c r="K575" s="62">
        <f t="shared" si="8"/>
        <v>2.3727272727272729E-2</v>
      </c>
      <c r="M575">
        <v>551</v>
      </c>
      <c r="N575">
        <v>-2.9780761204743372E-3</v>
      </c>
      <c r="O575">
        <v>-2.23149528739735E-2</v>
      </c>
    </row>
    <row r="576" spans="1:15" x14ac:dyDescent="0.3">
      <c r="A576" s="2">
        <v>43726</v>
      </c>
      <c r="B576" s="73">
        <f>'Log returns'!G577</f>
        <v>-1.8309859154929536E-2</v>
      </c>
      <c r="C576" s="73">
        <f>'Log returns'!E577</f>
        <v>2.1276595744680903E-2</v>
      </c>
      <c r="D576" s="73">
        <f>'Log returns'!C577</f>
        <v>3.6781706961331169E-4</v>
      </c>
      <c r="E576" s="74">
        <f>'Log returns'!I577</f>
        <v>-1.1555979279756682E-2</v>
      </c>
      <c r="H576" s="79">
        <v>-0.05</v>
      </c>
      <c r="I576" s="81">
        <v>8.9999999999999993E-3</v>
      </c>
      <c r="K576" s="62">
        <f t="shared" si="8"/>
        <v>-2.7309859154929533E-2</v>
      </c>
      <c r="M576">
        <v>552</v>
      </c>
      <c r="N576">
        <v>-2.4704690280313354E-3</v>
      </c>
      <c r="O576">
        <v>4.369203205246597E-3</v>
      </c>
    </row>
    <row r="577" spans="1:15" x14ac:dyDescent="0.3">
      <c r="A577" s="2">
        <v>43725</v>
      </c>
      <c r="B577" s="73">
        <f>'Log returns'!G578</f>
        <v>1.2195121951219429E-2</v>
      </c>
      <c r="C577" s="73">
        <f>'Log returns'!E578</f>
        <v>-4.3402777777775309E-4</v>
      </c>
      <c r="D577" s="73">
        <f>'Log returns'!C578</f>
        <v>-2.6654480025603944E-2</v>
      </c>
      <c r="E577" s="74">
        <f>'Log returns'!I578</f>
        <v>-1.6018980756787916E-3</v>
      </c>
      <c r="H577" s="79">
        <v>0.17</v>
      </c>
      <c r="I577" s="81">
        <v>8.9999999999999993E-3</v>
      </c>
      <c r="K577" s="62">
        <f t="shared" si="8"/>
        <v>3.19512195121943E-3</v>
      </c>
      <c r="M577">
        <v>553</v>
      </c>
      <c r="N577">
        <v>-4.2212336803563889E-3</v>
      </c>
      <c r="O577">
        <v>-2.673265134807068E-2</v>
      </c>
    </row>
    <row r="578" spans="1:15" x14ac:dyDescent="0.3">
      <c r="A578" s="2">
        <v>43724</v>
      </c>
      <c r="B578" s="73">
        <f>'Log returns'!G579</f>
        <v>-4.1814316087880977E-2</v>
      </c>
      <c r="C578" s="73">
        <f>'Log returns'!E579</f>
        <v>-1.3026487190621423E-3</v>
      </c>
      <c r="D578" s="73">
        <f>'Log returns'!C579</f>
        <v>-4.3437558526195751E-3</v>
      </c>
      <c r="E578" s="74">
        <f>'Log returns'!I579</f>
        <v>-1.0435430776322486E-2</v>
      </c>
      <c r="H578" s="79">
        <v>-0.23</v>
      </c>
      <c r="I578" s="81">
        <v>8.9999999999999993E-3</v>
      </c>
      <c r="K578" s="62">
        <f t="shared" si="8"/>
        <v>-5.0814316087880979E-2</v>
      </c>
      <c r="M578">
        <v>554</v>
      </c>
      <c r="N578">
        <v>-4.5016413698972099E-3</v>
      </c>
      <c r="O578">
        <v>-1.3653729716934394E-3</v>
      </c>
    </row>
    <row r="579" spans="1:15" x14ac:dyDescent="0.3">
      <c r="A579" s="2">
        <v>43721</v>
      </c>
      <c r="B579" s="73">
        <f>'Log returns'!G580</f>
        <v>-5.9171597633134836E-3</v>
      </c>
      <c r="C579" s="73">
        <f>'Log returns'!E580</f>
        <v>0</v>
      </c>
      <c r="D579" s="73">
        <f>'Log returns'!C580</f>
        <v>-1.9916538970218105E-2</v>
      </c>
      <c r="E579" s="74">
        <f>'Log returns'!I580</f>
        <v>2.8004338150719511E-3</v>
      </c>
      <c r="H579" s="79">
        <v>-0.01</v>
      </c>
      <c r="I579" s="81">
        <v>8.9999999999999993E-3</v>
      </c>
      <c r="K579" s="62">
        <f t="shared" ref="K579:K642" si="9">B579-I579</f>
        <v>-1.4917159763313483E-2</v>
      </c>
      <c r="M579">
        <v>555</v>
      </c>
      <c r="N579">
        <v>-5.8564485285634051E-3</v>
      </c>
      <c r="O579">
        <v>-1.0536994094387415E-2</v>
      </c>
    </row>
    <row r="580" spans="1:15" x14ac:dyDescent="0.3">
      <c r="A580" s="2">
        <v>43720</v>
      </c>
      <c r="B580" s="73">
        <f>'Log returns'!G581</f>
        <v>-2.2321428571428572E-2</v>
      </c>
      <c r="C580" s="73">
        <f>'Log returns'!E581</f>
        <v>2.6956521739130386E-2</v>
      </c>
      <c r="D580" s="73">
        <f>'Log returns'!C581</f>
        <v>1.7805357839178301E-2</v>
      </c>
      <c r="E580" s="74">
        <f>'Log returns'!I581</f>
        <v>-1.5939787736374432E-3</v>
      </c>
      <c r="H580" s="79">
        <v>0.22</v>
      </c>
      <c r="I580" s="81">
        <v>8.9999999999999993E-3</v>
      </c>
      <c r="K580" s="62">
        <f t="shared" si="9"/>
        <v>-3.132142857142857E-2</v>
      </c>
      <c r="M580">
        <v>556</v>
      </c>
      <c r="N580">
        <v>9.3084598899240908E-3</v>
      </c>
      <c r="O580">
        <v>4.0691540110075912E-2</v>
      </c>
    </row>
    <row r="581" spans="1:15" x14ac:dyDescent="0.3">
      <c r="A581" s="2">
        <v>43719</v>
      </c>
      <c r="B581" s="73">
        <f>'Log returns'!G582</f>
        <v>1.0654490106544944E-2</v>
      </c>
      <c r="C581" s="73">
        <f>'Log returns'!E582</f>
        <v>1.1007620660457336E-2</v>
      </c>
      <c r="D581" s="73">
        <f>'Log returns'!C582</f>
        <v>2.3008105928390019E-2</v>
      </c>
      <c r="E581" s="74">
        <f>'Log returns'!I582</f>
        <v>1.1083531912213935E-2</v>
      </c>
      <c r="H581" s="79">
        <v>0.88</v>
      </c>
      <c r="I581" s="81">
        <v>8.9999999999999993E-3</v>
      </c>
      <c r="K581" s="62">
        <f t="shared" si="9"/>
        <v>1.6544901065449445E-3</v>
      </c>
      <c r="M581">
        <v>557</v>
      </c>
      <c r="N581">
        <v>-2.1808663182432235E-3</v>
      </c>
      <c r="O581">
        <v>-1.6231832094455226E-2</v>
      </c>
    </row>
    <row r="582" spans="1:15" x14ac:dyDescent="0.3">
      <c r="A582" s="2">
        <v>43718</v>
      </c>
      <c r="B582" s="73">
        <f>'Log returns'!G583</f>
        <v>9.1867469879517979E-2</v>
      </c>
      <c r="C582" s="73">
        <f>'Log returns'!E583</f>
        <v>3.0988274706867575E-2</v>
      </c>
      <c r="D582" s="73">
        <f>'Log returns'!C583</f>
        <v>2.7509244688455028E-2</v>
      </c>
      <c r="E582" s="74">
        <f>'Log returns'!I583</f>
        <v>4.7499044661533391E-3</v>
      </c>
      <c r="H582" s="79">
        <v>0.17</v>
      </c>
      <c r="I582" s="81">
        <v>8.9999999999999993E-3</v>
      </c>
      <c r="K582" s="62">
        <f t="shared" si="9"/>
        <v>8.2867469879517985E-2</v>
      </c>
      <c r="M582">
        <v>558</v>
      </c>
      <c r="N582">
        <v>-2.6076201130727657E-3</v>
      </c>
      <c r="O582">
        <v>-2.5206092694171629E-2</v>
      </c>
    </row>
    <row r="583" spans="1:15" x14ac:dyDescent="0.3">
      <c r="A583" s="2">
        <v>43717</v>
      </c>
      <c r="B583" s="73">
        <f>'Log returns'!G584</f>
        <v>-1.9310344827586284E-2</v>
      </c>
      <c r="C583" s="73">
        <f>'Log returns'!E584</f>
        <v>5.6864337936637114E-3</v>
      </c>
      <c r="D583" s="73">
        <f>'Log returns'!C584</f>
        <v>9.0463546279846241E-4</v>
      </c>
      <c r="E583" s="74">
        <f>'Log returns'!I584</f>
        <v>-1.4267939850029781E-2</v>
      </c>
      <c r="H583" s="79">
        <v>0.08</v>
      </c>
      <c r="I583" s="81">
        <v>8.9999999999999993E-3</v>
      </c>
      <c r="K583" s="62">
        <f t="shared" si="9"/>
        <v>-2.8310344827586285E-2</v>
      </c>
      <c r="M583">
        <v>559</v>
      </c>
      <c r="N583">
        <v>-1.5499938467285787E-3</v>
      </c>
      <c r="O583">
        <v>6.8726818041469611E-3</v>
      </c>
    </row>
    <row r="584" spans="1:15" x14ac:dyDescent="0.3">
      <c r="A584" s="2">
        <v>43714</v>
      </c>
      <c r="B584" s="73">
        <f>'Log returns'!G585</f>
        <v>3.93811533052041E-2</v>
      </c>
      <c r="C584" s="73">
        <f>'Log returns'!E585</f>
        <v>2.1001615508885369E-2</v>
      </c>
      <c r="D584" s="73">
        <f>'Log returns'!C585</f>
        <v>5.7292506720199053E-2</v>
      </c>
      <c r="E584" s="74">
        <f>'Log returns'!I585</f>
        <v>9.9782481997758212E-3</v>
      </c>
      <c r="H584" s="79">
        <v>-0.02</v>
      </c>
      <c r="I584" s="81">
        <v>8.9999999999999993E-3</v>
      </c>
      <c r="K584" s="62">
        <f t="shared" si="9"/>
        <v>3.0381153305204099E-2</v>
      </c>
      <c r="M584">
        <v>560</v>
      </c>
      <c r="N584">
        <v>1.5902289145340934E-4</v>
      </c>
      <c r="O584">
        <v>-1.8689797213094595E-2</v>
      </c>
    </row>
    <row r="585" spans="1:15" x14ac:dyDescent="0.3">
      <c r="A585" s="2">
        <v>43713</v>
      </c>
      <c r="B585" s="73">
        <f>'Log returns'!G586</f>
        <v>-5.2097428958051535E-2</v>
      </c>
      <c r="C585" s="73">
        <f>'Log returns'!E586</f>
        <v>-1.4240506329114014E-2</v>
      </c>
      <c r="D585" s="73">
        <f>'Log returns'!C586</f>
        <v>3.418867063716234E-3</v>
      </c>
      <c r="E585" s="74">
        <f>'Log returns'!I586</f>
        <v>6.0703275796175783E-3</v>
      </c>
      <c r="H585" s="79">
        <v>1.42</v>
      </c>
      <c r="I585" s="81">
        <v>8.9999999999999993E-3</v>
      </c>
      <c r="K585" s="62">
        <f t="shared" si="9"/>
        <v>-6.1097428958051536E-2</v>
      </c>
      <c r="M585">
        <v>561</v>
      </c>
      <c r="N585">
        <v>7.2644953519465649E-3</v>
      </c>
      <c r="O585">
        <v>-9.9617306857294752E-3</v>
      </c>
    </row>
    <row r="586" spans="1:15" x14ac:dyDescent="0.3">
      <c r="A586" s="2">
        <v>43712</v>
      </c>
      <c r="B586" s="73">
        <f>'Log returns'!G587</f>
        <v>-7.1377587437540556E-4</v>
      </c>
      <c r="C586" s="73">
        <f>'Log returns'!E587</f>
        <v>6.8218298555377897E-3</v>
      </c>
      <c r="D586" s="73">
        <f>'Log returns'!C587</f>
        <v>5.9625073004555499E-3</v>
      </c>
      <c r="E586" s="74">
        <f>'Log returns'!I587</f>
        <v>1.2082673798983385E-3</v>
      </c>
      <c r="H586" s="79">
        <v>1.08</v>
      </c>
      <c r="I586" s="81">
        <v>8.9999999999999993E-3</v>
      </c>
      <c r="K586" s="62">
        <f t="shared" si="9"/>
        <v>-9.7137758743754046E-3</v>
      </c>
      <c r="M586">
        <v>562</v>
      </c>
      <c r="N586">
        <v>5.6036465470448804E-4</v>
      </c>
      <c r="O586">
        <v>5.8939297279034408E-2</v>
      </c>
    </row>
    <row r="587" spans="1:15" x14ac:dyDescent="0.3">
      <c r="A587" s="2">
        <v>43711</v>
      </c>
      <c r="B587" s="73">
        <f>'Log returns'!G588</f>
        <v>-1.6428571428571511E-2</v>
      </c>
      <c r="C587" s="73">
        <f>'Log returns'!E588</f>
        <v>-7.971303308090873E-3</v>
      </c>
      <c r="D587" s="73">
        <f>'Log returns'!C588</f>
        <v>1.4394595414188801E-2</v>
      </c>
      <c r="E587" s="74">
        <f>'Log returns'!I588</f>
        <v>2.4822871607011717E-3</v>
      </c>
      <c r="H587" s="79">
        <v>-0.87</v>
      </c>
      <c r="I587" s="81">
        <v>8.9999999999999993E-3</v>
      </c>
      <c r="K587" s="62">
        <f t="shared" si="9"/>
        <v>-2.5428571428571509E-2</v>
      </c>
      <c r="M587">
        <v>563</v>
      </c>
      <c r="N587">
        <v>-5.0769146715778576E-4</v>
      </c>
      <c r="O587">
        <v>-1.2255550396275527E-2</v>
      </c>
    </row>
    <row r="588" spans="1:15" x14ac:dyDescent="0.3">
      <c r="A588" s="2">
        <v>43710</v>
      </c>
      <c r="B588" s="73">
        <f>'Log returns'!G589</f>
        <v>0.12999273783587514</v>
      </c>
      <c r="C588" s="73">
        <f>'Log returns'!E589</f>
        <v>1.366010445962236E-2</v>
      </c>
      <c r="D588" s="73">
        <f>'Log returns'!C589</f>
        <v>2.9716133388571344E-2</v>
      </c>
      <c r="E588" s="74">
        <f>'Log returns'!I589</f>
        <v>8.8722221936699749E-3</v>
      </c>
      <c r="H588" s="79">
        <v>0.03</v>
      </c>
      <c r="I588" s="81">
        <v>7.0000000000000001E-3</v>
      </c>
      <c r="K588" s="62">
        <f t="shared" si="9"/>
        <v>0.12299273783587514</v>
      </c>
      <c r="M588">
        <v>564</v>
      </c>
      <c r="N588">
        <v>7.9525443765181489E-3</v>
      </c>
      <c r="O588">
        <v>-2.282002983223879E-2</v>
      </c>
    </row>
    <row r="589" spans="1:15" x14ac:dyDescent="0.3">
      <c r="A589" s="2">
        <v>43707</v>
      </c>
      <c r="B589" s="73">
        <f>'Log returns'!G590</f>
        <v>-4.4987146529562982E-2</v>
      </c>
      <c r="C589" s="73">
        <f>'Log returns'!E590</f>
        <v>3.9635354736424887E-3</v>
      </c>
      <c r="D589" s="73">
        <f>'Log returns'!C590</f>
        <v>0.17769136083347861</v>
      </c>
      <c r="E589" s="74">
        <f>'Log returns'!I590</f>
        <v>8.8674614614753372E-3</v>
      </c>
      <c r="H589" s="79">
        <v>1.35</v>
      </c>
      <c r="I589" s="81">
        <v>7.0000000000000001E-3</v>
      </c>
      <c r="K589" s="62">
        <f t="shared" si="9"/>
        <v>-5.1987146529562982E-2</v>
      </c>
      <c r="M589">
        <v>565</v>
      </c>
      <c r="N589">
        <v>-8.0572444834113559E-3</v>
      </c>
      <c r="O589">
        <v>-1.8845642655696215E-2</v>
      </c>
    </row>
    <row r="590" spans="1:15" x14ac:dyDescent="0.3">
      <c r="A590" s="2">
        <v>43706</v>
      </c>
      <c r="B590" s="73">
        <f>'Log returns'!G591</f>
        <v>-6.0565275908479521E-3</v>
      </c>
      <c r="C590" s="73">
        <f>'Log returns'!E591</f>
        <v>1.7370706671930428E-2</v>
      </c>
      <c r="D590" s="73">
        <f>'Log returns'!C591</f>
        <v>6.6905173585256855E-2</v>
      </c>
      <c r="E590" s="74">
        <f>'Log returns'!I591</f>
        <v>-3.122800123222903E-3</v>
      </c>
      <c r="H590" s="79">
        <v>0.68</v>
      </c>
      <c r="I590" s="81">
        <v>7.0000000000000001E-3</v>
      </c>
      <c r="K590" s="62">
        <f t="shared" si="9"/>
        <v>-1.3056527590847952E-2</v>
      </c>
      <c r="M590">
        <v>566</v>
      </c>
      <c r="N590">
        <v>-4.0478364103729699E-3</v>
      </c>
      <c r="O590">
        <v>-2.0901590427118713E-2</v>
      </c>
    </row>
    <row r="591" spans="1:15" x14ac:dyDescent="0.3">
      <c r="A591" s="2">
        <v>43705</v>
      </c>
      <c r="B591" s="73">
        <f>'Log returns'!G592</f>
        <v>-6.7704807041296092E-4</v>
      </c>
      <c r="C591" s="73">
        <f>'Log returns'!E592</f>
        <v>-3.4924330616995626E-3</v>
      </c>
      <c r="D591" s="73">
        <f>'Log returns'!C592</f>
        <v>1.8064566520173637E-2</v>
      </c>
      <c r="E591" s="74">
        <f>'Log returns'!I592</f>
        <v>6.9719719479172148E-4</v>
      </c>
      <c r="H591" s="79">
        <v>-0.46</v>
      </c>
      <c r="I591" s="81">
        <v>7.0000000000000001E-3</v>
      </c>
      <c r="K591" s="62">
        <f t="shared" si="9"/>
        <v>-7.6770480704129607E-3</v>
      </c>
      <c r="M591">
        <v>567</v>
      </c>
      <c r="N591">
        <v>1.5653984707326664E-3</v>
      </c>
      <c r="O591">
        <v>2.5839791226282905E-3</v>
      </c>
    </row>
    <row r="592" spans="1:15" x14ac:dyDescent="0.3">
      <c r="A592" s="2">
        <v>43704</v>
      </c>
      <c r="B592" s="73">
        <f>'Log returns'!G593</f>
        <v>4.3360433604336085E-2</v>
      </c>
      <c r="C592" s="73">
        <f>'Log returns'!E593</f>
        <v>1.6355140186915845E-2</v>
      </c>
      <c r="D592" s="73">
        <f>'Log returns'!C593</f>
        <v>2.6996217651180651E-2</v>
      </c>
      <c r="E592" s="74">
        <f>'Log returns'!I593</f>
        <v>1.3209584000174827E-2</v>
      </c>
      <c r="H592" s="79">
        <v>1.08</v>
      </c>
      <c r="I592" s="81">
        <v>7.0000000000000001E-3</v>
      </c>
      <c r="K592" s="62">
        <f t="shared" si="9"/>
        <v>3.6360433604336086E-2</v>
      </c>
      <c r="M592">
        <v>568</v>
      </c>
      <c r="N592">
        <v>3.52511342640318E-3</v>
      </c>
      <c r="O592">
        <v>1.0248991256792413E-2</v>
      </c>
    </row>
    <row r="593" spans="1:15" x14ac:dyDescent="0.3">
      <c r="A593" s="2">
        <v>43703</v>
      </c>
      <c r="B593" s="73">
        <f>'Log returns'!G594</f>
        <v>-1.2987012987012988E-2</v>
      </c>
      <c r="C593" s="73">
        <f>'Log returns'!E594</f>
        <v>-0.12873563218390802</v>
      </c>
      <c r="D593" s="73">
        <f>'Log returns'!C594</f>
        <v>-4.097245874039733E-2</v>
      </c>
      <c r="E593" s="74">
        <f>'Log returns'!I594</f>
        <v>-5.0622632041978349E-3</v>
      </c>
      <c r="H593" s="79">
        <v>-2.66</v>
      </c>
      <c r="I593" s="81">
        <v>7.0000000000000001E-3</v>
      </c>
      <c r="K593" s="62">
        <f t="shared" si="9"/>
        <v>-1.9987012987012987E-2</v>
      </c>
      <c r="M593">
        <v>569</v>
      </c>
      <c r="N593">
        <v>-1.0550596509748189E-2</v>
      </c>
      <c r="O593">
        <v>-1.9340707838077745E-2</v>
      </c>
    </row>
    <row r="594" spans="1:15" x14ac:dyDescent="0.3">
      <c r="A594" s="2">
        <v>43700</v>
      </c>
      <c r="B594" s="73">
        <f>'Log returns'!G595</f>
        <v>-4.3421052631578909E-2</v>
      </c>
      <c r="C594" s="73">
        <f>'Log returns'!E595</f>
        <v>-1.4072119613016786E-2</v>
      </c>
      <c r="D594" s="73">
        <f>'Log returns'!C595</f>
        <v>1.4798580235134416E-2</v>
      </c>
      <c r="E594" s="74">
        <f>'Log returns'!I595</f>
        <v>9.7505960511794706E-3</v>
      </c>
      <c r="H594" s="79">
        <v>-0.1</v>
      </c>
      <c r="I594" s="81">
        <v>7.0000000000000001E-3</v>
      </c>
      <c r="K594" s="62">
        <f t="shared" si="9"/>
        <v>-5.0421052631578908E-2</v>
      </c>
      <c r="M594">
        <v>570</v>
      </c>
      <c r="N594">
        <v>-6.9934862043445492E-3</v>
      </c>
      <c r="O594">
        <v>1.3912453079859268E-3</v>
      </c>
    </row>
    <row r="595" spans="1:15" x14ac:dyDescent="0.3">
      <c r="A595" s="2">
        <v>43699</v>
      </c>
      <c r="B595" s="73">
        <f>'Log returns'!G596</f>
        <v>1.7193947730398899E-2</v>
      </c>
      <c r="C595" s="73">
        <f>'Log returns'!E596</f>
        <v>1.3826940231935874E-2</v>
      </c>
      <c r="D595" s="73">
        <f>'Log returns'!C596</f>
        <v>-1.0905395692368805E-2</v>
      </c>
      <c r="E595" s="74">
        <f>'Log returns'!I596</f>
        <v>2.4600536323688476E-3</v>
      </c>
      <c r="H595" s="79">
        <v>0.85</v>
      </c>
      <c r="I595" s="81">
        <v>7.0000000000000001E-3</v>
      </c>
      <c r="K595" s="62">
        <f t="shared" si="9"/>
        <v>1.0193947730398899E-2</v>
      </c>
      <c r="M595">
        <v>571</v>
      </c>
      <c r="N595">
        <v>-2.5408475507464447E-3</v>
      </c>
      <c r="O595">
        <v>-1.1543659491507076E-2</v>
      </c>
    </row>
    <row r="596" spans="1:15" x14ac:dyDescent="0.3">
      <c r="A596" s="2">
        <v>43698</v>
      </c>
      <c r="B596" s="73">
        <f>'Log returns'!G597</f>
        <v>-2.7045300878972278E-2</v>
      </c>
      <c r="C596" s="73">
        <f>'Log returns'!E597</f>
        <v>1.3198416190056443E-3</v>
      </c>
      <c r="D596" s="73">
        <f>'Log returns'!C597</f>
        <v>1.5256429281912858E-2</v>
      </c>
      <c r="E596" s="74">
        <f>'Log returns'!I597</f>
        <v>-1.0483831561572455E-3</v>
      </c>
      <c r="H596" s="79">
        <v>-0.75</v>
      </c>
      <c r="I596" s="81">
        <v>7.0000000000000001E-3</v>
      </c>
      <c r="K596" s="62">
        <f t="shared" si="9"/>
        <v>-3.4045300878972277E-2</v>
      </c>
      <c r="M596">
        <v>572</v>
      </c>
      <c r="N596">
        <v>5.636660474007159E-3</v>
      </c>
      <c r="O596">
        <v>-7.0652319025785067E-3</v>
      </c>
    </row>
    <row r="597" spans="1:15" x14ac:dyDescent="0.3">
      <c r="A597" s="2">
        <v>43697</v>
      </c>
      <c r="B597" s="73">
        <f>'Log returns'!G598</f>
        <v>1.4593467685892942E-2</v>
      </c>
      <c r="C597" s="73">
        <f>'Log returns'!E598</f>
        <v>-2.1968365553602814E-3</v>
      </c>
      <c r="D597" s="73">
        <f>'Log returns'!C598</f>
        <v>-9.0920309866252512E-3</v>
      </c>
      <c r="E597" s="74">
        <f>'Log returns'!I598</f>
        <v>2.8090449224355408E-3</v>
      </c>
      <c r="H597" s="79">
        <v>1.1399999999999999</v>
      </c>
      <c r="I597" s="81">
        <v>7.0000000000000001E-3</v>
      </c>
      <c r="K597" s="62">
        <f t="shared" si="9"/>
        <v>7.5934676858929418E-3</v>
      </c>
      <c r="M597">
        <v>573</v>
      </c>
      <c r="N597">
        <v>-4.3324427544545047E-3</v>
      </c>
      <c r="O597">
        <v>-1.2119631637534132E-2</v>
      </c>
    </row>
    <row r="598" spans="1:15" x14ac:dyDescent="0.3">
      <c r="A598" s="2">
        <v>43696</v>
      </c>
      <c r="B598" s="73">
        <f>'Log returns'!G599</f>
        <v>-0.1486301369863014</v>
      </c>
      <c r="C598" s="73">
        <f>'Log returns'!E599</f>
        <v>-9.247027741083198E-3</v>
      </c>
      <c r="D598" s="73">
        <f>'Log returns'!C599</f>
        <v>-1.6949190462049603E-2</v>
      </c>
      <c r="E598" s="74">
        <f>'Log returns'!I599</f>
        <v>-1.8890053358383081E-3</v>
      </c>
      <c r="H598" s="79">
        <v>1.55</v>
      </c>
      <c r="I598" s="81">
        <v>7.0000000000000001E-3</v>
      </c>
      <c r="K598" s="62">
        <f t="shared" si="9"/>
        <v>-0.1556301369863014</v>
      </c>
      <c r="M598">
        <v>574</v>
      </c>
      <c r="N598">
        <v>1.3079680125606175E-2</v>
      </c>
      <c r="O598">
        <v>1.9647592601666555E-2</v>
      </c>
    </row>
    <row r="599" spans="1:15" x14ac:dyDescent="0.3">
      <c r="A599" s="2">
        <v>43693</v>
      </c>
      <c r="B599" s="73">
        <f>'Log returns'!G600</f>
        <v>3.8616251005631513E-2</v>
      </c>
      <c r="C599" s="73">
        <f>'Log returns'!E600</f>
        <v>4.4444444444444444E-3</v>
      </c>
      <c r="D599" s="73">
        <f>'Log returns'!C600</f>
        <v>1.4259771940144276E-2</v>
      </c>
      <c r="E599" s="74">
        <f>'Log returns'!I600</f>
        <v>-8.9835202367187193E-3</v>
      </c>
      <c r="H599" s="79">
        <v>0.16</v>
      </c>
      <c r="I599" s="81">
        <v>7.0000000000000001E-3</v>
      </c>
      <c r="K599" s="62">
        <f t="shared" si="9"/>
        <v>3.1616251005631514E-2</v>
      </c>
      <c r="M599">
        <v>575</v>
      </c>
      <c r="N599">
        <v>-8.419361347741355E-3</v>
      </c>
      <c r="O599">
        <v>-9.8904978071881807E-3</v>
      </c>
    </row>
    <row r="600" spans="1:15" x14ac:dyDescent="0.3">
      <c r="A600" s="2">
        <v>43692</v>
      </c>
      <c r="B600" s="73">
        <f>'Log returns'!G601</f>
        <v>6.9713400464756449E-3</v>
      </c>
      <c r="C600" s="73">
        <f>'Log returns'!E601</f>
        <v>0</v>
      </c>
      <c r="D600" s="73">
        <f>'Log returns'!C601</f>
        <v>-3.0674759441883196E-3</v>
      </c>
      <c r="E600" s="74">
        <f>'Log returns'!I601</f>
        <v>8.6926808396061775E-3</v>
      </c>
      <c r="H600" s="79">
        <v>-2.95</v>
      </c>
      <c r="I600" s="81">
        <v>7.0000000000000001E-3</v>
      </c>
      <c r="K600" s="62">
        <f t="shared" si="9"/>
        <v>-2.8659953524355283E-5</v>
      </c>
      <c r="M600">
        <v>576</v>
      </c>
      <c r="N600">
        <v>-1.1221221965300923E-3</v>
      </c>
      <c r="O600">
        <v>1.3317244147749522E-2</v>
      </c>
    </row>
    <row r="601" spans="1:15" x14ac:dyDescent="0.3">
      <c r="A601" s="2">
        <v>43691</v>
      </c>
      <c r="B601" s="73">
        <f>'Log returns'!G602</f>
        <v>-2.6153846153846198E-2</v>
      </c>
      <c r="C601" s="73">
        <f>'Log returns'!E602</f>
        <v>-7.5221238938052593E-3</v>
      </c>
      <c r="D601" s="73">
        <f>'Log returns'!C602</f>
        <v>-2.9487720627103596E-3</v>
      </c>
      <c r="E601" s="74">
        <f>'Log returns'!I602</f>
        <v>-2.1539289615327768E-3</v>
      </c>
      <c r="H601" s="79">
        <v>1.47</v>
      </c>
      <c r="I601" s="81">
        <v>7.0000000000000001E-3</v>
      </c>
      <c r="K601" s="62">
        <f t="shared" si="9"/>
        <v>-3.31538461538462E-2</v>
      </c>
      <c r="M601">
        <v>577</v>
      </c>
      <c r="N601">
        <v>-7.5978982470845747E-3</v>
      </c>
      <c r="O601">
        <v>-3.4216417840796404E-2</v>
      </c>
    </row>
    <row r="602" spans="1:15" x14ac:dyDescent="0.3">
      <c r="A602" s="2">
        <v>43690</v>
      </c>
      <c r="B602" s="73">
        <f>'Log returns'!G603</f>
        <v>-1.5797788309636653E-2</v>
      </c>
      <c r="C602" s="73">
        <f>'Log returns'!E603</f>
        <v>-4.4583147570228593E-4</v>
      </c>
      <c r="D602" s="73">
        <f>'Log returns'!C603</f>
        <v>-1.1700999440616748E-2</v>
      </c>
      <c r="E602" s="74">
        <f>'Log returns'!I603</f>
        <v>7.0970604081231929E-3</v>
      </c>
      <c r="H602" s="79">
        <v>-1.32</v>
      </c>
      <c r="I602" s="81">
        <v>7.0000000000000001E-3</v>
      </c>
      <c r="K602" s="62">
        <f t="shared" si="9"/>
        <v>-2.2797788309636653E-2</v>
      </c>
      <c r="M602">
        <v>578</v>
      </c>
      <c r="N602">
        <v>2.1051840682260784E-3</v>
      </c>
      <c r="O602">
        <v>-8.0223438315395624E-3</v>
      </c>
    </row>
    <row r="603" spans="1:15" x14ac:dyDescent="0.3">
      <c r="A603" s="2">
        <v>43689</v>
      </c>
      <c r="B603" s="73">
        <f>'Log returns'!G604</f>
        <v>3.5313001605136486E-2</v>
      </c>
      <c r="C603" s="73">
        <f>'Log returns'!E604</f>
        <v>-3.1222123104370594E-3</v>
      </c>
      <c r="D603" s="73">
        <f>'Log returns'!C604</f>
        <v>1.0148291489684982E-2</v>
      </c>
      <c r="E603" s="74">
        <f>'Log returns'!I604</f>
        <v>1.6874123736696771E-3</v>
      </c>
      <c r="H603" s="79">
        <v>-0.78</v>
      </c>
      <c r="I603" s="81">
        <v>7.0000000000000001E-3</v>
      </c>
      <c r="K603" s="62">
        <f t="shared" si="9"/>
        <v>2.8313001605136487E-2</v>
      </c>
      <c r="M603">
        <v>579</v>
      </c>
      <c r="N603">
        <v>-1.116316633995328E-3</v>
      </c>
      <c r="O603">
        <v>-2.1205111937433244E-2</v>
      </c>
    </row>
    <row r="604" spans="1:15" x14ac:dyDescent="0.3">
      <c r="A604" s="2">
        <v>43686</v>
      </c>
      <c r="B604" s="73">
        <f>'Log returns'!G605</f>
        <v>-3.875968992248062E-3</v>
      </c>
      <c r="C604" s="73">
        <f>'Log returns'!E605</f>
        <v>1.3422818791946818E-3</v>
      </c>
      <c r="D604" s="73">
        <f>'Log returns'!C605</f>
        <v>1.2364648713567031E-2</v>
      </c>
      <c r="E604" s="74">
        <f>'Log returns'!I605</f>
        <v>5.3037669729054972E-3</v>
      </c>
      <c r="H604" s="79">
        <v>1.97</v>
      </c>
      <c r="I604" s="81">
        <v>7.0000000000000001E-3</v>
      </c>
      <c r="K604" s="62">
        <f t="shared" si="9"/>
        <v>-1.0875968992248061E-2</v>
      </c>
      <c r="M604">
        <v>580</v>
      </c>
      <c r="N604">
        <v>8.1774419179034552E-3</v>
      </c>
      <c r="O604">
        <v>2.4770481886414886E-3</v>
      </c>
    </row>
    <row r="605" spans="1:15" x14ac:dyDescent="0.3">
      <c r="A605" s="2">
        <v>43685</v>
      </c>
      <c r="B605" s="73">
        <f>'Log returns'!G606</f>
        <v>-1.089494163424129E-2</v>
      </c>
      <c r="C605" s="73">
        <f>'Log returns'!E606</f>
        <v>-1.7426273458445066E-2</v>
      </c>
      <c r="D605" s="73">
        <f>'Log returns'!C606</f>
        <v>-1.5012655355319393E-2</v>
      </c>
      <c r="E605" s="74">
        <f>'Log returns'!I606</f>
        <v>-8.8364781969189465E-3</v>
      </c>
      <c r="H605" s="79">
        <v>7.0000000000000007E-2</v>
      </c>
      <c r="I605" s="81">
        <v>7.0000000000000001E-3</v>
      </c>
      <c r="K605" s="62">
        <f t="shared" si="9"/>
        <v>-1.7894941634241289E-2</v>
      </c>
      <c r="M605">
        <v>581</v>
      </c>
      <c r="N605">
        <v>3.5343218527742444E-3</v>
      </c>
      <c r="O605">
        <v>8.8333148026743732E-2</v>
      </c>
    </row>
    <row r="606" spans="1:15" x14ac:dyDescent="0.3">
      <c r="A606" s="2">
        <v>43684</v>
      </c>
      <c r="B606" s="73">
        <f>'Log returns'!G607</f>
        <v>-8.6546026750589644E-3</v>
      </c>
      <c r="C606" s="73">
        <f>'Log returns'!E607</f>
        <v>-8.6402910413824717E-3</v>
      </c>
      <c r="D606" s="73">
        <f>'Log returns'!C607</f>
        <v>-2.2474747589272818E-2</v>
      </c>
      <c r="E606" s="74">
        <f>'Log returns'!I607</f>
        <v>-3.1067511571851274E-3</v>
      </c>
      <c r="H606" s="79">
        <v>1.29</v>
      </c>
      <c r="I606" s="81">
        <v>7.0000000000000001E-3</v>
      </c>
      <c r="K606" s="62">
        <f t="shared" si="9"/>
        <v>-1.5654602675058964E-2</v>
      </c>
      <c r="M606">
        <v>582</v>
      </c>
      <c r="N606">
        <v>-1.0407473002067701E-2</v>
      </c>
      <c r="O606">
        <v>-8.9028718255185837E-3</v>
      </c>
    </row>
    <row r="607" spans="1:15" x14ac:dyDescent="0.3">
      <c r="A607" s="2">
        <v>43683</v>
      </c>
      <c r="B607" s="73">
        <f>'Log returns'!G608</f>
        <v>1.7460317460317371E-2</v>
      </c>
      <c r="C607" s="73">
        <f>'Log returns'!E608</f>
        <v>0</v>
      </c>
      <c r="D607" s="73">
        <f>'Log returns'!C608</f>
        <v>6.6066941947524674E-3</v>
      </c>
      <c r="E607" s="74">
        <f>'Log returns'!I608</f>
        <v>-2.0082747672354982E-3</v>
      </c>
      <c r="H607" s="79">
        <v>-3.07</v>
      </c>
      <c r="I607" s="81">
        <v>7.0000000000000001E-3</v>
      </c>
      <c r="K607" s="62">
        <f t="shared" si="9"/>
        <v>1.0460317460317371E-2</v>
      </c>
      <c r="M607">
        <v>583</v>
      </c>
      <c r="N607">
        <v>7.367169285579003E-3</v>
      </c>
      <c r="O607">
        <v>3.2013984019625095E-2</v>
      </c>
    </row>
    <row r="608" spans="1:15" x14ac:dyDescent="0.3">
      <c r="A608" s="2">
        <v>43682</v>
      </c>
      <c r="B608" s="73">
        <f>'Log returns'!G609</f>
        <v>-9.3603744149765109E-3</v>
      </c>
      <c r="C608" s="73">
        <f>'Log returns'!E609</f>
        <v>-5.0458715596330018E-3</v>
      </c>
      <c r="D608" s="73">
        <f>'Log returns'!C609</f>
        <v>-2.6122355858419946E-2</v>
      </c>
      <c r="E608" s="74">
        <f>'Log returns'!I609</f>
        <v>-9.3035409690110354E-3</v>
      </c>
      <c r="H608" s="79">
        <v>-0.87</v>
      </c>
      <c r="I608" s="81">
        <v>7.0000000000000001E-3</v>
      </c>
      <c r="K608" s="62">
        <f t="shared" si="9"/>
        <v>-1.6360374414976512E-2</v>
      </c>
      <c r="M608">
        <v>584</v>
      </c>
      <c r="N608">
        <v>4.5023110666645395E-3</v>
      </c>
      <c r="O608">
        <v>-5.6599740024716072E-2</v>
      </c>
    </row>
    <row r="609" spans="1:15" x14ac:dyDescent="0.3">
      <c r="A609" s="2">
        <v>43679</v>
      </c>
      <c r="B609" s="73">
        <f>'Log returns'!G610</f>
        <v>7.874015748031496E-3</v>
      </c>
      <c r="C609" s="73">
        <f>'Log returns'!E610</f>
        <v>-4.6104195481788844E-3</v>
      </c>
      <c r="D609" s="73">
        <f>'Log returns'!C610</f>
        <v>2.3992435322933849E-2</v>
      </c>
      <c r="E609" s="74">
        <f>'Log returns'!I610</f>
        <v>1.113045065388169E-2</v>
      </c>
      <c r="H609" s="79">
        <v>-1.04</v>
      </c>
      <c r="I609" s="81">
        <v>7.0000000000000001E-3</v>
      </c>
      <c r="K609" s="62">
        <f t="shared" si="9"/>
        <v>8.7401574803149581E-4</v>
      </c>
      <c r="M609">
        <v>585</v>
      </c>
      <c r="N609">
        <v>9.3798249454053989E-4</v>
      </c>
      <c r="O609">
        <v>-1.6517583689159455E-3</v>
      </c>
    </row>
    <row r="610" spans="1:15" x14ac:dyDescent="0.3">
      <c r="A610" s="2">
        <v>43678</v>
      </c>
      <c r="B610" s="73">
        <f>'Log returns'!G611</f>
        <v>-9.3750000000000222E-3</v>
      </c>
      <c r="C610" s="73">
        <f>'Log returns'!E611</f>
        <v>2.6401111625752611E-2</v>
      </c>
      <c r="D610" s="73">
        <f>'Log returns'!C611</f>
        <v>-2.7641255876192264E-3</v>
      </c>
      <c r="E610" s="74">
        <f>'Log returns'!I611</f>
        <v>7.0639733984761508E-3</v>
      </c>
      <c r="H610" s="79">
        <v>-1.0900000000000001</v>
      </c>
      <c r="I610" s="81">
        <v>8.9999999999999993E-3</v>
      </c>
      <c r="K610" s="62">
        <f t="shared" si="9"/>
        <v>-1.8375000000000023E-2</v>
      </c>
      <c r="M610">
        <v>586</v>
      </c>
      <c r="N610">
        <v>1.8719538810792989E-3</v>
      </c>
      <c r="O610">
        <v>-1.830052530965081E-2</v>
      </c>
    </row>
    <row r="611" spans="1:15" x14ac:dyDescent="0.3">
      <c r="A611" s="2">
        <v>43677</v>
      </c>
      <c r="B611" s="73">
        <f>'Log returns'!G612</f>
        <v>-2.9968454258675056E-2</v>
      </c>
      <c r="C611" s="73">
        <f>'Log returns'!E612</f>
        <v>1.3537906137184115E-2</v>
      </c>
      <c r="D611" s="73">
        <f>'Log returns'!C612</f>
        <v>-3.6960148800881266E-3</v>
      </c>
      <c r="E611" s="74">
        <f>'Log returns'!I612</f>
        <v>5.0562427244274667E-3</v>
      </c>
      <c r="H611" s="79">
        <v>-0.17</v>
      </c>
      <c r="I611" s="81">
        <v>8.9999999999999993E-3</v>
      </c>
      <c r="K611" s="62">
        <f t="shared" si="9"/>
        <v>-3.8968454258675053E-2</v>
      </c>
      <c r="M611">
        <v>587</v>
      </c>
      <c r="N611">
        <v>6.55635248505833E-3</v>
      </c>
      <c r="O611">
        <v>0.12343638535081682</v>
      </c>
    </row>
    <row r="612" spans="1:15" x14ac:dyDescent="0.3">
      <c r="A612" s="2">
        <v>43676</v>
      </c>
      <c r="B612" s="73">
        <f>'Log returns'!G613</f>
        <v>-3.8211382113821163E-2</v>
      </c>
      <c r="C612" s="73">
        <f>'Log returns'!E613</f>
        <v>9.3499554764024679E-3</v>
      </c>
      <c r="D612" s="73">
        <f>'Log returns'!C613</f>
        <v>-2.5039774975805267E-2</v>
      </c>
      <c r="E612" s="74">
        <f>'Log returns'!I613</f>
        <v>4.0983023772312999E-3</v>
      </c>
      <c r="H612" s="79">
        <v>-0.32</v>
      </c>
      <c r="I612" s="81">
        <v>8.9999999999999993E-3</v>
      </c>
      <c r="K612" s="62">
        <f t="shared" si="9"/>
        <v>-4.7211382113821164E-2</v>
      </c>
      <c r="M612">
        <v>588</v>
      </c>
      <c r="N612">
        <v>6.5528624390513799E-3</v>
      </c>
      <c r="O612">
        <v>-5.1540008968614361E-2</v>
      </c>
    </row>
    <row r="613" spans="1:15" x14ac:dyDescent="0.3">
      <c r="A613" s="2">
        <v>43675</v>
      </c>
      <c r="B613" s="73">
        <f>'Log returns'!G614</f>
        <v>3.8884192730346649E-2</v>
      </c>
      <c r="C613" s="73">
        <f>'Log returns'!E614</f>
        <v>6.1755624172916005E-3</v>
      </c>
      <c r="D613" s="73">
        <f>'Log returns'!C614</f>
        <v>1.2365852533609424E-2</v>
      </c>
      <c r="E613" s="74">
        <f>'Log returns'!I614</f>
        <v>3.5755396794301458E-3</v>
      </c>
      <c r="H613" s="79">
        <v>0.82</v>
      </c>
      <c r="I613" s="81">
        <v>8.9999999999999993E-3</v>
      </c>
      <c r="K613" s="62">
        <f t="shared" si="9"/>
        <v>2.9884192730346648E-2</v>
      </c>
      <c r="M613">
        <v>589</v>
      </c>
      <c r="N613">
        <v>-2.2370805476785226E-3</v>
      </c>
      <c r="O613">
        <v>-3.8194470431694295E-3</v>
      </c>
    </row>
    <row r="614" spans="1:15" x14ac:dyDescent="0.3">
      <c r="A614" s="2">
        <v>43672</v>
      </c>
      <c r="B614" s="73">
        <f>'Log returns'!G615</f>
        <v>-1.2205044751830756E-2</v>
      </c>
      <c r="C614" s="73">
        <f>'Log returns'!E615</f>
        <v>-6.1376589215256716E-3</v>
      </c>
      <c r="D614" s="73">
        <f>'Log returns'!C615</f>
        <v>0</v>
      </c>
      <c r="E614" s="74">
        <f>'Log returns'!I615</f>
        <v>1.511011056690715E-4</v>
      </c>
      <c r="H614" s="79">
        <v>-0.63</v>
      </c>
      <c r="I614" s="81">
        <v>8.9999999999999993E-3</v>
      </c>
      <c r="K614" s="62">
        <f t="shared" si="9"/>
        <v>-2.1205044751830757E-2</v>
      </c>
      <c r="M614">
        <v>590</v>
      </c>
      <c r="N614">
        <v>5.6332196210998585E-4</v>
      </c>
      <c r="O614">
        <v>-1.2403700325229468E-3</v>
      </c>
    </row>
    <row r="615" spans="1:15" x14ac:dyDescent="0.3">
      <c r="A615" s="2">
        <v>43671</v>
      </c>
      <c r="B615" s="73">
        <f>'Log returns'!G616</f>
        <v>1.5650741350906026E-2</v>
      </c>
      <c r="C615" s="73">
        <f>'Log returns'!E616</f>
        <v>-6.6166740185266875E-3</v>
      </c>
      <c r="D615" s="73">
        <f>'Log returns'!C616</f>
        <v>-2.7382613288946808E-2</v>
      </c>
      <c r="E615" s="74">
        <f>'Log returns'!I616</f>
        <v>1.9239691081774622E-3</v>
      </c>
      <c r="H615" s="79">
        <v>0.66</v>
      </c>
      <c r="I615" s="81">
        <v>8.9999999999999993E-3</v>
      </c>
      <c r="K615" s="62">
        <f t="shared" si="9"/>
        <v>6.6507413509060264E-3</v>
      </c>
      <c r="M615">
        <v>591</v>
      </c>
      <c r="N615">
        <v>9.736029819258623E-3</v>
      </c>
      <c r="O615">
        <v>3.3624403785077459E-2</v>
      </c>
    </row>
    <row r="616" spans="1:15" x14ac:dyDescent="0.3">
      <c r="A616" s="2">
        <v>43670</v>
      </c>
      <c r="B616" s="73">
        <f>'Log returns'!G617</f>
        <v>4.86618004866187E-3</v>
      </c>
      <c r="C616" s="73">
        <f>'Log returns'!E617</f>
        <v>8.8809946714031984E-3</v>
      </c>
      <c r="D616" s="73">
        <f>'Log returns'!C617</f>
        <v>1.2282703914420597E-2</v>
      </c>
      <c r="E616" s="74">
        <f>'Log returns'!I617</f>
        <v>1.1069497590068067E-2</v>
      </c>
      <c r="H616" s="79">
        <v>0.65</v>
      </c>
      <c r="I616" s="81">
        <v>8.9999999999999993E-3</v>
      </c>
      <c r="K616" s="62">
        <f t="shared" si="9"/>
        <v>-4.1338199513381293E-3</v>
      </c>
      <c r="M616">
        <v>592</v>
      </c>
      <c r="N616">
        <v>-3.6588818808865678E-3</v>
      </c>
      <c r="O616">
        <v>-9.3281311061264201E-3</v>
      </c>
    </row>
    <row r="617" spans="1:15" x14ac:dyDescent="0.3">
      <c r="A617" s="2">
        <v>43669</v>
      </c>
      <c r="B617" s="73">
        <f>'Log returns'!G618</f>
        <v>1.3720742534301764E-2</v>
      </c>
      <c r="C617" s="73">
        <f>'Log returns'!E618</f>
        <v>6.1619718309859411E-3</v>
      </c>
      <c r="D617" s="73">
        <f>'Log returns'!C618</f>
        <v>8.8616475055815595E-3</v>
      </c>
      <c r="E617" s="74">
        <f>'Log returns'!I618</f>
        <v>3.6325985151917828E-3</v>
      </c>
      <c r="H617" s="79">
        <v>0.25</v>
      </c>
      <c r="I617" s="81">
        <v>8.9999999999999993E-3</v>
      </c>
      <c r="K617" s="62">
        <f t="shared" si="9"/>
        <v>4.7207425343017643E-3</v>
      </c>
      <c r="M617">
        <v>593</v>
      </c>
      <c r="N617">
        <v>7.2002797316828493E-3</v>
      </c>
      <c r="O617">
        <v>-5.0621332363261759E-2</v>
      </c>
    </row>
    <row r="618" spans="1:15" x14ac:dyDescent="0.3">
      <c r="A618" s="2">
        <v>43668</v>
      </c>
      <c r="B618" s="73">
        <f>'Log returns'!G619</f>
        <v>-1.512738853503178E-2</v>
      </c>
      <c r="C618" s="73">
        <f>'Log returns'!E619</f>
        <v>-8.7489063867016627E-3</v>
      </c>
      <c r="D618" s="73">
        <f>'Log returns'!C619</f>
        <v>-3.2973025328286901E-2</v>
      </c>
      <c r="E618" s="74">
        <f>'Log returns'!I619</f>
        <v>3.6318227275698141E-3</v>
      </c>
      <c r="H618" s="79">
        <v>-0.56000000000000005</v>
      </c>
      <c r="I618" s="81">
        <v>8.9999999999999993E-3</v>
      </c>
      <c r="K618" s="62">
        <f t="shared" si="9"/>
        <v>-2.4127388535031779E-2</v>
      </c>
      <c r="M618">
        <v>594</v>
      </c>
      <c r="N618">
        <v>1.8556546998600683E-3</v>
      </c>
      <c r="O618">
        <v>1.5338293030538831E-2</v>
      </c>
    </row>
    <row r="619" spans="1:15" x14ac:dyDescent="0.3">
      <c r="A619" s="2">
        <v>43665</v>
      </c>
      <c r="B619" s="73">
        <f>'Log returns'!G620</f>
        <v>1.8593371059013718E-2</v>
      </c>
      <c r="C619" s="73">
        <f>'Log returns'!E620</f>
        <v>7.9435127978817795E-3</v>
      </c>
      <c r="D619" s="73">
        <f>'Log returns'!C620</f>
        <v>-9.3627595853144306E-3</v>
      </c>
      <c r="E619" s="74">
        <f>'Log returns'!I620</f>
        <v>-2.773842128427806E-3</v>
      </c>
      <c r="H619" s="79">
        <v>0.35</v>
      </c>
      <c r="I619" s="81">
        <v>8.9999999999999993E-3</v>
      </c>
      <c r="K619" s="62">
        <f t="shared" si="9"/>
        <v>9.5933710590137191E-3</v>
      </c>
      <c r="M619">
        <v>595</v>
      </c>
      <c r="N619">
        <v>-7.1634584623696165E-4</v>
      </c>
      <c r="O619">
        <v>-2.6328955032735316E-2</v>
      </c>
    </row>
    <row r="620" spans="1:15" x14ac:dyDescent="0.3">
      <c r="A620" s="2">
        <v>43664</v>
      </c>
      <c r="B620" s="73">
        <f>'Log returns'!G621</f>
        <v>3.1746031746031744E-2</v>
      </c>
      <c r="C620" s="73">
        <f>'Log returns'!E621</f>
        <v>-1.5761821366024494E-2</v>
      </c>
      <c r="D620" s="73">
        <f>'Log returns'!C621</f>
        <v>-7.8996007414259307E-3</v>
      </c>
      <c r="E620" s="74">
        <f>'Log returns'!I621</f>
        <v>-8.6095136097922645E-3</v>
      </c>
      <c r="H620" s="79">
        <v>-0.64</v>
      </c>
      <c r="I620" s="81">
        <v>8.9999999999999993E-3</v>
      </c>
      <c r="K620" s="62">
        <f t="shared" si="9"/>
        <v>2.2746031746031743E-2</v>
      </c>
      <c r="M620">
        <v>596</v>
      </c>
      <c r="N620">
        <v>2.1114967864469354E-3</v>
      </c>
      <c r="O620">
        <v>1.2481970899446006E-2</v>
      </c>
    </row>
    <row r="621" spans="1:15" x14ac:dyDescent="0.3">
      <c r="A621" s="2">
        <v>43663</v>
      </c>
      <c r="B621" s="73">
        <f>'Log returns'!G622</f>
        <v>1.307692307692299E-2</v>
      </c>
      <c r="C621" s="73">
        <f>'Log returns'!E622</f>
        <v>-4.0035587188612352E-3</v>
      </c>
      <c r="D621" s="73">
        <f>'Log returns'!C622</f>
        <v>1.1232858643930288E-2</v>
      </c>
      <c r="E621" s="74">
        <f>'Log returns'!I622</f>
        <v>1.1943703541323039E-3</v>
      </c>
      <c r="H621" s="79">
        <v>-0.32</v>
      </c>
      <c r="I621" s="81">
        <v>8.9999999999999993E-3</v>
      </c>
      <c r="K621" s="62">
        <f t="shared" si="9"/>
        <v>4.0769230769229902E-3</v>
      </c>
      <c r="M621">
        <v>597</v>
      </c>
      <c r="N621">
        <v>-1.3325977086823064E-3</v>
      </c>
      <c r="O621">
        <v>-0.1472975392776191</v>
      </c>
    </row>
    <row r="622" spans="1:15" x14ac:dyDescent="0.3">
      <c r="A622" s="2">
        <v>43662</v>
      </c>
      <c r="B622" s="73">
        <f>'Log returns'!G623</f>
        <v>-2.2779043280182234E-2</v>
      </c>
      <c r="C622" s="73">
        <f>'Log returns'!E623</f>
        <v>-2.545779365788306E-2</v>
      </c>
      <c r="D622" s="73">
        <f>'Log returns'!C623</f>
        <v>-1.8841367475289326E-2</v>
      </c>
      <c r="E622" s="74">
        <f>'Log returns'!I623</f>
        <v>-8.5524782871459048E-3</v>
      </c>
      <c r="H622" s="79">
        <v>-0.04</v>
      </c>
      <c r="I622" s="81">
        <v>8.9999999999999993E-3</v>
      </c>
      <c r="K622" s="62">
        <f t="shared" si="9"/>
        <v>-3.1779043280182231E-2</v>
      </c>
      <c r="M622">
        <v>598</v>
      </c>
      <c r="N622">
        <v>-6.5335168926997575E-3</v>
      </c>
      <c r="O622">
        <v>4.5149767898331271E-2</v>
      </c>
    </row>
    <row r="623" spans="1:15" x14ac:dyDescent="0.3">
      <c r="A623" s="2">
        <v>43661</v>
      </c>
      <c r="B623" s="73">
        <f>'Log returns'!G624</f>
        <v>-1.4763014763014698E-2</v>
      </c>
      <c r="C623" s="73">
        <f>'Log returns'!E624</f>
        <v>-1.3748854262144823E-2</v>
      </c>
      <c r="D623" s="73">
        <f>'Log returns'!C624</f>
        <v>7.1652160961753746E-4</v>
      </c>
      <c r="E623" s="74">
        <f>'Log returns'!I624</f>
        <v>-8.6320484067790807E-3</v>
      </c>
      <c r="H623" s="79">
        <v>0.53</v>
      </c>
      <c r="I623" s="81">
        <v>8.9999999999999993E-3</v>
      </c>
      <c r="K623" s="62">
        <f t="shared" si="9"/>
        <v>-2.3763014763014699E-2</v>
      </c>
      <c r="M623">
        <v>599</v>
      </c>
      <c r="N623">
        <v>6.4247324820389555E-3</v>
      </c>
      <c r="O623">
        <v>5.466075644366894E-4</v>
      </c>
    </row>
    <row r="624" spans="1:15" x14ac:dyDescent="0.3">
      <c r="A624" s="2">
        <v>43658</v>
      </c>
      <c r="B624" s="73">
        <f>'Log returns'!G625</f>
        <v>-1.1041009463722331E-2</v>
      </c>
      <c r="C624" s="73">
        <f>'Log returns'!E625</f>
        <v>-2.7416356877323318E-2</v>
      </c>
      <c r="D624" s="73">
        <f>'Log returns'!C625</f>
        <v>-4.2961520070112516E-2</v>
      </c>
      <c r="E624" s="74">
        <f>'Log returns'!I625</f>
        <v>4.1758245403483192E-4</v>
      </c>
      <c r="H624" s="79">
        <v>0.19</v>
      </c>
      <c r="I624" s="81">
        <v>8.9999999999999993E-3</v>
      </c>
      <c r="K624" s="62">
        <f t="shared" si="9"/>
        <v>-2.004100946372233E-2</v>
      </c>
      <c r="M624">
        <v>600</v>
      </c>
      <c r="N624">
        <v>-1.5268106163192799E-3</v>
      </c>
      <c r="O624">
        <v>-2.4627035537526917E-2</v>
      </c>
    </row>
    <row r="625" spans="1:15" x14ac:dyDescent="0.3">
      <c r="A625" s="2">
        <v>43657</v>
      </c>
      <c r="B625" s="73">
        <f>'Log returns'!G626</f>
        <v>-1.5948963317384596E-3</v>
      </c>
      <c r="C625" s="73">
        <f>'Log returns'!E626</f>
        <v>-8.6000955566173497E-3</v>
      </c>
      <c r="D625" s="73">
        <f>'Log returns'!C626</f>
        <v>3.7408212805312385E-3</v>
      </c>
      <c r="E625" s="74">
        <f>'Log returns'!I626</f>
        <v>-8.7111898667052556E-3</v>
      </c>
      <c r="H625" s="79">
        <v>0.4</v>
      </c>
      <c r="I625" s="81">
        <v>8.9999999999999993E-3</v>
      </c>
      <c r="K625" s="62">
        <f t="shared" si="9"/>
        <v>-1.0594896331738459E-2</v>
      </c>
      <c r="M625">
        <v>601</v>
      </c>
      <c r="N625">
        <v>5.2549988175878163E-3</v>
      </c>
      <c r="O625">
        <v>-2.105278712722447E-2</v>
      </c>
    </row>
    <row r="626" spans="1:15" x14ac:dyDescent="0.3">
      <c r="A626" s="2">
        <v>43656</v>
      </c>
      <c r="B626" s="73">
        <f>'Log returns'!G627</f>
        <v>-6.3897763578274532E-3</v>
      </c>
      <c r="C626" s="73">
        <f>'Log returns'!E627</f>
        <v>1.4457831325301752E-3</v>
      </c>
      <c r="D626" s="73">
        <f>'Log returns'!C627</f>
        <v>-2.9516997411158225E-2</v>
      </c>
      <c r="E626" s="74">
        <f>'Log returns'!I627</f>
        <v>3.7369129143556205E-3</v>
      </c>
      <c r="H626" s="79">
        <v>0.18</v>
      </c>
      <c r="I626" s="81">
        <v>8.9999999999999993E-3</v>
      </c>
      <c r="K626" s="62">
        <f t="shared" si="9"/>
        <v>-1.5389776357827453E-2</v>
      </c>
      <c r="M626">
        <v>602</v>
      </c>
      <c r="N626">
        <v>1.2892389828061475E-3</v>
      </c>
      <c r="O626">
        <v>3.4023762622330339E-2</v>
      </c>
    </row>
    <row r="627" spans="1:15" x14ac:dyDescent="0.3">
      <c r="A627" s="2">
        <v>43655</v>
      </c>
      <c r="B627" s="73">
        <f>'Log returns'!G628</f>
        <v>1.2861736334405098E-2</v>
      </c>
      <c r="C627" s="73">
        <f>'Log returns'!E628</f>
        <v>-1.9249278152069569E-3</v>
      </c>
      <c r="D627" s="73">
        <f>'Log returns'!C628</f>
        <v>6.4515585044404439E-3</v>
      </c>
      <c r="E627" s="74">
        <f>'Log returns'!I628</f>
        <v>-2.3764007217889436E-3</v>
      </c>
      <c r="H627" s="79">
        <v>-0.57999999999999996</v>
      </c>
      <c r="I627" s="81">
        <v>8.9999999999999993E-3</v>
      </c>
      <c r="K627" s="62">
        <f t="shared" si="9"/>
        <v>3.8617363344050984E-3</v>
      </c>
      <c r="M627">
        <v>603</v>
      </c>
      <c r="N627">
        <v>3.9403530158517676E-3</v>
      </c>
      <c r="O627">
        <v>-7.8163220080998304E-3</v>
      </c>
    </row>
    <row r="628" spans="1:15" x14ac:dyDescent="0.3">
      <c r="A628" s="2">
        <v>43654</v>
      </c>
      <c r="B628" s="73">
        <f>'Log returns'!G629</f>
        <v>-1.7460317460317482E-2</v>
      </c>
      <c r="C628" s="73">
        <f>'Log returns'!E629</f>
        <v>5.785920925747293E-3</v>
      </c>
      <c r="D628" s="73">
        <f>'Log returns'!C629</f>
        <v>-1.3430945992068804E-2</v>
      </c>
      <c r="E628" s="74">
        <f>'Log returns'!I629</f>
        <v>-9.7446898605040803E-4</v>
      </c>
      <c r="H628" s="79">
        <v>-0.1</v>
      </c>
      <c r="I628" s="81">
        <v>8.9999999999999993E-3</v>
      </c>
      <c r="K628" s="62">
        <f t="shared" si="9"/>
        <v>-2.6460317460317483E-2</v>
      </c>
      <c r="M628">
        <v>604</v>
      </c>
      <c r="N628">
        <v>-6.4257218177247522E-3</v>
      </c>
      <c r="O628">
        <v>-4.4692198165165375E-3</v>
      </c>
    </row>
    <row r="629" spans="1:15" x14ac:dyDescent="0.3">
      <c r="A629" s="2">
        <v>43651</v>
      </c>
      <c r="B629" s="73">
        <f>'Log returns'!G630</f>
        <v>-6.2197092084006485E-2</v>
      </c>
      <c r="C629" s="73">
        <f>'Log returns'!E630</f>
        <v>-9.5877277085325329E-4</v>
      </c>
      <c r="D629" s="73">
        <f>'Log returns'!C630</f>
        <v>1.3613792098490887E-2</v>
      </c>
      <c r="E629" s="74">
        <f>'Log returns'!I630</f>
        <v>1.878968226582458E-3</v>
      </c>
      <c r="H629" s="79">
        <v>0.78</v>
      </c>
      <c r="I629" s="81">
        <v>8.9999999999999993E-3</v>
      </c>
      <c r="K629" s="62">
        <f t="shared" si="9"/>
        <v>-7.1197092084006486E-2</v>
      </c>
      <c r="M629">
        <v>605</v>
      </c>
      <c r="N629">
        <v>-2.2253152083261231E-3</v>
      </c>
      <c r="O629">
        <v>-6.4292874667328413E-3</v>
      </c>
    </row>
    <row r="630" spans="1:15" x14ac:dyDescent="0.3">
      <c r="A630" s="2">
        <v>43650</v>
      </c>
      <c r="B630" s="73">
        <f>'Log returns'!G631</f>
        <v>2.7562446167097354E-2</v>
      </c>
      <c r="C630" s="73">
        <f>'Log returns'!E631</f>
        <v>1.7274472168905923E-2</v>
      </c>
      <c r="D630" s="73">
        <f>'Log returns'!C631</f>
        <v>7.0208861896735551E-3</v>
      </c>
      <c r="E630" s="74">
        <f>'Log returns'!I631</f>
        <v>7.9464470288190901E-3</v>
      </c>
      <c r="H630" s="79">
        <v>0.14000000000000001</v>
      </c>
      <c r="I630" s="81">
        <v>8.9999999999999993E-3</v>
      </c>
      <c r="K630" s="62">
        <f t="shared" si="9"/>
        <v>1.8562446167097353E-2</v>
      </c>
      <c r="M630">
        <v>606</v>
      </c>
      <c r="N630">
        <v>-1.4200329572492689E-3</v>
      </c>
      <c r="O630">
        <v>1.8880350417566638E-2</v>
      </c>
    </row>
    <row r="631" spans="1:15" x14ac:dyDescent="0.3">
      <c r="A631" s="2">
        <v>43649</v>
      </c>
      <c r="B631" s="73">
        <f>'Log returns'!G632</f>
        <v>-1.6764459346186324E-3</v>
      </c>
      <c r="C631" s="73">
        <f>'Log returns'!E632</f>
        <v>-2.1698113207547144E-2</v>
      </c>
      <c r="D631" s="73">
        <f>'Log returns'!C632</f>
        <v>-6.3657063005546641E-3</v>
      </c>
      <c r="E631" s="74">
        <f>'Log returns'!I632</f>
        <v>3.5864711867278289E-3</v>
      </c>
      <c r="H631" s="79">
        <v>0.75</v>
      </c>
      <c r="I631" s="81">
        <v>8.9999999999999993E-3</v>
      </c>
      <c r="K631" s="62">
        <f t="shared" si="9"/>
        <v>-1.0676445934618632E-2</v>
      </c>
      <c r="M631">
        <v>607</v>
      </c>
      <c r="N631">
        <v>-6.7681209479616431E-3</v>
      </c>
      <c r="O631">
        <v>-2.5922534670148678E-3</v>
      </c>
    </row>
    <row r="632" spans="1:15" x14ac:dyDescent="0.3">
      <c r="A632" s="2">
        <v>43648</v>
      </c>
      <c r="B632" s="73">
        <f>'Log returns'!G633</f>
        <v>7.5566750629723406E-3</v>
      </c>
      <c r="C632" s="73">
        <f>'Log returns'!E633</f>
        <v>-1.2536162005785893E-2</v>
      </c>
      <c r="D632" s="73">
        <f>'Log returns'!C633</f>
        <v>1.8304685329990026E-3</v>
      </c>
      <c r="E632" s="74">
        <f>'Log returns'!I633</f>
        <v>-9.2329020995028013E-3</v>
      </c>
      <c r="H632" s="79">
        <v>0.68</v>
      </c>
      <c r="I632" s="81">
        <v>8.9999999999999993E-3</v>
      </c>
      <c r="K632" s="62">
        <f t="shared" si="9"/>
        <v>-1.4433249370276588E-3</v>
      </c>
      <c r="M632">
        <v>608</v>
      </c>
      <c r="N632">
        <v>8.2118375865346538E-3</v>
      </c>
      <c r="O632">
        <v>-3.3782183850315783E-4</v>
      </c>
    </row>
    <row r="633" spans="1:15" x14ac:dyDescent="0.3">
      <c r="A633" s="2">
        <v>43647</v>
      </c>
      <c r="B633" s="73">
        <f>'Log returns'!G634</f>
        <v>4.5000000000000047E-2</v>
      </c>
      <c r="C633" s="73">
        <f>'Log returns'!E634</f>
        <v>9.277343749999889E-3</v>
      </c>
      <c r="D633" s="73">
        <f>'Log returns'!C634</f>
        <v>4.5676586339616467E-3</v>
      </c>
      <c r="E633" s="74">
        <f>'Log returns'!I634</f>
        <v>3.1068327774100651E-3</v>
      </c>
      <c r="H633" s="79">
        <v>0.6</v>
      </c>
      <c r="I633" s="81">
        <v>8.9999999999999993E-3</v>
      </c>
      <c r="K633" s="62">
        <f t="shared" si="9"/>
        <v>3.6000000000000046E-2</v>
      </c>
      <c r="M633">
        <v>609</v>
      </c>
      <c r="N633">
        <v>5.2307430558311222E-3</v>
      </c>
      <c r="O633">
        <v>-1.4605743055831144E-2</v>
      </c>
    </row>
    <row r="634" spans="1:15" x14ac:dyDescent="0.3">
      <c r="A634" s="2">
        <v>43644</v>
      </c>
      <c r="B634" s="73">
        <f>'Log returns'!G635</f>
        <v>-2.1531100478468922E-2</v>
      </c>
      <c r="C634" s="73">
        <f>'Log returns'!E635</f>
        <v>7.2568940493468797E-3</v>
      </c>
      <c r="D634" s="73">
        <f>'Log returns'!C635</f>
        <v>-1.3337448190520393E-2</v>
      </c>
      <c r="E634" s="74">
        <f>'Log returns'!I635</f>
        <v>9.4089317338874132E-3</v>
      </c>
      <c r="H634" s="79">
        <v>-0.06</v>
      </c>
      <c r="I634" s="81">
        <v>8.9999999999999993E-3</v>
      </c>
      <c r="K634" s="62">
        <f t="shared" si="9"/>
        <v>-3.0531100478468923E-2</v>
      </c>
      <c r="M634">
        <v>610</v>
      </c>
      <c r="N634">
        <v>3.7588954207371061E-3</v>
      </c>
      <c r="O634">
        <v>-3.3727349679412162E-2</v>
      </c>
    </row>
    <row r="635" spans="1:15" x14ac:dyDescent="0.3">
      <c r="A635" s="2">
        <v>43643</v>
      </c>
      <c r="B635" s="73">
        <f>'Log returns'!G636</f>
        <v>4.8899755501222025E-3</v>
      </c>
      <c r="C635" s="73">
        <f>'Log returns'!E636</f>
        <v>2.4015369836695487E-3</v>
      </c>
      <c r="D635" s="73">
        <f>'Log returns'!C636</f>
        <v>4.9154585923973561E-3</v>
      </c>
      <c r="E635" s="74">
        <f>'Log returns'!I636</f>
        <v>1.0013936870615029E-2</v>
      </c>
      <c r="H635" s="79">
        <v>-0.98</v>
      </c>
      <c r="I635" s="81">
        <v>8.9999999999999993E-3</v>
      </c>
      <c r="K635" s="62">
        <f t="shared" si="9"/>
        <v>-4.1100244498777968E-3</v>
      </c>
      <c r="M635">
        <v>611</v>
      </c>
      <c r="N635">
        <v>3.0566387621093812E-3</v>
      </c>
      <c r="O635">
        <v>-4.1268020875930546E-2</v>
      </c>
    </row>
    <row r="636" spans="1:15" x14ac:dyDescent="0.3">
      <c r="A636" s="2">
        <v>43642</v>
      </c>
      <c r="B636" s="73">
        <f>'Log returns'!G637</f>
        <v>-1.5409570154095633E-2</v>
      </c>
      <c r="C636" s="73">
        <f>'Log returns'!E637</f>
        <v>-2.9228557738380425E-2</v>
      </c>
      <c r="D636" s="73">
        <f>'Log returns'!C637</f>
        <v>3.1794618210807014E-2</v>
      </c>
      <c r="E636" s="74">
        <f>'Log returns'!I637</f>
        <v>-4.4012152701974148E-3</v>
      </c>
      <c r="H636" s="79">
        <v>-0.34</v>
      </c>
      <c r="I636" s="81">
        <v>8.9999999999999993E-3</v>
      </c>
      <c r="K636" s="62">
        <f t="shared" si="9"/>
        <v>-2.4409570154095631E-2</v>
      </c>
      <c r="M636">
        <v>612</v>
      </c>
      <c r="N636">
        <v>2.6734065634786705E-3</v>
      </c>
      <c r="O636">
        <v>3.621078616686798E-2</v>
      </c>
    </row>
    <row r="637" spans="1:15" x14ac:dyDescent="0.3">
      <c r="A637" s="2">
        <v>43641</v>
      </c>
      <c r="B637" s="73">
        <f>'Log returns'!G638</f>
        <v>-9.0609555189457049E-3</v>
      </c>
      <c r="C637" s="73">
        <f>'Log returns'!E638</f>
        <v>-1.9743336623889718E-3</v>
      </c>
      <c r="D637" s="73">
        <f>'Log returns'!C638</f>
        <v>4.4445184243867199E-3</v>
      </c>
      <c r="E637" s="74">
        <f>'Log returns'!I638</f>
        <v>1.0268580293114951E-3</v>
      </c>
      <c r="H637" s="79">
        <v>-0.21</v>
      </c>
      <c r="I637" s="81">
        <v>8.9999999999999993E-3</v>
      </c>
      <c r="K637" s="62">
        <f t="shared" si="9"/>
        <v>-1.8060955518945702E-2</v>
      </c>
      <c r="M637">
        <v>613</v>
      </c>
      <c r="N637">
        <v>1.6298428350669866E-4</v>
      </c>
      <c r="O637">
        <v>-1.2368029035337454E-2</v>
      </c>
    </row>
    <row r="638" spans="1:15" x14ac:dyDescent="0.3">
      <c r="A638" s="2">
        <v>43640</v>
      </c>
      <c r="B638" s="73">
        <f>'Log returns'!G639</f>
        <v>2.4937655860349128E-2</v>
      </c>
      <c r="C638" s="73">
        <f>'Log returns'!E639</f>
        <v>-9.3966369930760501E-3</v>
      </c>
      <c r="D638" s="73">
        <f>'Log returns'!C639</f>
        <v>-1.9321618198082372E-2</v>
      </c>
      <c r="E638" s="74">
        <f>'Log returns'!I639</f>
        <v>9.5431962273107398E-4</v>
      </c>
      <c r="H638" s="79">
        <v>0.89</v>
      </c>
      <c r="I638" s="81">
        <v>8.9999999999999993E-3</v>
      </c>
      <c r="K638" s="62">
        <f t="shared" si="9"/>
        <v>1.5937655860349127E-2</v>
      </c>
      <c r="M638">
        <v>614</v>
      </c>
      <c r="N638">
        <v>1.4626564011637273E-3</v>
      </c>
      <c r="O638">
        <v>1.4188084949742299E-2</v>
      </c>
    </row>
    <row r="639" spans="1:15" x14ac:dyDescent="0.3">
      <c r="A639" s="2">
        <v>43636</v>
      </c>
      <c r="B639" s="73">
        <f>'Log returns'!G640</f>
        <v>-2.0275750202757504E-2</v>
      </c>
      <c r="C639" s="73">
        <f>'Log returns'!E640</f>
        <v>-1.4977533699451391E-3</v>
      </c>
      <c r="D639" s="73">
        <f>'Log returns'!C640</f>
        <v>5.5647277926199213E-3</v>
      </c>
      <c r="E639" s="74">
        <f>'Log returns'!I640</f>
        <v>1.0906287044205206E-2</v>
      </c>
      <c r="H639" s="79">
        <v>0.32</v>
      </c>
      <c r="I639" s="81">
        <v>8.9999999999999993E-3</v>
      </c>
      <c r="K639" s="62">
        <f t="shared" si="9"/>
        <v>-2.9275750202757501E-2</v>
      </c>
      <c r="M639">
        <v>615</v>
      </c>
      <c r="N639">
        <v>8.1671534941982534E-3</v>
      </c>
      <c r="O639">
        <v>-3.3009734455363834E-3</v>
      </c>
    </row>
    <row r="640" spans="1:15" x14ac:dyDescent="0.3">
      <c r="A640" s="2">
        <v>43635</v>
      </c>
      <c r="B640" s="73">
        <f>'Log returns'!G641</f>
        <v>-1.6556291390728713E-3</v>
      </c>
      <c r="C640" s="73">
        <f>'Log returns'!E641</f>
        <v>-2.0000000000000282E-3</v>
      </c>
      <c r="D640" s="73">
        <f>'Log returns'!C641</f>
        <v>2.4229892767729619E-2</v>
      </c>
      <c r="E640" s="74">
        <f>'Log returns'!I641</f>
        <v>-8.3612611047755511E-3</v>
      </c>
      <c r="H640" s="79">
        <v>1.04</v>
      </c>
      <c r="I640" s="81">
        <v>8.9999999999999993E-3</v>
      </c>
      <c r="K640" s="62">
        <f t="shared" si="9"/>
        <v>-1.0655629139072871E-2</v>
      </c>
      <c r="M640">
        <v>616</v>
      </c>
      <c r="N640">
        <v>2.7152358354833811E-3</v>
      </c>
      <c r="O640">
        <v>1.1005506698818383E-2</v>
      </c>
    </row>
    <row r="641" spans="1:15" x14ac:dyDescent="0.3">
      <c r="A641" s="2">
        <v>43634</v>
      </c>
      <c r="B641" s="73">
        <f>'Log returns'!G642</f>
        <v>2.5704809286898909E-2</v>
      </c>
      <c r="C641" s="73">
        <f>'Log returns'!E642</f>
        <v>2.0541082164328629E-2</v>
      </c>
      <c r="D641" s="73">
        <f>'Log returns'!C642</f>
        <v>2.9351453893128692E-2</v>
      </c>
      <c r="E641" s="74">
        <f>'Log returns'!I642</f>
        <v>3.0615156935019966E-3</v>
      </c>
      <c r="H641" s="79">
        <v>0.15</v>
      </c>
      <c r="I641" s="81">
        <v>8.9999999999999993E-3</v>
      </c>
      <c r="K641" s="62">
        <f t="shared" si="9"/>
        <v>1.6704809286898908E-2</v>
      </c>
      <c r="M641">
        <v>617</v>
      </c>
      <c r="N641">
        <v>2.714667113198321E-3</v>
      </c>
      <c r="O641">
        <v>-1.7842055648230101E-2</v>
      </c>
    </row>
    <row r="642" spans="1:15" x14ac:dyDescent="0.3">
      <c r="A642" s="2">
        <v>43633</v>
      </c>
      <c r="B642" s="73">
        <f>'Log returns'!G643</f>
        <v>-3.5569927243330683E-2</v>
      </c>
      <c r="C642" s="73">
        <f>'Log returns'!E643</f>
        <v>-2.4644084437898783E-2</v>
      </c>
      <c r="D642" s="73">
        <f>'Log returns'!C643</f>
        <v>-3.8302118615925916E-3</v>
      </c>
      <c r="E642" s="74">
        <f>'Log returns'!I643</f>
        <v>-6.3242957405638166E-3</v>
      </c>
      <c r="H642" s="79">
        <v>-0.27</v>
      </c>
      <c r="I642" s="81">
        <v>8.9999999999999993E-3</v>
      </c>
      <c r="K642" s="62">
        <f t="shared" si="9"/>
        <v>-4.4569927243330684E-2</v>
      </c>
      <c r="M642">
        <v>618</v>
      </c>
      <c r="N642">
        <v>-1.9812628695282013E-3</v>
      </c>
      <c r="O642">
        <v>2.0574633928541919E-2</v>
      </c>
    </row>
    <row r="643" spans="1:15" x14ac:dyDescent="0.3">
      <c r="A643" s="2">
        <v>43630</v>
      </c>
      <c r="B643" s="73">
        <f>'Log returns'!G644</f>
        <v>-1.0896898575020932E-2</v>
      </c>
      <c r="C643" s="73">
        <f>'Log returns'!E644</f>
        <v>2.6172740084557168E-3</v>
      </c>
      <c r="D643" s="73">
        <f>'Log returns'!C644</f>
        <v>-2.8482441730641548E-3</v>
      </c>
      <c r="E643" s="74">
        <f>'Log returns'!I644</f>
        <v>4.97311756607818E-3</v>
      </c>
      <c r="H643" s="79">
        <v>0.52</v>
      </c>
      <c r="I643" s="81">
        <v>8.9999999999999993E-3</v>
      </c>
      <c r="K643" s="62">
        <f t="shared" ref="K643:K706" si="10">B643-I643</f>
        <v>-1.989689857502093E-2</v>
      </c>
      <c r="M643">
        <v>619</v>
      </c>
      <c r="N643">
        <v>-6.2593363083880572E-3</v>
      </c>
      <c r="O643">
        <v>3.80053680544198E-2</v>
      </c>
    </row>
    <row r="644" spans="1:15" x14ac:dyDescent="0.3">
      <c r="A644" s="2">
        <v>43629</v>
      </c>
      <c r="B644" s="73">
        <f>'Log returns'!G645</f>
        <v>-4.6610169491525424E-2</v>
      </c>
      <c r="C644" s="73">
        <f>'Log returns'!E645</f>
        <v>-2.9317269076305098E-2</v>
      </c>
      <c r="D644" s="73">
        <f>'Log returns'!C645</f>
        <v>-1.0140050650191851E-2</v>
      </c>
      <c r="E644" s="74">
        <f>'Log returns'!I645</f>
        <v>-9.7173578190474456E-3</v>
      </c>
      <c r="H644" s="79">
        <v>-0.2</v>
      </c>
      <c r="I644" s="81">
        <v>8.9999999999999993E-3</v>
      </c>
      <c r="K644" s="62">
        <f t="shared" si="10"/>
        <v>-5.5610169491525425E-2</v>
      </c>
      <c r="M644">
        <v>620</v>
      </c>
      <c r="N644">
        <v>9.2779472146272389E-4</v>
      </c>
      <c r="O644">
        <v>1.2149128355460266E-2</v>
      </c>
    </row>
    <row r="645" spans="1:15" x14ac:dyDescent="0.3">
      <c r="A645" s="2">
        <v>43628</v>
      </c>
      <c r="B645" s="73">
        <f>'Log returns'!G646</f>
        <v>-2.4888888888888863E-2</v>
      </c>
      <c r="C645" s="73">
        <f>'Log returns'!E646</f>
        <v>-6.6197765825403449E-3</v>
      </c>
      <c r="D645" s="73">
        <f>'Log returns'!C646</f>
        <v>1.0100678516491209E-3</v>
      </c>
      <c r="E645" s="74">
        <f>'Log returns'!I646</f>
        <v>-8.5519315539391658E-3</v>
      </c>
      <c r="H645" s="79">
        <v>-0.12</v>
      </c>
      <c r="I645" s="81">
        <v>8.9999999999999993E-3</v>
      </c>
      <c r="K645" s="62">
        <f t="shared" si="10"/>
        <v>-3.3888888888888864E-2</v>
      </c>
      <c r="M645">
        <v>621</v>
      </c>
      <c r="N645">
        <v>-6.2175242736171856E-3</v>
      </c>
      <c r="O645">
        <v>-1.6561519006565047E-2</v>
      </c>
    </row>
    <row r="646" spans="1:15" x14ac:dyDescent="0.3">
      <c r="A646" s="2">
        <v>43627</v>
      </c>
      <c r="B646" s="73">
        <f>'Log returns'!G647</f>
        <v>-3.099361896080224E-2</v>
      </c>
      <c r="C646" s="73">
        <f>'Log returns'!E647</f>
        <v>-2.2698875468554838E-2</v>
      </c>
      <c r="D646" s="73">
        <f>'Log returns'!C647</f>
        <v>-2.7385474935728371E-3</v>
      </c>
      <c r="E646" s="74">
        <f>'Log returns'!I647</f>
        <v>-8.3611960868348323E-3</v>
      </c>
      <c r="H646" s="79">
        <v>0.53</v>
      </c>
      <c r="I646" s="81">
        <v>8.9999999999999993E-3</v>
      </c>
      <c r="K646" s="62">
        <f t="shared" si="10"/>
        <v>-3.9993618960802238E-2</v>
      </c>
      <c r="M646">
        <v>622</v>
      </c>
      <c r="N646">
        <v>-6.2758563466985169E-3</v>
      </c>
      <c r="O646">
        <v>-8.487158416316181E-3</v>
      </c>
    </row>
    <row r="647" spans="1:15" x14ac:dyDescent="0.3">
      <c r="A647" s="2">
        <v>43626</v>
      </c>
      <c r="B647" s="73">
        <f>'Log returns'!G648</f>
        <v>-3.2925682031984947E-2</v>
      </c>
      <c r="C647" s="73">
        <f>'Log returns'!E648</f>
        <v>-1.6407415299382125E-2</v>
      </c>
      <c r="D647" s="73">
        <f>'Log returns'!C648</f>
        <v>-1.1851361176076169E-2</v>
      </c>
      <c r="E647" s="74">
        <f>'Log returns'!I648</f>
        <v>2.0348244481957494E-3</v>
      </c>
      <c r="H647" s="79">
        <v>1.04</v>
      </c>
      <c r="I647" s="81">
        <v>8.9999999999999993E-3</v>
      </c>
      <c r="K647" s="62">
        <f t="shared" si="10"/>
        <v>-4.1925682031984948E-2</v>
      </c>
      <c r="M647">
        <v>623</v>
      </c>
      <c r="N647">
        <v>3.5833914233239907E-4</v>
      </c>
      <c r="O647">
        <v>-1.1399348606054729E-2</v>
      </c>
    </row>
    <row r="648" spans="1:15" x14ac:dyDescent="0.3">
      <c r="A648" s="2">
        <v>43623</v>
      </c>
      <c r="B648" s="73">
        <f>'Log returns'!G649</f>
        <v>-4.3968871595330701E-2</v>
      </c>
      <c r="C648" s="73">
        <f>'Log returns'!E649</f>
        <v>-1.6464471403812783E-2</v>
      </c>
      <c r="D648" s="73">
        <f>'Log returns'!C649</f>
        <v>-2.0915667179762489E-2</v>
      </c>
      <c r="E648" s="74">
        <f>'Log returns'!I649</f>
        <v>-1.807512713859126E-2</v>
      </c>
      <c r="H648" s="79">
        <v>0.55000000000000004</v>
      </c>
      <c r="I648" s="81">
        <v>8.9999999999999993E-3</v>
      </c>
      <c r="K648" s="62">
        <f t="shared" si="10"/>
        <v>-5.2968871595330702E-2</v>
      </c>
      <c r="M648">
        <v>624</v>
      </c>
      <c r="N648">
        <v>-6.3338741735593932E-3</v>
      </c>
      <c r="O648">
        <v>4.7389778418209334E-3</v>
      </c>
    </row>
    <row r="649" spans="1:15" x14ac:dyDescent="0.3">
      <c r="A649" s="2">
        <v>43621</v>
      </c>
      <c r="B649" s="73">
        <f>'Log returns'!G650</f>
        <v>-1.0175010175010175E-2</v>
      </c>
      <c r="C649" s="73">
        <f>'Log returns'!E650</f>
        <v>-9.4713656387665143E-3</v>
      </c>
      <c r="D649" s="73">
        <f>'Log returns'!C650</f>
        <v>-2.2109380995134553E-2</v>
      </c>
      <c r="E649" s="74">
        <f>'Log returns'!I650</f>
        <v>-2.8031398484318681E-2</v>
      </c>
      <c r="H649" s="79">
        <v>0.7</v>
      </c>
      <c r="I649" s="81">
        <v>8.9999999999999993E-3</v>
      </c>
      <c r="K649" s="62">
        <f t="shared" si="10"/>
        <v>-1.9175010175010172E-2</v>
      </c>
      <c r="M649">
        <v>625</v>
      </c>
      <c r="N649">
        <v>2.7917076968241939E-3</v>
      </c>
      <c r="O649">
        <v>-9.181484054651648E-3</v>
      </c>
    </row>
    <row r="650" spans="1:15" x14ac:dyDescent="0.3">
      <c r="A650" s="2">
        <v>43620</v>
      </c>
      <c r="B650" s="73">
        <f>'Log returns'!G651</f>
        <v>-9.4572368421052804E-3</v>
      </c>
      <c r="C650" s="73">
        <f>'Log returns'!E651</f>
        <v>6.4487436068489919E-3</v>
      </c>
      <c r="D650" s="73">
        <f>'Log returns'!C651</f>
        <v>-1.90956507902026E-2</v>
      </c>
      <c r="E650" s="74">
        <f>'Log returns'!I651</f>
        <v>-9.001609402942751E-3</v>
      </c>
      <c r="H650" s="79">
        <v>2.33</v>
      </c>
      <c r="I650" s="81">
        <v>8.9999999999999993E-3</v>
      </c>
      <c r="K650" s="62">
        <f t="shared" si="10"/>
        <v>-1.845723684210528E-2</v>
      </c>
      <c r="M650">
        <v>626</v>
      </c>
      <c r="N650">
        <v>-1.689902478410491E-3</v>
      </c>
      <c r="O650">
        <v>1.4551638812815588E-2</v>
      </c>
    </row>
    <row r="651" spans="1:15" x14ac:dyDescent="0.3">
      <c r="A651" s="2">
        <v>43619</v>
      </c>
      <c r="B651" s="73">
        <f>'Log returns'!G652</f>
        <v>1.2453300124533474E-3</v>
      </c>
      <c r="C651" s="73">
        <f>'Log returns'!E652</f>
        <v>-1.3477684489615543E-2</v>
      </c>
      <c r="D651" s="73">
        <f>'Log returns'!C652</f>
        <v>3.3328089897880483E-2</v>
      </c>
      <c r="E651" s="74">
        <f>'Log returns'!I652</f>
        <v>-2.3465916467615538E-4</v>
      </c>
      <c r="H651" s="79">
        <v>-0.4</v>
      </c>
      <c r="I651" s="81">
        <v>8.9999999999999993E-3</v>
      </c>
      <c r="K651" s="62">
        <f t="shared" si="10"/>
        <v>-7.7546699875466517E-3</v>
      </c>
      <c r="M651">
        <v>627</v>
      </c>
      <c r="N651">
        <v>-6.6216009419467969E-4</v>
      </c>
      <c r="O651">
        <v>-1.6798157366122803E-2</v>
      </c>
    </row>
    <row r="652" spans="1:15" x14ac:dyDescent="0.3">
      <c r="A652" s="2">
        <v>43616</v>
      </c>
      <c r="B652" s="73">
        <f>'Log returns'!G653</f>
        <v>8.8308457711442745E-2</v>
      </c>
      <c r="C652" s="73">
        <f>'Log returns'!E653</f>
        <v>3.7849944008958677E-2</v>
      </c>
      <c r="D652" s="73">
        <f>'Log returns'!C653</f>
        <v>2.4868204141546738E-2</v>
      </c>
      <c r="E652" s="74">
        <f>'Log returns'!I653</f>
        <v>1.1760486137469491E-2</v>
      </c>
      <c r="H652" s="79">
        <v>-1.37</v>
      </c>
      <c r="I652" s="81">
        <v>8.9999999999999993E-3</v>
      </c>
      <c r="K652" s="62">
        <f t="shared" si="10"/>
        <v>7.9308457711442751E-2</v>
      </c>
      <c r="M652">
        <v>628</v>
      </c>
      <c r="N652">
        <v>1.4296666969126149E-3</v>
      </c>
      <c r="O652">
        <v>-6.3626758780919099E-2</v>
      </c>
    </row>
    <row r="653" spans="1:15" x14ac:dyDescent="0.3">
      <c r="A653" s="2">
        <v>43614</v>
      </c>
      <c r="B653" s="73">
        <f>'Log returns'!G654</f>
        <v>-6.0190476190476128E-2</v>
      </c>
      <c r="C653" s="73">
        <f>'Log returns'!E654</f>
        <v>-2.4600776866637905E-2</v>
      </c>
      <c r="D653" s="73">
        <f>'Log returns'!C654</f>
        <v>-1.867639693290072E-2</v>
      </c>
      <c r="E653" s="74">
        <f>'Log returns'!I654</f>
        <v>-3.792086521448699E-3</v>
      </c>
      <c r="H653" s="79">
        <v>0.14000000000000001</v>
      </c>
      <c r="I653" s="81">
        <v>8.9999999999999993E-3</v>
      </c>
      <c r="K653" s="62">
        <f t="shared" si="10"/>
        <v>-6.9190476190476122E-2</v>
      </c>
      <c r="M653">
        <v>629</v>
      </c>
      <c r="N653">
        <v>5.8776758056475397E-3</v>
      </c>
      <c r="O653">
        <v>2.1684770361449814E-2</v>
      </c>
    </row>
    <row r="654" spans="1:15" x14ac:dyDescent="0.3">
      <c r="A654" s="2">
        <v>43613</v>
      </c>
      <c r="B654" s="73">
        <f>'Log returns'!G655</f>
        <v>-1.9862180786380298E-2</v>
      </c>
      <c r="C654" s="73">
        <f>'Log returns'!E655</f>
        <v>-7.3008849557523311E-3</v>
      </c>
      <c r="D654" s="73">
        <f>'Log returns'!C655</f>
        <v>6.2940547703329835E-3</v>
      </c>
      <c r="E654" s="74">
        <f>'Log returns'!I655</f>
        <v>-2.8406303624781302E-3</v>
      </c>
      <c r="H654" s="79">
        <v>-0.71</v>
      </c>
      <c r="I654" s="81">
        <v>8.9999999999999993E-3</v>
      </c>
      <c r="K654" s="62">
        <f t="shared" si="10"/>
        <v>-2.8862180786380295E-2</v>
      </c>
      <c r="M654">
        <v>630</v>
      </c>
      <c r="N654">
        <v>2.6814203440977923E-3</v>
      </c>
      <c r="O654">
        <v>-4.3578662787164251E-3</v>
      </c>
    </row>
    <row r="655" spans="1:15" x14ac:dyDescent="0.3">
      <c r="A655" s="2">
        <v>43612</v>
      </c>
      <c r="B655" s="73">
        <f>'Log returns'!G656</f>
        <v>-2.8949545078577308E-2</v>
      </c>
      <c r="C655" s="73">
        <f>'Log returns'!E656</f>
        <v>-1.4263427679964354E-2</v>
      </c>
      <c r="D655" s="73">
        <f>'Log returns'!C656</f>
        <v>1.5040893780746483E-2</v>
      </c>
      <c r="E655" s="74">
        <f>'Log returns'!I656</f>
        <v>-7.907012892588024E-3</v>
      </c>
      <c r="H655" s="79">
        <v>-0.78</v>
      </c>
      <c r="I655" s="81">
        <v>8.9999999999999993E-3</v>
      </c>
      <c r="K655" s="62">
        <f t="shared" si="10"/>
        <v>-3.7949545078577306E-2</v>
      </c>
      <c r="M655">
        <v>631</v>
      </c>
      <c r="N655">
        <v>-6.7163362866147361E-3</v>
      </c>
      <c r="O655">
        <v>1.4273011349587077E-2</v>
      </c>
    </row>
    <row r="656" spans="1:15" x14ac:dyDescent="0.3">
      <c r="A656" s="2">
        <v>43609</v>
      </c>
      <c r="B656" s="73">
        <f>'Log returns'!G657</f>
        <v>1.6183986371379855E-2</v>
      </c>
      <c r="C656" s="73">
        <f>'Log returns'!E657</f>
        <v>-1.8991634637124041E-2</v>
      </c>
      <c r="D656" s="73">
        <f>'Log returns'!C657</f>
        <v>1.4671032489366423E-3</v>
      </c>
      <c r="E656" s="74">
        <f>'Log returns'!I657</f>
        <v>-3.6606803325127031E-3</v>
      </c>
      <c r="H656" s="79">
        <v>0.23</v>
      </c>
      <c r="I656" s="81">
        <v>8.9999999999999993E-3</v>
      </c>
      <c r="K656" s="62">
        <f t="shared" si="10"/>
        <v>7.1839863713798555E-3</v>
      </c>
      <c r="M656">
        <v>632</v>
      </c>
      <c r="N656">
        <v>2.3298021377419491E-3</v>
      </c>
      <c r="O656">
        <v>4.2670197862258098E-2</v>
      </c>
    </row>
    <row r="657" spans="1:15" x14ac:dyDescent="0.3">
      <c r="A657" s="2">
        <v>43608</v>
      </c>
      <c r="B657" s="73">
        <f>'Log returns'!G658</f>
        <v>-3.7720033528918631E-2</v>
      </c>
      <c r="C657" s="73">
        <f>'Log returns'!E658</f>
        <v>-2.6273334869785676E-2</v>
      </c>
      <c r="D657" s="73">
        <f>'Log returns'!C658</f>
        <v>-2.6516353423584247E-2</v>
      </c>
      <c r="E657" s="74">
        <f>'Log returns'!I658</f>
        <v>-1.1257563957624329E-2</v>
      </c>
      <c r="H657" s="79">
        <v>-1.37</v>
      </c>
      <c r="I657" s="81">
        <v>8.9999999999999993E-3</v>
      </c>
      <c r="K657" s="62">
        <f t="shared" si="10"/>
        <v>-4.6720033528918632E-2</v>
      </c>
      <c r="M657">
        <v>633</v>
      </c>
      <c r="N657">
        <v>6.9498089768638025E-3</v>
      </c>
      <c r="O657">
        <v>-2.8480909455332725E-2</v>
      </c>
    </row>
    <row r="658" spans="1:15" x14ac:dyDescent="0.3">
      <c r="A658" s="2">
        <v>43607</v>
      </c>
      <c r="B658" s="73">
        <f>'Log returns'!G659</f>
        <v>-9.5818815331011505E-3</v>
      </c>
      <c r="C658" s="73">
        <f>'Log returns'!E659</f>
        <v>-3.7869822485206294E-3</v>
      </c>
      <c r="D658" s="73">
        <f>'Log returns'!C659</f>
        <v>7.5249912172622221E-4</v>
      </c>
      <c r="E658" s="74">
        <f>'Log returns'!I659</f>
        <v>-4.9071261882737936E-3</v>
      </c>
      <c r="H658" s="79">
        <v>-0.4</v>
      </c>
      <c r="I658" s="81">
        <v>8.9999999999999993E-3</v>
      </c>
      <c r="K658" s="62">
        <f t="shared" si="10"/>
        <v>-1.8581881533101148E-2</v>
      </c>
      <c r="M658">
        <v>634</v>
      </c>
      <c r="N658">
        <v>7.3933322995994102E-3</v>
      </c>
      <c r="O658">
        <v>-2.5033567494772077E-3</v>
      </c>
    </row>
    <row r="659" spans="1:15" x14ac:dyDescent="0.3">
      <c r="A659" s="2">
        <v>43606</v>
      </c>
      <c r="B659" s="73">
        <f>'Log returns'!G660</f>
        <v>3.0782761653474183E-2</v>
      </c>
      <c r="C659" s="73">
        <f>'Log returns'!E660</f>
        <v>2.066999287241619E-2</v>
      </c>
      <c r="D659" s="73">
        <f>'Log returns'!C660</f>
        <v>9.9398492085463933E-2</v>
      </c>
      <c r="E659" s="74">
        <f>'Log returns'!I660</f>
        <v>3.0304572921768676E-3</v>
      </c>
      <c r="H659" s="79">
        <v>0.9</v>
      </c>
      <c r="I659" s="81">
        <v>8.9999999999999993E-3</v>
      </c>
      <c r="K659" s="62">
        <f t="shared" si="10"/>
        <v>2.1782761653474182E-2</v>
      </c>
      <c r="M659">
        <v>635</v>
      </c>
      <c r="N659">
        <v>-3.1742741339818104E-3</v>
      </c>
      <c r="O659">
        <v>-1.2235296020113823E-2</v>
      </c>
    </row>
    <row r="660" spans="1:15" x14ac:dyDescent="0.3">
      <c r="A660" s="2">
        <v>43605</v>
      </c>
      <c r="B660" s="73">
        <f>'Log returns'!G661</f>
        <v>2.5170648464163815E-2</v>
      </c>
      <c r="C660" s="73">
        <f>'Log returns'!E661</f>
        <v>7.1694599627560474E-2</v>
      </c>
      <c r="D660" s="73">
        <f>'Log returns'!C661</f>
        <v>2.5851519324413087E-2</v>
      </c>
      <c r="E660" s="74">
        <f>'Log returns'!I661</f>
        <v>-1.3780309486755333E-2</v>
      </c>
      <c r="H660" s="79">
        <v>-0.65</v>
      </c>
      <c r="I660" s="81">
        <v>8.9999999999999993E-3</v>
      </c>
      <c r="K660" s="62">
        <f t="shared" si="10"/>
        <v>1.6170648464163814E-2</v>
      </c>
      <c r="M660">
        <v>636</v>
      </c>
      <c r="N660">
        <v>8.0499308161955556E-4</v>
      </c>
      <c r="O660">
        <v>-9.8659486005652601E-3</v>
      </c>
    </row>
    <row r="661" spans="1:15" x14ac:dyDescent="0.3">
      <c r="A661" s="2">
        <v>43602</v>
      </c>
      <c r="B661" s="73">
        <f>'Log returns'!G662</f>
        <v>-3.3291718684977877E-3</v>
      </c>
      <c r="C661" s="73">
        <f>'Log returns'!E662</f>
        <v>1.9765421372719454E-2</v>
      </c>
      <c r="D661" s="73">
        <f>'Log returns'!C662</f>
        <v>1.5999937953949783E-2</v>
      </c>
      <c r="E661" s="74">
        <f>'Log returns'!I662</f>
        <v>1.2035032189019067E-2</v>
      </c>
      <c r="H661" s="79">
        <v>-0.73</v>
      </c>
      <c r="I661" s="81">
        <v>8.9999999999999993E-3</v>
      </c>
      <c r="K661" s="62">
        <f t="shared" si="10"/>
        <v>-1.2329171868497787E-2</v>
      </c>
      <c r="M661">
        <v>637</v>
      </c>
      <c r="N661">
        <v>7.5181588830428719E-4</v>
      </c>
      <c r="O661">
        <v>2.4185839972044841E-2</v>
      </c>
    </row>
    <row r="662" spans="1:15" x14ac:dyDescent="0.3">
      <c r="A662" s="2">
        <v>43601</v>
      </c>
      <c r="B662" s="73">
        <f>'Log returns'!G663</f>
        <v>-3.5490605427974858E-2</v>
      </c>
      <c r="C662" s="73">
        <f>'Log returns'!E663</f>
        <v>5.3248136315228968E-3</v>
      </c>
      <c r="D662" s="73">
        <f>'Log returns'!C663</f>
        <v>1.0498775587502665E-2</v>
      </c>
      <c r="E662" s="74">
        <f>'Log returns'!I663</f>
        <v>8.5541654365495923E-3</v>
      </c>
      <c r="H662" s="79">
        <v>0.91</v>
      </c>
      <c r="I662" s="81">
        <v>8.9999999999999993E-3</v>
      </c>
      <c r="K662" s="62">
        <f t="shared" si="10"/>
        <v>-4.4490605427974859E-2</v>
      </c>
      <c r="M662">
        <v>638</v>
      </c>
      <c r="N662">
        <v>8.0475054462525401E-3</v>
      </c>
      <c r="O662">
        <v>-2.8323255649010046E-2</v>
      </c>
    </row>
    <row r="663" spans="1:15" x14ac:dyDescent="0.3">
      <c r="A663" s="2">
        <v>43600</v>
      </c>
      <c r="B663" s="73">
        <f>'Log returns'!G664</f>
        <v>0.15800865800865793</v>
      </c>
      <c r="C663" s="73">
        <f>'Log returns'!E664</f>
        <v>3.4110169491525406E-2</v>
      </c>
      <c r="D663" s="73">
        <f>'Log returns'!C664</f>
        <v>3.2467472852675039E-2</v>
      </c>
      <c r="E663" s="74">
        <f>'Log returns'!I664</f>
        <v>1.4656761461922482E-2</v>
      </c>
      <c r="H663" s="79">
        <v>0.59</v>
      </c>
      <c r="I663" s="81">
        <v>8.9999999999999993E-3</v>
      </c>
      <c r="K663" s="62">
        <f t="shared" si="10"/>
        <v>0.14900865800865792</v>
      </c>
      <c r="M663">
        <v>639</v>
      </c>
      <c r="N663">
        <v>-6.0773448355585921E-3</v>
      </c>
      <c r="O663">
        <v>4.4217156964857212E-3</v>
      </c>
    </row>
    <row r="664" spans="1:15" x14ac:dyDescent="0.3">
      <c r="A664" s="2">
        <v>43599</v>
      </c>
      <c r="B664" s="73">
        <f>'Log returns'!G665</f>
        <v>1.1214953271028064E-2</v>
      </c>
      <c r="C664" s="73">
        <f>'Log returns'!E665</f>
        <v>2.6941200573652891E-2</v>
      </c>
      <c r="D664" s="73">
        <f>'Log returns'!C665</f>
        <v>4.7798850283660406E-3</v>
      </c>
      <c r="E664" s="74">
        <f>'Log returns'!I665</f>
        <v>-4.527645119412449E-3</v>
      </c>
      <c r="H664" s="79">
        <v>0.93</v>
      </c>
      <c r="I664" s="81">
        <v>8.9999999999999993E-3</v>
      </c>
      <c r="K664" s="62">
        <f t="shared" si="10"/>
        <v>2.214953271028065E-3</v>
      </c>
      <c r="M664">
        <v>640</v>
      </c>
      <c r="N664">
        <v>2.2965806286812025E-3</v>
      </c>
      <c r="O664">
        <v>2.3408228658217706E-2</v>
      </c>
    </row>
    <row r="665" spans="1:15" x14ac:dyDescent="0.3">
      <c r="A665" s="2">
        <v>43598</v>
      </c>
      <c r="B665" s="73">
        <f>'Log returns'!G666</f>
        <v>3.5120147874306812E-2</v>
      </c>
      <c r="C665" s="73">
        <f>'Log returns'!E666</f>
        <v>3.2418952618453865E-2</v>
      </c>
      <c r="D665" s="73">
        <f>'Log returns'!C666</f>
        <v>1.2143118782142309E-2</v>
      </c>
      <c r="E665" s="74">
        <f>'Log returns'!I666</f>
        <v>1.3151803484630879E-2</v>
      </c>
      <c r="H665" s="79">
        <v>-2.67</v>
      </c>
      <c r="I665" s="81">
        <v>8.9999999999999993E-3</v>
      </c>
      <c r="K665" s="62">
        <f t="shared" si="10"/>
        <v>2.6120147874306811E-2</v>
      </c>
      <c r="M665">
        <v>641</v>
      </c>
      <c r="N665">
        <v>-4.5840655362800456E-3</v>
      </c>
      <c r="O665">
        <v>-3.0985861707050637E-2</v>
      </c>
    </row>
    <row r="666" spans="1:15" x14ac:dyDescent="0.3">
      <c r="A666" s="2">
        <v>43595</v>
      </c>
      <c r="B666" s="73">
        <f>'Log returns'!G667</f>
        <v>-5.8035714285714288E-2</v>
      </c>
      <c r="C666" s="73">
        <f>'Log returns'!E667</f>
        <v>-2.0772946859903437E-2</v>
      </c>
      <c r="D666" s="73">
        <f>'Log returns'!C667</f>
        <v>-1.0513206614149511E-2</v>
      </c>
      <c r="E666" s="74">
        <f>'Log returns'!I667</f>
        <v>-7.980833527843869E-3</v>
      </c>
      <c r="H666" s="79">
        <v>0.35</v>
      </c>
      <c r="I666" s="81">
        <v>8.9999999999999993E-3</v>
      </c>
      <c r="K666" s="62">
        <f t="shared" si="10"/>
        <v>-6.7035714285714282E-2</v>
      </c>
      <c r="M666">
        <v>642</v>
      </c>
      <c r="N666">
        <v>3.6979571836943392E-3</v>
      </c>
      <c r="O666">
        <v>-1.4594855758715271E-2</v>
      </c>
    </row>
    <row r="667" spans="1:15" x14ac:dyDescent="0.3">
      <c r="A667" s="2">
        <v>43594</v>
      </c>
      <c r="B667" s="73">
        <f>'Log returns'!G668</f>
        <v>5.6872037914691403E-3</v>
      </c>
      <c r="C667" s="73">
        <f>'Log returns'!E668</f>
        <v>3.4533793783917961E-3</v>
      </c>
      <c r="D667" s="73">
        <f>'Log returns'!C668</f>
        <v>-2.5000025602189221E-2</v>
      </c>
      <c r="E667" s="74">
        <f>'Log returns'!I668</f>
        <v>-2.8684434956916046E-3</v>
      </c>
      <c r="H667" s="79">
        <v>-0.28000000000000003</v>
      </c>
      <c r="I667" s="81">
        <v>8.9999999999999993E-3</v>
      </c>
      <c r="K667" s="62">
        <f t="shared" si="10"/>
        <v>-3.312796208530859E-3</v>
      </c>
      <c r="M667">
        <v>643</v>
      </c>
      <c r="N667">
        <v>-7.0714860157771965E-3</v>
      </c>
      <c r="O667">
        <v>-3.9538683475748231E-2</v>
      </c>
    </row>
    <row r="668" spans="1:15" x14ac:dyDescent="0.3">
      <c r="A668" s="2">
        <v>43593</v>
      </c>
      <c r="B668" s="73">
        <f>'Log returns'!G669</f>
        <v>-0.24222431668237501</v>
      </c>
      <c r="C668" s="73">
        <f>'Log returns'!E669</f>
        <v>-9.8328416912496085E-4</v>
      </c>
      <c r="D668" s="73">
        <f>'Log returns'!C669</f>
        <v>-2.051272201881349E-2</v>
      </c>
      <c r="E668" s="74">
        <f>'Log returns'!I669</f>
        <v>2.6656533081928003E-3</v>
      </c>
      <c r="H668" s="79">
        <v>-0.22</v>
      </c>
      <c r="I668" s="81">
        <v>8.9999999999999993E-3</v>
      </c>
      <c r="K668" s="62">
        <f t="shared" si="10"/>
        <v>-0.25122431668237499</v>
      </c>
      <c r="M668">
        <v>644</v>
      </c>
      <c r="N668">
        <v>-6.217123468873916E-3</v>
      </c>
      <c r="O668">
        <v>-1.8671765420014946E-2</v>
      </c>
    </row>
    <row r="669" spans="1:15" x14ac:dyDescent="0.3">
      <c r="A669" s="2">
        <v>43592</v>
      </c>
      <c r="B669" s="73">
        <f>'Log returns'!G670</f>
        <v>1.0945273631840738E-2</v>
      </c>
      <c r="C669" s="73">
        <f>'Log returns'!E670</f>
        <v>9.8425196850402091E-4</v>
      </c>
      <c r="D669" s="73">
        <f>'Log returns'!C670</f>
        <v>-5.2370164319381299E-4</v>
      </c>
      <c r="E669" s="74">
        <f>'Log returns'!I670</f>
        <v>-1.2315265851238898E-3</v>
      </c>
      <c r="H669" s="79">
        <v>-1.69</v>
      </c>
      <c r="I669" s="81">
        <v>8.9999999999999993E-3</v>
      </c>
      <c r="K669" s="62">
        <f t="shared" si="10"/>
        <v>1.9452736318407386E-3</v>
      </c>
      <c r="M669">
        <v>645</v>
      </c>
      <c r="N669">
        <v>-6.0772971715449256E-3</v>
      </c>
      <c r="O669">
        <v>-2.4916321789257314E-2</v>
      </c>
    </row>
    <row r="670" spans="1:15" x14ac:dyDescent="0.3">
      <c r="A670" s="2">
        <v>43591</v>
      </c>
      <c r="B670" s="73">
        <f>'Log returns'!G671</f>
        <v>-7.3818897637794572E-3</v>
      </c>
      <c r="C670" s="73">
        <f>'Log returns'!E671</f>
        <v>-8.8495575221239492E-3</v>
      </c>
      <c r="D670" s="73">
        <f>'Log returns'!C671</f>
        <v>-3.6668820650782581E-3</v>
      </c>
      <c r="E670" s="74">
        <f>'Log returns'!I671</f>
        <v>-4.0912824105345958E-3</v>
      </c>
      <c r="H670" s="79">
        <v>-0.39</v>
      </c>
      <c r="I670" s="81">
        <v>8.9999999999999993E-3</v>
      </c>
      <c r="K670" s="62">
        <f t="shared" si="10"/>
        <v>-1.6381889763779457E-2</v>
      </c>
      <c r="M670">
        <v>646</v>
      </c>
      <c r="N670">
        <v>1.5439233619929079E-3</v>
      </c>
      <c r="O670">
        <v>-3.4469605393977858E-2</v>
      </c>
    </row>
    <row r="671" spans="1:15" x14ac:dyDescent="0.3">
      <c r="A671" s="2">
        <v>43588</v>
      </c>
      <c r="B671" s="73">
        <f>'Log returns'!G672</f>
        <v>1.487357461576479E-3</v>
      </c>
      <c r="C671" s="73">
        <f>'Log returns'!E672</f>
        <v>-4.3650793650793565E-2</v>
      </c>
      <c r="D671" s="73">
        <f>'Log returns'!C672</f>
        <v>-2.1030333424609412E-2</v>
      </c>
      <c r="E671" s="74">
        <f>'Log returns'!I672</f>
        <v>-1.0402474964723787E-2</v>
      </c>
      <c r="H671" s="79">
        <v>1.1299999999999999</v>
      </c>
      <c r="I671" s="81">
        <v>8.9999999999999993E-3</v>
      </c>
      <c r="K671" s="62">
        <f t="shared" si="10"/>
        <v>-7.5126425384235201E-3</v>
      </c>
      <c r="M671">
        <v>647</v>
      </c>
      <c r="N671">
        <v>-1.3198484605097746E-2</v>
      </c>
      <c r="O671">
        <v>-3.0770386990232955E-2</v>
      </c>
    </row>
    <row r="672" spans="1:15" x14ac:dyDescent="0.3">
      <c r="A672" s="2">
        <v>43587</v>
      </c>
      <c r="B672" s="73">
        <f>'Log returns'!G673</f>
        <v>-5.4455445544554174E-3</v>
      </c>
      <c r="C672" s="73">
        <f>'Log returns'!E673</f>
        <v>-1.1410788381742826E-2</v>
      </c>
      <c r="D672" s="73">
        <f>'Log returns'!C673</f>
        <v>-1.0472752232422822E-2</v>
      </c>
      <c r="E672" s="74">
        <f>'Log returns'!I673</f>
        <v>3.7479887610263915E-3</v>
      </c>
      <c r="H672" s="79">
        <v>-0.16</v>
      </c>
      <c r="I672" s="81">
        <v>8.9999999999999993E-3</v>
      </c>
      <c r="K672" s="62">
        <f t="shared" si="10"/>
        <v>-1.4445544554455417E-2</v>
      </c>
      <c r="M672">
        <v>648</v>
      </c>
      <c r="N672">
        <v>-2.0497329327638397E-2</v>
      </c>
      <c r="O672">
        <v>1.0322319152628222E-2</v>
      </c>
    </row>
    <row r="673" spans="1:15" x14ac:dyDescent="0.3">
      <c r="A673" s="2">
        <v>43585</v>
      </c>
      <c r="B673" s="73">
        <f>'Log returns'!G674</f>
        <v>5.4753608760577119E-3</v>
      </c>
      <c r="C673" s="73">
        <f>'Log returns'!E674</f>
        <v>1.7838405036726158E-2</v>
      </c>
      <c r="D673" s="73">
        <f>'Log returns'!C674</f>
        <v>-1.4382533942302449E-2</v>
      </c>
      <c r="E673" s="74">
        <f>'Log returns'!I674</f>
        <v>-1.1716602571701255E-2</v>
      </c>
      <c r="H673" s="79">
        <v>-0.83</v>
      </c>
      <c r="I673" s="81">
        <v>8.9999999999999993E-3</v>
      </c>
      <c r="K673" s="62">
        <f t="shared" si="10"/>
        <v>-3.5246391239422874E-3</v>
      </c>
      <c r="M673">
        <v>649</v>
      </c>
      <c r="N673">
        <v>-6.5467778827677002E-3</v>
      </c>
      <c r="O673">
        <v>-2.9104589593375802E-3</v>
      </c>
    </row>
    <row r="674" spans="1:15" x14ac:dyDescent="0.3">
      <c r="A674" s="2">
        <v>43584</v>
      </c>
      <c r="B674" s="73">
        <f>'Log returns'!G675</f>
        <v>-2.178217821782167E-2</v>
      </c>
      <c r="C674" s="73">
        <f>'Log returns'!E675</f>
        <v>-2.639175257731961E-2</v>
      </c>
      <c r="D674" s="73">
        <f>'Log returns'!C675</f>
        <v>-1.7070472852286456E-2</v>
      </c>
      <c r="E674" s="74">
        <f>'Log returns'!I675</f>
        <v>-8.4291536506892906E-3</v>
      </c>
      <c r="H674" s="79">
        <v>-0.04</v>
      </c>
      <c r="I674" s="81">
        <v>0.01</v>
      </c>
      <c r="K674" s="62">
        <f t="shared" si="10"/>
        <v>-3.1782178217821672E-2</v>
      </c>
      <c r="M674">
        <v>650</v>
      </c>
      <c r="N674">
        <v>-1.1981278133860472E-4</v>
      </c>
      <c r="O674">
        <v>1.3651427937919521E-3</v>
      </c>
    </row>
    <row r="675" spans="1:15" x14ac:dyDescent="0.3">
      <c r="A675" s="2">
        <v>43581</v>
      </c>
      <c r="B675" s="73">
        <f>'Log returns'!G676</f>
        <v>-2.0748987854251017E-2</v>
      </c>
      <c r="C675" s="73">
        <f>'Log returns'!E676</f>
        <v>-6.3532401524780046E-4</v>
      </c>
      <c r="D675" s="73">
        <f>'Log returns'!C676</f>
        <v>7.4229831667547343E-3</v>
      </c>
      <c r="E675" s="74">
        <f>'Log returns'!I676</f>
        <v>6.4766320713401182E-3</v>
      </c>
      <c r="H675" s="79">
        <v>0.18</v>
      </c>
      <c r="I675" s="81">
        <v>0.01</v>
      </c>
      <c r="K675" s="62">
        <f t="shared" si="10"/>
        <v>-3.0748987854251016E-2</v>
      </c>
      <c r="M675">
        <v>651</v>
      </c>
      <c r="N675">
        <v>8.6737104106789625E-3</v>
      </c>
      <c r="O675">
        <v>7.9634747300763781E-2</v>
      </c>
    </row>
    <row r="676" spans="1:15" x14ac:dyDescent="0.3">
      <c r="A676" s="2">
        <v>43580</v>
      </c>
      <c r="B676" s="73">
        <f>'Log returns'!G677</f>
        <v>1.653746770025841E-2</v>
      </c>
      <c r="C676" s="73">
        <f>'Log returns'!E677</f>
        <v>-2.4581479126933602E-2</v>
      </c>
      <c r="D676" s="73">
        <f>'Log returns'!C677</f>
        <v>-1.0148821063754244E-2</v>
      </c>
      <c r="E676" s="74">
        <f>'Log returns'!I677</f>
        <v>-1.1302181855571854E-2</v>
      </c>
      <c r="H676" s="79">
        <v>0.53</v>
      </c>
      <c r="I676" s="81">
        <v>0.01</v>
      </c>
      <c r="K676" s="62">
        <f t="shared" si="10"/>
        <v>6.5374677002584102E-3</v>
      </c>
      <c r="M676">
        <v>652</v>
      </c>
      <c r="N676">
        <v>-2.7277278317800065E-3</v>
      </c>
      <c r="O676">
        <v>-5.7462748358696122E-2</v>
      </c>
    </row>
    <row r="677" spans="1:15" x14ac:dyDescent="0.3">
      <c r="A677" s="2">
        <v>43579</v>
      </c>
      <c r="B677" s="73">
        <f>'Log returns'!G678</f>
        <v>-4.6263345195729541E-2</v>
      </c>
      <c r="C677" s="73">
        <f>'Log returns'!E678</f>
        <v>-2.8459700195524705E-2</v>
      </c>
      <c r="D677" s="73">
        <f>'Log returns'!C678</f>
        <v>-1.8258018786664976E-3</v>
      </c>
      <c r="E677" s="74">
        <f>'Log returns'!I678</f>
        <v>-1.7296528571641313E-2</v>
      </c>
      <c r="H677" s="79">
        <v>-0.14000000000000001</v>
      </c>
      <c r="I677" s="81">
        <v>0.01</v>
      </c>
      <c r="K677" s="62">
        <f t="shared" si="10"/>
        <v>-5.6263345195729543E-2</v>
      </c>
      <c r="M677">
        <v>653</v>
      </c>
      <c r="N677">
        <v>-2.0302246678459233E-3</v>
      </c>
      <c r="O677">
        <v>-1.7831956118534373E-2</v>
      </c>
    </row>
    <row r="678" spans="1:15" x14ac:dyDescent="0.3">
      <c r="A678" s="2">
        <v>43578</v>
      </c>
      <c r="B678" s="73">
        <f>'Log returns'!G679</f>
        <v>9.0618336886992609E-3</v>
      </c>
      <c r="C678" s="73">
        <f>'Log returns'!E679</f>
        <v>-4.0250447227191347E-3</v>
      </c>
      <c r="D678" s="73">
        <f>'Log returns'!C679</f>
        <v>-4.5026669052121489E-3</v>
      </c>
      <c r="E678" s="74">
        <f>'Log returns'!I679</f>
        <v>1.4823699629502758E-2</v>
      </c>
      <c r="H678" s="79">
        <v>-0.23</v>
      </c>
      <c r="I678" s="81">
        <v>0.01</v>
      </c>
      <c r="K678" s="62">
        <f t="shared" si="10"/>
        <v>-9.3816631130073935E-4</v>
      </c>
      <c r="M678">
        <v>654</v>
      </c>
      <c r="N678">
        <v>-5.7443399333095939E-3</v>
      </c>
      <c r="O678">
        <v>-2.3205205145267714E-2</v>
      </c>
    </row>
    <row r="679" spans="1:15" x14ac:dyDescent="0.3">
      <c r="A679" s="2">
        <v>43573</v>
      </c>
      <c r="B679" s="73">
        <f>'Log returns'!G680</f>
        <v>-6.3391442155309556E-3</v>
      </c>
      <c r="C679" s="73">
        <f>'Log returns'!E680</f>
        <v>-8.0826223619218547E-3</v>
      </c>
      <c r="D679" s="73">
        <f>'Log returns'!C680</f>
        <v>-8.0564729781481027E-3</v>
      </c>
      <c r="E679" s="74">
        <f>'Log returns'!I680</f>
        <v>-8.1504187239612013E-3</v>
      </c>
      <c r="H679" s="79">
        <v>0.97</v>
      </c>
      <c r="I679" s="81">
        <v>0.01</v>
      </c>
      <c r="K679" s="62">
        <f t="shared" si="10"/>
        <v>-1.6339144215530954E-2</v>
      </c>
      <c r="M679">
        <v>655</v>
      </c>
      <c r="N679">
        <v>-2.631395245481396E-3</v>
      </c>
      <c r="O679">
        <v>1.8815381616861252E-2</v>
      </c>
    </row>
    <row r="680" spans="1:15" x14ac:dyDescent="0.3">
      <c r="A680" s="2">
        <v>43572</v>
      </c>
      <c r="B680" s="73">
        <f>'Log returns'!G681</f>
        <v>1.4885699096225474E-2</v>
      </c>
      <c r="C680" s="73">
        <f>'Log returns'!E681</f>
        <v>4.7532820280670176E-3</v>
      </c>
      <c r="D680" s="73">
        <f>'Log returns'!C681</f>
        <v>1.0116799263414048E-2</v>
      </c>
      <c r="E680" s="74">
        <f>'Log returns'!I681</f>
        <v>7.4735117509108651E-3</v>
      </c>
      <c r="H680" s="79">
        <v>0.11</v>
      </c>
      <c r="I680" s="81">
        <v>0.01</v>
      </c>
      <c r="K680" s="62">
        <f t="shared" si="10"/>
        <v>4.8856990962254741E-3</v>
      </c>
      <c r="M680">
        <v>656</v>
      </c>
      <c r="N680">
        <v>-8.2005960064365814E-3</v>
      </c>
      <c r="O680">
        <v>-2.951943752248205E-2</v>
      </c>
    </row>
    <row r="681" spans="1:15" x14ac:dyDescent="0.3">
      <c r="A681" s="2">
        <v>43571</v>
      </c>
      <c r="B681" s="73">
        <f>'Log returns'!G682</f>
        <v>-1.0476689366160071E-3</v>
      </c>
      <c r="C681" s="73">
        <f>'Log returns'!E682</f>
        <v>3.1538634827664017E-3</v>
      </c>
      <c r="D681" s="73">
        <f>'Log returns'!C682</f>
        <v>-8.7459800491234956E-3</v>
      </c>
      <c r="E681" s="74">
        <f>'Log returns'!I682</f>
        <v>1.4149621740931439E-2</v>
      </c>
      <c r="H681" s="79">
        <v>0.11</v>
      </c>
      <c r="I681" s="81">
        <v>0.01</v>
      </c>
      <c r="K681" s="62">
        <f t="shared" si="10"/>
        <v>-1.1047668936616007E-2</v>
      </c>
      <c r="M681">
        <v>657</v>
      </c>
      <c r="N681">
        <v>-3.5451524584322663E-3</v>
      </c>
      <c r="O681">
        <v>-6.0367290746688841E-3</v>
      </c>
    </row>
    <row r="682" spans="1:15" x14ac:dyDescent="0.3">
      <c r="A682" s="2">
        <v>43570</v>
      </c>
      <c r="B682" s="73">
        <f>'Log returns'!G683</f>
        <v>-1.9926586261143103E-2</v>
      </c>
      <c r="C682" s="73">
        <f>'Log returns'!E683</f>
        <v>-4.4913541432742609E-3</v>
      </c>
      <c r="D682" s="73">
        <f>'Log returns'!C683</f>
        <v>3.6573234109750934E-2</v>
      </c>
      <c r="E682" s="74">
        <f>'Log returns'!I683</f>
        <v>-1.22881474817987E-3</v>
      </c>
      <c r="H682" s="79">
        <v>-0.32</v>
      </c>
      <c r="I682" s="81">
        <v>0.01</v>
      </c>
      <c r="K682" s="62">
        <f t="shared" si="10"/>
        <v>-2.9926586261143105E-2</v>
      </c>
      <c r="M682">
        <v>658</v>
      </c>
      <c r="N682">
        <v>2.2738120197581695E-3</v>
      </c>
      <c r="O682">
        <v>2.8508949633716012E-2</v>
      </c>
    </row>
    <row r="683" spans="1:15" x14ac:dyDescent="0.3">
      <c r="A683" s="2">
        <v>43567</v>
      </c>
      <c r="B683" s="73">
        <f>'Log returns'!G684</f>
        <v>1.8191546281433914E-2</v>
      </c>
      <c r="C683" s="73">
        <f>'Log returns'!E684</f>
        <v>-4.0604556733588931E-3</v>
      </c>
      <c r="D683" s="73">
        <f>'Log returns'!C684</f>
        <v>-4.6676607126633889E-3</v>
      </c>
      <c r="E683" s="74">
        <f>'Log returns'!I684</f>
        <v>2.700042404605839E-3</v>
      </c>
      <c r="H683" s="79">
        <v>0.13</v>
      </c>
      <c r="I683" s="81">
        <v>0.01</v>
      </c>
      <c r="K683" s="62">
        <f t="shared" si="10"/>
        <v>8.1915462814339136E-3</v>
      </c>
      <c r="M683">
        <v>659</v>
      </c>
      <c r="N683">
        <v>-1.0049995972771624E-2</v>
      </c>
      <c r="O683">
        <v>3.5220644436935442E-2</v>
      </c>
    </row>
    <row r="684" spans="1:15" x14ac:dyDescent="0.3">
      <c r="A684" s="2">
        <v>43566</v>
      </c>
      <c r="B684" s="73">
        <f>'Log returns'!G685</f>
        <v>1.3137151865475564E-2</v>
      </c>
      <c r="C684" s="73">
        <f>'Log returns'!E685</f>
        <v>6.3420158550396635E-3</v>
      </c>
      <c r="D684" s="73">
        <f>'Log returns'!C685</f>
        <v>-4.1379996154678415E-3</v>
      </c>
      <c r="E684" s="74">
        <f>'Log returns'!I685</f>
        <v>9.9500210393202934E-3</v>
      </c>
      <c r="H684" s="79">
        <v>-0.09</v>
      </c>
      <c r="I684" s="81">
        <v>0.01</v>
      </c>
      <c r="K684" s="62">
        <f t="shared" si="10"/>
        <v>3.137151865475564E-3</v>
      </c>
      <c r="M684">
        <v>660</v>
      </c>
      <c r="N684">
        <v>8.8749774241886851E-3</v>
      </c>
      <c r="O684">
        <v>-1.2204149292686473E-2</v>
      </c>
    </row>
    <row r="685" spans="1:15" x14ac:dyDescent="0.3">
      <c r="A685" s="2">
        <v>43565</v>
      </c>
      <c r="B685" s="73">
        <f>'Log returns'!G686</f>
        <v>3.008298755186713E-2</v>
      </c>
      <c r="C685" s="73">
        <f>'Log returns'!E686</f>
        <v>-1.3504388926401593E-3</v>
      </c>
      <c r="D685" s="73">
        <f>'Log returns'!C686</f>
        <v>1.7867025368841792E-2</v>
      </c>
      <c r="E685" s="74">
        <f>'Log returns'!I686</f>
        <v>-4.9472031850466766E-4</v>
      </c>
      <c r="H685" s="79">
        <v>0.65</v>
      </c>
      <c r="I685" s="81">
        <v>0.01</v>
      </c>
      <c r="K685" s="62">
        <f t="shared" si="10"/>
        <v>2.0082987551867132E-2</v>
      </c>
      <c r="M685">
        <v>661</v>
      </c>
      <c r="N685">
        <v>6.32318820070275E-3</v>
      </c>
      <c r="O685">
        <v>-4.1813793628677612E-2</v>
      </c>
    </row>
    <row r="686" spans="1:15" x14ac:dyDescent="0.3">
      <c r="A686" s="2">
        <v>43564</v>
      </c>
      <c r="B686" s="73">
        <f>'Log returns'!G687</f>
        <v>-4.5820745216515621E-2</v>
      </c>
      <c r="C686" s="73">
        <f>'Log returns'!E687</f>
        <v>2.5467658327698955E-2</v>
      </c>
      <c r="D686" s="73">
        <f>'Log returns'!C687</f>
        <v>-1.2382662810079017E-2</v>
      </c>
      <c r="E686" s="74">
        <f>'Log returns'!I687</f>
        <v>1.0001611706412375E-2</v>
      </c>
      <c r="H686" s="79">
        <v>0</v>
      </c>
      <c r="I686" s="81">
        <v>0.01</v>
      </c>
      <c r="K686" s="62">
        <f t="shared" si="10"/>
        <v>-5.5820745216515623E-2</v>
      </c>
      <c r="M686">
        <v>662</v>
      </c>
      <c r="N686">
        <v>1.0796941400760414E-2</v>
      </c>
      <c r="O686">
        <v>0.14721171660789753</v>
      </c>
    </row>
    <row r="687" spans="1:15" x14ac:dyDescent="0.3">
      <c r="A687" s="2">
        <v>43563</v>
      </c>
      <c r="B687" s="73">
        <f>'Log returns'!G688</f>
        <v>-1.2137203166226936E-2</v>
      </c>
      <c r="C687" s="73">
        <f>'Log returns'!E688</f>
        <v>-1.8901098901098888E-2</v>
      </c>
      <c r="D687" s="73">
        <f>'Log returns'!C688</f>
        <v>3.1275860701637841E-2</v>
      </c>
      <c r="E687" s="74">
        <f>'Log returns'!I688</f>
        <v>-1.5267812015548743E-2</v>
      </c>
      <c r="H687" s="79">
        <v>0.48</v>
      </c>
      <c r="I687" s="81">
        <v>0.01</v>
      </c>
      <c r="K687" s="62">
        <f t="shared" si="10"/>
        <v>-2.2137203166226936E-2</v>
      </c>
      <c r="M687">
        <v>663</v>
      </c>
      <c r="N687">
        <v>-3.2669586145138482E-3</v>
      </c>
      <c r="O687">
        <v>1.4481911885541912E-2</v>
      </c>
    </row>
    <row r="688" spans="1:15" x14ac:dyDescent="0.3">
      <c r="A688" s="2">
        <v>43560</v>
      </c>
      <c r="B688" s="73">
        <f>'Log returns'!G689</f>
        <v>2.5641025641025664E-2</v>
      </c>
      <c r="C688" s="73">
        <f>'Log returns'!E689</f>
        <v>5.37634408602155E-3</v>
      </c>
      <c r="D688" s="73">
        <f>'Log returns'!C689</f>
        <v>-2.5116901762802832E-2</v>
      </c>
      <c r="E688" s="74">
        <f>'Log returns'!I689</f>
        <v>-1.8234653951692794E-2</v>
      </c>
      <c r="H688" s="79">
        <v>-0.65</v>
      </c>
      <c r="I688" s="81">
        <v>0.01</v>
      </c>
      <c r="K688" s="62">
        <f t="shared" si="10"/>
        <v>1.5641025641025666E-2</v>
      </c>
      <c r="M688">
        <v>664</v>
      </c>
      <c r="N688">
        <v>9.6936714908946002E-3</v>
      </c>
      <c r="O688">
        <v>2.5426476383412212E-2</v>
      </c>
    </row>
    <row r="689" spans="1:15" x14ac:dyDescent="0.3">
      <c r="A689" s="2">
        <v>43559</v>
      </c>
      <c r="B689" s="73">
        <f>'Log returns'!G690</f>
        <v>-6.8229166666666605E-2</v>
      </c>
      <c r="C689" s="73">
        <f>'Log returns'!E690</f>
        <v>-3.9215686274509914E-2</v>
      </c>
      <c r="D689" s="73">
        <f>'Log returns'!C690</f>
        <v>-5.166514769396461E-2</v>
      </c>
      <c r="E689" s="74">
        <f>'Log returns'!I690</f>
        <v>-2.8597442721368101E-2</v>
      </c>
      <c r="H689" s="79">
        <v>0.08</v>
      </c>
      <c r="I689" s="81">
        <v>0.01</v>
      </c>
      <c r="K689" s="62">
        <f t="shared" si="10"/>
        <v>-7.82291666666666E-2</v>
      </c>
      <c r="M689">
        <v>665</v>
      </c>
      <c r="N689">
        <v>-5.7984571158714113E-3</v>
      </c>
      <c r="O689">
        <v>-5.2237257169842878E-2</v>
      </c>
    </row>
    <row r="690" spans="1:15" x14ac:dyDescent="0.3">
      <c r="A690" s="2">
        <v>43558</v>
      </c>
      <c r="B690" s="73">
        <f>'Log returns'!G691</f>
        <v>-9.5025153717161383E-3</v>
      </c>
      <c r="C690" s="73">
        <f>'Log returns'!E691</f>
        <v>-2.0871985157698589E-3</v>
      </c>
      <c r="D690" s="73">
        <f>'Log returns'!C691</f>
        <v>3.4393160061757855E-2</v>
      </c>
      <c r="E690" s="74">
        <f>'Log returns'!I691</f>
        <v>1.2087256003141729E-2</v>
      </c>
      <c r="H690" s="79">
        <v>0.52</v>
      </c>
      <c r="I690" s="81">
        <v>0.01</v>
      </c>
      <c r="K690" s="62">
        <f t="shared" si="10"/>
        <v>-1.9502515371716139E-2</v>
      </c>
      <c r="M690">
        <v>666</v>
      </c>
      <c r="N690">
        <v>-2.0506142025947527E-3</v>
      </c>
      <c r="O690">
        <v>7.737817994063893E-3</v>
      </c>
    </row>
    <row r="691" spans="1:15" x14ac:dyDescent="0.3">
      <c r="A691" s="2">
        <v>43557</v>
      </c>
      <c r="B691" s="73">
        <f>'Log returns'!G692</f>
        <v>-2.5959367945823777E-2</v>
      </c>
      <c r="C691" s="73">
        <f>'Log returns'!E692</f>
        <v>-2.1380432256565225E-2</v>
      </c>
      <c r="D691" s="73">
        <f>'Log returns'!C692</f>
        <v>1.5646838454057354E-2</v>
      </c>
      <c r="E691" s="74">
        <f>'Log returns'!I692</f>
        <v>-1.2710244016668667E-2</v>
      </c>
      <c r="H691" s="79">
        <v>0.19</v>
      </c>
      <c r="I691" s="81">
        <v>0.01</v>
      </c>
      <c r="K691" s="62">
        <f t="shared" si="10"/>
        <v>-3.5959367945823779E-2</v>
      </c>
      <c r="M691">
        <v>667</v>
      </c>
      <c r="N691">
        <v>2.0063778025894551E-3</v>
      </c>
      <c r="O691">
        <v>-0.24423069448496446</v>
      </c>
    </row>
    <row r="692" spans="1:15" x14ac:dyDescent="0.3">
      <c r="A692" s="2">
        <v>43556</v>
      </c>
      <c r="B692" s="73">
        <f>'Log returns'!G693</f>
        <v>5.2143684820393887E-2</v>
      </c>
      <c r="C692" s="73">
        <f>'Log returns'!E693</f>
        <v>1.4248397055331816E-3</v>
      </c>
      <c r="D692" s="73">
        <f>'Log returns'!C693</f>
        <v>1.9807435314451456E-2</v>
      </c>
      <c r="E692" s="74">
        <f>'Log returns'!I693</f>
        <v>2.0721029863052819E-2</v>
      </c>
      <c r="H692" s="79">
        <v>0.27</v>
      </c>
      <c r="I692" s="81">
        <v>0.01</v>
      </c>
      <c r="K692" s="62">
        <f t="shared" si="10"/>
        <v>4.2143684820393885E-2</v>
      </c>
      <c r="M692">
        <v>668</v>
      </c>
      <c r="N692">
        <v>-8.506064949842288E-4</v>
      </c>
      <c r="O692">
        <v>1.1795880126824967E-2</v>
      </c>
    </row>
    <row r="693" spans="1:15" x14ac:dyDescent="0.3">
      <c r="A693" s="2">
        <v>43553</v>
      </c>
      <c r="B693" s="73">
        <f>'Log returns'!G694</f>
        <v>7.0484581497797419E-2</v>
      </c>
      <c r="C693" s="73">
        <f>'Log returns'!E694</f>
        <v>3.1539008774009919E-2</v>
      </c>
      <c r="D693" s="73">
        <f>'Log returns'!C694</f>
        <v>1.0250994551660007E-2</v>
      </c>
      <c r="E693" s="74">
        <f>'Log returns'!I694</f>
        <v>1.973631725353164E-2</v>
      </c>
      <c r="H693" s="79">
        <v>-0.05</v>
      </c>
      <c r="I693" s="81">
        <v>0.01</v>
      </c>
      <c r="K693" s="62">
        <f t="shared" si="10"/>
        <v>6.0484581497797417E-2</v>
      </c>
      <c r="M693">
        <v>669</v>
      </c>
      <c r="N693">
        <v>-2.9470653990508701E-3</v>
      </c>
      <c r="O693">
        <v>-4.4348243647285871E-3</v>
      </c>
    </row>
    <row r="694" spans="1:15" x14ac:dyDescent="0.3">
      <c r="A694" s="2">
        <v>43552</v>
      </c>
      <c r="B694" s="73">
        <f>'Log returns'!G695</f>
        <v>-7.2016460905350082E-3</v>
      </c>
      <c r="C694" s="73">
        <f>'Log returns'!E695</f>
        <v>-2.7126436781609187E-2</v>
      </c>
      <c r="D694" s="73">
        <f>'Log returns'!C695</f>
        <v>-1.0681011313207119E-2</v>
      </c>
      <c r="E694" s="74">
        <f>'Log returns'!I695</f>
        <v>-1.0348201637389807E-2</v>
      </c>
      <c r="H694" s="79">
        <v>1.19</v>
      </c>
      <c r="I694" s="81">
        <v>0.01</v>
      </c>
      <c r="K694" s="62">
        <f t="shared" si="10"/>
        <v>-1.7201646090535008E-2</v>
      </c>
      <c r="M694">
        <v>670</v>
      </c>
      <c r="N694">
        <v>-7.5737386653283549E-3</v>
      </c>
      <c r="O694">
        <v>9.0610961269048333E-3</v>
      </c>
    </row>
    <row r="695" spans="1:15" x14ac:dyDescent="0.3">
      <c r="A695" s="2">
        <v>43551</v>
      </c>
      <c r="B695" s="73">
        <f>'Log returns'!G696</f>
        <v>-3.8860103626943004E-2</v>
      </c>
      <c r="C695" s="73">
        <f>'Log returns'!E696</f>
        <v>-1.8667296786389394E-2</v>
      </c>
      <c r="D695" s="73">
        <f>'Log returns'!C696</f>
        <v>2.2806980578766917E-2</v>
      </c>
      <c r="E695" s="74">
        <f>'Log returns'!I696</f>
        <v>-4.7849886589780878E-3</v>
      </c>
      <c r="H695" s="79">
        <v>0.66</v>
      </c>
      <c r="I695" s="81">
        <v>8.9999999999999993E-3</v>
      </c>
      <c r="K695" s="62">
        <f t="shared" si="10"/>
        <v>-4.7860103626943006E-2</v>
      </c>
      <c r="M695">
        <v>671</v>
      </c>
      <c r="N695">
        <v>2.7998272912198728E-3</v>
      </c>
      <c r="O695">
        <v>-8.2453718456752898E-3</v>
      </c>
    </row>
    <row r="696" spans="1:15" x14ac:dyDescent="0.3">
      <c r="A696" s="2">
        <v>43550</v>
      </c>
      <c r="B696" s="73">
        <f>'Log returns'!G697</f>
        <v>-4.8517520215633533E-2</v>
      </c>
      <c r="C696" s="73">
        <f>'Log returns'!E697</f>
        <v>-1.5169756802311644E-2</v>
      </c>
      <c r="D696" s="73">
        <f>'Log returns'!C697</f>
        <v>-2.6388640608073048E-2</v>
      </c>
      <c r="E696" s="74">
        <f>'Log returns'!I697</f>
        <v>-1.3404292663235177E-2</v>
      </c>
      <c r="H696" s="79">
        <v>0.4</v>
      </c>
      <c r="I696" s="81">
        <v>8.9999999999999993E-3</v>
      </c>
      <c r="K696" s="62">
        <f t="shared" si="10"/>
        <v>-5.7517520215633534E-2</v>
      </c>
      <c r="M696">
        <v>672</v>
      </c>
      <c r="N696">
        <v>-8.537112705254311E-3</v>
      </c>
      <c r="O696">
        <v>1.4012473581312024E-2</v>
      </c>
    </row>
    <row r="697" spans="1:15" x14ac:dyDescent="0.3">
      <c r="A697" s="2">
        <v>43549</v>
      </c>
      <c r="B697" s="73">
        <f>'Log returns'!G698</f>
        <v>4.3626062322946357E-2</v>
      </c>
      <c r="C697" s="73">
        <f>'Log returns'!E698</f>
        <v>-8.8019559902200346E-3</v>
      </c>
      <c r="D697" s="73">
        <f>'Log returns'!C698</f>
        <v>6.2339258328510273E-3</v>
      </c>
      <c r="E697" s="74">
        <f>'Log returns'!I698</f>
        <v>-2.8653247791728606E-3</v>
      </c>
      <c r="H697" s="79">
        <v>-0.5</v>
      </c>
      <c r="I697" s="81">
        <v>8.9999999999999993E-3</v>
      </c>
      <c r="K697" s="62">
        <f t="shared" si="10"/>
        <v>3.4626062322946356E-2</v>
      </c>
      <c r="M697">
        <v>673</v>
      </c>
      <c r="N697">
        <v>-6.1271161940556658E-3</v>
      </c>
      <c r="O697">
        <v>-1.5655062023766004E-2</v>
      </c>
    </row>
    <row r="698" spans="1:15" x14ac:dyDescent="0.3">
      <c r="A698" s="2">
        <v>43546</v>
      </c>
      <c r="B698" s="73">
        <f>'Log returns'!G699</f>
        <v>1.3029315960911966E-2</v>
      </c>
      <c r="C698" s="73">
        <f>'Log returns'!E699</f>
        <v>1.0606808090774536E-2</v>
      </c>
      <c r="D698" s="73">
        <f>'Log returns'!C699</f>
        <v>7.8114616274896926E-3</v>
      </c>
      <c r="E698" s="74">
        <f>'Log returns'!I699</f>
        <v>1.6034477610970311E-3</v>
      </c>
      <c r="H698" s="79">
        <v>0.76</v>
      </c>
      <c r="I698" s="81">
        <v>8.9999999999999993E-3</v>
      </c>
      <c r="K698" s="62">
        <f t="shared" si="10"/>
        <v>4.0293159609119666E-3</v>
      </c>
      <c r="M698">
        <v>674</v>
      </c>
      <c r="N698">
        <v>4.8001688983945112E-3</v>
      </c>
      <c r="O698">
        <v>-2.5549156752645529E-2</v>
      </c>
    </row>
    <row r="699" spans="1:15" x14ac:dyDescent="0.3">
      <c r="A699" s="2">
        <v>43545</v>
      </c>
      <c r="B699" s="73">
        <f>'Log returns'!G700</f>
        <v>1.4469453376205765E-2</v>
      </c>
      <c r="C699" s="73">
        <f>'Log returns'!E700</f>
        <v>-1.3424456919697271E-2</v>
      </c>
      <c r="D699" s="73">
        <f>'Log returns'!C700</f>
        <v>-2.846459973497327E-2</v>
      </c>
      <c r="E699" s="74">
        <f>'Log returns'!I700</f>
        <v>-2.1445180833024699E-2</v>
      </c>
      <c r="H699" s="79">
        <v>-0.05</v>
      </c>
      <c r="I699" s="81">
        <v>8.9999999999999993E-3</v>
      </c>
      <c r="K699" s="62">
        <f t="shared" si="10"/>
        <v>5.4694533762057653E-3</v>
      </c>
      <c r="M699">
        <v>675</v>
      </c>
      <c r="N699">
        <v>-8.2333049491377965E-3</v>
      </c>
      <c r="O699">
        <v>2.4770772649396207E-2</v>
      </c>
    </row>
    <row r="700" spans="1:15" x14ac:dyDescent="0.3">
      <c r="A700" s="2">
        <v>43544</v>
      </c>
      <c r="B700" s="73">
        <f>'Log returns'!G701</f>
        <v>1.7432646592710082E-2</v>
      </c>
      <c r="C700" s="73">
        <f>'Log returns'!E701</f>
        <v>1.8555170707570508E-2</v>
      </c>
      <c r="D700" s="73">
        <f>'Log returns'!C701</f>
        <v>-1.1003558326989427E-3</v>
      </c>
      <c r="E700" s="74">
        <f>'Log returns'!I701</f>
        <v>-7.5199539453596042E-3</v>
      </c>
      <c r="H700" s="79">
        <v>-2.17</v>
      </c>
      <c r="I700" s="81">
        <v>8.9999999999999993E-3</v>
      </c>
      <c r="K700" s="62">
        <f t="shared" si="10"/>
        <v>8.4326465927100826E-3</v>
      </c>
      <c r="M700">
        <v>676</v>
      </c>
      <c r="N700">
        <v>-1.2627701643884152E-2</v>
      </c>
      <c r="O700">
        <v>-3.3635643551845389E-2</v>
      </c>
    </row>
    <row r="701" spans="1:15" x14ac:dyDescent="0.3">
      <c r="A701" s="2">
        <v>43543</v>
      </c>
      <c r="B701" s="73">
        <f>'Log returns'!G702</f>
        <v>1.2461059190031071E-2</v>
      </c>
      <c r="C701" s="73">
        <f>'Log returns'!E702</f>
        <v>-1.4087928102987571E-2</v>
      </c>
      <c r="D701" s="73">
        <f>'Log returns'!C702</f>
        <v>-9.6393239289888869E-4</v>
      </c>
      <c r="E701" s="74">
        <f>'Log returns'!I702</f>
        <v>-1.6862960588682131E-2</v>
      </c>
      <c r="H701" s="79">
        <v>1.1100000000000001</v>
      </c>
      <c r="I701" s="81">
        <v>8.9999999999999993E-3</v>
      </c>
      <c r="K701" s="62">
        <f t="shared" si="10"/>
        <v>3.4610591900310714E-3</v>
      </c>
      <c r="M701">
        <v>677</v>
      </c>
      <c r="N701">
        <v>1.0919322131570526E-2</v>
      </c>
      <c r="O701">
        <v>-1.8574884428712649E-3</v>
      </c>
    </row>
    <row r="702" spans="1:15" x14ac:dyDescent="0.3">
      <c r="A702" s="2">
        <v>43542</v>
      </c>
      <c r="B702" s="73">
        <f>'Log returns'!G703</f>
        <v>1.9487179487179436E-2</v>
      </c>
      <c r="C702" s="73">
        <f>'Log returns'!E703</f>
        <v>5.1736881005172144E-3</v>
      </c>
      <c r="D702" s="73">
        <f>'Log returns'!C703</f>
        <v>6.2025927230238195E-3</v>
      </c>
      <c r="E702" s="74">
        <f>'Log returns'!I703</f>
        <v>1.7438384540914897E-2</v>
      </c>
      <c r="H702" s="79">
        <v>-0.39</v>
      </c>
      <c r="I702" s="81">
        <v>8.9999999999999993E-3</v>
      </c>
      <c r="K702" s="62">
        <f t="shared" si="10"/>
        <v>1.0487179487179437E-2</v>
      </c>
      <c r="M702">
        <v>678</v>
      </c>
      <c r="N702">
        <v>-5.9227783573001305E-3</v>
      </c>
      <c r="O702">
        <v>-4.1636585823082509E-4</v>
      </c>
    </row>
    <row r="703" spans="1:15" x14ac:dyDescent="0.3">
      <c r="A703" s="2">
        <v>43539</v>
      </c>
      <c r="B703" s="73">
        <f>'Log returns'!G704</f>
        <v>4.1247484909456754E-2</v>
      </c>
      <c r="C703" s="73">
        <f>'Log returns'!E704</f>
        <v>8.8235294117646919E-3</v>
      </c>
      <c r="D703" s="73">
        <f>'Log returns'!C704</f>
        <v>2.8493169845084324E-2</v>
      </c>
      <c r="E703" s="74">
        <f>'Log returns'!I704</f>
        <v>-2.047263952830408E-3</v>
      </c>
      <c r="H703" s="79">
        <v>-0.09</v>
      </c>
      <c r="I703" s="81">
        <v>8.9999999999999993E-3</v>
      </c>
      <c r="K703" s="62">
        <f t="shared" si="10"/>
        <v>3.2247484909456753E-2</v>
      </c>
      <c r="M703">
        <v>679</v>
      </c>
      <c r="N703">
        <v>5.5309715990827938E-3</v>
      </c>
      <c r="O703">
        <v>9.3547274971426814E-3</v>
      </c>
    </row>
    <row r="704" spans="1:15" x14ac:dyDescent="0.3">
      <c r="A704" s="2">
        <v>43538</v>
      </c>
      <c r="B704" s="73">
        <f>'Log returns'!G705</f>
        <v>-2.8985507246376711E-2</v>
      </c>
      <c r="C704" s="73">
        <f>'Log returns'!E705</f>
        <v>-2.5267249757045657E-2</v>
      </c>
      <c r="D704" s="73">
        <f>'Log returns'!C705</f>
        <v>1.198725670029472E-2</v>
      </c>
      <c r="E704" s="74">
        <f>'Log returns'!I705</f>
        <v>-8.7729931963758459E-3</v>
      </c>
      <c r="H704" s="79">
        <v>0.46</v>
      </c>
      <c r="I704" s="81">
        <v>8.9999999999999993E-3</v>
      </c>
      <c r="K704" s="62">
        <f t="shared" si="10"/>
        <v>-3.7985507246376712E-2</v>
      </c>
      <c r="M704">
        <v>680</v>
      </c>
      <c r="N704">
        <v>1.0425162252963817E-2</v>
      </c>
      <c r="O704">
        <v>-1.1472831189579823E-2</v>
      </c>
    </row>
    <row r="705" spans="1:15" x14ac:dyDescent="0.3">
      <c r="A705" s="2">
        <v>43537</v>
      </c>
      <c r="B705" s="73">
        <f>'Log returns'!G706</f>
        <v>5.1741293532338264E-2</v>
      </c>
      <c r="C705" s="73">
        <f>'Log returns'!E706</f>
        <v>3.5393818544366941E-2</v>
      </c>
      <c r="D705" s="73">
        <f>'Log returns'!C706</f>
        <v>1.1845110435703113E-2</v>
      </c>
      <c r="E705" s="74">
        <f>'Log returns'!I706</f>
        <v>2.9975460685254585E-2</v>
      </c>
      <c r="H705" s="79">
        <v>0.48</v>
      </c>
      <c r="I705" s="81">
        <v>8.9999999999999993E-3</v>
      </c>
      <c r="K705" s="62">
        <f t="shared" si="10"/>
        <v>4.2741293532338263E-2</v>
      </c>
      <c r="M705">
        <v>681</v>
      </c>
      <c r="N705">
        <v>-8.4861847395909429E-4</v>
      </c>
      <c r="O705">
        <v>-1.907796778718401E-2</v>
      </c>
    </row>
    <row r="706" spans="1:15" x14ac:dyDescent="0.3">
      <c r="A706" s="2">
        <v>43536</v>
      </c>
      <c r="B706" s="73">
        <f>'Log returns'!G707</f>
        <v>4.7303689687786237E-4</v>
      </c>
      <c r="C706" s="73">
        <f>'Log returns'!E707</f>
        <v>2.2628791526239714E-2</v>
      </c>
      <c r="D706" s="73">
        <f>'Log returns'!C707</f>
        <v>6.3605552573432839E-2</v>
      </c>
      <c r="E706" s="74">
        <f>'Log returns'!I707</f>
        <v>3.2299413749287964E-3</v>
      </c>
      <c r="H706" s="79">
        <v>-0.1</v>
      </c>
      <c r="I706" s="81">
        <v>8.9999999999999993E-3</v>
      </c>
      <c r="K706" s="62">
        <f t="shared" si="10"/>
        <v>-8.5269631031221378E-3</v>
      </c>
      <c r="M706">
        <v>682</v>
      </c>
      <c r="N706">
        <v>2.03158811136383E-3</v>
      </c>
      <c r="O706">
        <v>1.6159958170070085E-2</v>
      </c>
    </row>
    <row r="707" spans="1:15" x14ac:dyDescent="0.3">
      <c r="A707" s="2">
        <v>43535</v>
      </c>
      <c r="B707" s="73">
        <f>'Log returns'!G708</f>
        <v>1.9858156028368875E-2</v>
      </c>
      <c r="C707" s="73">
        <f>'Log returns'!E708</f>
        <v>4.0018832391714148E-3</v>
      </c>
      <c r="D707" s="73">
        <f>'Log returns'!C708</f>
        <v>2.1279281743461512E-2</v>
      </c>
      <c r="E707" s="74">
        <f>'Log returns'!I708</f>
        <v>1.2184826449662518E-2</v>
      </c>
      <c r="H707" s="79">
        <v>0.68</v>
      </c>
      <c r="I707" s="81">
        <v>8.9999999999999993E-3</v>
      </c>
      <c r="K707" s="62">
        <f t="shared" ref="K707:K770" si="11">B707-I707</f>
        <v>1.0858156028368876E-2</v>
      </c>
      <c r="M707">
        <v>683</v>
      </c>
      <c r="N707">
        <v>7.3464762315260373E-3</v>
      </c>
      <c r="O707">
        <v>5.7906756339495269E-3</v>
      </c>
    </row>
    <row r="708" spans="1:15" x14ac:dyDescent="0.3">
      <c r="A708" s="2">
        <v>43532</v>
      </c>
      <c r="B708" s="73">
        <f>'Log returns'!G709</f>
        <v>-2.2253129346314345E-2</v>
      </c>
      <c r="C708" s="73">
        <f>'Log returns'!E709</f>
        <v>-7.268464243845139E-3</v>
      </c>
      <c r="D708" s="73">
        <f>'Log returns'!C709</f>
        <v>9.4599855870582603E-3</v>
      </c>
      <c r="E708" s="74">
        <f>'Log returns'!I709</f>
        <v>8.9468855818098762E-3</v>
      </c>
      <c r="H708" s="79">
        <v>0.25</v>
      </c>
      <c r="I708" s="81">
        <v>8.9999999999999993E-3</v>
      </c>
      <c r="K708" s="62">
        <f t="shared" si="11"/>
        <v>-3.1253129346314343E-2</v>
      </c>
      <c r="M708">
        <v>684</v>
      </c>
      <c r="N708">
        <v>-3.1046105861497973E-4</v>
      </c>
      <c r="O708">
        <v>3.0393448610482109E-2</v>
      </c>
    </row>
    <row r="709" spans="1:15" x14ac:dyDescent="0.3">
      <c r="A709" s="2">
        <v>43531</v>
      </c>
      <c r="B709" s="73">
        <f>'Log returns'!G710</f>
        <v>6.4011379800853557E-2</v>
      </c>
      <c r="C709" s="73">
        <f>'Log returns'!E710</f>
        <v>3.7789324515823471E-3</v>
      </c>
      <c r="D709" s="73">
        <f>'Log returns'!C710</f>
        <v>9.015385699585347E-3</v>
      </c>
      <c r="E709" s="74">
        <f>'Log returns'!I710</f>
        <v>1.1825095234426611E-4</v>
      </c>
      <c r="H709" s="79">
        <v>1.49</v>
      </c>
      <c r="I709" s="81">
        <v>8.9999999999999993E-3</v>
      </c>
      <c r="K709" s="62">
        <f t="shared" si="11"/>
        <v>5.5011379800853556E-2</v>
      </c>
      <c r="M709">
        <v>685</v>
      </c>
      <c r="N709">
        <v>7.3842968427932244E-3</v>
      </c>
      <c r="O709">
        <v>-5.3205042059308844E-2</v>
      </c>
    </row>
    <row r="710" spans="1:15" x14ac:dyDescent="0.3">
      <c r="A710" s="2">
        <v>43530</v>
      </c>
      <c r="B710" s="73">
        <f>'Log returns'!G711</f>
        <v>-2.2727272727272797E-2</v>
      </c>
      <c r="C710" s="73">
        <f>'Log returns'!E711</f>
        <v>5.5529411764705869E-2</v>
      </c>
      <c r="D710" s="73">
        <f>'Log returns'!C711</f>
        <v>-6.8186737214539252E-3</v>
      </c>
      <c r="E710" s="74">
        <f>'Log returns'!I711</f>
        <v>-3.5713278013472152E-3</v>
      </c>
      <c r="H710" s="79">
        <v>-0.22</v>
      </c>
      <c r="I710" s="81">
        <v>8.9999999999999993E-3</v>
      </c>
      <c r="K710" s="62">
        <f t="shared" si="11"/>
        <v>-3.1727272727272798E-2</v>
      </c>
      <c r="M710">
        <v>686</v>
      </c>
      <c r="N710">
        <v>-1.1140469464809262E-2</v>
      </c>
      <c r="O710">
        <v>-9.9673370141767359E-4</v>
      </c>
    </row>
    <row r="711" spans="1:15" x14ac:dyDescent="0.3">
      <c r="A711" s="2">
        <v>43529</v>
      </c>
      <c r="B711" s="73">
        <f>'Log returns'!G712</f>
        <v>-2.2799817601459188E-2</v>
      </c>
      <c r="C711" s="73">
        <f>'Log returns'!E712</f>
        <v>1.7833259028087321E-2</v>
      </c>
      <c r="D711" s="73">
        <f>'Log returns'!C712</f>
        <v>-2.6042052702549075E-3</v>
      </c>
      <c r="E711" s="74">
        <f>'Log returns'!I712</f>
        <v>-4.9830272762688707E-3</v>
      </c>
      <c r="H711" s="79">
        <v>-0.82</v>
      </c>
      <c r="I711" s="81">
        <v>8.9999999999999993E-3</v>
      </c>
      <c r="K711" s="62">
        <f t="shared" si="11"/>
        <v>-3.1799817601459189E-2</v>
      </c>
      <c r="M711">
        <v>687</v>
      </c>
      <c r="N711">
        <v>-1.3315432144741643E-2</v>
      </c>
      <c r="O711">
        <v>3.8956457785767305E-2</v>
      </c>
    </row>
    <row r="712" spans="1:15" x14ac:dyDescent="0.3">
      <c r="A712" s="2">
        <v>43528</v>
      </c>
      <c r="B712" s="73">
        <f>'Log returns'!G713</f>
        <v>-2.1465235650956642E-2</v>
      </c>
      <c r="C712" s="73">
        <f>'Log returns'!E713</f>
        <v>6.3512921594394717E-3</v>
      </c>
      <c r="D712" s="73">
        <f>'Log returns'!C713</f>
        <v>1.2223975393284696E-2</v>
      </c>
      <c r="E712" s="74">
        <f>'Log returns'!I713</f>
        <v>-1.8202387303778416E-3</v>
      </c>
      <c r="H712" s="79">
        <v>-0.84</v>
      </c>
      <c r="I712" s="81">
        <v>8.9999999999999993E-3</v>
      </c>
      <c r="K712" s="62">
        <f t="shared" si="11"/>
        <v>-3.0465235650956643E-2</v>
      </c>
      <c r="M712">
        <v>688</v>
      </c>
      <c r="N712">
        <v>-2.0912290797535024E-2</v>
      </c>
      <c r="O712">
        <v>-4.7316875869131581E-2</v>
      </c>
    </row>
    <row r="713" spans="1:15" x14ac:dyDescent="0.3">
      <c r="A713" s="2">
        <v>43525</v>
      </c>
      <c r="B713" s="73">
        <f>'Log returns'!G714</f>
        <v>-7.1530758226036519E-3</v>
      </c>
      <c r="C713" s="73">
        <f>'Log returns'!E714</f>
        <v>2.3286180631120788E-2</v>
      </c>
      <c r="D713" s="73">
        <f>'Log returns'!C714</f>
        <v>1.8173297801392489E-2</v>
      </c>
      <c r="E713" s="74">
        <f>'Log returns'!I714</f>
        <v>9.1899631016678085E-3</v>
      </c>
      <c r="H713" s="79">
        <v>-0.17</v>
      </c>
      <c r="I713" s="81">
        <v>8.9999999999999993E-3</v>
      </c>
      <c r="K713" s="62">
        <f t="shared" si="11"/>
        <v>-1.6153075822603651E-2</v>
      </c>
      <c r="M713">
        <v>689</v>
      </c>
      <c r="N713">
        <v>8.9132621893245525E-3</v>
      </c>
      <c r="O713">
        <v>-1.8415777561040691E-2</v>
      </c>
    </row>
    <row r="714" spans="1:15" x14ac:dyDescent="0.3">
      <c r="A714" s="2">
        <v>43524</v>
      </c>
      <c r="B714" s="73">
        <f>'Log returns'!G715</f>
        <v>-1.4409221902017837E-3</v>
      </c>
      <c r="C714" s="73">
        <f>'Log returns'!E715</f>
        <v>1.9353466609953136E-2</v>
      </c>
      <c r="D714" s="73">
        <f>'Log returns'!C715</f>
        <v>1.4279139192226283E-2</v>
      </c>
      <c r="E714" s="74">
        <f>'Log returns'!I715</f>
        <v>3.4325057797912365E-3</v>
      </c>
      <c r="H714" s="79">
        <v>-0.52</v>
      </c>
      <c r="I714" s="81">
        <v>8.9999999999999993E-3</v>
      </c>
      <c r="K714" s="62">
        <f t="shared" si="11"/>
        <v>-1.0440922190201783E-2</v>
      </c>
      <c r="M714">
        <v>690</v>
      </c>
      <c r="N714">
        <v>-9.2655414879642493E-3</v>
      </c>
      <c r="O714">
        <v>-1.669382645785953E-2</v>
      </c>
    </row>
    <row r="715" spans="1:15" x14ac:dyDescent="0.3">
      <c r="A715" s="2">
        <v>43523</v>
      </c>
      <c r="B715" s="73">
        <f>'Log returns'!G716</f>
        <v>-4.6176046176046218E-2</v>
      </c>
      <c r="C715" s="73">
        <f>'Log returns'!E716</f>
        <v>-7.0936782808261279E-3</v>
      </c>
      <c r="D715" s="73">
        <f>'Log returns'!C716</f>
        <v>-3.4048555866336878E-4</v>
      </c>
      <c r="E715" s="74">
        <f>'Log returns'!I716</f>
        <v>1.7566804126507539E-2</v>
      </c>
      <c r="H715" s="79">
        <v>0.72</v>
      </c>
      <c r="I715" s="81">
        <v>8.9999999999999993E-3</v>
      </c>
      <c r="K715" s="62">
        <f t="shared" si="11"/>
        <v>-5.5176046176046219E-2</v>
      </c>
      <c r="M715">
        <v>691</v>
      </c>
      <c r="N715">
        <v>1.5242596995980264E-2</v>
      </c>
      <c r="O715">
        <v>3.690108782441362E-2</v>
      </c>
    </row>
    <row r="716" spans="1:15" x14ac:dyDescent="0.3">
      <c r="A716" s="2">
        <v>43522</v>
      </c>
      <c r="B716" s="73">
        <f>'Log returns'!G717</f>
        <v>-5.0428643469490678E-2</v>
      </c>
      <c r="C716" s="73">
        <f>'Log returns'!E717</f>
        <v>-1.8491279680605221E-2</v>
      </c>
      <c r="D716" s="73">
        <f>'Log returns'!C717</f>
        <v>-6.1328745261666293E-3</v>
      </c>
      <c r="E716" s="74">
        <f>'Log returns'!I717</f>
        <v>-4.019047292291216E-3</v>
      </c>
      <c r="H716" s="79">
        <v>-0.31</v>
      </c>
      <c r="I716" s="81">
        <v>0.01</v>
      </c>
      <c r="K716" s="62">
        <f t="shared" si="11"/>
        <v>-6.042864346949068E-2</v>
      </c>
      <c r="M716">
        <v>692</v>
      </c>
      <c r="N716">
        <v>1.4520713854827508E-2</v>
      </c>
      <c r="O716">
        <v>5.5963867642969914E-2</v>
      </c>
    </row>
    <row r="717" spans="1:15" x14ac:dyDescent="0.3">
      <c r="A717" s="2">
        <v>43521</v>
      </c>
      <c r="B717" s="73">
        <f>'Log returns'!G718</f>
        <v>-1.7525225703664278E-2</v>
      </c>
      <c r="C717" s="73">
        <f>'Log returns'!E718</f>
        <v>-1.6270605865981544E-2</v>
      </c>
      <c r="D717" s="73">
        <f>'Log returns'!C718</f>
        <v>-3.1082160785403472E-2</v>
      </c>
      <c r="E717" s="74">
        <f>'Log returns'!I718</f>
        <v>-4.9760859911594357E-3</v>
      </c>
      <c r="H717" s="79">
        <v>0.09</v>
      </c>
      <c r="I717" s="81">
        <v>0.01</v>
      </c>
      <c r="K717" s="62">
        <f t="shared" si="11"/>
        <v>-2.752522570366428E-2</v>
      </c>
      <c r="M717">
        <v>693</v>
      </c>
      <c r="N717">
        <v>-7.5339514221897542E-3</v>
      </c>
      <c r="O717">
        <v>3.3230533165474595E-4</v>
      </c>
    </row>
    <row r="718" spans="1:15" x14ac:dyDescent="0.3">
      <c r="A718" s="2">
        <v>43518</v>
      </c>
      <c r="B718" s="73">
        <f>'Log returns'!G719</f>
        <v>-4.8648648648648568E-3</v>
      </c>
      <c r="C718" s="73">
        <f>'Log returns'!E719</f>
        <v>-5.2230685527747981E-3</v>
      </c>
      <c r="D718" s="73">
        <f>'Log returns'!C719</f>
        <v>-7.4302033785071326E-3</v>
      </c>
      <c r="E718" s="74">
        <f>'Log returns'!I719</f>
        <v>-5.117853458416719E-3</v>
      </c>
      <c r="H718" s="79">
        <v>-0.16</v>
      </c>
      <c r="I718" s="81">
        <v>0.01</v>
      </c>
      <c r="K718" s="62">
        <f t="shared" si="11"/>
        <v>-1.4864864864864857E-2</v>
      </c>
      <c r="M718">
        <v>694</v>
      </c>
      <c r="N718">
        <v>-3.4556146354693881E-3</v>
      </c>
      <c r="O718">
        <v>-3.5404488991473616E-2</v>
      </c>
    </row>
    <row r="719" spans="1:15" x14ac:dyDescent="0.3">
      <c r="A719" s="2">
        <v>43517</v>
      </c>
      <c r="B719" s="73">
        <f>'Log returns'!G720</f>
        <v>-8.6909288430201057E-3</v>
      </c>
      <c r="C719" s="73">
        <f>'Log returns'!E720</f>
        <v>1.3126230584117292E-2</v>
      </c>
      <c r="D719" s="73">
        <f>'Log returns'!C720</f>
        <v>1.2119807125530428E-2</v>
      </c>
      <c r="E719" s="74">
        <f>'Log returns'!I720</f>
        <v>6.5495127864472671E-3</v>
      </c>
      <c r="H719" s="79">
        <v>0.15</v>
      </c>
      <c r="I719" s="81">
        <v>0.01</v>
      </c>
      <c r="K719" s="62">
        <f t="shared" si="11"/>
        <v>-1.8690928843020108E-2</v>
      </c>
      <c r="M719">
        <v>695</v>
      </c>
      <c r="N719">
        <v>-9.7743417330833551E-3</v>
      </c>
      <c r="O719">
        <v>-3.8743178482550177E-2</v>
      </c>
    </row>
    <row r="720" spans="1:15" x14ac:dyDescent="0.3">
      <c r="A720" s="2">
        <v>43516</v>
      </c>
      <c r="B720" s="73">
        <f>'Log returns'!G721</f>
        <v>-9.8630136986301211E-3</v>
      </c>
      <c r="C720" s="73">
        <f>'Log returns'!E721</f>
        <v>-1.5115525804361969E-3</v>
      </c>
      <c r="D720" s="73">
        <f>'Log returns'!C721</f>
        <v>-2.5827905745882144E-3</v>
      </c>
      <c r="E720" s="74">
        <f>'Log returns'!I721</f>
        <v>8.5446934770612125E-3</v>
      </c>
      <c r="H720" s="79">
        <v>0.65</v>
      </c>
      <c r="I720" s="81">
        <v>0.01</v>
      </c>
      <c r="K720" s="62">
        <f t="shared" si="11"/>
        <v>-1.9863013698630121E-2</v>
      </c>
      <c r="M720">
        <v>696</v>
      </c>
      <c r="N720">
        <v>-2.0483279021501891E-3</v>
      </c>
      <c r="O720">
        <v>4.5674390225096548E-2</v>
      </c>
    </row>
    <row r="721" spans="1:15" x14ac:dyDescent="0.3">
      <c r="A721" s="2">
        <v>43515</v>
      </c>
      <c r="B721" s="73">
        <f>'Log returns'!G722</f>
        <v>0</v>
      </c>
      <c r="C721" s="73">
        <f>'Log returns'!E722</f>
        <v>1.5787197231833843E-2</v>
      </c>
      <c r="D721" s="73">
        <f>'Log returns'!C722</f>
        <v>1.2947172866621183E-2</v>
      </c>
      <c r="E721" s="74">
        <f>'Log returns'!I722</f>
        <v>-6.7346799933610422E-3</v>
      </c>
      <c r="H721" s="79">
        <v>-0.37</v>
      </c>
      <c r="I721" s="81">
        <v>0.01</v>
      </c>
      <c r="K721" s="62">
        <f t="shared" si="11"/>
        <v>-0.01</v>
      </c>
      <c r="M721">
        <v>697</v>
      </c>
      <c r="N721">
        <v>1.2276853501182413E-3</v>
      </c>
      <c r="O721">
        <v>1.1801630610793725E-2</v>
      </c>
    </row>
    <row r="722" spans="1:15" x14ac:dyDescent="0.3">
      <c r="A722" s="2">
        <v>43514</v>
      </c>
      <c r="B722" s="73">
        <f>'Log returns'!G723</f>
        <v>-2.7670171555064034E-3</v>
      </c>
      <c r="C722" s="73">
        <f>'Log returns'!E723</f>
        <v>3.8322333404300557E-3</v>
      </c>
      <c r="D722" s="73">
        <f>'Log returns'!C723</f>
        <v>-1.1154841543669093E-2</v>
      </c>
      <c r="E722" s="74">
        <f>'Log returns'!I723</f>
        <v>7.8522980086254707E-3</v>
      </c>
      <c r="H722" s="79">
        <v>0.19</v>
      </c>
      <c r="I722" s="81">
        <v>0.01</v>
      </c>
      <c r="K722" s="62">
        <f t="shared" si="11"/>
        <v>-1.2767017155506403E-2</v>
      </c>
      <c r="M722">
        <v>698</v>
      </c>
      <c r="N722">
        <v>-1.5669037864260351E-2</v>
      </c>
      <c r="O722">
        <v>3.0138491240466116E-2</v>
      </c>
    </row>
    <row r="723" spans="1:15" x14ac:dyDescent="0.3">
      <c r="A723" s="2">
        <v>43511</v>
      </c>
      <c r="B723" s="73">
        <f>'Log returns'!G724</f>
        <v>2.1087680355160877E-2</v>
      </c>
      <c r="C723" s="73">
        <f>'Log returns'!E724</f>
        <v>3.8176033934252326E-3</v>
      </c>
      <c r="D723" s="73">
        <f>'Log returns'!C724</f>
        <v>8.4606099181320695E-3</v>
      </c>
      <c r="E723" s="74">
        <f>'Log returns'!I724</f>
        <v>4.5095416527691093E-3</v>
      </c>
      <c r="H723" s="79">
        <v>0.19</v>
      </c>
      <c r="I723" s="81">
        <v>0.01</v>
      </c>
      <c r="K723" s="62">
        <f t="shared" si="11"/>
        <v>1.1087680355160877E-2</v>
      </c>
      <c r="M723">
        <v>699</v>
      </c>
      <c r="N723">
        <v>-5.4605908211981975E-3</v>
      </c>
      <c r="O723">
        <v>2.2893237413908279E-2</v>
      </c>
    </row>
    <row r="724" spans="1:15" x14ac:dyDescent="0.3">
      <c r="A724" s="2">
        <v>43510</v>
      </c>
      <c r="B724" s="73">
        <f>'Log returns'!G725</f>
        <v>-2.2282608695652184E-2</v>
      </c>
      <c r="C724" s="73">
        <f>'Log returns'!E725</f>
        <v>-1.9437988590745865E-2</v>
      </c>
      <c r="D724" s="73">
        <f>'Log returns'!C725</f>
        <v>-2.9014220691771387E-2</v>
      </c>
      <c r="E724" s="74">
        <f>'Log returns'!I725</f>
        <v>3.926916733485687E-3</v>
      </c>
      <c r="H724" s="79">
        <v>1.1299999999999999</v>
      </c>
      <c r="I724" s="81">
        <v>0.01</v>
      </c>
      <c r="K724" s="62">
        <f t="shared" si="11"/>
        <v>-3.2282608695652186E-2</v>
      </c>
      <c r="M724">
        <v>700</v>
      </c>
      <c r="N724">
        <v>-1.2309857214539402E-2</v>
      </c>
      <c r="O724">
        <v>2.4770916404570471E-2</v>
      </c>
    </row>
    <row r="725" spans="1:15" x14ac:dyDescent="0.3">
      <c r="A725" s="2">
        <v>43509</v>
      </c>
      <c r="B725" s="73">
        <f>'Log returns'!G726</f>
        <v>5.5586436909402801E-4</v>
      </c>
      <c r="C725" s="73">
        <f>'Log returns'!E726</f>
        <v>8.6188321482440367E-3</v>
      </c>
      <c r="D725" s="73">
        <f>'Log returns'!C726</f>
        <v>1.2240440302136805E-2</v>
      </c>
      <c r="E725" s="74">
        <f>'Log returns'!I726</f>
        <v>6.7777887596696292E-3</v>
      </c>
      <c r="H725" s="79">
        <v>-0.21</v>
      </c>
      <c r="I725" s="81">
        <v>0.01</v>
      </c>
      <c r="K725" s="62">
        <f t="shared" si="11"/>
        <v>-9.4441356309059726E-3</v>
      </c>
      <c r="M725">
        <v>701</v>
      </c>
      <c r="N725">
        <v>1.2836121955930159E-2</v>
      </c>
      <c r="O725">
        <v>6.6510575312492774E-3</v>
      </c>
    </row>
    <row r="726" spans="1:15" x14ac:dyDescent="0.3">
      <c r="A726" s="2">
        <v>43508</v>
      </c>
      <c r="B726" s="73">
        <f>'Log returns'!G727</f>
        <v>8.8888888888888976E-3</v>
      </c>
      <c r="C726" s="73">
        <f>'Log returns'!E727</f>
        <v>2.9267250587481253E-2</v>
      </c>
      <c r="D726" s="73">
        <f>'Log returns'!C727</f>
        <v>4.1730950010579929E-2</v>
      </c>
      <c r="E726" s="74">
        <f>'Log returns'!I727</f>
        <v>9.7795216370321117E-4</v>
      </c>
      <c r="H726" s="79">
        <v>0.28000000000000003</v>
      </c>
      <c r="I726" s="81">
        <v>0.01</v>
      </c>
      <c r="K726" s="62">
        <f t="shared" si="11"/>
        <v>-1.1111111111111027E-3</v>
      </c>
      <c r="M726">
        <v>702</v>
      </c>
      <c r="N726">
        <v>-1.4486155462159396E-3</v>
      </c>
      <c r="O726">
        <v>4.2696100455672695E-2</v>
      </c>
    </row>
    <row r="727" spans="1:15" x14ac:dyDescent="0.3">
      <c r="A727" s="2">
        <v>43507</v>
      </c>
      <c r="B727" s="73">
        <f>'Log returns'!G728</f>
        <v>2.2026431718061203E-3</v>
      </c>
      <c r="C727" s="73">
        <f>'Log returns'!E728</f>
        <v>1.1830635118306357E-2</v>
      </c>
      <c r="D727" s="73">
        <f>'Log returns'!C728</f>
        <v>4.0969495514054646E-3</v>
      </c>
      <c r="E727" s="74">
        <f>'Log returns'!I728</f>
        <v>1.0021976451035591E-2</v>
      </c>
      <c r="H727" s="79">
        <v>1.36</v>
      </c>
      <c r="I727" s="81">
        <v>0.01</v>
      </c>
      <c r="K727" s="62">
        <f t="shared" si="11"/>
        <v>-7.7973568281938799E-3</v>
      </c>
      <c r="M727">
        <v>703</v>
      </c>
      <c r="N727">
        <v>-6.3791815874433278E-3</v>
      </c>
      <c r="O727">
        <v>-2.2606325658933384E-2</v>
      </c>
    </row>
    <row r="728" spans="1:15" x14ac:dyDescent="0.3">
      <c r="A728" s="2">
        <v>43504</v>
      </c>
      <c r="B728" s="73">
        <f>'Log returns'!G729</f>
        <v>7.1428571428570889E-3</v>
      </c>
      <c r="C728" s="73">
        <f>'Log returns'!E729</f>
        <v>5.1282051282051282E-3</v>
      </c>
      <c r="D728" s="73">
        <f>'Log returns'!C729</f>
        <v>-6.4943875073953314E-2</v>
      </c>
      <c r="E728" s="74">
        <f>'Log returns'!I729</f>
        <v>5.6132237363548075E-3</v>
      </c>
      <c r="H728" s="79">
        <v>0.14000000000000001</v>
      </c>
      <c r="I728" s="81">
        <v>0.01</v>
      </c>
      <c r="K728" s="62">
        <f t="shared" si="11"/>
        <v>-2.8571428571429114E-3</v>
      </c>
      <c r="M728">
        <v>704</v>
      </c>
      <c r="N728">
        <v>2.2026929324943101E-2</v>
      </c>
      <c r="O728">
        <v>2.9714364207395164E-2</v>
      </c>
    </row>
    <row r="729" spans="1:15" x14ac:dyDescent="0.3">
      <c r="A729" s="2">
        <v>43503</v>
      </c>
      <c r="B729" s="73">
        <f>'Log returns'!G730</f>
        <v>-4.3644298963446976E-3</v>
      </c>
      <c r="C729" s="73">
        <f>'Log returns'!E730</f>
        <v>-9.5918367346938538E-3</v>
      </c>
      <c r="D729" s="73">
        <f>'Log returns'!C730</f>
        <v>5.333327280429105E-3</v>
      </c>
      <c r="E729" s="74">
        <f>'Log returns'!I730</f>
        <v>-1.410260066834685E-2</v>
      </c>
      <c r="H729" s="79">
        <v>0.09</v>
      </c>
      <c r="I729" s="81">
        <v>0.01</v>
      </c>
      <c r="K729" s="62">
        <f t="shared" si="11"/>
        <v>-1.4364429896344698E-2</v>
      </c>
      <c r="M729">
        <v>705</v>
      </c>
      <c r="N729">
        <v>2.4200518412802697E-3</v>
      </c>
      <c r="O729">
        <v>-1.9470149444024074E-3</v>
      </c>
    </row>
    <row r="730" spans="1:15" x14ac:dyDescent="0.3">
      <c r="A730" s="2">
        <v>43502</v>
      </c>
      <c r="B730" s="73">
        <f>'Log returns'!G731</f>
        <v>-7.1232876712328218E-3</v>
      </c>
      <c r="C730" s="73">
        <f>'Log returns'!E731</f>
        <v>1.1745312178034211E-2</v>
      </c>
      <c r="D730" s="73">
        <f>'Log returns'!C731</f>
        <v>-7.957663588291539E-3</v>
      </c>
      <c r="E730" s="74">
        <f>'Log returns'!I731</f>
        <v>-1.3784071952892135E-3</v>
      </c>
      <c r="H730" s="79">
        <v>-0.93</v>
      </c>
      <c r="I730" s="81">
        <v>0.01</v>
      </c>
      <c r="K730" s="62">
        <f t="shared" si="11"/>
        <v>-1.712328767123282E-2</v>
      </c>
      <c r="M730">
        <v>706</v>
      </c>
      <c r="N730">
        <v>8.9847901252289707E-3</v>
      </c>
      <c r="O730">
        <v>1.0873365903139904E-2</v>
      </c>
    </row>
    <row r="731" spans="1:15" x14ac:dyDescent="0.3">
      <c r="A731" s="2">
        <v>43501</v>
      </c>
      <c r="B731" s="73">
        <f>'Log returns'!G732</f>
        <v>-1.6556291390729103E-3</v>
      </c>
      <c r="C731" s="73">
        <f>'Log returns'!E732</f>
        <v>-4.0733197556014512E-4</v>
      </c>
      <c r="D731" s="73">
        <f>'Log returns'!C732</f>
        <v>-3.5366847980700264E-2</v>
      </c>
      <c r="E731" s="74">
        <f>'Log returns'!I732</f>
        <v>9.926584995875825E-3</v>
      </c>
      <c r="H731" s="79">
        <v>-0.22</v>
      </c>
      <c r="I731" s="81">
        <v>0.01</v>
      </c>
      <c r="K731" s="62">
        <f t="shared" si="11"/>
        <v>-1.165562913907291E-2</v>
      </c>
      <c r="M731">
        <v>707</v>
      </c>
      <c r="N731">
        <v>6.6110874814810398E-3</v>
      </c>
      <c r="O731">
        <v>-2.8864216827795386E-2</v>
      </c>
    </row>
    <row r="732" spans="1:15" x14ac:dyDescent="0.3">
      <c r="A732" s="2">
        <v>43500</v>
      </c>
      <c r="B732" s="73">
        <f>'Log returns'!G733</f>
        <v>-2.9850746268656671E-2</v>
      </c>
      <c r="C732" s="73">
        <f>'Log returns'!E733</f>
        <v>-3.2192339038304776E-2</v>
      </c>
      <c r="D732" s="73">
        <f>'Log returns'!C733</f>
        <v>-1.6757055868285808E-2</v>
      </c>
      <c r="E732" s="74">
        <f>'Log returns'!I733</f>
        <v>4.593040611591933E-3</v>
      </c>
      <c r="H732" s="79">
        <v>0.43</v>
      </c>
      <c r="I732" s="81">
        <v>0.01</v>
      </c>
      <c r="K732" s="62">
        <f t="shared" si="11"/>
        <v>-3.9850746268656673E-2</v>
      </c>
      <c r="M732">
        <v>708</v>
      </c>
      <c r="N732">
        <v>1.3890215879318332E-4</v>
      </c>
      <c r="O732">
        <v>6.3872477642060374E-2</v>
      </c>
    </row>
    <row r="733" spans="1:15" x14ac:dyDescent="0.3">
      <c r="A733" s="2">
        <v>43497</v>
      </c>
      <c r="B733" s="73">
        <f>'Log returns'!G734</f>
        <v>-1.5384615384615359E-2</v>
      </c>
      <c r="C733" s="73">
        <f>'Log returns'!E734</f>
        <v>7.5263157894736907E-2</v>
      </c>
      <c r="D733" s="73">
        <f>'Log returns'!C734</f>
        <v>3.1522279846673933E-2</v>
      </c>
      <c r="E733" s="74">
        <f>'Log returns'!I734</f>
        <v>5.9173673124736422E-3</v>
      </c>
      <c r="H733" s="79">
        <v>0.72</v>
      </c>
      <c r="I733" s="81">
        <v>0.01</v>
      </c>
      <c r="K733" s="62">
        <f t="shared" si="11"/>
        <v>-2.538461538461536E-2</v>
      </c>
      <c r="M733">
        <v>709</v>
      </c>
      <c r="N733">
        <v>-2.5658917825989043E-3</v>
      </c>
      <c r="O733">
        <v>-2.0161380944673894E-2</v>
      </c>
    </row>
    <row r="734" spans="1:15" x14ac:dyDescent="0.3">
      <c r="A734" s="2">
        <v>43496</v>
      </c>
      <c r="B734" s="73">
        <f>'Log returns'!G735</f>
        <v>2.893518518518354E-3</v>
      </c>
      <c r="C734" s="73">
        <f>'Log returns'!E735</f>
        <v>-5.3842388644151865E-3</v>
      </c>
      <c r="D734" s="73">
        <f>'Log returns'!C735</f>
        <v>-3.0558990787246419E-2</v>
      </c>
      <c r="E734" s="74">
        <f>'Log returns'!I735</f>
        <v>2.428358228399017E-3</v>
      </c>
      <c r="H734" s="79">
        <v>0.14000000000000001</v>
      </c>
      <c r="I734" s="81">
        <v>0.01</v>
      </c>
      <c r="K734" s="62">
        <f t="shared" si="11"/>
        <v>-7.1064814814816458E-3</v>
      </c>
      <c r="M734">
        <v>710</v>
      </c>
      <c r="N734">
        <v>-3.6007948004608105E-3</v>
      </c>
      <c r="O734">
        <v>-1.9199022800998378E-2</v>
      </c>
    </row>
    <row r="735" spans="1:15" x14ac:dyDescent="0.3">
      <c r="A735" s="2">
        <v>43495</v>
      </c>
      <c r="B735" s="73">
        <f>'Log returns'!G736</f>
        <v>-2.4812463935372172E-2</v>
      </c>
      <c r="C735" s="73">
        <f>'Log returns'!E736</f>
        <v>-1.0334645669291312E-2</v>
      </c>
      <c r="D735" s="73">
        <f>'Log returns'!C736</f>
        <v>-3.8313636688804116E-2</v>
      </c>
      <c r="E735" s="74">
        <f>'Log returns'!I736</f>
        <v>1.3733968089442118E-2</v>
      </c>
      <c r="H735" s="79">
        <v>0.92</v>
      </c>
      <c r="I735" s="81">
        <v>0.01</v>
      </c>
      <c r="K735" s="62">
        <f t="shared" si="11"/>
        <v>-3.481246393537217E-2</v>
      </c>
      <c r="M735">
        <v>711</v>
      </c>
      <c r="N735">
        <v>-1.2821855857174627E-3</v>
      </c>
      <c r="O735">
        <v>-2.018305006523918E-2</v>
      </c>
    </row>
    <row r="736" spans="1:15" x14ac:dyDescent="0.3">
      <c r="A736" s="2">
        <v>43494</v>
      </c>
      <c r="B736" s="73">
        <f>'Log returns'!G737</f>
        <v>4.0828402366863983E-2</v>
      </c>
      <c r="C736" s="73">
        <f>'Log returns'!E737</f>
        <v>-3.3714569865738446E-2</v>
      </c>
      <c r="D736" s="73">
        <f>'Log returns'!C737</f>
        <v>1.265825548436037E-2</v>
      </c>
      <c r="E736" s="74">
        <f>'Log returns'!I737</f>
        <v>2.2483609336052855E-5</v>
      </c>
      <c r="H736" s="79">
        <v>1.51</v>
      </c>
      <c r="I736" s="81">
        <v>0.01</v>
      </c>
      <c r="K736" s="62">
        <f t="shared" si="11"/>
        <v>3.0828402366863981E-2</v>
      </c>
      <c r="M736">
        <v>712</v>
      </c>
      <c r="N736">
        <v>6.7892852235247724E-3</v>
      </c>
      <c r="O736">
        <v>-1.3942361046128424E-2</v>
      </c>
    </row>
    <row r="737" spans="1:15" x14ac:dyDescent="0.3">
      <c r="A737" s="2">
        <v>43493</v>
      </c>
      <c r="B737" s="73">
        <f>'Log returns'!G738</f>
        <v>2.6151222285389474E-2</v>
      </c>
      <c r="C737" s="73">
        <f>'Log returns'!E738</f>
        <v>3.7052284890901547E-3</v>
      </c>
      <c r="D737" s="73">
        <f>'Log returns'!C738</f>
        <v>-4.8684347908844232E-2</v>
      </c>
      <c r="E737" s="74">
        <f>'Log returns'!I738</f>
        <v>2.124186598654106E-3</v>
      </c>
      <c r="H737" s="79">
        <v>-0.19</v>
      </c>
      <c r="I737" s="81">
        <v>0.01</v>
      </c>
      <c r="K737" s="62">
        <f t="shared" si="11"/>
        <v>1.6151222285389476E-2</v>
      </c>
      <c r="M737">
        <v>713</v>
      </c>
      <c r="N737">
        <v>2.5685498166834087E-3</v>
      </c>
      <c r="O737">
        <v>-4.0094720068851921E-3</v>
      </c>
    </row>
    <row r="738" spans="1:15" x14ac:dyDescent="0.3">
      <c r="A738" s="2">
        <v>43490</v>
      </c>
      <c r="B738" s="73">
        <f>'Log returns'!G739</f>
        <v>-4.5429362880886441E-2</v>
      </c>
      <c r="C738" s="73">
        <f>'Log returns'!E739</f>
        <v>3.6197703035274829E-2</v>
      </c>
      <c r="D738" s="73">
        <f>'Log returns'!C739</f>
        <v>1.0373503630138583E-2</v>
      </c>
      <c r="E738" s="74">
        <f>'Log returns'!I739</f>
        <v>8.7352662134838107E-4</v>
      </c>
      <c r="H738" s="79">
        <v>-0.8</v>
      </c>
      <c r="I738" s="81">
        <v>0.01</v>
      </c>
      <c r="K738" s="62">
        <f t="shared" si="11"/>
        <v>-5.5429362880886443E-2</v>
      </c>
      <c r="M738">
        <v>714</v>
      </c>
      <c r="N738">
        <v>1.2930265092655328E-2</v>
      </c>
      <c r="O738">
        <v>-5.9106311268701542E-2</v>
      </c>
    </row>
    <row r="739" spans="1:15" x14ac:dyDescent="0.3">
      <c r="A739" s="2">
        <v>43489</v>
      </c>
      <c r="B739" s="73">
        <f>'Log returns'!G740</f>
        <v>-4.410911201392928E-2</v>
      </c>
      <c r="C739" s="73">
        <f>'Log returns'!E740</f>
        <v>-1.9693221177634786E-2</v>
      </c>
      <c r="D739" s="73">
        <f>'Log returns'!C740</f>
        <v>7.2552382093126538E-3</v>
      </c>
      <c r="E739" s="74">
        <f>'Log returns'!I740</f>
        <v>-1.0045962159613491E-2</v>
      </c>
      <c r="H739" s="79">
        <v>0.9</v>
      </c>
      <c r="I739" s="81">
        <v>0.01</v>
      </c>
      <c r="K739" s="62">
        <f t="shared" si="11"/>
        <v>-5.4109112013929282E-2</v>
      </c>
      <c r="M739">
        <v>715</v>
      </c>
      <c r="N739">
        <v>-2.8941105434362683E-3</v>
      </c>
      <c r="O739">
        <v>-4.7534532926054411E-2</v>
      </c>
    </row>
    <row r="740" spans="1:15" x14ac:dyDescent="0.3">
      <c r="A740" s="2">
        <v>43488</v>
      </c>
      <c r="B740" s="73">
        <f>'Log returns'!G741</f>
        <v>4.7358834244080217E-2</v>
      </c>
      <c r="C740" s="73">
        <f>'Log returns'!E741</f>
        <v>-6.0569351907936882E-4</v>
      </c>
      <c r="D740" s="73">
        <f>'Log returns'!C741</f>
        <v>1.9298800492891784E-2</v>
      </c>
      <c r="E740" s="74">
        <f>'Log returns'!I741</f>
        <v>1.0288073187644372E-2</v>
      </c>
      <c r="H740" s="79">
        <v>0.23</v>
      </c>
      <c r="I740" s="81">
        <v>0.01</v>
      </c>
      <c r="K740" s="62">
        <f t="shared" si="11"/>
        <v>3.7358834244080215E-2</v>
      </c>
      <c r="M740">
        <v>716</v>
      </c>
      <c r="N740">
        <v>-3.5957062125317168E-3</v>
      </c>
      <c r="O740">
        <v>-1.3929519491132561E-2</v>
      </c>
    </row>
    <row r="741" spans="1:15" x14ac:dyDescent="0.3">
      <c r="A741" s="2">
        <v>43487</v>
      </c>
      <c r="B741" s="73">
        <f>'Log returns'!G742</f>
        <v>-4.6376811594201909E-3</v>
      </c>
      <c r="C741" s="73">
        <f>'Log returns'!E742</f>
        <v>-4.6464646464645836E-3</v>
      </c>
      <c r="D741" s="73">
        <f>'Log returns'!C742</f>
        <v>-1.3066826405076113E-2</v>
      </c>
      <c r="E741" s="74">
        <f>'Log returns'!I742</f>
        <v>-1.431423312474752E-3</v>
      </c>
      <c r="H741" s="79">
        <v>0.15</v>
      </c>
      <c r="I741" s="81">
        <v>0.01</v>
      </c>
      <c r="K741" s="62">
        <f t="shared" si="11"/>
        <v>-1.4637681159420192E-2</v>
      </c>
      <c r="M741">
        <v>717</v>
      </c>
      <c r="N741">
        <v>-3.6996345501882455E-3</v>
      </c>
      <c r="O741">
        <v>-1.1652303146766113E-3</v>
      </c>
    </row>
    <row r="742" spans="1:15" x14ac:dyDescent="0.3">
      <c r="A742" s="2">
        <v>43486</v>
      </c>
      <c r="B742" s="73">
        <f>'Log returns'!G743</f>
        <v>3.4944670937681254E-3</v>
      </c>
      <c r="C742" s="73">
        <f>'Log returns'!E743</f>
        <v>2.4457073269738141E-2</v>
      </c>
      <c r="D742" s="73">
        <f>'Log returns'!C743</f>
        <v>3.066744808349289E-2</v>
      </c>
      <c r="E742" s="74">
        <f>'Log returns'!I743</f>
        <v>-1.6382148836324238E-3</v>
      </c>
      <c r="H742" s="79">
        <v>-1.53</v>
      </c>
      <c r="I742" s="81">
        <v>0.01</v>
      </c>
      <c r="K742" s="62">
        <f t="shared" si="11"/>
        <v>-6.5055329062318748E-3</v>
      </c>
      <c r="M742">
        <v>718</v>
      </c>
      <c r="N742">
        <v>4.8535970347282084E-3</v>
      </c>
      <c r="O742">
        <v>-1.3544525877748313E-2</v>
      </c>
    </row>
    <row r="743" spans="1:15" x14ac:dyDescent="0.3">
      <c r="A743" s="2">
        <v>43483</v>
      </c>
      <c r="B743" s="73">
        <f>'Log returns'!G744</f>
        <v>-1.6831108531630827E-2</v>
      </c>
      <c r="C743" s="73">
        <f>'Log returns'!E744</f>
        <v>-1.911837543338293E-2</v>
      </c>
      <c r="D743" s="73">
        <f>'Log returns'!C744</f>
        <v>-1.2714541979328167E-2</v>
      </c>
      <c r="E743" s="74">
        <f>'Log returns'!I744</f>
        <v>-4.6770571500672408E-3</v>
      </c>
      <c r="H743" s="79">
        <v>1.29</v>
      </c>
      <c r="I743" s="81">
        <v>0.01</v>
      </c>
      <c r="K743" s="62">
        <f t="shared" si="11"/>
        <v>-2.6831108531630829E-2</v>
      </c>
      <c r="M743">
        <v>719</v>
      </c>
      <c r="N743">
        <v>6.3162444002454084E-3</v>
      </c>
      <c r="O743">
        <v>-1.6179258098875528E-2</v>
      </c>
    </row>
    <row r="744" spans="1:15" x14ac:dyDescent="0.3">
      <c r="A744" s="2">
        <v>43482</v>
      </c>
      <c r="B744" s="73">
        <f>'Log returns'!G745</f>
        <v>-1.4167650531287011E-2</v>
      </c>
      <c r="C744" s="73">
        <f>'Log returns'!E745</f>
        <v>-2.1611795596849129E-2</v>
      </c>
      <c r="D744" s="73">
        <f>'Log returns'!C745</f>
        <v>-1.5002676565946423E-2</v>
      </c>
      <c r="E744" s="74">
        <f>'Log returns'!I745</f>
        <v>-2.4498302789964102E-3</v>
      </c>
      <c r="H744" s="79">
        <v>0.75</v>
      </c>
      <c r="I744" s="81">
        <v>0.01</v>
      </c>
      <c r="K744" s="62">
        <f t="shared" si="11"/>
        <v>-2.4167650531287013E-2</v>
      </c>
      <c r="M744">
        <v>720</v>
      </c>
      <c r="N744">
        <v>-4.8849142007781482E-3</v>
      </c>
      <c r="O744">
        <v>4.8849142007781482E-3</v>
      </c>
    </row>
    <row r="745" spans="1:15" x14ac:dyDescent="0.3">
      <c r="A745" s="2">
        <v>43481</v>
      </c>
      <c r="B745" s="73">
        <f>'Log returns'!G746</f>
        <v>3.113772455089818E-2</v>
      </c>
      <c r="C745" s="73">
        <f>'Log returns'!E746</f>
        <v>1.1767134599504549E-2</v>
      </c>
      <c r="D745" s="73">
        <f>'Log returns'!C746</f>
        <v>-5.2567974543990667E-3</v>
      </c>
      <c r="E745" s="74">
        <f>'Log returns'!I746</f>
        <v>4.7884234210476837E-3</v>
      </c>
      <c r="H745" s="79">
        <v>0.28000000000000003</v>
      </c>
      <c r="I745" s="81">
        <v>0.01</v>
      </c>
      <c r="K745" s="62">
        <f t="shared" si="11"/>
        <v>2.1137724550898178E-2</v>
      </c>
      <c r="M745">
        <v>721</v>
      </c>
      <c r="N745">
        <v>5.8086560837747065E-3</v>
      </c>
      <c r="O745">
        <v>-8.5756732392811095E-3</v>
      </c>
    </row>
    <row r="746" spans="1:15" x14ac:dyDescent="0.3">
      <c r="A746" s="2">
        <v>43480</v>
      </c>
      <c r="B746" s="73">
        <f>'Log returns'!G747</f>
        <v>-4.0650406504065005E-2</v>
      </c>
      <c r="C746" s="73">
        <f>'Log returns'!E747</f>
        <v>3.0605998775759761E-3</v>
      </c>
      <c r="D746" s="73">
        <f>'Log returns'!C747</f>
        <v>2.0325700292739219E-3</v>
      </c>
      <c r="E746" s="74">
        <f>'Log returns'!I747</f>
        <v>4.7925616496732847E-3</v>
      </c>
      <c r="H746" s="79">
        <v>1.06</v>
      </c>
      <c r="I746" s="81">
        <v>0.01</v>
      </c>
      <c r="K746" s="62">
        <f t="shared" si="11"/>
        <v>-5.0650406504065007E-2</v>
      </c>
      <c r="M746">
        <v>722</v>
      </c>
      <c r="N746">
        <v>3.358114235379669E-3</v>
      </c>
      <c r="O746">
        <v>1.7729566119781208E-2</v>
      </c>
    </row>
    <row r="747" spans="1:15" x14ac:dyDescent="0.3">
      <c r="A747" s="2">
        <v>43479</v>
      </c>
      <c r="B747" s="73">
        <f>'Log returns'!G748</f>
        <v>-1.1501210653753105E-2</v>
      </c>
      <c r="C747" s="73">
        <f>'Log returns'!E748</f>
        <v>8.1366965012217771E-4</v>
      </c>
      <c r="D747" s="73">
        <f>'Log returns'!C748</f>
        <v>1.7309016151734771E-2</v>
      </c>
      <c r="E747" s="74">
        <f>'Log returns'!I748</f>
        <v>1.151357767205396E-4</v>
      </c>
      <c r="H747" s="79">
        <v>-0.6</v>
      </c>
      <c r="I747" s="81">
        <v>0.01</v>
      </c>
      <c r="K747" s="62">
        <f t="shared" si="11"/>
        <v>-2.1501210653753107E-2</v>
      </c>
      <c r="M747">
        <v>723</v>
      </c>
      <c r="N747">
        <v>2.9309976302102684E-3</v>
      </c>
      <c r="O747">
        <v>-2.5213606325862451E-2</v>
      </c>
    </row>
    <row r="748" spans="1:15" x14ac:dyDescent="0.3">
      <c r="A748" s="2">
        <v>43476</v>
      </c>
      <c r="B748" s="73">
        <f>'Log returns'!G749</f>
        <v>-7.9608083282301911E-3</v>
      </c>
      <c r="C748" s="73">
        <f>'Log returns'!E749</f>
        <v>2.8455284552845643E-3</v>
      </c>
      <c r="D748" s="73">
        <f>'Log returns'!C749</f>
        <v>2.6850916878903945E-2</v>
      </c>
      <c r="E748" s="74">
        <f>'Log returns'!I749</f>
        <v>-9.6618398929437053E-3</v>
      </c>
      <c r="H748" s="79">
        <v>-0.01</v>
      </c>
      <c r="I748" s="81">
        <v>0.01</v>
      </c>
      <c r="K748" s="62">
        <f t="shared" si="11"/>
        <v>-1.7960808328230191E-2</v>
      </c>
      <c r="M748">
        <v>724</v>
      </c>
      <c r="N748">
        <v>5.0209439083298271E-3</v>
      </c>
      <c r="O748">
        <v>-4.4650795392357986E-3</v>
      </c>
    </row>
    <row r="749" spans="1:15" x14ac:dyDescent="0.3">
      <c r="A749" s="2">
        <v>43475</v>
      </c>
      <c r="B749" s="73">
        <f>'Log returns'!G750</f>
        <v>-2.7160493827160466E-2</v>
      </c>
      <c r="C749" s="73">
        <f>'Log returns'!E750</f>
        <v>-2.4523713011755183E-2</v>
      </c>
      <c r="D749" s="73">
        <f>'Log returns'!C750</f>
        <v>-2.5242699383290795E-2</v>
      </c>
      <c r="E749" s="74">
        <f>'Log returns'!I750</f>
        <v>-8.7224517372085659E-3</v>
      </c>
      <c r="H749" s="79">
        <v>0.42</v>
      </c>
      <c r="I749" s="81">
        <v>0.01</v>
      </c>
      <c r="K749" s="62">
        <f t="shared" si="11"/>
        <v>-3.7160493827160468E-2</v>
      </c>
      <c r="M749">
        <v>725</v>
      </c>
      <c r="N749">
        <v>7.6914067194718482E-4</v>
      </c>
      <c r="O749">
        <v>8.1197482169417124E-3</v>
      </c>
    </row>
    <row r="750" spans="1:15" x14ac:dyDescent="0.3">
      <c r="A750" s="2">
        <v>43474</v>
      </c>
      <c r="B750" s="73">
        <f>'Log returns'!G751</f>
        <v>3.1725888324873547E-3</v>
      </c>
      <c r="C750" s="73">
        <f>'Log returns'!E751</f>
        <v>-3.5944317473509325E-2</v>
      </c>
      <c r="D750" s="73">
        <f>'Log returns'!C751</f>
        <v>-2.4568527098239121E-2</v>
      </c>
      <c r="E750" s="74">
        <f>'Log returns'!I751</f>
        <v>-1.7949016793685158E-4</v>
      </c>
      <c r="H750" s="79">
        <v>0.56000000000000005</v>
      </c>
      <c r="I750" s="81">
        <v>0.01</v>
      </c>
      <c r="K750" s="62">
        <f t="shared" si="11"/>
        <v>-6.8274111675126455E-3</v>
      </c>
      <c r="M750">
        <v>726</v>
      </c>
      <c r="N750">
        <v>7.3992260370324744E-3</v>
      </c>
      <c r="O750">
        <v>-5.196582865226354E-3</v>
      </c>
    </row>
    <row r="751" spans="1:15" x14ac:dyDescent="0.3">
      <c r="A751" s="2">
        <v>43473</v>
      </c>
      <c r="B751" s="73">
        <f>'Log returns'!G752</f>
        <v>5.6925996204933499E-3</v>
      </c>
      <c r="C751" s="73">
        <f>'Log returns'!E752</f>
        <v>1.5732758620689742E-2</v>
      </c>
      <c r="D751" s="73">
        <f>'Log returns'!C752</f>
        <v>-6.8060851018615198E-4</v>
      </c>
      <c r="E751" s="74">
        <f>'Log returns'!I752</f>
        <v>7.2460917065982405E-3</v>
      </c>
      <c r="H751" s="79">
        <v>1.01</v>
      </c>
      <c r="I751" s="81">
        <v>0.01</v>
      </c>
      <c r="K751" s="62">
        <f t="shared" si="11"/>
        <v>-4.3074003795066504E-3</v>
      </c>
      <c r="M751">
        <v>727</v>
      </c>
      <c r="N751">
        <v>4.167212729325305E-3</v>
      </c>
      <c r="O751">
        <v>2.9756444135317838E-3</v>
      </c>
    </row>
    <row r="752" spans="1:15" x14ac:dyDescent="0.3">
      <c r="A752" s="2">
        <v>43472</v>
      </c>
      <c r="B752" s="73">
        <f>'Log returns'!G753</f>
        <v>-1.1320754716981114E-2</v>
      </c>
      <c r="C752" s="73">
        <f>'Log returns'!E753</f>
        <v>-8.062805007426321E-3</v>
      </c>
      <c r="D752" s="73">
        <f>'Log returns'!C753</f>
        <v>-6.2670811150549706E-3</v>
      </c>
      <c r="E752" s="74">
        <f>'Log returns'!I753</f>
        <v>-2.7818687893060336E-3</v>
      </c>
      <c r="H752" s="79">
        <v>0.94</v>
      </c>
      <c r="I752" s="81">
        <v>0.01</v>
      </c>
      <c r="K752" s="62">
        <f t="shared" si="11"/>
        <v>-2.1320754716981114E-2</v>
      </c>
      <c r="M752">
        <v>728</v>
      </c>
      <c r="N752">
        <v>-1.0286264472112004E-2</v>
      </c>
      <c r="O752">
        <v>5.9218345757673062E-3</v>
      </c>
    </row>
    <row r="753" spans="1:15" x14ac:dyDescent="0.3">
      <c r="A753" s="2">
        <v>43469</v>
      </c>
      <c r="B753" s="73">
        <f>'Log returns'!G754</f>
        <v>-7.633587786259605E-3</v>
      </c>
      <c r="C753" s="73">
        <f>'Log returns'!E754</f>
        <v>-5.9893048128342487E-3</v>
      </c>
      <c r="D753" s="73">
        <f>'Log returns'!C754</f>
        <v>-3.0161905891381213E-3</v>
      </c>
      <c r="E753" s="74">
        <f>'Log returns'!I754</f>
        <v>4.6240120717032989E-3</v>
      </c>
      <c r="H753" s="79">
        <v>3.55</v>
      </c>
      <c r="I753" s="81">
        <v>0.01</v>
      </c>
      <c r="K753" s="62">
        <f t="shared" si="11"/>
        <v>-1.7633587786259605E-2</v>
      </c>
      <c r="M753">
        <v>729</v>
      </c>
      <c r="N753">
        <v>-9.5828322747995175E-4</v>
      </c>
      <c r="O753">
        <v>-6.1650044437528704E-3</v>
      </c>
    </row>
    <row r="754" spans="1:15" x14ac:dyDescent="0.3">
      <c r="A754" s="2">
        <v>43468</v>
      </c>
      <c r="B754" s="73">
        <f>'Log returns'!G755</f>
        <v>-1.4743589743589771E-2</v>
      </c>
      <c r="C754" s="73">
        <f>'Log returns'!E755</f>
        <v>8.6077038949858287E-4</v>
      </c>
      <c r="D754" s="73">
        <f>'Log returns'!C755</f>
        <v>3.8504761870734017E-3</v>
      </c>
      <c r="E754" s="74">
        <f>'Log returns'!I755</f>
        <v>1.1422214852669831E-2</v>
      </c>
      <c r="H754" s="79">
        <v>-2.4500000000000002</v>
      </c>
      <c r="I754" s="81">
        <v>0.01</v>
      </c>
      <c r="K754" s="62">
        <f t="shared" si="11"/>
        <v>-2.4743589743589769E-2</v>
      </c>
      <c r="M754">
        <v>730</v>
      </c>
      <c r="N754">
        <v>7.3292954982904666E-3</v>
      </c>
      <c r="O754">
        <v>-8.9849246373633774E-3</v>
      </c>
    </row>
    <row r="755" spans="1:15" x14ac:dyDescent="0.3">
      <c r="A755" s="2">
        <v>43467</v>
      </c>
      <c r="B755" s="73">
        <f>'Log returns'!G756</f>
        <v>1.9518542615484757E-2</v>
      </c>
      <c r="C755" s="73">
        <f>'Log returns'!E756</f>
        <v>4.3001505052683565E-4</v>
      </c>
      <c r="D755" s="73">
        <f>'Log returns'!C756</f>
        <v>4.7944933253300254E-3</v>
      </c>
      <c r="E755" s="74">
        <f>'Log returns'!I756</f>
        <v>3.1409996351314151E-3</v>
      </c>
      <c r="H755" s="79">
        <v>0.23</v>
      </c>
      <c r="I755" s="81">
        <v>0.01</v>
      </c>
      <c r="K755" s="62">
        <f t="shared" si="11"/>
        <v>9.5185426154847565E-3</v>
      </c>
      <c r="M755">
        <v>731</v>
      </c>
      <c r="N755">
        <v>3.4193265018777233E-3</v>
      </c>
      <c r="O755">
        <v>-3.3270072770534391E-2</v>
      </c>
    </row>
    <row r="756" spans="1:15" x14ac:dyDescent="0.3">
      <c r="A756" s="2">
        <v>43462</v>
      </c>
      <c r="B756" s="73">
        <f>'Log returns'!G757</f>
        <v>-1.4039566049776684E-2</v>
      </c>
      <c r="C756" s="73">
        <f>'Log returns'!E757</f>
        <v>1.2465076294863492E-2</v>
      </c>
      <c r="D756" s="73">
        <f>'Log returns'!C757</f>
        <v>4.3625951271550048E-3</v>
      </c>
      <c r="E756" s="74">
        <f>'Log returns'!I757</f>
        <v>5.7993732241027338E-3</v>
      </c>
      <c r="H756" s="79">
        <v>0.9</v>
      </c>
      <c r="I756" s="81">
        <v>0.01</v>
      </c>
      <c r="K756" s="62">
        <f t="shared" si="11"/>
        <v>-2.4039566049776685E-2</v>
      </c>
      <c r="M756">
        <v>732</v>
      </c>
      <c r="N756">
        <v>4.3901773973586073E-3</v>
      </c>
      <c r="O756">
        <v>-1.9774792781973968E-2</v>
      </c>
    </row>
    <row r="757" spans="1:15" x14ac:dyDescent="0.3">
      <c r="A757" s="2">
        <v>43461</v>
      </c>
      <c r="B757" s="73">
        <f>'Log returns'!G758</f>
        <v>9.0614886731391966E-3</v>
      </c>
      <c r="C757" s="73">
        <f>'Log returns'!E758</f>
        <v>2.3986414773933401E-2</v>
      </c>
      <c r="D757" s="73">
        <f>'Log returns'!C758</f>
        <v>2.212575784152571E-2</v>
      </c>
      <c r="E757" s="74">
        <f>'Log returns'!I758</f>
        <v>6.308209393334179E-3</v>
      </c>
      <c r="H757" s="79">
        <v>-0.03</v>
      </c>
      <c r="I757" s="81">
        <v>0.01</v>
      </c>
      <c r="K757" s="62">
        <f t="shared" si="11"/>
        <v>-9.3851132686080356E-4</v>
      </c>
      <c r="M757">
        <v>733</v>
      </c>
      <c r="N757">
        <v>1.8324191105555175E-3</v>
      </c>
      <c r="O757">
        <v>1.0610994079628365E-3</v>
      </c>
    </row>
    <row r="758" spans="1:15" x14ac:dyDescent="0.3">
      <c r="A758" s="2">
        <v>43455</v>
      </c>
      <c r="B758" s="73">
        <f>'Log returns'!G759</f>
        <v>-1.2187299550994195E-2</v>
      </c>
      <c r="C758" s="73">
        <f>'Log returns'!E759</f>
        <v>-2.2595356550580502E-2</v>
      </c>
      <c r="D758" s="73">
        <f>'Log returns'!C759</f>
        <v>-3.0942917502878638E-2</v>
      </c>
      <c r="E758" s="74">
        <f>'Log returns'!I759</f>
        <v>-5.6639750153688736E-3</v>
      </c>
      <c r="H758" s="79">
        <v>0.78</v>
      </c>
      <c r="I758" s="81">
        <v>0.01</v>
      </c>
      <c r="K758" s="62">
        <f t="shared" si="11"/>
        <v>-2.2187299550994195E-2</v>
      </c>
      <c r="M758">
        <v>734</v>
      </c>
      <c r="N758">
        <v>1.0120450644046139E-2</v>
      </c>
      <c r="O758">
        <v>-3.4932914579418314E-2</v>
      </c>
    </row>
    <row r="759" spans="1:15" x14ac:dyDescent="0.3">
      <c r="A759" s="2">
        <v>43454</v>
      </c>
      <c r="B759" s="73">
        <f>'Log returns'!G760</f>
        <v>-2.0779220779220797E-2</v>
      </c>
      <c r="C759" s="73">
        <f>'Log returns'!E760</f>
        <v>-4.2417815482494214E-4</v>
      </c>
      <c r="D759" s="73">
        <f>'Log returns'!C760</f>
        <v>-3.9740829713562891E-3</v>
      </c>
      <c r="E759" s="74">
        <f>'Log returns'!I760</f>
        <v>-5.9996081271108427E-4</v>
      </c>
      <c r="H759" s="79">
        <v>5.0599999999999996</v>
      </c>
      <c r="I759" s="81">
        <v>0.01</v>
      </c>
      <c r="K759" s="62">
        <f t="shared" si="11"/>
        <v>-3.0779220779220795E-2</v>
      </c>
      <c r="M759">
        <v>735</v>
      </c>
      <c r="N759">
        <v>6.869606036184651E-5</v>
      </c>
      <c r="O759">
        <v>4.0759706306502136E-2</v>
      </c>
    </row>
    <row r="760" spans="1:15" x14ac:dyDescent="0.3">
      <c r="A760" s="2">
        <v>43453</v>
      </c>
      <c r="B760" s="73">
        <f>'Log returns'!G761</f>
        <v>2.6525198938991477E-3</v>
      </c>
      <c r="C760" s="73">
        <f>'Log returns'!E761</f>
        <v>-9.1237004031402436E-3</v>
      </c>
      <c r="D760" s="73">
        <f>'Log returns'!C761</f>
        <v>-1.183284355238777E-2</v>
      </c>
      <c r="E760" s="74">
        <f>'Log returns'!I761</f>
        <v>-1.7542754484972802E-2</v>
      </c>
      <c r="H760" s="79">
        <v>-2.5499999999999998</v>
      </c>
      <c r="I760" s="81">
        <v>0.01</v>
      </c>
      <c r="K760" s="62">
        <f t="shared" si="11"/>
        <v>-7.347480106100852E-3</v>
      </c>
      <c r="M760">
        <v>736</v>
      </c>
      <c r="N760">
        <v>1.6094338766845105E-3</v>
      </c>
      <c r="O760">
        <v>2.4541788408704964E-2</v>
      </c>
    </row>
    <row r="761" spans="1:15" x14ac:dyDescent="0.3">
      <c r="A761" s="2">
        <v>43452</v>
      </c>
      <c r="B761" s="73">
        <f>'Log returns'!G762</f>
        <v>-2.1164021164021066E-2</v>
      </c>
      <c r="C761" s="73">
        <f>'Log returns'!E762</f>
        <v>-1.9271948608137774E-3</v>
      </c>
      <c r="D761" s="73">
        <f>'Log returns'!C762</f>
        <v>3.063226581935636E-3</v>
      </c>
      <c r="E761" s="74">
        <f>'Log returns'!I762</f>
        <v>-2.034083091987006E-3</v>
      </c>
      <c r="H761" s="79">
        <v>-2.17</v>
      </c>
      <c r="I761" s="81">
        <v>0.01</v>
      </c>
      <c r="K761" s="62">
        <f t="shared" si="11"/>
        <v>-3.1164021164021068E-2</v>
      </c>
      <c r="M761">
        <v>737</v>
      </c>
      <c r="N761">
        <v>6.9258733262482128E-4</v>
      </c>
      <c r="O761">
        <v>-4.6121950213511259E-2</v>
      </c>
    </row>
    <row r="762" spans="1:15" x14ac:dyDescent="0.3">
      <c r="A762" s="2">
        <v>43451</v>
      </c>
      <c r="B762" s="73">
        <f>'Log returns'!G763</f>
        <v>-4.7297297297297491E-3</v>
      </c>
      <c r="C762" s="73">
        <f>'Log returns'!E763</f>
        <v>-7.7236644496888962E-3</v>
      </c>
      <c r="D762" s="73">
        <f>'Log returns'!C763</f>
        <v>-2.7762870413742488E-3</v>
      </c>
      <c r="E762" s="74">
        <f>'Log returns'!I763</f>
        <v>3.1697319376196574E-4</v>
      </c>
      <c r="H762" s="79">
        <v>-1.62</v>
      </c>
      <c r="I762" s="81">
        <v>0.01</v>
      </c>
      <c r="K762" s="62">
        <f t="shared" si="11"/>
        <v>-1.4729729729729749E-2</v>
      </c>
      <c r="M762">
        <v>738</v>
      </c>
      <c r="N762">
        <v>-7.3123826299472871E-3</v>
      </c>
      <c r="O762">
        <v>-3.6796729383981992E-2</v>
      </c>
    </row>
    <row r="763" spans="1:15" x14ac:dyDescent="0.3">
      <c r="A763" s="2">
        <v>43448</v>
      </c>
      <c r="B763" s="73">
        <f>'Log returns'!G764</f>
        <v>-1.0183299389002061E-2</v>
      </c>
      <c r="C763" s="73">
        <f>'Log returns'!E764</f>
        <v>-9.5135135135134639E-3</v>
      </c>
      <c r="D763" s="73">
        <f>'Log returns'!C764</f>
        <v>-1.2388576708154901E-2</v>
      </c>
      <c r="E763" s="74">
        <f>'Log returns'!I764</f>
        <v>-5.2799532845133092E-3</v>
      </c>
      <c r="H763" s="79">
        <v>-1.58</v>
      </c>
      <c r="I763" s="81">
        <v>0.01</v>
      </c>
      <c r="K763" s="62">
        <f t="shared" si="11"/>
        <v>-2.0183299389002061E-2</v>
      </c>
      <c r="M763">
        <v>739</v>
      </c>
      <c r="N763">
        <v>7.5942989407571963E-3</v>
      </c>
      <c r="O763">
        <v>3.9764535303323023E-2</v>
      </c>
    </row>
    <row r="764" spans="1:15" x14ac:dyDescent="0.3">
      <c r="A764" s="2">
        <v>43447</v>
      </c>
      <c r="B764" s="73">
        <f>'Log returns'!G765</f>
        <v>-6.8587105624142415E-3</v>
      </c>
      <c r="C764" s="73">
        <f>'Log returns'!E765</f>
        <v>1.9646365422396049E-3</v>
      </c>
      <c r="D764" s="73">
        <f>'Log returns'!C765</f>
        <v>1.0570719864129012E-2</v>
      </c>
      <c r="E764" s="74">
        <f>'Log returns'!I765</f>
        <v>-4.1728975657861697E-3</v>
      </c>
      <c r="H764" s="79">
        <v>-0.03</v>
      </c>
      <c r="I764" s="81">
        <v>0.01</v>
      </c>
      <c r="K764" s="62">
        <f t="shared" si="11"/>
        <v>-1.6858710562414243E-2</v>
      </c>
      <c r="M764">
        <v>740</v>
      </c>
      <c r="N764">
        <v>-9.9714882220837582E-4</v>
      </c>
      <c r="O764">
        <v>-3.640532337211815E-3</v>
      </c>
    </row>
    <row r="765" spans="1:15" x14ac:dyDescent="0.3">
      <c r="A765" s="2">
        <v>43446</v>
      </c>
      <c r="B765" s="73">
        <f>'Log returns'!G766</f>
        <v>6.9060773480661506E-4</v>
      </c>
      <c r="C765" s="73">
        <f>'Log returns'!E766</f>
        <v>1.4161220043572955E-2</v>
      </c>
      <c r="D765" s="73">
        <f>'Log returns'!C766</f>
        <v>-1.6317840247873749E-2</v>
      </c>
      <c r="E765" s="74">
        <f>'Log returns'!I766</f>
        <v>-3.7812161533727876E-3</v>
      </c>
      <c r="H765" s="79">
        <v>-2.13</v>
      </c>
      <c r="I765" s="81">
        <v>0.01</v>
      </c>
      <c r="K765" s="62">
        <f t="shared" si="11"/>
        <v>-9.3093922651933843E-3</v>
      </c>
      <c r="M765">
        <v>741</v>
      </c>
      <c r="N765">
        <v>-1.1487456916988575E-3</v>
      </c>
      <c r="O765">
        <v>4.643212785466983E-3</v>
      </c>
    </row>
    <row r="766" spans="1:15" x14ac:dyDescent="0.3">
      <c r="A766" s="2">
        <v>43445</v>
      </c>
      <c r="B766" s="73">
        <f>'Log returns'!G767</f>
        <v>8.2815734989647484E-3</v>
      </c>
      <c r="C766" s="73">
        <f>'Log returns'!E767</f>
        <v>2.6638023630504878E-2</v>
      </c>
      <c r="D766" s="73">
        <f>'Log returns'!C767</f>
        <v>2.0842191846216579E-2</v>
      </c>
      <c r="E766" s="74">
        <f>'Log returns'!I767</f>
        <v>1.7321063299042243E-2</v>
      </c>
      <c r="H766" s="79">
        <v>-1.89</v>
      </c>
      <c r="I766" s="81">
        <v>0.01</v>
      </c>
      <c r="K766" s="62">
        <f t="shared" si="11"/>
        <v>-1.7184265010352518E-3</v>
      </c>
      <c r="M766">
        <v>742</v>
      </c>
      <c r="N766">
        <v>-3.3764911065041151E-3</v>
      </c>
      <c r="O766">
        <v>-1.3454617425126712E-2</v>
      </c>
    </row>
    <row r="767" spans="1:15" x14ac:dyDescent="0.3">
      <c r="A767" s="2">
        <v>43444</v>
      </c>
      <c r="B767" s="73">
        <f>'Log returns'!G768</f>
        <v>-7.5290896646132395E-3</v>
      </c>
      <c r="C767" s="73">
        <f>'Log returns'!E768</f>
        <v>-3.9757271395688999E-3</v>
      </c>
      <c r="D767" s="73">
        <f>'Log returns'!C768</f>
        <v>-1.7222193504424197E-2</v>
      </c>
      <c r="E767" s="74">
        <f>'Log returns'!I768</f>
        <v>8.6228973258680591E-3</v>
      </c>
      <c r="H767" s="79">
        <v>-0.26</v>
      </c>
      <c r="I767" s="81">
        <v>0.01</v>
      </c>
      <c r="K767" s="62">
        <f t="shared" si="11"/>
        <v>-1.7529089664613241E-2</v>
      </c>
      <c r="M767">
        <v>743</v>
      </c>
      <c r="N767">
        <v>-1.7437329654966236E-3</v>
      </c>
      <c r="O767">
        <v>-1.2423917565790388E-2</v>
      </c>
    </row>
    <row r="768" spans="1:15" x14ac:dyDescent="0.3">
      <c r="A768" s="2">
        <v>43441</v>
      </c>
      <c r="B768" s="73">
        <f>'Log returns'!G769</f>
        <v>1.9999999999999941E-2</v>
      </c>
      <c r="C768" s="73">
        <f>'Log returns'!E769</f>
        <v>1.0924369747899076E-2</v>
      </c>
      <c r="D768" s="73">
        <f>'Log returns'!C769</f>
        <v>1.7241322845468886E-2</v>
      </c>
      <c r="E768" s="74">
        <f>'Log returns'!I769</f>
        <v>1.7833386839723932E-2</v>
      </c>
      <c r="H768" s="79">
        <v>0.68</v>
      </c>
      <c r="I768" s="81">
        <v>0.01</v>
      </c>
      <c r="K768" s="62">
        <f t="shared" si="11"/>
        <v>9.9999999999999412E-3</v>
      </c>
      <c r="M768">
        <v>744</v>
      </c>
      <c r="N768">
        <v>3.5625597202334331E-3</v>
      </c>
      <c r="O768">
        <v>2.7575164830664748E-2</v>
      </c>
    </row>
    <row r="769" spans="1:15" x14ac:dyDescent="0.3">
      <c r="A769" s="2">
        <v>43440</v>
      </c>
      <c r="B769" s="73">
        <f>'Log returns'!G770</f>
        <v>1.0818120351588922E-2</v>
      </c>
      <c r="C769" s="73">
        <f>'Log returns'!E770</f>
        <v>7.896924355777277E-3</v>
      </c>
      <c r="D769" s="73">
        <f>'Log returns'!C770</f>
        <v>1.2781448263762509E-2</v>
      </c>
      <c r="E769" s="74">
        <f>'Log returns'!I770</f>
        <v>-3.7808952815972432E-3</v>
      </c>
      <c r="H769" s="79">
        <v>-0.08</v>
      </c>
      <c r="I769" s="81">
        <v>0.01</v>
      </c>
      <c r="K769" s="62">
        <f t="shared" si="11"/>
        <v>8.1812035158892148E-4</v>
      </c>
      <c r="M769">
        <v>745</v>
      </c>
      <c r="N769">
        <v>3.5655934149888091E-3</v>
      </c>
      <c r="O769">
        <v>-4.4215999919053811E-2</v>
      </c>
    </row>
    <row r="770" spans="1:15" x14ac:dyDescent="0.3">
      <c r="A770" s="2">
        <v>43439</v>
      </c>
      <c r="B770" s="73">
        <f>'Log returns'!G771</f>
        <v>2.4080267558528511E-2</v>
      </c>
      <c r="C770" s="73">
        <f>'Log returns'!E771</f>
        <v>8.4536082474226098E-3</v>
      </c>
      <c r="D770" s="73">
        <f>'Log returns'!C771</f>
        <v>6.8585560719790547E-3</v>
      </c>
      <c r="E770" s="74">
        <f>'Log returns'!I771</f>
        <v>3.7258076662713769E-3</v>
      </c>
      <c r="H770" s="79">
        <v>0.1</v>
      </c>
      <c r="I770" s="81">
        <v>0.01</v>
      </c>
      <c r="K770" s="62">
        <f t="shared" si="11"/>
        <v>1.408026755852851E-2</v>
      </c>
      <c r="M770">
        <v>746</v>
      </c>
      <c r="N770">
        <v>1.3661845414397435E-4</v>
      </c>
      <c r="O770">
        <v>-1.1637829107897079E-2</v>
      </c>
    </row>
    <row r="771" spans="1:15" x14ac:dyDescent="0.3">
      <c r="A771" s="2">
        <v>43438</v>
      </c>
      <c r="B771" s="73">
        <f>'Log returns'!G772</f>
        <v>-5.1273677335075124E-2</v>
      </c>
      <c r="C771" s="73">
        <f>'Log returns'!E772</f>
        <v>-2.0241259456143836E-2</v>
      </c>
      <c r="D771" s="73">
        <f>'Log returns'!C772</f>
        <v>-2.1798993637230798E-3</v>
      </c>
      <c r="E771" s="74">
        <f>'Log returns'!I772</f>
        <v>1.3876491325307686E-3</v>
      </c>
      <c r="H771" s="79">
        <v>-2.36</v>
      </c>
      <c r="I771" s="81">
        <v>0.01</v>
      </c>
      <c r="K771" s="62">
        <f t="shared" ref="K771:K834" si="12">B771-I771</f>
        <v>-6.1273677335075126E-2</v>
      </c>
      <c r="M771">
        <v>747</v>
      </c>
      <c r="N771">
        <v>-7.0307863695062475E-3</v>
      </c>
      <c r="O771">
        <v>-9.3002195872394361E-4</v>
      </c>
    </row>
    <row r="772" spans="1:15" x14ac:dyDescent="0.3">
      <c r="A772" s="2">
        <v>43437</v>
      </c>
      <c r="B772" s="73">
        <f>'Log returns'!G773</f>
        <v>3.4423407917383085E-3</v>
      </c>
      <c r="C772" s="73">
        <f>'Log returns'!E773</f>
        <v>-1.9407345575959925E-2</v>
      </c>
      <c r="D772" s="73">
        <f>'Log returns'!C773</f>
        <v>-1.6111326772055953E-2</v>
      </c>
      <c r="E772" s="74">
        <f>'Log returns'!I773</f>
        <v>-4.9011704803162632E-3</v>
      </c>
      <c r="H772" s="79">
        <v>-0.16</v>
      </c>
      <c r="I772" s="81">
        <v>0.01</v>
      </c>
      <c r="K772" s="62">
        <f t="shared" si="12"/>
        <v>-6.5576592082616913E-3</v>
      </c>
      <c r="M772">
        <v>748</v>
      </c>
      <c r="N772">
        <v>-6.3421301401993847E-3</v>
      </c>
      <c r="O772">
        <v>-2.0818363686961081E-2</v>
      </c>
    </row>
    <row r="773" spans="1:15" x14ac:dyDescent="0.3">
      <c r="A773" s="2">
        <v>43434</v>
      </c>
      <c r="B773" s="73">
        <f>'Log returns'!G774</f>
        <v>-4.4596912521440487E-3</v>
      </c>
      <c r="C773" s="73">
        <f>'Log returns'!E774</f>
        <v>1.9153011278994743E-3</v>
      </c>
      <c r="D773" s="73">
        <f>'Log returns'!C774</f>
        <v>1.9427981506994969E-3</v>
      </c>
      <c r="E773" s="74">
        <f>'Log returns'!I774</f>
        <v>7.4173232528406113E-3</v>
      </c>
      <c r="H773" s="79">
        <v>-3.45</v>
      </c>
      <c r="I773" s="81">
        <v>0.01</v>
      </c>
      <c r="K773" s="62">
        <f t="shared" si="12"/>
        <v>-1.4459691252144049E-2</v>
      </c>
      <c r="M773">
        <v>749</v>
      </c>
      <c r="N773">
        <v>-7.9368931757171869E-5</v>
      </c>
      <c r="O773">
        <v>3.2519577642445268E-3</v>
      </c>
    </row>
    <row r="774" spans="1:15" x14ac:dyDescent="0.3">
      <c r="A774" s="2">
        <v>43433</v>
      </c>
      <c r="B774" s="73">
        <f>'Log returns'!G775</f>
        <v>4.8931771192281245E-2</v>
      </c>
      <c r="C774" s="73">
        <f>'Log returns'!E775</f>
        <v>7.858963466440199E-3</v>
      </c>
      <c r="D774" s="73">
        <f>'Log returns'!C775</f>
        <v>9.14132911086671E-3</v>
      </c>
      <c r="E774" s="74">
        <f>'Log returns'!I775</f>
        <v>-9.3233071040729472E-4</v>
      </c>
      <c r="H774" s="79">
        <v>1.1299999999999999</v>
      </c>
      <c r="I774" s="81">
        <v>0.01</v>
      </c>
      <c r="K774" s="62">
        <f t="shared" si="12"/>
        <v>3.8931771192281243E-2</v>
      </c>
      <c r="M774">
        <v>750</v>
      </c>
      <c r="N774">
        <v>5.3642521985570657E-3</v>
      </c>
      <c r="O774">
        <v>3.2834742193628419E-4</v>
      </c>
    </row>
    <row r="775" spans="1:15" x14ac:dyDescent="0.3">
      <c r="A775" s="2">
        <v>43432</v>
      </c>
      <c r="B775" s="73">
        <f>'Log returns'!G776</f>
        <v>8.1471747700394226E-2</v>
      </c>
      <c r="C775" s="73">
        <f>'Log returns'!E776</f>
        <v>1.4752370916754388E-2</v>
      </c>
      <c r="D775" s="73">
        <f>'Log returns'!C776</f>
        <v>2.9645649091818636E-2</v>
      </c>
      <c r="E775" s="74">
        <f>'Log returns'!I776</f>
        <v>8.7162912109213508E-3</v>
      </c>
      <c r="H775" s="79">
        <v>0.78</v>
      </c>
      <c r="I775" s="81">
        <v>8.0000000000000002E-3</v>
      </c>
      <c r="K775" s="62">
        <f t="shared" si="12"/>
        <v>7.3471747700394219E-2</v>
      </c>
      <c r="M775">
        <v>751</v>
      </c>
      <c r="N775">
        <v>-1.9871471357716898E-3</v>
      </c>
      <c r="O775">
        <v>-9.333607581209425E-3</v>
      </c>
    </row>
    <row r="776" spans="1:15" x14ac:dyDescent="0.3">
      <c r="A776" s="2">
        <v>43431</v>
      </c>
      <c r="B776" s="73">
        <f>'Log returns'!G777</f>
        <v>-0.11907654921020661</v>
      </c>
      <c r="C776" s="73">
        <f>'Log returns'!E777</f>
        <v>-2.1806853582554457E-2</v>
      </c>
      <c r="D776" s="73">
        <f>'Log returns'!C777</f>
        <v>-4.0255693931107034E-2</v>
      </c>
      <c r="E776" s="74">
        <f>'Log returns'!I777</f>
        <v>8.6477725314821317E-4</v>
      </c>
      <c r="H776" s="79">
        <v>-0.22</v>
      </c>
      <c r="I776" s="81">
        <v>8.0000000000000002E-3</v>
      </c>
      <c r="K776" s="62">
        <f t="shared" si="12"/>
        <v>-0.12707654921020661</v>
      </c>
      <c r="M776">
        <v>752</v>
      </c>
      <c r="N776">
        <v>3.442031375050975E-3</v>
      </c>
      <c r="O776">
        <v>-1.107561916131058E-2</v>
      </c>
    </row>
    <row r="777" spans="1:15" x14ac:dyDescent="0.3">
      <c r="A777" s="2">
        <v>43430</v>
      </c>
      <c r="B777" s="73">
        <f>'Log returns'!G778</f>
        <v>-3.0689655172413812E-2</v>
      </c>
      <c r="C777" s="73">
        <f>'Log returns'!E778</f>
        <v>-8.7048832271762987E-3</v>
      </c>
      <c r="D777" s="73">
        <f>'Log returns'!C778</f>
        <v>3.6110626159616909E-3</v>
      </c>
      <c r="E777" s="74">
        <f>'Log returns'!I778</f>
        <v>2.9795454806693577E-3</v>
      </c>
      <c r="H777" s="79">
        <v>2.42</v>
      </c>
      <c r="I777" s="81">
        <v>8.0000000000000002E-3</v>
      </c>
      <c r="K777" s="62">
        <f t="shared" si="12"/>
        <v>-3.8689655172413809E-2</v>
      </c>
      <c r="M777">
        <v>753</v>
      </c>
      <c r="N777">
        <v>8.425727054650143E-3</v>
      </c>
      <c r="O777">
        <v>-2.3169316798239914E-2</v>
      </c>
    </row>
    <row r="778" spans="1:15" x14ac:dyDescent="0.3">
      <c r="A778" s="2">
        <v>43427</v>
      </c>
      <c r="B778" s="73">
        <f>'Log returns'!G779</f>
        <v>-2.0988971896122373E-2</v>
      </c>
      <c r="C778" s="73">
        <f>'Log returns'!E779</f>
        <v>-2.5487256371814045E-2</v>
      </c>
      <c r="D778" s="73">
        <f>'Log returns'!C779</f>
        <v>9.6872018460025071E-3</v>
      </c>
      <c r="E778" s="74">
        <f>'Log returns'!I779</f>
        <v>7.658759162111047E-3</v>
      </c>
      <c r="H778" s="79">
        <v>0.11</v>
      </c>
      <c r="I778" s="81">
        <v>8.0000000000000002E-3</v>
      </c>
      <c r="K778" s="62">
        <f t="shared" si="12"/>
        <v>-2.8988971896122373E-2</v>
      </c>
      <c r="M778">
        <v>754</v>
      </c>
      <c r="N778">
        <v>2.3548495255145104E-3</v>
      </c>
      <c r="O778">
        <v>1.7163693089970247E-2</v>
      </c>
    </row>
    <row r="779" spans="1:15" x14ac:dyDescent="0.3">
      <c r="A779" s="2">
        <v>43426</v>
      </c>
      <c r="B779" s="73">
        <f>'Log returns'!G780</f>
        <v>2.3982558139534888E-2</v>
      </c>
      <c r="C779" s="73">
        <f>'Log returns'!E780</f>
        <v>7.032967032967039E-3</v>
      </c>
      <c r="D779" s="73">
        <f>'Log returns'!C780</f>
        <v>5.2083934053057564E-3</v>
      </c>
      <c r="E779" s="74">
        <f>'Log returns'!I780</f>
        <v>6.386855438376228E-3</v>
      </c>
      <c r="H779" s="79">
        <v>1.62</v>
      </c>
      <c r="I779" s="81">
        <v>8.0000000000000002E-3</v>
      </c>
      <c r="K779" s="62">
        <f t="shared" si="12"/>
        <v>1.5982558139534888E-2</v>
      </c>
      <c r="M779">
        <v>755</v>
      </c>
      <c r="N779">
        <v>4.3036770902364456E-3</v>
      </c>
      <c r="O779">
        <v>-1.8343243140013128E-2</v>
      </c>
    </row>
    <row r="780" spans="1:15" x14ac:dyDescent="0.3">
      <c r="A780" s="2">
        <v>43425</v>
      </c>
      <c r="B780" s="73">
        <f>'Log returns'!G781</f>
        <v>-2.9808374733853792E-2</v>
      </c>
      <c r="C780" s="73">
        <f>'Log returns'!E781</f>
        <v>-2.3134002618943741E-2</v>
      </c>
      <c r="D780" s="73">
        <f>'Log returns'!C781</f>
        <v>-1.8816544345874969E-2</v>
      </c>
      <c r="E780" s="74">
        <f>'Log returns'!I781</f>
        <v>8.5934647341110988E-4</v>
      </c>
      <c r="H780" s="79">
        <v>-0.55000000000000004</v>
      </c>
      <c r="I780" s="81">
        <v>8.0000000000000002E-3</v>
      </c>
      <c r="K780" s="62">
        <f t="shared" si="12"/>
        <v>-3.7808374733853789E-2</v>
      </c>
      <c r="M780">
        <v>756</v>
      </c>
      <c r="N780">
        <v>4.6766998875737743E-3</v>
      </c>
      <c r="O780">
        <v>4.3847887855654223E-3</v>
      </c>
    </row>
    <row r="781" spans="1:15" x14ac:dyDescent="0.3">
      <c r="A781" s="2">
        <v>43424</v>
      </c>
      <c r="B781" s="73">
        <f>'Log returns'!G782</f>
        <v>-7.6444769568397949E-2</v>
      </c>
      <c r="C781" s="73">
        <f>'Log returns'!E782</f>
        <v>-8.8918677390527195E-2</v>
      </c>
      <c r="D781" s="73">
        <f>'Log returns'!C782</f>
        <v>-4.0022186586210373E-2</v>
      </c>
      <c r="E781" s="74">
        <f>'Log returns'!I782</f>
        <v>5.1047225902154155E-3</v>
      </c>
      <c r="H781" s="79">
        <v>0.51</v>
      </c>
      <c r="I781" s="81">
        <v>8.0000000000000002E-3</v>
      </c>
      <c r="K781" s="62">
        <f t="shared" si="12"/>
        <v>-8.4444769568397943E-2</v>
      </c>
      <c r="M781">
        <v>757</v>
      </c>
      <c r="N781">
        <v>-4.0999908990071703E-3</v>
      </c>
      <c r="O781">
        <v>-8.0873086519870248E-3</v>
      </c>
    </row>
    <row r="782" spans="1:15" x14ac:dyDescent="0.3">
      <c r="A782" s="2">
        <v>43423</v>
      </c>
      <c r="B782" s="73">
        <f>'Log returns'!G783</f>
        <v>3.6831683168316823E-2</v>
      </c>
      <c r="C782" s="73">
        <f>'Log returns'!E783</f>
        <v>-5.8852378616969592E-3</v>
      </c>
      <c r="D782" s="73">
        <f>'Log returns'!C783</f>
        <v>3.7926937735221794E-2</v>
      </c>
      <c r="E782" s="74">
        <f>'Log returns'!I783</f>
        <v>5.1768724155029549E-3</v>
      </c>
      <c r="H782" s="79">
        <v>-1.85</v>
      </c>
      <c r="I782" s="81">
        <v>8.0000000000000002E-3</v>
      </c>
      <c r="K782" s="62">
        <f t="shared" si="12"/>
        <v>2.8831683168316823E-2</v>
      </c>
      <c r="M782">
        <v>758</v>
      </c>
      <c r="N782">
        <v>-3.876118311344236E-4</v>
      </c>
      <c r="O782">
        <v>-2.0391608948086372E-2</v>
      </c>
    </row>
    <row r="783" spans="1:15" x14ac:dyDescent="0.3">
      <c r="A783" s="2">
        <v>43420</v>
      </c>
      <c r="B783" s="73">
        <f>'Log returns'!G784</f>
        <v>-1.031321619556912E-2</v>
      </c>
      <c r="C783" s="73">
        <f>'Log returns'!E784</f>
        <v>-1.3073507646768652E-2</v>
      </c>
      <c r="D783" s="73">
        <f>'Log returns'!C784</f>
        <v>1.1994496737732948E-2</v>
      </c>
      <c r="E783" s="74">
        <f>'Log returns'!I784</f>
        <v>-2.2444192498001381E-4</v>
      </c>
      <c r="H783" s="79">
        <v>-1.88</v>
      </c>
      <c r="I783" s="81">
        <v>8.0000000000000002E-3</v>
      </c>
      <c r="K783" s="62">
        <f t="shared" si="12"/>
        <v>-1.831321619556912E-2</v>
      </c>
      <c r="M783">
        <v>759</v>
      </c>
      <c r="N783">
        <v>-1.2808207442256504E-2</v>
      </c>
      <c r="O783">
        <v>1.5460727336155652E-2</v>
      </c>
    </row>
    <row r="784" spans="1:15" x14ac:dyDescent="0.3">
      <c r="A784" s="2">
        <v>43419</v>
      </c>
      <c r="B784" s="73">
        <f>'Log returns'!G785</f>
        <v>-7.7190274025472514E-3</v>
      </c>
      <c r="C784" s="73">
        <f>'Log returns'!E785</f>
        <v>8.2479380154962621E-3</v>
      </c>
      <c r="D784" s="73">
        <f>'Log returns'!C785</f>
        <v>1.157664164112087E-2</v>
      </c>
      <c r="E784" s="74">
        <f>'Log returns'!I785</f>
        <v>2.5292466558961813E-3</v>
      </c>
      <c r="H784" s="79">
        <v>0.15</v>
      </c>
      <c r="I784" s="81">
        <v>8.0000000000000002E-3</v>
      </c>
      <c r="K784" s="62">
        <f t="shared" si="12"/>
        <v>-1.5719027402547252E-2</v>
      </c>
      <c r="M784">
        <v>760</v>
      </c>
      <c r="N784">
        <v>-1.438952786607977E-3</v>
      </c>
      <c r="O784">
        <v>-1.9725068377413089E-2</v>
      </c>
    </row>
    <row r="785" spans="1:15" x14ac:dyDescent="0.3">
      <c r="A785" s="2">
        <v>43418</v>
      </c>
      <c r="B785" s="73">
        <f>'Log returns'!G786</f>
        <v>6.6122131466354785E-3</v>
      </c>
      <c r="C785" s="73">
        <f>'Log returns'!E786</f>
        <v>2.6276648487853126E-2</v>
      </c>
      <c r="D785" s="73">
        <f>'Log returns'!C786</f>
        <v>-1.7983551869928047E-2</v>
      </c>
      <c r="E785" s="74">
        <f>'Log returns'!I786</f>
        <v>-1.013836997114703E-2</v>
      </c>
      <c r="H785" s="79">
        <v>1.18</v>
      </c>
      <c r="I785" s="81">
        <v>8.0000000000000002E-3</v>
      </c>
      <c r="K785" s="62">
        <f t="shared" si="12"/>
        <v>-1.3877868533645216E-3</v>
      </c>
      <c r="M785">
        <v>761</v>
      </c>
      <c r="N785">
        <v>2.845834819167702E-4</v>
      </c>
      <c r="O785">
        <v>-5.0143132116465192E-3</v>
      </c>
    </row>
    <row r="786" spans="1:15" x14ac:dyDescent="0.3">
      <c r="A786" s="2">
        <v>43417</v>
      </c>
      <c r="B786" s="73">
        <f>'Log returns'!G787</f>
        <v>0.22024729520865532</v>
      </c>
      <c r="C786" s="73">
        <f>'Log returns'!E787</f>
        <v>4.1062801932367559E-3</v>
      </c>
      <c r="D786" s="73">
        <f>'Log returns'!C787</f>
        <v>-8.3258457660293525E-4</v>
      </c>
      <c r="E786" s="74">
        <f>'Log returns'!I787</f>
        <v>-6.3795554434765422E-3</v>
      </c>
      <c r="H786" s="79">
        <v>-0.77</v>
      </c>
      <c r="I786" s="81">
        <v>8.0000000000000002E-3</v>
      </c>
      <c r="K786" s="62">
        <f t="shared" si="12"/>
        <v>0.21224729520865532</v>
      </c>
      <c r="M786">
        <v>762</v>
      </c>
      <c r="N786">
        <v>-3.8184683403839677E-3</v>
      </c>
      <c r="O786">
        <v>-6.3648310486180935E-3</v>
      </c>
    </row>
    <row r="787" spans="1:15" x14ac:dyDescent="0.3">
      <c r="A787" s="2">
        <v>43416</v>
      </c>
      <c r="B787" s="73">
        <f>'Log returns'!G788</f>
        <v>8.6763774540848701E-2</v>
      </c>
      <c r="C787" s="73">
        <f>'Log returns'!E788</f>
        <v>-3.608371421698306E-3</v>
      </c>
      <c r="D787" s="73">
        <f>'Log returns'!C788</f>
        <v>1.8328353532592517E-2</v>
      </c>
      <c r="E787" s="74">
        <f>'Log returns'!I788</f>
        <v>4.1318452785764148E-3</v>
      </c>
      <c r="H787" s="79">
        <v>-0.13</v>
      </c>
      <c r="I787" s="81">
        <v>8.0000000000000002E-3</v>
      </c>
      <c r="K787" s="62">
        <f t="shared" si="12"/>
        <v>7.8763774540848708E-2</v>
      </c>
      <c r="M787">
        <v>763</v>
      </c>
      <c r="N787">
        <v>-3.0068966676555487E-3</v>
      </c>
      <c r="O787">
        <v>-3.8518138947586929E-3</v>
      </c>
    </row>
    <row r="788" spans="1:15" x14ac:dyDescent="0.3">
      <c r="A788" s="2">
        <v>43413</v>
      </c>
      <c r="B788" s="73">
        <f>'Log returns'!G789</f>
        <v>-3.1468531468531416E-2</v>
      </c>
      <c r="C788" s="73">
        <f>'Log returns'!E789</f>
        <v>-1.2554321583776028E-2</v>
      </c>
      <c r="D788" s="73">
        <f>'Log returns'!C789</f>
        <v>3.436041306606287E-2</v>
      </c>
      <c r="E788" s="74">
        <f>'Log returns'!I789</f>
        <v>-1.3819178599085144E-2</v>
      </c>
      <c r="H788" s="79">
        <v>-2.06</v>
      </c>
      <c r="I788" s="81">
        <v>8.0000000000000002E-3</v>
      </c>
      <c r="K788" s="62">
        <f t="shared" si="12"/>
        <v>-3.9468531468531416E-2</v>
      </c>
      <c r="M788">
        <v>764</v>
      </c>
      <c r="N788">
        <v>-2.7197588717237917E-3</v>
      </c>
      <c r="O788">
        <v>3.4103666065304068E-3</v>
      </c>
    </row>
    <row r="789" spans="1:15" x14ac:dyDescent="0.3">
      <c r="A789" s="2">
        <v>43412</v>
      </c>
      <c r="B789" s="73">
        <f>'Log returns'!G790</f>
        <v>-6.1973525872442904E-2</v>
      </c>
      <c r="C789" s="73">
        <f>'Log returns'!E790</f>
        <v>-4.7921760391198068E-2</v>
      </c>
      <c r="D789" s="73">
        <f>'Log returns'!C790</f>
        <v>-0.13076713965005371</v>
      </c>
      <c r="E789" s="74">
        <f>'Log returns'!I790</f>
        <v>-1.902206188273476E-2</v>
      </c>
      <c r="H789" s="79">
        <v>-1.04</v>
      </c>
      <c r="I789" s="81">
        <v>8.0000000000000002E-3</v>
      </c>
      <c r="K789" s="62">
        <f t="shared" si="12"/>
        <v>-6.9973525872442904E-2</v>
      </c>
      <c r="M789">
        <v>765</v>
      </c>
      <c r="N789">
        <v>1.2750114905966458E-2</v>
      </c>
      <c r="O789">
        <v>-4.4685414070017096E-3</v>
      </c>
    </row>
    <row r="790" spans="1:15" x14ac:dyDescent="0.3">
      <c r="A790" s="2">
        <v>43411</v>
      </c>
      <c r="B790" s="73">
        <f>'Log returns'!G791</f>
        <v>5.452212957023788E-3</v>
      </c>
      <c r="C790" s="73">
        <f>'Log returns'!E791</f>
        <v>1.540832049306684E-3</v>
      </c>
      <c r="D790" s="73">
        <f>'Log returns'!C791</f>
        <v>-7.2793594265940509E-3</v>
      </c>
      <c r="E790" s="74">
        <f>'Log returns'!I791</f>
        <v>3.4144815488230916E-3</v>
      </c>
      <c r="H790" s="79">
        <v>-0.28000000000000003</v>
      </c>
      <c r="I790" s="81">
        <v>8.0000000000000002E-3</v>
      </c>
      <c r="K790" s="62">
        <f t="shared" si="12"/>
        <v>-2.5477870429762121E-3</v>
      </c>
      <c r="M790">
        <v>766</v>
      </c>
      <c r="N790">
        <v>6.3735748736049123E-3</v>
      </c>
      <c r="O790">
        <v>-1.3902664538218153E-2</v>
      </c>
    </row>
    <row r="791" spans="1:15" x14ac:dyDescent="0.3">
      <c r="A791" s="2">
        <v>43410</v>
      </c>
      <c r="B791" s="73">
        <f>'Log returns'!G792</f>
        <v>-5.358851674641147E-2</v>
      </c>
      <c r="C791" s="73">
        <f>'Log returns'!E792</f>
        <v>-1.3846153846153824E-2</v>
      </c>
      <c r="D791" s="73">
        <f>'Log returns'!C792</f>
        <v>-2.9941923224943965E-2</v>
      </c>
      <c r="E791" s="74">
        <f>'Log returns'!I792</f>
        <v>-1.6433940268863984E-2</v>
      </c>
      <c r="H791" s="79">
        <v>2.11</v>
      </c>
      <c r="I791" s="81">
        <v>8.0000000000000002E-3</v>
      </c>
      <c r="K791" s="62">
        <f t="shared" si="12"/>
        <v>-6.158851674641147E-2</v>
      </c>
      <c r="M791">
        <v>767</v>
      </c>
      <c r="N791">
        <v>1.3125694261057315E-2</v>
      </c>
      <c r="O791">
        <v>6.8743057389426265E-3</v>
      </c>
    </row>
    <row r="792" spans="1:15" x14ac:dyDescent="0.3">
      <c r="A792" s="2">
        <v>43409</v>
      </c>
      <c r="B792" s="73">
        <f>'Log returns'!G793</f>
        <v>1.3818672059319062E-2</v>
      </c>
      <c r="C792" s="73">
        <f>'Log returns'!E793</f>
        <v>-2.8601144045761681E-3</v>
      </c>
      <c r="D792" s="73">
        <f>'Log returns'!C793</f>
        <v>6.6141541294850014E-3</v>
      </c>
      <c r="E792" s="74">
        <f>'Log returns'!I793</f>
        <v>4.1783166740300666E-3</v>
      </c>
      <c r="H792" s="79">
        <v>0.57999999999999996</v>
      </c>
      <c r="I792" s="81">
        <v>8.0000000000000002E-3</v>
      </c>
      <c r="K792" s="62">
        <f t="shared" si="12"/>
        <v>5.8186720593190622E-3</v>
      </c>
      <c r="M792">
        <v>768</v>
      </c>
      <c r="N792">
        <v>-2.7195236437770817E-3</v>
      </c>
      <c r="O792">
        <v>1.3537643995366003E-2</v>
      </c>
    </row>
    <row r="793" spans="1:15" x14ac:dyDescent="0.3">
      <c r="A793" s="2">
        <v>43406</v>
      </c>
      <c r="B793" s="73">
        <f>'Log returns'!G794</f>
        <v>-3.5904255319148884E-2</v>
      </c>
      <c r="C793" s="73">
        <f>'Log returns'!E794</f>
        <v>-3.3376792698826624E-2</v>
      </c>
      <c r="D793" s="73">
        <f>'Log returns'!C794</f>
        <v>-9.6995906030030998E-3</v>
      </c>
      <c r="E793" s="74">
        <f>'Log returns'!I794</f>
        <v>-1.8413090605839004E-2</v>
      </c>
      <c r="H793" s="79">
        <v>0.4</v>
      </c>
      <c r="I793" s="81">
        <v>8.0000000000000002E-3</v>
      </c>
      <c r="K793" s="62">
        <f t="shared" si="12"/>
        <v>-4.3904255319148884E-2</v>
      </c>
      <c r="M793">
        <v>769</v>
      </c>
      <c r="N793">
        <v>2.78356654854111E-3</v>
      </c>
      <c r="O793">
        <v>2.1296701009987401E-2</v>
      </c>
    </row>
    <row r="794" spans="1:15" x14ac:dyDescent="0.3">
      <c r="A794" s="2">
        <v>43405</v>
      </c>
      <c r="B794" s="73">
        <f>'Log returns'!G795</f>
        <v>3.5517241379310387E-2</v>
      </c>
      <c r="C794" s="73">
        <f>'Log returns'!E795</f>
        <v>2.1850553007823098E-2</v>
      </c>
      <c r="D794" s="73">
        <f>'Log returns'!C795</f>
        <v>1.7337092471864317E-2</v>
      </c>
      <c r="E794" s="74">
        <f>'Log returns'!I795</f>
        <v>1.0788345120868511E-2</v>
      </c>
      <c r="H794" s="79">
        <v>-0.53</v>
      </c>
      <c r="I794" s="81">
        <v>8.0000000000000002E-3</v>
      </c>
      <c r="K794" s="62">
        <f t="shared" si="12"/>
        <v>2.7517241379310386E-2</v>
      </c>
      <c r="M794">
        <v>770</v>
      </c>
      <c r="N794">
        <v>1.0694854953183525E-3</v>
      </c>
      <c r="O794">
        <v>-5.2343162830393475E-2</v>
      </c>
    </row>
    <row r="795" spans="1:15" x14ac:dyDescent="0.3">
      <c r="A795" s="2">
        <v>43404</v>
      </c>
      <c r="B795" s="73">
        <f>'Log returns'!G796</f>
        <v>-3.0636030636030692E-2</v>
      </c>
      <c r="C795" s="73">
        <f>'Log returns'!E796</f>
        <v>-4.0390707497360109E-2</v>
      </c>
      <c r="D795" s="73">
        <f>'Log returns'!C796</f>
        <v>-2.6473034511542612E-3</v>
      </c>
      <c r="E795" s="74">
        <f>'Log returns'!I796</f>
        <v>1.5705117482394157E-3</v>
      </c>
      <c r="H795" s="79">
        <v>1.29</v>
      </c>
      <c r="I795" s="81">
        <v>8.0000000000000002E-3</v>
      </c>
      <c r="K795" s="62">
        <f t="shared" si="12"/>
        <v>-3.8636030636030688E-2</v>
      </c>
      <c r="M795">
        <v>771</v>
      </c>
      <c r="N795">
        <v>-3.5407863874318542E-3</v>
      </c>
      <c r="O795">
        <v>6.9831271791701626E-3</v>
      </c>
    </row>
    <row r="796" spans="1:15" x14ac:dyDescent="0.3">
      <c r="A796" s="2">
        <v>43403</v>
      </c>
      <c r="B796" s="73">
        <f>'Log returns'!G797</f>
        <v>-8.931638612160701E-3</v>
      </c>
      <c r="C796" s="73">
        <f>'Log returns'!E797</f>
        <v>4.1265474552956965E-3</v>
      </c>
      <c r="D796" s="73">
        <f>'Log returns'!C797</f>
        <v>4.9768624205703983E-3</v>
      </c>
      <c r="E796" s="74">
        <f>'Log returns'!I797</f>
        <v>1.3843061853861792E-2</v>
      </c>
      <c r="H796" s="79">
        <v>1.22</v>
      </c>
      <c r="I796" s="81">
        <v>8.0000000000000002E-3</v>
      </c>
      <c r="K796" s="62">
        <f t="shared" si="12"/>
        <v>-1.6931638612160703E-2</v>
      </c>
      <c r="M796">
        <v>772</v>
      </c>
      <c r="N796">
        <v>5.4897803630902606E-3</v>
      </c>
      <c r="O796">
        <v>-9.9494716152343093E-3</v>
      </c>
    </row>
    <row r="797" spans="1:15" x14ac:dyDescent="0.3">
      <c r="A797" s="2">
        <v>43402</v>
      </c>
      <c r="B797" s="73">
        <f>'Log returns'!G798</f>
        <v>1.7331022530329289E-2</v>
      </c>
      <c r="C797" s="73">
        <f>'Log returns'!E798</f>
        <v>1.150684931506854E-2</v>
      </c>
      <c r="D797" s="73">
        <f>'Log returns'!C798</f>
        <v>-1.7827661819685228E-2</v>
      </c>
      <c r="E797" s="74">
        <f>'Log returns'!I798</f>
        <v>-5.2742249781595023E-3</v>
      </c>
      <c r="H797" s="79">
        <v>1.66</v>
      </c>
      <c r="I797" s="81">
        <v>8.0000000000000002E-3</v>
      </c>
      <c r="K797" s="62">
        <f t="shared" si="12"/>
        <v>9.3310225303292887E-3</v>
      </c>
      <c r="M797">
        <v>773</v>
      </c>
      <c r="N797">
        <v>-6.3126893824735962E-4</v>
      </c>
      <c r="O797">
        <v>4.9563040130528604E-2</v>
      </c>
    </row>
    <row r="798" spans="1:15" x14ac:dyDescent="0.3">
      <c r="A798" s="2">
        <v>43399</v>
      </c>
      <c r="B798" s="73">
        <f>'Log returns'!G799</f>
        <v>2.4190800681430914E-2</v>
      </c>
      <c r="C798" s="73">
        <f>'Log returns'!E799</f>
        <v>-1.7063921993499528E-2</v>
      </c>
      <c r="D798" s="73">
        <f>'Log returns'!C799</f>
        <v>-8.4033973367825567E-3</v>
      </c>
      <c r="E798" s="74">
        <f>'Log returns'!I799</f>
        <v>-1.117594810029182E-2</v>
      </c>
      <c r="H798" s="79">
        <v>-0.77</v>
      </c>
      <c r="I798" s="81">
        <v>8.0000000000000002E-3</v>
      </c>
      <c r="K798" s="62">
        <f t="shared" si="12"/>
        <v>1.6190800681430913E-2</v>
      </c>
      <c r="M798">
        <v>774</v>
      </c>
      <c r="N798">
        <v>6.4420410133241074E-3</v>
      </c>
      <c r="O798">
        <v>7.5029706687070125E-2</v>
      </c>
    </row>
    <row r="799" spans="1:15" x14ac:dyDescent="0.3">
      <c r="A799" s="2">
        <v>43398</v>
      </c>
      <c r="B799" s="73">
        <f>'Log returns'!G800</f>
        <v>7.9840319361278115E-3</v>
      </c>
      <c r="C799" s="73">
        <f>'Log returns'!E800</f>
        <v>1.3226784238082226E-2</v>
      </c>
      <c r="D799" s="73">
        <f>'Log returns'!C800</f>
        <v>3.2203432115443381E-2</v>
      </c>
      <c r="E799" s="74">
        <f>'Log returns'!I800</f>
        <v>8.8182094501497495E-3</v>
      </c>
      <c r="H799" s="79">
        <v>-1.65</v>
      </c>
      <c r="I799" s="81">
        <v>8.0000000000000002E-3</v>
      </c>
      <c r="K799" s="62">
        <f t="shared" si="12"/>
        <v>-1.5968063872188673E-5</v>
      </c>
      <c r="M799">
        <v>775</v>
      </c>
      <c r="N799">
        <v>6.8617325674281298E-4</v>
      </c>
      <c r="O799">
        <v>-0.11976272246694943</v>
      </c>
    </row>
    <row r="800" spans="1:15" x14ac:dyDescent="0.3">
      <c r="A800" s="2">
        <v>43397</v>
      </c>
      <c r="B800" s="73">
        <f>'Log returns'!G801</f>
        <v>-2.5742574257425779E-2</v>
      </c>
      <c r="C800" s="73">
        <f>'Log returns'!E801</f>
        <v>-1.7949415284199174E-2</v>
      </c>
      <c r="D800" s="73">
        <f>'Log returns'!C801</f>
        <v>3.2839492179585891E-3</v>
      </c>
      <c r="E800" s="74">
        <f>'Log returns'!I801</f>
        <v>-4.5350050385525144E-3</v>
      </c>
      <c r="H800" s="79">
        <v>1.93</v>
      </c>
      <c r="I800" s="81">
        <v>8.0000000000000002E-3</v>
      </c>
      <c r="K800" s="62">
        <f t="shared" si="12"/>
        <v>-3.3742574257425779E-2</v>
      </c>
      <c r="M800">
        <v>776</v>
      </c>
      <c r="N800">
        <v>2.2364890708515953E-3</v>
      </c>
      <c r="O800">
        <v>-3.2926144243265405E-2</v>
      </c>
    </row>
    <row r="801" spans="1:15" x14ac:dyDescent="0.3">
      <c r="A801" s="2">
        <v>43396</v>
      </c>
      <c r="B801" s="73">
        <f>'Log returns'!G802</f>
        <v>8.8075880758808119E-3</v>
      </c>
      <c r="C801" s="73">
        <f>'Log returns'!E802</f>
        <v>-1.0523400720022226E-2</v>
      </c>
      <c r="D801" s="73">
        <f>'Log returns'!C802</f>
        <v>-9.8198882337671486E-3</v>
      </c>
      <c r="E801" s="74">
        <f>'Log returns'!I802</f>
        <v>-2.1605317137873826E-2</v>
      </c>
      <c r="H801" s="79">
        <v>-3.33</v>
      </c>
      <c r="I801" s="81">
        <v>8.0000000000000002E-3</v>
      </c>
      <c r="K801" s="62">
        <f t="shared" si="12"/>
        <v>8.0758807588081176E-4</v>
      </c>
      <c r="M801">
        <v>777</v>
      </c>
      <c r="N801">
        <v>5.6667746565379319E-3</v>
      </c>
      <c r="O801">
        <v>-2.6655746552660304E-2</v>
      </c>
    </row>
    <row r="802" spans="1:15" x14ac:dyDescent="0.3">
      <c r="A802" s="2">
        <v>43395</v>
      </c>
      <c r="B802" s="73">
        <f>'Log returns'!G803</f>
        <v>6.0443250503693655E-3</v>
      </c>
      <c r="C802" s="73">
        <f>'Log returns'!E803</f>
        <v>-1.9591379792891208E-3</v>
      </c>
      <c r="D802" s="73">
        <f>'Log returns'!C803</f>
        <v>3.3058066715512214E-3</v>
      </c>
      <c r="E802" s="74">
        <f>'Log returns'!I803</f>
        <v>6.6290280612135944E-3</v>
      </c>
      <c r="H802" s="79">
        <v>-0.62</v>
      </c>
      <c r="I802" s="81">
        <v>8.0000000000000002E-3</v>
      </c>
      <c r="K802" s="62">
        <f t="shared" si="12"/>
        <v>-1.9556749496306347E-3</v>
      </c>
      <c r="M802">
        <v>778</v>
      </c>
      <c r="N802">
        <v>4.7343545306495873E-3</v>
      </c>
      <c r="O802">
        <v>1.9248203608885302E-2</v>
      </c>
    </row>
    <row r="803" spans="1:15" x14ac:dyDescent="0.3">
      <c r="A803" s="2">
        <v>43392</v>
      </c>
      <c r="B803" s="73">
        <f>'Log returns'!G804</f>
        <v>1.4686248331108067E-2</v>
      </c>
      <c r="C803" s="73">
        <f>'Log returns'!E804</f>
        <v>1.9068984856982808E-2</v>
      </c>
      <c r="D803" s="73">
        <f>'Log returns'!C804</f>
        <v>-8.2371953216754997E-3</v>
      </c>
      <c r="E803" s="74">
        <f>'Log returns'!I804</f>
        <v>-2.0891269532896523E-3</v>
      </c>
      <c r="H803" s="79">
        <v>-0.38</v>
      </c>
      <c r="I803" s="81">
        <v>8.0000000000000002E-3</v>
      </c>
      <c r="K803" s="62">
        <f t="shared" si="12"/>
        <v>6.6862483311080669E-3</v>
      </c>
      <c r="M803">
        <v>779</v>
      </c>
      <c r="N803">
        <v>6.821920054643966E-4</v>
      </c>
      <c r="O803">
        <v>-3.049056673931819E-2</v>
      </c>
    </row>
    <row r="804" spans="1:15" x14ac:dyDescent="0.3">
      <c r="A804" s="2">
        <v>43391</v>
      </c>
      <c r="B804" s="73">
        <f>'Log returns'!G805</f>
        <v>8.881578947368525E-3</v>
      </c>
      <c r="C804" s="73">
        <f>'Log returns'!E805</f>
        <v>-5.2283984589984811E-3</v>
      </c>
      <c r="D804" s="73">
        <f>'Log returns'!C805</f>
        <v>1.8272360809226864E-2</v>
      </c>
      <c r="E804" s="74">
        <f>'Log returns'!I805</f>
        <v>-1.9877492444294099E-3</v>
      </c>
      <c r="H804" s="79">
        <v>-0.25</v>
      </c>
      <c r="I804" s="81">
        <v>8.0000000000000002E-3</v>
      </c>
      <c r="K804" s="62">
        <f t="shared" si="12"/>
        <v>8.8157894736852482E-4</v>
      </c>
      <c r="M804">
        <v>780</v>
      </c>
      <c r="N804">
        <v>3.7944355341258092E-3</v>
      </c>
      <c r="O804">
        <v>-8.0239205102523761E-2</v>
      </c>
    </row>
    <row r="805" spans="1:15" x14ac:dyDescent="0.3">
      <c r="A805" s="2">
        <v>43390</v>
      </c>
      <c r="B805" s="73">
        <f>'Log returns'!G806</f>
        <v>-2.6736224323443112E-2</v>
      </c>
      <c r="C805" s="73">
        <f>'Log returns'!E806</f>
        <v>-2.7662517289073702E-3</v>
      </c>
      <c r="D805" s="73">
        <f>'Log returns'!C806</f>
        <v>0</v>
      </c>
      <c r="E805" s="74">
        <f>'Log returns'!I806</f>
        <v>-1.6846072416024684E-2</v>
      </c>
      <c r="H805" s="79">
        <v>-1.54</v>
      </c>
      <c r="I805" s="81">
        <v>8.0000000000000002E-3</v>
      </c>
      <c r="K805" s="62">
        <f t="shared" si="12"/>
        <v>-3.4736224323443116E-2</v>
      </c>
      <c r="M805">
        <v>781</v>
      </c>
      <c r="N805">
        <v>3.847327862312322E-3</v>
      </c>
      <c r="O805">
        <v>3.2984355306004499E-2</v>
      </c>
    </row>
    <row r="806" spans="1:15" x14ac:dyDescent="0.3">
      <c r="A806" s="2">
        <v>43389</v>
      </c>
      <c r="B806" s="73">
        <f>'Log returns'!G807</f>
        <v>1.7420435510887757E-2</v>
      </c>
      <c r="C806" s="73">
        <f>'Log returns'!E807</f>
        <v>2.63522884882109E-2</v>
      </c>
      <c r="D806" s="73">
        <f>'Log returns'!C807</f>
        <v>-2.1207154866623227E-2</v>
      </c>
      <c r="E806" s="74">
        <f>'Log returns'!I807</f>
        <v>-1.8383433566965084E-2</v>
      </c>
      <c r="H806" s="79">
        <v>-0.08</v>
      </c>
      <c r="I806" s="81">
        <v>8.0000000000000002E-3</v>
      </c>
      <c r="K806" s="62">
        <f t="shared" si="12"/>
        <v>9.420435510887757E-3</v>
      </c>
      <c r="M806">
        <v>782</v>
      </c>
      <c r="N806">
        <v>-1.123226232818822E-4</v>
      </c>
      <c r="O806">
        <v>-1.0200893572287238E-2</v>
      </c>
    </row>
    <row r="807" spans="1:15" x14ac:dyDescent="0.3">
      <c r="A807" s="2">
        <v>43388</v>
      </c>
      <c r="B807" s="73">
        <f>'Log returns'!G808</f>
        <v>-4.9390846229832768E-3</v>
      </c>
      <c r="C807" s="73">
        <f>'Log returns'!E808</f>
        <v>-1.7027027027027096E-2</v>
      </c>
      <c r="D807" s="73">
        <f>'Log returns'!C808</f>
        <v>-1.3333310143588179E-2</v>
      </c>
      <c r="E807" s="74">
        <f>'Log returns'!I808</f>
        <v>5.1448624988578258E-3</v>
      </c>
      <c r="H807" s="79">
        <v>2.2400000000000002</v>
      </c>
      <c r="I807" s="81">
        <v>8.0000000000000002E-3</v>
      </c>
      <c r="K807" s="62">
        <f t="shared" si="12"/>
        <v>-1.2939084622983276E-2</v>
      </c>
      <c r="M807">
        <v>783</v>
      </c>
      <c r="N807">
        <v>1.9063794257210037E-3</v>
      </c>
      <c r="O807">
        <v>-9.6254068282682556E-3</v>
      </c>
    </row>
    <row r="808" spans="1:15" x14ac:dyDescent="0.3">
      <c r="A808" s="2">
        <v>43385</v>
      </c>
      <c r="B808" s="73">
        <f>'Log returns'!G809</f>
        <v>5.5592322964923883E-2</v>
      </c>
      <c r="C808" s="73">
        <f>'Log returns'!E809</f>
        <v>8.9359362111630466E-2</v>
      </c>
      <c r="D808" s="73">
        <f>'Log returns'!C809</f>
        <v>3.2094468438758648E-2</v>
      </c>
      <c r="E808" s="74">
        <f>'Log returns'!I809</f>
        <v>1.2563275499642481E-2</v>
      </c>
      <c r="H808" s="79">
        <v>-0.48</v>
      </c>
      <c r="I808" s="81">
        <v>8.0000000000000002E-3</v>
      </c>
      <c r="K808" s="62">
        <f t="shared" si="12"/>
        <v>4.7592322964923883E-2</v>
      </c>
      <c r="M808">
        <v>784</v>
      </c>
      <c r="N808">
        <v>-7.3801258888554072E-3</v>
      </c>
      <c r="O808">
        <v>1.3992339035490886E-2</v>
      </c>
    </row>
    <row r="809" spans="1:15" x14ac:dyDescent="0.3">
      <c r="A809" s="2">
        <v>43384</v>
      </c>
      <c r="B809" s="73">
        <f>'Log returns'!G810</f>
        <v>1.5673981191222573E-2</v>
      </c>
      <c r="C809" s="73">
        <f>'Log returns'!E810</f>
        <v>-3.7859666834931496E-3</v>
      </c>
      <c r="D809" s="73">
        <f>'Log returns'!C810</f>
        <v>-1.6365461630786608E-3</v>
      </c>
      <c r="E809" s="74">
        <f>'Log returns'!I810</f>
        <v>3.0550593267817767E-3</v>
      </c>
      <c r="H809" s="79">
        <v>1.38</v>
      </c>
      <c r="I809" s="81">
        <v>8.0000000000000002E-3</v>
      </c>
      <c r="K809" s="62">
        <f t="shared" si="12"/>
        <v>7.6739811912225724E-3</v>
      </c>
      <c r="M809">
        <v>785</v>
      </c>
      <c r="N809">
        <v>-4.6245758816662024E-3</v>
      </c>
      <c r="O809">
        <v>0.22487187109032153</v>
      </c>
    </row>
    <row r="810" spans="1:15" x14ac:dyDescent="0.3">
      <c r="A810" s="2">
        <v>43383</v>
      </c>
      <c r="B810" s="73">
        <f>'Log returns'!G811</f>
        <v>-1.7283950617283911E-2</v>
      </c>
      <c r="C810" s="73">
        <f>'Log returns'!E811</f>
        <v>4.5604256397263673E-3</v>
      </c>
      <c r="D810" s="73">
        <f>'Log returns'!C811</f>
        <v>-1.3114731072291221E-2</v>
      </c>
      <c r="E810" s="74">
        <f>'Log returns'!I811</f>
        <v>1.5650120650771641E-2</v>
      </c>
      <c r="H810" s="79">
        <v>-1.96</v>
      </c>
      <c r="I810" s="81">
        <v>8.0000000000000002E-3</v>
      </c>
      <c r="K810" s="62">
        <f t="shared" si="12"/>
        <v>-2.5283950617283911E-2</v>
      </c>
      <c r="M810">
        <v>786</v>
      </c>
      <c r="N810">
        <v>3.0812287335916832E-3</v>
      </c>
      <c r="O810">
        <v>8.3682545807257022E-2</v>
      </c>
    </row>
    <row r="811" spans="1:15" x14ac:dyDescent="0.3">
      <c r="A811" s="2">
        <v>43382</v>
      </c>
      <c r="B811" s="73">
        <f>'Log returns'!G812</f>
        <v>2.512562814070354E-2</v>
      </c>
      <c r="C811" s="73">
        <f>'Log returns'!E812</f>
        <v>4.5397225725094508E-3</v>
      </c>
      <c r="D811" s="73">
        <f>'Log returns'!C812</f>
        <v>8.3056102556167254E-3</v>
      </c>
      <c r="E811" s="74">
        <f>'Log returns'!I812</f>
        <v>5.330334123801979E-3</v>
      </c>
      <c r="H811" s="79">
        <v>-3.33</v>
      </c>
      <c r="I811" s="81">
        <v>8.0000000000000002E-3</v>
      </c>
      <c r="K811" s="62">
        <f t="shared" si="12"/>
        <v>1.7125628140703539E-2</v>
      </c>
      <c r="M811">
        <v>787</v>
      </c>
      <c r="N811">
        <v>-1.0078490537207137E-2</v>
      </c>
      <c r="O811">
        <v>-2.1390040931324281E-2</v>
      </c>
    </row>
    <row r="812" spans="1:15" x14ac:dyDescent="0.3">
      <c r="A812" s="2">
        <v>43381</v>
      </c>
      <c r="B812" s="73">
        <f>'Log returns'!G813</f>
        <v>-6.1274509803931141E-4</v>
      </c>
      <c r="C812" s="73">
        <f>'Log returns'!E813</f>
        <v>4.2681395932714465E-3</v>
      </c>
      <c r="D812" s="73">
        <f>'Log returns'!C813</f>
        <v>-6.5897743539072027E-3</v>
      </c>
      <c r="E812" s="74">
        <f>'Log returns'!I813</f>
        <v>1.1990576869004423E-2</v>
      </c>
      <c r="H812" s="79">
        <v>-0.18</v>
      </c>
      <c r="I812" s="81">
        <v>8.0000000000000002E-3</v>
      </c>
      <c r="K812" s="62">
        <f t="shared" si="12"/>
        <v>-8.6127450980393108E-3</v>
      </c>
      <c r="M812">
        <v>788</v>
      </c>
      <c r="N812">
        <v>-1.3892673164236216E-2</v>
      </c>
      <c r="O812">
        <v>-4.8080852708206688E-2</v>
      </c>
    </row>
    <row r="813" spans="1:15" x14ac:dyDescent="0.3">
      <c r="A813" s="2">
        <v>43378</v>
      </c>
      <c r="B813" s="73">
        <f>'Log returns'!G814</f>
        <v>1.8393623543838836E-3</v>
      </c>
      <c r="C813" s="73">
        <f>'Log returns'!E814</f>
        <v>-1.6249999999999966E-2</v>
      </c>
      <c r="D813" s="73">
        <f>'Log returns'!C814</f>
        <v>-1.4925397060622479E-2</v>
      </c>
      <c r="E813" s="74">
        <f>'Log returns'!I814</f>
        <v>1.4789695818380425E-4</v>
      </c>
      <c r="H813" s="79">
        <v>-0.17</v>
      </c>
      <c r="I813" s="81">
        <v>8.0000000000000002E-3</v>
      </c>
      <c r="K813" s="62">
        <f t="shared" si="12"/>
        <v>-6.1606376456161162E-3</v>
      </c>
      <c r="M813">
        <v>789</v>
      </c>
      <c r="N813">
        <v>2.5553364300136936E-3</v>
      </c>
      <c r="O813">
        <v>2.8968765270100945E-3</v>
      </c>
    </row>
    <row r="814" spans="1:15" x14ac:dyDescent="0.3">
      <c r="A814" s="2">
        <v>43377</v>
      </c>
      <c r="B814" s="73">
        <f>'Log returns'!G815</f>
        <v>-6.4259485924112866E-3</v>
      </c>
      <c r="C814" s="73">
        <f>'Log returns'!E815</f>
        <v>3.8119440914866219E-3</v>
      </c>
      <c r="D814" s="73">
        <f>'Log returns'!C815</f>
        <v>5.0505194336539468E-3</v>
      </c>
      <c r="E814" s="74">
        <f>'Log returns'!I815</f>
        <v>2.8355977933380763E-3</v>
      </c>
      <c r="H814" s="79">
        <v>-0.64</v>
      </c>
      <c r="I814" s="81">
        <v>8.0000000000000002E-3</v>
      </c>
      <c r="K814" s="62">
        <f t="shared" si="12"/>
        <v>-1.4425948592411288E-2</v>
      </c>
      <c r="M814">
        <v>790</v>
      </c>
      <c r="N814">
        <v>-1.1995346632371395E-2</v>
      </c>
      <c r="O814">
        <v>-4.1593170114040075E-2</v>
      </c>
    </row>
    <row r="815" spans="1:15" x14ac:dyDescent="0.3">
      <c r="A815" s="2">
        <v>43376</v>
      </c>
      <c r="B815" s="73">
        <f>'Log returns'!G816</f>
        <v>-1.7554665845395761E-2</v>
      </c>
      <c r="C815" s="73">
        <f>'Log returns'!E816</f>
        <v>-1.3924050632911321E-2</v>
      </c>
      <c r="D815" s="73">
        <f>'Log returns'!C816</f>
        <v>3.3501055111934907E-3</v>
      </c>
      <c r="E815" s="74">
        <f>'Log returns'!I816</f>
        <v>-5.3282000584871318E-3</v>
      </c>
      <c r="H815" s="79">
        <v>-0.93</v>
      </c>
      <c r="I815" s="81">
        <v>8.0000000000000002E-3</v>
      </c>
      <c r="K815" s="62">
        <f t="shared" si="12"/>
        <v>-2.5554665845395761E-2</v>
      </c>
      <c r="M815">
        <v>791</v>
      </c>
      <c r="N815">
        <v>3.11529645710763E-3</v>
      </c>
      <c r="O815">
        <v>1.0703375602211433E-2</v>
      </c>
    </row>
    <row r="816" spans="1:15" x14ac:dyDescent="0.3">
      <c r="A816" s="2">
        <v>43375</v>
      </c>
      <c r="B816" s="73">
        <f>'Log returns'!G817</f>
        <v>-4.7648902821316605E-2</v>
      </c>
      <c r="C816" s="73">
        <f>'Log returns'!E817</f>
        <v>-2.4646983311938403E-2</v>
      </c>
      <c r="D816" s="73">
        <f>'Log returns'!C817</f>
        <v>-1.0016685979907564E-2</v>
      </c>
      <c r="E816" s="74">
        <f>'Log returns'!I817</f>
        <v>-1.9351682817708555E-3</v>
      </c>
      <c r="H816" s="79">
        <v>0.2</v>
      </c>
      <c r="I816" s="81">
        <v>8.0000000000000002E-3</v>
      </c>
      <c r="K816" s="62">
        <f t="shared" si="12"/>
        <v>-5.5648902821316605E-2</v>
      </c>
      <c r="M816">
        <v>792</v>
      </c>
      <c r="N816">
        <v>-1.3446242303102963E-2</v>
      </c>
      <c r="O816">
        <v>-2.245801301604592E-2</v>
      </c>
    </row>
    <row r="817" spans="1:15" x14ac:dyDescent="0.3">
      <c r="A817" s="2">
        <v>43374</v>
      </c>
      <c r="B817" s="73">
        <f>'Log returns'!G818</f>
        <v>-3.6208031599736482E-3</v>
      </c>
      <c r="C817" s="73">
        <f>'Log returns'!E818</f>
        <v>-2.369044485390982E-3</v>
      </c>
      <c r="D817" s="73">
        <f>'Log returns'!C818</f>
        <v>-1.686351542677215E-3</v>
      </c>
      <c r="E817" s="74">
        <f>'Log returns'!I818</f>
        <v>1.4437930733948424E-2</v>
      </c>
      <c r="H817" s="79">
        <v>-0.21</v>
      </c>
      <c r="I817" s="81">
        <v>8.0000000000000002E-3</v>
      </c>
      <c r="K817" s="62">
        <f t="shared" si="12"/>
        <v>-1.1620803159973648E-2</v>
      </c>
      <c r="M817">
        <v>793</v>
      </c>
      <c r="N817">
        <v>7.9610433808045399E-3</v>
      </c>
      <c r="O817">
        <v>2.7556197998505845E-2</v>
      </c>
    </row>
    <row r="818" spans="1:15" x14ac:dyDescent="0.3">
      <c r="A818" s="2">
        <v>43371</v>
      </c>
      <c r="B818" s="73">
        <f>'Log returns'!G819</f>
        <v>2.7750247770069372E-2</v>
      </c>
      <c r="C818" s="73">
        <f>'Log returns'!E819</f>
        <v>1.8469656992084508E-3</v>
      </c>
      <c r="D818" s="73">
        <f>'Log returns'!C819</f>
        <v>-5.0674890531901455E-3</v>
      </c>
      <c r="E818" s="74">
        <f>'Log returns'!I819</f>
        <v>1.8435083752370723E-3</v>
      </c>
      <c r="H818" s="79">
        <v>0.16</v>
      </c>
      <c r="I818" s="81">
        <v>8.0000000000000002E-3</v>
      </c>
      <c r="K818" s="62">
        <f t="shared" si="12"/>
        <v>1.9750247770069371E-2</v>
      </c>
      <c r="M818">
        <v>794</v>
      </c>
      <c r="N818">
        <v>1.2035402826246263E-3</v>
      </c>
      <c r="O818">
        <v>-3.1839570918655316E-2</v>
      </c>
    </row>
    <row r="819" spans="1:15" x14ac:dyDescent="0.3">
      <c r="A819" s="2">
        <v>43370</v>
      </c>
      <c r="B819" s="73">
        <f>'Log returns'!G820</f>
        <v>3.3108325297332084E-2</v>
      </c>
      <c r="C819" s="73">
        <f>'Log returns'!E820</f>
        <v>6.8475111930470902E-3</v>
      </c>
      <c r="D819" s="73">
        <f>'Log returns'!C820</f>
        <v>-2.5466962698000466E-2</v>
      </c>
      <c r="E819" s="74">
        <f>'Log returns'!I820</f>
        <v>9.8572827392998767E-3</v>
      </c>
      <c r="H819" s="79">
        <v>-0.03</v>
      </c>
      <c r="I819" s="81">
        <v>8.0000000000000002E-3</v>
      </c>
      <c r="K819" s="62">
        <f t="shared" si="12"/>
        <v>2.5108325297332083E-2</v>
      </c>
      <c r="M819">
        <v>795</v>
      </c>
      <c r="N819">
        <v>1.0200426211108032E-2</v>
      </c>
      <c r="O819">
        <v>-1.9132064823268735E-2</v>
      </c>
    </row>
    <row r="820" spans="1:15" x14ac:dyDescent="0.3">
      <c r="A820" s="2">
        <v>43369</v>
      </c>
      <c r="B820" s="73">
        <f>'Log returns'!G821</f>
        <v>-2.2401991288114462E-2</v>
      </c>
      <c r="C820" s="73">
        <f>'Log returns'!E821</f>
        <v>-1.9879675647397281E-2</v>
      </c>
      <c r="D820" s="73">
        <f>'Log returns'!C821</f>
        <v>-2.2648096159403171E-2</v>
      </c>
      <c r="E820" s="74">
        <f>'Log returns'!I821</f>
        <v>-1.0656467314178301E-2</v>
      </c>
      <c r="H820" s="79">
        <v>0.27</v>
      </c>
      <c r="I820" s="81">
        <v>8.0000000000000002E-3</v>
      </c>
      <c r="K820" s="62">
        <f t="shared" si="12"/>
        <v>-3.0401991288114463E-2</v>
      </c>
      <c r="M820">
        <v>796</v>
      </c>
      <c r="N820">
        <v>-3.8142689752654665E-3</v>
      </c>
      <c r="O820">
        <v>2.1145291505594757E-2</v>
      </c>
    </row>
    <row r="821" spans="1:15" x14ac:dyDescent="0.3">
      <c r="A821" s="2">
        <v>43368</v>
      </c>
      <c r="B821" s="73">
        <f>'Log returns'!G822</f>
        <v>8.5932527052832455E-2</v>
      </c>
      <c r="C821" s="73">
        <f>'Log returns'!E822</f>
        <v>8.0064051240995835E-4</v>
      </c>
      <c r="D821" s="73">
        <f>'Log returns'!C822</f>
        <v>3.5650463333449511E-3</v>
      </c>
      <c r="E821" s="74">
        <f>'Log returns'!I822</f>
        <v>-2.2641035316649642E-3</v>
      </c>
      <c r="H821" s="79">
        <v>-0.4</v>
      </c>
      <c r="I821" s="81">
        <v>8.0000000000000002E-3</v>
      </c>
      <c r="K821" s="62">
        <f t="shared" si="12"/>
        <v>7.7932527052832462E-2</v>
      </c>
      <c r="M821">
        <v>797</v>
      </c>
      <c r="N821">
        <v>-8.1407642231432643E-3</v>
      </c>
      <c r="O821">
        <v>3.233156490457418E-2</v>
      </c>
    </row>
    <row r="822" spans="1:15" x14ac:dyDescent="0.3">
      <c r="A822" s="2">
        <v>43367</v>
      </c>
      <c r="B822" s="73">
        <f>'Log returns'!G823</f>
        <v>1.2309495896834752E-2</v>
      </c>
      <c r="C822" s="73">
        <f>'Log returns'!E823</f>
        <v>1.3333333333333334E-2</v>
      </c>
      <c r="D822" s="73">
        <f>'Log returns'!C823</f>
        <v>7.1048223869520609E-3</v>
      </c>
      <c r="E822" s="74">
        <f>'Log returns'!I823</f>
        <v>-1.9078581080286987E-3</v>
      </c>
      <c r="H822" s="79">
        <v>-0.05</v>
      </c>
      <c r="I822" s="81">
        <v>8.0000000000000002E-3</v>
      </c>
      <c r="K822" s="62">
        <f t="shared" si="12"/>
        <v>4.3094958968347523E-3</v>
      </c>
      <c r="M822">
        <v>798</v>
      </c>
      <c r="N822">
        <v>6.5167562733538633E-3</v>
      </c>
      <c r="O822">
        <v>1.4672756627739482E-3</v>
      </c>
    </row>
    <row r="823" spans="1:15" x14ac:dyDescent="0.3">
      <c r="A823" s="2">
        <v>43364</v>
      </c>
      <c r="B823" s="73">
        <f>'Log returns'!G824</f>
        <v>5.0086855819340012E-2</v>
      </c>
      <c r="C823" s="73">
        <f>'Log returns'!E824</f>
        <v>1.6842105263157908E-2</v>
      </c>
      <c r="D823" s="73">
        <f>'Log returns'!C824</f>
        <v>-1.2345681404101314E-2</v>
      </c>
      <c r="E823" s="74">
        <f>'Log returns'!I824</f>
        <v>7.9219413436410757E-3</v>
      </c>
      <c r="H823" s="79">
        <v>-0.31</v>
      </c>
      <c r="I823" s="81">
        <v>8.0000000000000002E-3</v>
      </c>
      <c r="K823" s="62">
        <f t="shared" si="12"/>
        <v>4.2086855819340012E-2</v>
      </c>
      <c r="M823">
        <v>799</v>
      </c>
      <c r="N823">
        <v>-3.2723540989385317E-3</v>
      </c>
      <c r="O823">
        <v>-2.2470220158487247E-2</v>
      </c>
    </row>
    <row r="824" spans="1:15" x14ac:dyDescent="0.3">
      <c r="A824" s="2">
        <v>43363</v>
      </c>
      <c r="B824" s="73">
        <f>'Log returns'!G825</f>
        <v>2.2332506203473809E-2</v>
      </c>
      <c r="C824" s="73">
        <f>'Log returns'!E825</f>
        <v>1.915113871635616E-2</v>
      </c>
      <c r="D824" s="73">
        <f>'Log returns'!C825</f>
        <v>1.4285689065933024E-2</v>
      </c>
      <c r="E824" s="74">
        <f>'Log returns'!I825</f>
        <v>3.3980697422954496E-3</v>
      </c>
      <c r="H824" s="79">
        <v>-0.13</v>
      </c>
      <c r="I824" s="81">
        <v>8.0000000000000002E-3</v>
      </c>
      <c r="K824" s="62">
        <f t="shared" si="12"/>
        <v>1.4332506203473809E-2</v>
      </c>
      <c r="M824">
        <v>800</v>
      </c>
      <c r="N824">
        <v>-1.5786432216317339E-2</v>
      </c>
      <c r="O824">
        <v>2.4594020292198149E-2</v>
      </c>
    </row>
    <row r="825" spans="1:15" x14ac:dyDescent="0.3">
      <c r="A825" s="2">
        <v>43362</v>
      </c>
      <c r="B825" s="73">
        <f>'Log returns'!G826</f>
        <v>-2.1574973031283254E-3</v>
      </c>
      <c r="C825" s="73">
        <f>'Log returns'!E826</f>
        <v>-3.5551041137633459E-3</v>
      </c>
      <c r="D825" s="73">
        <f>'Log returns'!C826</f>
        <v>3.1690153374636473E-2</v>
      </c>
      <c r="E825" s="74">
        <f>'Log returns'!I826</f>
        <v>1.2060117580072463E-2</v>
      </c>
      <c r="H825" s="79">
        <v>0.77</v>
      </c>
      <c r="I825" s="81">
        <v>8.0000000000000002E-3</v>
      </c>
      <c r="K825" s="62">
        <f t="shared" si="12"/>
        <v>-1.0157497303128326E-2</v>
      </c>
      <c r="M825">
        <v>801</v>
      </c>
      <c r="N825">
        <v>4.9118889015763965E-3</v>
      </c>
      <c r="O825">
        <v>1.132436148792969E-3</v>
      </c>
    </row>
    <row r="826" spans="1:15" x14ac:dyDescent="0.3">
      <c r="A826" s="2">
        <v>43361</v>
      </c>
      <c r="B826" s="73">
        <f>'Log returns'!G827</f>
        <v>1.7837837837837746E-2</v>
      </c>
      <c r="C826" s="73">
        <f>'Log returns'!E827</f>
        <v>-1.121304791029574E-2</v>
      </c>
      <c r="D826" s="73">
        <f>'Log returns'!C827</f>
        <v>-1.5358367660570693E-2</v>
      </c>
      <c r="E826" s="74">
        <f>'Log returns'!I827</f>
        <v>3.0581592587266425E-3</v>
      </c>
      <c r="H826" s="79">
        <v>0.06</v>
      </c>
      <c r="I826" s="81">
        <v>8.0000000000000002E-3</v>
      </c>
      <c r="K826" s="62">
        <f t="shared" si="12"/>
        <v>9.8378378378377457E-3</v>
      </c>
      <c r="M826">
        <v>802</v>
      </c>
      <c r="N826">
        <v>-1.4793049006300088E-3</v>
      </c>
      <c r="O826">
        <v>1.6165553231738076E-2</v>
      </c>
    </row>
    <row r="827" spans="1:15" x14ac:dyDescent="0.3">
      <c r="A827" s="2">
        <v>43360</v>
      </c>
      <c r="B827" s="73">
        <f>'Log returns'!G828</f>
        <v>-4.2485395645246041E-3</v>
      </c>
      <c r="C827" s="73">
        <f>'Log returns'!E828</f>
        <v>3.0670103092783632E-2</v>
      </c>
      <c r="D827" s="73">
        <f>'Log returns'!C828</f>
        <v>1.7331058889573793E-2</v>
      </c>
      <c r="E827" s="74">
        <f>'Log returns'!I828</f>
        <v>1.1061527431384418E-3</v>
      </c>
      <c r="H827" s="79">
        <v>0.56999999999999995</v>
      </c>
      <c r="I827" s="81">
        <v>8.0000000000000002E-3</v>
      </c>
      <c r="K827" s="62">
        <f t="shared" si="12"/>
        <v>-1.2248539564524603E-2</v>
      </c>
      <c r="M827">
        <v>803</v>
      </c>
      <c r="N827">
        <v>-1.4049858981034879E-3</v>
      </c>
      <c r="O827">
        <v>1.0286564845472013E-2</v>
      </c>
    </row>
    <row r="828" spans="1:15" x14ac:dyDescent="0.3">
      <c r="A828" s="2">
        <v>43357</v>
      </c>
      <c r="B828" s="73">
        <f>'Log returns'!G829</f>
        <v>-3.1999999999999316E-3</v>
      </c>
      <c r="C828" s="73">
        <f>'Log returns'!E829</f>
        <v>2.5006251562891078E-3</v>
      </c>
      <c r="D828" s="73">
        <f>'Log returns'!C829</f>
        <v>-1.362861452333871E-2</v>
      </c>
      <c r="E828" s="74">
        <f>'Log returns'!I829</f>
        <v>2.0676794053593132E-3</v>
      </c>
      <c r="H828" s="79">
        <v>-0.71</v>
      </c>
      <c r="I828" s="81">
        <v>8.0000000000000002E-3</v>
      </c>
      <c r="K828" s="62">
        <f t="shared" si="12"/>
        <v>-1.1199999999999932E-2</v>
      </c>
      <c r="M828">
        <v>804</v>
      </c>
      <c r="N828">
        <v>-1.2297476661057696E-2</v>
      </c>
      <c r="O828">
        <v>-1.4438747662385416E-2</v>
      </c>
    </row>
    <row r="829" spans="1:15" x14ac:dyDescent="0.3">
      <c r="A829" s="2">
        <v>43356</v>
      </c>
      <c r="B829" s="73">
        <f>'Log returns'!G830</f>
        <v>1.0968432316746832E-2</v>
      </c>
      <c r="C829" s="73">
        <f>'Log returns'!E830</f>
        <v>-6.984285357944652E-3</v>
      </c>
      <c r="D829" s="73">
        <f>'Log returns'!C830</f>
        <v>-5.181342628506164E-3</v>
      </c>
      <c r="E829" s="74">
        <f>'Log returns'!I830</f>
        <v>-1.0474818056533306E-2</v>
      </c>
      <c r="H829" s="79">
        <v>0.12</v>
      </c>
      <c r="I829" s="81">
        <v>8.0000000000000002E-3</v>
      </c>
      <c r="K829" s="62">
        <f t="shared" si="12"/>
        <v>2.9684323167468319E-3</v>
      </c>
      <c r="M829">
        <v>805</v>
      </c>
      <c r="N829">
        <v>-1.3424501019227248E-2</v>
      </c>
      <c r="O829">
        <v>3.0844936530115004E-2</v>
      </c>
    </row>
    <row r="830" spans="1:15" x14ac:dyDescent="0.3">
      <c r="A830" s="2">
        <v>43355</v>
      </c>
      <c r="B830" s="73">
        <f>'Log returns'!G831</f>
        <v>2.0375760783276083E-2</v>
      </c>
      <c r="C830" s="73">
        <f>'Log returns'!E831</f>
        <v>1.70811353931173E-2</v>
      </c>
      <c r="D830" s="73">
        <f>'Log returns'!C831</f>
        <v>1.7360650902548363E-3</v>
      </c>
      <c r="E830" s="74">
        <f>'Log returns'!I831</f>
        <v>4.3582361988666746E-3</v>
      </c>
      <c r="H830" s="79">
        <v>0.45</v>
      </c>
      <c r="I830" s="81">
        <v>8.0000000000000002E-3</v>
      </c>
      <c r="K830" s="62">
        <f t="shared" si="12"/>
        <v>1.2375760783276082E-2</v>
      </c>
      <c r="M830">
        <v>806</v>
      </c>
      <c r="N830">
        <v>3.8238617068549851E-3</v>
      </c>
      <c r="O830">
        <v>-8.7629463298382615E-3</v>
      </c>
    </row>
    <row r="831" spans="1:15" x14ac:dyDescent="0.3">
      <c r="A831" s="2">
        <v>43354</v>
      </c>
      <c r="B831" s="73">
        <f>'Log returns'!G832</f>
        <v>-2.5933609958506222E-2</v>
      </c>
      <c r="C831" s="73">
        <f>'Log returns'!E832</f>
        <v>-4.9394912324031322E-3</v>
      </c>
      <c r="D831" s="73">
        <f>'Log returns'!C832</f>
        <v>0</v>
      </c>
      <c r="E831" s="74">
        <f>'Log returns'!I832</f>
        <v>-6.8136065912046051E-3</v>
      </c>
      <c r="H831" s="79">
        <v>0.03</v>
      </c>
      <c r="I831" s="81">
        <v>8.0000000000000002E-3</v>
      </c>
      <c r="K831" s="62">
        <f t="shared" si="12"/>
        <v>-3.3933609958506222E-2</v>
      </c>
      <c r="M831">
        <v>807</v>
      </c>
      <c r="N831">
        <v>9.2622274062430267E-3</v>
      </c>
      <c r="O831">
        <v>4.6330095558680853E-2</v>
      </c>
    </row>
    <row r="832" spans="1:15" x14ac:dyDescent="0.3">
      <c r="A832" s="2">
        <v>43353</v>
      </c>
      <c r="B832" s="73">
        <f>'Log returns'!G833</f>
        <v>9.0521831735888257E-3</v>
      </c>
      <c r="C832" s="73">
        <f>'Log returns'!E833</f>
        <v>1.4395631670389633E-2</v>
      </c>
      <c r="D832" s="73">
        <f>'Log returns'!C833</f>
        <v>1.2131737415209058E-2</v>
      </c>
      <c r="E832" s="74">
        <f>'Log returns'!I833</f>
        <v>-5.1704518280487324E-3</v>
      </c>
      <c r="H832" s="79">
        <v>0.37</v>
      </c>
      <c r="I832" s="81">
        <v>8.0000000000000002E-3</v>
      </c>
      <c r="K832" s="62">
        <f t="shared" si="12"/>
        <v>1.0521831735888255E-3</v>
      </c>
      <c r="M832">
        <v>808</v>
      </c>
      <c r="N832">
        <v>2.2918475296598616E-3</v>
      </c>
      <c r="O832">
        <v>1.3382133661562712E-2</v>
      </c>
    </row>
    <row r="833" spans="1:15" x14ac:dyDescent="0.3">
      <c r="A833" s="2">
        <v>43350</v>
      </c>
      <c r="B833" s="73">
        <f>'Log returns'!G834</f>
        <v>-1.0554089709762309E-3</v>
      </c>
      <c r="C833" s="73">
        <f>'Log returns'!E834</f>
        <v>-9.0530951798384503E-3</v>
      </c>
      <c r="D833" s="73">
        <f>'Log returns'!C834</f>
        <v>-1.0273982651529779E-2</v>
      </c>
      <c r="E833" s="74">
        <f>'Log returns'!I834</f>
        <v>-5.6963755407144151E-3</v>
      </c>
      <c r="H833" s="79">
        <v>0.23</v>
      </c>
      <c r="I833" s="81">
        <v>8.0000000000000002E-3</v>
      </c>
      <c r="K833" s="62">
        <f t="shared" si="12"/>
        <v>-9.0554089709762309E-3</v>
      </c>
      <c r="M833">
        <v>809</v>
      </c>
      <c r="N833">
        <v>1.1525163264282679E-2</v>
      </c>
      <c r="O833">
        <v>-2.8809113881566588E-2</v>
      </c>
    </row>
    <row r="834" spans="1:15" x14ac:dyDescent="0.3">
      <c r="A834" s="2">
        <v>43349</v>
      </c>
      <c r="B834" s="73">
        <f>'Log returns'!G835</f>
        <v>1.3206550449021966E-3</v>
      </c>
      <c r="C834" s="73">
        <f>'Log returns'!E835</f>
        <v>-7.4074074074076878E-4</v>
      </c>
      <c r="D834" s="73">
        <f>'Log returns'!C835</f>
        <v>-7.439445166669223E-2</v>
      </c>
      <c r="E834" s="74">
        <f>'Log returns'!I835</f>
        <v>7.6929235702572355E-3</v>
      </c>
      <c r="H834" s="79">
        <v>-0.18</v>
      </c>
      <c r="I834" s="81">
        <v>8.0000000000000002E-3</v>
      </c>
      <c r="K834" s="62">
        <f t="shared" si="12"/>
        <v>-6.6793449550978032E-3</v>
      </c>
      <c r="M834">
        <v>810</v>
      </c>
      <c r="N834">
        <v>3.9598291332033648E-3</v>
      </c>
      <c r="O834">
        <v>2.1165799007500173E-2</v>
      </c>
    </row>
    <row r="835" spans="1:15" x14ac:dyDescent="0.3">
      <c r="A835" s="2">
        <v>43348</v>
      </c>
      <c r="B835" s="73">
        <f>'Log returns'!G836</f>
        <v>-8.9686098654707547E-3</v>
      </c>
      <c r="C835" s="73">
        <f>'Log returns'!E836</f>
        <v>1.8038052878675662E-2</v>
      </c>
      <c r="D835" s="73">
        <f>'Log returns'!C836</f>
        <v>5.4205609011737758E-2</v>
      </c>
      <c r="E835" s="74">
        <f>'Log returns'!I836</f>
        <v>4.4845165858210306E-3</v>
      </c>
      <c r="H835" s="79">
        <v>-0.44</v>
      </c>
      <c r="I835" s="81">
        <v>8.0000000000000002E-3</v>
      </c>
      <c r="K835" s="62">
        <f t="shared" ref="K835:K898" si="13">B835-I835</f>
        <v>-1.6968609865470753E-2</v>
      </c>
      <c r="M835">
        <v>811</v>
      </c>
      <c r="N835">
        <v>8.8423876657730532E-3</v>
      </c>
      <c r="O835">
        <v>-9.4551327638123638E-3</v>
      </c>
    </row>
    <row r="836" spans="1:15" x14ac:dyDescent="0.3">
      <c r="A836" s="2">
        <v>43347</v>
      </c>
      <c r="B836" s="73">
        <f>'Log returns'!G837</f>
        <v>1.0646792653712842E-3</v>
      </c>
      <c r="C836" s="73">
        <f>'Log returns'!E837</f>
        <v>2.4271844660189344E-4</v>
      </c>
      <c r="D836" s="73">
        <f>'Log returns'!C837</f>
        <v>3.5460053626738589E-3</v>
      </c>
      <c r="E836" s="74">
        <f>'Log returns'!I837</f>
        <v>-1.4319756931159291E-3</v>
      </c>
      <c r="H836" s="79">
        <v>-0.41</v>
      </c>
      <c r="I836" s="81">
        <v>8.0000000000000002E-3</v>
      </c>
      <c r="K836" s="62">
        <f t="shared" si="13"/>
        <v>-6.9353207346287155E-3</v>
      </c>
      <c r="M836">
        <v>812</v>
      </c>
      <c r="N836">
        <v>1.6063535445976979E-4</v>
      </c>
      <c r="O836">
        <v>1.6787269999241137E-3</v>
      </c>
    </row>
    <row r="837" spans="1:15" x14ac:dyDescent="0.3">
      <c r="A837" s="2">
        <v>43346</v>
      </c>
      <c r="B837" s="73">
        <f>'Log returns'!G838</f>
        <v>-4.7859611805370836E-3</v>
      </c>
      <c r="C837" s="73">
        <f>'Log returns'!E838</f>
        <v>9.2210628488231632E-3</v>
      </c>
      <c r="D837" s="73">
        <f>'Log returns'!C838</f>
        <v>1.7668736717056717E-3</v>
      </c>
      <c r="E837" s="74">
        <f>'Log returns'!I838</f>
        <v>-1.9935832711762452E-2</v>
      </c>
      <c r="H837" s="79">
        <v>-0.11</v>
      </c>
      <c r="I837" s="81">
        <v>8.0000000000000002E-3</v>
      </c>
      <c r="K837" s="62">
        <f t="shared" si="13"/>
        <v>-1.2785961180537084E-2</v>
      </c>
      <c r="M837">
        <v>813</v>
      </c>
      <c r="N837">
        <v>2.1309624352752431E-3</v>
      </c>
      <c r="O837">
        <v>-8.5569110276865305E-3</v>
      </c>
    </row>
    <row r="838" spans="1:15" x14ac:dyDescent="0.3">
      <c r="A838" s="2">
        <v>43343</v>
      </c>
      <c r="B838" s="73">
        <f>'Log returns'!G839</f>
        <v>-2.4044883783060729E-3</v>
      </c>
      <c r="C838" s="73">
        <f>'Log returns'!E839</f>
        <v>-1.7792738639095983E-2</v>
      </c>
      <c r="D838" s="73">
        <f>'Log returns'!C839</f>
        <v>3.5273790580720513E-3</v>
      </c>
      <c r="E838" s="74">
        <f>'Log returns'!I839</f>
        <v>-1.2923991130721905E-2</v>
      </c>
      <c r="H838" s="79">
        <v>0.08</v>
      </c>
      <c r="I838" s="81">
        <v>7.0000000000000001E-3</v>
      </c>
      <c r="K838" s="62">
        <f t="shared" si="13"/>
        <v>-9.404488378306073E-3</v>
      </c>
      <c r="M838">
        <v>814</v>
      </c>
      <c r="N838">
        <v>-3.853837576453409E-3</v>
      </c>
      <c r="O838">
        <v>-1.3700828268942353E-2</v>
      </c>
    </row>
    <row r="839" spans="1:15" x14ac:dyDescent="0.3">
      <c r="A839" s="2">
        <v>43342</v>
      </c>
      <c r="B839" s="73">
        <f>'Log returns'!G840</f>
        <v>1.928227102303157E-2</v>
      </c>
      <c r="C839" s="73">
        <f>'Log returns'!E840</f>
        <v>1.2239902080783353E-2</v>
      </c>
      <c r="D839" s="73">
        <f>'Log returns'!C840</f>
        <v>1.4059689897937655E-2</v>
      </c>
      <c r="E839" s="74">
        <f>'Log returns'!I840</f>
        <v>1.7758183125043063E-2</v>
      </c>
      <c r="H839" s="79">
        <v>-0.41</v>
      </c>
      <c r="I839" s="81">
        <v>7.0000000000000001E-3</v>
      </c>
      <c r="K839" s="62">
        <f t="shared" si="13"/>
        <v>1.2282271023031571E-2</v>
      </c>
      <c r="M839">
        <v>815</v>
      </c>
      <c r="N839">
        <v>-1.3664393108842486E-3</v>
      </c>
      <c r="O839">
        <v>-4.6282463510432359E-2</v>
      </c>
    </row>
    <row r="840" spans="1:15" x14ac:dyDescent="0.3">
      <c r="A840" s="2">
        <v>43341</v>
      </c>
      <c r="B840" s="73">
        <f>'Log returns'!G841</f>
        <v>4.5980031529164474E-2</v>
      </c>
      <c r="C840" s="73">
        <f>'Log returns'!E841</f>
        <v>9.1898428053203245E-3</v>
      </c>
      <c r="D840" s="73">
        <f>'Log returns'!C841</f>
        <v>-6.065861092619388E-2</v>
      </c>
      <c r="E840" s="74">
        <f>'Log returns'!I841</f>
        <v>-2.8299351305850766E-3</v>
      </c>
      <c r="H840" s="79">
        <v>0.56000000000000005</v>
      </c>
      <c r="I840" s="81">
        <v>7.0000000000000001E-3</v>
      </c>
      <c r="K840" s="62">
        <f t="shared" si="13"/>
        <v>3.8980031529164474E-2</v>
      </c>
      <c r="M840">
        <v>816</v>
      </c>
      <c r="N840">
        <v>1.0636518743669152E-2</v>
      </c>
      <c r="O840">
        <v>-1.4257321903642799E-2</v>
      </c>
    </row>
    <row r="841" spans="1:15" x14ac:dyDescent="0.3">
      <c r="A841" s="2">
        <v>43340</v>
      </c>
      <c r="B841" s="73">
        <f>'Log returns'!G842</f>
        <v>9.5453403667419105E-3</v>
      </c>
      <c r="C841" s="73">
        <f>'Log returns'!E842</f>
        <v>-5.511622334052166E-3</v>
      </c>
      <c r="D841" s="73">
        <f>'Log returns'!C842</f>
        <v>3.8745417367999975E-2</v>
      </c>
      <c r="E841" s="74">
        <f>'Log returns'!I842</f>
        <v>1.4923446194344025E-2</v>
      </c>
      <c r="H841" s="79">
        <v>-0.01</v>
      </c>
      <c r="I841" s="81">
        <v>7.0000000000000001E-3</v>
      </c>
      <c r="K841" s="62">
        <f t="shared" si="13"/>
        <v>2.5453403667419104E-3</v>
      </c>
      <c r="M841">
        <v>817</v>
      </c>
      <c r="N841">
        <v>1.4036714282154219E-3</v>
      </c>
      <c r="O841">
        <v>2.6346576341853951E-2</v>
      </c>
    </row>
    <row r="842" spans="1:15" x14ac:dyDescent="0.3">
      <c r="A842" s="2">
        <v>43339</v>
      </c>
      <c r="B842" s="73">
        <f>'Log returns'!G843</f>
        <v>-5.4491166956954412E-2</v>
      </c>
      <c r="C842" s="73">
        <f>'Log returns'!E843</f>
        <v>-0.2669879518072289</v>
      </c>
      <c r="D842" s="73">
        <f>'Log returns'!C843</f>
        <v>-4.2628739213077679E-2</v>
      </c>
      <c r="E842" s="74">
        <f>'Log returns'!I843</f>
        <v>-7.2054488673288361E-3</v>
      </c>
      <c r="H842" s="79">
        <v>0.74</v>
      </c>
      <c r="I842" s="81">
        <v>7.0000000000000001E-3</v>
      </c>
      <c r="K842" s="62">
        <f t="shared" si="13"/>
        <v>-6.1491166956954411E-2</v>
      </c>
      <c r="M842">
        <v>818</v>
      </c>
      <c r="N842">
        <v>7.2784906947545944E-3</v>
      </c>
      <c r="O842">
        <v>2.5829834602577491E-2</v>
      </c>
    </row>
    <row r="843" spans="1:15" x14ac:dyDescent="0.3">
      <c r="A843" s="2">
        <v>43336</v>
      </c>
      <c r="B843" s="73">
        <f>'Log returns'!G844</f>
        <v>-1.3157894736842105E-2</v>
      </c>
      <c r="C843" s="73">
        <f>'Log returns'!E844</f>
        <v>-4.2735042735042757E-2</v>
      </c>
      <c r="D843" s="73">
        <f>'Log returns'!C844</f>
        <v>-2.4118792321594633E-2</v>
      </c>
      <c r="E843" s="74">
        <f>'Log returns'!I844</f>
        <v>-3.6316500696275487E-3</v>
      </c>
      <c r="H843" s="79">
        <v>0.62</v>
      </c>
      <c r="I843" s="81">
        <v>7.0000000000000001E-3</v>
      </c>
      <c r="K843" s="62">
        <f t="shared" si="13"/>
        <v>-2.0157894736842104E-2</v>
      </c>
      <c r="M843">
        <v>819</v>
      </c>
      <c r="N843">
        <v>-7.7599379617323576E-3</v>
      </c>
      <c r="O843">
        <v>-1.4642053326382104E-2</v>
      </c>
    </row>
    <row r="844" spans="1:15" x14ac:dyDescent="0.3">
      <c r="A844" s="2">
        <v>43335</v>
      </c>
      <c r="B844" s="73">
        <f>'Log returns'!G845</f>
        <v>1.9733333333333387E-2</v>
      </c>
      <c r="C844" s="73">
        <f>'Log returns'!E845</f>
        <v>1.3049450549450515E-2</v>
      </c>
      <c r="D844" s="73">
        <f>'Log returns'!C845</f>
        <v>3.4220588219938737E-2</v>
      </c>
      <c r="E844" s="74">
        <f>'Log returns'!I845</f>
        <v>2.1391121593569971E-3</v>
      </c>
      <c r="H844" s="79">
        <v>-0.19</v>
      </c>
      <c r="I844" s="81">
        <v>7.0000000000000001E-3</v>
      </c>
      <c r="K844" s="62">
        <f t="shared" si="13"/>
        <v>1.2733333333333388E-2</v>
      </c>
      <c r="M844">
        <v>820</v>
      </c>
      <c r="N844">
        <v>-1.6075785114322018E-3</v>
      </c>
      <c r="O844">
        <v>8.7540105564264656E-2</v>
      </c>
    </row>
    <row r="845" spans="1:15" x14ac:dyDescent="0.3">
      <c r="A845" s="2">
        <v>43334</v>
      </c>
      <c r="B845" s="73">
        <f>'Log returns'!G846</f>
        <v>-1.8305439330544007E-3</v>
      </c>
      <c r="C845" s="73">
        <f>'Log returns'!E846</f>
        <v>-1.5932203389830469E-2</v>
      </c>
      <c r="D845" s="73">
        <f>'Log returns'!C846</f>
        <v>-2.0220658314481811E-2</v>
      </c>
      <c r="E845" s="74">
        <f>'Log returns'!I846</f>
        <v>2.2728914764220424E-3</v>
      </c>
      <c r="H845" s="79">
        <v>0.05</v>
      </c>
      <c r="I845" s="81">
        <v>7.0000000000000001E-3</v>
      </c>
      <c r="K845" s="62">
        <f t="shared" si="13"/>
        <v>-8.8305439330544008E-3</v>
      </c>
      <c r="M845">
        <v>821</v>
      </c>
      <c r="N845">
        <v>-1.3464184907832424E-3</v>
      </c>
      <c r="O845">
        <v>1.3655914387617995E-2</v>
      </c>
    </row>
    <row r="846" spans="1:15" x14ac:dyDescent="0.3">
      <c r="A846" s="2">
        <v>43333</v>
      </c>
      <c r="B846" s="73">
        <f>'Log returns'!G847</f>
        <v>-7.3356038773906502E-3</v>
      </c>
      <c r="C846" s="73">
        <f>'Log returns'!E847</f>
        <v>1.0334137099551354E-3</v>
      </c>
      <c r="D846" s="73">
        <f>'Log returns'!C847</f>
        <v>-1.6885416476891832E-2</v>
      </c>
      <c r="E846" s="74">
        <f>'Log returns'!I847</f>
        <v>-8.6979931253940972E-3</v>
      </c>
      <c r="H846" s="79">
        <v>0.33</v>
      </c>
      <c r="I846" s="81">
        <v>7.0000000000000001E-3</v>
      </c>
      <c r="K846" s="62">
        <f t="shared" si="13"/>
        <v>-1.433560387739065E-2</v>
      </c>
      <c r="M846">
        <v>822</v>
      </c>
      <c r="N846">
        <v>5.8597109285642582E-3</v>
      </c>
      <c r="O846">
        <v>4.4227144890775755E-2</v>
      </c>
    </row>
    <row r="847" spans="1:15" x14ac:dyDescent="0.3">
      <c r="A847" s="2">
        <v>43332</v>
      </c>
      <c r="B847" s="73">
        <f>'Log returns'!G848</f>
        <v>2.9031406703615577E-3</v>
      </c>
      <c r="C847" s="73">
        <f>'Log returns'!E848</f>
        <v>2.3743977976600182E-2</v>
      </c>
      <c r="D847" s="73">
        <f>'Log returns'!C848</f>
        <v>-2.0992416779435332E-2</v>
      </c>
      <c r="E847" s="74">
        <f>'Log returns'!I848</f>
        <v>-3.0234027968342774E-4</v>
      </c>
      <c r="H847" s="79">
        <v>0.25</v>
      </c>
      <c r="I847" s="81">
        <v>7.0000000000000001E-3</v>
      </c>
      <c r="K847" s="62">
        <f t="shared" si="13"/>
        <v>-4.0968593296384428E-3</v>
      </c>
      <c r="M847">
        <v>823</v>
      </c>
      <c r="N847">
        <v>2.5433050958623758E-3</v>
      </c>
      <c r="O847">
        <v>1.9789201107611433E-2</v>
      </c>
    </row>
    <row r="848" spans="1:15" x14ac:dyDescent="0.3">
      <c r="A848" s="2">
        <v>43329</v>
      </c>
      <c r="B848" s="73">
        <f>'Log returns'!G849</f>
        <v>8.4210526315789541E-3</v>
      </c>
      <c r="C848" s="73">
        <f>'Log returns'!E849</f>
        <v>2.5882352941176457E-2</v>
      </c>
      <c r="D848" s="73">
        <f>'Log returns'!C849</f>
        <v>-1.3645269292239706E-2</v>
      </c>
      <c r="E848" s="74">
        <f>'Log returns'!I849</f>
        <v>8.2088530973448114E-3</v>
      </c>
      <c r="H848" s="79">
        <v>0.3</v>
      </c>
      <c r="I848" s="81">
        <v>7.0000000000000001E-3</v>
      </c>
      <c r="K848" s="62">
        <f t="shared" si="13"/>
        <v>1.421052631578954E-3</v>
      </c>
      <c r="M848">
        <v>824</v>
      </c>
      <c r="N848">
        <v>8.8933672779547262E-3</v>
      </c>
      <c r="O848">
        <v>-1.1050864581083052E-2</v>
      </c>
    </row>
    <row r="849" spans="1:15" x14ac:dyDescent="0.3">
      <c r="A849" s="2">
        <v>43328</v>
      </c>
      <c r="B849" s="73">
        <f>'Log returns'!G850</f>
        <v>-2.1398747390396666E-2</v>
      </c>
      <c r="C849" s="73">
        <f>'Log returns'!E850</f>
        <v>-4.2595019659239517E-3</v>
      </c>
      <c r="D849" s="73">
        <f>'Log returns'!C850</f>
        <v>-1.6798386902621039E-2</v>
      </c>
      <c r="E849" s="74">
        <f>'Log returns'!I850</f>
        <v>-2.7407035230958166E-2</v>
      </c>
      <c r="H849" s="79">
        <v>0.86</v>
      </c>
      <c r="I849" s="81">
        <v>7.0000000000000001E-3</v>
      </c>
      <c r="K849" s="62">
        <f t="shared" si="13"/>
        <v>-2.8398747390396665E-2</v>
      </c>
      <c r="M849">
        <v>825</v>
      </c>
      <c r="N849">
        <v>2.2941200593178373E-3</v>
      </c>
      <c r="O849">
        <v>1.5543717778519909E-2</v>
      </c>
    </row>
    <row r="850" spans="1:15" x14ac:dyDescent="0.3">
      <c r="A850" s="2">
        <v>43327</v>
      </c>
      <c r="B850" s="73">
        <f>'Log returns'!G851</f>
        <v>-2.1066666666666643E-2</v>
      </c>
      <c r="C850" s="73">
        <f>'Log returns'!E851</f>
        <v>-5.3965120105297811E-2</v>
      </c>
      <c r="D850" s="73">
        <f>'Log returns'!C851</f>
        <v>-2.2110541002810489E-2</v>
      </c>
      <c r="E850" s="74">
        <f>'Log returns'!I851</f>
        <v>-2.1422741733523726E-2</v>
      </c>
      <c r="H850" s="79">
        <v>-0.91</v>
      </c>
      <c r="I850" s="81">
        <v>7.0000000000000001E-3</v>
      </c>
      <c r="K850" s="62">
        <f t="shared" si="13"/>
        <v>-2.8066666666666643E-2</v>
      </c>
      <c r="M850">
        <v>826</v>
      </c>
      <c r="N850">
        <v>8.6312325740966664E-4</v>
      </c>
      <c r="O850">
        <v>-5.111662821934271E-3</v>
      </c>
    </row>
    <row r="851" spans="1:15" x14ac:dyDescent="0.3">
      <c r="A851" s="2">
        <v>43326</v>
      </c>
      <c r="B851" s="73">
        <f>'Log returns'!G852</f>
        <v>3.5412694088804838E-3</v>
      </c>
      <c r="C851" s="73">
        <f>'Log returns'!E852</f>
        <v>-3.130434782608691E-2</v>
      </c>
      <c r="D851" s="73">
        <f>'Log returns'!C852</f>
        <v>-7.1943022697511993E-3</v>
      </c>
      <c r="E851" s="74">
        <f>'Log returns'!I852</f>
        <v>-7.8594111980923968E-3</v>
      </c>
      <c r="H851" s="79">
        <v>0.69</v>
      </c>
      <c r="I851" s="81">
        <v>7.0000000000000001E-3</v>
      </c>
      <c r="K851" s="62">
        <f t="shared" si="13"/>
        <v>-3.4587305911195163E-3</v>
      </c>
      <c r="M851">
        <v>827</v>
      </c>
      <c r="N851">
        <v>1.5680090083534286E-3</v>
      </c>
      <c r="O851">
        <v>-4.7680090083533598E-3</v>
      </c>
    </row>
    <row r="852" spans="1:15" x14ac:dyDescent="0.3">
      <c r="A852" s="2">
        <v>43325</v>
      </c>
      <c r="B852" s="73">
        <f>'Log returns'!G853</f>
        <v>9.7719869706840226E-3</v>
      </c>
      <c r="C852" s="73">
        <f>'Log returns'!E853</f>
        <v>-3.9497307001795379E-2</v>
      </c>
      <c r="D852" s="73">
        <f>'Log returns'!C853</f>
        <v>4.1408364250782098E-3</v>
      </c>
      <c r="E852" s="74">
        <f>'Log returns'!I853</f>
        <v>3.3862176366882559E-3</v>
      </c>
      <c r="H852" s="79">
        <v>-0.46</v>
      </c>
      <c r="I852" s="81">
        <v>7.0000000000000001E-3</v>
      </c>
      <c r="K852" s="62">
        <f t="shared" si="13"/>
        <v>2.7719869706840225E-3</v>
      </c>
      <c r="M852">
        <v>828</v>
      </c>
      <c r="N852">
        <v>-7.6267726753036632E-3</v>
      </c>
      <c r="O852">
        <v>1.8595204992050494E-2</v>
      </c>
    </row>
    <row r="853" spans="1:15" x14ac:dyDescent="0.3">
      <c r="A853" s="2">
        <v>43322</v>
      </c>
      <c r="B853" s="73">
        <f>'Log returns'!G854</f>
        <v>1.6129032258063215E-3</v>
      </c>
      <c r="C853" s="73">
        <f>'Log returns'!E854</f>
        <v>-2.8785046728971947E-2</v>
      </c>
      <c r="D853" s="73">
        <f>'Log returns'!C854</f>
        <v>-9.2783537843472933E-3</v>
      </c>
      <c r="E853" s="74">
        <f>'Log returns'!I854</f>
        <v>1.4676753312771938E-2</v>
      </c>
      <c r="H853" s="79">
        <v>-0.6</v>
      </c>
      <c r="I853" s="81">
        <v>7.0000000000000001E-3</v>
      </c>
      <c r="K853" s="62">
        <f t="shared" si="13"/>
        <v>-5.3870967741936789E-3</v>
      </c>
      <c r="M853">
        <v>829</v>
      </c>
      <c r="N853">
        <v>3.2471936934057584E-3</v>
      </c>
      <c r="O853">
        <v>1.7128567089870324E-2</v>
      </c>
    </row>
    <row r="854" spans="1:15" x14ac:dyDescent="0.3">
      <c r="A854" s="2">
        <v>43321</v>
      </c>
      <c r="B854" s="73">
        <f>'Log returns'!G855</f>
        <v>4.8309178743961281E-3</v>
      </c>
      <c r="C854" s="73">
        <f>'Log returns'!E855</f>
        <v>-1.8475750577367223E-2</v>
      </c>
      <c r="D854" s="73">
        <f>'Log returns'!C855</f>
        <v>-2.1852252644057577E-2</v>
      </c>
      <c r="E854" s="74">
        <f>'Log returns'!I855</f>
        <v>-1.2318609951925179E-2</v>
      </c>
      <c r="H854" s="79">
        <v>-0.05</v>
      </c>
      <c r="I854" s="81">
        <v>7.0000000000000001E-3</v>
      </c>
      <c r="K854" s="62">
        <f t="shared" si="13"/>
        <v>-2.169082125603872E-3</v>
      </c>
      <c r="M854">
        <v>830</v>
      </c>
      <c r="N854">
        <v>-4.942774514356864E-3</v>
      </c>
      <c r="O854">
        <v>-2.0990835444149359E-2</v>
      </c>
    </row>
    <row r="855" spans="1:15" x14ac:dyDescent="0.3">
      <c r="A855" s="2">
        <v>43320</v>
      </c>
      <c r="B855" s="73">
        <f>'Log returns'!G856</f>
        <v>1.6025641025641634E-3</v>
      </c>
      <c r="C855" s="73">
        <f>'Log returns'!E856</f>
        <v>-5.882352941176415E-3</v>
      </c>
      <c r="D855" s="73">
        <f>'Log returns'!C856</f>
        <v>4.255416812066746E-3</v>
      </c>
      <c r="E855" s="74">
        <f>'Log returns'!I856</f>
        <v>1.0094129494729121E-3</v>
      </c>
      <c r="H855" s="79">
        <v>-0.04</v>
      </c>
      <c r="I855" s="81">
        <v>7.0000000000000001E-3</v>
      </c>
      <c r="K855" s="62">
        <f t="shared" si="13"/>
        <v>-5.3974358974358365E-3</v>
      </c>
      <c r="M855">
        <v>831</v>
      </c>
      <c r="N855">
        <v>-3.738193898288738E-3</v>
      </c>
      <c r="O855">
        <v>1.2790377071877563E-2</v>
      </c>
    </row>
    <row r="856" spans="1:15" x14ac:dyDescent="0.3">
      <c r="A856" s="2">
        <v>43319</v>
      </c>
      <c r="B856" s="73">
        <f>'Log returns'!G857</f>
        <v>2.9333333333333371E-2</v>
      </c>
      <c r="C856" s="73">
        <f>'Log returns'!E857</f>
        <v>1.8145956607494962E-2</v>
      </c>
      <c r="D856" s="73">
        <f>'Log returns'!C857</f>
        <v>2.6482928814809022E-2</v>
      </c>
      <c r="E856" s="74">
        <f>'Log returns'!I857</f>
        <v>3.568442040618393E-3</v>
      </c>
      <c r="H856" s="79">
        <v>0.28999999999999998</v>
      </c>
      <c r="I856" s="81">
        <v>7.0000000000000001E-3</v>
      </c>
      <c r="K856" s="62">
        <f t="shared" si="13"/>
        <v>2.2333333333333372E-2</v>
      </c>
      <c r="M856">
        <v>832</v>
      </c>
      <c r="N856">
        <v>-4.123743405865808E-3</v>
      </c>
      <c r="O856">
        <v>3.0683344348895773E-3</v>
      </c>
    </row>
    <row r="857" spans="1:15" x14ac:dyDescent="0.3">
      <c r="A857" s="2">
        <v>43318</v>
      </c>
      <c r="B857" s="73">
        <f>'Log returns'!G858</f>
        <v>-9.3264248704663252E-2</v>
      </c>
      <c r="C857" s="73">
        <f>'Log returns'!E858</f>
        <v>-4.1263076327004954E-2</v>
      </c>
      <c r="D857" s="73">
        <f>'Log returns'!C858</f>
        <v>-2.6831755584243319E-2</v>
      </c>
      <c r="E857" s="74">
        <f>'Log returns'!I858</f>
        <v>-2.5006138521349249E-2</v>
      </c>
      <c r="H857" s="79">
        <v>0.46</v>
      </c>
      <c r="I857" s="81">
        <v>7.0000000000000001E-3</v>
      </c>
      <c r="K857" s="62">
        <f t="shared" si="13"/>
        <v>-0.10026424870466326</v>
      </c>
      <c r="M857">
        <v>833</v>
      </c>
      <c r="N857">
        <v>5.6918202485510046E-3</v>
      </c>
      <c r="O857">
        <v>-4.3711652036488077E-3</v>
      </c>
    </row>
    <row r="858" spans="1:15" x14ac:dyDescent="0.3">
      <c r="A858" s="2">
        <v>43315</v>
      </c>
      <c r="B858" s="73">
        <f>'Log returns'!G859</f>
        <v>-7.9999999999999918E-2</v>
      </c>
      <c r="C858" s="73">
        <f>'Log returns'!E859</f>
        <v>-1.6771064861588306E-2</v>
      </c>
      <c r="D858" s="73">
        <f>'Log returns'!C859</f>
        <v>-1.802760658758245E-2</v>
      </c>
      <c r="E858" s="74">
        <f>'Log returns'!I859</f>
        <v>-2.8971939560068533E-3</v>
      </c>
      <c r="H858" s="79">
        <v>0.31</v>
      </c>
      <c r="I858" s="81">
        <v>7.0000000000000001E-3</v>
      </c>
      <c r="K858" s="62">
        <f t="shared" si="13"/>
        <v>-8.6999999999999925E-2</v>
      </c>
      <c r="M858">
        <v>834</v>
      </c>
      <c r="N858">
        <v>3.3397686046226695E-3</v>
      </c>
      <c r="O858">
        <v>-1.2308378470093424E-2</v>
      </c>
    </row>
    <row r="859" spans="1:15" x14ac:dyDescent="0.3">
      <c r="A859" s="2">
        <v>43314</v>
      </c>
      <c r="B859" s="73">
        <f>'Log returns'!G860</f>
        <v>6.8322981366459493E-2</v>
      </c>
      <c r="C859" s="73">
        <f>'Log returns'!E860</f>
        <v>6.8228524455404865E-2</v>
      </c>
      <c r="D859" s="73">
        <f>'Log returns'!C860</f>
        <v>3.6717040344881838E-2</v>
      </c>
      <c r="E859" s="74">
        <f>'Log returns'!I860</f>
        <v>1.5844732108071361E-2</v>
      </c>
      <c r="H859" s="79">
        <v>0.67</v>
      </c>
      <c r="I859" s="81">
        <v>7.0000000000000001E-3</v>
      </c>
      <c r="K859" s="62">
        <f t="shared" si="13"/>
        <v>6.1322981366459493E-2</v>
      </c>
      <c r="M859">
        <v>835</v>
      </c>
      <c r="N859">
        <v>-9.9755376703035675E-4</v>
      </c>
      <c r="O859">
        <v>2.062233032401641E-3</v>
      </c>
    </row>
    <row r="860" spans="1:15" x14ac:dyDescent="0.3">
      <c r="A860" s="2">
        <v>43313</v>
      </c>
      <c r="B860" s="73">
        <f>'Log returns'!G861</f>
        <v>-4.3604651162790289E-3</v>
      </c>
      <c r="C860" s="73">
        <f>'Log returns'!E861</f>
        <v>-3.7706810311658213E-2</v>
      </c>
      <c r="D860" s="73">
        <f>'Log returns'!C861</f>
        <v>-1.354162912159112E-2</v>
      </c>
      <c r="E860" s="74">
        <f>'Log returns'!I861</f>
        <v>1.2872510362091425E-2</v>
      </c>
      <c r="H860" s="79">
        <v>-0.13</v>
      </c>
      <c r="I860" s="81">
        <v>7.0000000000000001E-3</v>
      </c>
      <c r="K860" s="62">
        <f t="shared" si="13"/>
        <v>-1.1360465116279028E-2</v>
      </c>
      <c r="M860">
        <v>836</v>
      </c>
      <c r="N860">
        <v>-1.4562549582974288E-2</v>
      </c>
      <c r="O860">
        <v>9.7765884024372043E-3</v>
      </c>
    </row>
    <row r="861" spans="1:15" x14ac:dyDescent="0.3">
      <c r="A861" s="2">
        <v>43312</v>
      </c>
      <c r="B861" s="73">
        <f>'Log returns'!G862</f>
        <v>-3.7956204379562789E-3</v>
      </c>
      <c r="C861" s="73">
        <f>'Log returns'!E862</f>
        <v>1.9592163134746036E-2</v>
      </c>
      <c r="D861" s="73">
        <f>'Log returns'!C862</f>
        <v>-1.9007445412142346E-2</v>
      </c>
      <c r="E861" s="74">
        <f>'Log returns'!I862</f>
        <v>-3.0091187397165934E-3</v>
      </c>
      <c r="H861" s="79">
        <v>0.51</v>
      </c>
      <c r="I861" s="81">
        <v>8.0000000000000002E-3</v>
      </c>
      <c r="K861" s="62">
        <f t="shared" si="13"/>
        <v>-1.1795620437956279E-2</v>
      </c>
      <c r="M861">
        <v>837</v>
      </c>
      <c r="N861">
        <v>-9.4222373976267822E-3</v>
      </c>
      <c r="O861">
        <v>7.0177490193207093E-3</v>
      </c>
    </row>
    <row r="862" spans="1:15" x14ac:dyDescent="0.3">
      <c r="A862" s="2">
        <v>43311</v>
      </c>
      <c r="B862" s="73">
        <f>'Log returns'!G863</f>
        <v>2.6377491207503932E-3</v>
      </c>
      <c r="C862" s="73">
        <f>'Log returns'!E863</f>
        <v>-1.2549019607843149E-2</v>
      </c>
      <c r="D862" s="73">
        <f>'Log returns'!C863</f>
        <v>7.5350449470646952E-3</v>
      </c>
      <c r="E862" s="74">
        <f>'Log returns'!I863</f>
        <v>5.9525697383702066E-3</v>
      </c>
      <c r="H862" s="79">
        <v>-0.7</v>
      </c>
      <c r="I862" s="81">
        <v>8.0000000000000002E-3</v>
      </c>
      <c r="K862" s="62">
        <f t="shared" si="13"/>
        <v>-5.362250879249607E-3</v>
      </c>
      <c r="M862">
        <v>838</v>
      </c>
      <c r="N862">
        <v>1.3070563156555078E-2</v>
      </c>
      <c r="O862">
        <v>6.2117078664764916E-3</v>
      </c>
    </row>
    <row r="863" spans="1:15" x14ac:dyDescent="0.3">
      <c r="A863" s="2">
        <v>43308</v>
      </c>
      <c r="B863" s="73">
        <f>'Log returns'!G864</f>
        <v>-5.8462437883660574E-3</v>
      </c>
      <c r="C863" s="73">
        <f>'Log returns'!E864</f>
        <v>1.3899920571882503E-2</v>
      </c>
      <c r="D863" s="73">
        <f>'Log returns'!C864</f>
        <v>-5.3418562686480117E-3</v>
      </c>
      <c r="E863" s="74">
        <f>'Log returns'!I864</f>
        <v>-5.1576566231814449E-3</v>
      </c>
      <c r="H863" s="79">
        <v>-0.82</v>
      </c>
      <c r="I863" s="81">
        <v>8.0000000000000002E-3</v>
      </c>
      <c r="K863" s="62">
        <f t="shared" si="13"/>
        <v>-1.3846243788366058E-2</v>
      </c>
      <c r="M863">
        <v>839</v>
      </c>
      <c r="N863">
        <v>-2.0223840984049885E-3</v>
      </c>
      <c r="O863">
        <v>4.8002415627569461E-2</v>
      </c>
    </row>
    <row r="864" spans="1:15" x14ac:dyDescent="0.3">
      <c r="A864" s="2">
        <v>43307</v>
      </c>
      <c r="B864" s="73">
        <f>'Log returns'!G865</f>
        <v>-2.9697147897677096E-2</v>
      </c>
      <c r="C864" s="73">
        <f>'Log returns'!E865</f>
        <v>1.2925969447708512E-2</v>
      </c>
      <c r="D864" s="73">
        <f>'Log returns'!C865</f>
        <v>2.1482415765932124E-3</v>
      </c>
      <c r="E864" s="74">
        <f>'Log returns'!I865</f>
        <v>-8.2477479451510492E-3</v>
      </c>
      <c r="H864" s="79">
        <v>-0.2</v>
      </c>
      <c r="I864" s="81">
        <v>8.0000000000000002E-3</v>
      </c>
      <c r="K864" s="62">
        <f t="shared" si="13"/>
        <v>-3.76971478976771E-2</v>
      </c>
      <c r="M864">
        <v>840</v>
      </c>
      <c r="N864">
        <v>1.0992445358439556E-2</v>
      </c>
      <c r="O864">
        <v>-1.4471049916976453E-3</v>
      </c>
    </row>
    <row r="865" spans="1:15" x14ac:dyDescent="0.3">
      <c r="A865" s="2">
        <v>43306</v>
      </c>
      <c r="B865" s="73">
        <f>'Log returns'!G866</f>
        <v>-6.0606060606061465E-3</v>
      </c>
      <c r="C865" s="73">
        <f>'Log returns'!E866</f>
        <v>-3.8669760247485641E-3</v>
      </c>
      <c r="D865" s="73">
        <f>'Log returns'!C866</f>
        <v>-4.2873436955737721E-3</v>
      </c>
      <c r="E865" s="74">
        <f>'Log returns'!I866</f>
        <v>-1.3130806056171626E-3</v>
      </c>
      <c r="H865" s="79">
        <v>0.83</v>
      </c>
      <c r="I865" s="81">
        <v>8.0000000000000002E-3</v>
      </c>
      <c r="K865" s="62">
        <f t="shared" si="13"/>
        <v>-1.4060606060606147E-2</v>
      </c>
      <c r="M865">
        <v>841</v>
      </c>
      <c r="N865">
        <v>-5.2300302378948714E-3</v>
      </c>
      <c r="O865">
        <v>-4.9261136719059538E-2</v>
      </c>
    </row>
    <row r="866" spans="1:15" x14ac:dyDescent="0.3">
      <c r="A866" s="2">
        <v>43305</v>
      </c>
      <c r="B866" s="73">
        <f>'Log returns'!G867</f>
        <v>1.1890243902439042E-2</v>
      </c>
      <c r="C866" s="73">
        <f>'Log returns'!E867</f>
        <v>1.3975155279503083E-2</v>
      </c>
      <c r="D866" s="73">
        <f>'Log returns'!C867</f>
        <v>8.6113954814324659E-3</v>
      </c>
      <c r="E866" s="74">
        <f>'Log returns'!I867</f>
        <v>6.5522255850978669E-3</v>
      </c>
      <c r="H866" s="79">
        <v>0.22</v>
      </c>
      <c r="I866" s="81">
        <v>8.0000000000000002E-3</v>
      </c>
      <c r="K866" s="62">
        <f t="shared" si="13"/>
        <v>3.8902439024390417E-3</v>
      </c>
      <c r="M866">
        <v>842</v>
      </c>
      <c r="N866">
        <v>-2.6101134449261904E-3</v>
      </c>
      <c r="O866">
        <v>-1.0547781291915914E-2</v>
      </c>
    </row>
    <row r="867" spans="1:15" x14ac:dyDescent="0.3">
      <c r="A867" s="2">
        <v>43304</v>
      </c>
      <c r="B867" s="73">
        <f>'Log returns'!G868</f>
        <v>-8.7375715576980765E-3</v>
      </c>
      <c r="C867" s="73">
        <f>'Log returns'!E868</f>
        <v>1.9142419601837944E-3</v>
      </c>
      <c r="D867" s="73">
        <f>'Log returns'!C868</f>
        <v>-1.1739542427994194E-2</v>
      </c>
      <c r="E867" s="74">
        <f>'Log returns'!I868</f>
        <v>-1.0990680496070061E-3</v>
      </c>
      <c r="H867" s="79">
        <v>0.15</v>
      </c>
      <c r="I867" s="81">
        <v>8.0000000000000002E-3</v>
      </c>
      <c r="K867" s="62">
        <f t="shared" si="13"/>
        <v>-1.6737571557698075E-2</v>
      </c>
      <c r="M867">
        <v>843</v>
      </c>
      <c r="N867">
        <v>1.6203756586211796E-3</v>
      </c>
      <c r="O867">
        <v>1.8112957674712209E-2</v>
      </c>
    </row>
    <row r="868" spans="1:15" x14ac:dyDescent="0.3">
      <c r="A868" s="2">
        <v>43301</v>
      </c>
      <c r="B868" s="73">
        <f>'Log returns'!G869</f>
        <v>3.2826747720364688E-2</v>
      </c>
      <c r="C868" s="73">
        <f>'Log returns'!E869</f>
        <v>3.171570500573169E-2</v>
      </c>
      <c r="D868" s="73">
        <f>'Log returns'!C869</f>
        <v>1.8358567622186763E-2</v>
      </c>
      <c r="E868" s="74">
        <f>'Log returns'!I869</f>
        <v>1.9360503613627969E-2</v>
      </c>
      <c r="H868" s="79">
        <v>-0.1</v>
      </c>
      <c r="I868" s="81">
        <v>8.0000000000000002E-3</v>
      </c>
      <c r="K868" s="62">
        <f t="shared" si="13"/>
        <v>2.4826747720364688E-2</v>
      </c>
      <c r="M868">
        <v>844</v>
      </c>
      <c r="N868">
        <v>1.7184479618398258E-3</v>
      </c>
      <c r="O868">
        <v>-3.5489918948942265E-3</v>
      </c>
    </row>
    <row r="869" spans="1:15" x14ac:dyDescent="0.3">
      <c r="A869" s="2">
        <v>43300</v>
      </c>
      <c r="B869" s="73">
        <f>'Log returns'!G870</f>
        <v>-1.3831665685697436E-2</v>
      </c>
      <c r="C869" s="73">
        <f>'Log returns'!E870</f>
        <v>1.814814814814809E-2</v>
      </c>
      <c r="D869" s="73">
        <f>'Log returns'!C870</f>
        <v>7.423084159536456E-3</v>
      </c>
      <c r="E869" s="74">
        <f>'Log returns'!I870</f>
        <v>1.1704232207316369E-2</v>
      </c>
      <c r="H869" s="79">
        <v>-0.34</v>
      </c>
      <c r="I869" s="81">
        <v>8.0000000000000002E-3</v>
      </c>
      <c r="K869" s="62">
        <f t="shared" si="13"/>
        <v>-2.1831665685697436E-2</v>
      </c>
      <c r="M869">
        <v>845</v>
      </c>
      <c r="N869">
        <v>-6.3241997721365135E-3</v>
      </c>
      <c r="O869">
        <v>-1.0114041052541366E-3</v>
      </c>
    </row>
    <row r="870" spans="1:15" x14ac:dyDescent="0.3">
      <c r="A870" s="2">
        <v>43299</v>
      </c>
      <c r="B870" s="73">
        <f>'Log returns'!G871</f>
        <v>2.9543419874664339E-2</v>
      </c>
      <c r="C870" s="73">
        <f>'Log returns'!E871</f>
        <v>-2.9101491451436266E-3</v>
      </c>
      <c r="D870" s="73">
        <f>'Log returns'!C871</f>
        <v>1.0526291690260375E-2</v>
      </c>
      <c r="E870" s="74">
        <f>'Log returns'!I871</f>
        <v>-4.3090412646377635E-3</v>
      </c>
      <c r="H870" s="79">
        <v>0.27</v>
      </c>
      <c r="I870" s="81">
        <v>8.0000000000000002E-3</v>
      </c>
      <c r="K870" s="62">
        <f t="shared" si="13"/>
        <v>2.1543419874664339E-2</v>
      </c>
      <c r="M870">
        <v>846</v>
      </c>
      <c r="N870">
        <v>-1.6942914191504546E-4</v>
      </c>
      <c r="O870">
        <v>3.072569812276603E-3</v>
      </c>
    </row>
    <row r="871" spans="1:15" x14ac:dyDescent="0.3">
      <c r="A871" s="2">
        <v>43298</v>
      </c>
      <c r="B871" s="73">
        <f>'Log returns'!G872</f>
        <v>6.9565217391304923E-3</v>
      </c>
      <c r="C871" s="73">
        <f>'Log returns'!E872</f>
        <v>-5.1076249543962268E-3</v>
      </c>
      <c r="D871" s="73">
        <f>'Log returns'!C872</f>
        <v>1.0417306720811859E-3</v>
      </c>
      <c r="E871" s="74">
        <f>'Log returns'!I872</f>
        <v>-9.7267073804570346E-4</v>
      </c>
      <c r="H871" s="79">
        <v>0.48</v>
      </c>
      <c r="I871" s="81">
        <v>8.0000000000000002E-3</v>
      </c>
      <c r="K871" s="62">
        <f t="shared" si="13"/>
        <v>-1.0434782608695079E-3</v>
      </c>
      <c r="M871">
        <v>847</v>
      </c>
      <c r="N871">
        <v>6.0700431168542101E-3</v>
      </c>
      <c r="O871">
        <v>2.351009514724744E-3</v>
      </c>
    </row>
    <row r="872" spans="1:15" x14ac:dyDescent="0.3">
      <c r="A872" s="2">
        <v>43297</v>
      </c>
      <c r="B872" s="73">
        <f>'Log returns'!G873</f>
        <v>2.5043177892918749E-2</v>
      </c>
      <c r="C872" s="73">
        <f>'Log returns'!E873</f>
        <v>1.3934726806013898E-2</v>
      </c>
      <c r="D872" s="73">
        <f>'Log returns'!C873</f>
        <v>-3.1217797701830665E-3</v>
      </c>
      <c r="E872" s="74">
        <f>'Log returns'!I873</f>
        <v>8.0431685684585925E-3</v>
      </c>
      <c r="H872" s="79">
        <v>-0.16</v>
      </c>
      <c r="I872" s="81">
        <v>8.0000000000000002E-3</v>
      </c>
      <c r="K872" s="62">
        <f t="shared" si="13"/>
        <v>1.7043177892918749E-2</v>
      </c>
      <c r="M872">
        <v>848</v>
      </c>
      <c r="N872">
        <v>-2.0039614759755076E-2</v>
      </c>
      <c r="O872">
        <v>-1.35913263064159E-3</v>
      </c>
    </row>
    <row r="873" spans="1:15" x14ac:dyDescent="0.3">
      <c r="A873" s="2">
        <v>43294</v>
      </c>
      <c r="B873" s="73">
        <f>'Log returns'!G874</f>
        <v>2.0219039595619177E-2</v>
      </c>
      <c r="C873" s="73">
        <f>'Log returns'!E874</f>
        <v>1.9529837251356336E-2</v>
      </c>
      <c r="D873" s="73">
        <f>'Log returns'!C874</f>
        <v>3.2359119432817683E-2</v>
      </c>
      <c r="E873" s="74">
        <f>'Log returns'!I874</f>
        <v>1.0160386175563396E-2</v>
      </c>
      <c r="H873" s="79">
        <v>0.08</v>
      </c>
      <c r="I873" s="81">
        <v>8.0000000000000002E-3</v>
      </c>
      <c r="K873" s="62">
        <f t="shared" si="13"/>
        <v>1.2219039595619176E-2</v>
      </c>
      <c r="M873">
        <v>849</v>
      </c>
      <c r="N873">
        <v>-1.5652587980836723E-2</v>
      </c>
      <c r="O873">
        <v>-5.4140786858299199E-3</v>
      </c>
    </row>
    <row r="874" spans="1:15" x14ac:dyDescent="0.3">
      <c r="A874" s="2">
        <v>43293</v>
      </c>
      <c r="B874" s="73">
        <f>'Log returns'!G875</f>
        <v>-1.6515276630883608E-2</v>
      </c>
      <c r="C874" s="73">
        <f>'Log returns'!E875</f>
        <v>-1.1351543100390219E-2</v>
      </c>
      <c r="D874" s="73">
        <f>'Log returns'!C875</f>
        <v>-1.8200297457615616E-2</v>
      </c>
      <c r="E874" s="74">
        <f>'Log returns'!I875</f>
        <v>2.8868822726073767E-3</v>
      </c>
      <c r="H874" s="79">
        <v>0.86</v>
      </c>
      <c r="I874" s="81">
        <v>8.0000000000000002E-3</v>
      </c>
      <c r="K874" s="62">
        <f t="shared" si="13"/>
        <v>-2.4515276630883608E-2</v>
      </c>
      <c r="M874">
        <v>850</v>
      </c>
      <c r="N874">
        <v>-5.7094435986689658E-3</v>
      </c>
      <c r="O874">
        <v>9.2507130075494496E-3</v>
      </c>
    </row>
    <row r="875" spans="1:15" x14ac:dyDescent="0.3">
      <c r="A875" s="2">
        <v>43292</v>
      </c>
      <c r="B875" s="73">
        <f>'Log returns'!G876</f>
        <v>5.8774139378673625E-3</v>
      </c>
      <c r="C875" s="73">
        <f>'Log returns'!E876</f>
        <v>-2.5116612845353528E-3</v>
      </c>
      <c r="D875" s="73">
        <f>'Log returns'!C876</f>
        <v>4.0164804093490346E-2</v>
      </c>
      <c r="E875" s="74">
        <f>'Log returns'!I876</f>
        <v>5.4577588217185327E-3</v>
      </c>
      <c r="H875" s="79">
        <v>-0.69</v>
      </c>
      <c r="I875" s="81">
        <v>8.0000000000000002E-3</v>
      </c>
      <c r="K875" s="62">
        <f t="shared" si="13"/>
        <v>-2.1225860621326377E-3</v>
      </c>
      <c r="M875">
        <v>851</v>
      </c>
      <c r="N875">
        <v>2.5346164336656407E-3</v>
      </c>
      <c r="O875">
        <v>7.2373705370183819E-3</v>
      </c>
    </row>
    <row r="876" spans="1:15" x14ac:dyDescent="0.3">
      <c r="A876" s="2">
        <v>43291</v>
      </c>
      <c r="B876" s="73">
        <f>'Log returns'!G877</f>
        <v>2.6154702281580549E-2</v>
      </c>
      <c r="C876" s="73">
        <f>'Log returns'!E877</f>
        <v>1.8345323741007124E-2</v>
      </c>
      <c r="D876" s="73">
        <f>'Log returns'!C877</f>
        <v>6.9306947922151085E-2</v>
      </c>
      <c r="E876" s="74">
        <f>'Log returns'!I877</f>
        <v>8.8685349242853487E-3</v>
      </c>
      <c r="H876" s="79">
        <v>0.21</v>
      </c>
      <c r="I876" s="81">
        <v>8.0000000000000002E-3</v>
      </c>
      <c r="K876" s="62">
        <f t="shared" si="13"/>
        <v>1.8154702281580549E-2</v>
      </c>
      <c r="M876">
        <v>852</v>
      </c>
      <c r="N876">
        <v>1.0811597230237077E-2</v>
      </c>
      <c r="O876">
        <v>-9.1986940044307547E-3</v>
      </c>
    </row>
    <row r="877" spans="1:15" x14ac:dyDescent="0.3">
      <c r="A877" s="2">
        <v>43290</v>
      </c>
      <c r="B877" s="73">
        <f>'Log returns'!G878</f>
        <v>-1.9522776572668273E-2</v>
      </c>
      <c r="C877" s="73">
        <f>'Log returns'!E878</f>
        <v>3.9915224302366749E-2</v>
      </c>
      <c r="D877" s="73">
        <f>'Log returns'!C878</f>
        <v>-4.9999938974354154E-2</v>
      </c>
      <c r="E877" s="74">
        <f>'Log returns'!I878</f>
        <v>7.776555434282172E-3</v>
      </c>
      <c r="H877" s="79">
        <v>0.93</v>
      </c>
      <c r="I877" s="81">
        <v>8.0000000000000002E-3</v>
      </c>
      <c r="K877" s="62">
        <f t="shared" si="13"/>
        <v>-2.7522776572668273E-2</v>
      </c>
      <c r="M877">
        <v>853</v>
      </c>
      <c r="N877">
        <v>-8.9784384021441913E-3</v>
      </c>
      <c r="O877">
        <v>1.380935627654032E-2</v>
      </c>
    </row>
    <row r="878" spans="1:15" x14ac:dyDescent="0.3">
      <c r="A878" s="2">
        <v>43287</v>
      </c>
      <c r="B878" s="73">
        <f>'Log returns'!G879</f>
        <v>-7.4668141592919264E-3</v>
      </c>
      <c r="C878" s="73">
        <f>'Log returns'!E879</f>
        <v>-1.1209239130434845E-2</v>
      </c>
      <c r="D878" s="73">
        <f>'Log returns'!C879</f>
        <v>1.3645162229709865E-2</v>
      </c>
      <c r="E878" s="74">
        <f>'Log returns'!I879</f>
        <v>8.4468348501211595E-3</v>
      </c>
      <c r="H878" s="79">
        <v>0.88</v>
      </c>
      <c r="I878" s="81">
        <v>8.0000000000000002E-3</v>
      </c>
      <c r="K878" s="62">
        <f t="shared" si="13"/>
        <v>-1.5466814159291926E-2</v>
      </c>
      <c r="M878">
        <v>854</v>
      </c>
      <c r="N878">
        <v>7.9220426495388849E-4</v>
      </c>
      <c r="O878">
        <v>8.1035983761027495E-4</v>
      </c>
    </row>
    <row r="879" spans="1:15" x14ac:dyDescent="0.3">
      <c r="A879" s="2">
        <v>43286</v>
      </c>
      <c r="B879" s="73">
        <f>'Log returns'!G880</f>
        <v>4.1794371691278906E-2</v>
      </c>
      <c r="C879" s="73">
        <f>'Log returns'!E880</f>
        <v>2.9199587770525642E-2</v>
      </c>
      <c r="D879" s="73">
        <f>'Log returns'!C880</f>
        <v>2.3076946476105573E-2</v>
      </c>
      <c r="E879" s="74">
        <f>'Log returns'!I880</f>
        <v>8.414228373931066E-3</v>
      </c>
      <c r="H879" s="79">
        <v>0.87</v>
      </c>
      <c r="I879" s="81">
        <v>8.0000000000000002E-3</v>
      </c>
      <c r="K879" s="62">
        <f t="shared" si="13"/>
        <v>3.3794371691278906E-2</v>
      </c>
      <c r="M879">
        <v>855</v>
      </c>
      <c r="N879">
        <v>2.6682033541862789E-3</v>
      </c>
      <c r="O879">
        <v>2.6665129979147092E-2</v>
      </c>
    </row>
    <row r="880" spans="1:15" x14ac:dyDescent="0.3">
      <c r="A880" s="2">
        <v>43285</v>
      </c>
      <c r="B880" s="73">
        <f>'Log returns'!G881</f>
        <v>-1.1500401176785229E-2</v>
      </c>
      <c r="C880" s="73">
        <f>'Log returns'!E881</f>
        <v>-8.0106809078772361E-3</v>
      </c>
      <c r="D880" s="73">
        <f>'Log returns'!C881</f>
        <v>-2.0676763841287183E-2</v>
      </c>
      <c r="E880" s="74">
        <f>'Log returns'!I881</f>
        <v>-6.2039484542265374E-3</v>
      </c>
      <c r="H880" s="79">
        <v>-0.44</v>
      </c>
      <c r="I880" s="81">
        <v>8.0000000000000002E-3</v>
      </c>
      <c r="K880" s="62">
        <f t="shared" si="13"/>
        <v>-1.9500401176785229E-2</v>
      </c>
      <c r="M880">
        <v>856</v>
      </c>
      <c r="N880">
        <v>-1.8279540966083883E-2</v>
      </c>
      <c r="O880">
        <v>-7.4984707738579376E-2</v>
      </c>
    </row>
    <row r="881" spans="1:15" x14ac:dyDescent="0.3">
      <c r="A881" s="2">
        <v>43284</v>
      </c>
      <c r="B881" s="73">
        <f>'Log returns'!G882</f>
        <v>-2.353896103896097E-2</v>
      </c>
      <c r="C881" s="73">
        <f>'Log returns'!E882</f>
        <v>-1.5141318977119761E-2</v>
      </c>
      <c r="D881" s="73">
        <f>'Log returns'!C882</f>
        <v>1.919503800614186E-3</v>
      </c>
      <c r="E881" s="74">
        <f>'Log returns'!I882</f>
        <v>-3.4370861497352904E-3</v>
      </c>
      <c r="H881" s="79">
        <v>0.36</v>
      </c>
      <c r="I881" s="81">
        <v>8.0000000000000002E-3</v>
      </c>
      <c r="K881" s="62">
        <f t="shared" si="13"/>
        <v>-3.1538961038960971E-2</v>
      </c>
      <c r="M881">
        <v>857</v>
      </c>
      <c r="N881">
        <v>-2.0716908826344765E-3</v>
      </c>
      <c r="O881">
        <v>-7.7928309117365438E-2</v>
      </c>
    </row>
    <row r="882" spans="1:15" x14ac:dyDescent="0.3">
      <c r="A882" s="2">
        <v>43283</v>
      </c>
      <c r="B882" s="73">
        <f>'Log returns'!G883</f>
        <v>5.5417013022996875E-3</v>
      </c>
      <c r="C882" s="73">
        <f>'Log returns'!E883</f>
        <v>7.8578749572941718E-3</v>
      </c>
      <c r="D882" s="73">
        <f>'Log returns'!C883</f>
        <v>3.8314633393297872E-3</v>
      </c>
      <c r="E882" s="74">
        <f>'Log returns'!I883</f>
        <v>3.5068160645074027E-3</v>
      </c>
      <c r="H882" s="79">
        <v>7.0000000000000007E-2</v>
      </c>
      <c r="I882" s="81">
        <v>6.0000000000000001E-3</v>
      </c>
      <c r="K882" s="62">
        <f t="shared" si="13"/>
        <v>-4.5829869770031267E-4</v>
      </c>
      <c r="M882">
        <v>858</v>
      </c>
      <c r="N882">
        <v>1.1667831011949837E-2</v>
      </c>
      <c r="O882">
        <v>5.6655150354509659E-2</v>
      </c>
    </row>
    <row r="883" spans="1:15" x14ac:dyDescent="0.3">
      <c r="A883" s="2">
        <v>43280</v>
      </c>
      <c r="B883" s="73">
        <f>'Log returns'!G884</f>
        <v>5.7867181041609496E-3</v>
      </c>
      <c r="C883" s="73">
        <f>'Log returns'!E884</f>
        <v>-2.7118644067796634E-2</v>
      </c>
      <c r="D883" s="73">
        <f>'Log returns'!C884</f>
        <v>-2.0992416779435332E-2</v>
      </c>
      <c r="E883" s="74">
        <f>'Log returns'!I884</f>
        <v>5.7578063871394818E-3</v>
      </c>
      <c r="H883" s="79">
        <v>0.57999999999999996</v>
      </c>
      <c r="I883" s="81">
        <v>6.0000000000000001E-3</v>
      </c>
      <c r="K883" s="62">
        <f t="shared" si="13"/>
        <v>-2.1328189583905057E-4</v>
      </c>
      <c r="M883">
        <v>859</v>
      </c>
      <c r="N883">
        <v>9.4889244462729415E-3</v>
      </c>
      <c r="O883">
        <v>-1.384938956255197E-2</v>
      </c>
    </row>
    <row r="884" spans="1:15" x14ac:dyDescent="0.3">
      <c r="A884" s="2">
        <v>43279</v>
      </c>
      <c r="B884" s="73">
        <f>'Log returns'!G885</f>
        <v>8.7671232876712409E-3</v>
      </c>
      <c r="C884" s="73">
        <f>'Log returns'!E885</f>
        <v>1.393728222996486E-3</v>
      </c>
      <c r="D884" s="73">
        <f>'Log returns'!C885</f>
        <v>-1.5594621007210078E-2</v>
      </c>
      <c r="E884" s="74">
        <f>'Log returns'!I885</f>
        <v>1.3522421593555216E-3</v>
      </c>
      <c r="H884" s="79">
        <v>-1.02</v>
      </c>
      <c r="I884" s="81">
        <v>6.0000000000000001E-3</v>
      </c>
      <c r="K884" s="62">
        <f t="shared" si="13"/>
        <v>2.7671232876712408E-3</v>
      </c>
      <c r="M884">
        <v>860</v>
      </c>
      <c r="N884">
        <v>-2.1537418421286561E-3</v>
      </c>
      <c r="O884">
        <v>-1.6418785958276227E-3</v>
      </c>
    </row>
    <row r="885" spans="1:15" x14ac:dyDescent="0.3">
      <c r="A885" s="2">
        <v>43278</v>
      </c>
      <c r="B885" s="73">
        <f>'Log returns'!G886</f>
        <v>-7.332971211298292E-3</v>
      </c>
      <c r="C885" s="73">
        <f>'Log returns'!E886</f>
        <v>-2.8183716075156535E-2</v>
      </c>
      <c r="D885" s="73">
        <f>'Log returns'!C886</f>
        <v>-2.7722779168860404E-2</v>
      </c>
      <c r="E885" s="74">
        <f>'Log returns'!I886</f>
        <v>-1.7536900546869946E-2</v>
      </c>
      <c r="H885" s="79">
        <v>0.27</v>
      </c>
      <c r="I885" s="81">
        <v>6.0000000000000001E-3</v>
      </c>
      <c r="K885" s="62">
        <f t="shared" si="13"/>
        <v>-1.3332971211298292E-2</v>
      </c>
      <c r="M885">
        <v>861</v>
      </c>
      <c r="N885">
        <v>4.4159839499879738E-3</v>
      </c>
      <c r="O885">
        <v>-1.7782348292375806E-3</v>
      </c>
    </row>
    <row r="886" spans="1:15" x14ac:dyDescent="0.3">
      <c r="A886" s="2">
        <v>43277</v>
      </c>
      <c r="B886" s="73">
        <f>'Log returns'!G887</f>
        <v>-4.1039671682626157E-3</v>
      </c>
      <c r="C886" s="73">
        <f>'Log returns'!E887</f>
        <v>2.0408163265306131E-2</v>
      </c>
      <c r="D886" s="73">
        <f>'Log returns'!C887</f>
        <v>1.0183365912453057E-2</v>
      </c>
      <c r="E886" s="74">
        <f>'Log returns'!I887</f>
        <v>-2.7895027839930564E-3</v>
      </c>
      <c r="H886" s="79">
        <v>-1.48</v>
      </c>
      <c r="I886" s="81">
        <v>6.0000000000000001E-3</v>
      </c>
      <c r="K886" s="62">
        <f t="shared" si="13"/>
        <v>-1.0103967168262616E-2</v>
      </c>
      <c r="M886">
        <v>862</v>
      </c>
      <c r="N886">
        <v>-3.7288138592885449E-3</v>
      </c>
      <c r="O886">
        <v>-2.1174299290775125E-3</v>
      </c>
    </row>
    <row r="887" spans="1:15" x14ac:dyDescent="0.3">
      <c r="A887" s="2">
        <v>43276</v>
      </c>
      <c r="B887" s="73">
        <f>'Log returns'!G888</f>
        <v>0</v>
      </c>
      <c r="C887" s="73">
        <f>'Log returns'!E888</f>
        <v>0</v>
      </c>
      <c r="D887" s="73">
        <f>'Log returns'!C888</f>
        <v>-7.0565083184103237E-3</v>
      </c>
      <c r="E887" s="74">
        <f>'Log returns'!I888</f>
        <v>-7.6031809379434809E-3</v>
      </c>
      <c r="H887" s="79">
        <v>0.11</v>
      </c>
      <c r="I887" s="81">
        <v>6.0000000000000001E-3</v>
      </c>
      <c r="K887" s="62">
        <f t="shared" si="13"/>
        <v>-6.0000000000000001E-3</v>
      </c>
      <c r="M887">
        <v>863</v>
      </c>
      <c r="N887">
        <v>-5.9941294532840066E-3</v>
      </c>
      <c r="O887">
        <v>-2.3703018444393091E-2</v>
      </c>
    </row>
    <row r="888" spans="1:15" x14ac:dyDescent="0.3">
      <c r="A888" s="2">
        <v>43272</v>
      </c>
      <c r="B888" s="73">
        <f>'Log returns'!G889</f>
        <v>-8.5164835164833839E-3</v>
      </c>
      <c r="C888" s="73">
        <f>'Log returns'!E889</f>
        <v>-2.7719298245614005E-2</v>
      </c>
      <c r="D888" s="73">
        <f>'Log returns'!C889</f>
        <v>-2.6395865947979082E-2</v>
      </c>
      <c r="E888" s="74">
        <f>'Log returns'!I889</f>
        <v>6.7507873756424679E-3</v>
      </c>
      <c r="H888" s="79">
        <v>-0.73</v>
      </c>
      <c r="I888" s="81">
        <v>6.0000000000000001E-3</v>
      </c>
      <c r="K888" s="62">
        <f t="shared" si="13"/>
        <v>-1.4516483516483384E-2</v>
      </c>
      <c r="M888">
        <v>864</v>
      </c>
      <c r="N888">
        <v>-9.1039294629812742E-4</v>
      </c>
      <c r="O888">
        <v>-5.1502131143080186E-3</v>
      </c>
    </row>
    <row r="889" spans="1:15" x14ac:dyDescent="0.3">
      <c r="A889" s="2">
        <v>43271</v>
      </c>
      <c r="B889" s="73">
        <f>'Log returns'!G890</f>
        <v>1.9673039623164135E-2</v>
      </c>
      <c r="C889" s="73">
        <f>'Log returns'!E890</f>
        <v>1.1909058101768252E-2</v>
      </c>
      <c r="D889" s="73">
        <f>'Log returns'!C890</f>
        <v>2.0854962755394134E-3</v>
      </c>
      <c r="E889" s="74">
        <f>'Log returns'!I890</f>
        <v>9.1821607821106644E-3</v>
      </c>
      <c r="H889" s="79">
        <v>0.23</v>
      </c>
      <c r="I889" s="81">
        <v>6.0000000000000001E-3</v>
      </c>
      <c r="K889" s="62">
        <f t="shared" si="13"/>
        <v>1.3673039623164135E-2</v>
      </c>
      <c r="M889">
        <v>865</v>
      </c>
      <c r="N889">
        <v>4.8555857607709895E-3</v>
      </c>
      <c r="O889">
        <v>7.0346581416680523E-3</v>
      </c>
    </row>
    <row r="890" spans="1:15" x14ac:dyDescent="0.3">
      <c r="A890" s="2">
        <v>43270</v>
      </c>
      <c r="B890" s="73">
        <f>'Log returns'!G891</f>
        <v>-1.8206521739130288E-2</v>
      </c>
      <c r="C890" s="73">
        <f>'Log returns'!E891</f>
        <v>2.5320970042796036E-2</v>
      </c>
      <c r="D890" s="73">
        <f>'Log returns'!C891</f>
        <v>-8.3246012687379391E-3</v>
      </c>
      <c r="E890" s="74">
        <f>'Log returns'!I891</f>
        <v>6.5316757003583479E-4</v>
      </c>
      <c r="H890" s="79">
        <v>-0.38</v>
      </c>
      <c r="I890" s="81">
        <v>6.0000000000000001E-3</v>
      </c>
      <c r="K890" s="62">
        <f t="shared" si="13"/>
        <v>-2.4206521739130286E-2</v>
      </c>
      <c r="M890">
        <v>866</v>
      </c>
      <c r="N890">
        <v>-7.5350244374442865E-4</v>
      </c>
      <c r="O890">
        <v>-7.9840691139536485E-3</v>
      </c>
    </row>
    <row r="891" spans="1:15" x14ac:dyDescent="0.3">
      <c r="A891" s="2">
        <v>43269</v>
      </c>
      <c r="B891" s="73">
        <f>'Log returns'!G892</f>
        <v>-3.598117907556118E-3</v>
      </c>
      <c r="C891" s="73">
        <f>'Log returns'!E892</f>
        <v>-1.982608695652175E-2</v>
      </c>
      <c r="D891" s="73">
        <f>'Log returns'!C892</f>
        <v>1.1542421372921096E-2</v>
      </c>
      <c r="E891" s="74">
        <f>'Log returns'!I892</f>
        <v>-7.300819872874305E-3</v>
      </c>
      <c r="H891" s="79">
        <v>-0.09</v>
      </c>
      <c r="I891" s="81">
        <v>6.0000000000000001E-3</v>
      </c>
      <c r="K891" s="62">
        <f t="shared" si="13"/>
        <v>-9.5981179075561186E-3</v>
      </c>
      <c r="M891">
        <v>867</v>
      </c>
      <c r="N891">
        <v>1.42452085670526E-2</v>
      </c>
      <c r="O891">
        <v>1.8581539153312086E-2</v>
      </c>
    </row>
    <row r="892" spans="1:15" x14ac:dyDescent="0.3">
      <c r="A892" s="2">
        <v>43266</v>
      </c>
      <c r="B892" s="73">
        <f>'Log returns'!G893</f>
        <v>-1.5277777777777699E-2</v>
      </c>
      <c r="C892" s="73">
        <f>'Log returns'!E893</f>
        <v>-2.7679205110007137E-2</v>
      </c>
      <c r="D892" s="73">
        <f>'Log returns'!C893</f>
        <v>-2.9045648827301086E-2</v>
      </c>
      <c r="E892" s="74">
        <f>'Log returns'!I893</f>
        <v>-2.5877487309769073E-2</v>
      </c>
      <c r="H892" s="79">
        <v>-0.08</v>
      </c>
      <c r="I892" s="81">
        <v>6.0000000000000001E-3</v>
      </c>
      <c r="K892" s="62">
        <f t="shared" si="13"/>
        <v>-2.1277777777777701E-2</v>
      </c>
      <c r="M892">
        <v>868</v>
      </c>
      <c r="N892">
        <v>8.6324712070692203E-3</v>
      </c>
      <c r="O892">
        <v>-2.2464136892766655E-2</v>
      </c>
    </row>
    <row r="893" spans="1:15" x14ac:dyDescent="0.3">
      <c r="A893" s="2">
        <v>43265</v>
      </c>
      <c r="B893" s="73">
        <f>'Log returns'!G894</f>
        <v>9.0267983074753238E-3</v>
      </c>
      <c r="C893" s="73">
        <f>'Log returns'!E894</f>
        <v>-3.6496350364962726E-3</v>
      </c>
      <c r="D893" s="73">
        <f>'Log returns'!C894</f>
        <v>-1.2820548930361414E-2</v>
      </c>
      <c r="E893" s="74">
        <f>'Log returns'!I894</f>
        <v>-3.0807043346159331E-3</v>
      </c>
      <c r="H893" s="79">
        <v>0.27</v>
      </c>
      <c r="I893" s="81">
        <v>6.0000000000000001E-3</v>
      </c>
      <c r="K893" s="62">
        <f t="shared" si="13"/>
        <v>3.0267983074753237E-3</v>
      </c>
      <c r="M893">
        <v>869</v>
      </c>
      <c r="N893">
        <v>-3.1067022759364588E-3</v>
      </c>
      <c r="O893">
        <v>3.2650122150600799E-2</v>
      </c>
    </row>
    <row r="894" spans="1:15" x14ac:dyDescent="0.3">
      <c r="A894" s="2">
        <v>43264</v>
      </c>
      <c r="B894" s="73">
        <f>'Log returns'!G895</f>
        <v>-1.4537321778026364E-2</v>
      </c>
      <c r="C894" s="73">
        <f>'Log returns'!E895</f>
        <v>5.860805860805866E-3</v>
      </c>
      <c r="D894" s="73">
        <f>'Log returns'!C895</f>
        <v>-2.1644996221957646E-2</v>
      </c>
      <c r="E894" s="74">
        <f>'Log returns'!I895</f>
        <v>3.5068588085003433E-3</v>
      </c>
      <c r="H894" s="79">
        <v>-0.33</v>
      </c>
      <c r="I894" s="81">
        <v>6.0000000000000001E-3</v>
      </c>
      <c r="K894" s="62">
        <f t="shared" si="13"/>
        <v>-2.0537321778026363E-2</v>
      </c>
      <c r="M894">
        <v>870</v>
      </c>
      <c r="N894">
        <v>-6.6084181624672181E-4</v>
      </c>
      <c r="O894">
        <v>7.6173635553772141E-3</v>
      </c>
    </row>
    <row r="895" spans="1:15" x14ac:dyDescent="0.3">
      <c r="A895" s="2">
        <v>43263</v>
      </c>
      <c r="B895" s="73">
        <f>'Log returns'!G896</f>
        <v>-3.9716312056737747E-3</v>
      </c>
      <c r="C895" s="73">
        <f>'Log returns'!E896</f>
        <v>1.4930808448652591E-2</v>
      </c>
      <c r="D895" s="73">
        <f>'Log returns'!C896</f>
        <v>1.5486753245692802E-2</v>
      </c>
      <c r="E895" s="74">
        <f>'Log returns'!I896</f>
        <v>1.5067701011470527E-2</v>
      </c>
      <c r="H895" s="79">
        <v>0.23</v>
      </c>
      <c r="I895" s="81">
        <v>6.0000000000000001E-3</v>
      </c>
      <c r="K895" s="62">
        <f t="shared" si="13"/>
        <v>-9.9716312056737748E-3</v>
      </c>
      <c r="M895">
        <v>871</v>
      </c>
      <c r="N895">
        <v>5.9485814162561481E-3</v>
      </c>
      <c r="O895">
        <v>1.90945964766626E-2</v>
      </c>
    </row>
    <row r="896" spans="1:15" x14ac:dyDescent="0.3">
      <c r="A896" s="2">
        <v>43262</v>
      </c>
      <c r="B896" s="73">
        <f>'Log returns'!G897</f>
        <v>7.6901167758474257E-3</v>
      </c>
      <c r="C896" s="73">
        <f>'Log returns'!E897</f>
        <v>1.0046645138141283E-2</v>
      </c>
      <c r="D896" s="73">
        <f>'Log returns'!C897</f>
        <v>3.2678872800374903E-3</v>
      </c>
      <c r="E896" s="74">
        <f>'Log returns'!I897</f>
        <v>-7.6056648970000262E-3</v>
      </c>
      <c r="H896" s="79">
        <v>0.12</v>
      </c>
      <c r="I896" s="81">
        <v>6.0000000000000001E-3</v>
      </c>
      <c r="K896" s="62">
        <f t="shared" si="13"/>
        <v>1.6901167758474256E-3</v>
      </c>
      <c r="M896">
        <v>872</v>
      </c>
      <c r="N896">
        <v>7.5006928464773177E-3</v>
      </c>
      <c r="O896">
        <v>1.2718346749141858E-2</v>
      </c>
    </row>
    <row r="897" spans="1:15" x14ac:dyDescent="0.3">
      <c r="A897" s="2">
        <v>43259</v>
      </c>
      <c r="B897" s="73">
        <f>'Log returns'!G898</f>
        <v>5.935556811758079E-3</v>
      </c>
      <c r="C897" s="73">
        <f>'Log returns'!E898</f>
        <v>1.2078152753108343E-2</v>
      </c>
      <c r="D897" s="73">
        <f>'Log returns'!C898</f>
        <v>4.0173784507439789E-2</v>
      </c>
      <c r="E897" s="74">
        <f>'Log returns'!I898</f>
        <v>8.9121832877252574E-3</v>
      </c>
      <c r="H897" s="79">
        <v>0.31</v>
      </c>
      <c r="I897" s="81">
        <v>6.0000000000000001E-3</v>
      </c>
      <c r="K897" s="62">
        <f t="shared" si="13"/>
        <v>-6.4443188241921148E-5</v>
      </c>
      <c r="M897">
        <v>873</v>
      </c>
      <c r="N897">
        <v>2.1685585832572495E-3</v>
      </c>
      <c r="O897">
        <v>-1.8683835214140857E-2</v>
      </c>
    </row>
    <row r="898" spans="1:15" x14ac:dyDescent="0.3">
      <c r="A898" s="2">
        <v>43258</v>
      </c>
      <c r="B898" s="73">
        <f>'Log returns'!G899</f>
        <v>2.8097780275352654E-4</v>
      </c>
      <c r="C898" s="73">
        <f>'Log returns'!E899</f>
        <v>1.1232011232011242E-2</v>
      </c>
      <c r="D898" s="73">
        <f>'Log returns'!C899</f>
        <v>2.400838041353525E-2</v>
      </c>
      <c r="E898" s="74">
        <f>'Log returns'!I899</f>
        <v>6.193903218598122E-3</v>
      </c>
      <c r="H898" s="79">
        <v>-0.14000000000000001</v>
      </c>
      <c r="I898" s="81">
        <v>6.0000000000000001E-3</v>
      </c>
      <c r="K898" s="62">
        <f t="shared" si="13"/>
        <v>-5.7190221972464733E-3</v>
      </c>
      <c r="M898">
        <v>874</v>
      </c>
      <c r="N898">
        <v>4.0532429275460316E-3</v>
      </c>
      <c r="O898">
        <v>1.8241710103213309E-3</v>
      </c>
    </row>
    <row r="899" spans="1:15" x14ac:dyDescent="0.3">
      <c r="A899" s="2">
        <v>43256</v>
      </c>
      <c r="B899" s="73">
        <f>'Log returns'!G900</f>
        <v>-1.0112359550561782E-2</v>
      </c>
      <c r="C899" s="73">
        <f>'Log returns'!E900</f>
        <v>1.7007983339118432E-2</v>
      </c>
      <c r="D899" s="73">
        <f>'Log returns'!C900</f>
        <v>1.9367949018841986E-2</v>
      </c>
      <c r="E899" s="74">
        <f>'Log returns'!I900</f>
        <v>1.426202727085837E-2</v>
      </c>
      <c r="H899" s="79">
        <v>0.86</v>
      </c>
      <c r="I899" s="81">
        <v>6.0000000000000001E-3</v>
      </c>
      <c r="K899" s="62">
        <f t="shared" ref="K899:K962" si="14">B899-I899</f>
        <v>-1.6112359550561783E-2</v>
      </c>
      <c r="M899">
        <v>875</v>
      </c>
      <c r="N899">
        <v>6.5536493840927142E-3</v>
      </c>
      <c r="O899">
        <v>1.9601052897487835E-2</v>
      </c>
    </row>
    <row r="900" spans="1:15" x14ac:dyDescent="0.3">
      <c r="A900" s="2">
        <v>43255</v>
      </c>
      <c r="B900" s="73">
        <f>'Log returns'!G901</f>
        <v>-1.3904653802497217E-2</v>
      </c>
      <c r="C900" s="73">
        <f>'Log returns'!E901</f>
        <v>1.7064846416382496E-3</v>
      </c>
      <c r="D900" s="73">
        <f>'Log returns'!C901</f>
        <v>4.0000699500358609E-3</v>
      </c>
      <c r="E900" s="74">
        <f>'Log returns'!I901</f>
        <v>-4.2560882923916898E-4</v>
      </c>
      <c r="H900" s="79">
        <v>0.16</v>
      </c>
      <c r="I900" s="81">
        <v>6.0000000000000001E-3</v>
      </c>
      <c r="K900" s="62">
        <f t="shared" si="14"/>
        <v>-1.9904653802497216E-2</v>
      </c>
      <c r="M900">
        <v>876</v>
      </c>
      <c r="N900">
        <v>5.7531299465471922E-3</v>
      </c>
      <c r="O900">
        <v>-2.5275906519215463E-2</v>
      </c>
    </row>
    <row r="901" spans="1:15" x14ac:dyDescent="0.3">
      <c r="A901" s="2">
        <v>43252</v>
      </c>
      <c r="B901" s="73">
        <f>'Log returns'!G902</f>
        <v>-1.8705035971222982E-2</v>
      </c>
      <c r="C901" s="73">
        <f>'Log returns'!E902</f>
        <v>1.5672913117546757E-2</v>
      </c>
      <c r="D901" s="73">
        <f>'Log returns'!C902</f>
        <v>9.9601140299358914E-3</v>
      </c>
      <c r="E901" s="74">
        <f>'Log returns'!I902</f>
        <v>1.0670669491025951E-2</v>
      </c>
      <c r="H901" s="79">
        <v>0.48</v>
      </c>
      <c r="I901" s="81">
        <v>6.0000000000000001E-3</v>
      </c>
      <c r="K901" s="62">
        <f t="shared" si="14"/>
        <v>-2.4705035971222984E-2</v>
      </c>
      <c r="M901">
        <v>877</v>
      </c>
      <c r="N901">
        <v>6.2445052021064392E-3</v>
      </c>
      <c r="O901">
        <v>-1.3711319361398366E-2</v>
      </c>
    </row>
    <row r="902" spans="1:15" x14ac:dyDescent="0.3">
      <c r="A902" s="2">
        <v>43251</v>
      </c>
      <c r="B902" s="73">
        <f>'Log returns'!G903</f>
        <v>-7.3313782991202342E-3</v>
      </c>
      <c r="C902" s="73">
        <f>'Log returns'!E903</f>
        <v>1.6772895001677529E-3</v>
      </c>
      <c r="D902" s="73">
        <f>'Log returns'!C903</f>
        <v>-5.9171764293974218E-3</v>
      </c>
      <c r="E902" s="74">
        <f>'Log returns'!I903</f>
        <v>4.1795896381369591E-3</v>
      </c>
      <c r="H902" s="79">
        <v>1.06</v>
      </c>
      <c r="I902" s="81">
        <v>6.0000000000000001E-3</v>
      </c>
      <c r="K902" s="62">
        <f t="shared" si="14"/>
        <v>-1.3331378299120233E-2</v>
      </c>
      <c r="M902">
        <v>878</v>
      </c>
      <c r="N902">
        <v>6.220601714706727E-3</v>
      </c>
      <c r="O902">
        <v>3.5573769976572175E-2</v>
      </c>
    </row>
    <row r="903" spans="1:15" x14ac:dyDescent="0.3">
      <c r="A903" s="2">
        <v>43250</v>
      </c>
      <c r="B903" s="73">
        <f>'Log returns'!G904</f>
        <v>1.9793205317577597E-2</v>
      </c>
      <c r="C903" s="73">
        <f>'Log returns'!E904</f>
        <v>-1.1386470194239781E-2</v>
      </c>
      <c r="D903" s="73">
        <f>'Log returns'!C904</f>
        <v>-3.9681925620636922E-3</v>
      </c>
      <c r="E903" s="74">
        <f>'Log returns'!I904</f>
        <v>3.3873352102611609E-3</v>
      </c>
      <c r="H903" s="79">
        <v>-0.7</v>
      </c>
      <c r="I903" s="81">
        <v>6.0000000000000001E-3</v>
      </c>
      <c r="K903" s="62">
        <f t="shared" si="14"/>
        <v>1.3793205317577597E-2</v>
      </c>
      <c r="M903">
        <v>879</v>
      </c>
      <c r="N903">
        <v>-4.4958401228443337E-3</v>
      </c>
      <c r="O903">
        <v>-7.0045610539408954E-3</v>
      </c>
    </row>
    <row r="904" spans="1:15" x14ac:dyDescent="0.3">
      <c r="A904" s="2">
        <v>43249</v>
      </c>
      <c r="B904" s="73">
        <f>'Log returns'!G905</f>
        <v>-2.6651216685979189E-2</v>
      </c>
      <c r="C904" s="73">
        <f>'Log returns'!E905</f>
        <v>-1.5243902439024366E-2</v>
      </c>
      <c r="D904" s="73">
        <f>'Log returns'!C905</f>
        <v>-3.9841331387904435E-3</v>
      </c>
      <c r="E904" s="74">
        <f>'Log returns'!I905</f>
        <v>8.9360448882773152E-3</v>
      </c>
      <c r="H904" s="79">
        <v>1.31</v>
      </c>
      <c r="I904" s="81">
        <v>6.0000000000000001E-3</v>
      </c>
      <c r="K904" s="62">
        <f t="shared" si="14"/>
        <v>-3.2651216685979187E-2</v>
      </c>
      <c r="M904">
        <v>880</v>
      </c>
      <c r="N904">
        <v>-2.467480546465479E-3</v>
      </c>
      <c r="O904">
        <v>-2.1071480492495492E-2</v>
      </c>
    </row>
    <row r="905" spans="1:15" x14ac:dyDescent="0.3">
      <c r="A905" s="2">
        <v>43248</v>
      </c>
      <c r="B905" s="73">
        <f>'Log returns'!G906</f>
        <v>3.3333333333333257E-2</v>
      </c>
      <c r="C905" s="73">
        <f>'Log returns'!E906</f>
        <v>8.9439284485723428E-3</v>
      </c>
      <c r="D905" s="73">
        <f>'Log returns'!C906</f>
        <v>1.9999470980885032E-3</v>
      </c>
      <c r="E905" s="74">
        <f>'Log returns'!I906</f>
        <v>1.5575245463462903E-2</v>
      </c>
      <c r="H905" s="79">
        <v>-1.03</v>
      </c>
      <c r="I905" s="81">
        <v>6.0000000000000001E-3</v>
      </c>
      <c r="K905" s="62">
        <f t="shared" si="14"/>
        <v>2.7333333333333258E-2</v>
      </c>
      <c r="M905">
        <v>881</v>
      </c>
      <c r="N905">
        <v>2.6230259564547333E-3</v>
      </c>
      <c r="O905">
        <v>2.9186753458449542E-3</v>
      </c>
    </row>
    <row r="906" spans="1:15" x14ac:dyDescent="0.3">
      <c r="A906" s="2">
        <v>43245</v>
      </c>
      <c r="B906" s="73">
        <f>'Log returns'!G907</f>
        <v>-4.637096774193547E-2</v>
      </c>
      <c r="C906" s="73">
        <f>'Log returns'!E907</f>
        <v>-2.7616774633481035E-2</v>
      </c>
      <c r="D906" s="73">
        <f>'Log returns'!C907</f>
        <v>-2.0957991010505338E-2</v>
      </c>
      <c r="E906" s="74">
        <f>'Log returns'!I907</f>
        <v>2.2381062484822692E-3</v>
      </c>
      <c r="H906" s="79">
        <v>-0.21</v>
      </c>
      <c r="I906" s="81">
        <v>6.0000000000000001E-3</v>
      </c>
      <c r="K906" s="62">
        <f t="shared" si="14"/>
        <v>-5.2370967741935469E-2</v>
      </c>
      <c r="M906">
        <v>882</v>
      </c>
      <c r="N906">
        <v>4.2732048503720576E-3</v>
      </c>
      <c r="O906">
        <v>1.513513253788892E-3</v>
      </c>
    </row>
    <row r="907" spans="1:15" x14ac:dyDescent="0.3">
      <c r="A907" s="2">
        <v>43244</v>
      </c>
      <c r="B907" s="73">
        <f>'Log returns'!G908</f>
        <v>8.4566596194503522E-3</v>
      </c>
      <c r="C907" s="73">
        <f>'Log returns'!E908</f>
        <v>3.0154277699859729E-2</v>
      </c>
      <c r="D907" s="73">
        <f>'Log returns'!C908</f>
        <v>1.1213041974892863E-2</v>
      </c>
      <c r="E907" s="74">
        <f>'Log returns'!I908</f>
        <v>-1.3553828599426141E-3</v>
      </c>
      <c r="H907" s="79">
        <v>-0.16</v>
      </c>
      <c r="I907" s="81">
        <v>6.0000000000000001E-3</v>
      </c>
      <c r="K907" s="62">
        <f t="shared" si="14"/>
        <v>2.4566596194503521E-3</v>
      </c>
      <c r="M907">
        <v>883</v>
      </c>
      <c r="N907">
        <v>1.0435289910882633E-3</v>
      </c>
      <c r="O907">
        <v>7.7235942965829772E-3</v>
      </c>
    </row>
    <row r="908" spans="1:15" x14ac:dyDescent="0.3">
      <c r="A908" s="2">
        <v>43243</v>
      </c>
      <c r="B908" s="73">
        <f>'Log returns'!G909</f>
        <v>-8.9847259658583812E-4</v>
      </c>
      <c r="C908" s="73">
        <f>'Log returns'!E909</f>
        <v>3.3015656909462301E-2</v>
      </c>
      <c r="D908" s="73">
        <f>'Log returns'!C909</f>
        <v>-1.6129092267672014E-2</v>
      </c>
      <c r="E908" s="74">
        <f>'Log returns'!I909</f>
        <v>6.4373081442824706E-3</v>
      </c>
      <c r="H908" s="79">
        <v>0.28999999999999998</v>
      </c>
      <c r="I908" s="81">
        <v>6.0000000000000001E-3</v>
      </c>
      <c r="K908" s="62">
        <f t="shared" si="14"/>
        <v>-6.8984725965858381E-3</v>
      </c>
      <c r="M908">
        <v>884</v>
      </c>
      <c r="N908">
        <v>-1.2803915977736863E-2</v>
      </c>
      <c r="O908">
        <v>5.4709447664385707E-3</v>
      </c>
    </row>
    <row r="909" spans="1:15" x14ac:dyDescent="0.3">
      <c r="A909" s="2">
        <v>43242</v>
      </c>
      <c r="B909" s="73">
        <f>'Log returns'!G910</f>
        <v>1.3189448441246934E-2</v>
      </c>
      <c r="C909" s="73">
        <f>'Log returns'!E910</f>
        <v>0.15716639209225686</v>
      </c>
      <c r="D909" s="73">
        <f>'Log returns'!C910</f>
        <v>2.6639315571958731E-2</v>
      </c>
      <c r="E909" s="74">
        <f>'Log returns'!I910</f>
        <v>5.9420383164402223E-3</v>
      </c>
      <c r="H909" s="79">
        <v>-0.42</v>
      </c>
      <c r="I909" s="81">
        <v>6.0000000000000001E-3</v>
      </c>
      <c r="K909" s="62">
        <f t="shared" si="14"/>
        <v>7.1894484412469341E-3</v>
      </c>
      <c r="M909">
        <v>885</v>
      </c>
      <c r="N909">
        <v>-1.992743542287588E-3</v>
      </c>
      <c r="O909">
        <v>-2.1112236259750276E-3</v>
      </c>
    </row>
    <row r="910" spans="1:15" x14ac:dyDescent="0.3">
      <c r="A910" s="2">
        <v>43241</v>
      </c>
      <c r="B910" s="73">
        <f>'Log returns'!G911</f>
        <v>2.0710059171597718E-2</v>
      </c>
      <c r="C910" s="73">
        <f>'Log returns'!E911</f>
        <v>6.5489749430525058E-3</v>
      </c>
      <c r="D910" s="73">
        <f>'Log returns'!C911</f>
        <v>-5.7884062873402975E-2</v>
      </c>
      <c r="E910" s="74">
        <f>'Log returns'!I911</f>
        <v>7.4433572319473808E-3</v>
      </c>
      <c r="H910" s="79">
        <v>0.72</v>
      </c>
      <c r="I910" s="81">
        <v>6.0000000000000001E-3</v>
      </c>
      <c r="K910" s="62">
        <f t="shared" si="14"/>
        <v>1.4710059171597718E-2</v>
      </c>
      <c r="M910">
        <v>886</v>
      </c>
      <c r="N910">
        <v>-5.5216037119180193E-3</v>
      </c>
      <c r="O910">
        <v>5.5216037119180193E-3</v>
      </c>
    </row>
    <row r="911" spans="1:15" x14ac:dyDescent="0.3">
      <c r="A911" s="2">
        <v>43238</v>
      </c>
      <c r="B911" s="73">
        <f>'Log returns'!G912</f>
        <v>-1.3333333333333358E-2</v>
      </c>
      <c r="C911" s="73">
        <f>'Log returns'!E912</f>
        <v>-1.980198019801988E-3</v>
      </c>
      <c r="D911" s="73">
        <f>'Log returns'!C912</f>
        <v>5.296515945494895E-3</v>
      </c>
      <c r="E911" s="74">
        <f>'Log returns'!I912</f>
        <v>-1.0219689792545865E-2</v>
      </c>
      <c r="H911" s="79">
        <v>-0.23</v>
      </c>
      <c r="I911" s="81">
        <v>6.0000000000000001E-3</v>
      </c>
      <c r="K911" s="62">
        <f t="shared" si="14"/>
        <v>-1.9333333333333359E-2</v>
      </c>
      <c r="M911">
        <v>887</v>
      </c>
      <c r="N911">
        <v>5.0011494589356255E-3</v>
      </c>
      <c r="O911">
        <v>-1.3517632975419009E-2</v>
      </c>
    </row>
    <row r="912" spans="1:15" x14ac:dyDescent="0.3">
      <c r="A912" s="2">
        <v>43237</v>
      </c>
      <c r="B912" s="73">
        <f>'Log returns'!G913</f>
        <v>-5.8754406580481847E-4</v>
      </c>
      <c r="C912" s="73">
        <f>'Log returns'!E913</f>
        <v>-2.8344671201808416E-4</v>
      </c>
      <c r="D912" s="73">
        <f>'Log returns'!C913</f>
        <v>6.32236983791651E-3</v>
      </c>
      <c r="E912" s="74">
        <f>'Log returns'!I913</f>
        <v>2.5763898428424153E-3</v>
      </c>
      <c r="H912" s="79">
        <v>0.02</v>
      </c>
      <c r="I912" s="81">
        <v>6.0000000000000001E-3</v>
      </c>
      <c r="K912" s="62">
        <f t="shared" si="14"/>
        <v>-6.5875440658048189E-3</v>
      </c>
      <c r="M912">
        <v>888</v>
      </c>
      <c r="N912">
        <v>6.7835654197000526E-3</v>
      </c>
      <c r="O912">
        <v>1.2889474203464082E-2</v>
      </c>
    </row>
    <row r="913" spans="1:15" x14ac:dyDescent="0.3">
      <c r="A913" s="2">
        <v>43236</v>
      </c>
      <c r="B913" s="73">
        <f>'Log returns'!G914</f>
        <v>-3.5273368606703274E-3</v>
      </c>
      <c r="C913" s="73">
        <f>'Log returns'!E914</f>
        <v>-8.2222852282394735E-3</v>
      </c>
      <c r="D913" s="73">
        <f>'Log returns'!C914</f>
        <v>-4.1884860835719887E-3</v>
      </c>
      <c r="E913" s="74">
        <f>'Log returns'!I914</f>
        <v>-7.5161243611464547E-3</v>
      </c>
      <c r="H913" s="79">
        <v>0.5</v>
      </c>
      <c r="I913" s="81">
        <v>6.0000000000000001E-3</v>
      </c>
      <c r="K913" s="62">
        <f t="shared" si="14"/>
        <v>-9.5273368606703275E-3</v>
      </c>
      <c r="M913">
        <v>889</v>
      </c>
      <c r="N913">
        <v>5.3104427670692001E-4</v>
      </c>
      <c r="O913">
        <v>-1.8737566015837207E-2</v>
      </c>
    </row>
    <row r="914" spans="1:15" x14ac:dyDescent="0.3">
      <c r="A914" s="2">
        <v>43235</v>
      </c>
      <c r="B914" s="73">
        <f>'Log returns'!G915</f>
        <v>5.8997050147493466E-3</v>
      </c>
      <c r="C914" s="73">
        <f>'Log returns'!E915</f>
        <v>-1.743853630646082E-2</v>
      </c>
      <c r="D914" s="73">
        <f>'Log returns'!C915</f>
        <v>1.0515339075827529E-2</v>
      </c>
      <c r="E914" s="74">
        <f>'Log returns'!I915</f>
        <v>2.2105345786093905E-3</v>
      </c>
      <c r="H914" s="79">
        <v>-0.55000000000000004</v>
      </c>
      <c r="I914" s="81">
        <v>6.0000000000000001E-3</v>
      </c>
      <c r="K914" s="62">
        <f t="shared" si="14"/>
        <v>-1.0029498525065354E-4</v>
      </c>
      <c r="M914">
        <v>890</v>
      </c>
      <c r="N914">
        <v>-5.299945785225516E-3</v>
      </c>
      <c r="O914">
        <v>1.701827877669398E-3</v>
      </c>
    </row>
    <row r="915" spans="1:15" x14ac:dyDescent="0.3">
      <c r="A915" s="2">
        <v>43234</v>
      </c>
      <c r="B915" s="73">
        <f>'Log returns'!G916</f>
        <v>-4.0175953079179018E-2</v>
      </c>
      <c r="C915" s="73">
        <f>'Log returns'!E916</f>
        <v>-3.8114634855978914E-2</v>
      </c>
      <c r="D915" s="73">
        <f>'Log returns'!C916</f>
        <v>-1.8730495734677131E-2</v>
      </c>
      <c r="E915" s="74">
        <f>'Log returns'!I916</f>
        <v>1.9292181455687712E-2</v>
      </c>
      <c r="H915" s="79">
        <v>0.05</v>
      </c>
      <c r="I915" s="81">
        <v>6.0000000000000001E-3</v>
      </c>
      <c r="K915" s="62">
        <f t="shared" si="14"/>
        <v>-4.6175953079179016E-2</v>
      </c>
      <c r="M915">
        <v>891</v>
      </c>
      <c r="N915">
        <v>-1.8918318203566414E-2</v>
      </c>
      <c r="O915">
        <v>3.6405404257887145E-3</v>
      </c>
    </row>
    <row r="916" spans="1:15" x14ac:dyDescent="0.3">
      <c r="A916" s="2">
        <v>43231</v>
      </c>
      <c r="B916" s="73">
        <f>'Log returns'!G917</f>
        <v>-2.933088909257554E-2</v>
      </c>
      <c r="C916" s="73">
        <f>'Log returns'!E917</f>
        <v>-7.5620084694494856E-3</v>
      </c>
      <c r="D916" s="73">
        <f>'Log returns'!C917</f>
        <v>-3.1813450798287165E-3</v>
      </c>
      <c r="E916" s="74">
        <f>'Log returns'!I917</f>
        <v>-8.5016918234233731E-4</v>
      </c>
      <c r="H916" s="79">
        <v>0.19</v>
      </c>
      <c r="I916" s="81">
        <v>6.0000000000000001E-3</v>
      </c>
      <c r="K916" s="62">
        <f t="shared" si="14"/>
        <v>-3.5330889092575542E-2</v>
      </c>
      <c r="M916">
        <v>892</v>
      </c>
      <c r="N916">
        <v>-2.2062205385600464E-3</v>
      </c>
      <c r="O916">
        <v>1.1233018846035371E-2</v>
      </c>
    </row>
    <row r="917" spans="1:15" x14ac:dyDescent="0.3">
      <c r="A917" s="2">
        <v>43229</v>
      </c>
      <c r="B917" s="73">
        <f>'Log returns'!G918</f>
        <v>2.0144790683034215E-2</v>
      </c>
      <c r="C917" s="73">
        <f>'Log returns'!E918</f>
        <v>-2.4992380371837968E-2</v>
      </c>
      <c r="D917" s="73">
        <f>'Log returns'!C918</f>
        <v>-6.3829733031999158E-3</v>
      </c>
      <c r="E917" s="74">
        <f>'Log returns'!I918</f>
        <v>-3.8056680937920053E-3</v>
      </c>
      <c r="H917" s="79">
        <v>0.84</v>
      </c>
      <c r="I917" s="81">
        <v>6.0000000000000001E-3</v>
      </c>
      <c r="K917" s="62">
        <f t="shared" si="14"/>
        <v>1.4144790683034215E-2</v>
      </c>
      <c r="M917">
        <v>893</v>
      </c>
      <c r="N917">
        <v>2.6230572916560815E-3</v>
      </c>
      <c r="O917">
        <v>-1.7160379069682447E-2</v>
      </c>
    </row>
    <row r="918" spans="1:15" x14ac:dyDescent="0.3">
      <c r="A918" s="2">
        <v>43228</v>
      </c>
      <c r="B918" s="73">
        <f>'Log returns'!G919</f>
        <v>-7.6519592718296739E-2</v>
      </c>
      <c r="C918" s="73">
        <f>'Log returns'!E919</f>
        <v>-7.8149421694279474E-3</v>
      </c>
      <c r="D918" s="73">
        <f>'Log returns'!C919</f>
        <v>-1.0706683849397077E-2</v>
      </c>
      <c r="E918" s="74">
        <f>'Log returns'!I919</f>
        <v>5.7787991432730788E-4</v>
      </c>
      <c r="H918" s="79">
        <v>0.89</v>
      </c>
      <c r="I918" s="81">
        <v>6.0000000000000001E-3</v>
      </c>
      <c r="K918" s="62">
        <f t="shared" si="14"/>
        <v>-8.2519592718296744E-2</v>
      </c>
      <c r="M918">
        <v>894</v>
      </c>
      <c r="N918">
        <v>1.109819714785183E-2</v>
      </c>
      <c r="O918">
        <v>-1.5069828353525605E-2</v>
      </c>
    </row>
    <row r="919" spans="1:15" x14ac:dyDescent="0.3">
      <c r="A919" s="2">
        <v>43227</v>
      </c>
      <c r="B919" s="73">
        <f>'Log returns'!G920</f>
        <v>2.8399599064483843E-2</v>
      </c>
      <c r="C919" s="73">
        <f>'Log returns'!E920</f>
        <v>6.3011972274733099E-3</v>
      </c>
      <c r="D919" s="73">
        <f>'Log returns'!C920</f>
        <v>7.5758188175513719E-3</v>
      </c>
      <c r="E919" s="74">
        <f>'Log returns'!I920</f>
        <v>4.9570394389914507E-3</v>
      </c>
      <c r="H919" s="79">
        <v>7.0000000000000007E-2</v>
      </c>
      <c r="I919" s="81">
        <v>6.0000000000000001E-3</v>
      </c>
      <c r="K919" s="62">
        <f t="shared" si="14"/>
        <v>2.2399599064483841E-2</v>
      </c>
      <c r="M919">
        <v>895</v>
      </c>
      <c r="N919">
        <v>-5.5234246779023036E-3</v>
      </c>
      <c r="O919">
        <v>1.3213541453749729E-2</v>
      </c>
    </row>
    <row r="920" spans="1:15" x14ac:dyDescent="0.3">
      <c r="A920" s="2">
        <v>43224</v>
      </c>
      <c r="B920" s="73">
        <f>'Log returns'!G921</f>
        <v>-1.819363222872002E-2</v>
      </c>
      <c r="C920" s="73">
        <f>'Log returns'!E921</f>
        <v>7.2010018785222422E-3</v>
      </c>
      <c r="D920" s="73">
        <f>'Log returns'!C921</f>
        <v>1.3963558449127882E-2</v>
      </c>
      <c r="E920" s="74">
        <f>'Log returns'!I921</f>
        <v>-5.1062150025144252E-3</v>
      </c>
      <c r="H920" s="79">
        <v>0.42</v>
      </c>
      <c r="I920" s="81">
        <v>6.0000000000000001E-3</v>
      </c>
      <c r="K920" s="62">
        <f t="shared" si="14"/>
        <v>-2.4193632228720022E-2</v>
      </c>
      <c r="M920">
        <v>896</v>
      </c>
      <c r="N920">
        <v>6.5856475705701883E-3</v>
      </c>
      <c r="O920">
        <v>-6.5009075881210937E-4</v>
      </c>
    </row>
    <row r="921" spans="1:15" x14ac:dyDescent="0.3">
      <c r="A921" s="2">
        <v>43223</v>
      </c>
      <c r="B921" s="73">
        <f>'Log returns'!G922</f>
        <v>6.0225016545334228E-2</v>
      </c>
      <c r="C921" s="73">
        <f>'Log returns'!E922</f>
        <v>1.4609884986011776E-2</v>
      </c>
      <c r="D921" s="73">
        <f>'Log returns'!C922</f>
        <v>4.3432049801264694E-2</v>
      </c>
      <c r="E921" s="74">
        <f>'Log returns'!I922</f>
        <v>6.3586858023554583E-3</v>
      </c>
      <c r="H921" s="79">
        <v>1.3</v>
      </c>
      <c r="I921" s="81">
        <v>6.0000000000000001E-3</v>
      </c>
      <c r="K921" s="62">
        <f t="shared" si="14"/>
        <v>5.422501654533423E-2</v>
      </c>
      <c r="M921">
        <v>897</v>
      </c>
      <c r="N921">
        <v>4.5929031537107401E-3</v>
      </c>
      <c r="O921">
        <v>-4.3119253509572133E-3</v>
      </c>
    </row>
    <row r="922" spans="1:15" x14ac:dyDescent="0.3">
      <c r="A922" s="2">
        <v>43222</v>
      </c>
      <c r="B922" s="73">
        <f>'Log returns'!G923</f>
        <v>7.178526841448314E-3</v>
      </c>
      <c r="C922" s="73">
        <f>'Log returns'!E923</f>
        <v>-4.2892156862745275E-3</v>
      </c>
      <c r="D922" s="73">
        <f>'Log returns'!C923</f>
        <v>-1.421322378306622E-2</v>
      </c>
      <c r="E922" s="74">
        <f>'Log returns'!I923</f>
        <v>-4.5748360610336544E-3</v>
      </c>
      <c r="H922" s="79">
        <v>-0.25</v>
      </c>
      <c r="I922" s="81">
        <v>6.0000000000000001E-3</v>
      </c>
      <c r="K922" s="62">
        <f t="shared" si="14"/>
        <v>1.1785268414483139E-3</v>
      </c>
      <c r="M922">
        <v>898</v>
      </c>
      <c r="N922">
        <v>1.0507565642787422E-2</v>
      </c>
      <c r="O922">
        <v>-2.0619925193349202E-2</v>
      </c>
    </row>
    <row r="923" spans="1:15" x14ac:dyDescent="0.3">
      <c r="A923" s="2">
        <v>43220</v>
      </c>
      <c r="B923" s="73">
        <f>'Log returns'!G924</f>
        <v>-2.8819336845367312E-2</v>
      </c>
      <c r="C923" s="73">
        <f>'Log returns'!E924</f>
        <v>-2.4615384615384091E-3</v>
      </c>
      <c r="D923" s="73">
        <f>'Log returns'!C924</f>
        <v>-1.6477852682330239E-2</v>
      </c>
      <c r="E923" s="74">
        <f>'Log returns'!I924</f>
        <v>-5.1964880066879488E-3</v>
      </c>
      <c r="H923" s="79">
        <v>-0.63</v>
      </c>
      <c r="I923" s="81">
        <v>6.0000000000000001E-3</v>
      </c>
      <c r="K923" s="62">
        <f t="shared" si="14"/>
        <v>-3.481933684536731E-2</v>
      </c>
      <c r="M923">
        <v>899</v>
      </c>
      <c r="N923">
        <v>-2.5979610472047992E-4</v>
      </c>
      <c r="O923">
        <v>-1.3644857697776737E-2</v>
      </c>
    </row>
    <row r="924" spans="1:15" x14ac:dyDescent="0.3">
      <c r="A924" s="2">
        <v>43217</v>
      </c>
      <c r="B924" s="73">
        <f>'Log returns'!G925</f>
        <v>-1.7230376515634943E-2</v>
      </c>
      <c r="C924" s="73">
        <f>'Log returns'!E925</f>
        <v>-5.3053670573719999E-2</v>
      </c>
      <c r="D924" s="73">
        <f>'Log returns'!C925</f>
        <v>4.1885781013029089E-3</v>
      </c>
      <c r="E924" s="74">
        <f>'Log returns'!I925</f>
        <v>-3.1519123826608897E-4</v>
      </c>
      <c r="H924" s="79">
        <v>0.24</v>
      </c>
      <c r="I924" s="81">
        <v>6.0000000000000001E-3</v>
      </c>
      <c r="K924" s="62">
        <f t="shared" si="14"/>
        <v>-2.3230376515634941E-2</v>
      </c>
      <c r="M924">
        <v>900</v>
      </c>
      <c r="N924">
        <v>7.8747765325012757E-3</v>
      </c>
      <c r="O924">
        <v>-2.6579812503724258E-2</v>
      </c>
    </row>
    <row r="925" spans="1:15" x14ac:dyDescent="0.3">
      <c r="A925" s="2">
        <v>43216</v>
      </c>
      <c r="B925" s="73">
        <f>'Log returns'!G926</f>
        <v>1.6233766233766465E-3</v>
      </c>
      <c r="C925" s="73">
        <f>'Log returns'!E926</f>
        <v>2.6058631921824708E-3</v>
      </c>
      <c r="D925" s="73">
        <f>'Log returns'!C926</f>
        <v>-2.398334461957722E-2</v>
      </c>
      <c r="E925" s="74">
        <f>'Log returns'!I926</f>
        <v>-6.6571910240784569E-3</v>
      </c>
      <c r="H925" s="79">
        <v>-0.8</v>
      </c>
      <c r="I925" s="81">
        <v>7.0000000000000001E-3</v>
      </c>
      <c r="K925" s="62">
        <f t="shared" si="14"/>
        <v>-5.3766233766233537E-3</v>
      </c>
      <c r="M925">
        <v>901</v>
      </c>
      <c r="N925">
        <v>3.1162296545899949E-3</v>
      </c>
      <c r="O925">
        <v>-1.044760795371023E-2</v>
      </c>
    </row>
    <row r="926" spans="1:15" x14ac:dyDescent="0.3">
      <c r="A926" s="2">
        <v>43215</v>
      </c>
      <c r="B926" s="73">
        <f>'Log returns'!G927</f>
        <v>1.6207455429496647E-3</v>
      </c>
      <c r="C926" s="73">
        <f>'Log returns'!E927</f>
        <v>9.7465886939570225E-3</v>
      </c>
      <c r="D926" s="73">
        <f>'Log returns'!C927</f>
        <v>-7.4786926617134014E-3</v>
      </c>
      <c r="E926" s="74">
        <f>'Log returns'!I927</f>
        <v>-1.0997886020913171E-3</v>
      </c>
      <c r="H926" s="79">
        <v>0.01</v>
      </c>
      <c r="I926" s="81">
        <v>7.0000000000000001E-3</v>
      </c>
      <c r="K926" s="62">
        <f t="shared" si="14"/>
        <v>-5.3792544570503351E-3</v>
      </c>
      <c r="M926">
        <v>902</v>
      </c>
      <c r="N926">
        <v>2.5354357158739495E-3</v>
      </c>
      <c r="O926">
        <v>1.7257769601703648E-2</v>
      </c>
    </row>
    <row r="927" spans="1:15" x14ac:dyDescent="0.3">
      <c r="A927" s="2">
        <v>43214</v>
      </c>
      <c r="B927" s="73">
        <f>'Log returns'!G928</f>
        <v>1.4563106796116597E-2</v>
      </c>
      <c r="C927" s="73">
        <f>'Log returns'!E928</f>
        <v>-6.4350064350064129E-3</v>
      </c>
      <c r="D927" s="73">
        <f>'Log returns'!C928</f>
        <v>-2.3681438079042331E-2</v>
      </c>
      <c r="E927" s="74">
        <f>'Log returns'!I928</f>
        <v>-8.1406744658185769E-3</v>
      </c>
      <c r="H927" s="79">
        <v>0.96</v>
      </c>
      <c r="I927" s="81">
        <v>7.0000000000000001E-3</v>
      </c>
      <c r="K927" s="62">
        <f t="shared" si="14"/>
        <v>7.5631067961165971E-3</v>
      </c>
      <c r="M927">
        <v>903</v>
      </c>
      <c r="N927">
        <v>6.60314027554106E-3</v>
      </c>
      <c r="O927">
        <v>-3.3254356961520251E-2</v>
      </c>
    </row>
    <row r="928" spans="1:15" x14ac:dyDescent="0.3">
      <c r="A928" s="2">
        <v>43213</v>
      </c>
      <c r="B928" s="73">
        <f>'Log returns'!G929</f>
        <v>-4.1467304625200175E-3</v>
      </c>
      <c r="C928" s="73">
        <f>'Log returns'!E929</f>
        <v>4.5336787564767026E-3</v>
      </c>
      <c r="D928" s="73">
        <f>'Log returns'!C929</f>
        <v>3.3077141055104656E-3</v>
      </c>
      <c r="E928" s="74">
        <f>'Log returns'!I929</f>
        <v>-5.1764422826656459E-3</v>
      </c>
      <c r="H928" s="79">
        <v>0.1</v>
      </c>
      <c r="I928" s="81">
        <v>7.0000000000000001E-3</v>
      </c>
      <c r="K928" s="62">
        <f t="shared" si="14"/>
        <v>-1.1146730462520018E-2</v>
      </c>
      <c r="M928">
        <v>904</v>
      </c>
      <c r="N928">
        <v>1.1470272999969808E-2</v>
      </c>
      <c r="O928">
        <v>2.1863060333363448E-2</v>
      </c>
    </row>
    <row r="929" spans="1:15" x14ac:dyDescent="0.3">
      <c r="A929" s="2">
        <v>43210</v>
      </c>
      <c r="B929" s="73">
        <f>'Log returns'!G930</f>
        <v>-1.2812299807815231E-3</v>
      </c>
      <c r="C929" s="73">
        <f>'Log returns'!E930</f>
        <v>6.4474532559637566E-4</v>
      </c>
      <c r="D929" s="73">
        <f>'Log returns'!C930</f>
        <v>6.5934011282914326E-3</v>
      </c>
      <c r="E929" s="74">
        <f>'Log returns'!I930</f>
        <v>2.3712381066870614E-3</v>
      </c>
      <c r="H929" s="79">
        <v>-1.3</v>
      </c>
      <c r="I929" s="81">
        <v>7.0000000000000001E-3</v>
      </c>
      <c r="K929" s="62">
        <f t="shared" si="14"/>
        <v>-8.281229980781523E-3</v>
      </c>
      <c r="M929">
        <v>905</v>
      </c>
      <c r="N929">
        <v>1.692947252934424E-3</v>
      </c>
      <c r="O929">
        <v>-4.8063914994869894E-2</v>
      </c>
    </row>
    <row r="930" spans="1:15" x14ac:dyDescent="0.3">
      <c r="A930" s="2">
        <v>43209</v>
      </c>
      <c r="B930" s="73">
        <f>'Log returns'!G931</f>
        <v>4.4900577293136811E-3</v>
      </c>
      <c r="C930" s="73">
        <f>'Log returns'!E931</f>
        <v>1.2564432989690739E-2</v>
      </c>
      <c r="D930" s="73">
        <f>'Log returns'!C931</f>
        <v>-7.6418631395974981E-3</v>
      </c>
      <c r="E930" s="74">
        <f>'Log returns'!I931</f>
        <v>1.0352986851944605E-2</v>
      </c>
      <c r="H930" s="79">
        <v>-0.05</v>
      </c>
      <c r="I930" s="81">
        <v>7.0000000000000001E-3</v>
      </c>
      <c r="K930" s="62">
        <f t="shared" si="14"/>
        <v>-2.5099422706863191E-3</v>
      </c>
      <c r="M930">
        <v>906</v>
      </c>
      <c r="N930">
        <v>-9.4140431340669791E-4</v>
      </c>
      <c r="O930">
        <v>9.3980639328570502E-3</v>
      </c>
    </row>
    <row r="931" spans="1:15" x14ac:dyDescent="0.3">
      <c r="A931" s="2">
        <v>43208</v>
      </c>
      <c r="B931" s="73">
        <f>'Log returns'!G932</f>
        <v>5.7471264367816004E-3</v>
      </c>
      <c r="C931" s="73">
        <f>'Log returns'!E932</f>
        <v>-2.6726057906458794E-2</v>
      </c>
      <c r="D931" s="73">
        <f>'Log returns'!C932</f>
        <v>-1.1001098461549633E-2</v>
      </c>
      <c r="E931" s="74">
        <f>'Log returns'!I932</f>
        <v>-6.004397243819273E-4</v>
      </c>
      <c r="H931" s="79">
        <v>-0.81</v>
      </c>
      <c r="I931" s="81">
        <v>7.0000000000000001E-3</v>
      </c>
      <c r="K931" s="62">
        <f t="shared" si="14"/>
        <v>-1.2528735632183997E-3</v>
      </c>
      <c r="M931">
        <v>907</v>
      </c>
      <c r="N931">
        <v>4.771340913749692E-3</v>
      </c>
      <c r="O931">
        <v>-5.66981351033553E-3</v>
      </c>
    </row>
    <row r="932" spans="1:15" x14ac:dyDescent="0.3">
      <c r="A932" s="2">
        <v>43207</v>
      </c>
      <c r="B932" s="73">
        <f>'Log returns'!G933</f>
        <v>-3.8095238095238412E-3</v>
      </c>
      <c r="C932" s="73">
        <f>'Log returns'!E933</f>
        <v>-1.569140241909122E-2</v>
      </c>
      <c r="D932" s="73">
        <f>'Log returns'!C933</f>
        <v>1.1123175588553939E-3</v>
      </c>
      <c r="E932" s="74">
        <f>'Log returns'!I933</f>
        <v>-1.8309560935345949E-3</v>
      </c>
      <c r="H932" s="79">
        <v>-0.49</v>
      </c>
      <c r="I932" s="81">
        <v>7.0000000000000001E-3</v>
      </c>
      <c r="K932" s="62">
        <f t="shared" si="14"/>
        <v>-1.0809523809523842E-2</v>
      </c>
      <c r="M932">
        <v>908</v>
      </c>
      <c r="N932">
        <v>4.4082634680218504E-3</v>
      </c>
      <c r="O932">
        <v>8.7811849732250848E-3</v>
      </c>
    </row>
    <row r="933" spans="1:15" x14ac:dyDescent="0.3">
      <c r="A933" s="2">
        <v>43206</v>
      </c>
      <c r="B933" s="73">
        <f>'Log returns'!G934</f>
        <v>-3.8240917782025956E-3</v>
      </c>
      <c r="C933" s="73">
        <f>'Log returns'!E934</f>
        <v>-6.3101959481898949E-3</v>
      </c>
      <c r="D933" s="73">
        <f>'Log returns'!C934</f>
        <v>-8.8889219783488977E-3</v>
      </c>
      <c r="E933" s="74">
        <f>'Log returns'!I934</f>
        <v>-1.4391197360388191E-3</v>
      </c>
      <c r="H933" s="79">
        <v>0.13</v>
      </c>
      <c r="I933" s="81">
        <v>7.0000000000000001E-3</v>
      </c>
      <c r="K933" s="62">
        <f t="shared" si="14"/>
        <v>-1.0824091778202595E-2</v>
      </c>
      <c r="M933">
        <v>909</v>
      </c>
      <c r="N933">
        <v>5.5088656174401953E-3</v>
      </c>
      <c r="O933">
        <v>1.5201193554157524E-2</v>
      </c>
    </row>
    <row r="934" spans="1:15" x14ac:dyDescent="0.3">
      <c r="A934" s="2">
        <v>43203</v>
      </c>
      <c r="B934" s="73">
        <f>'Log returns'!G935</f>
        <v>7.03774792066535E-3</v>
      </c>
      <c r="C934" s="73">
        <f>'Log returns'!E935</f>
        <v>1.0026737967913631E-3</v>
      </c>
      <c r="D934" s="73">
        <f>'Log returns'!C935</f>
        <v>-1.2331881804150719E-2</v>
      </c>
      <c r="E934" s="74">
        <f>'Log returns'!I935</f>
        <v>-2.9096736009102757E-3</v>
      </c>
      <c r="H934" s="79">
        <v>1.0900000000000001</v>
      </c>
      <c r="I934" s="81">
        <v>7.0000000000000001E-3</v>
      </c>
      <c r="K934" s="62">
        <f t="shared" si="14"/>
        <v>3.7747920665349814E-5</v>
      </c>
      <c r="M934">
        <v>910</v>
      </c>
      <c r="N934">
        <v>-7.4397406511137231E-3</v>
      </c>
      <c r="O934">
        <v>-5.8935926822196354E-3</v>
      </c>
    </row>
    <row r="935" spans="1:15" x14ac:dyDescent="0.3">
      <c r="A935" s="2">
        <v>43202</v>
      </c>
      <c r="B935" s="73">
        <f>'Log returns'!G936</f>
        <v>-3.3354510800508282E-2</v>
      </c>
      <c r="C935" s="73">
        <f>'Log returns'!E936</f>
        <v>-2.0367278797996644E-2</v>
      </c>
      <c r="D935" s="73">
        <f>'Log returns'!C936</f>
        <v>5.1078367671502513E-2</v>
      </c>
      <c r="E935" s="74">
        <f>'Log returns'!I936</f>
        <v>-1.3544992893260908E-2</v>
      </c>
      <c r="H935" s="79">
        <v>0.82</v>
      </c>
      <c r="I935" s="81">
        <v>7.0000000000000001E-3</v>
      </c>
      <c r="K935" s="62">
        <f t="shared" si="14"/>
        <v>-4.0354510800508281E-2</v>
      </c>
      <c r="M935">
        <v>911</v>
      </c>
      <c r="N935">
        <v>1.9409396329811172E-3</v>
      </c>
      <c r="O935">
        <v>-2.5284836987859356E-3</v>
      </c>
    </row>
    <row r="936" spans="1:15" x14ac:dyDescent="0.3">
      <c r="A936" s="2">
        <v>43201</v>
      </c>
      <c r="B936" s="73">
        <f>'Log returns'!G937</f>
        <v>-2.6947091685836356E-2</v>
      </c>
      <c r="C936" s="73">
        <f>'Log returns'!E937</f>
        <v>-4.5671438309475114E-2</v>
      </c>
      <c r="D936" s="73">
        <f>'Log returns'!C937</f>
        <v>-8.0993513216426671E-2</v>
      </c>
      <c r="E936" s="74">
        <f>'Log returns'!I937</f>
        <v>-5.3509503120552967E-3</v>
      </c>
      <c r="H936" s="79">
        <v>-0.37</v>
      </c>
      <c r="I936" s="81">
        <v>7.0000000000000001E-3</v>
      </c>
      <c r="K936" s="62">
        <f t="shared" si="14"/>
        <v>-3.3947091685836359E-2</v>
      </c>
      <c r="M936">
        <v>912</v>
      </c>
      <c r="N936">
        <v>-5.4577833906297585E-3</v>
      </c>
      <c r="O936">
        <v>1.9304465299594311E-3</v>
      </c>
    </row>
    <row r="937" spans="1:15" x14ac:dyDescent="0.3">
      <c r="A937" s="2">
        <v>43200</v>
      </c>
      <c r="B937" s="73">
        <f>'Log returns'!G938</f>
        <v>1.2158054711246181E-2</v>
      </c>
      <c r="C937" s="73">
        <f>'Log returns'!E938</f>
        <v>1.9999999999999955E-2</v>
      </c>
      <c r="D937" s="73">
        <f>'Log returns'!C938</f>
        <v>2.4676739916716175E-2</v>
      </c>
      <c r="E937" s="74">
        <f>'Log returns'!I938</f>
        <v>1.6442624455526144E-2</v>
      </c>
      <c r="H937" s="79">
        <v>0.84</v>
      </c>
      <c r="I937" s="81">
        <v>7.0000000000000001E-3</v>
      </c>
      <c r="K937" s="62">
        <f t="shared" si="14"/>
        <v>5.1580547112461813E-3</v>
      </c>
      <c r="M937">
        <v>913</v>
      </c>
      <c r="N937">
        <v>1.6727347325886772E-3</v>
      </c>
      <c r="O937">
        <v>4.2269702821606699E-3</v>
      </c>
    </row>
    <row r="938" spans="1:15" x14ac:dyDescent="0.3">
      <c r="A938" s="2">
        <v>43199</v>
      </c>
      <c r="B938" s="73">
        <f>'Log returns'!G939</f>
        <v>1.6683350016683588E-3</v>
      </c>
      <c r="C938" s="73">
        <f>'Log returns'!E939</f>
        <v>6.6526610644258152E-3</v>
      </c>
      <c r="D938" s="73">
        <f>'Log returns'!C939</f>
        <v>1.2614850345927225E-2</v>
      </c>
      <c r="E938" s="74">
        <f>'Log returns'!I939</f>
        <v>-1.1392065326563529E-3</v>
      </c>
      <c r="H938" s="79">
        <v>-0.49</v>
      </c>
      <c r="I938" s="81">
        <v>7.0000000000000001E-3</v>
      </c>
      <c r="K938" s="62">
        <f t="shared" si="14"/>
        <v>-5.3316649983316412E-3</v>
      </c>
      <c r="M938">
        <v>914</v>
      </c>
      <c r="N938">
        <v>1.4195122264198988E-2</v>
      </c>
      <c r="O938">
        <v>-5.4371075343378004E-2</v>
      </c>
    </row>
    <row r="939" spans="1:15" x14ac:dyDescent="0.3">
      <c r="A939" s="2">
        <v>43196</v>
      </c>
      <c r="B939" s="73">
        <f>'Log returns'!G940</f>
        <v>-5.6628914057294524E-3</v>
      </c>
      <c r="C939" s="73">
        <f>'Log returns'!E940</f>
        <v>-4.8695652173913239E-3</v>
      </c>
      <c r="D939" s="73">
        <f>'Log returns'!C940</f>
        <v>-5.6625381348402058E-3</v>
      </c>
      <c r="E939" s="74">
        <f>'Log returns'!I940</f>
        <v>1.1009983985420706E-2</v>
      </c>
      <c r="H939" s="79">
        <v>1.77</v>
      </c>
      <c r="I939" s="81">
        <v>7.0000000000000001E-3</v>
      </c>
      <c r="K939" s="62">
        <f t="shared" si="14"/>
        <v>-1.2662891405729453E-2</v>
      </c>
      <c r="M939">
        <v>915</v>
      </c>
      <c r="N939">
        <v>-5.7103712910023998E-4</v>
      </c>
      <c r="O939">
        <v>-2.8759851963475299E-2</v>
      </c>
    </row>
    <row r="940" spans="1:15" x14ac:dyDescent="0.3">
      <c r="A940" s="2">
        <v>43195</v>
      </c>
      <c r="B940" s="73">
        <f>'Log returns'!G941</f>
        <v>-8.3752093802345051E-3</v>
      </c>
      <c r="C940" s="73">
        <f>'Log returns'!E941</f>
        <v>-1.6078294302691396E-2</v>
      </c>
      <c r="D940" s="73">
        <f>'Log returns'!C941</f>
        <v>-2.1640168262292595E-2</v>
      </c>
      <c r="E940" s="74">
        <f>'Log returns'!I941</f>
        <v>4.0262588005039333E-4</v>
      </c>
      <c r="H940" s="79">
        <v>0.3</v>
      </c>
      <c r="I940" s="81">
        <v>7.0000000000000001E-3</v>
      </c>
      <c r="K940" s="62">
        <f t="shared" si="14"/>
        <v>-1.5375209380234504E-2</v>
      </c>
      <c r="M940">
        <v>916</v>
      </c>
      <c r="N940">
        <v>-2.7376843490523372E-3</v>
      </c>
      <c r="O940">
        <v>2.2882475032086552E-2</v>
      </c>
    </row>
    <row r="941" spans="1:15" x14ac:dyDescent="0.3">
      <c r="A941" s="2">
        <v>43194</v>
      </c>
      <c r="B941" s="73">
        <f>'Log returns'!G942</f>
        <v>-1.2162162162162262E-2</v>
      </c>
      <c r="C941" s="73">
        <f>'Log returns'!E942</f>
        <v>-1.6696269982237971E-2</v>
      </c>
      <c r="D941" s="73">
        <f>'Log returns'!C942</f>
        <v>8.1490765147210452E-3</v>
      </c>
      <c r="E941" s="74">
        <f>'Log returns'!I942</f>
        <v>-4.4744360838700724E-3</v>
      </c>
      <c r="H941" s="79">
        <v>-2.19</v>
      </c>
      <c r="I941" s="81">
        <v>7.0000000000000001E-3</v>
      </c>
      <c r="K941" s="62">
        <f t="shared" si="14"/>
        <v>-1.9162162162162263E-2</v>
      </c>
      <c r="M941">
        <v>917</v>
      </c>
      <c r="N941">
        <v>4.7585163586186572E-4</v>
      </c>
      <c r="O941">
        <v>-7.6995444354158601E-2</v>
      </c>
    </row>
    <row r="942" spans="1:15" x14ac:dyDescent="0.3">
      <c r="A942" s="2">
        <v>43193</v>
      </c>
      <c r="B942" s="73">
        <f>'Log returns'!G943</f>
        <v>1.06019151846786E-2</v>
      </c>
      <c r="C942" s="73">
        <f>'Log returns'!E943</f>
        <v>1.4450867052022813E-3</v>
      </c>
      <c r="D942" s="73">
        <f>'Log returns'!C943</f>
        <v>-1.1547444179252027E-2</v>
      </c>
      <c r="E942" s="74">
        <f>'Log returns'!I943</f>
        <v>3.52029109183761E-3</v>
      </c>
      <c r="H942" s="79">
        <v>0.75</v>
      </c>
      <c r="I942" s="81">
        <v>7.0000000000000001E-3</v>
      </c>
      <c r="K942" s="62">
        <f t="shared" si="14"/>
        <v>3.6019151846786003E-3</v>
      </c>
      <c r="M942">
        <v>918</v>
      </c>
      <c r="N942">
        <v>3.6861704666634023E-3</v>
      </c>
      <c r="O942">
        <v>2.4713428597820442E-2</v>
      </c>
    </row>
    <row r="943" spans="1:15" x14ac:dyDescent="0.3">
      <c r="A943" s="2">
        <v>43188</v>
      </c>
      <c r="B943" s="73">
        <f>'Log returns'!G944</f>
        <v>-1.6920473773265892E-3</v>
      </c>
      <c r="C943" s="73">
        <f>'Log returns'!E944</f>
        <v>1.0822510822511232E-3</v>
      </c>
      <c r="D943" s="73">
        <f>'Log returns'!C944</f>
        <v>1.7523543781141286E-2</v>
      </c>
      <c r="E943" s="74">
        <f>'Log returns'!I944</f>
        <v>9.5438124697594297E-3</v>
      </c>
      <c r="H943" s="79">
        <v>1.17</v>
      </c>
      <c r="I943" s="81">
        <v>7.0000000000000001E-3</v>
      </c>
      <c r="K943" s="62">
        <f t="shared" si="14"/>
        <v>-8.6920473773265897E-3</v>
      </c>
      <c r="M943">
        <v>919</v>
      </c>
      <c r="N943">
        <v>-3.6911025124914793E-3</v>
      </c>
      <c r="O943">
        <v>-1.450252971622854E-2</v>
      </c>
    </row>
    <row r="944" spans="1:15" x14ac:dyDescent="0.3">
      <c r="A944" s="2">
        <v>43187</v>
      </c>
      <c r="B944" s="73">
        <f>'Log returns'!G945</f>
        <v>1.2881355932203357E-2</v>
      </c>
      <c r="C944" s="73">
        <f>'Log returns'!E945</f>
        <v>-6.4864864864864766E-3</v>
      </c>
      <c r="D944" s="73">
        <f>'Log returns'!C945</f>
        <v>-4.592527535945282E-3</v>
      </c>
      <c r="E944" s="74">
        <f>'Log returns'!I945</f>
        <v>6.7550231852109991E-3</v>
      </c>
      <c r="H944" s="79">
        <v>1.24</v>
      </c>
      <c r="I944" s="81">
        <v>7.0000000000000001E-3</v>
      </c>
      <c r="K944" s="62">
        <f t="shared" si="14"/>
        <v>5.8813559322033566E-3</v>
      </c>
      <c r="M944">
        <v>920</v>
      </c>
      <c r="N944">
        <v>4.713703647194676E-3</v>
      </c>
      <c r="O944">
        <v>5.5511312898139556E-2</v>
      </c>
    </row>
    <row r="945" spans="1:15" x14ac:dyDescent="0.3">
      <c r="A945" s="2">
        <v>43186</v>
      </c>
      <c r="B945" s="73">
        <f>'Log returns'!G946</f>
        <v>-1.070950468540831E-2</v>
      </c>
      <c r="C945" s="73">
        <f>'Log returns'!E946</f>
        <v>2.9017047515414686E-3</v>
      </c>
      <c r="D945" s="73">
        <f>'Log returns'!C946</f>
        <v>-2.3068454075297557E-3</v>
      </c>
      <c r="E945" s="74">
        <f>'Log returns'!I946</f>
        <v>9.9073092471801578E-3</v>
      </c>
      <c r="H945" s="79">
        <v>-2.29</v>
      </c>
      <c r="I945" s="81">
        <v>7.0000000000000001E-3</v>
      </c>
      <c r="K945" s="62">
        <f t="shared" si="14"/>
        <v>-1.7709504685408311E-2</v>
      </c>
      <c r="M945">
        <v>921</v>
      </c>
      <c r="N945">
        <v>-3.3015538302570862E-3</v>
      </c>
      <c r="O945">
        <v>1.0480080671705401E-2</v>
      </c>
    </row>
    <row r="946" spans="1:15" x14ac:dyDescent="0.3">
      <c r="A946" s="2">
        <v>43185</v>
      </c>
      <c r="B946" s="73">
        <f>'Log returns'!G947</f>
        <v>1.0487144790257181E-2</v>
      </c>
      <c r="C946" s="73">
        <f>'Log returns'!E947</f>
        <v>1.7721518987341846E-2</v>
      </c>
      <c r="D946" s="73">
        <f>'Log returns'!C947</f>
        <v>3.4683196673275327E-3</v>
      </c>
      <c r="E946" s="74">
        <f>'Log returns'!I947</f>
        <v>2.3929450537471296E-3</v>
      </c>
      <c r="H946" s="79">
        <v>1.41</v>
      </c>
      <c r="I946" s="81">
        <v>6.0000000000000001E-3</v>
      </c>
      <c r="K946" s="62">
        <f t="shared" si="14"/>
        <v>4.4871447902571811E-3</v>
      </c>
      <c r="M946">
        <v>922</v>
      </c>
      <c r="N946">
        <v>-3.7572807650943034E-3</v>
      </c>
      <c r="O946">
        <v>-2.506205608027301E-2</v>
      </c>
    </row>
    <row r="947" spans="1:15" x14ac:dyDescent="0.3">
      <c r="A947" s="2">
        <v>43182</v>
      </c>
      <c r="B947" s="73">
        <f>'Log returns'!G948</f>
        <v>-2.0087043856712467E-2</v>
      </c>
      <c r="C947" s="73">
        <f>'Log returns'!E948</f>
        <v>-1.5991471215351785E-2</v>
      </c>
      <c r="D947" s="73">
        <f>'Log returns'!C948</f>
        <v>9.2164213216546047E-3</v>
      </c>
      <c r="E947" s="74">
        <f>'Log returns'!I948</f>
        <v>-2.2174025517400177E-3</v>
      </c>
      <c r="H947" s="79">
        <v>-0.35</v>
      </c>
      <c r="I947" s="81">
        <v>6.0000000000000001E-3</v>
      </c>
      <c r="K947" s="62">
        <f t="shared" si="14"/>
        <v>-2.6087043856712469E-2</v>
      </c>
      <c r="M947">
        <v>923</v>
      </c>
      <c r="N947">
        <v>-1.7885005341630711E-4</v>
      </c>
      <c r="O947">
        <v>-1.7051526462218636E-2</v>
      </c>
    </row>
    <row r="948" spans="1:15" x14ac:dyDescent="0.3">
      <c r="A948" s="2">
        <v>43181</v>
      </c>
      <c r="B948" s="73">
        <f>'Log returns'!G949</f>
        <v>1.9815510761872289E-2</v>
      </c>
      <c r="C948" s="73">
        <f>'Log returns'!E949</f>
        <v>5.1282051282051211E-2</v>
      </c>
      <c r="D948" s="73">
        <f>'Log returns'!C949</f>
        <v>1.8264935574593234E-2</v>
      </c>
      <c r="E948" s="74">
        <f>'Log returns'!I949</f>
        <v>-2.6148139318754697E-3</v>
      </c>
      <c r="H948" s="79">
        <v>-1.87</v>
      </c>
      <c r="I948" s="81">
        <v>6.0000000000000001E-3</v>
      </c>
      <c r="K948" s="62">
        <f t="shared" si="14"/>
        <v>1.3815510761872289E-2</v>
      </c>
      <c r="M948">
        <v>924</v>
      </c>
      <c r="N948">
        <v>-4.8281077985755779E-3</v>
      </c>
      <c r="O948">
        <v>6.4514844219522244E-3</v>
      </c>
    </row>
    <row r="949" spans="1:15" x14ac:dyDescent="0.3">
      <c r="A949" s="2">
        <v>43180</v>
      </c>
      <c r="B949" s="73">
        <f>'Log returns'!G950</f>
        <v>-2.0770519262981606E-2</v>
      </c>
      <c r="C949" s="73">
        <f>'Log returns'!E950</f>
        <v>-2.2329096530401875E-2</v>
      </c>
      <c r="D949" s="73">
        <f>'Log returns'!C950</f>
        <v>-4.9326837599443975E-3</v>
      </c>
      <c r="E949" s="74">
        <f>'Log returns'!I950</f>
        <v>6.4558948450216371E-3</v>
      </c>
      <c r="H949" s="79">
        <v>2.67</v>
      </c>
      <c r="I949" s="81">
        <v>6.0000000000000001E-3</v>
      </c>
      <c r="K949" s="62">
        <f t="shared" si="14"/>
        <v>-2.6770519262981608E-2</v>
      </c>
      <c r="M949">
        <v>925</v>
      </c>
      <c r="N949">
        <v>-7.5403067369264956E-4</v>
      </c>
      <c r="O949">
        <v>2.3747762166423142E-3</v>
      </c>
    </row>
    <row r="950" spans="1:15" x14ac:dyDescent="0.3">
      <c r="A950" s="2">
        <v>43179</v>
      </c>
      <c r="B950" s="73">
        <f>'Log returns'!G951</f>
        <v>-2.7369141293192558E-3</v>
      </c>
      <c r="C950" s="73">
        <f>'Log returns'!E951</f>
        <v>-6.6760365425158567E-3</v>
      </c>
      <c r="D950" s="73">
        <f>'Log returns'!C951</f>
        <v>3.6052706353850023E-3</v>
      </c>
      <c r="E950" s="74">
        <f>'Log returns'!I951</f>
        <v>4.7866891708532599E-4</v>
      </c>
      <c r="H950" s="79">
        <v>-2.09</v>
      </c>
      <c r="I950" s="81">
        <v>6.0000000000000001E-3</v>
      </c>
      <c r="K950" s="62">
        <f t="shared" si="14"/>
        <v>-8.7369141293192551E-3</v>
      </c>
      <c r="M950">
        <v>926</v>
      </c>
      <c r="N950">
        <v>-5.9156349373741665E-3</v>
      </c>
      <c r="O950">
        <v>2.0478741733490763E-2</v>
      </c>
    </row>
    <row r="951" spans="1:15" x14ac:dyDescent="0.3">
      <c r="A951" s="2">
        <v>43178</v>
      </c>
      <c r="B951" s="73">
        <f>'Log returns'!G952</f>
        <v>-1.166380789022298E-2</v>
      </c>
      <c r="C951" s="73">
        <f>'Log returns'!E952</f>
        <v>5.659709939865587E-3</v>
      </c>
      <c r="D951" s="73">
        <f>'Log returns'!C952</f>
        <v>-2.3349878488552443E-2</v>
      </c>
      <c r="E951" s="74">
        <f>'Log returns'!I952</f>
        <v>1.3260431505203963E-3</v>
      </c>
      <c r="H951" s="79">
        <v>-2.54</v>
      </c>
      <c r="I951" s="81">
        <v>6.0000000000000001E-3</v>
      </c>
      <c r="K951" s="62">
        <f t="shared" si="14"/>
        <v>-1.7663807890222982E-2</v>
      </c>
      <c r="M951">
        <v>927</v>
      </c>
      <c r="N951">
        <v>-3.7425854417238251E-3</v>
      </c>
      <c r="O951">
        <v>-4.0414502079619231E-4</v>
      </c>
    </row>
    <row r="952" spans="1:15" x14ac:dyDescent="0.3">
      <c r="A952" s="2">
        <v>43175</v>
      </c>
      <c r="B952" s="73">
        <f>'Log returns'!G953</f>
        <v>2.4297119055883474E-2</v>
      </c>
      <c r="C952" s="73">
        <f>'Log returns'!E953</f>
        <v>8.7935279634189234E-3</v>
      </c>
      <c r="D952" s="73">
        <f>'Log returns'!C953</f>
        <v>4.1378417295107398E-3</v>
      </c>
      <c r="E952" s="74">
        <f>'Log returns'!I953</f>
        <v>-1.4564844704049465E-2</v>
      </c>
      <c r="H952" s="79">
        <v>-0.06</v>
      </c>
      <c r="I952" s="81">
        <v>6.0000000000000001E-3</v>
      </c>
      <c r="K952" s="62">
        <f t="shared" si="14"/>
        <v>1.8297119055883472E-2</v>
      </c>
      <c r="M952">
        <v>928</v>
      </c>
      <c r="N952">
        <v>1.7905449104226438E-3</v>
      </c>
      <c r="O952">
        <v>-3.0717748912041671E-3</v>
      </c>
    </row>
    <row r="953" spans="1:15" x14ac:dyDescent="0.3">
      <c r="A953" s="2">
        <v>43174</v>
      </c>
      <c r="B953" s="73">
        <f>'Log returns'!G954</f>
        <v>3.3547949847509265E-2</v>
      </c>
      <c r="C953" s="73">
        <f>'Log returns'!E954</f>
        <v>1.9874476987447709E-2</v>
      </c>
      <c r="D953" s="73">
        <f>'Log returns'!C954</f>
        <v>1.0073356519727367E-2</v>
      </c>
      <c r="E953" s="74">
        <f>'Log returns'!I954</f>
        <v>2.0755743701203092E-2</v>
      </c>
      <c r="H953" s="79">
        <v>0.15</v>
      </c>
      <c r="I953" s="81">
        <v>6.0000000000000001E-3</v>
      </c>
      <c r="K953" s="62">
        <f t="shared" si="14"/>
        <v>2.7547949847509266E-2</v>
      </c>
      <c r="M953">
        <v>929</v>
      </c>
      <c r="N953">
        <v>7.6418865104051301E-3</v>
      </c>
      <c r="O953">
        <v>-3.1518287810914491E-3</v>
      </c>
    </row>
    <row r="954" spans="1:15" x14ac:dyDescent="0.3">
      <c r="A954" s="2">
        <v>43173</v>
      </c>
      <c r="B954" s="73">
        <f>'Log returns'!G955</f>
        <v>-3.2131147540983618E-2</v>
      </c>
      <c r="C954" s="73">
        <f>'Log returns'!E955</f>
        <v>-1.7777777777777764E-2</v>
      </c>
      <c r="D954" s="73">
        <f>'Log returns'!C955</f>
        <v>-1.8132434035538724E-2</v>
      </c>
      <c r="E954" s="74">
        <f>'Log returns'!I955</f>
        <v>-1.2934109529745164E-2</v>
      </c>
      <c r="H954" s="79">
        <v>-1.38</v>
      </c>
      <c r="I954" s="81">
        <v>6.0000000000000001E-3</v>
      </c>
      <c r="K954" s="62">
        <f t="shared" si="14"/>
        <v>-3.8131147540983616E-2</v>
      </c>
      <c r="M954">
        <v>930</v>
      </c>
      <c r="N954">
        <v>-3.8796291657594242E-4</v>
      </c>
      <c r="O954">
        <v>6.1350893533575427E-3</v>
      </c>
    </row>
    <row r="955" spans="1:15" x14ac:dyDescent="0.3">
      <c r="A955" s="2">
        <v>43172</v>
      </c>
      <c r="B955" s="73">
        <f>'Log returns'!G956</f>
        <v>3.0487804878048734E-3</v>
      </c>
      <c r="C955" s="73">
        <f>'Log returns'!E956</f>
        <v>-5.2210233205709057E-3</v>
      </c>
      <c r="D955" s="73">
        <f>'Log returns'!C956</f>
        <v>6.4634783047480375E-3</v>
      </c>
      <c r="E955" s="74">
        <f>'Log returns'!I956</f>
        <v>6.5067803881138303E-3</v>
      </c>
      <c r="H955" s="79">
        <v>0.25</v>
      </c>
      <c r="I955" s="81">
        <v>6.0000000000000001E-3</v>
      </c>
      <c r="K955" s="62">
        <f t="shared" si="14"/>
        <v>-2.9512195121951267E-3</v>
      </c>
      <c r="M955">
        <v>931</v>
      </c>
      <c r="N955">
        <v>-1.2900423793704187E-3</v>
      </c>
      <c r="O955">
        <v>-2.5194814301534225E-3</v>
      </c>
    </row>
    <row r="956" spans="1:15" x14ac:dyDescent="0.3">
      <c r="A956" s="2">
        <v>43171</v>
      </c>
      <c r="B956" s="73">
        <f>'Log returns'!G957</f>
        <v>1.3171225937183404E-2</v>
      </c>
      <c r="C956" s="73">
        <f>'Log returns'!E957</f>
        <v>-1.4345696291112547E-2</v>
      </c>
      <c r="D956" s="73">
        <f>'Log returns'!C957</f>
        <v>-1.6054849519561615E-2</v>
      </c>
      <c r="E956" s="74">
        <f>'Log returns'!I957</f>
        <v>-8.0261140512978264E-4</v>
      </c>
      <c r="H956" s="79">
        <v>-0.18</v>
      </c>
      <c r="I956" s="81">
        <v>6.0000000000000001E-3</v>
      </c>
      <c r="K956" s="62">
        <f t="shared" si="14"/>
        <v>7.1712259371834036E-3</v>
      </c>
      <c r="M956">
        <v>932</v>
      </c>
      <c r="N956">
        <v>-1.0027909947207931E-3</v>
      </c>
      <c r="O956">
        <v>-2.8213007834818025E-3</v>
      </c>
    </row>
    <row r="957" spans="1:15" x14ac:dyDescent="0.3">
      <c r="A957" s="2">
        <v>43168</v>
      </c>
      <c r="B957" s="73">
        <f>'Log returns'!G958</f>
        <v>-7.666666666666681E-3</v>
      </c>
      <c r="C957" s="73">
        <f>'Log returns'!E958</f>
        <v>-4.969826056088057E-3</v>
      </c>
      <c r="D957" s="73">
        <f>'Log returns'!C958</f>
        <v>3.1235405857073566E-2</v>
      </c>
      <c r="E957" s="74">
        <f>'Log returns'!I958</f>
        <v>7.3925844890435815E-4</v>
      </c>
      <c r="H957" s="79">
        <v>-0.53</v>
      </c>
      <c r="I957" s="81">
        <v>6.0000000000000001E-3</v>
      </c>
      <c r="K957" s="62">
        <f t="shared" si="14"/>
        <v>-1.3666666666666681E-2</v>
      </c>
      <c r="M957">
        <v>933</v>
      </c>
      <c r="N957">
        <v>-2.0808395877249235E-3</v>
      </c>
      <c r="O957">
        <v>9.1185875083902735E-3</v>
      </c>
    </row>
    <row r="958" spans="1:15" x14ac:dyDescent="0.3">
      <c r="A958" s="2">
        <v>43167</v>
      </c>
      <c r="B958" s="73">
        <f>'Log returns'!G959</f>
        <v>1.4444071212630156E-2</v>
      </c>
      <c r="C958" s="73">
        <f>'Log returns'!E959</f>
        <v>5.3514092044237805E-3</v>
      </c>
      <c r="D958" s="73">
        <f>'Log returns'!C959</f>
        <v>1.491854277060102E-2</v>
      </c>
      <c r="E958" s="74">
        <f>'Log returns'!I959</f>
        <v>-6.5469243444365869E-3</v>
      </c>
      <c r="H958" s="79">
        <v>-0.67</v>
      </c>
      <c r="I958" s="81">
        <v>6.0000000000000001E-3</v>
      </c>
      <c r="K958" s="62">
        <f t="shared" si="14"/>
        <v>8.4440712126301557E-3</v>
      </c>
      <c r="M958">
        <v>934</v>
      </c>
      <c r="N958">
        <v>-9.8774876896089644E-3</v>
      </c>
      <c r="O958">
        <v>-2.3477023110899317E-2</v>
      </c>
    </row>
    <row r="959" spans="1:15" x14ac:dyDescent="0.3">
      <c r="A959" s="2">
        <v>43166</v>
      </c>
      <c r="B959" s="73">
        <f>'Log returns'!G960</f>
        <v>3.3774834437086079E-2</v>
      </c>
      <c r="C959" s="73">
        <f>'Log returns'!E960</f>
        <v>-1.5613910574875845E-2</v>
      </c>
      <c r="D959" s="73">
        <f>'Log returns'!C960</f>
        <v>1.8262792973965519E-2</v>
      </c>
      <c r="E959" s="74">
        <f>'Log returns'!I960</f>
        <v>3.1030098656268331E-3</v>
      </c>
      <c r="H959" s="79">
        <v>-0.09</v>
      </c>
      <c r="I959" s="81">
        <v>6.0000000000000001E-3</v>
      </c>
      <c r="K959" s="62">
        <f t="shared" si="14"/>
        <v>2.7774834437086081E-2</v>
      </c>
      <c r="M959">
        <v>935</v>
      </c>
      <c r="N959">
        <v>-3.8705155638672131E-3</v>
      </c>
      <c r="O959">
        <v>-2.3076576121969145E-2</v>
      </c>
    </row>
    <row r="960" spans="1:15" x14ac:dyDescent="0.3">
      <c r="A960" s="2">
        <v>43165</v>
      </c>
      <c r="B960" s="73">
        <f>'Log returns'!G961</f>
        <v>-2.9147982062780273E-2</v>
      </c>
      <c r="C960" s="73">
        <f>'Log returns'!E961</f>
        <v>-0.17627974044700784</v>
      </c>
      <c r="D960" s="73">
        <f>'Log returns'!C961</f>
        <v>-6.5179306683785826E-2</v>
      </c>
      <c r="E960" s="74">
        <f>'Log returns'!I961</f>
        <v>1.3362578198576462E-3</v>
      </c>
      <c r="H960" s="79">
        <v>1.7</v>
      </c>
      <c r="I960" s="81">
        <v>6.0000000000000001E-3</v>
      </c>
      <c r="K960" s="62">
        <f t="shared" si="14"/>
        <v>-3.5147982062780275E-2</v>
      </c>
      <c r="M960">
        <v>936</v>
      </c>
      <c r="N960">
        <v>1.2106140018738859E-2</v>
      </c>
      <c r="O960">
        <v>5.1914692507322446E-5</v>
      </c>
    </row>
    <row r="961" spans="1:15" x14ac:dyDescent="0.3">
      <c r="A961" s="2">
        <v>43164</v>
      </c>
      <c r="B961" s="73">
        <f>'Log returns'!G962</f>
        <v>-1.6496205872648354E-3</v>
      </c>
      <c r="C961" s="73">
        <f>'Log returns'!E962</f>
        <v>4.2888402625820429E-2</v>
      </c>
      <c r="D961" s="73">
        <f>'Log returns'!C962</f>
        <v>1.403738295562802E-3</v>
      </c>
      <c r="E961" s="74">
        <f>'Log returns'!I962</f>
        <v>-3.1303595518468548E-3</v>
      </c>
      <c r="H961" s="79">
        <v>0.37</v>
      </c>
      <c r="I961" s="81">
        <v>6.0000000000000001E-3</v>
      </c>
      <c r="K961" s="62">
        <f t="shared" si="14"/>
        <v>-7.6496205872648351E-3</v>
      </c>
      <c r="M961">
        <v>937</v>
      </c>
      <c r="N961">
        <v>-7.8292757138533336E-4</v>
      </c>
      <c r="O961">
        <v>2.4512625730536922E-3</v>
      </c>
    </row>
    <row r="962" spans="1:15" x14ac:dyDescent="0.3">
      <c r="A962" s="2">
        <v>43161</v>
      </c>
      <c r="B962" s="73">
        <f>'Log returns'!G963</f>
        <v>1.6523463317910493E-3</v>
      </c>
      <c r="C962" s="73">
        <f>'Log returns'!E963</f>
        <v>-1.8883759966428843E-2</v>
      </c>
      <c r="D962" s="73">
        <f>'Log returns'!C963</f>
        <v>-1.1682191420808832E-2</v>
      </c>
      <c r="E962" s="74">
        <f>'Log returns'!I963</f>
        <v>1.3991329054191655E-2</v>
      </c>
      <c r="H962" s="79">
        <v>0.05</v>
      </c>
      <c r="I962" s="81">
        <v>6.0000000000000001E-3</v>
      </c>
      <c r="K962" s="62">
        <f t="shared" si="14"/>
        <v>-4.3476536682089508E-3</v>
      </c>
      <c r="M962">
        <v>938</v>
      </c>
      <c r="N962">
        <v>8.123524655236752E-3</v>
      </c>
      <c r="O962">
        <v>-1.3786416060966204E-2</v>
      </c>
    </row>
    <row r="963" spans="1:15" x14ac:dyDescent="0.3">
      <c r="A963" s="2">
        <v>43160</v>
      </c>
      <c r="B963" s="73">
        <f>'Log returns'!G964</f>
        <v>4.2890135268889001E-3</v>
      </c>
      <c r="C963" s="73">
        <f>'Log returns'!E964</f>
        <v>2.7159965782720341E-2</v>
      </c>
      <c r="D963" s="73">
        <f>'Log returns'!C964</f>
        <v>2.3167932191417898E-2</v>
      </c>
      <c r="E963" s="74">
        <f>'Log returns'!I964</f>
        <v>7.5289784209815764E-3</v>
      </c>
      <c r="H963" s="79">
        <v>0.36</v>
      </c>
      <c r="I963" s="81">
        <v>6.0000000000000001E-3</v>
      </c>
      <c r="K963" s="62">
        <f t="shared" ref="K963:K1026" si="15">B963-I963</f>
        <v>-1.7109864731111001E-3</v>
      </c>
      <c r="M963">
        <v>939</v>
      </c>
      <c r="N963">
        <v>3.473746248636727E-4</v>
      </c>
      <c r="O963">
        <v>-8.7225840050981773E-3</v>
      </c>
    </row>
    <row r="964" spans="1:15" x14ac:dyDescent="0.3">
      <c r="A964" s="2">
        <v>43159</v>
      </c>
      <c r="B964" s="73">
        <f>'Log returns'!G965</f>
        <v>-2.0696452036793777E-2</v>
      </c>
      <c r="C964" s="73">
        <f>'Log returns'!E965</f>
        <v>2.6650010410160338E-2</v>
      </c>
      <c r="D964" s="73">
        <f>'Log returns'!C965</f>
        <v>-1.0166454486941194E-2</v>
      </c>
      <c r="E964" s="74">
        <f>'Log returns'!I965</f>
        <v>-2.5478336825987299E-3</v>
      </c>
      <c r="H964" s="79">
        <v>1.06</v>
      </c>
      <c r="I964" s="81">
        <v>6.0000000000000001E-3</v>
      </c>
      <c r="K964" s="62">
        <f t="shared" si="15"/>
        <v>-2.6696452036793779E-2</v>
      </c>
      <c r="M964">
        <v>940</v>
      </c>
      <c r="N964">
        <v>-3.2279515932330739E-3</v>
      </c>
      <c r="O964">
        <v>-8.9342105689291882E-3</v>
      </c>
    </row>
    <row r="965" spans="1:15" x14ac:dyDescent="0.3">
      <c r="A965" s="2">
        <v>43158</v>
      </c>
      <c r="B965" s="73">
        <f>'Log returns'!G966</f>
        <v>-2.012747400201232E-3</v>
      </c>
      <c r="C965" s="73">
        <f>'Log returns'!E966</f>
        <v>-4.0559724193876059E-3</v>
      </c>
      <c r="D965" s="73">
        <f>'Log returns'!C966</f>
        <v>-1.0270719002125121E-2</v>
      </c>
      <c r="E965" s="74">
        <f>'Log returns'!I966</f>
        <v>2.3766446117756972E-3</v>
      </c>
      <c r="H965" s="79">
        <v>0.7</v>
      </c>
      <c r="I965" s="81">
        <v>6.0000000000000001E-3</v>
      </c>
      <c r="K965" s="62">
        <f t="shared" si="15"/>
        <v>-8.0127474002012321E-3</v>
      </c>
      <c r="M965">
        <v>941</v>
      </c>
      <c r="N965">
        <v>2.6329043666245586E-3</v>
      </c>
      <c r="O965">
        <v>7.9690108180540415E-3</v>
      </c>
    </row>
    <row r="966" spans="1:15" x14ac:dyDescent="0.3">
      <c r="A966" s="2">
        <v>43157</v>
      </c>
      <c r="B966" s="73">
        <f>'Log returns'!G967</f>
        <v>3.6974789915966196E-3</v>
      </c>
      <c r="C966" s="73">
        <f>'Log returns'!E967</f>
        <v>7.7377316228874476E-3</v>
      </c>
      <c r="D966" s="73">
        <f>'Log returns'!C967</f>
        <v>1.2735833096844604E-2</v>
      </c>
      <c r="E966" s="74">
        <f>'Log returns'!I967</f>
        <v>-7.5908035498243528E-3</v>
      </c>
      <c r="H966" s="79">
        <v>-1.18</v>
      </c>
      <c r="I966" s="81">
        <v>6.0000000000000001E-3</v>
      </c>
      <c r="K966" s="62">
        <f t="shared" si="15"/>
        <v>-2.3025210084033805E-3</v>
      </c>
      <c r="M966">
        <v>942</v>
      </c>
      <c r="N966">
        <v>7.0486887193905411E-3</v>
      </c>
      <c r="O966">
        <v>-8.7407360967171298E-3</v>
      </c>
    </row>
    <row r="967" spans="1:15" x14ac:dyDescent="0.3">
      <c r="A967" s="2">
        <v>43154</v>
      </c>
      <c r="B967" s="73">
        <f>'Log returns'!G968</f>
        <v>-3.0475552578700608E-2</v>
      </c>
      <c r="C967" s="73">
        <f>'Log returns'!E968</f>
        <v>-7.0721357850071003E-3</v>
      </c>
      <c r="D967" s="73">
        <f>'Log returns'!C968</f>
        <v>-1.8630640468604607E-2</v>
      </c>
      <c r="E967" s="74">
        <f>'Log returns'!I968</f>
        <v>-9.014773041793888E-3</v>
      </c>
      <c r="H967" s="79">
        <v>-1.1000000000000001</v>
      </c>
      <c r="I967" s="81">
        <v>6.0000000000000001E-3</v>
      </c>
      <c r="K967" s="62">
        <f t="shared" si="15"/>
        <v>-3.647555257870061E-2</v>
      </c>
      <c r="M967">
        <v>943</v>
      </c>
      <c r="N967">
        <v>5.0042546893217209E-3</v>
      </c>
      <c r="O967">
        <v>7.8771012428816359E-3</v>
      </c>
    </row>
    <row r="968" spans="1:15" x14ac:dyDescent="0.3">
      <c r="A968" s="2">
        <v>43153</v>
      </c>
      <c r="B968" s="73">
        <f>'Log returns'!G969</f>
        <v>-1.7271157167530225E-2</v>
      </c>
      <c r="C968" s="73">
        <f>'Log returns'!E969</f>
        <v>-7.9365079365079482E-3</v>
      </c>
      <c r="D968" s="73">
        <f>'Log returns'!C969</f>
        <v>1.8984825980770132E-3</v>
      </c>
      <c r="E968" s="74">
        <f>'Log returns'!I969</f>
        <v>9.7015034892803057E-3</v>
      </c>
      <c r="H968" s="79">
        <v>-1.25</v>
      </c>
      <c r="I968" s="81">
        <v>6.0000000000000001E-3</v>
      </c>
      <c r="K968" s="62">
        <f t="shared" si="15"/>
        <v>-2.3271157167530226E-2</v>
      </c>
      <c r="M968">
        <v>944</v>
      </c>
      <c r="N968">
        <v>7.3151646362684345E-3</v>
      </c>
      <c r="O968">
        <v>-1.8024669321676744E-2</v>
      </c>
    </row>
    <row r="969" spans="1:15" x14ac:dyDescent="0.3">
      <c r="A969" s="2">
        <v>43152</v>
      </c>
      <c r="B969" s="73">
        <f>'Log returns'!G970</f>
        <v>-1.4059753954305501E-3</v>
      </c>
      <c r="C969" s="73">
        <f>'Log returns'!E970</f>
        <v>-1.1282051282051224E-2</v>
      </c>
      <c r="D969" s="73">
        <f>'Log returns'!C970</f>
        <v>-1.7053576460182487E-2</v>
      </c>
      <c r="E969" s="74">
        <f>'Log returns'!I970</f>
        <v>-2.2821050414704343E-2</v>
      </c>
      <c r="H969" s="79">
        <v>1.1200000000000001</v>
      </c>
      <c r="I969" s="81">
        <v>6.0000000000000001E-3</v>
      </c>
      <c r="K969" s="62">
        <f t="shared" si="15"/>
        <v>-7.4059753954305498E-3</v>
      </c>
      <c r="M969">
        <v>945</v>
      </c>
      <c r="N969">
        <v>1.8064580600838207E-3</v>
      </c>
      <c r="O969">
        <v>8.680686730173361E-3</v>
      </c>
    </row>
    <row r="970" spans="1:15" x14ac:dyDescent="0.3">
      <c r="A970" s="2">
        <v>43151</v>
      </c>
      <c r="B970" s="73">
        <f>'Log returns'!G971</f>
        <v>-7.391763463569196E-3</v>
      </c>
      <c r="C970" s="73">
        <f>'Log returns'!E971</f>
        <v>-1.4522821576763544E-3</v>
      </c>
      <c r="D970" s="73">
        <f>'Log returns'!C971</f>
        <v>1.0120404625608618E-2</v>
      </c>
      <c r="E970" s="74">
        <f>'Log returns'!I971</f>
        <v>8.3971130853989651E-3</v>
      </c>
      <c r="H970" s="79">
        <v>1.54</v>
      </c>
      <c r="I970" s="81">
        <v>6.0000000000000001E-3</v>
      </c>
      <c r="K970" s="62">
        <f t="shared" si="15"/>
        <v>-1.3391763463569196E-2</v>
      </c>
      <c r="M970">
        <v>946</v>
      </c>
      <c r="N970">
        <v>-1.5733424817955697E-3</v>
      </c>
      <c r="O970">
        <v>-1.8513701374916897E-2</v>
      </c>
    </row>
    <row r="971" spans="1:15" x14ac:dyDescent="0.3">
      <c r="A971" s="2">
        <v>43150</v>
      </c>
      <c r="B971" s="73">
        <f>'Log returns'!G972</f>
        <v>1.7730496453900962E-3</v>
      </c>
      <c r="C971" s="73">
        <f>'Log returns'!E972</f>
        <v>2.0777062123414568E-3</v>
      </c>
      <c r="D971" s="73">
        <f>'Log returns'!C972</f>
        <v>6.6794960282958249E-3</v>
      </c>
      <c r="E971" s="74">
        <f>'Log returns'!I972</f>
        <v>2.979051510874524E-3</v>
      </c>
      <c r="H971" s="79">
        <v>0.01</v>
      </c>
      <c r="I971" s="81">
        <v>6.0000000000000001E-3</v>
      </c>
      <c r="K971" s="62">
        <f t="shared" si="15"/>
        <v>-4.2269503546099041E-3</v>
      </c>
      <c r="M971">
        <v>947</v>
      </c>
      <c r="N971">
        <v>-1.8646808607785822E-3</v>
      </c>
      <c r="O971">
        <v>2.168019162265087E-2</v>
      </c>
    </row>
    <row r="972" spans="1:15" x14ac:dyDescent="0.3">
      <c r="A972" s="2">
        <v>43147</v>
      </c>
      <c r="B972" s="73">
        <f>'Log returns'!G973</f>
        <v>-6.0176991150443079E-3</v>
      </c>
      <c r="C972" s="73">
        <f>'Log returns'!E973</f>
        <v>-4.7688160895707418E-3</v>
      </c>
      <c r="D972" s="73">
        <f>'Log returns'!C973</f>
        <v>-2.5118562266866571E-2</v>
      </c>
      <c r="E972" s="74">
        <f>'Log returns'!I973</f>
        <v>-2.0740961325948527E-3</v>
      </c>
      <c r="H972" s="79">
        <v>-0.43</v>
      </c>
      <c r="I972" s="81">
        <v>6.0000000000000001E-3</v>
      </c>
      <c r="K972" s="62">
        <f t="shared" si="15"/>
        <v>-1.2017699115044307E-2</v>
      </c>
      <c r="M972">
        <v>948</v>
      </c>
      <c r="N972">
        <v>4.7849666414833706E-3</v>
      </c>
      <c r="O972">
        <v>-2.5555485904464978E-2</v>
      </c>
    </row>
    <row r="973" spans="1:15" x14ac:dyDescent="0.3">
      <c r="A973" s="2">
        <v>43146</v>
      </c>
      <c r="B973" s="73">
        <f>'Log returns'!G974</f>
        <v>5.4131054131054249E-2</v>
      </c>
      <c r="C973" s="73">
        <f>'Log returns'!E974</f>
        <v>2.1458333333333357E-2</v>
      </c>
      <c r="D973" s="73">
        <f>'Log returns'!C974</f>
        <v>4.3753698196512545E-3</v>
      </c>
      <c r="E973" s="74">
        <f>'Log returns'!I974</f>
        <v>-2.6246113246936641E-3</v>
      </c>
      <c r="H973" s="79">
        <v>-0.62</v>
      </c>
      <c r="I973" s="81">
        <v>6.0000000000000001E-3</v>
      </c>
      <c r="K973" s="62">
        <f t="shared" si="15"/>
        <v>4.813105413105425E-2</v>
      </c>
      <c r="M973">
        <v>949</v>
      </c>
      <c r="N973">
        <v>4.0312102833896187E-4</v>
      </c>
      <c r="O973">
        <v>-3.1400351576582179E-3</v>
      </c>
    </row>
    <row r="974" spans="1:15" x14ac:dyDescent="0.3">
      <c r="A974" s="2">
        <v>43145</v>
      </c>
      <c r="B974" s="73">
        <f>'Log returns'!G975</f>
        <v>-7.0945945945946227E-3</v>
      </c>
      <c r="C974" s="73">
        <f>'Log returns'!E975</f>
        <v>-1.1421578625331476E-2</v>
      </c>
      <c r="D974" s="73">
        <f>'Log returns'!C975</f>
        <v>-1.9359986622801317E-3</v>
      </c>
      <c r="E974" s="74">
        <f>'Log returns'!I975</f>
        <v>-1.9873954936514671E-4</v>
      </c>
      <c r="H974" s="79">
        <v>0.03</v>
      </c>
      <c r="I974" s="81">
        <v>6.0000000000000001E-3</v>
      </c>
      <c r="K974" s="62">
        <f t="shared" si="15"/>
        <v>-1.3094594594594623E-2</v>
      </c>
      <c r="M974">
        <v>950</v>
      </c>
      <c r="N974">
        <v>1.0243227550655667E-3</v>
      </c>
      <c r="O974">
        <v>-1.2688130645288547E-2</v>
      </c>
    </row>
    <row r="975" spans="1:15" x14ac:dyDescent="0.3">
      <c r="A975" s="2">
        <v>43144</v>
      </c>
      <c r="B975" s="73">
        <f>'Log returns'!G976</f>
        <v>1.2249064307587595E-2</v>
      </c>
      <c r="C975" s="73">
        <f>'Log returns'!E976</f>
        <v>-2.0631318341237902E-4</v>
      </c>
      <c r="D975" s="73">
        <f>'Log returns'!C976</f>
        <v>1.3578944059971244E-2</v>
      </c>
      <c r="E975" s="74">
        <f>'Log returns'!I976</f>
        <v>2.1386479145173252E-2</v>
      </c>
      <c r="H975" s="79">
        <v>1.21</v>
      </c>
      <c r="I975" s="81">
        <v>6.0000000000000001E-3</v>
      </c>
      <c r="K975" s="62">
        <f t="shared" si="15"/>
        <v>6.2490643075875946E-3</v>
      </c>
      <c r="M975">
        <v>951</v>
      </c>
      <c r="N975">
        <v>-1.0625131034036488E-2</v>
      </c>
      <c r="O975">
        <v>3.4922250089919962E-2</v>
      </c>
    </row>
    <row r="976" spans="1:15" x14ac:dyDescent="0.3">
      <c r="A976" s="2">
        <v>43143</v>
      </c>
      <c r="B976" s="73">
        <f>'Log returns'!G977</f>
        <v>8.739495798319381E-3</v>
      </c>
      <c r="C976" s="73">
        <f>'Log returns'!E977</f>
        <v>2.8889806025588229E-3</v>
      </c>
      <c r="D976" s="73">
        <f>'Log returns'!C977</f>
        <v>1.052631025705574E-2</v>
      </c>
      <c r="E976" s="74">
        <f>'Log returns'!I977</f>
        <v>1.4448449089531475E-2</v>
      </c>
      <c r="H976" s="79">
        <v>1.52</v>
      </c>
      <c r="I976" s="81">
        <v>6.0000000000000001E-3</v>
      </c>
      <c r="K976" s="62">
        <f t="shared" si="15"/>
        <v>2.7394957983193809E-3</v>
      </c>
      <c r="M976">
        <v>952</v>
      </c>
      <c r="N976">
        <v>1.5268045369732249E-2</v>
      </c>
      <c r="O976">
        <v>1.8279904477777015E-2</v>
      </c>
    </row>
    <row r="977" spans="1:15" x14ac:dyDescent="0.3">
      <c r="A977" s="2">
        <v>43140</v>
      </c>
      <c r="B977" s="73">
        <f>'Log returns'!G978</f>
        <v>3.0323225591469515E-2</v>
      </c>
      <c r="C977" s="73">
        <f>'Log returns'!E978</f>
        <v>-1.2345679012345708E-2</v>
      </c>
      <c r="D977" s="73">
        <f>'Log returns'!C978</f>
        <v>-1.5151514363477434E-2</v>
      </c>
      <c r="E977" s="74">
        <f>'Log returns'!I978</f>
        <v>2.4873580114330193E-3</v>
      </c>
      <c r="H977" s="79">
        <v>0.31</v>
      </c>
      <c r="I977" s="81">
        <v>6.0000000000000001E-3</v>
      </c>
      <c r="K977" s="62">
        <f t="shared" si="15"/>
        <v>2.4323225591469516E-2</v>
      </c>
      <c r="M977">
        <v>953</v>
      </c>
      <c r="N977">
        <v>-9.4296550965571307E-3</v>
      </c>
      <c r="O977">
        <v>-2.2701492444426485E-2</v>
      </c>
    </row>
    <row r="978" spans="1:15" x14ac:dyDescent="0.3">
      <c r="A978" s="2">
        <v>43139</v>
      </c>
      <c r="B978" s="73">
        <f>'Log returns'!G979</f>
        <v>-4.8188874514877161E-2</v>
      </c>
      <c r="C978" s="73">
        <f>'Log returns'!E979</f>
        <v>-4.1666666666667256E-3</v>
      </c>
      <c r="D978" s="73">
        <f>'Log returns'!C979</f>
        <v>1.4903879198588888E-2</v>
      </c>
      <c r="E978" s="74">
        <f>'Log returns'!I979</f>
        <v>-1.1263894390973338E-3</v>
      </c>
      <c r="H978" s="79">
        <v>1.36</v>
      </c>
      <c r="I978" s="81">
        <v>6.0000000000000001E-3</v>
      </c>
      <c r="K978" s="62">
        <f t="shared" si="15"/>
        <v>-5.418887451487716E-2</v>
      </c>
      <c r="M978">
        <v>954</v>
      </c>
      <c r="N978">
        <v>4.8222703332727124E-3</v>
      </c>
      <c r="O978">
        <v>-1.773489845467839E-3</v>
      </c>
    </row>
    <row r="979" spans="1:15" x14ac:dyDescent="0.3">
      <c r="A979" s="2">
        <v>43138</v>
      </c>
      <c r="B979" s="73">
        <f>'Log returns'!G980</f>
        <v>2.5144410465511451E-2</v>
      </c>
      <c r="C979" s="73">
        <f>'Log returns'!E980</f>
        <v>5.2719665271966594E-2</v>
      </c>
      <c r="D979" s="73">
        <f>'Log returns'!C980</f>
        <v>2.8422471328254317E-2</v>
      </c>
      <c r="E979" s="74">
        <f>'Log returns'!I980</f>
        <v>4.3986400611397492E-3</v>
      </c>
      <c r="H979" s="79">
        <v>1.36</v>
      </c>
      <c r="I979" s="81">
        <v>6.0000000000000001E-3</v>
      </c>
      <c r="K979" s="62">
        <f t="shared" si="15"/>
        <v>1.9144410465511449E-2</v>
      </c>
      <c r="M979">
        <v>955</v>
      </c>
      <c r="N979">
        <v>-5.3617298978843038E-4</v>
      </c>
      <c r="O979">
        <v>1.3707398926971833E-2</v>
      </c>
    </row>
    <row r="980" spans="1:15" x14ac:dyDescent="0.3">
      <c r="A980" s="2">
        <v>43137</v>
      </c>
      <c r="B980" s="73">
        <f>'Log returns'!G981</f>
        <v>7.7891945641365631E-2</v>
      </c>
      <c r="C980" s="73">
        <f>'Log returns'!E981</f>
        <v>5.127186009538947E-2</v>
      </c>
      <c r="D980" s="73">
        <f>'Log returns'!C981</f>
        <v>3.9613076378652863E-2</v>
      </c>
      <c r="E980" s="74">
        <f>'Log returns'!I981</f>
        <v>1.4063608137240603E-2</v>
      </c>
      <c r="H980" s="79">
        <v>-3.68</v>
      </c>
      <c r="I980" s="81">
        <v>6.0000000000000001E-3</v>
      </c>
      <c r="K980" s="62">
        <f t="shared" si="15"/>
        <v>7.1891945641365626E-2</v>
      </c>
      <c r="M980">
        <v>956</v>
      </c>
      <c r="N980">
        <v>5.9415665432990036E-4</v>
      </c>
      <c r="O980">
        <v>-8.2608233209965805E-3</v>
      </c>
    </row>
    <row r="981" spans="1:15" x14ac:dyDescent="0.3">
      <c r="A981" s="2">
        <v>43136</v>
      </c>
      <c r="B981" s="73">
        <f>'Log returns'!G982</f>
        <v>2.6137761377613599E-2</v>
      </c>
      <c r="C981" s="73">
        <f>'Log returns'!E982</f>
        <v>2.0037807183364884E-2</v>
      </c>
      <c r="D981" s="73">
        <f>'Log returns'!C982</f>
        <v>3.7217530007056437E-2</v>
      </c>
      <c r="E981" s="74">
        <f>'Log returns'!I982</f>
        <v>2.9866306018806665E-3</v>
      </c>
      <c r="H981" s="79">
        <v>-0.37</v>
      </c>
      <c r="I981" s="81">
        <v>6.0000000000000001E-3</v>
      </c>
      <c r="K981" s="62">
        <f t="shared" si="15"/>
        <v>2.0137761377613597E-2</v>
      </c>
      <c r="M981">
        <v>957</v>
      </c>
      <c r="N981">
        <v>-4.7472723788859047E-3</v>
      </c>
      <c r="O981">
        <v>1.9191343591516061E-2</v>
      </c>
    </row>
    <row r="982" spans="1:15" x14ac:dyDescent="0.3">
      <c r="A982" s="2">
        <v>43133</v>
      </c>
      <c r="B982" s="73">
        <f>'Log returns'!G983</f>
        <v>2.9367695534911718E-2</v>
      </c>
      <c r="C982" s="73">
        <f>'Log returns'!E983</f>
        <v>1.1489992587101509E-2</v>
      </c>
      <c r="D982" s="73">
        <f>'Log returns'!C983</f>
        <v>4.2716808633411187E-2</v>
      </c>
      <c r="E982" s="74">
        <f>'Log returns'!I983</f>
        <v>-3.5628057295916159E-3</v>
      </c>
      <c r="H982" s="79">
        <v>1.67</v>
      </c>
      <c r="I982" s="81">
        <v>6.0000000000000001E-3</v>
      </c>
      <c r="K982" s="62">
        <f t="shared" si="15"/>
        <v>2.336769553491172E-2</v>
      </c>
      <c r="M982">
        <v>958</v>
      </c>
      <c r="N982">
        <v>2.3269995986663389E-3</v>
      </c>
      <c r="O982">
        <v>3.1447834838419737E-2</v>
      </c>
    </row>
    <row r="983" spans="1:15" x14ac:dyDescent="0.3">
      <c r="A983" s="2">
        <v>43132</v>
      </c>
      <c r="B983" s="73">
        <f>'Log returns'!G984</f>
        <v>-1.7467248908296984E-2</v>
      </c>
      <c r="C983" s="73">
        <f>'Log returns'!E984</f>
        <v>1.1359472334188431E-2</v>
      </c>
      <c r="D983" s="73">
        <f>'Log returns'!C984</f>
        <v>8.357231961300314E-2</v>
      </c>
      <c r="E983" s="74">
        <f>'Log returns'!I984</f>
        <v>1.3819447467796825E-3</v>
      </c>
      <c r="H983" s="79">
        <v>-4.03</v>
      </c>
      <c r="I983" s="81">
        <v>6.0000000000000001E-3</v>
      </c>
      <c r="K983" s="62">
        <f t="shared" si="15"/>
        <v>-2.3467248908296982E-2</v>
      </c>
      <c r="M983">
        <v>959</v>
      </c>
      <c r="N983">
        <v>1.0318110288174346E-3</v>
      </c>
      <c r="O983">
        <v>-3.0179793091597708E-2</v>
      </c>
    </row>
    <row r="984" spans="1:15" x14ac:dyDescent="0.3">
      <c r="A984" s="2">
        <v>43131</v>
      </c>
      <c r="B984" s="73">
        <f>'Log returns'!G985</f>
        <v>5.6296296296295626E-3</v>
      </c>
      <c r="C984" s="73">
        <f>'Log returns'!E985</f>
        <v>-3.6231884057976674E-4</v>
      </c>
      <c r="D984" s="73">
        <f>'Log returns'!C985</f>
        <v>3.9697572129890078E-2</v>
      </c>
      <c r="E984" s="74">
        <f>'Log returns'!I985</f>
        <v>1.4460314342887169E-3</v>
      </c>
      <c r="H984" s="79">
        <v>-2.13</v>
      </c>
      <c r="I984" s="81">
        <v>6.0000000000000001E-3</v>
      </c>
      <c r="K984" s="62">
        <f t="shared" si="15"/>
        <v>-3.7037037037043752E-4</v>
      </c>
      <c r="M984">
        <v>960</v>
      </c>
      <c r="N984">
        <v>-2.24262229054605E-3</v>
      </c>
      <c r="O984">
        <v>5.9300170328121463E-4</v>
      </c>
    </row>
    <row r="985" spans="1:15" x14ac:dyDescent="0.3">
      <c r="A985" s="2">
        <v>43130</v>
      </c>
      <c r="B985" s="73">
        <f>'Log returns'!G986</f>
        <v>-4.9499116087212726E-2</v>
      </c>
      <c r="C985" s="73">
        <f>'Log returns'!E986</f>
        <v>1.1598405219282359E-2</v>
      </c>
      <c r="D985" s="73">
        <f>'Log returns'!C986</f>
        <v>3.5454585144413617E-2</v>
      </c>
      <c r="E985" s="74">
        <f>'Log returns'!I986</f>
        <v>-5.0606233335184717E-3</v>
      </c>
      <c r="H985" s="79">
        <v>0.03</v>
      </c>
      <c r="I985" s="81">
        <v>6.0000000000000001E-3</v>
      </c>
      <c r="K985" s="62">
        <f t="shared" si="15"/>
        <v>-5.5499116087212724E-2</v>
      </c>
      <c r="M985">
        <v>961</v>
      </c>
      <c r="N985">
        <v>1.0309119439232826E-2</v>
      </c>
      <c r="O985">
        <v>-8.6567731074417772E-3</v>
      </c>
    </row>
    <row r="986" spans="1:15" x14ac:dyDescent="0.3">
      <c r="A986" s="2">
        <v>43129</v>
      </c>
      <c r="B986" s="73">
        <f>'Log returns'!G987</f>
        <v>3.4097954122752683E-2</v>
      </c>
      <c r="C986" s="73">
        <f>'Log returns'!E987</f>
        <v>6.8075958437836363E-3</v>
      </c>
      <c r="D986" s="73">
        <f>'Log returns'!C987</f>
        <v>-8.7796877313978221E-3</v>
      </c>
      <c r="E986" s="74">
        <f>'Log returns'!I987</f>
        <v>1.143736702172311E-2</v>
      </c>
      <c r="H986" s="79">
        <v>-7.0000000000000007E-2</v>
      </c>
      <c r="I986" s="81">
        <v>5.0000000000000001E-3</v>
      </c>
      <c r="K986" s="62">
        <f t="shared" si="15"/>
        <v>2.9097954122752682E-2</v>
      </c>
      <c r="M986">
        <v>962</v>
      </c>
      <c r="N986">
        <v>5.5716336700594197E-3</v>
      </c>
      <c r="O986">
        <v>-1.2826201431705197E-3</v>
      </c>
    </row>
    <row r="987" spans="1:15" x14ac:dyDescent="0.3">
      <c r="A987" s="2">
        <v>43126</v>
      </c>
      <c r="B987" s="73">
        <f>'Log returns'!G988</f>
        <v>-3.5971223021581968E-3</v>
      </c>
      <c r="C987" s="73">
        <f>'Log returns'!E988</f>
        <v>1.7081850533807716E-2</v>
      </c>
      <c r="D987" s="73">
        <f>'Log returns'!C988</f>
        <v>1.9486261280952495E-2</v>
      </c>
      <c r="E987" s="74">
        <f>'Log returns'!I988</f>
        <v>-7.1379868353312233E-4</v>
      </c>
      <c r="H987" s="79">
        <v>-1.06</v>
      </c>
      <c r="I987" s="81">
        <v>5.0000000000000001E-3</v>
      </c>
      <c r="K987" s="62">
        <f t="shared" si="15"/>
        <v>-8.5971223021581965E-3</v>
      </c>
      <c r="M987">
        <v>963</v>
      </c>
      <c r="N987">
        <v>-1.8155782979845515E-3</v>
      </c>
      <c r="O987">
        <v>-1.8880873738809225E-2</v>
      </c>
    </row>
    <row r="988" spans="1:15" x14ac:dyDescent="0.3">
      <c r="A988" s="2">
        <v>43125</v>
      </c>
      <c r="B988" s="73">
        <f>'Log returns'!G989</f>
        <v>-1.2635379061371892E-2</v>
      </c>
      <c r="C988" s="73">
        <f>'Log returns'!E989</f>
        <v>-1.8544436668999218E-2</v>
      </c>
      <c r="D988" s="73">
        <f>'Log returns'!C989</f>
        <v>8.6886309490215535E-4</v>
      </c>
      <c r="E988" s="74">
        <f>'Log returns'!I989</f>
        <v>-1.0442514842094769E-2</v>
      </c>
      <c r="H988" s="79">
        <v>-0.62</v>
      </c>
      <c r="I988" s="81">
        <v>5.0000000000000001E-3</v>
      </c>
      <c r="K988" s="62">
        <f t="shared" si="15"/>
        <v>-1.7635379061371893E-2</v>
      </c>
      <c r="M988">
        <v>964</v>
      </c>
      <c r="N988">
        <v>1.7945083661947197E-3</v>
      </c>
      <c r="O988">
        <v>-3.8072557663959518E-3</v>
      </c>
    </row>
    <row r="989" spans="1:15" x14ac:dyDescent="0.3">
      <c r="A989" s="2">
        <v>43124</v>
      </c>
      <c r="B989" s="73">
        <f>'Log returns'!G990</f>
        <v>-4.0524070688604565E-2</v>
      </c>
      <c r="C989" s="73">
        <f>'Log returns'!E990</f>
        <v>-4.0998217468805782E-2</v>
      </c>
      <c r="D989" s="73">
        <f>'Log returns'!C990</f>
        <v>-3.9062532479467664E-2</v>
      </c>
      <c r="E989" s="74">
        <f>'Log returns'!I990</f>
        <v>-4.3047867732740455E-2</v>
      </c>
      <c r="H989" s="79">
        <v>1.1100000000000001</v>
      </c>
      <c r="I989" s="81">
        <v>5.0000000000000001E-3</v>
      </c>
      <c r="K989" s="62">
        <f t="shared" si="15"/>
        <v>-4.5524070688604562E-2</v>
      </c>
      <c r="M989">
        <v>965</v>
      </c>
      <c r="N989">
        <v>-5.5125299702716646E-3</v>
      </c>
      <c r="O989">
        <v>9.2100089618682851E-3</v>
      </c>
    </row>
    <row r="990" spans="1:15" x14ac:dyDescent="0.3">
      <c r="A990" s="2">
        <v>43123</v>
      </c>
      <c r="B990" s="73">
        <f>'Log returns'!G991</f>
        <v>-5.0809780882819988E-3</v>
      </c>
      <c r="C990" s="73">
        <f>'Log returns'!E991</f>
        <v>-2.3791821561338182E-2</v>
      </c>
      <c r="D990" s="73">
        <f>'Log returns'!C991</f>
        <v>1.8066964401687825E-3</v>
      </c>
      <c r="E990" s="74">
        <f>'Log returns'!I991</f>
        <v>-1.6162708397424477E-2</v>
      </c>
      <c r="H990" s="79">
        <v>7.0000000000000007E-2</v>
      </c>
      <c r="I990" s="81">
        <v>5.0000000000000001E-3</v>
      </c>
      <c r="K990" s="62">
        <f t="shared" si="15"/>
        <v>-1.0080978088281999E-2</v>
      </c>
      <c r="M990">
        <v>966</v>
      </c>
      <c r="N990">
        <v>-6.5564280171023052E-3</v>
      </c>
      <c r="O990">
        <v>-2.3919124561598303E-2</v>
      </c>
    </row>
    <row r="991" spans="1:15" x14ac:dyDescent="0.3">
      <c r="A991" s="2">
        <v>43122</v>
      </c>
      <c r="B991" s="73">
        <f>'Log returns'!G992</f>
        <v>-2.1704436642195971E-2</v>
      </c>
      <c r="C991" s="73">
        <f>'Log returns'!E992</f>
        <v>-2.8941355674028998E-2</v>
      </c>
      <c r="D991" s="73">
        <f>'Log returns'!C992</f>
        <v>-2.1641119428427488E-2</v>
      </c>
      <c r="E991" s="74">
        <f>'Log returns'!I992</f>
        <v>7.3226075291973336E-3</v>
      </c>
      <c r="H991" s="79">
        <v>-0.13</v>
      </c>
      <c r="I991" s="81">
        <v>5.0000000000000001E-3</v>
      </c>
      <c r="K991" s="62">
        <f t="shared" si="15"/>
        <v>-2.6704436642195972E-2</v>
      </c>
      <c r="M991">
        <v>967</v>
      </c>
      <c r="N991">
        <v>7.1642904567935616E-3</v>
      </c>
      <c r="O991">
        <v>-2.4435447624323786E-2</v>
      </c>
    </row>
    <row r="992" spans="1:15" x14ac:dyDescent="0.3">
      <c r="A992" s="2">
        <v>43119</v>
      </c>
      <c r="B992" s="73">
        <f>'Log returns'!G993</f>
        <v>-6.0358890701468125E-2</v>
      </c>
      <c r="C992" s="73">
        <f>'Log returns'!E993</f>
        <v>-4.3137254901960839E-2</v>
      </c>
      <c r="D992" s="73">
        <f>'Log returns'!C993</f>
        <v>-5.161289290578687E-2</v>
      </c>
      <c r="E992" s="74">
        <f>'Log returns'!I993</f>
        <v>-3.3952613529930807E-2</v>
      </c>
      <c r="H992" s="79">
        <v>0.22</v>
      </c>
      <c r="I992" s="81">
        <v>5.0000000000000001E-3</v>
      </c>
      <c r="K992" s="62">
        <f t="shared" si="15"/>
        <v>-6.5358890701468123E-2</v>
      </c>
      <c r="M992">
        <v>968</v>
      </c>
      <c r="N992">
        <v>-1.667767433934559E-2</v>
      </c>
      <c r="O992">
        <v>1.527169894391504E-2</v>
      </c>
    </row>
    <row r="993" spans="1:15" x14ac:dyDescent="0.3">
      <c r="A993" s="2">
        <v>43118</v>
      </c>
      <c r="B993" s="73">
        <f>'Log returns'!G994</f>
        <v>-5.2083333333333329E-2</v>
      </c>
      <c r="C993" s="73">
        <f>'Log returns'!E994</f>
        <v>-4.0983606557377053E-2</v>
      </c>
      <c r="D993" s="73">
        <f>'Log returns'!C994</f>
        <v>-5.3838686573878969E-2</v>
      </c>
      <c r="E993" s="74">
        <f>'Log returns'!I994</f>
        <v>-3.0641376480899964E-2</v>
      </c>
      <c r="H993" s="79">
        <v>0.77</v>
      </c>
      <c r="I993" s="81">
        <v>5.0000000000000001E-3</v>
      </c>
      <c r="K993" s="62">
        <f t="shared" si="15"/>
        <v>-5.7083333333333326E-2</v>
      </c>
      <c r="M993">
        <v>969</v>
      </c>
      <c r="N993">
        <v>6.2080546648082833E-3</v>
      </c>
      <c r="O993">
        <v>-1.3599818128377478E-2</v>
      </c>
    </row>
    <row r="994" spans="1:15" x14ac:dyDescent="0.3">
      <c r="A994" s="2">
        <v>43117</v>
      </c>
      <c r="B994" s="73">
        <f>'Log returns'!G995</f>
        <v>1.3919413919413882E-2</v>
      </c>
      <c r="C994" s="73">
        <f>'Log returns'!E995</f>
        <v>-3.5683760683760571E-2</v>
      </c>
      <c r="D994" s="73">
        <f>'Log returns'!C995</f>
        <v>6.9844149558206722E-3</v>
      </c>
      <c r="E994" s="74">
        <f>'Log returns'!I995</f>
        <v>6.1701778646507232E-3</v>
      </c>
      <c r="H994" s="79">
        <v>0.56999999999999995</v>
      </c>
      <c r="I994" s="81">
        <v>5.0000000000000001E-3</v>
      </c>
      <c r="K994" s="62">
        <f t="shared" si="15"/>
        <v>8.9194139194138829E-3</v>
      </c>
      <c r="M994">
        <v>970</v>
      </c>
      <c r="N994">
        <v>2.2361269464472957E-3</v>
      </c>
      <c r="O994">
        <v>-4.6307730105719946E-4</v>
      </c>
    </row>
    <row r="995" spans="1:15" x14ac:dyDescent="0.3">
      <c r="A995" s="2">
        <v>43116</v>
      </c>
      <c r="B995" s="73">
        <f>'Log returns'!G996</f>
        <v>-1.5173410404624211E-2</v>
      </c>
      <c r="C995" s="73">
        <f>'Log returns'!E996</f>
        <v>-8.1985375581653998E-3</v>
      </c>
      <c r="D995" s="73">
        <f>'Log returns'!C996</f>
        <v>-4.0800384528767867E-3</v>
      </c>
      <c r="E995" s="74">
        <f>'Log returns'!I996</f>
        <v>9.1859295504800129E-3</v>
      </c>
      <c r="H995" s="79">
        <v>-0.18</v>
      </c>
      <c r="I995" s="81">
        <v>5.0000000000000001E-3</v>
      </c>
      <c r="K995" s="62">
        <f t="shared" si="15"/>
        <v>-2.0173410404624212E-2</v>
      </c>
      <c r="M995">
        <v>971</v>
      </c>
      <c r="N995">
        <v>-1.4682859536272463E-3</v>
      </c>
      <c r="O995">
        <v>-4.5494131614170616E-3</v>
      </c>
    </row>
    <row r="996" spans="1:15" x14ac:dyDescent="0.3">
      <c r="A996" s="2">
        <v>43115</v>
      </c>
      <c r="B996" s="73">
        <f>'Log returns'!G997</f>
        <v>-3.4482758620689703E-2</v>
      </c>
      <c r="C996" s="73">
        <f>'Log returns'!E997</f>
        <v>-2.7703306523681744E-2</v>
      </c>
      <c r="D996" s="73">
        <f>'Log returns'!C997</f>
        <v>-2.2531738498451935E-2</v>
      </c>
      <c r="E996" s="74">
        <f>'Log returns'!I997</f>
        <v>5.6909733469428393E-3</v>
      </c>
      <c r="H996" s="79">
        <v>0.95</v>
      </c>
      <c r="I996" s="81">
        <v>5.0000000000000001E-3</v>
      </c>
      <c r="K996" s="62">
        <f t="shared" si="15"/>
        <v>-3.9482758620689701E-2</v>
      </c>
      <c r="M996">
        <v>972</v>
      </c>
      <c r="N996">
        <v>-1.8718632332132609E-3</v>
      </c>
      <c r="O996">
        <v>5.6002917364267511E-2</v>
      </c>
    </row>
    <row r="997" spans="1:15" x14ac:dyDescent="0.3">
      <c r="A997" s="2">
        <v>43112</v>
      </c>
      <c r="B997" s="73">
        <f>'Log returns'!G998</f>
        <v>-1.2158054711246211E-2</v>
      </c>
      <c r="C997" s="73">
        <f>'Log returns'!E998</f>
        <v>-2.2518382352941266E-2</v>
      </c>
      <c r="D997" s="73">
        <f>'Log returns'!C998</f>
        <v>-2.5565750316728437E-2</v>
      </c>
      <c r="E997" s="74">
        <f>'Log returns'!I998</f>
        <v>-1.233168974716828E-2</v>
      </c>
      <c r="H997" s="79">
        <v>-0.49</v>
      </c>
      <c r="I997" s="81">
        <v>5.0000000000000001E-3</v>
      </c>
      <c r="K997" s="62">
        <f t="shared" si="15"/>
        <v>-1.715805471124621E-2</v>
      </c>
      <c r="M997">
        <v>973</v>
      </c>
      <c r="N997">
        <v>-9.3480464194501095E-5</v>
      </c>
      <c r="O997">
        <v>-7.0011141304001214E-3</v>
      </c>
    </row>
    <row r="998" spans="1:15" x14ac:dyDescent="0.3">
      <c r="A998" s="2">
        <v>43111</v>
      </c>
      <c r="B998" s="73">
        <f>'Log returns'!G999</f>
        <v>3.846153846153901E-3</v>
      </c>
      <c r="C998" s="73">
        <f>'Log returns'!E999</f>
        <v>2.1861777150916778E-2</v>
      </c>
      <c r="D998" s="73">
        <f>'Log returns'!C999</f>
        <v>-1.0322633042120517E-2</v>
      </c>
      <c r="E998" s="74">
        <f>'Log returns'!I999</f>
        <v>-3.2194213794041478E-2</v>
      </c>
      <c r="H998" s="79">
        <v>0.66</v>
      </c>
      <c r="I998" s="81">
        <v>5.0000000000000001E-3</v>
      </c>
      <c r="K998" s="62">
        <f t="shared" si="15"/>
        <v>-1.1538461538460991E-3</v>
      </c>
      <c r="M998">
        <v>974</v>
      </c>
      <c r="N998">
        <v>1.5730431327957112E-2</v>
      </c>
      <c r="O998">
        <v>-3.4813670203695177E-3</v>
      </c>
    </row>
    <row r="999" spans="1:15" x14ac:dyDescent="0.3">
      <c r="A999" s="2">
        <v>43110</v>
      </c>
      <c r="B999" s="73">
        <f>'Log returns'!G1000</f>
        <v>1.1494252873563109E-2</v>
      </c>
      <c r="C999" s="73">
        <f>'Log returns'!E1000</f>
        <v>-1.6103059581320352E-2</v>
      </c>
      <c r="D999" s="73">
        <f>'Log returns'!C1000</f>
        <v>-3.0421682037849208E-2</v>
      </c>
      <c r="E999" s="74">
        <f>'Log returns'!I1000</f>
        <v>-5.3134769624656859E-2</v>
      </c>
      <c r="H999" s="79">
        <v>0.87</v>
      </c>
      <c r="I999" s="81">
        <v>5.0000000000000001E-3</v>
      </c>
      <c r="K999" s="62">
        <f t="shared" si="15"/>
        <v>6.4942528735631088E-3</v>
      </c>
      <c r="M999">
        <v>975</v>
      </c>
      <c r="N999">
        <v>1.0644229646824689E-2</v>
      </c>
      <c r="O999">
        <v>-1.9047338485053081E-3</v>
      </c>
    </row>
    <row r="1000" spans="1:15" x14ac:dyDescent="0.3">
      <c r="A1000" s="2">
        <v>43109</v>
      </c>
      <c r="B1000" s="73">
        <f>'Log returns'!G1001</f>
        <v>4.1666666666667802E-3</v>
      </c>
      <c r="C1000" s="73">
        <f>'Log returns'!E1001</f>
        <v>-3.5538929155950506E-2</v>
      </c>
      <c r="D1000" s="73">
        <f>'Log returns'!C1001</f>
        <v>-1.2998529804207066E-2</v>
      </c>
      <c r="E1000" s="74">
        <f>'Log returns'!I1001</f>
        <v>-5.6114670837817725E-3</v>
      </c>
      <c r="H1000" s="79">
        <v>-7.0000000000000007E-2</v>
      </c>
      <c r="I1000" s="81">
        <v>5.0000000000000001E-3</v>
      </c>
      <c r="K1000" s="62">
        <f t="shared" si="15"/>
        <v>-8.3333333333321987E-4</v>
      </c>
      <c r="M1000">
        <v>976</v>
      </c>
      <c r="N1000">
        <v>1.8756712719395648E-3</v>
      </c>
      <c r="O1000">
        <v>2.8447554319529951E-2</v>
      </c>
    </row>
    <row r="1001" spans="1:15" x14ac:dyDescent="0.3">
      <c r="A1001" s="2">
        <v>43108</v>
      </c>
      <c r="B1001" s="73">
        <f>'Log returns'!G1002</f>
        <v>-4.3757072802715957E-2</v>
      </c>
      <c r="C1001" s="73">
        <f>'Log returns'!E1002</f>
        <v>-6.4484848484848409E-2</v>
      </c>
      <c r="D1001" s="73">
        <f>'Log returns'!C1002</f>
        <v>-6.9482286857415518E-2</v>
      </c>
      <c r="E1001" s="74">
        <f>'Log returns'!I1002</f>
        <v>-1.4229232847618059E-2</v>
      </c>
      <c r="H1001" s="79">
        <v>0.15</v>
      </c>
      <c r="I1001" s="81">
        <v>5.0000000000000001E-3</v>
      </c>
      <c r="K1001" s="62">
        <f t="shared" si="15"/>
        <v>-4.8757072802715955E-2</v>
      </c>
      <c r="M1001">
        <v>977</v>
      </c>
      <c r="N1001">
        <v>-7.7353148600024573E-4</v>
      </c>
      <c r="O1001">
        <v>-4.7415343028876913E-2</v>
      </c>
    </row>
    <row r="1002" spans="1:15" x14ac:dyDescent="0.3">
      <c r="A1002" s="2">
        <v>43105</v>
      </c>
      <c r="B1002" s="73">
        <f>'Log returns'!G1003</f>
        <v>-0.11873767258382649</v>
      </c>
      <c r="C1002" s="73">
        <f>'Log returns'!E1003</f>
        <v>-0.15522155998963466</v>
      </c>
      <c r="D1002" s="73">
        <f>'Log returns'!C1003</f>
        <v>-9.8096723592961246E-2</v>
      </c>
      <c r="E1002" s="74">
        <f>'Log returns'!I1003</f>
        <v>-0.10571151451020001</v>
      </c>
      <c r="H1002" s="79">
        <v>0.19</v>
      </c>
      <c r="I1002" s="81">
        <v>5.0000000000000001E-3</v>
      </c>
      <c r="K1002" s="62">
        <f t="shared" si="15"/>
        <v>-0.12373767258382649</v>
      </c>
      <c r="M1002">
        <v>978</v>
      </c>
      <c r="N1002">
        <v>3.276813367948743E-3</v>
      </c>
      <c r="O1002">
        <v>2.1867597097562707E-2</v>
      </c>
    </row>
    <row r="1003" spans="1:15" x14ac:dyDescent="0.3">
      <c r="A1003" s="2">
        <v>43104</v>
      </c>
      <c r="B1003" s="73">
        <f>'Log returns'!G1004</f>
        <v>-2.1486123545210404E-2</v>
      </c>
      <c r="C1003" s="73">
        <f>'Log returns'!E1004</f>
        <v>-8.4969325153374325E-2</v>
      </c>
      <c r="D1003" s="73">
        <f>'Log returns'!C1004</f>
        <v>-7.6839716096384389E-2</v>
      </c>
      <c r="E1003" s="74">
        <f>'Log returns'!I1004</f>
        <v>1.7990744193368574E-2</v>
      </c>
      <c r="H1003" s="79">
        <v>0.66</v>
      </c>
      <c r="I1003" s="81">
        <v>5.0000000000000001E-3</v>
      </c>
      <c r="K1003" s="62">
        <f t="shared" si="15"/>
        <v>-2.6486123545210405E-2</v>
      </c>
      <c r="M1003">
        <v>979</v>
      </c>
      <c r="N1003">
        <v>1.0362106525014521E-2</v>
      </c>
      <c r="O1003">
        <v>6.7529839116351104E-2</v>
      </c>
    </row>
    <row r="1004" spans="1:15" x14ac:dyDescent="0.3">
      <c r="A1004" s="2">
        <v>43103</v>
      </c>
      <c r="B1004" s="73">
        <f>'Log returns'!G1005</f>
        <v>-4.391582799634039E-2</v>
      </c>
      <c r="C1004" s="73">
        <f>'Log returns'!E1005</f>
        <v>-0.11632584646329196</v>
      </c>
      <c r="D1004" s="73">
        <f>'Log returns'!C1005</f>
        <v>-0.1060960980693121</v>
      </c>
      <c r="E1004" s="74">
        <f>'Log returns'!I1005</f>
        <v>-3.4361670602357001E-2</v>
      </c>
      <c r="H1004" s="79">
        <v>0.42</v>
      </c>
      <c r="I1004" s="81">
        <v>5.0000000000000001E-3</v>
      </c>
      <c r="K1004" s="62">
        <f t="shared" si="15"/>
        <v>-4.8915827996340387E-2</v>
      </c>
      <c r="M1004">
        <v>980</v>
      </c>
      <c r="N1004">
        <v>2.2416831036140626E-3</v>
      </c>
      <c r="O1004">
        <v>2.3896078273999536E-2</v>
      </c>
    </row>
    <row r="1005" spans="1:15" x14ac:dyDescent="0.3">
      <c r="A1005" s="2">
        <v>43102</v>
      </c>
      <c r="B1005" s="73">
        <f>'Log returns'!G1006</f>
        <v>7.1770334928229665E-2</v>
      </c>
      <c r="C1005" s="73">
        <f>'Log returns'!E1006</f>
        <v>-5.9559939301972696E-2</v>
      </c>
      <c r="D1005" s="73">
        <f>'Log returns'!C1006</f>
        <v>-3.0819733959093917E-2</v>
      </c>
      <c r="E1005" s="74">
        <f>'Log returns'!I1006</f>
        <v>3.2825357164722756E-2</v>
      </c>
      <c r="H1005" s="79">
        <v>0.59</v>
      </c>
      <c r="I1005" s="81">
        <v>5.0000000000000001E-3</v>
      </c>
      <c r="K1005" s="62">
        <f t="shared" si="15"/>
        <v>6.677033492822966E-2</v>
      </c>
      <c r="M1005">
        <v>981</v>
      </c>
      <c r="N1005">
        <v>-2.5596443355076636E-3</v>
      </c>
      <c r="O1005">
        <v>3.1927339870419381E-2</v>
      </c>
    </row>
    <row r="1006" spans="1:15" x14ac:dyDescent="0.3">
      <c r="A1006" s="2">
        <v>43098</v>
      </c>
      <c r="B1006" s="73">
        <f>'Log returns'!G1007</f>
        <v>-4.4196428571428505E-2</v>
      </c>
      <c r="C1006" s="73">
        <f>'Log returns'!E1007</f>
        <v>-4.9616780960064562E-2</v>
      </c>
      <c r="D1006" s="73">
        <f>'Log returns'!C1007</f>
        <v>-9.8782097394304866E-2</v>
      </c>
      <c r="E1006" s="74">
        <f>'Log returns'!I1007</f>
        <v>-2.5896293290118669E-2</v>
      </c>
      <c r="H1006" s="79">
        <v>0.85</v>
      </c>
      <c r="I1006" s="81">
        <v>5.0000000000000001E-3</v>
      </c>
      <c r="K1006" s="62">
        <f t="shared" si="15"/>
        <v>-4.9196428571428502E-2</v>
      </c>
      <c r="M1006">
        <v>982</v>
      </c>
      <c r="N1006">
        <v>1.0653036661587324E-3</v>
      </c>
      <c r="O1006">
        <v>-1.8532552574455716E-2</v>
      </c>
    </row>
    <row r="1007" spans="1:15" x14ac:dyDescent="0.3">
      <c r="A1007" s="2">
        <v>43097</v>
      </c>
      <c r="B1007" s="73">
        <f>'Log returns'!G1008</f>
        <v>0.1742176553012611</v>
      </c>
      <c r="C1007" s="73">
        <f>'Log returns'!E1008</f>
        <v>-2.2920203735144279E-2</v>
      </c>
      <c r="D1007" s="73">
        <f>'Log returns'!C1008</f>
        <v>2.7027020340506597E-2</v>
      </c>
      <c r="E1007" s="74">
        <f>'Log returns'!I1008</f>
        <v>3.2414349638216912E-2</v>
      </c>
      <c r="H1007" s="79">
        <v>-0.56999999999999995</v>
      </c>
      <c r="I1007" s="81">
        <v>4.0000000000000001E-3</v>
      </c>
      <c r="K1007" s="62">
        <f t="shared" si="15"/>
        <v>0.17021765530126109</v>
      </c>
      <c r="M1007">
        <v>983</v>
      </c>
      <c r="N1007">
        <v>1.1122849872444779E-3</v>
      </c>
      <c r="O1007">
        <v>4.5173446423850848E-3</v>
      </c>
    </row>
    <row r="1008" spans="1:15" x14ac:dyDescent="0.3">
      <c r="A1008" s="2">
        <v>43096</v>
      </c>
      <c r="B1008" s="73">
        <f>'Log returns'!G1009</f>
        <v>-5.5688146380270713E-3</v>
      </c>
      <c r="C1008" s="73">
        <f>'Log returns'!E1009</f>
        <v>6.1685490877497903E-2</v>
      </c>
      <c r="D1008" s="73">
        <f>'Log returns'!C1009</f>
        <v>0.22660816823420935</v>
      </c>
      <c r="E1008" s="74">
        <f>'Log returns'!I1009</f>
        <v>-1.8138313329462488E-2</v>
      </c>
      <c r="H1008" s="79">
        <v>0.22</v>
      </c>
      <c r="I1008" s="81">
        <v>4.0000000000000001E-3</v>
      </c>
      <c r="K1008" s="62">
        <f t="shared" si="15"/>
        <v>-9.5688146380270706E-3</v>
      </c>
      <c r="M1008">
        <v>984</v>
      </c>
      <c r="N1008">
        <v>-3.6576797078000686E-3</v>
      </c>
      <c r="O1008">
        <v>-4.584143637941266E-2</v>
      </c>
    </row>
    <row r="1009" spans="1:15" x14ac:dyDescent="0.3">
      <c r="A1009" s="2">
        <v>43091</v>
      </c>
      <c r="B1009" s="73">
        <f>'Log returns'!G1010</f>
        <v>7.920000000000002E-2</v>
      </c>
      <c r="C1009" s="73">
        <f>'Log returns'!E1010</f>
        <v>1.1047463175122731E-2</v>
      </c>
      <c r="D1009" s="73">
        <f>'Log returns'!C1010</f>
        <v>1.9666226747415614E-2</v>
      </c>
      <c r="E1009" s="74">
        <f>'Log returns'!I1010</f>
        <v>-4.6673516191004183E-2</v>
      </c>
      <c r="H1009" s="79">
        <v>0.05</v>
      </c>
      <c r="I1009" s="81">
        <v>4.0000000000000001E-3</v>
      </c>
      <c r="K1009" s="62">
        <f t="shared" si="15"/>
        <v>7.5200000000000017E-2</v>
      </c>
      <c r="M1009">
        <v>985</v>
      </c>
      <c r="N1009">
        <v>8.4368349609424947E-3</v>
      </c>
      <c r="O1009">
        <v>2.5661119161810186E-2</v>
      </c>
    </row>
    <row r="1010" spans="1:15" x14ac:dyDescent="0.3">
      <c r="A1010" s="2">
        <v>43090</v>
      </c>
      <c r="B1010" s="73">
        <f>'Log returns'!G1011</f>
        <v>-1.6308376575240965E-2</v>
      </c>
      <c r="C1010" s="73">
        <f>'Log returns'!E1011</f>
        <v>5.0586806960744635E-2</v>
      </c>
      <c r="D1010" s="73">
        <f>'Log returns'!C1011</f>
        <v>6.8965608006867296E-2</v>
      </c>
      <c r="E1010" s="74">
        <f>'Log returns'!I1011</f>
        <v>7.0886040257980024E-2</v>
      </c>
      <c r="H1010" s="79">
        <v>-7.0000000000000007E-2</v>
      </c>
      <c r="I1010" s="81">
        <v>4.0000000000000001E-3</v>
      </c>
      <c r="K1010" s="62">
        <f t="shared" si="15"/>
        <v>-2.0308376575240965E-2</v>
      </c>
      <c r="M1010">
        <v>986</v>
      </c>
      <c r="N1010">
        <v>-4.7106525599826664E-4</v>
      </c>
      <c r="O1010">
        <v>-3.1260570461599303E-3</v>
      </c>
    </row>
    <row r="1011" spans="1:15" x14ac:dyDescent="0.3">
      <c r="A1011" s="2">
        <v>43089</v>
      </c>
      <c r="B1011" s="73">
        <f>'Log returns'!G1012</f>
        <v>2.2607385079126707E-3</v>
      </c>
      <c r="C1011" s="73">
        <f>'Log returns'!E1012</f>
        <v>0.15061633281972264</v>
      </c>
      <c r="D1011" s="73">
        <f>'Log returns'!C1012</f>
        <v>4.9205552245690136E-3</v>
      </c>
      <c r="E1011" s="74">
        <f>'Log returns'!I1012</f>
        <v>4.5297385509153375E-2</v>
      </c>
      <c r="H1011" s="79">
        <v>-7.0000000000000007E-2</v>
      </c>
      <c r="I1011" s="81">
        <v>4.0000000000000001E-3</v>
      </c>
      <c r="K1011" s="62">
        <f t="shared" si="15"/>
        <v>-1.7392614920873294E-3</v>
      </c>
      <c r="M1011">
        <v>987</v>
      </c>
      <c r="N1011">
        <v>-7.6030915061150598E-3</v>
      </c>
      <c r="O1011">
        <v>-5.0322875552568326E-3</v>
      </c>
    </row>
    <row r="1012" spans="1:15" x14ac:dyDescent="0.3">
      <c r="A1012" s="2">
        <v>43088</v>
      </c>
      <c r="B1012" s="73">
        <f>'Log returns'!G1013</f>
        <v>4.5112781954887188E-2</v>
      </c>
      <c r="C1012" s="73">
        <f>'Log returns'!E1013</f>
        <v>6.8295949112822205E-2</v>
      </c>
      <c r="D1012" s="73">
        <f>'Log returns'!C1013</f>
        <v>-1.7954201675901154E-2</v>
      </c>
      <c r="E1012" s="74">
        <f>'Log returns'!I1013</f>
        <v>1.681788776312839E-2</v>
      </c>
      <c r="H1012" s="79">
        <v>0.24</v>
      </c>
      <c r="I1012" s="81">
        <v>4.0000000000000001E-3</v>
      </c>
      <c r="K1012" s="62">
        <f t="shared" si="15"/>
        <v>4.1112781954887184E-2</v>
      </c>
      <c r="M1012">
        <v>988</v>
      </c>
      <c r="N1012">
        <v>-3.1505755426036321E-2</v>
      </c>
      <c r="O1012">
        <v>-9.0183152625682439E-3</v>
      </c>
    </row>
    <row r="1013" spans="1:15" x14ac:dyDescent="0.3">
      <c r="A1013" s="2">
        <v>43087</v>
      </c>
      <c r="B1013" s="73">
        <f>'Log returns'!G1014</f>
        <v>-5.4676258992805739E-2</v>
      </c>
      <c r="C1013" s="73">
        <f>'Log returns'!E1014</f>
        <v>-2.2876841115637744E-2</v>
      </c>
      <c r="D1013" s="73">
        <f>'Log returns'!C1014</f>
        <v>-5.9279774920648308E-2</v>
      </c>
      <c r="E1013" s="74">
        <f>'Log returns'!I1014</f>
        <v>-3.5083767937734746E-2</v>
      </c>
      <c r="H1013" s="79">
        <v>0.01</v>
      </c>
      <c r="I1013" s="81">
        <v>4.0000000000000001E-3</v>
      </c>
      <c r="K1013" s="62">
        <f t="shared" si="15"/>
        <v>-5.8676258992805735E-2</v>
      </c>
      <c r="M1013">
        <v>989</v>
      </c>
      <c r="N1013">
        <v>-1.1796509211744986E-2</v>
      </c>
      <c r="O1013">
        <v>6.7155311234629875E-3</v>
      </c>
    </row>
    <row r="1014" spans="1:15" x14ac:dyDescent="0.3">
      <c r="A1014" s="2">
        <v>43084</v>
      </c>
      <c r="B1014" s="73">
        <f>'Log returns'!G1015</f>
        <v>6.5449010654490061E-2</v>
      </c>
      <c r="C1014" s="73">
        <f>'Log returns'!E1015</f>
        <v>0.13213598460551629</v>
      </c>
      <c r="D1014" s="73">
        <f>'Log returns'!C1015</f>
        <v>0.15959961656055766</v>
      </c>
      <c r="E1014" s="74">
        <f>'Log returns'!I1015</f>
        <v>2.1076502770884836E-2</v>
      </c>
      <c r="H1014" s="79">
        <v>-0.3</v>
      </c>
      <c r="I1014" s="81">
        <v>4.0000000000000001E-3</v>
      </c>
      <c r="K1014" s="62">
        <f t="shared" si="15"/>
        <v>6.1449010654490058E-2</v>
      </c>
      <c r="M1014">
        <v>990</v>
      </c>
      <c r="N1014">
        <v>5.4203451964852422E-3</v>
      </c>
      <c r="O1014">
        <v>-2.7124781838681212E-2</v>
      </c>
    </row>
    <row r="1015" spans="1:15" x14ac:dyDescent="0.3">
      <c r="A1015" s="2">
        <v>43083</v>
      </c>
      <c r="B1015" s="73">
        <f>'Log returns'!G1016</f>
        <v>1.9999999999999955E-2</v>
      </c>
      <c r="C1015" s="73">
        <f>'Log returns'!E1016</f>
        <v>4.9575070821529746E-2</v>
      </c>
      <c r="D1015" s="73">
        <f>'Log returns'!C1016</f>
        <v>1.4220307089456232E-2</v>
      </c>
      <c r="E1015" s="74">
        <f>'Log returns'!I1016</f>
        <v>2.2928408982310518E-2</v>
      </c>
      <c r="H1015" s="79">
        <v>0.67</v>
      </c>
      <c r="I1015" s="81">
        <v>4.0000000000000001E-3</v>
      </c>
      <c r="K1015" s="62">
        <f t="shared" si="15"/>
        <v>1.5999999999999955E-2</v>
      </c>
      <c r="M1015">
        <v>991</v>
      </c>
      <c r="N1015">
        <v>-2.4838113913148985E-2</v>
      </c>
      <c r="O1015">
        <v>-3.5520776788319136E-2</v>
      </c>
    </row>
    <row r="1016" spans="1:15" x14ac:dyDescent="0.3">
      <c r="A1016" s="2">
        <v>43082</v>
      </c>
      <c r="B1016" s="73">
        <f>'Log returns'!G1017</f>
        <v>-3.2212885154061559E-2</v>
      </c>
      <c r="C1016" s="73">
        <f>'Log returns'!E1017</f>
        <v>-6.1538461538461382E-2</v>
      </c>
      <c r="D1016" s="73">
        <f>'Log returns'!C1017</f>
        <v>-6.4096090367585942E-2</v>
      </c>
      <c r="E1016" s="74">
        <f>'Log returns'!I1017</f>
        <v>-3.8069221653812817E-2</v>
      </c>
      <c r="H1016" s="79">
        <v>0.92</v>
      </c>
      <c r="I1016" s="81">
        <v>4.0000000000000001E-3</v>
      </c>
      <c r="K1016" s="62">
        <f t="shared" si="15"/>
        <v>-3.6212885154061555E-2</v>
      </c>
      <c r="M1016">
        <v>992</v>
      </c>
      <c r="N1016">
        <v>-2.2410678558971817E-2</v>
      </c>
      <c r="O1016">
        <v>-2.9672654774361512E-2</v>
      </c>
    </row>
    <row r="1017" spans="1:15" x14ac:dyDescent="0.3">
      <c r="A1017" s="2">
        <v>43081</v>
      </c>
      <c r="B1017" s="73">
        <f>'Log returns'!G1018</f>
        <v>-2.9667149059334309E-2</v>
      </c>
      <c r="C1017" s="73">
        <f>'Log returns'!E1018</f>
        <v>-4.4003451251078546E-2</v>
      </c>
      <c r="D1017" s="73">
        <f>'Log returns'!C1018</f>
        <v>-1.8726448680714762E-2</v>
      </c>
      <c r="E1017" s="74">
        <f>'Log returns'!I1018</f>
        <v>8.3635238610974287E-4</v>
      </c>
      <c r="H1017" s="79">
        <v>-0.47</v>
      </c>
      <c r="I1017" s="81">
        <v>4.0000000000000001E-3</v>
      </c>
      <c r="K1017" s="62">
        <f t="shared" si="15"/>
        <v>-3.3667149059334309E-2</v>
      </c>
      <c r="M1017">
        <v>993</v>
      </c>
      <c r="N1017">
        <v>4.5755103297873845E-3</v>
      </c>
      <c r="O1017">
        <v>9.3439035896264976E-3</v>
      </c>
    </row>
    <row r="1018" spans="1:15" x14ac:dyDescent="0.3">
      <c r="A1018" s="2">
        <v>43080</v>
      </c>
      <c r="B1018" s="73">
        <f>'Log returns'!G1019</f>
        <v>2.5354213273676349E-2</v>
      </c>
      <c r="C1018" s="73">
        <f>'Log returns'!E1019</f>
        <v>6.5282791817087682E-2</v>
      </c>
      <c r="D1018" s="73">
        <f>'Log returns'!C1019</f>
        <v>5.8887565224891129E-2</v>
      </c>
      <c r="E1018" s="74">
        <f>'Log returns'!I1019</f>
        <v>-1.5834017741466186E-2</v>
      </c>
      <c r="H1018" s="79">
        <v>0.02</v>
      </c>
      <c r="I1018" s="81">
        <v>4.0000000000000001E-3</v>
      </c>
      <c r="K1018" s="62">
        <f t="shared" si="15"/>
        <v>2.1354213273676349E-2</v>
      </c>
      <c r="M1018">
        <v>994</v>
      </c>
      <c r="N1018">
        <v>6.7863282667707994E-3</v>
      </c>
      <c r="O1018">
        <v>-2.1959738671395009E-2</v>
      </c>
    </row>
    <row r="1019" spans="1:15" x14ac:dyDescent="0.3">
      <c r="A1019" s="2">
        <v>43077</v>
      </c>
      <c r="B1019" s="73">
        <f>'Log returns'!G1020</f>
        <v>7.4181818181818154E-2</v>
      </c>
      <c r="C1019" s="73">
        <f>'Log returns'!E1020</f>
        <v>9.6582886190341763E-2</v>
      </c>
      <c r="D1019" s="73">
        <f>'Log returns'!C1020</f>
        <v>6.1792054044760847E-2</v>
      </c>
      <c r="E1019" s="74">
        <f>'Log returns'!I1020</f>
        <v>4.0327532480176217E-2</v>
      </c>
      <c r="H1019" s="79">
        <v>7.0000000000000007E-2</v>
      </c>
      <c r="I1019" s="81">
        <v>4.0000000000000001E-3</v>
      </c>
      <c r="K1019" s="62">
        <f t="shared" si="15"/>
        <v>7.0181818181818151E-2</v>
      </c>
      <c r="M1019">
        <v>995</v>
      </c>
      <c r="N1019">
        <v>4.2242102051086028E-3</v>
      </c>
      <c r="O1019">
        <v>-3.8706968825798306E-2</v>
      </c>
    </row>
    <row r="1020" spans="1:15" x14ac:dyDescent="0.3">
      <c r="A1020" s="2">
        <v>43076</v>
      </c>
      <c r="B1020" s="73">
        <f>'Log returns'!G1021</f>
        <v>-2.0311442112389909E-2</v>
      </c>
      <c r="C1020" s="73">
        <f>'Log returns'!E1021</f>
        <v>-3.6827195467422087E-2</v>
      </c>
      <c r="D1020" s="73">
        <f>'Log returns'!C1021</f>
        <v>1.6488641684748097E-2</v>
      </c>
      <c r="E1020" s="74">
        <f>'Log returns'!I1021</f>
        <v>3.3952802298975675E-2</v>
      </c>
      <c r="H1020" s="79">
        <v>0.26</v>
      </c>
      <c r="I1020" s="81">
        <v>4.0000000000000001E-3</v>
      </c>
      <c r="K1020" s="62">
        <f t="shared" si="15"/>
        <v>-2.4311442112389909E-2</v>
      </c>
      <c r="M1020">
        <v>996</v>
      </c>
      <c r="N1020">
        <v>-8.9880270715533474E-3</v>
      </c>
      <c r="O1020">
        <v>-3.1700276396928635E-3</v>
      </c>
    </row>
    <row r="1021" spans="1:15" x14ac:dyDescent="0.3">
      <c r="A1021" s="2">
        <v>43075</v>
      </c>
      <c r="B1021" s="73">
        <f>'Log returns'!G1022</f>
        <v>3.8009675190048303E-2</v>
      </c>
      <c r="C1021" s="73">
        <f>'Log returns'!E1022</f>
        <v>-6.4171122994652937E-3</v>
      </c>
      <c r="D1021" s="73">
        <f>'Log returns'!C1022</f>
        <v>4.7709974671444069E-2</v>
      </c>
      <c r="E1021" s="74">
        <f>'Log returns'!I1022</f>
        <v>-7.5017343802356385E-3</v>
      </c>
      <c r="H1021" s="79">
        <v>0.51</v>
      </c>
      <c r="I1021" s="81">
        <v>4.0000000000000001E-3</v>
      </c>
      <c r="K1021" s="62">
        <f t="shared" si="15"/>
        <v>3.40096751900483E-2</v>
      </c>
      <c r="M1021">
        <v>997</v>
      </c>
      <c r="N1021">
        <v>-2.3549048339627798E-2</v>
      </c>
      <c r="O1021">
        <v>2.7395202185781699E-2</v>
      </c>
    </row>
    <row r="1022" spans="1:15" x14ac:dyDescent="0.3">
      <c r="A1022" s="2">
        <v>43074</v>
      </c>
      <c r="B1022" s="73">
        <f>'Log returns'!G1023</f>
        <v>8.6551264980027146E-3</v>
      </c>
      <c r="C1022" s="73">
        <f>'Log returns'!E1023</f>
        <v>2.4757804090419853E-2</v>
      </c>
      <c r="D1022" s="73">
        <f>'Log returns'!C1023</f>
        <v>1.0018210152816688E-2</v>
      </c>
      <c r="E1022" s="74">
        <f>'Log returns'!I1023</f>
        <v>-4.9875067005676361E-4</v>
      </c>
      <c r="H1022" s="79">
        <v>0.42</v>
      </c>
      <c r="I1022" s="81">
        <v>4.0000000000000001E-3</v>
      </c>
      <c r="K1022" s="62">
        <f t="shared" si="15"/>
        <v>4.6551264980027145E-3</v>
      </c>
      <c r="M1022">
        <v>998</v>
      </c>
      <c r="N1022">
        <v>-3.890036411879693E-2</v>
      </c>
      <c r="O1022">
        <v>5.0394616992360038E-2</v>
      </c>
    </row>
    <row r="1023" spans="1:15" x14ac:dyDescent="0.3">
      <c r="A1023" s="2">
        <v>43073</v>
      </c>
      <c r="B1023" s="73">
        <f>'Log returns'!G1024</f>
        <v>3.9603960396039577E-2</v>
      </c>
      <c r="C1023" s="73">
        <f>'Log returns'!E1024</f>
        <v>3.7552521008403353E-2</v>
      </c>
      <c r="D1023" s="73">
        <f>'Log returns'!C1024</f>
        <v>3.9675413996966703E-2</v>
      </c>
      <c r="E1023" s="74">
        <f>'Log returns'!I1024</f>
        <v>2.4738763196185204E-2</v>
      </c>
      <c r="H1023" s="79">
        <v>-0.09</v>
      </c>
      <c r="I1023" s="81">
        <v>4.0000000000000001E-3</v>
      </c>
      <c r="K1023" s="62">
        <f t="shared" si="15"/>
        <v>3.560396039603958E-2</v>
      </c>
      <c r="M1023">
        <v>999</v>
      </c>
      <c r="N1023">
        <v>-4.0614978501490248E-3</v>
      </c>
      <c r="O1023">
        <v>8.228164516815805E-3</v>
      </c>
    </row>
    <row r="1024" spans="1:15" x14ac:dyDescent="0.3">
      <c r="A1024" s="2">
        <v>43070</v>
      </c>
      <c r="B1024" s="73">
        <f>'Log returns'!G1025</f>
        <v>-3.3015873015872992E-2</v>
      </c>
      <c r="C1024" s="73">
        <f>'Log returns'!E1025</f>
        <v>-5.0873196659073604E-2</v>
      </c>
      <c r="D1024" s="73">
        <f>'Log returns'!C1025</f>
        <v>-1.9080697200152052E-2</v>
      </c>
      <c r="E1024" s="74">
        <f>'Log returns'!I1025</f>
        <v>-3.596892780732449E-2</v>
      </c>
      <c r="H1024" s="79">
        <v>-0.43</v>
      </c>
      <c r="I1024" s="81">
        <v>4.0000000000000001E-3</v>
      </c>
      <c r="K1024" s="62">
        <f t="shared" si="15"/>
        <v>-3.7015873015872988E-2</v>
      </c>
      <c r="M1024">
        <v>1000</v>
      </c>
      <c r="N1024">
        <v>-1.0379097278820724E-2</v>
      </c>
      <c r="O1024">
        <v>-3.3377975523895237E-2</v>
      </c>
    </row>
    <row r="1025" spans="1:15" x14ac:dyDescent="0.3">
      <c r="A1025" s="2">
        <v>43069</v>
      </c>
      <c r="B1025" s="73">
        <f>'Log returns'!G1026</f>
        <v>-4.7275114904793213E-2</v>
      </c>
      <c r="C1025" s="73">
        <f>'Log returns'!E1026</f>
        <v>-3.0133333333333401E-2</v>
      </c>
      <c r="D1025" s="73">
        <f>'Log returns'!C1026</f>
        <v>-1.7683508531166754E-2</v>
      </c>
      <c r="E1025" s="74">
        <f>'Log returns'!I1026</f>
        <v>2.1568523129017699E-3</v>
      </c>
      <c r="H1025" s="79">
        <v>-0.1</v>
      </c>
      <c r="I1025" s="81">
        <v>4.0000000000000001E-3</v>
      </c>
      <c r="K1025" s="62">
        <f t="shared" si="15"/>
        <v>-5.1275114904793209E-2</v>
      </c>
      <c r="M1025">
        <v>1001</v>
      </c>
      <c r="N1025">
        <v>-7.7443859330073278E-2</v>
      </c>
      <c r="O1025">
        <v>-4.1293813253753212E-2</v>
      </c>
    </row>
    <row r="1026" spans="1:15" x14ac:dyDescent="0.3">
      <c r="A1026" s="2">
        <v>43068</v>
      </c>
      <c r="B1026" s="73">
        <f>'Log returns'!G1027</f>
        <v>2.4810475534114366E-2</v>
      </c>
      <c r="C1026" s="73">
        <f>'Log returns'!E1027</f>
        <v>3.1344514709925782E-2</v>
      </c>
      <c r="D1026" s="73">
        <f>'Log returns'!C1027</f>
        <v>1.4851553061446537E-2</v>
      </c>
      <c r="E1026" s="74">
        <f>'Log returns'!I1027</f>
        <v>3.4208850713694304E-2</v>
      </c>
      <c r="H1026" s="79">
        <v>-0.22</v>
      </c>
      <c r="I1026" s="81">
        <v>4.0000000000000001E-3</v>
      </c>
      <c r="K1026" s="62">
        <f t="shared" si="15"/>
        <v>2.0810475534114366E-2</v>
      </c>
      <c r="M1026">
        <v>1002</v>
      </c>
      <c r="N1026">
        <v>1.3241051391284087E-2</v>
      </c>
      <c r="O1026">
        <v>-3.4727174936494493E-2</v>
      </c>
    </row>
    <row r="1027" spans="1:15" x14ac:dyDescent="0.3">
      <c r="A1027" s="2">
        <v>43067</v>
      </c>
      <c r="B1027" s="73">
        <f>'Log returns'!G1028</f>
        <v>3.2279757901815767E-2</v>
      </c>
      <c r="C1027" s="73">
        <f>'Log returns'!E1028</f>
        <v>4.3988269794721375E-2</v>
      </c>
      <c r="D1027" s="73">
        <f>'Log returns'!C1028</f>
        <v>4.1685181387432546E-2</v>
      </c>
      <c r="E1027" s="74">
        <f>'Log returns'!I1028</f>
        <v>4.3102632450363861E-3</v>
      </c>
      <c r="H1027" s="79">
        <v>0.82</v>
      </c>
      <c r="I1027" s="81">
        <v>4.0000000000000001E-3</v>
      </c>
      <c r="K1027" s="62">
        <f t="shared" ref="K1027:K1090" si="16">B1027-I1027</f>
        <v>2.8279757901815767E-2</v>
      </c>
      <c r="M1027">
        <v>1003</v>
      </c>
      <c r="N1027">
        <v>-2.5137989634754051E-2</v>
      </c>
      <c r="O1027">
        <v>-1.8777838361586339E-2</v>
      </c>
    </row>
    <row r="1028" spans="1:15" x14ac:dyDescent="0.3">
      <c r="A1028" s="2">
        <v>43066</v>
      </c>
      <c r="B1028" s="73">
        <f>'Log returns'!G1029</f>
        <v>1.3029315960911775E-3</v>
      </c>
      <c r="C1028" s="73">
        <f>'Log returns'!E1029</f>
        <v>2.5791624106230981E-2</v>
      </c>
      <c r="D1028" s="73">
        <f>'Log returns'!C1029</f>
        <v>2.2562746870354859E-2</v>
      </c>
      <c r="E1028" s="74">
        <f>'Log returns'!I1029</f>
        <v>-3.0958150935951185E-2</v>
      </c>
      <c r="H1028" s="79">
        <v>0.02</v>
      </c>
      <c r="I1028" s="81">
        <v>4.0000000000000001E-3</v>
      </c>
      <c r="K1028" s="62">
        <f t="shared" si="16"/>
        <v>-2.6970684039088226E-3</v>
      </c>
      <c r="M1028">
        <v>1004</v>
      </c>
      <c r="N1028">
        <v>2.4116160439348177E-2</v>
      </c>
      <c r="O1028">
        <v>4.7654174488881484E-2</v>
      </c>
    </row>
    <row r="1029" spans="1:15" x14ac:dyDescent="0.3">
      <c r="A1029" s="2">
        <v>43063</v>
      </c>
      <c r="B1029" s="73">
        <f>'Log returns'!G1030</f>
        <v>2.7976577748861517E-2</v>
      </c>
      <c r="C1029" s="73">
        <f>'Log returns'!E1030</f>
        <v>-2.4147373661936738E-2</v>
      </c>
      <c r="D1029" s="73">
        <f>'Log returns'!C1030</f>
        <v>3.3305521187344533E-2</v>
      </c>
      <c r="E1029" s="74">
        <f>'Log returns'!I1030</f>
        <v>2.2886165862931542E-2</v>
      </c>
      <c r="H1029" s="79">
        <v>1.06</v>
      </c>
      <c r="I1029" s="81">
        <v>4.0000000000000001E-3</v>
      </c>
      <c r="K1029" s="62">
        <f t="shared" si="16"/>
        <v>2.3976577748861517E-2</v>
      </c>
      <c r="M1029">
        <v>1005</v>
      </c>
      <c r="N1029">
        <v>-1.8932104683028503E-2</v>
      </c>
      <c r="O1029">
        <v>-2.5264323888400001E-2</v>
      </c>
    </row>
    <row r="1030" spans="1:15" x14ac:dyDescent="0.3">
      <c r="A1030" s="2">
        <v>43062</v>
      </c>
      <c r="B1030" s="73">
        <f>'Log returns'!G1031</f>
        <v>-5.0632911392405104E-2</v>
      </c>
      <c r="C1030" s="73">
        <f>'Log returns'!E1031</f>
        <v>-2.1428571428571516E-2</v>
      </c>
      <c r="D1030" s="73">
        <f>'Log returns'!C1031</f>
        <v>-2.2965240237598775E-2</v>
      </c>
      <c r="E1030" s="74">
        <f>'Log returns'!I1031</f>
        <v>9.3319560522219045E-3</v>
      </c>
      <c r="H1030" s="79">
        <v>-0.06</v>
      </c>
      <c r="I1030" s="81">
        <v>4.0000000000000001E-3</v>
      </c>
      <c r="K1030" s="62">
        <f t="shared" si="16"/>
        <v>-5.4632911392405101E-2</v>
      </c>
      <c r="M1030">
        <v>1006</v>
      </c>
      <c r="N1030">
        <v>2.381485485901674E-2</v>
      </c>
      <c r="O1030">
        <v>0.15040280044224436</v>
      </c>
    </row>
    <row r="1031" spans="1:15" x14ac:dyDescent="0.3">
      <c r="A1031" s="2">
        <v>43061</v>
      </c>
      <c r="B1031" s="73">
        <f>'Log returns'!G1032</f>
        <v>4.0666666666666629E-2</v>
      </c>
      <c r="C1031" s="73">
        <f>'Log returns'!E1032</f>
        <v>0.10792492179353495</v>
      </c>
      <c r="D1031" s="73">
        <f>'Log returns'!C1032</f>
        <v>4.948458371477512E-2</v>
      </c>
      <c r="E1031" s="74">
        <f>'Log returns'!I1032</f>
        <v>-1.8003494292349161E-2</v>
      </c>
      <c r="H1031" s="79">
        <v>0.21</v>
      </c>
      <c r="I1031" s="81">
        <v>4.0000000000000001E-3</v>
      </c>
      <c r="K1031" s="62">
        <f t="shared" si="16"/>
        <v>3.6666666666666625E-2</v>
      </c>
      <c r="M1031">
        <v>1007</v>
      </c>
      <c r="N1031">
        <v>-1.3244805780943945E-2</v>
      </c>
      <c r="O1031">
        <v>7.6759911429168737E-3</v>
      </c>
    </row>
    <row r="1032" spans="1:15" x14ac:dyDescent="0.3">
      <c r="A1032" s="2">
        <v>43060</v>
      </c>
      <c r="B1032" s="73">
        <f>'Log returns'!G1033</f>
        <v>5.0608584240871182E-2</v>
      </c>
      <c r="C1032" s="73">
        <f>'Log returns'!E1033</f>
        <v>3.0588235294117579E-2</v>
      </c>
      <c r="D1032" s="73">
        <f>'Log returns'!C1033</f>
        <v>7.4656127593836677E-2</v>
      </c>
      <c r="E1032" s="74">
        <f>'Log returns'!I1033</f>
        <v>1.6764913983142601E-2</v>
      </c>
      <c r="H1032" s="79">
        <v>-0.05</v>
      </c>
      <c r="I1032" s="81">
        <v>4.0000000000000001E-3</v>
      </c>
      <c r="K1032" s="62">
        <f t="shared" si="16"/>
        <v>4.6608584240871179E-2</v>
      </c>
      <c r="M1032">
        <v>1008</v>
      </c>
      <c r="N1032">
        <v>-3.4163682695841205E-2</v>
      </c>
      <c r="O1032">
        <v>0.11336368269584123</v>
      </c>
    </row>
    <row r="1033" spans="1:15" x14ac:dyDescent="0.3">
      <c r="A1033" s="2">
        <v>43059</v>
      </c>
      <c r="B1033" s="73">
        <f>'Log returns'!G1034</f>
        <v>6.097560975609843E-3</v>
      </c>
      <c r="C1033" s="73">
        <f>'Log returns'!E1034</f>
        <v>2.7168949771689609E-2</v>
      </c>
      <c r="D1033" s="73">
        <f>'Log returns'!C1034</f>
        <v>-1.2797117540429224E-2</v>
      </c>
      <c r="E1033" s="74">
        <f>'Log returns'!I1034</f>
        <v>1.882948803986164E-2</v>
      </c>
      <c r="H1033" s="79">
        <v>0.67</v>
      </c>
      <c r="I1033" s="81">
        <v>4.0000000000000001E-3</v>
      </c>
      <c r="K1033" s="62">
        <f t="shared" si="16"/>
        <v>2.097560975609843E-3</v>
      </c>
      <c r="M1033">
        <v>1009</v>
      </c>
      <c r="N1033">
        <v>5.2018073342789295E-2</v>
      </c>
      <c r="O1033">
        <v>-6.832644991803026E-2</v>
      </c>
    </row>
    <row r="1034" spans="1:15" x14ac:dyDescent="0.3">
      <c r="A1034" s="2">
        <v>43056</v>
      </c>
      <c r="B1034" s="73">
        <f>'Log returns'!G1035</f>
        <v>6.6666666666666324E-3</v>
      </c>
      <c r="C1034" s="73">
        <f>'Log returns'!E1035</f>
        <v>4.8010669037563826E-2</v>
      </c>
      <c r="D1034" s="73">
        <f>'Log returns'!C1035</f>
        <v>3.9814819711934471E-2</v>
      </c>
      <c r="E1034" s="74">
        <f>'Log returns'!I1035</f>
        <v>2.0626703092040725E-2</v>
      </c>
      <c r="H1034" s="79">
        <v>0.21</v>
      </c>
      <c r="I1034" s="81">
        <v>4.0000000000000001E-3</v>
      </c>
      <c r="K1034" s="62">
        <f t="shared" si="16"/>
        <v>2.6666666666666323E-3</v>
      </c>
      <c r="M1034">
        <v>1010</v>
      </c>
      <c r="N1034">
        <v>3.3259281905215973E-2</v>
      </c>
      <c r="O1034">
        <v>-3.0998543397303301E-2</v>
      </c>
    </row>
    <row r="1035" spans="1:15" x14ac:dyDescent="0.3">
      <c r="A1035" s="2">
        <v>43055</v>
      </c>
      <c r="B1035" s="73">
        <f>'Log returns'!G1036</f>
        <v>3.251053582179405E-2</v>
      </c>
      <c r="C1035" s="73">
        <f>'Log returns'!E1036</f>
        <v>-1.2513255567338203E-2</v>
      </c>
      <c r="D1035" s="73">
        <f>'Log returns'!C1036</f>
        <v>-1.3356999850323608E-2</v>
      </c>
      <c r="E1035" s="74">
        <f>'Log returns'!I1036</f>
        <v>-1.4328832204867607E-2</v>
      </c>
      <c r="H1035" s="79">
        <v>-0.14000000000000001</v>
      </c>
      <c r="I1035" s="81">
        <v>4.0000000000000001E-3</v>
      </c>
      <c r="K1035" s="62">
        <f t="shared" si="16"/>
        <v>2.851053582179405E-2</v>
      </c>
      <c r="M1035">
        <v>1011</v>
      </c>
      <c r="N1035">
        <v>1.2381241863309538E-2</v>
      </c>
      <c r="O1035">
        <v>3.2731540091577652E-2</v>
      </c>
    </row>
    <row r="1036" spans="1:15" x14ac:dyDescent="0.3">
      <c r="A1036" s="2">
        <v>43054</v>
      </c>
      <c r="B1036" s="73">
        <f>'Log returns'!G1037</f>
        <v>6.4139941690963846E-3</v>
      </c>
      <c r="C1036" s="73">
        <f>'Log returns'!E1037</f>
        <v>-1.9115120274914101E-2</v>
      </c>
      <c r="D1036" s="73">
        <f>'Log returns'!C1037</f>
        <v>-1.7148094861234309E-2</v>
      </c>
      <c r="E1036" s="74">
        <f>'Log returns'!I1037</f>
        <v>-4.6077129843129332E-2</v>
      </c>
      <c r="H1036" s="79">
        <v>1.01</v>
      </c>
      <c r="I1036" s="81">
        <v>4.0000000000000001E-3</v>
      </c>
      <c r="K1036" s="62">
        <f t="shared" si="16"/>
        <v>2.4139941690963845E-3</v>
      </c>
      <c r="M1036">
        <v>1012</v>
      </c>
      <c r="N1036">
        <v>-2.5667352098116832E-2</v>
      </c>
      <c r="O1036">
        <v>-2.9008906894688907E-2</v>
      </c>
    </row>
    <row r="1037" spans="1:15" x14ac:dyDescent="0.3">
      <c r="A1037" s="2">
        <v>43053</v>
      </c>
      <c r="B1037" s="73">
        <f>'Log returns'!G1038</f>
        <v>8.1112398609499998E-3</v>
      </c>
      <c r="C1037" s="73">
        <f>'Log returns'!E1038</f>
        <v>3.1311583096124362E-2</v>
      </c>
      <c r="D1037" s="73">
        <f>'Log returns'!C1038</f>
        <v>-6.4278867309145032E-3</v>
      </c>
      <c r="E1037" s="74">
        <f>'Log returns'!I1038</f>
        <v>2.1901965326079263E-2</v>
      </c>
      <c r="H1037" s="79">
        <v>-0.52</v>
      </c>
      <c r="I1037" s="81">
        <v>4.0000000000000001E-3</v>
      </c>
      <c r="K1037" s="62">
        <f t="shared" si="16"/>
        <v>4.1112398609499997E-3</v>
      </c>
      <c r="M1037">
        <v>1013</v>
      </c>
      <c r="N1037">
        <v>1.5503190692881594E-2</v>
      </c>
      <c r="O1037">
        <v>4.9945819961608469E-2</v>
      </c>
    </row>
    <row r="1038" spans="1:15" x14ac:dyDescent="0.3">
      <c r="A1038" s="2">
        <v>43052</v>
      </c>
      <c r="B1038" s="73">
        <f>'Log returns'!G1039</f>
        <v>-1.1494252873563178E-2</v>
      </c>
      <c r="C1038" s="73">
        <f>'Log returns'!E1039</f>
        <v>6.1571125265392594E-3</v>
      </c>
      <c r="D1038" s="73">
        <f>'Log returns'!C1039</f>
        <v>3.0499019526586135E-2</v>
      </c>
      <c r="E1038" s="74">
        <f>'Log returns'!I1039</f>
        <v>-1.0907862289669253E-2</v>
      </c>
      <c r="H1038" s="79">
        <v>-0.22</v>
      </c>
      <c r="I1038" s="81">
        <v>4.0000000000000001E-3</v>
      </c>
      <c r="K1038" s="62">
        <f t="shared" si="16"/>
        <v>-1.5494252873563178E-2</v>
      </c>
      <c r="M1038">
        <v>1014</v>
      </c>
      <c r="N1038">
        <v>1.6860804945099127E-2</v>
      </c>
      <c r="O1038">
        <v>3.1391950549008278E-3</v>
      </c>
    </row>
    <row r="1039" spans="1:15" x14ac:dyDescent="0.3">
      <c r="A1039" s="2">
        <v>43049</v>
      </c>
      <c r="B1039" s="73">
        <f>'Log returns'!G1040</f>
        <v>4.6511627906976785E-2</v>
      </c>
      <c r="C1039" s="73">
        <f>'Log returns'!E1040</f>
        <v>2.8698037560666793E-2</v>
      </c>
      <c r="D1039" s="73">
        <f>'Log returns'!C1040</f>
        <v>4.7533696468663601E-2</v>
      </c>
      <c r="E1039" s="74">
        <f>'Log returns'!I1040</f>
        <v>1.0736951729660691E-2</v>
      </c>
      <c r="H1039" s="79">
        <v>0.09</v>
      </c>
      <c r="I1039" s="81">
        <v>4.0000000000000001E-3</v>
      </c>
      <c r="K1039" s="62">
        <f t="shared" si="16"/>
        <v>4.2511627906976782E-2</v>
      </c>
      <c r="M1039">
        <v>1015</v>
      </c>
      <c r="N1039">
        <v>-2.7855958891094285E-2</v>
      </c>
      <c r="O1039">
        <v>-4.3569262629672735E-3</v>
      </c>
    </row>
    <row r="1040" spans="1:15" x14ac:dyDescent="0.3">
      <c r="A1040" s="2">
        <v>43048</v>
      </c>
      <c r="B1040" s="73">
        <f>'Log returns'!G1041</f>
        <v>1.1111111111111072E-2</v>
      </c>
      <c r="C1040" s="73">
        <f>'Log returns'!E1041</f>
        <v>3.487179487179522E-3</v>
      </c>
      <c r="D1040" s="73">
        <f>'Log returns'!C1041</f>
        <v>1.0273926223708795E-2</v>
      </c>
      <c r="E1040" s="74">
        <f>'Log returns'!I1041</f>
        <v>1.6552108475587777E-2</v>
      </c>
      <c r="H1040" s="79">
        <v>0.01</v>
      </c>
      <c r="I1040" s="81">
        <v>4.0000000000000001E-3</v>
      </c>
      <c r="K1040" s="62">
        <f t="shared" si="16"/>
        <v>7.1111111111110716E-3</v>
      </c>
      <c r="M1040">
        <v>1016</v>
      </c>
      <c r="N1040">
        <v>6.6533526593597439E-4</v>
      </c>
      <c r="O1040">
        <v>-3.0332484325270283E-2</v>
      </c>
    </row>
    <row r="1041" spans="1:15" x14ac:dyDescent="0.3">
      <c r="A1041" s="2">
        <v>43047</v>
      </c>
      <c r="B1041" s="73">
        <f>'Log returns'!G1042</f>
        <v>-1.2087912087912026E-2</v>
      </c>
      <c r="C1041" s="73">
        <f>'Log returns'!E1042</f>
        <v>-1.6762060506950126E-2</v>
      </c>
      <c r="D1041" s="73">
        <f>'Log returns'!C1042</f>
        <v>-2.5423987572116571E-3</v>
      </c>
      <c r="E1041" s="74">
        <f>'Log returns'!I1042</f>
        <v>-4.2861714258208335E-3</v>
      </c>
      <c r="H1041" s="79">
        <v>-0.41</v>
      </c>
      <c r="I1041" s="81">
        <v>4.0000000000000001E-3</v>
      </c>
      <c r="K1041" s="62">
        <f t="shared" si="16"/>
        <v>-1.6087912087912028E-2</v>
      </c>
      <c r="M1041">
        <v>1017</v>
      </c>
      <c r="N1041">
        <v>-1.1555549320608722E-2</v>
      </c>
      <c r="O1041">
        <v>3.6909762594285071E-2</v>
      </c>
    </row>
    <row r="1042" spans="1:15" x14ac:dyDescent="0.3">
      <c r="A1042" s="2">
        <v>43046</v>
      </c>
      <c r="B1042" s="73">
        <f>'Log returns'!G1043</f>
        <v>-5.5617352614024268E-4</v>
      </c>
      <c r="C1042" s="73">
        <f>'Log returns'!E1043</f>
        <v>1.4968814968814945E-2</v>
      </c>
      <c r="D1042" s="73">
        <f>'Log returns'!C1043</f>
        <v>-4.2480321577311863E-3</v>
      </c>
      <c r="E1042" s="74">
        <f>'Log returns'!I1043</f>
        <v>8.7002819352984088E-3</v>
      </c>
      <c r="H1042" s="79">
        <v>0.12</v>
      </c>
      <c r="I1042" s="81">
        <v>4.0000000000000001E-3</v>
      </c>
      <c r="K1042" s="62">
        <f t="shared" si="16"/>
        <v>-4.5561735261402427E-3</v>
      </c>
      <c r="M1042">
        <v>1018</v>
      </c>
      <c r="N1042">
        <v>2.9615931468818003E-2</v>
      </c>
      <c r="O1042">
        <v>4.4565886713000151E-2</v>
      </c>
    </row>
    <row r="1043" spans="1:15" x14ac:dyDescent="0.3">
      <c r="A1043" s="2">
        <v>43045</v>
      </c>
      <c r="B1043" s="73">
        <f>'Log returns'!G1044</f>
        <v>4.6188091263216581E-2</v>
      </c>
      <c r="C1043" s="73">
        <f>'Log returns'!E1044</f>
        <v>-4.3219991806636611E-2</v>
      </c>
      <c r="D1043" s="73">
        <f>'Log returns'!C1044</f>
        <v>-5.1195246188112387E-3</v>
      </c>
      <c r="E1043" s="74">
        <f>'Log returns'!I1044</f>
        <v>-3.0186900239245747E-2</v>
      </c>
      <c r="H1043" s="79">
        <v>-0.2</v>
      </c>
      <c r="I1043" s="81">
        <v>4.0000000000000001E-3</v>
      </c>
      <c r="K1043" s="62">
        <f t="shared" si="16"/>
        <v>4.2188091263216584E-2</v>
      </c>
      <c r="M1043">
        <v>1019</v>
      </c>
      <c r="N1043">
        <v>2.4942679392312171E-2</v>
      </c>
      <c r="O1043">
        <v>-4.525412150470208E-2</v>
      </c>
    </row>
    <row r="1044" spans="1:15" x14ac:dyDescent="0.3">
      <c r="A1044" s="2">
        <v>43042</v>
      </c>
      <c r="B1044" s="73">
        <f>'Log returns'!G1045</f>
        <v>-3.2978723404255374E-2</v>
      </c>
      <c r="C1044" s="73">
        <f>'Log returns'!E1045</f>
        <v>-2.1194605009633955E-2</v>
      </c>
      <c r="D1044" s="73">
        <f>'Log returns'!C1045</f>
        <v>-1.7152639238826043E-2</v>
      </c>
      <c r="E1044" s="74">
        <f>'Log returns'!I1045</f>
        <v>-3.0288155903961247E-2</v>
      </c>
      <c r="H1044" s="79">
        <v>0.06</v>
      </c>
      <c r="I1044" s="81">
        <v>4.0000000000000001E-3</v>
      </c>
      <c r="K1044" s="62">
        <f t="shared" si="16"/>
        <v>-3.697872340425537E-2</v>
      </c>
      <c r="M1044">
        <v>1020</v>
      </c>
      <c r="N1044">
        <v>-5.4472342369776289E-3</v>
      </c>
      <c r="O1044">
        <v>4.345690942702593E-2</v>
      </c>
    </row>
    <row r="1045" spans="1:15" x14ac:dyDescent="0.3">
      <c r="A1045" s="2">
        <v>43041</v>
      </c>
      <c r="B1045" s="73">
        <f>'Log returns'!G1046</f>
        <v>9.3509350935094444E-3</v>
      </c>
      <c r="C1045" s="73">
        <f>'Log returns'!E1046</f>
        <v>1.684164479440077E-2</v>
      </c>
      <c r="D1045" s="73">
        <f>'Log returns'!C1046</f>
        <v>8.7260605330970551E-3</v>
      </c>
      <c r="E1045" s="74">
        <f>'Log returns'!I1046</f>
        <v>1.1580001950866715E-2</v>
      </c>
      <c r="H1045" s="79">
        <v>0.31</v>
      </c>
      <c r="I1045" s="81">
        <v>4.0000000000000001E-3</v>
      </c>
      <c r="K1045" s="62">
        <f t="shared" si="16"/>
        <v>5.3509350935094444E-3</v>
      </c>
      <c r="M1045">
        <v>1021</v>
      </c>
      <c r="N1045">
        <v>-3.1341566974745183E-4</v>
      </c>
      <c r="O1045">
        <v>8.9685421677501657E-3</v>
      </c>
    </row>
    <row r="1046" spans="1:15" x14ac:dyDescent="0.3">
      <c r="A1046" s="2">
        <v>43040</v>
      </c>
      <c r="B1046" s="73">
        <f>'Log returns'!G1047</f>
        <v>3.2697547683923585E-2</v>
      </c>
      <c r="C1046" s="73">
        <f>'Log returns'!E1047</f>
        <v>5.4205205420520451E-2</v>
      </c>
      <c r="D1046" s="73">
        <f>'Log returns'!C1047</f>
        <v>3.7197273344660643E-2</v>
      </c>
      <c r="E1046" s="74">
        <f>'Log returns'!I1047</f>
        <v>4.8567285558431476E-2</v>
      </c>
      <c r="H1046" s="79">
        <v>0.06</v>
      </c>
      <c r="I1046" s="81">
        <v>4.0000000000000001E-3</v>
      </c>
      <c r="K1046" s="62">
        <f t="shared" si="16"/>
        <v>2.8697547683923585E-2</v>
      </c>
      <c r="M1046">
        <v>1022</v>
      </c>
      <c r="N1046">
        <v>1.8187957836079627E-2</v>
      </c>
      <c r="O1046">
        <v>2.141600255995995E-2</v>
      </c>
    </row>
    <row r="1047" spans="1:15" x14ac:dyDescent="0.3">
      <c r="A1047" s="2">
        <v>43039</v>
      </c>
      <c r="B1047" s="73">
        <f>'Log returns'!G1048</f>
        <v>1.952506596306074E-2</v>
      </c>
      <c r="C1047" s="73">
        <f>'Log returns'!E1048</f>
        <v>-8.3656396653743435E-3</v>
      </c>
      <c r="D1047" s="73">
        <f>'Log returns'!C1048</f>
        <v>5.8381536464618342E-3</v>
      </c>
      <c r="E1047" s="74">
        <f>'Log returns'!I1048</f>
        <v>-3.7540839712845368E-3</v>
      </c>
      <c r="H1047" s="79">
        <v>0.05</v>
      </c>
      <c r="I1047" s="81">
        <v>4.0000000000000001E-3</v>
      </c>
      <c r="K1047" s="62">
        <f t="shared" si="16"/>
        <v>1.552506596306074E-2</v>
      </c>
      <c r="M1047">
        <v>1023</v>
      </c>
      <c r="N1047">
        <v>-2.6316254103538002E-2</v>
      </c>
      <c r="O1047">
        <v>-6.6996189123349897E-3</v>
      </c>
    </row>
    <row r="1048" spans="1:15" x14ac:dyDescent="0.3">
      <c r="A1048" s="2">
        <v>43038</v>
      </c>
      <c r="B1048" s="73">
        <f>'Log returns'!G1049</f>
        <v>4.2960662525879829E-2</v>
      </c>
      <c r="C1048" s="73">
        <f>'Log returns'!E1049</f>
        <v>-3.0864197530863905E-3</v>
      </c>
      <c r="D1048" s="73">
        <f>'Log returns'!C1049</f>
        <v>1.4925378844012144E-2</v>
      </c>
      <c r="E1048" s="74">
        <f>'Log returns'!I1049</f>
        <v>-2.4574131319434222E-3</v>
      </c>
      <c r="H1048" s="79">
        <v>0.23</v>
      </c>
      <c r="I1048" s="81">
        <v>4.0000000000000001E-3</v>
      </c>
      <c r="K1048" s="62">
        <f t="shared" si="16"/>
        <v>3.8960662525879833E-2</v>
      </c>
      <c r="M1048">
        <v>1024</v>
      </c>
      <c r="N1048">
        <v>1.6333807909223287E-3</v>
      </c>
      <c r="O1048">
        <v>-4.8908495695715544E-2</v>
      </c>
    </row>
    <row r="1049" spans="1:15" x14ac:dyDescent="0.3">
      <c r="A1049" s="2">
        <v>43035</v>
      </c>
      <c r="B1049" s="73">
        <f>'Log returns'!G1050</f>
        <v>2.4813895781637719E-2</v>
      </c>
      <c r="C1049" s="73">
        <f>'Log returns'!E1050</f>
        <v>2.6212590299277524E-2</v>
      </c>
      <c r="D1049" s="73">
        <f>'Log returns'!C1050</f>
        <v>3.6764737688538524E-2</v>
      </c>
      <c r="E1049" s="74">
        <f>'Log returns'!I1050</f>
        <v>-6.1000827031157585E-4</v>
      </c>
      <c r="H1049" s="79">
        <v>-0.46</v>
      </c>
      <c r="I1049" s="81">
        <v>4.0000000000000001E-3</v>
      </c>
      <c r="K1049" s="62">
        <f t="shared" si="16"/>
        <v>2.0813895781637719E-2</v>
      </c>
      <c r="M1049">
        <v>1025</v>
      </c>
      <c r="N1049">
        <v>2.5130385969964454E-2</v>
      </c>
      <c r="O1049">
        <v>-3.199104358500883E-4</v>
      </c>
    </row>
    <row r="1050" spans="1:15" x14ac:dyDescent="0.3">
      <c r="A1050" s="2">
        <v>43034</v>
      </c>
      <c r="B1050" s="73">
        <f>'Log returns'!G1051</f>
        <v>2.6634382566585992E-2</v>
      </c>
      <c r="C1050" s="73">
        <f>'Log returns'!E1051</f>
        <v>1.3676588897827831E-2</v>
      </c>
      <c r="D1050" s="73">
        <f>'Log returns'!C1051</f>
        <v>1.6548474857539318E-2</v>
      </c>
      <c r="E1050" s="74">
        <f>'Log returns'!I1051</f>
        <v>2.1284471984548012E-2</v>
      </c>
      <c r="H1050" s="79">
        <v>0.82</v>
      </c>
      <c r="I1050" s="81">
        <v>4.0000000000000001E-3</v>
      </c>
      <c r="K1050" s="62">
        <f t="shared" si="16"/>
        <v>2.2634382566585991E-2</v>
      </c>
      <c r="M1050">
        <v>1026</v>
      </c>
      <c r="N1050">
        <v>3.2120251921937916E-3</v>
      </c>
      <c r="O1050">
        <v>2.9067732709621975E-2</v>
      </c>
    </row>
    <row r="1051" spans="1:15" x14ac:dyDescent="0.3">
      <c r="A1051" s="2">
        <v>43033</v>
      </c>
      <c r="B1051" s="73">
        <f>'Log returns'!G1052</f>
        <v>3.7735849056603807E-2</v>
      </c>
      <c r="C1051" s="73">
        <f>'Log returns'!E1052</f>
        <v>1.1507936507936474E-2</v>
      </c>
      <c r="D1051" s="73">
        <f>'Log returns'!C1052</f>
        <v>2.2480534963375317E-2</v>
      </c>
      <c r="E1051" s="74">
        <f>'Log returns'!I1052</f>
        <v>1.1360519426992961E-2</v>
      </c>
      <c r="H1051" s="79">
        <v>0.2</v>
      </c>
      <c r="I1051" s="81">
        <v>4.0000000000000001E-3</v>
      </c>
      <c r="K1051" s="62">
        <f t="shared" si="16"/>
        <v>3.3735849056603803E-2</v>
      </c>
      <c r="M1051">
        <v>1027</v>
      </c>
      <c r="N1051">
        <v>-2.2642902800276619E-2</v>
      </c>
      <c r="O1051">
        <v>2.3945834396367795E-2</v>
      </c>
    </row>
    <row r="1052" spans="1:15" x14ac:dyDescent="0.3">
      <c r="A1052" s="2">
        <v>43032</v>
      </c>
      <c r="B1052" s="73">
        <f>'Log returns'!G1053</f>
        <v>-4.5909090909090983E-2</v>
      </c>
      <c r="C1052" s="73">
        <f>'Log returns'!E1053</f>
        <v>-1.2553942722636201E-2</v>
      </c>
      <c r="D1052" s="73">
        <f>'Log returns'!C1053</f>
        <v>-3.7149372960787991E-2</v>
      </c>
      <c r="E1052" s="74">
        <f>'Log returns'!I1053</f>
        <v>1.0422688989775494E-2</v>
      </c>
      <c r="H1052" s="79">
        <v>-0.51</v>
      </c>
      <c r="I1052" s="81">
        <v>4.0000000000000001E-3</v>
      </c>
      <c r="K1052" s="62">
        <f t="shared" si="16"/>
        <v>-4.9909090909090986E-2</v>
      </c>
      <c r="M1052">
        <v>1028</v>
      </c>
      <c r="N1052">
        <v>1.6829836929238933E-2</v>
      </c>
      <c r="O1052">
        <v>1.1146740819622584E-2</v>
      </c>
    </row>
    <row r="1053" spans="1:15" x14ac:dyDescent="0.3">
      <c r="A1053" s="2">
        <v>43031</v>
      </c>
      <c r="B1053" s="73">
        <f>'Log returns'!G1054</f>
        <v>0</v>
      </c>
      <c r="C1053" s="73">
        <f>'Log returns'!E1054</f>
        <v>1.1124354390146904E-2</v>
      </c>
      <c r="D1053" s="73">
        <f>'Log returns'!C1054</f>
        <v>1.3385888351976538E-2</v>
      </c>
      <c r="E1053" s="74">
        <f>'Log returns'!I1054</f>
        <v>2.1059604487124736E-2</v>
      </c>
      <c r="H1053" s="79">
        <v>0.2</v>
      </c>
      <c r="I1053" s="81">
        <v>4.0000000000000001E-3</v>
      </c>
      <c r="K1053" s="62">
        <f t="shared" si="16"/>
        <v>-4.0000000000000001E-3</v>
      </c>
      <c r="M1053">
        <v>1029</v>
      </c>
      <c r="N1053">
        <v>6.8933788607712584E-3</v>
      </c>
      <c r="O1053">
        <v>-5.7526290253176363E-2</v>
      </c>
    </row>
    <row r="1054" spans="1:15" x14ac:dyDescent="0.3">
      <c r="A1054" s="2">
        <v>43028</v>
      </c>
      <c r="B1054" s="73">
        <f>'Log returns'!G1055</f>
        <v>1.6198189614101948E-2</v>
      </c>
      <c r="C1054" s="73">
        <f>'Log returns'!E1055</f>
        <v>1.1001964636542285E-2</v>
      </c>
      <c r="D1054" s="73">
        <f>'Log returns'!C1055</f>
        <v>1.3986002168245417E-2</v>
      </c>
      <c r="E1054" s="74">
        <f>'Log returns'!I1055</f>
        <v>-1.6782322861671643E-2</v>
      </c>
      <c r="H1054" s="79">
        <v>-0.45</v>
      </c>
      <c r="I1054" s="81">
        <v>4.0000000000000001E-3</v>
      </c>
      <c r="K1054" s="62">
        <f t="shared" si="16"/>
        <v>1.2198189614101948E-2</v>
      </c>
      <c r="M1054">
        <v>1030</v>
      </c>
      <c r="N1054">
        <v>-1.3145971269171131E-2</v>
      </c>
      <c r="O1054">
        <v>5.3812637935837758E-2</v>
      </c>
    </row>
    <row r="1055" spans="1:15" x14ac:dyDescent="0.3">
      <c r="A1055" s="2">
        <v>43027</v>
      </c>
      <c r="B1055" s="73">
        <f>'Log returns'!G1056</f>
        <v>5.1570557899673231E-3</v>
      </c>
      <c r="C1055" s="73">
        <f>'Log returns'!E1056</f>
        <v>-1.8655266226195118E-2</v>
      </c>
      <c r="D1055" s="73">
        <f>'Log returns'!C1056</f>
        <v>8.4291987289089928E-3</v>
      </c>
      <c r="E1055" s="74">
        <f>'Log returns'!I1056</f>
        <v>1.2037883038284751E-2</v>
      </c>
      <c r="H1055" s="79">
        <v>0.56999999999999995</v>
      </c>
      <c r="I1055" s="81">
        <v>4.0000000000000001E-3</v>
      </c>
      <c r="K1055" s="62">
        <f t="shared" si="16"/>
        <v>1.157055789967323E-3</v>
      </c>
      <c r="M1055">
        <v>1031</v>
      </c>
      <c r="N1055">
        <v>1.2342407305566369E-2</v>
      </c>
      <c r="O1055">
        <v>3.8266176935304812E-2</v>
      </c>
    </row>
    <row r="1056" spans="1:15" x14ac:dyDescent="0.3">
      <c r="A1056" s="2">
        <v>43026</v>
      </c>
      <c r="B1056" s="73">
        <f>'Log returns'!G1057</f>
        <v>2.1455223880596886E-2</v>
      </c>
      <c r="C1056" s="73">
        <f>'Log returns'!E1057</f>
        <v>5.4653465346534612E-2</v>
      </c>
      <c r="D1056" s="73">
        <f>'Log returns'!C1057</f>
        <v>3.7993413304226054E-3</v>
      </c>
      <c r="E1056" s="74">
        <f>'Log returns'!I1057</f>
        <v>1.066649531487154E-2</v>
      </c>
      <c r="H1056" s="79">
        <v>0.02</v>
      </c>
      <c r="I1056" s="81">
        <v>4.0000000000000001E-3</v>
      </c>
      <c r="K1056" s="62">
        <f t="shared" si="16"/>
        <v>1.7455223880596886E-2</v>
      </c>
      <c r="M1056">
        <v>1032</v>
      </c>
      <c r="N1056">
        <v>1.3855926266120283E-2</v>
      </c>
      <c r="O1056">
        <v>-7.7583652905104401E-3</v>
      </c>
    </row>
    <row r="1057" spans="1:15" x14ac:dyDescent="0.3">
      <c r="A1057" s="2">
        <v>43025</v>
      </c>
      <c r="B1057" s="73">
        <f>'Log returns'!G1058</f>
        <v>3.0136986301369871E-2</v>
      </c>
      <c r="C1057" s="73">
        <f>'Log returns'!E1058</f>
        <v>6.3837776943297675E-3</v>
      </c>
      <c r="D1057" s="73">
        <f>'Log returns'!C1058</f>
        <v>1.8168022212040415E-2</v>
      </c>
      <c r="E1057" s="74">
        <f>'Log returns'!I1058</f>
        <v>2.5785363725559295E-2</v>
      </c>
      <c r="H1057" s="79">
        <v>0.14000000000000001</v>
      </c>
      <c r="I1057" s="81">
        <v>4.0000000000000001E-3</v>
      </c>
      <c r="K1057" s="62">
        <f t="shared" si="16"/>
        <v>2.6136986301369871E-2</v>
      </c>
      <c r="M1057">
        <v>1033</v>
      </c>
      <c r="N1057">
        <v>1.5173446966728463E-2</v>
      </c>
      <c r="O1057">
        <v>-8.5067803000618315E-3</v>
      </c>
    </row>
    <row r="1058" spans="1:15" x14ac:dyDescent="0.3">
      <c r="A1058" s="2">
        <v>43024</v>
      </c>
      <c r="B1058" s="73">
        <f>'Log returns'!G1059</f>
        <v>3.2801418439716401E-2</v>
      </c>
      <c r="C1058" s="73">
        <f>'Log returns'!E1059</f>
        <v>4.1044776119402902E-2</v>
      </c>
      <c r="D1058" s="73">
        <f>'Log returns'!C1059</f>
        <v>1.2639364764144859E-2</v>
      </c>
      <c r="E1058" s="74">
        <f>'Log returns'!I1059</f>
        <v>-5.5419404225809576E-3</v>
      </c>
      <c r="H1058" s="79">
        <v>0.01</v>
      </c>
      <c r="I1058" s="81">
        <v>4.0000000000000001E-3</v>
      </c>
      <c r="K1058" s="62">
        <f t="shared" si="16"/>
        <v>2.8801418439716401E-2</v>
      </c>
      <c r="M1058">
        <v>1034</v>
      </c>
      <c r="N1058">
        <v>-1.0452112589250292E-2</v>
      </c>
      <c r="O1058">
        <v>4.2962648411044344E-2</v>
      </c>
    </row>
    <row r="1059" spans="1:15" x14ac:dyDescent="0.3">
      <c r="A1059" s="2">
        <v>43021</v>
      </c>
      <c r="B1059" s="73">
        <f>'Log returns'!G1060</f>
        <v>4.5922746781115888E-2</v>
      </c>
      <c r="C1059" s="73">
        <f>'Log returns'!E1060</f>
        <v>-1.4336917562723709E-3</v>
      </c>
      <c r="D1059" s="73">
        <f>'Log returns'!C1060</f>
        <v>8.8105173331763636E-3</v>
      </c>
      <c r="E1059" s="74">
        <f>'Log returns'!I1060</f>
        <v>1.7659066801509884E-2</v>
      </c>
      <c r="H1059" s="79">
        <v>0.17</v>
      </c>
      <c r="I1059" s="81">
        <v>4.0000000000000001E-3</v>
      </c>
      <c r="K1059" s="62">
        <f t="shared" si="16"/>
        <v>4.1922746781115891E-2</v>
      </c>
      <c r="M1059">
        <v>1035</v>
      </c>
      <c r="N1059">
        <v>-3.3726477722550711E-2</v>
      </c>
      <c r="O1059">
        <v>4.0140471891647093E-2</v>
      </c>
    </row>
    <row r="1060" spans="1:15" x14ac:dyDescent="0.3">
      <c r="A1060" s="2">
        <v>43020</v>
      </c>
      <c r="B1060" s="73">
        <f>'Log returns'!G1061</f>
        <v>-4.0623717685679191E-2</v>
      </c>
      <c r="C1060" s="73">
        <f>'Log returns'!E1061</f>
        <v>1.148600143575019E-2</v>
      </c>
      <c r="D1060" s="73">
        <f>'Log returns'!C1061</f>
        <v>-1.2372596229602895E-2</v>
      </c>
      <c r="E1060" s="74">
        <f>'Log returns'!I1061</f>
        <v>-7.4245530148648251E-3</v>
      </c>
      <c r="H1060" s="79">
        <v>0.04</v>
      </c>
      <c r="I1060" s="81">
        <v>4.0000000000000001E-3</v>
      </c>
      <c r="K1060" s="62">
        <f t="shared" si="16"/>
        <v>-4.4623717685679187E-2</v>
      </c>
      <c r="M1060">
        <v>1036</v>
      </c>
      <c r="N1060">
        <v>1.6108329183529627E-2</v>
      </c>
      <c r="O1060">
        <v>-7.9970893225796268E-3</v>
      </c>
    </row>
    <row r="1061" spans="1:15" x14ac:dyDescent="0.3">
      <c r="A1061" s="2">
        <v>43019</v>
      </c>
      <c r="B1061" s="73">
        <f>'Log returns'!G1062</f>
        <v>-2.5662959794695776E-3</v>
      </c>
      <c r="C1061" s="73">
        <f>'Log returns'!E1062</f>
        <v>-3.2647267565649334E-2</v>
      </c>
      <c r="D1061" s="73">
        <f>'Log returns'!C1062</f>
        <v>-1.5475195974627704E-2</v>
      </c>
      <c r="E1061" s="74">
        <f>'Log returns'!I1062</f>
        <v>-1.2203684627602598E-2</v>
      </c>
      <c r="H1061" s="79">
        <v>-0.18</v>
      </c>
      <c r="I1061" s="81">
        <v>4.0000000000000001E-3</v>
      </c>
      <c r="K1061" s="62">
        <f t="shared" si="16"/>
        <v>-6.5662959794695781E-3</v>
      </c>
      <c r="M1061">
        <v>1037</v>
      </c>
      <c r="N1061">
        <v>-7.9442331487978232E-3</v>
      </c>
      <c r="O1061">
        <v>-3.5500197247653551E-3</v>
      </c>
    </row>
    <row r="1062" spans="1:15" x14ac:dyDescent="0.3">
      <c r="A1062" s="2">
        <v>43018</v>
      </c>
      <c r="B1062" s="73">
        <f>'Log returns'!G1063</f>
        <v>-1.1578044596912503E-2</v>
      </c>
      <c r="C1062" s="73">
        <f>'Log returns'!E1063</f>
        <v>-1.4306676449009558E-2</v>
      </c>
      <c r="D1062" s="73">
        <f>'Log returns'!C1063</f>
        <v>-3.5179760023975451E-2</v>
      </c>
      <c r="E1062" s="74">
        <f>'Log returns'!I1063</f>
        <v>-2.5816727317398585E-3</v>
      </c>
      <c r="H1062" s="79">
        <v>0.16</v>
      </c>
      <c r="I1062" s="81">
        <v>4.0000000000000001E-3</v>
      </c>
      <c r="K1062" s="62">
        <f t="shared" si="16"/>
        <v>-1.5578044596912503E-2</v>
      </c>
      <c r="M1062">
        <v>1038</v>
      </c>
      <c r="N1062">
        <v>7.9233673905502542E-3</v>
      </c>
      <c r="O1062">
        <v>3.8588260516426533E-2</v>
      </c>
    </row>
    <row r="1063" spans="1:15" x14ac:dyDescent="0.3">
      <c r="A1063" s="2">
        <v>43017</v>
      </c>
      <c r="B1063" s="73">
        <f>'Log returns'!G1064</f>
        <v>-3.0368763557483698E-2</v>
      </c>
      <c r="C1063" s="73">
        <f>'Log returns'!E1064</f>
        <v>-3.5355414960922933E-2</v>
      </c>
      <c r="D1063" s="73">
        <f>'Log returns'!C1064</f>
        <v>-1.7843261432753312E-2</v>
      </c>
      <c r="E1063" s="74">
        <f>'Log returns'!I1064</f>
        <v>-4.9200983598086383E-2</v>
      </c>
      <c r="H1063" s="79">
        <v>0.24</v>
      </c>
      <c r="I1063" s="81">
        <v>4.0000000000000001E-3</v>
      </c>
      <c r="K1063" s="62">
        <f t="shared" si="16"/>
        <v>-3.4368763557483695E-2</v>
      </c>
      <c r="M1063">
        <v>1039</v>
      </c>
      <c r="N1063">
        <v>1.2186401678378369E-2</v>
      </c>
      <c r="O1063">
        <v>-1.075290567267297E-3</v>
      </c>
    </row>
    <row r="1064" spans="1:15" x14ac:dyDescent="0.3">
      <c r="A1064" s="2">
        <v>43014</v>
      </c>
      <c r="B1064" s="73">
        <f>'Log returns'!G1065</f>
        <v>-8.0536912751677722E-3</v>
      </c>
      <c r="C1064" s="73">
        <f>'Log returns'!E1065</f>
        <v>-5.0154320987655307E-3</v>
      </c>
      <c r="D1064" s="73">
        <f>'Log returns'!C1065</f>
        <v>3.1595435709670014E-3</v>
      </c>
      <c r="E1064" s="74">
        <f>'Log returns'!I1065</f>
        <v>9.1476987157612601E-6</v>
      </c>
      <c r="H1064" s="79">
        <v>-0.22</v>
      </c>
      <c r="I1064" s="81">
        <v>4.0000000000000001E-3</v>
      </c>
      <c r="K1064" s="62">
        <f t="shared" si="16"/>
        <v>-1.2053691275167772E-2</v>
      </c>
      <c r="M1064">
        <v>1040</v>
      </c>
      <c r="N1064">
        <v>-3.0899366217514773E-3</v>
      </c>
      <c r="O1064">
        <v>-8.9979754661605495E-3</v>
      </c>
    </row>
    <row r="1065" spans="1:15" x14ac:dyDescent="0.3">
      <c r="A1065" s="2">
        <v>43013</v>
      </c>
      <c r="B1065" s="73">
        <f>'Log returns'!G1066</f>
        <v>-1.3531799729364518E-3</v>
      </c>
      <c r="C1065" s="73">
        <f>'Log returns'!E1066</f>
        <v>1.4734393175649577E-2</v>
      </c>
      <c r="D1065" s="73">
        <f>'Log returns'!C1066</f>
        <v>2.2834682541207761E-2</v>
      </c>
      <c r="E1065" s="74">
        <f>'Log returns'!I1066</f>
        <v>4.3907822723269138E-3</v>
      </c>
      <c r="H1065" s="79">
        <v>-0.08</v>
      </c>
      <c r="I1065" s="81">
        <v>4.0000000000000001E-3</v>
      </c>
      <c r="K1065" s="62">
        <f t="shared" si="16"/>
        <v>-5.3531799729364515E-3</v>
      </c>
      <c r="M1065">
        <v>1041</v>
      </c>
      <c r="N1065">
        <v>6.430304770624941E-3</v>
      </c>
      <c r="O1065">
        <v>-6.9864782967651836E-3</v>
      </c>
    </row>
    <row r="1066" spans="1:15" x14ac:dyDescent="0.3">
      <c r="A1066" s="2">
        <v>43012</v>
      </c>
      <c r="B1066" s="73">
        <f>'Log returns'!G1067</f>
        <v>-1.4001806684733616E-2</v>
      </c>
      <c r="C1066" s="73">
        <f>'Log returns'!E1067</f>
        <v>-3.439052350019236E-3</v>
      </c>
      <c r="D1066" s="73">
        <f>'Log returns'!C1067</f>
        <v>-1.8475752335008856E-2</v>
      </c>
      <c r="E1066" s="74">
        <f>'Log returns'!I1067</f>
        <v>3.446540092447261E-2</v>
      </c>
      <c r="H1066" s="79">
        <v>0.55000000000000004</v>
      </c>
      <c r="I1066" s="81">
        <v>4.0000000000000001E-3</v>
      </c>
      <c r="K1066" s="62">
        <f t="shared" si="16"/>
        <v>-1.8001806684733616E-2</v>
      </c>
      <c r="M1066">
        <v>1042</v>
      </c>
      <c r="N1066">
        <v>-2.2077506490560735E-2</v>
      </c>
      <c r="O1066">
        <v>6.8265597753777316E-2</v>
      </c>
    </row>
    <row r="1067" spans="1:15" x14ac:dyDescent="0.3">
      <c r="A1067" s="2">
        <v>43011</v>
      </c>
      <c r="B1067" s="73">
        <f>'Log returns'!G1068</f>
        <v>-2.748511223087436E-3</v>
      </c>
      <c r="C1067" s="73">
        <f>'Log returns'!E1068</f>
        <v>7.2852760736196818E-3</v>
      </c>
      <c r="D1067" s="73">
        <f>'Log returns'!C1068</f>
        <v>1.8039238255205287E-2</v>
      </c>
      <c r="E1067" s="74">
        <f>'Log returns'!I1068</f>
        <v>3.4065332949436778E-3</v>
      </c>
      <c r="H1067" s="79">
        <v>0.05</v>
      </c>
      <c r="I1067" s="81">
        <v>4.0000000000000001E-3</v>
      </c>
      <c r="K1067" s="62">
        <f t="shared" si="16"/>
        <v>-6.7485112230874361E-3</v>
      </c>
      <c r="M1067">
        <v>1043</v>
      </c>
      <c r="N1067">
        <v>-2.2151736023723591E-2</v>
      </c>
      <c r="O1067">
        <v>-1.0826987380531783E-2</v>
      </c>
    </row>
    <row r="1068" spans="1:15" x14ac:dyDescent="0.3">
      <c r="A1068" s="2">
        <v>43010</v>
      </c>
      <c r="B1068" s="73">
        <f>'Log returns'!G1069</f>
        <v>-1.1943040881947543E-2</v>
      </c>
      <c r="C1068" s="73">
        <f>'Log returns'!E1069</f>
        <v>8.7552341073468005E-3</v>
      </c>
      <c r="D1068" s="73">
        <f>'Log returns'!C1069</f>
        <v>6.1592941952651671E-2</v>
      </c>
      <c r="E1068" s="74">
        <f>'Log returns'!I1069</f>
        <v>-5.7274015658449525E-3</v>
      </c>
      <c r="H1068" s="79">
        <v>0.26</v>
      </c>
      <c r="I1068" s="81">
        <v>4.0000000000000001E-3</v>
      </c>
      <c r="K1068" s="62">
        <f t="shared" si="16"/>
        <v>-1.5943040881947541E-2</v>
      </c>
      <c r="M1068">
        <v>1044</v>
      </c>
      <c r="N1068">
        <v>8.5413992263867599E-3</v>
      </c>
      <c r="O1068">
        <v>8.0953586712268454E-4</v>
      </c>
    </row>
    <row r="1069" spans="1:15" x14ac:dyDescent="0.3">
      <c r="A1069" s="2">
        <v>43007</v>
      </c>
      <c r="B1069" s="73">
        <f>'Log returns'!G1070</f>
        <v>-2.6499302649930275E-2</v>
      </c>
      <c r="C1069" s="73">
        <f>'Log returns'!E1070</f>
        <v>2.3018867924528279E-2</v>
      </c>
      <c r="D1069" s="73">
        <f>'Log returns'!C1070</f>
        <v>-1.1239315361064083E-2</v>
      </c>
      <c r="E1069" s="74">
        <f>'Log returns'!I1070</f>
        <v>-6.1253968667944973E-3</v>
      </c>
      <c r="H1069" s="79">
        <v>0.5</v>
      </c>
      <c r="I1069" s="81">
        <v>4.0000000000000001E-3</v>
      </c>
      <c r="K1069" s="62">
        <f t="shared" si="16"/>
        <v>-3.0499302649930275E-2</v>
      </c>
      <c r="M1069">
        <v>1045</v>
      </c>
      <c r="N1069">
        <v>3.5656413510930081E-2</v>
      </c>
      <c r="O1069">
        <v>-2.958865827006496E-3</v>
      </c>
    </row>
    <row r="1070" spans="1:15" x14ac:dyDescent="0.3">
      <c r="A1070" s="2">
        <v>43006</v>
      </c>
      <c r="B1070" s="73">
        <f>'Log returns'!G1071</f>
        <v>-1.2416427889207333E-2</v>
      </c>
      <c r="C1070" s="73">
        <f>'Log returns'!E1071</f>
        <v>2.877167097012177E-2</v>
      </c>
      <c r="D1070" s="73">
        <f>'Log returns'!C1071</f>
        <v>1.3824909314021855E-2</v>
      </c>
      <c r="E1070" s="74">
        <f>'Log returns'!I1071</f>
        <v>1.5475957674692203E-2</v>
      </c>
      <c r="H1070" s="79">
        <v>0.35</v>
      </c>
      <c r="I1070" s="81">
        <v>5.0000000000000001E-3</v>
      </c>
      <c r="K1070" s="62">
        <f t="shared" si="16"/>
        <v>-1.7416427889207334E-2</v>
      </c>
      <c r="M1070">
        <v>1046</v>
      </c>
      <c r="N1070">
        <v>-2.6998685355558421E-3</v>
      </c>
      <c r="O1070">
        <v>2.222493449861658E-2</v>
      </c>
    </row>
    <row r="1071" spans="1:15" x14ac:dyDescent="0.3">
      <c r="A1071" s="2">
        <v>43005</v>
      </c>
      <c r="B1071" s="73">
        <f>'Log returns'!G1072</f>
        <v>2.4177949709864948E-3</v>
      </c>
      <c r="C1071" s="73">
        <f>'Log returns'!E1072</f>
        <v>-8.6052348512012187E-3</v>
      </c>
      <c r="D1071" s="73">
        <f>'Log returns'!C1072</f>
        <v>2.2727232965291048E-2</v>
      </c>
      <c r="E1071" s="74">
        <f>'Log returns'!I1072</f>
        <v>-2.4031957742039724E-2</v>
      </c>
      <c r="H1071" s="79">
        <v>0.13</v>
      </c>
      <c r="I1071" s="81">
        <v>5.0000000000000001E-3</v>
      </c>
      <c r="K1071" s="62">
        <f t="shared" si="16"/>
        <v>-2.5822050290135053E-3</v>
      </c>
      <c r="M1071">
        <v>1047</v>
      </c>
      <c r="N1071">
        <v>-1.7492918805052881E-3</v>
      </c>
      <c r="O1071">
        <v>4.4709954406385116E-2</v>
      </c>
    </row>
    <row r="1072" spans="1:15" x14ac:dyDescent="0.3">
      <c r="A1072" s="2">
        <v>43004</v>
      </c>
      <c r="B1072" s="73">
        <f>'Log returns'!G1073</f>
        <v>-3.4732272069464491E-2</v>
      </c>
      <c r="C1072" s="73">
        <f>'Log returns'!E1073</f>
        <v>-2.4954792043399558E-2</v>
      </c>
      <c r="D1072" s="73">
        <f>'Log returns'!C1073</f>
        <v>-5.3333257650079992E-2</v>
      </c>
      <c r="E1072" s="74">
        <f>'Log returns'!I1073</f>
        <v>1.0985699671808456E-2</v>
      </c>
      <c r="H1072" s="79">
        <v>0.63</v>
      </c>
      <c r="I1072" s="81">
        <v>5.0000000000000001E-3</v>
      </c>
      <c r="K1072" s="62">
        <f t="shared" si="16"/>
        <v>-3.9732272069464489E-2</v>
      </c>
      <c r="M1072">
        <v>1048</v>
      </c>
      <c r="N1072">
        <v>-3.949775236046042E-4</v>
      </c>
      <c r="O1072">
        <v>2.5208873305242324E-2</v>
      </c>
    </row>
    <row r="1073" spans="1:15" x14ac:dyDescent="0.3">
      <c r="A1073" s="2">
        <v>43003</v>
      </c>
      <c r="B1073" s="73">
        <f>'Log returns'!G1074</f>
        <v>2.4487756121938951E-2</v>
      </c>
      <c r="C1073" s="73">
        <f>'Log returns'!E1074</f>
        <v>4.5252225519287793E-2</v>
      </c>
      <c r="D1073" s="73">
        <f>'Log returns'!C1074</f>
        <v>2.6603999317142323E-2</v>
      </c>
      <c r="E1073" s="74">
        <f>'Log returns'!I1074</f>
        <v>-1.9831939222329327E-3</v>
      </c>
      <c r="H1073" s="79">
        <v>0.05</v>
      </c>
      <c r="I1073" s="81">
        <v>5.0000000000000001E-3</v>
      </c>
      <c r="K1073" s="62">
        <f t="shared" si="16"/>
        <v>1.948775612193895E-2</v>
      </c>
      <c r="M1073">
        <v>1049</v>
      </c>
      <c r="N1073">
        <v>1.5655650880524813E-2</v>
      </c>
      <c r="O1073">
        <v>1.0978731686061179E-2</v>
      </c>
    </row>
    <row r="1074" spans="1:15" x14ac:dyDescent="0.3">
      <c r="A1074" s="2">
        <v>43000</v>
      </c>
      <c r="B1074" s="73">
        <f>'Log returns'!G1075</f>
        <v>1.0243902439024432E-2</v>
      </c>
      <c r="C1074" s="73">
        <f>'Log returns'!E1075</f>
        <v>8.8715400993612491E-3</v>
      </c>
      <c r="D1074" s="73">
        <f>'Log returns'!C1075</f>
        <v>-4.5730828439177829E-3</v>
      </c>
      <c r="E1074" s="74">
        <f>'Log returns'!I1075</f>
        <v>8.3639977386336002E-3</v>
      </c>
      <c r="H1074" s="79">
        <v>-0.25</v>
      </c>
      <c r="I1074" s="81">
        <v>5.0000000000000001E-3</v>
      </c>
      <c r="K1074" s="62">
        <f t="shared" si="16"/>
        <v>5.2439024390244322E-3</v>
      </c>
      <c r="M1074">
        <v>1050</v>
      </c>
      <c r="N1074">
        <v>8.3804987441240594E-3</v>
      </c>
      <c r="O1074">
        <v>2.9355350312479746E-2</v>
      </c>
    </row>
    <row r="1075" spans="1:15" x14ac:dyDescent="0.3">
      <c r="A1075" s="2">
        <v>42999</v>
      </c>
      <c r="B1075" s="73">
        <f>'Log returns'!G1076</f>
        <v>5.7943022694349321E-3</v>
      </c>
      <c r="C1075" s="73">
        <f>'Log returns'!E1076</f>
        <v>-2.0049243756595156E-2</v>
      </c>
      <c r="D1075" s="73">
        <f>'Log returns'!C1076</f>
        <v>-7.6570129155448174E-3</v>
      </c>
      <c r="E1075" s="74">
        <f>'Log returns'!I1076</f>
        <v>-4.2762670127202244E-3</v>
      </c>
      <c r="H1075" s="79">
        <v>0.12</v>
      </c>
      <c r="I1075" s="81">
        <v>5.0000000000000001E-3</v>
      </c>
      <c r="K1075" s="62">
        <f t="shared" si="16"/>
        <v>7.9430226943493203E-4</v>
      </c>
      <c r="M1075">
        <v>1051</v>
      </c>
      <c r="N1075">
        <v>7.692984462960943E-3</v>
      </c>
      <c r="O1075">
        <v>-5.3602075372051923E-2</v>
      </c>
    </row>
    <row r="1076" spans="1:15" x14ac:dyDescent="0.3">
      <c r="A1076" s="2">
        <v>42998</v>
      </c>
      <c r="B1076" s="73">
        <f>'Log returns'!G1077</f>
        <v>-7.2011521843494287E-3</v>
      </c>
      <c r="C1076" s="73">
        <f>'Log returns'!E1077</f>
        <v>3.0868628858578589E-2</v>
      </c>
      <c r="D1076" s="73">
        <f>'Log returns'!C1077</f>
        <v>-9.2593239065678137E-3</v>
      </c>
      <c r="E1076" s="74">
        <f>'Log returns'!I1077</f>
        <v>6.4029350366795051E-3</v>
      </c>
      <c r="H1076" s="79">
        <v>-0.28000000000000003</v>
      </c>
      <c r="I1076" s="81">
        <v>5.0000000000000001E-3</v>
      </c>
      <c r="K1076" s="62">
        <f t="shared" si="16"/>
        <v>-1.2201152184349428E-2</v>
      </c>
      <c r="M1076">
        <v>1052</v>
      </c>
      <c r="N1076">
        <v>1.5490802727049854E-2</v>
      </c>
      <c r="O1076">
        <v>-1.5490802727049854E-2</v>
      </c>
    </row>
    <row r="1077" spans="1:15" x14ac:dyDescent="0.3">
      <c r="A1077" s="2">
        <v>42997</v>
      </c>
      <c r="B1077" s="73">
        <f>'Log returns'!G1078</f>
        <v>8.5589941972920677E-2</v>
      </c>
      <c r="C1077" s="73">
        <f>'Log returns'!E1078</f>
        <v>1.392757660167225E-3</v>
      </c>
      <c r="D1077" s="73">
        <f>'Log returns'!C1078</f>
        <v>3.1152654953423582E-2</v>
      </c>
      <c r="E1077" s="74">
        <f>'Log returns'!I1078</f>
        <v>1.7185465826419267E-2</v>
      </c>
      <c r="H1077" s="79">
        <v>0.16</v>
      </c>
      <c r="I1077" s="81">
        <v>5.0000000000000001E-3</v>
      </c>
      <c r="K1077" s="62">
        <f t="shared" si="16"/>
        <v>8.0589941972920673E-2</v>
      </c>
      <c r="M1077">
        <v>1053</v>
      </c>
      <c r="N1077">
        <v>-1.2250742488976932E-2</v>
      </c>
      <c r="O1077">
        <v>2.8448932103078882E-2</v>
      </c>
    </row>
    <row r="1078" spans="1:15" x14ac:dyDescent="0.3">
      <c r="A1078" s="2">
        <v>42996</v>
      </c>
      <c r="B1078" s="73">
        <f>'Log returns'!G1079</f>
        <v>-5.3452115812918036E-3</v>
      </c>
      <c r="C1078" s="73">
        <f>'Log returns'!E1079</f>
        <v>8.6926286509040329E-3</v>
      </c>
      <c r="D1078" s="73">
        <f>'Log returns'!C1079</f>
        <v>7.5528677672144027E-3</v>
      </c>
      <c r="E1078" s="74">
        <f>'Log returns'!I1079</f>
        <v>-5.0284380834048374E-3</v>
      </c>
      <c r="H1078" s="79">
        <v>0.15</v>
      </c>
      <c r="I1078" s="81">
        <v>5.0000000000000001E-3</v>
      </c>
      <c r="K1078" s="62">
        <f t="shared" si="16"/>
        <v>-1.0345211581291803E-2</v>
      </c>
      <c r="M1078">
        <v>1054</v>
      </c>
      <c r="N1078">
        <v>8.877067353781307E-3</v>
      </c>
      <c r="O1078">
        <v>-3.7200115638139838E-3</v>
      </c>
    </row>
    <row r="1079" spans="1:15" x14ac:dyDescent="0.3">
      <c r="A1079" s="2">
        <v>42993</v>
      </c>
      <c r="B1079" s="73">
        <f>'Log returns'!G1080</f>
        <v>-1.0300044782803264E-2</v>
      </c>
      <c r="C1079" s="73">
        <f>'Log returns'!E1080</f>
        <v>-6.89417442261397E-4</v>
      </c>
      <c r="D1079" s="73">
        <f>'Log returns'!C1080</f>
        <v>5.9970122585782356E-3</v>
      </c>
      <c r="E1079" s="74">
        <f>'Log returns'!I1080</f>
        <v>2.1015942614585215E-2</v>
      </c>
      <c r="H1079" s="79">
        <v>0.24</v>
      </c>
      <c r="I1079" s="81">
        <v>5.0000000000000001E-3</v>
      </c>
      <c r="K1079" s="62">
        <f t="shared" si="16"/>
        <v>-1.5300044782803265E-2</v>
      </c>
      <c r="M1079">
        <v>1055</v>
      </c>
      <c r="N1079">
        <v>7.8717164849656431E-3</v>
      </c>
      <c r="O1079">
        <v>1.3583507395631243E-2</v>
      </c>
    </row>
    <row r="1080" spans="1:15" x14ac:dyDescent="0.3">
      <c r="A1080" s="2">
        <v>42992</v>
      </c>
      <c r="B1080" s="73">
        <f>'Log returns'!G1081</f>
        <v>4.072398190045242E-2</v>
      </c>
      <c r="C1080" s="73">
        <f>'Log returns'!E1081</f>
        <v>1.379786133149455E-3</v>
      </c>
      <c r="D1080" s="73">
        <f>'Log returns'!C1081</f>
        <v>1.0432240653183319E-2</v>
      </c>
      <c r="E1080" s="74">
        <f>'Log returns'!I1081</f>
        <v>-6.0251932019829936E-3</v>
      </c>
      <c r="H1080" s="79">
        <v>0.19</v>
      </c>
      <c r="I1080" s="81">
        <v>5.0000000000000001E-3</v>
      </c>
      <c r="K1080" s="62">
        <f t="shared" si="16"/>
        <v>3.5723981900452423E-2</v>
      </c>
      <c r="M1080">
        <v>1056</v>
      </c>
      <c r="N1080">
        <v>1.8955210403348046E-2</v>
      </c>
      <c r="O1080">
        <v>1.1181775898021825E-2</v>
      </c>
    </row>
    <row r="1081" spans="1:15" x14ac:dyDescent="0.3">
      <c r="A1081" s="2">
        <v>42991</v>
      </c>
      <c r="B1081" s="73">
        <f>'Log returns'!G1082</f>
        <v>-1.4347826086956448E-2</v>
      </c>
      <c r="C1081" s="73">
        <f>'Log returns'!E1082</f>
        <v>4.2369962108163982E-2</v>
      </c>
      <c r="D1081" s="73">
        <f>'Log returns'!C1082</f>
        <v>-4.4248328814496755E-3</v>
      </c>
      <c r="E1081" s="74">
        <f>'Log returns'!I1082</f>
        <v>-4.6051785274013888E-3</v>
      </c>
      <c r="H1081" s="79">
        <v>-0.12</v>
      </c>
      <c r="I1081" s="81">
        <v>5.0000000000000001E-3</v>
      </c>
      <c r="K1081" s="62">
        <f t="shared" si="16"/>
        <v>-1.9347826086956448E-2</v>
      </c>
      <c r="M1081">
        <v>1057</v>
      </c>
      <c r="N1081">
        <v>-4.0105285377870017E-3</v>
      </c>
      <c r="O1081">
        <v>3.6811946977503403E-2</v>
      </c>
    </row>
    <row r="1082" spans="1:15" x14ac:dyDescent="0.3">
      <c r="A1082" s="2">
        <v>42990</v>
      </c>
      <c r="B1082" s="73">
        <f>'Log returns'!G1083</f>
        <v>-2.2937803264225985E-2</v>
      </c>
      <c r="C1082" s="73">
        <f>'Log returns'!E1083</f>
        <v>-1.6853932584269714E-2</v>
      </c>
      <c r="D1082" s="73">
        <f>'Log returns'!C1083</f>
        <v>1.481476355294619E-2</v>
      </c>
      <c r="E1082" s="74">
        <f>'Log returns'!I1083</f>
        <v>-8.57768471917718E-3</v>
      </c>
      <c r="H1082" s="79">
        <v>0.11</v>
      </c>
      <c r="I1082" s="81">
        <v>5.0000000000000001E-3</v>
      </c>
      <c r="K1082" s="62">
        <f t="shared" si="16"/>
        <v>-2.7937803264225985E-2</v>
      </c>
      <c r="M1082">
        <v>1058</v>
      </c>
      <c r="N1082">
        <v>1.2997901953398113E-2</v>
      </c>
      <c r="O1082">
        <v>3.2924844827717778E-2</v>
      </c>
    </row>
    <row r="1083" spans="1:15" x14ac:dyDescent="0.3">
      <c r="A1083" s="2">
        <v>42989</v>
      </c>
      <c r="B1083" s="73">
        <f>'Log returns'!G1084</f>
        <v>-1.5349887133182839E-2</v>
      </c>
      <c r="C1083" s="73">
        <f>'Log returns'!E1084</f>
        <v>4.705882352941196E-3</v>
      </c>
      <c r="D1083" s="73">
        <f>'Log returns'!C1084</f>
        <v>7.1532886312494881E-2</v>
      </c>
      <c r="E1083" s="74">
        <f>'Log returns'!I1084</f>
        <v>8.1161610099167898E-3</v>
      </c>
      <c r="H1083" s="79">
        <v>0.44</v>
      </c>
      <c r="I1083" s="81">
        <v>5.0000000000000001E-3</v>
      </c>
      <c r="K1083" s="62">
        <f t="shared" si="16"/>
        <v>-2.034988713318284E-2</v>
      </c>
      <c r="M1083">
        <v>1059</v>
      </c>
      <c r="N1083">
        <v>-5.3906533361811693E-3</v>
      </c>
      <c r="O1083">
        <v>-3.5233064349498022E-2</v>
      </c>
    </row>
    <row r="1084" spans="1:15" x14ac:dyDescent="0.3">
      <c r="A1084" s="2">
        <v>42986</v>
      </c>
      <c r="B1084" s="73">
        <f>'Log returns'!G1085</f>
        <v>-3.2095369096744744E-3</v>
      </c>
      <c r="C1084" s="73">
        <f>'Log returns'!E1085</f>
        <v>-1.0036801605888637E-3</v>
      </c>
      <c r="D1084" s="73">
        <f>'Log returns'!C1085</f>
        <v>1.0899173598632322E-2</v>
      </c>
      <c r="E1084" s="74">
        <f>'Log returns'!I1085</f>
        <v>1.8174779517763567E-2</v>
      </c>
      <c r="H1084" s="79">
        <v>1.08</v>
      </c>
      <c r="I1084" s="81">
        <v>5.0000000000000001E-3</v>
      </c>
      <c r="K1084" s="62">
        <f t="shared" si="16"/>
        <v>-8.2095369096744746E-3</v>
      </c>
      <c r="M1084">
        <v>1060</v>
      </c>
      <c r="N1084">
        <v>-8.894187775801218E-3</v>
      </c>
      <c r="O1084">
        <v>6.3278917963316399E-3</v>
      </c>
    </row>
    <row r="1085" spans="1:15" x14ac:dyDescent="0.3">
      <c r="A1085" s="2">
        <v>42985</v>
      </c>
      <c r="B1085" s="73">
        <f>'Log returns'!G1086</f>
        <v>1.379944802207964E-3</v>
      </c>
      <c r="C1085" s="73">
        <f>'Log returns'!E1086</f>
        <v>3.6838580040187354E-3</v>
      </c>
      <c r="D1085" s="73">
        <f>'Log returns'!C1086</f>
        <v>6.7385566767620688E-3</v>
      </c>
      <c r="E1085" s="74">
        <f>'Log returns'!I1086</f>
        <v>-2.3714261778908217E-3</v>
      </c>
      <c r="H1085" s="79">
        <v>-0.16</v>
      </c>
      <c r="I1085" s="81">
        <v>5.0000000000000001E-3</v>
      </c>
      <c r="K1085" s="62">
        <f t="shared" si="16"/>
        <v>-3.6200551977920358E-3</v>
      </c>
      <c r="M1085">
        <v>1061</v>
      </c>
      <c r="N1085">
        <v>-1.8403853725070343E-3</v>
      </c>
      <c r="O1085">
        <v>-9.7376592244054691E-3</v>
      </c>
    </row>
    <row r="1086" spans="1:15" x14ac:dyDescent="0.3">
      <c r="A1086" s="2">
        <v>42984</v>
      </c>
      <c r="B1086" s="73">
        <f>'Log returns'!G1087</f>
        <v>3.1694993109784166E-2</v>
      </c>
      <c r="C1086" s="73">
        <f>'Log returns'!E1087</f>
        <v>-1.5682349015682311E-2</v>
      </c>
      <c r="D1086" s="73">
        <f>'Log returns'!C1087</f>
        <v>-2.6772685677541532E-3</v>
      </c>
      <c r="E1086" s="74">
        <f>'Log returns'!I1087</f>
        <v>1.6823083017655199E-2</v>
      </c>
      <c r="H1086" s="79">
        <v>-7.0000000000000007E-2</v>
      </c>
      <c r="I1086" s="81">
        <v>5.0000000000000001E-3</v>
      </c>
      <c r="K1086" s="62">
        <f t="shared" si="16"/>
        <v>2.6694993109784165E-2</v>
      </c>
      <c r="M1086">
        <v>1062</v>
      </c>
      <c r="N1086">
        <v>-3.6016544224518998E-2</v>
      </c>
      <c r="O1086">
        <v>5.6477806670353001E-3</v>
      </c>
    </row>
    <row r="1087" spans="1:15" x14ac:dyDescent="0.3">
      <c r="A1087" s="2">
        <v>42983</v>
      </c>
      <c r="B1087" s="73">
        <f>'Log returns'!G1088</f>
        <v>3.1166518254675101E-3</v>
      </c>
      <c r="C1087" s="73">
        <f>'Log returns'!E1088</f>
        <v>1.7627118644067782E-2</v>
      </c>
      <c r="D1087" s="73">
        <f>'Log returns'!C1088</f>
        <v>-5.3691929556006785E-3</v>
      </c>
      <c r="E1087" s="74">
        <f>'Log returns'!I1088</f>
        <v>-7.523604176838933E-3</v>
      </c>
      <c r="H1087" s="79">
        <v>0.28000000000000003</v>
      </c>
      <c r="I1087" s="81">
        <v>5.0000000000000001E-3</v>
      </c>
      <c r="K1087" s="62">
        <f t="shared" si="16"/>
        <v>-1.88334817453249E-3</v>
      </c>
      <c r="M1087">
        <v>1063</v>
      </c>
      <c r="N1087">
        <v>5.8919635285509104E-5</v>
      </c>
      <c r="O1087">
        <v>-8.1126109104532815E-3</v>
      </c>
    </row>
    <row r="1088" spans="1:15" x14ac:dyDescent="0.3">
      <c r="A1088" s="2">
        <v>42982</v>
      </c>
      <c r="B1088" s="73">
        <f>'Log returns'!G1089</f>
        <v>1.3315579227696278E-2</v>
      </c>
      <c r="C1088" s="73">
        <f>'Log returns'!E1089</f>
        <v>-7.9946702198533792E-3</v>
      </c>
      <c r="D1088" s="73">
        <f>'Log returns'!C1089</f>
        <v>1.0796282785927204E-2</v>
      </c>
      <c r="E1088" s="74">
        <f>'Log returns'!I1089</f>
        <v>8.8940284833637362E-3</v>
      </c>
      <c r="H1088" s="79">
        <v>-0.81</v>
      </c>
      <c r="I1088" s="81">
        <v>5.0000000000000001E-3</v>
      </c>
      <c r="K1088" s="62">
        <f t="shared" si="16"/>
        <v>8.3155792276962785E-3</v>
      </c>
      <c r="M1088">
        <v>1064</v>
      </c>
      <c r="N1088">
        <v>3.271052900157554E-3</v>
      </c>
      <c r="O1088">
        <v>-4.6242328730940058E-3</v>
      </c>
    </row>
    <row r="1089" spans="1:15" x14ac:dyDescent="0.3">
      <c r="A1089" s="2">
        <v>42979</v>
      </c>
      <c r="B1089" s="73">
        <f>'Log returns'!G1090</f>
        <v>-7.8843626806833003E-3</v>
      </c>
      <c r="C1089" s="73">
        <f>'Log returns'!E1090</f>
        <v>9.7380792478172981E-3</v>
      </c>
      <c r="D1089" s="73">
        <f>'Log returns'!C1090</f>
        <v>1.3351087412843955E-2</v>
      </c>
      <c r="E1089" s="74">
        <f>'Log returns'!I1090</f>
        <v>8.1266556437212846E-3</v>
      </c>
      <c r="H1089" s="79">
        <v>0.27</v>
      </c>
      <c r="I1089" s="81">
        <v>5.0000000000000001E-3</v>
      </c>
      <c r="K1089" s="62">
        <f t="shared" si="16"/>
        <v>-1.2884362680683301E-2</v>
      </c>
      <c r="M1089">
        <v>1065</v>
      </c>
      <c r="N1089">
        <v>2.5318460409378914E-2</v>
      </c>
      <c r="O1089">
        <v>-3.9320267094112529E-2</v>
      </c>
    </row>
    <row r="1090" spans="1:15" x14ac:dyDescent="0.3">
      <c r="A1090" s="2">
        <v>42978</v>
      </c>
      <c r="B1090" s="73">
        <f>'Log returns'!G1091</f>
        <v>-3.5761589403973455E-2</v>
      </c>
      <c r="C1090" s="73">
        <f>'Log returns'!E1091</f>
        <v>-1.1972065181243746E-2</v>
      </c>
      <c r="D1090" s="73">
        <f>'Log returns'!C1091</f>
        <v>-0.10013173317290233</v>
      </c>
      <c r="E1090" s="74">
        <f>'Log returns'!I1091</f>
        <v>-5.1265406928977467E-3</v>
      </c>
      <c r="H1090" s="79">
        <v>0.62</v>
      </c>
      <c r="I1090" s="81">
        <v>4.0000000000000001E-3</v>
      </c>
      <c r="K1090" s="62">
        <f t="shared" si="16"/>
        <v>-3.9761589403973452E-2</v>
      </c>
      <c r="M1090">
        <v>1066</v>
      </c>
      <c r="N1090">
        <v>2.5495096431708392E-3</v>
      </c>
      <c r="O1090">
        <v>-5.2980208662582757E-3</v>
      </c>
    </row>
    <row r="1091" spans="1:15" x14ac:dyDescent="0.3">
      <c r="A1091" s="2">
        <v>42977</v>
      </c>
      <c r="B1091" s="73">
        <f>'Log returns'!G1092</f>
        <v>4.5787545787552943E-4</v>
      </c>
      <c r="C1091" s="73">
        <f>'Log returns'!E1092</f>
        <v>1.0770784247728047E-2</v>
      </c>
      <c r="D1091" s="73">
        <f>'Log returns'!C1092</f>
        <v>4.2459563637704797E-2</v>
      </c>
      <c r="E1091" s="74">
        <f>'Log returns'!I1092</f>
        <v>2.5109014569231567E-3</v>
      </c>
      <c r="H1091" s="79">
        <v>0.53</v>
      </c>
      <c r="I1091" s="81">
        <v>4.0000000000000001E-3</v>
      </c>
      <c r="K1091" s="62">
        <f t="shared" ref="K1091:K1154" si="17">B1091-I1091</f>
        <v>-3.5421245421244705E-3</v>
      </c>
      <c r="M1091">
        <v>1067</v>
      </c>
      <c r="N1091">
        <v>-4.1464882801186195E-3</v>
      </c>
      <c r="O1091">
        <v>-7.7965526018289235E-3</v>
      </c>
    </row>
    <row r="1092" spans="1:15" x14ac:dyDescent="0.3">
      <c r="A1092" s="2">
        <v>42976</v>
      </c>
      <c r="B1092" s="73">
        <f>'Log returns'!G1093</f>
        <v>-2.8375286041189975E-2</v>
      </c>
      <c r="C1092" s="73">
        <f>'Log returns'!E1093</f>
        <v>2.9970029970029922E-3</v>
      </c>
      <c r="D1092" s="73">
        <f>'Log returns'!C1093</f>
        <v>-2.8089793217652245E-2</v>
      </c>
      <c r="E1092" s="74">
        <f>'Log returns'!I1093</f>
        <v>7.0435176286828632E-4</v>
      </c>
      <c r="H1092" s="79">
        <v>0.1</v>
      </c>
      <c r="I1092" s="81">
        <v>4.0000000000000001E-3</v>
      </c>
      <c r="K1092" s="62">
        <f t="shared" si="17"/>
        <v>-3.2375286041189971E-2</v>
      </c>
      <c r="M1092">
        <v>1068</v>
      </c>
      <c r="N1092">
        <v>-4.4382547257145561E-3</v>
      </c>
      <c r="O1092">
        <v>-2.2061047924215718E-2</v>
      </c>
    </row>
    <row r="1093" spans="1:15" x14ac:dyDescent="0.3">
      <c r="A1093" s="2">
        <v>42975</v>
      </c>
      <c r="B1093" s="73">
        <f>'Log returns'!G1094</f>
        <v>-3.1559114460668947E-2</v>
      </c>
      <c r="C1093" s="73">
        <f>'Log returns'!E1094</f>
        <v>-3.4860557768924327E-2</v>
      </c>
      <c r="D1093" s="73">
        <f>'Log returns'!C1094</f>
        <v>-2.1676278700906222E-2</v>
      </c>
      <c r="E1093" s="74">
        <f>'Log returns'!I1094</f>
        <v>-1.732467728846792E-2</v>
      </c>
      <c r="H1093" s="79">
        <v>0.08</v>
      </c>
      <c r="I1093" s="81">
        <v>4.0000000000000001E-3</v>
      </c>
      <c r="K1093" s="62">
        <f t="shared" si="17"/>
        <v>-3.555911446066895E-2</v>
      </c>
      <c r="M1093">
        <v>1069</v>
      </c>
      <c r="N1093">
        <v>1.1397486097331528E-2</v>
      </c>
      <c r="O1093">
        <v>-2.3813913986538864E-2</v>
      </c>
    </row>
    <row r="1094" spans="1:15" x14ac:dyDescent="0.3">
      <c r="A1094" s="2">
        <v>42972</v>
      </c>
      <c r="B1094" s="73">
        <f>'Log returns'!G1095</f>
        <v>-4.3774319066147791E-3</v>
      </c>
      <c r="C1094" s="73">
        <f>'Log returns'!E1095</f>
        <v>8.8063295493636007E-2</v>
      </c>
      <c r="D1094" s="73">
        <f>'Log returns'!C1095</f>
        <v>5.9084299416063265E-3</v>
      </c>
      <c r="E1094" s="74">
        <f>'Log returns'!I1095</f>
        <v>5.7531669447510123E-3</v>
      </c>
      <c r="H1094" s="79">
        <v>0.18</v>
      </c>
      <c r="I1094" s="81">
        <v>4.0000000000000001E-3</v>
      </c>
      <c r="K1094" s="62">
        <f t="shared" si="17"/>
        <v>-8.3774319066147792E-3</v>
      </c>
      <c r="M1094">
        <v>1070</v>
      </c>
      <c r="N1094">
        <v>-1.7565378606204534E-2</v>
      </c>
      <c r="O1094">
        <v>1.9983173577191028E-2</v>
      </c>
    </row>
    <row r="1095" spans="1:15" x14ac:dyDescent="0.3">
      <c r="A1095" s="2">
        <v>42971</v>
      </c>
      <c r="B1095" s="73">
        <f>'Log returns'!G1096</f>
        <v>-1.6121152906692637E-2</v>
      </c>
      <c r="C1095" s="73">
        <f>'Log returns'!E1096</f>
        <v>1.169775529560547E-2</v>
      </c>
      <c r="D1095" s="73">
        <f>'Log returns'!C1096</f>
        <v>-2.2026424180654747E-2</v>
      </c>
      <c r="E1095" s="74">
        <f>'Log returns'!I1096</f>
        <v>-3.4430270994444401E-3</v>
      </c>
      <c r="H1095" s="79">
        <v>-0.14000000000000001</v>
      </c>
      <c r="I1095" s="81">
        <v>4.0000000000000001E-3</v>
      </c>
      <c r="K1095" s="62">
        <f t="shared" si="17"/>
        <v>-2.0121152906692637E-2</v>
      </c>
      <c r="M1095">
        <v>1071</v>
      </c>
      <c r="N1095">
        <v>8.1057220634737862E-3</v>
      </c>
      <c r="O1095">
        <v>-4.2837994132938276E-2</v>
      </c>
    </row>
    <row r="1096" spans="1:15" x14ac:dyDescent="0.3">
      <c r="A1096" s="2">
        <v>42970</v>
      </c>
      <c r="B1096" s="73">
        <f>'Log returns'!G1097</f>
        <v>1.4895729890765212E-3</v>
      </c>
      <c r="C1096" s="73">
        <f>'Log returns'!E1097</f>
        <v>1.4062500000000089E-2</v>
      </c>
      <c r="D1096" s="73">
        <f>'Log returns'!C1097</f>
        <v>0</v>
      </c>
      <c r="E1096" s="74">
        <f>'Log returns'!I1097</f>
        <v>3.6109190593756296E-3</v>
      </c>
      <c r="H1096" s="79">
        <v>-0.32</v>
      </c>
      <c r="I1096" s="81">
        <v>4.0000000000000001E-3</v>
      </c>
      <c r="K1096" s="62">
        <f t="shared" si="17"/>
        <v>-2.5104270109234791E-3</v>
      </c>
      <c r="M1096">
        <v>1072</v>
      </c>
      <c r="N1096">
        <v>-1.4016464361484358E-3</v>
      </c>
      <c r="O1096">
        <v>2.5889402558087388E-2</v>
      </c>
    </row>
    <row r="1097" spans="1:15" x14ac:dyDescent="0.3">
      <c r="A1097" s="2">
        <v>42969</v>
      </c>
      <c r="B1097" s="73">
        <f>'Log returns'!G1098</f>
        <v>-1.9335647000495813E-2</v>
      </c>
      <c r="C1097" s="73">
        <f>'Log returns'!E1098</f>
        <v>-2.9275808936825971E-2</v>
      </c>
      <c r="D1097" s="73">
        <f>'Log returns'!C1098</f>
        <v>-3.0029609723197679E-3</v>
      </c>
      <c r="E1097" s="74">
        <f>'Log returns'!I1098</f>
        <v>-2.2892367049117335E-2</v>
      </c>
      <c r="H1097" s="79">
        <v>1.07</v>
      </c>
      <c r="I1097" s="81">
        <v>4.0000000000000001E-3</v>
      </c>
      <c r="K1097" s="62">
        <f t="shared" si="17"/>
        <v>-2.3335647000495813E-2</v>
      </c>
      <c r="M1097">
        <v>1073</v>
      </c>
      <c r="N1097">
        <v>6.1837781293885043E-3</v>
      </c>
      <c r="O1097">
        <v>4.060124309635928E-3</v>
      </c>
    </row>
    <row r="1098" spans="1:15" x14ac:dyDescent="0.3">
      <c r="A1098" s="2">
        <v>42968</v>
      </c>
      <c r="B1098" s="73">
        <f>'Log returns'!G1099</f>
        <v>2.3255813953488233E-2</v>
      </c>
      <c r="C1098" s="73">
        <f>'Log returns'!E1099</f>
        <v>-2.8571428571428525E-2</v>
      </c>
      <c r="D1098" s="73">
        <f>'Log returns'!C1099</f>
        <v>-9.0361441973739274E-3</v>
      </c>
      <c r="E1098" s="74">
        <f>'Log returns'!I1099</f>
        <v>-7.5159433522618609E-3</v>
      </c>
      <c r="H1098" s="79">
        <v>0.06</v>
      </c>
      <c r="I1098" s="81">
        <v>4.0000000000000001E-3</v>
      </c>
      <c r="K1098" s="62">
        <f t="shared" si="17"/>
        <v>1.9255813953488233E-2</v>
      </c>
      <c r="M1098">
        <v>1074</v>
      </c>
      <c r="N1098">
        <v>-3.0826757937990265E-3</v>
      </c>
      <c r="O1098">
        <v>8.8769780632339586E-3</v>
      </c>
    </row>
    <row r="1099" spans="1:15" x14ac:dyDescent="0.3">
      <c r="A1099" s="2">
        <v>42965</v>
      </c>
      <c r="B1099" s="73">
        <f>'Log returns'!G1100</f>
        <v>2.6679841897233336E-2</v>
      </c>
      <c r="C1099" s="73">
        <f>'Log returns'!E1100</f>
        <v>8.1699346405228763E-3</v>
      </c>
      <c r="D1099" s="73">
        <f>'Log returns'!C1100</f>
        <v>1.9756760958467519E-2</v>
      </c>
      <c r="E1099" s="74">
        <f>'Log returns'!I1100</f>
        <v>2.2824604829799477E-2</v>
      </c>
      <c r="H1099" s="79">
        <v>-0.15</v>
      </c>
      <c r="I1099" s="81">
        <v>4.0000000000000001E-3</v>
      </c>
      <c r="K1099" s="62">
        <f t="shared" si="17"/>
        <v>2.2679841897233335E-2</v>
      </c>
      <c r="M1099">
        <v>1075</v>
      </c>
      <c r="N1099">
        <v>4.7461423262149232E-3</v>
      </c>
      <c r="O1099">
        <v>-1.1947294510564352E-2</v>
      </c>
    </row>
    <row r="1100" spans="1:15" x14ac:dyDescent="0.3">
      <c r="A1100" s="2">
        <v>42964</v>
      </c>
      <c r="B1100" s="73">
        <f>'Log returns'!G1101</f>
        <v>-1.6843118383060702E-2</v>
      </c>
      <c r="C1100" s="73">
        <f>'Log returns'!E1101</f>
        <v>1.329011345218801E-2</v>
      </c>
      <c r="D1100" s="73">
        <f>'Log returns'!C1101</f>
        <v>-7.4515311857273883E-3</v>
      </c>
      <c r="E1100" s="74">
        <f>'Log returns'!I1101</f>
        <v>-6.9141532806026914E-3</v>
      </c>
      <c r="H1100" s="79">
        <v>-1.59</v>
      </c>
      <c r="I1100" s="81">
        <v>4.0000000000000001E-3</v>
      </c>
      <c r="K1100" s="62">
        <f t="shared" si="17"/>
        <v>-2.0843118383060702E-2</v>
      </c>
      <c r="M1100">
        <v>1076</v>
      </c>
      <c r="N1100">
        <v>1.2650709730768137E-2</v>
      </c>
      <c r="O1100">
        <v>7.2939232242152541E-2</v>
      </c>
    </row>
    <row r="1101" spans="1:15" x14ac:dyDescent="0.3">
      <c r="A1101" s="2">
        <v>42963</v>
      </c>
      <c r="B1101" s="73">
        <f>'Log returns'!G1102</f>
        <v>3.4263338228095901E-2</v>
      </c>
      <c r="C1101" s="73">
        <f>'Log returns'!E1102</f>
        <v>3.3909149072296821E-2</v>
      </c>
      <c r="D1101" s="73">
        <f>'Log returns'!C1102</f>
        <v>2.5525554421620363E-2</v>
      </c>
      <c r="E1101" s="74">
        <f>'Log returns'!I1102</f>
        <v>6.4829462120215633E-3</v>
      </c>
      <c r="H1101" s="79">
        <v>0.18</v>
      </c>
      <c r="I1101" s="81">
        <v>4.0000000000000001E-3</v>
      </c>
      <c r="K1101" s="62">
        <f t="shared" si="17"/>
        <v>3.0263338228095901E-2</v>
      </c>
      <c r="M1101">
        <v>1077</v>
      </c>
      <c r="N1101">
        <v>-3.6340850170992812E-3</v>
      </c>
      <c r="O1101">
        <v>-1.7111265641925224E-3</v>
      </c>
    </row>
    <row r="1102" spans="1:15" x14ac:dyDescent="0.3">
      <c r="A1102" s="2">
        <v>42962</v>
      </c>
      <c r="B1102" s="73">
        <f>'Log returns'!G1103</f>
        <v>8.9919545669664598E-3</v>
      </c>
      <c r="C1102" s="73">
        <f>'Log returns'!E1103</f>
        <v>5.5693069306930604E-3</v>
      </c>
      <c r="D1102" s="73">
        <f>'Log returns'!C1103</f>
        <v>-8.7848189200987713E-3</v>
      </c>
      <c r="E1102" s="74">
        <f>'Log returns'!I1103</f>
        <v>-3.6361548514713526E-3</v>
      </c>
      <c r="H1102" s="79">
        <v>-0.11</v>
      </c>
      <c r="I1102" s="81">
        <v>4.0000000000000001E-3</v>
      </c>
      <c r="K1102" s="62">
        <f t="shared" si="17"/>
        <v>4.9919545669664597E-3</v>
      </c>
      <c r="M1102">
        <v>1078</v>
      </c>
      <c r="N1102">
        <v>1.5458794637184156E-2</v>
      </c>
      <c r="O1102">
        <v>-2.5758839419987418E-2</v>
      </c>
    </row>
    <row r="1103" spans="1:15" x14ac:dyDescent="0.3">
      <c r="A1103" s="2">
        <v>42961</v>
      </c>
      <c r="B1103" s="73">
        <f>'Log returns'!G1104</f>
        <v>0</v>
      </c>
      <c r="C1103" s="73">
        <f>'Log returns'!E1104</f>
        <v>0</v>
      </c>
      <c r="D1103" s="73">
        <f>'Log returns'!C1104</f>
        <v>1.4771012832371474E-2</v>
      </c>
      <c r="E1103" s="74">
        <f>'Log returns'!I1104</f>
        <v>7.5619808103416519E-4</v>
      </c>
      <c r="H1103" s="79">
        <v>1.03</v>
      </c>
      <c r="I1103" s="81">
        <v>4.0000000000000001E-3</v>
      </c>
      <c r="K1103" s="62">
        <f t="shared" si="17"/>
        <v>-4.0000000000000001E-3</v>
      </c>
      <c r="M1103">
        <v>1079</v>
      </c>
      <c r="N1103">
        <v>-4.3647964033474646E-3</v>
      </c>
      <c r="O1103">
        <v>4.5088778303799884E-2</v>
      </c>
    </row>
    <row r="1104" spans="1:15" x14ac:dyDescent="0.3">
      <c r="A1104" s="2">
        <v>42958</v>
      </c>
      <c r="B1104" s="73">
        <f>'Log returns'!G1105</f>
        <v>-1.6416510318949411E-2</v>
      </c>
      <c r="C1104" s="73">
        <f>'Log returns'!E1105</f>
        <v>-3.6923076923076137E-3</v>
      </c>
      <c r="D1104" s="73">
        <f>'Log returns'!C1105</f>
        <v>-1.1644823041809223E-2</v>
      </c>
      <c r="E1104" s="74">
        <f>'Log returns'!I1105</f>
        <v>4.8582530010537394E-3</v>
      </c>
      <c r="H1104" s="79">
        <v>0.2</v>
      </c>
      <c r="I1104" s="81">
        <v>4.0000000000000001E-3</v>
      </c>
      <c r="K1104" s="62">
        <f t="shared" si="17"/>
        <v>-2.0416510318949411E-2</v>
      </c>
      <c r="M1104">
        <v>1080</v>
      </c>
      <c r="N1104">
        <v>-3.3237975942955228E-3</v>
      </c>
      <c r="O1104">
        <v>-1.1024028492660926E-2</v>
      </c>
    </row>
    <row r="1105" spans="1:15" x14ac:dyDescent="0.3">
      <c r="A1105" s="2">
        <v>42957</v>
      </c>
      <c r="B1105" s="73">
        <f>'Log returns'!G1106</f>
        <v>2.0028612303290498E-2</v>
      </c>
      <c r="C1105" s="73">
        <f>'Log returns'!E1106</f>
        <v>6.1766522544768438E-4</v>
      </c>
      <c r="D1105" s="73">
        <f>'Log returns'!C1106</f>
        <v>1.6200416361723317E-2</v>
      </c>
      <c r="E1105" s="74">
        <f>'Log returns'!I1106</f>
        <v>2.1367868600060177E-2</v>
      </c>
      <c r="H1105" s="79">
        <v>-1.49</v>
      </c>
      <c r="I1105" s="81">
        <v>4.0000000000000001E-3</v>
      </c>
      <c r="K1105" s="62">
        <f t="shared" si="17"/>
        <v>1.6028612303290498E-2</v>
      </c>
      <c r="M1105">
        <v>1081</v>
      </c>
      <c r="N1105">
        <v>-6.236002861335117E-3</v>
      </c>
      <c r="O1105">
        <v>-1.6701800402890869E-2</v>
      </c>
    </row>
    <row r="1106" spans="1:15" x14ac:dyDescent="0.3">
      <c r="A1106" s="2">
        <v>42956</v>
      </c>
      <c r="B1106" s="73">
        <f>'Log returns'!G1107</f>
        <v>2.8050490883589864E-3</v>
      </c>
      <c r="C1106" s="73">
        <f>'Log returns'!E1107</f>
        <v>3.0864197530864638E-3</v>
      </c>
      <c r="D1106" s="73">
        <f>'Log returns'!C1107</f>
        <v>8.6956058726298247E-3</v>
      </c>
      <c r="E1106" s="74">
        <f>'Log returns'!I1107</f>
        <v>1.517196764633329E-3</v>
      </c>
      <c r="H1106" s="79">
        <v>-0.14000000000000001</v>
      </c>
      <c r="I1106" s="81">
        <v>4.0000000000000001E-3</v>
      </c>
      <c r="K1106" s="62">
        <f t="shared" si="17"/>
        <v>-1.1949509116410137E-3</v>
      </c>
      <c r="M1106">
        <v>1082</v>
      </c>
      <c r="N1106">
        <v>6.0020914580803039E-3</v>
      </c>
      <c r="O1106">
        <v>-2.1351978591263143E-2</v>
      </c>
    </row>
    <row r="1107" spans="1:15" x14ac:dyDescent="0.3">
      <c r="A1107" s="2">
        <v>42955</v>
      </c>
      <c r="B1107" s="73">
        <f>'Log returns'!G1108</f>
        <v>2.3310023310023312E-2</v>
      </c>
      <c r="C1107" s="73">
        <f>'Log returns'!E1108</f>
        <v>3.0153846153846059E-2</v>
      </c>
      <c r="D1107" s="73">
        <f>'Log returns'!C1108</f>
        <v>1.2930966223116338E-2</v>
      </c>
      <c r="E1107" s="74">
        <f>'Log returns'!I1108</f>
        <v>-1.227464020000097E-3</v>
      </c>
      <c r="H1107" s="79">
        <v>-0.24</v>
      </c>
      <c r="I1107" s="81">
        <v>4.0000000000000001E-3</v>
      </c>
      <c r="K1107" s="62">
        <f t="shared" si="17"/>
        <v>1.9310023310023312E-2</v>
      </c>
      <c r="M1107">
        <v>1083</v>
      </c>
      <c r="N1107">
        <v>1.3375965879808738E-2</v>
      </c>
      <c r="O1107">
        <v>-1.6585502789483213E-2</v>
      </c>
    </row>
    <row r="1108" spans="1:15" x14ac:dyDescent="0.3">
      <c r="A1108" s="2">
        <v>42954</v>
      </c>
      <c r="B1108" s="73">
        <f>'Log returns'!G1109</f>
        <v>-5.4669703872437811E-3</v>
      </c>
      <c r="C1108" s="73">
        <f>'Log returns'!E1109</f>
        <v>-1.4635603345280614E-2</v>
      </c>
      <c r="D1108" s="73">
        <f>'Log returns'!C1109</f>
        <v>-1.8439719480055509E-2</v>
      </c>
      <c r="E1108" s="74">
        <f>'Log returns'!I1109</f>
        <v>-1.8242151143761706E-2</v>
      </c>
      <c r="H1108" s="79">
        <v>0.16</v>
      </c>
      <c r="I1108" s="81">
        <v>4.0000000000000001E-3</v>
      </c>
      <c r="K1108" s="62">
        <f t="shared" si="17"/>
        <v>-9.4669703872437803E-3</v>
      </c>
      <c r="M1108">
        <v>1084</v>
      </c>
      <c r="N1108">
        <v>-1.6862556891440016E-3</v>
      </c>
      <c r="O1108">
        <v>3.0662004913519659E-3</v>
      </c>
    </row>
    <row r="1109" spans="1:15" x14ac:dyDescent="0.3">
      <c r="A1109" s="2">
        <v>42951</v>
      </c>
      <c r="B1109" s="73">
        <f>'Log returns'!G1110</f>
        <v>-4.0769583142464365E-2</v>
      </c>
      <c r="C1109" s="73">
        <f>'Log returns'!E1110</f>
        <v>1.9096695968475158E-2</v>
      </c>
      <c r="D1109" s="73">
        <f>'Log returns'!C1110</f>
        <v>7.2254464593841114E-3</v>
      </c>
      <c r="E1109" s="74">
        <f>'Log returns'!I1110</f>
        <v>1.1017599386093908E-2</v>
      </c>
      <c r="H1109" s="79">
        <v>0.25</v>
      </c>
      <c r="I1109" s="81">
        <v>4.0000000000000001E-3</v>
      </c>
      <c r="K1109" s="62">
        <f t="shared" si="17"/>
        <v>-4.4769583142464361E-2</v>
      </c>
      <c r="M1109">
        <v>1085</v>
      </c>
      <c r="N1109">
        <v>1.2385050453369864E-2</v>
      </c>
      <c r="O1109">
        <v>1.9309942656414301E-2</v>
      </c>
    </row>
    <row r="1110" spans="1:15" x14ac:dyDescent="0.3">
      <c r="A1110" s="2">
        <v>42950</v>
      </c>
      <c r="B1110" s="73">
        <f>'Log returns'!G1111</f>
        <v>0</v>
      </c>
      <c r="C1110" s="73">
        <f>'Log returns'!E1111</f>
        <v>-1.2790005948839969E-2</v>
      </c>
      <c r="D1110" s="73">
        <f>'Log returns'!C1111</f>
        <v>-8.6082764335367254E-3</v>
      </c>
      <c r="E1110" s="74">
        <f>'Log returns'!I1111</f>
        <v>-7.5786349865279599E-3</v>
      </c>
      <c r="H1110" s="79">
        <v>-0.21</v>
      </c>
      <c r="I1110" s="81">
        <v>4.0000000000000001E-3</v>
      </c>
      <c r="K1110" s="62">
        <f t="shared" si="17"/>
        <v>-4.0000000000000001E-3</v>
      </c>
      <c r="M1110">
        <v>1086</v>
      </c>
      <c r="N1110">
        <v>-5.4632667700392655E-3</v>
      </c>
      <c r="O1110">
        <v>8.5799185955067747E-3</v>
      </c>
    </row>
    <row r="1111" spans="1:15" x14ac:dyDescent="0.3">
      <c r="A1111" s="2">
        <v>42949</v>
      </c>
      <c r="B1111" s="73">
        <f>'Log returns'!G1112</f>
        <v>-4.2979942693409674E-3</v>
      </c>
      <c r="C1111" s="73">
        <f>'Log returns'!E1112</f>
        <v>-1.958421211208191E-2</v>
      </c>
      <c r="D1111" s="73">
        <f>'Log returns'!C1112</f>
        <v>2.3154736233335384E-2</v>
      </c>
      <c r="E1111" s="74">
        <f>'Log returns'!I1112</f>
        <v>8.6056287807407678E-3</v>
      </c>
      <c r="H1111" s="79">
        <v>-0.08</v>
      </c>
      <c r="I1111" s="81">
        <v>4.0000000000000001E-3</v>
      </c>
      <c r="K1111" s="62">
        <f t="shared" si="17"/>
        <v>-8.2979942693409674E-3</v>
      </c>
      <c r="M1111">
        <v>1087</v>
      </c>
      <c r="N1111">
        <v>6.5723384618284189E-3</v>
      </c>
      <c r="O1111">
        <v>6.7432407658678589E-3</v>
      </c>
    </row>
    <row r="1112" spans="1:15" x14ac:dyDescent="0.3">
      <c r="A1112" s="2">
        <v>42948</v>
      </c>
      <c r="B1112" s="73">
        <f>'Log returns'!G1113</f>
        <v>3.0695443645083788E-2</v>
      </c>
      <c r="C1112" s="73">
        <f>'Log returns'!E1113</f>
        <v>2.2433927473878425E-2</v>
      </c>
      <c r="D1112" s="73">
        <f>'Log returns'!C1113</f>
        <v>1.4146079307722622E-3</v>
      </c>
      <c r="E1112" s="74">
        <f>'Log returns'!I1113</f>
        <v>-1.3127791381419562E-2</v>
      </c>
      <c r="H1112" s="79">
        <v>0.24</v>
      </c>
      <c r="I1112" s="81">
        <v>4.0000000000000001E-3</v>
      </c>
      <c r="K1112" s="62">
        <f t="shared" si="17"/>
        <v>2.6695443645083788E-2</v>
      </c>
      <c r="M1112">
        <v>1088</v>
      </c>
      <c r="N1112">
        <v>6.0097849710330021E-3</v>
      </c>
      <c r="O1112">
        <v>-1.3894147651716302E-2</v>
      </c>
    </row>
    <row r="1113" spans="1:15" x14ac:dyDescent="0.3">
      <c r="A1113" s="2">
        <v>42947</v>
      </c>
      <c r="B1113" s="73">
        <f>'Log returns'!G1114</f>
        <v>0</v>
      </c>
      <c r="C1113" s="73">
        <f>'Log returns'!E1114</f>
        <v>-3.3062819356779838E-3</v>
      </c>
      <c r="D1113" s="73">
        <f>'Log returns'!C1114</f>
        <v>5.6494896718598765E-3</v>
      </c>
      <c r="E1113" s="74">
        <f>'Log returns'!I1114</f>
        <v>6.8676285421142701E-4</v>
      </c>
      <c r="H1113" s="79">
        <v>-0.11</v>
      </c>
      <c r="I1113" s="81">
        <v>4.0000000000000001E-3</v>
      </c>
      <c r="K1113" s="62">
        <f t="shared" si="17"/>
        <v>-4.0000000000000001E-3</v>
      </c>
      <c r="M1113">
        <v>1089</v>
      </c>
      <c r="N1113">
        <v>-3.7060030764510948E-3</v>
      </c>
      <c r="O1113">
        <v>-3.205558632752236E-2</v>
      </c>
    </row>
    <row r="1114" spans="1:15" x14ac:dyDescent="0.3">
      <c r="A1114" s="2">
        <v>42944</v>
      </c>
      <c r="B1114" s="73">
        <f>'Log returns'!G1115</f>
        <v>-4.6533271288970628E-3</v>
      </c>
      <c r="C1114" s="73">
        <f>'Log returns'!E1115</f>
        <v>-3.3172496984318288E-3</v>
      </c>
      <c r="D1114" s="73">
        <f>'Log returns'!C1115</f>
        <v>8.4272180862607991E-3</v>
      </c>
      <c r="E1114" s="74">
        <f>'Log returns'!I1115</f>
        <v>2.0114286719062898E-2</v>
      </c>
      <c r="H1114" s="79">
        <v>-0.17</v>
      </c>
      <c r="I1114" s="81">
        <v>4.0000000000000001E-3</v>
      </c>
      <c r="K1114" s="62">
        <f t="shared" si="17"/>
        <v>-8.653327128897062E-3</v>
      </c>
      <c r="M1114">
        <v>1090</v>
      </c>
      <c r="N1114">
        <v>1.8929307405597985E-3</v>
      </c>
      <c r="O1114">
        <v>-1.435055282684269E-3</v>
      </c>
    </row>
    <row r="1115" spans="1:15" x14ac:dyDescent="0.3">
      <c r="A1115" s="2">
        <v>42943</v>
      </c>
      <c r="B1115" s="73">
        <f>'Log returns'!G1116</f>
        <v>8.882655446470206E-3</v>
      </c>
      <c r="C1115" s="73">
        <f>'Log returns'!E1116</f>
        <v>-9.0771558245065153E-4</v>
      </c>
      <c r="D1115" s="73">
        <f>'Log returns'!C1116</f>
        <v>-4.1783967821958003E-3</v>
      </c>
      <c r="E1115" s="74">
        <f>'Log returns'!I1116</f>
        <v>-1.1923152196101905E-3</v>
      </c>
      <c r="H1115" s="79">
        <v>-0.14000000000000001</v>
      </c>
      <c r="I1115" s="81">
        <v>4.0000000000000001E-3</v>
      </c>
      <c r="K1115" s="62">
        <f t="shared" si="17"/>
        <v>4.8826554464702059E-3</v>
      </c>
      <c r="M1115">
        <v>1091</v>
      </c>
      <c r="N1115">
        <v>5.6856690568719186E-4</v>
      </c>
      <c r="O1115">
        <v>-2.8943852946877166E-2</v>
      </c>
    </row>
    <row r="1116" spans="1:15" x14ac:dyDescent="0.3">
      <c r="A1116" s="2">
        <v>42942</v>
      </c>
      <c r="B1116" s="73">
        <f>'Log returns'!G1117</f>
        <v>2.8266913809082625E-2</v>
      </c>
      <c r="C1116" s="73">
        <f>'Log returns'!E1117</f>
        <v>3.179890975166557E-2</v>
      </c>
      <c r="D1116" s="73">
        <f>'Log returns'!C1117</f>
        <v>9.7902564009205283E-3</v>
      </c>
      <c r="E1116" s="74">
        <f>'Log returns'!I1117</f>
        <v>6.7429750940829255E-3</v>
      </c>
      <c r="H1116" s="79">
        <v>-0.06</v>
      </c>
      <c r="I1116" s="81">
        <v>4.0000000000000001E-3</v>
      </c>
      <c r="K1116" s="62">
        <f t="shared" si="17"/>
        <v>2.4266913809082625E-2</v>
      </c>
      <c r="M1116">
        <v>1092</v>
      </c>
      <c r="N1116">
        <v>-1.2648337191683314E-2</v>
      </c>
      <c r="O1116">
        <v>-1.8910777268985633E-2</v>
      </c>
    </row>
    <row r="1117" spans="1:15" x14ac:dyDescent="0.3">
      <c r="A1117" s="2">
        <v>42941</v>
      </c>
      <c r="B1117" s="73">
        <f>'Log returns'!G1118</f>
        <v>-6.7598017124831959E-3</v>
      </c>
      <c r="C1117" s="73">
        <f>'Log returns'!E1118</f>
        <v>-5.8702670971530037E-3</v>
      </c>
      <c r="D1117" s="73">
        <f>'Log returns'!C1118</f>
        <v>6.9251469421052333E-3</v>
      </c>
      <c r="E1117" s="74">
        <f>'Log returns'!I1118</f>
        <v>-2.4136483434926866E-3</v>
      </c>
      <c r="H1117" s="79">
        <v>0.38</v>
      </c>
      <c r="I1117" s="81">
        <v>4.0000000000000001E-3</v>
      </c>
      <c r="K1117" s="62">
        <f t="shared" si="17"/>
        <v>-1.0759801712483197E-2</v>
      </c>
      <c r="M1117">
        <v>1093</v>
      </c>
      <c r="N1117">
        <v>4.2698037207305733E-3</v>
      </c>
      <c r="O1117">
        <v>-8.6472356273453524E-3</v>
      </c>
    </row>
    <row r="1118" spans="1:15" x14ac:dyDescent="0.3">
      <c r="A1118" s="2">
        <v>42940</v>
      </c>
      <c r="B1118" s="73">
        <f>'Log returns'!G1119</f>
        <v>-1.5426497277676945E-2</v>
      </c>
      <c r="C1118" s="73">
        <f>'Log returns'!E1119</f>
        <v>7.3811632713315627E-3</v>
      </c>
      <c r="D1118" s="73">
        <f>'Log returns'!C1119</f>
        <v>4.1265259060103299E-3</v>
      </c>
      <c r="E1118" s="74">
        <f>'Log returns'!I1119</f>
        <v>-9.6996342457225781E-3</v>
      </c>
      <c r="H1118" s="79">
        <v>-0.03</v>
      </c>
      <c r="I1118" s="81">
        <v>4.0000000000000001E-3</v>
      </c>
      <c r="K1118" s="62">
        <f t="shared" si="17"/>
        <v>-1.9426497277676945E-2</v>
      </c>
      <c r="M1118">
        <v>1094</v>
      </c>
      <c r="N1118">
        <v>-2.4718357983389743E-3</v>
      </c>
      <c r="O1118">
        <v>-1.3649317108353664E-2</v>
      </c>
    </row>
    <row r="1119" spans="1:15" x14ac:dyDescent="0.3">
      <c r="A1119" s="2">
        <v>42937</v>
      </c>
      <c r="B1119" s="73">
        <f>'Log returns'!G1120</f>
        <v>-2.7649769585253357E-2</v>
      </c>
      <c r="C1119" s="73">
        <f>'Log returns'!E1120</f>
        <v>-1.6412661195779461E-2</v>
      </c>
      <c r="D1119" s="73">
        <f>'Log returns'!C1120</f>
        <v>-9.5889432943939978E-3</v>
      </c>
      <c r="E1119" s="74">
        <f>'Log returns'!I1120</f>
        <v>-5.7627804044254691E-3</v>
      </c>
      <c r="H1119" s="79">
        <v>-0.08</v>
      </c>
      <c r="I1119" s="81">
        <v>4.0000000000000001E-3</v>
      </c>
      <c r="K1119" s="62">
        <f t="shared" si="17"/>
        <v>-3.1649769585253354E-2</v>
      </c>
      <c r="M1119">
        <v>1095</v>
      </c>
      <c r="N1119">
        <v>2.69934283938307E-3</v>
      </c>
      <c r="O1119">
        <v>-1.2097698503065488E-3</v>
      </c>
    </row>
    <row r="1120" spans="1:15" x14ac:dyDescent="0.3">
      <c r="A1120" s="2">
        <v>42936</v>
      </c>
      <c r="B1120" s="73">
        <f>'Log returns'!G1121</f>
        <v>-1.8009478672985902E-2</v>
      </c>
      <c r="C1120" s="73">
        <f>'Log returns'!E1121</f>
        <v>-1.1918951132300527E-2</v>
      </c>
      <c r="D1120" s="73">
        <f>'Log returns'!C1121</f>
        <v>-1.383142732881806E-3</v>
      </c>
      <c r="E1120" s="74">
        <f>'Log returns'!I1121</f>
        <v>1.7625459314146396E-3</v>
      </c>
      <c r="H1120" s="79">
        <v>-0.01</v>
      </c>
      <c r="I1120" s="81">
        <v>4.0000000000000001E-3</v>
      </c>
      <c r="K1120" s="62">
        <f t="shared" si="17"/>
        <v>-2.2009478672985902E-2</v>
      </c>
      <c r="M1120">
        <v>1096</v>
      </c>
      <c r="N1120">
        <v>-1.6729955863486454E-2</v>
      </c>
      <c r="O1120">
        <v>-2.605691137009359E-3</v>
      </c>
    </row>
    <row r="1121" spans="1:15" x14ac:dyDescent="0.3">
      <c r="A1121" s="2">
        <v>42935</v>
      </c>
      <c r="B1121" s="73">
        <f>'Log returns'!G1122</f>
        <v>-1.3030888030888012E-2</v>
      </c>
      <c r="C1121" s="73">
        <f>'Log returns'!E1122</f>
        <v>-1.8395657418576582E-2</v>
      </c>
      <c r="D1121" s="73">
        <f>'Log returns'!C1122</f>
        <v>-9.6953365700069398E-3</v>
      </c>
      <c r="E1121" s="74">
        <f>'Log returns'!I1122</f>
        <v>7.5828386560418065E-3</v>
      </c>
      <c r="H1121" s="79">
        <v>0.59</v>
      </c>
      <c r="I1121" s="81">
        <v>4.0000000000000001E-3</v>
      </c>
      <c r="K1121" s="62">
        <f t="shared" si="17"/>
        <v>-1.7030888030888012E-2</v>
      </c>
      <c r="M1121">
        <v>1097</v>
      </c>
      <c r="N1121">
        <v>-5.4576506947945237E-3</v>
      </c>
      <c r="O1121">
        <v>2.8713464648282755E-2</v>
      </c>
    </row>
    <row r="1122" spans="1:15" x14ac:dyDescent="0.3">
      <c r="A1122" s="2">
        <v>42934</v>
      </c>
      <c r="B1122" s="73">
        <f>'Log returns'!G1123</f>
        <v>-4.3520782396088052E-2</v>
      </c>
      <c r="C1122" s="73">
        <f>'Log returns'!E1123</f>
        <v>-3.2565284178187368E-2</v>
      </c>
      <c r="D1122" s="73">
        <f>'Log returns'!C1123</f>
        <v>-3.7762186839522864E-2</v>
      </c>
      <c r="E1122" s="74">
        <f>'Log returns'!I1123</f>
        <v>-1.2479094244230628E-2</v>
      </c>
      <c r="H1122" s="79">
        <v>0.04</v>
      </c>
      <c r="I1122" s="81">
        <v>4.0000000000000001E-3</v>
      </c>
      <c r="K1122" s="62">
        <f t="shared" si="17"/>
        <v>-4.7520782396088049E-2</v>
      </c>
      <c r="M1122">
        <v>1098</v>
      </c>
      <c r="N1122">
        <v>1.6784707140567297E-2</v>
      </c>
      <c r="O1122">
        <v>9.8951347566660387E-3</v>
      </c>
    </row>
    <row r="1123" spans="1:15" x14ac:dyDescent="0.3">
      <c r="A1123" s="2">
        <v>42933</v>
      </c>
      <c r="B1123" s="73">
        <f>'Log returns'!G1124</f>
        <v>-2.8629856850715684E-2</v>
      </c>
      <c r="C1123" s="73">
        <f>'Log returns'!E1124</f>
        <v>-5.7161003493172349E-3</v>
      </c>
      <c r="D1123" s="73">
        <f>'Log returns'!C1124</f>
        <v>-2.6162850663213316E-2</v>
      </c>
      <c r="E1123" s="74">
        <f>'Log returns'!I1124</f>
        <v>7.8494137648146226E-4</v>
      </c>
      <c r="H1123" s="79">
        <v>0</v>
      </c>
      <c r="I1123" s="81">
        <v>4.0000000000000001E-3</v>
      </c>
      <c r="K1123" s="62">
        <f t="shared" si="17"/>
        <v>-3.2629856850715684E-2</v>
      </c>
      <c r="M1123">
        <v>1099</v>
      </c>
      <c r="N1123">
        <v>-5.0164843046788298E-3</v>
      </c>
      <c r="O1123">
        <v>-1.1826634078381873E-2</v>
      </c>
    </row>
    <row r="1124" spans="1:15" x14ac:dyDescent="0.3">
      <c r="A1124" s="2">
        <v>42930</v>
      </c>
      <c r="B1124" s="73">
        <f>'Log returns'!G1125</f>
        <v>-2.1052631578946921E-3</v>
      </c>
      <c r="C1124" s="73">
        <f>'Log returns'!E1125</f>
        <v>4.790801660811311E-3</v>
      </c>
      <c r="D1124" s="73">
        <f>'Log returns'!C1125</f>
        <v>1.7910401133117215E-2</v>
      </c>
      <c r="E1124" s="74">
        <f>'Log returns'!I1125</f>
        <v>2.1149161661097513E-2</v>
      </c>
      <c r="H1124" s="79">
        <v>0.42</v>
      </c>
      <c r="I1124" s="81">
        <v>4.0000000000000001E-3</v>
      </c>
      <c r="K1124" s="62">
        <f t="shared" si="17"/>
        <v>-6.1052631578946918E-3</v>
      </c>
      <c r="M1124">
        <v>1100</v>
      </c>
      <c r="N1124">
        <v>4.8047977329039203E-3</v>
      </c>
      <c r="O1124">
        <v>2.945854049519198E-2</v>
      </c>
    </row>
    <row r="1125" spans="1:15" x14ac:dyDescent="0.3">
      <c r="A1125" s="2">
        <v>42929</v>
      </c>
      <c r="B1125" s="73">
        <f>'Log returns'!G1126</f>
        <v>-2.2151898734177305E-2</v>
      </c>
      <c r="C1125" s="73">
        <f>'Log returns'!E1126</f>
        <v>-3.1786395422764025E-4</v>
      </c>
      <c r="D1125" s="73">
        <f>'Log returns'!C1126</f>
        <v>-5.8650209412262231E-3</v>
      </c>
      <c r="E1125" s="74">
        <f>'Log returns'!I1126</f>
        <v>-9.2617099882674053E-3</v>
      </c>
      <c r="H1125" s="79">
        <v>0.17</v>
      </c>
      <c r="I1125" s="81">
        <v>4.0000000000000001E-3</v>
      </c>
      <c r="K1125" s="62">
        <f t="shared" si="17"/>
        <v>-2.6151898734177306E-2</v>
      </c>
      <c r="M1125">
        <v>1101</v>
      </c>
      <c r="N1125">
        <v>-2.6134158562451586E-3</v>
      </c>
      <c r="O1125">
        <v>1.1605370423211619E-2</v>
      </c>
    </row>
    <row r="1126" spans="1:15" x14ac:dyDescent="0.3">
      <c r="A1126" s="2">
        <v>42928</v>
      </c>
      <c r="B1126" s="73">
        <f>'Log returns'!G1127</f>
        <v>-1.6181229773461481E-3</v>
      </c>
      <c r="C1126" s="73">
        <f>'Log returns'!E1127</f>
        <v>1.5898251192369066E-3</v>
      </c>
      <c r="D1126" s="73">
        <f>'Log returns'!C1127</f>
        <v>-7.3745821262111537E-3</v>
      </c>
      <c r="E1126" s="74">
        <f>'Log returns'!I1127</f>
        <v>1.6821916663054826E-2</v>
      </c>
      <c r="H1126" s="79">
        <v>0.72</v>
      </c>
      <c r="I1126" s="81">
        <v>4.0000000000000001E-3</v>
      </c>
      <c r="K1126" s="62">
        <f t="shared" si="17"/>
        <v>-5.6181229773461482E-3</v>
      </c>
      <c r="M1126">
        <v>1102</v>
      </c>
      <c r="N1126">
        <v>6.0657493224530496E-4</v>
      </c>
      <c r="O1126">
        <v>-6.0657493224530496E-4</v>
      </c>
    </row>
    <row r="1127" spans="1:15" x14ac:dyDescent="0.3">
      <c r="A1127" s="2">
        <v>42927</v>
      </c>
      <c r="B1127" s="73">
        <f>'Log returns'!G1128</f>
        <v>2.1609940572662962E-3</v>
      </c>
      <c r="C1127" s="73">
        <f>'Log returns'!E1128</f>
        <v>-7.9365079365079361E-3</v>
      </c>
      <c r="D1127" s="73">
        <f>'Log returns'!C1128</f>
        <v>5.9434528308677168E-3</v>
      </c>
      <c r="E1127" s="74">
        <f>'Log returns'!I1128</f>
        <v>-5.3681371703056188E-3</v>
      </c>
      <c r="H1127" s="79">
        <v>0</v>
      </c>
      <c r="I1127" s="81">
        <v>4.0000000000000001E-3</v>
      </c>
      <c r="K1127" s="62">
        <f t="shared" si="17"/>
        <v>-1.8390059427337039E-3</v>
      </c>
      <c r="M1127">
        <v>1103</v>
      </c>
      <c r="N1127">
        <v>3.6137510993959894E-3</v>
      </c>
      <c r="O1127">
        <v>-2.0030261418345401E-2</v>
      </c>
    </row>
    <row r="1128" spans="1:15" x14ac:dyDescent="0.3">
      <c r="A1128" s="2">
        <v>42926</v>
      </c>
      <c r="B1128" s="73">
        <f>'Log returns'!G1129</f>
        <v>-2.2641509433962356E-2</v>
      </c>
      <c r="C1128" s="73">
        <f>'Log returns'!E1129</f>
        <v>0</v>
      </c>
      <c r="D1128" s="73">
        <f>'Log returns'!C1129</f>
        <v>1.3293967368614235E-2</v>
      </c>
      <c r="E1128" s="74">
        <f>'Log returns'!I1129</f>
        <v>-7.7282785116302181E-4</v>
      </c>
      <c r="H1128" s="79">
        <v>0.05</v>
      </c>
      <c r="I1128" s="81">
        <v>4.0000000000000001E-3</v>
      </c>
      <c r="K1128" s="62">
        <f t="shared" si="17"/>
        <v>-2.6641509433962356E-2</v>
      </c>
      <c r="M1128">
        <v>1104</v>
      </c>
      <c r="N1128">
        <v>1.5716788120147145E-2</v>
      </c>
      <c r="O1128">
        <v>4.3118241831433535E-3</v>
      </c>
    </row>
    <row r="1129" spans="1:15" x14ac:dyDescent="0.3">
      <c r="A1129" s="2">
        <v>42923</v>
      </c>
      <c r="B1129" s="73">
        <f>'Log returns'!G1130</f>
        <v>9.3767236624380419E-3</v>
      </c>
      <c r="C1129" s="73">
        <f>'Log returns'!E1130</f>
        <v>1.9199999999999591E-3</v>
      </c>
      <c r="D1129" s="73">
        <f>'Log returns'!C1130</f>
        <v>-1.6035028696581341E-2</v>
      </c>
      <c r="E1129" s="74">
        <f>'Log returns'!I1130</f>
        <v>6.8507300692346833E-4</v>
      </c>
      <c r="H1129" s="79">
        <v>0.7</v>
      </c>
      <c r="I1129" s="81">
        <v>4.0000000000000001E-3</v>
      </c>
      <c r="K1129" s="62">
        <f t="shared" si="17"/>
        <v>5.3767236624380418E-3</v>
      </c>
      <c r="M1129">
        <v>1105</v>
      </c>
      <c r="N1129">
        <v>1.1644555918590795E-3</v>
      </c>
      <c r="O1129">
        <v>1.6405934964999068E-3</v>
      </c>
    </row>
    <row r="1130" spans="1:15" x14ac:dyDescent="0.3">
      <c r="A1130" s="2">
        <v>42922</v>
      </c>
      <c r="B1130" s="73">
        <f>'Log returns'!G1131</f>
        <v>1.0382513661202061E-2</v>
      </c>
      <c r="C1130" s="73">
        <f>'Log returns'!E1131</f>
        <v>3.0022357074417163E-2</v>
      </c>
      <c r="D1130" s="73">
        <f>'Log returns'!C1131</f>
        <v>1.1851919701830924E-2</v>
      </c>
      <c r="E1130" s="74">
        <f>'Log returns'!I1131</f>
        <v>8.9368857649074502E-3</v>
      </c>
      <c r="H1130" s="79">
        <v>-0.95</v>
      </c>
      <c r="I1130" s="81">
        <v>4.0000000000000001E-3</v>
      </c>
      <c r="K1130" s="62">
        <f t="shared" si="17"/>
        <v>6.3825136612020612E-3</v>
      </c>
      <c r="M1130">
        <v>1106</v>
      </c>
      <c r="N1130">
        <v>-8.4762826839878151E-4</v>
      </c>
      <c r="O1130">
        <v>2.4157651578422094E-2</v>
      </c>
    </row>
    <row r="1131" spans="1:15" x14ac:dyDescent="0.3">
      <c r="A1131" s="2">
        <v>42921</v>
      </c>
      <c r="B1131" s="73">
        <f>'Log returns'!G1132</f>
        <v>-8.1124932395888905E-3</v>
      </c>
      <c r="C1131" s="73">
        <f>'Log returns'!E1132</f>
        <v>-4.9612403100774138E-3</v>
      </c>
      <c r="D1131" s="73">
        <f>'Log returns'!C1132</f>
        <v>1.4640698868211596E-3</v>
      </c>
      <c r="E1131" s="74">
        <f>'Log returns'!I1132</f>
        <v>1.0699063498619404E-2</v>
      </c>
      <c r="H1131" s="79">
        <v>0.12</v>
      </c>
      <c r="I1131" s="81">
        <v>4.0000000000000001E-3</v>
      </c>
      <c r="K1131" s="62">
        <f t="shared" si="17"/>
        <v>-1.2112493239588891E-2</v>
      </c>
      <c r="M1131">
        <v>1107</v>
      </c>
      <c r="N1131">
        <v>-1.3320928262602024E-2</v>
      </c>
      <c r="O1131">
        <v>7.8539578753582424E-3</v>
      </c>
    </row>
    <row r="1132" spans="1:15" x14ac:dyDescent="0.3">
      <c r="A1132" s="2">
        <v>42920</v>
      </c>
      <c r="B1132" s="73">
        <f>'Log returns'!G1133</f>
        <v>5.4525627044711786E-3</v>
      </c>
      <c r="C1132" s="73">
        <f>'Log returns'!E1133</f>
        <v>-1.1218448114677562E-2</v>
      </c>
      <c r="D1132" s="73">
        <f>'Log returns'!C1133</f>
        <v>-2.3391762427705354E-2</v>
      </c>
      <c r="E1132" s="74">
        <f>'Log returns'!I1133</f>
        <v>-2.4573317683640175E-3</v>
      </c>
      <c r="H1132" s="79">
        <v>0.24</v>
      </c>
      <c r="I1132" s="81">
        <v>4.0000000000000001E-3</v>
      </c>
      <c r="K1132" s="62">
        <f t="shared" si="17"/>
        <v>1.4525627044711786E-3</v>
      </c>
      <c r="M1132">
        <v>1108</v>
      </c>
      <c r="N1132">
        <v>8.1291074306637668E-3</v>
      </c>
      <c r="O1132">
        <v>-4.889869057312813E-2</v>
      </c>
    </row>
    <row r="1133" spans="1:15" x14ac:dyDescent="0.3">
      <c r="A1133" s="2">
        <v>42919</v>
      </c>
      <c r="B1133" s="73">
        <f>'Log returns'!G1134</f>
        <v>-3.2537960954448085E-3</v>
      </c>
      <c r="C1133" s="73">
        <f>'Log returns'!E1134</f>
        <v>-6.3031831074691371E-4</v>
      </c>
      <c r="D1133" s="73">
        <f>'Log returns'!C1134</f>
        <v>-1.3473077181396131E-2</v>
      </c>
      <c r="E1133" s="74">
        <f>'Log returns'!I1134</f>
        <v>8.8232431203556696E-4</v>
      </c>
      <c r="H1133" s="79">
        <v>0.14000000000000001</v>
      </c>
      <c r="I1133" s="81">
        <v>3.0000000000000001E-3</v>
      </c>
      <c r="K1133" s="62">
        <f t="shared" si="17"/>
        <v>-6.253796095444809E-3</v>
      </c>
      <c r="M1133">
        <v>1109</v>
      </c>
      <c r="N1133">
        <v>-5.5036093160515595E-3</v>
      </c>
      <c r="O1133">
        <v>5.5036093160515595E-3</v>
      </c>
    </row>
    <row r="1134" spans="1:15" x14ac:dyDescent="0.3">
      <c r="A1134" s="2">
        <v>42916</v>
      </c>
      <c r="B1134" s="73">
        <f>'Log returns'!G1135</f>
        <v>-3.2100108813928177E-2</v>
      </c>
      <c r="C1134" s="73">
        <f>'Log returns'!E1135</f>
        <v>-3.0274361400189242E-2</v>
      </c>
      <c r="D1134" s="73">
        <f>'Log returns'!C1135</f>
        <v>-2.4279189751531982E-2</v>
      </c>
      <c r="E1134" s="74">
        <f>'Log returns'!I1135</f>
        <v>-3.5281238772005216E-2</v>
      </c>
      <c r="H1134" s="79">
        <v>-0.83</v>
      </c>
      <c r="I1134" s="81">
        <v>3.0000000000000001E-3</v>
      </c>
      <c r="K1134" s="62">
        <f t="shared" si="17"/>
        <v>-3.510010881392818E-2</v>
      </c>
      <c r="M1134">
        <v>1110</v>
      </c>
      <c r="N1134">
        <v>6.3609154728019833E-3</v>
      </c>
      <c r="O1134">
        <v>-1.0658909742142951E-2</v>
      </c>
    </row>
    <row r="1135" spans="1:15" x14ac:dyDescent="0.3">
      <c r="A1135" s="2">
        <v>42915</v>
      </c>
      <c r="B1135" s="73">
        <f>'Log returns'!G1136</f>
        <v>1.0118043844856645E-2</v>
      </c>
      <c r="C1135" s="73">
        <f>'Log returns'!E1136</f>
        <v>-1.4634146341463391E-2</v>
      </c>
      <c r="D1135" s="73">
        <f>'Log returns'!C1136</f>
        <v>-9.3312432170451105E-3</v>
      </c>
      <c r="E1135" s="74">
        <f>'Log returns'!I1136</f>
        <v>6.3868708191496216E-3</v>
      </c>
      <c r="H1135" s="79">
        <v>1.02</v>
      </c>
      <c r="I1135" s="81">
        <v>3.0000000000000001E-3</v>
      </c>
      <c r="K1135" s="62">
        <f t="shared" si="17"/>
        <v>7.1180438448566448E-3</v>
      </c>
      <c r="M1135">
        <v>1111</v>
      </c>
      <c r="N1135">
        <v>-9.5716413594719354E-3</v>
      </c>
      <c r="O1135">
        <v>4.0267085004555725E-2</v>
      </c>
    </row>
    <row r="1136" spans="1:15" x14ac:dyDescent="0.3">
      <c r="A1136" s="2">
        <v>42914</v>
      </c>
      <c r="B1136" s="73">
        <f>'Log returns'!G1137</f>
        <v>-1.1686143572620886E-2</v>
      </c>
      <c r="C1136" s="73">
        <f>'Log returns'!E1137</f>
        <v>1.8151815181518174E-2</v>
      </c>
      <c r="D1136" s="73">
        <f>'Log returns'!C1137</f>
        <v>-1.5699437984871994E-3</v>
      </c>
      <c r="E1136" s="74">
        <f>'Log returns'!I1137</f>
        <v>7.7005198065854463E-3</v>
      </c>
      <c r="H1136" s="79">
        <v>-0.85</v>
      </c>
      <c r="I1136" s="81">
        <v>3.0000000000000001E-3</v>
      </c>
      <c r="K1136" s="62">
        <f t="shared" si="17"/>
        <v>-1.4686143572620887E-2</v>
      </c>
      <c r="M1136">
        <v>1112</v>
      </c>
      <c r="N1136">
        <v>5.55672649527685E-4</v>
      </c>
      <c r="O1136">
        <v>-5.55672649527685E-4</v>
      </c>
    </row>
    <row r="1137" spans="1:15" x14ac:dyDescent="0.3">
      <c r="A1137" s="2">
        <v>42913</v>
      </c>
      <c r="B1137" s="73">
        <f>'Log returns'!G1138</f>
        <v>2.7027027027026848E-2</v>
      </c>
      <c r="C1137" s="73">
        <f>'Log returns'!E1138</f>
        <v>8.4278768233386706E-3</v>
      </c>
      <c r="D1137" s="73">
        <f>'Log returns'!C1138</f>
        <v>1.1006358623877981E-2</v>
      </c>
      <c r="E1137" s="74">
        <f>'Log returns'!I1138</f>
        <v>-1.0094057986794252E-2</v>
      </c>
      <c r="H1137" s="79">
        <v>0.04</v>
      </c>
      <c r="I1137" s="81">
        <v>3.0000000000000001E-3</v>
      </c>
      <c r="K1137" s="62">
        <f t="shared" si="17"/>
        <v>2.4027027027026849E-2</v>
      </c>
      <c r="M1137">
        <v>1113</v>
      </c>
      <c r="N1137">
        <v>1.4797799557193203E-2</v>
      </c>
      <c r="O1137">
        <v>-1.9451126686090267E-2</v>
      </c>
    </row>
    <row r="1138" spans="1:15" x14ac:dyDescent="0.3">
      <c r="A1138" s="2">
        <v>42912</v>
      </c>
      <c r="B1138" s="73">
        <f>'Log returns'!G1139</f>
        <v>1.9736842105263323E-2</v>
      </c>
      <c r="C1138" s="73">
        <f>'Log returns'!E1139</f>
        <v>4.4358727097396418E-2</v>
      </c>
      <c r="D1138" s="73">
        <f>'Log returns'!C1139</f>
        <v>2.4883337012510033E-2</v>
      </c>
      <c r="E1138" s="74">
        <f>'Log returns'!I1139</f>
        <v>3.5743182731756951E-3</v>
      </c>
      <c r="H1138" s="79">
        <v>0.24</v>
      </c>
      <c r="I1138" s="81">
        <v>3.0000000000000001E-3</v>
      </c>
      <c r="K1138" s="62">
        <f t="shared" si="17"/>
        <v>1.6736842105263324E-2</v>
      </c>
      <c r="M1138">
        <v>1114</v>
      </c>
      <c r="N1138">
        <v>-8.2186102810157956E-4</v>
      </c>
      <c r="O1138">
        <v>9.7045164745717862E-3</v>
      </c>
    </row>
    <row r="1139" spans="1:15" x14ac:dyDescent="0.3">
      <c r="A1139" s="2">
        <v>42908</v>
      </c>
      <c r="B1139" s="73">
        <f>'Log returns'!G1140</f>
        <v>5.3763440860213904E-3</v>
      </c>
      <c r="C1139" s="73">
        <f>'Log returns'!E1140</f>
        <v>-9.8491843644198298E-3</v>
      </c>
      <c r="D1139" s="73">
        <f>'Log returns'!C1140</f>
        <v>6.0698452246651909E-3</v>
      </c>
      <c r="E1139" s="74">
        <f>'Log returns'!I1140</f>
        <v>2.8461561293930401E-2</v>
      </c>
      <c r="H1139" s="79">
        <v>0.02</v>
      </c>
      <c r="I1139" s="81">
        <v>3.0000000000000001E-3</v>
      </c>
      <c r="K1139" s="62">
        <f t="shared" si="17"/>
        <v>2.3763440860213904E-3</v>
      </c>
      <c r="M1139">
        <v>1115</v>
      </c>
      <c r="N1139">
        <v>4.9954223520648055E-3</v>
      </c>
      <c r="O1139">
        <v>2.3271491457017818E-2</v>
      </c>
    </row>
    <row r="1140" spans="1:15" x14ac:dyDescent="0.3">
      <c r="A1140" s="2">
        <v>42907</v>
      </c>
      <c r="B1140" s="73">
        <f>'Log returns'!G1141</f>
        <v>6.4171122994652937E-3</v>
      </c>
      <c r="C1140" s="73">
        <f>'Log returns'!E1141</f>
        <v>-3.1084861672381461E-4</v>
      </c>
      <c r="D1140" s="73">
        <f>'Log returns'!C1141</f>
        <v>6.0330978232336361E-3</v>
      </c>
      <c r="E1140" s="74">
        <f>'Log returns'!I1141</f>
        <v>1.0674935255313911E-3</v>
      </c>
      <c r="H1140" s="79">
        <v>-7.0000000000000007E-2</v>
      </c>
      <c r="I1140" s="81">
        <v>3.0000000000000001E-3</v>
      </c>
      <c r="K1140" s="62">
        <f t="shared" si="17"/>
        <v>3.4171122994652936E-3</v>
      </c>
      <c r="M1140">
        <v>1116</v>
      </c>
      <c r="N1140">
        <v>-1.7172083439960266E-3</v>
      </c>
      <c r="O1140">
        <v>-5.0425933684871693E-3</v>
      </c>
    </row>
    <row r="1141" spans="1:15" x14ac:dyDescent="0.3">
      <c r="A1141" s="2">
        <v>42906</v>
      </c>
      <c r="B1141" s="73">
        <f>'Log returns'!G1142</f>
        <v>9.0329436769393274E-3</v>
      </c>
      <c r="C1141" s="73">
        <f>'Log returns'!E1142</f>
        <v>1.2748756218905588E-2</v>
      </c>
      <c r="D1141" s="73">
        <f>'Log returns'!C1142</f>
        <v>3.4482883438330711E-2</v>
      </c>
      <c r="E1141" s="74">
        <f>'Log returns'!I1142</f>
        <v>-3.9164680510788705E-3</v>
      </c>
      <c r="H1141" s="79">
        <v>-0.73</v>
      </c>
      <c r="I1141" s="81">
        <v>3.0000000000000001E-3</v>
      </c>
      <c r="K1141" s="62">
        <f t="shared" si="17"/>
        <v>6.0329436769393273E-3</v>
      </c>
      <c r="M1141">
        <v>1117</v>
      </c>
      <c r="N1141">
        <v>-7.0584930382723912E-3</v>
      </c>
      <c r="O1141">
        <v>-8.3680042394045535E-3</v>
      </c>
    </row>
    <row r="1142" spans="1:15" x14ac:dyDescent="0.3">
      <c r="A1142" s="2">
        <v>42905</v>
      </c>
      <c r="B1142" s="73">
        <f>'Log returns'!G1143</f>
        <v>1.1585044760400339E-2</v>
      </c>
      <c r="C1142" s="73">
        <f>'Log returns'!E1143</f>
        <v>5.5265581823764108E-3</v>
      </c>
      <c r="D1142" s="73">
        <f>'Log returns'!C1143</f>
        <v>1.3043469662059725E-2</v>
      </c>
      <c r="E1142" s="74">
        <f>'Log returns'!I1143</f>
        <v>3.480351732079686E-4</v>
      </c>
      <c r="H1142" s="79">
        <v>0.86</v>
      </c>
      <c r="I1142" s="81">
        <v>3.0000000000000001E-3</v>
      </c>
      <c r="K1142" s="62">
        <f t="shared" si="17"/>
        <v>8.5850447604003399E-3</v>
      </c>
      <c r="M1142">
        <v>1118</v>
      </c>
      <c r="N1142">
        <v>-4.172424159153679E-3</v>
      </c>
      <c r="O1142">
        <v>-2.347734542609968E-2</v>
      </c>
    </row>
    <row r="1143" spans="1:15" x14ac:dyDescent="0.3">
      <c r="A1143" s="2">
        <v>42902</v>
      </c>
      <c r="B1143" s="73">
        <f>'Log returns'!G1144</f>
        <v>-2.0822488287350449E-2</v>
      </c>
      <c r="C1143" s="73">
        <f>'Log returns'!E1144</f>
        <v>-2.3511450381679375E-2</v>
      </c>
      <c r="D1143" s="73">
        <f>'Log returns'!C1144</f>
        <v>-2.2889881131874481E-2</v>
      </c>
      <c r="E1143" s="74">
        <f>'Log returns'!I1144</f>
        <v>-8.9374164338766986E-3</v>
      </c>
      <c r="H1143" s="79">
        <v>-0.03</v>
      </c>
      <c r="I1143" s="81">
        <v>3.0000000000000001E-3</v>
      </c>
      <c r="K1143" s="62">
        <f t="shared" si="17"/>
        <v>-2.3822488287350448E-2</v>
      </c>
      <c r="M1143">
        <v>1119</v>
      </c>
      <c r="N1143">
        <v>1.3443186559478253E-3</v>
      </c>
      <c r="O1143">
        <v>-1.9353797328933726E-2</v>
      </c>
    </row>
    <row r="1144" spans="1:15" x14ac:dyDescent="0.3">
      <c r="A1144" s="2">
        <v>42901</v>
      </c>
      <c r="B1144" s="73">
        <f>'Log returns'!G1145</f>
        <v>-7.9744816586921098E-3</v>
      </c>
      <c r="C1144" s="73">
        <f>'Log returns'!E1145</f>
        <v>6.5666041275796528E-3</v>
      </c>
      <c r="D1144" s="73">
        <f>'Log returns'!C1145</f>
        <v>-5.8565869312628719E-3</v>
      </c>
      <c r="E1144" s="74">
        <f>'Log returns'!I1145</f>
        <v>1.4330552557166309E-2</v>
      </c>
      <c r="H1144" s="79">
        <v>-0.3</v>
      </c>
      <c r="I1144" s="81">
        <v>3.0000000000000001E-3</v>
      </c>
      <c r="K1144" s="62">
        <f t="shared" si="17"/>
        <v>-1.0974481658692109E-2</v>
      </c>
      <c r="M1144">
        <v>1120</v>
      </c>
      <c r="N1144">
        <v>5.6111180793099631E-3</v>
      </c>
      <c r="O1144">
        <v>-1.8642006110197975E-2</v>
      </c>
    </row>
    <row r="1145" spans="1:15" x14ac:dyDescent="0.3">
      <c r="A1145" s="2">
        <v>42900</v>
      </c>
      <c r="B1145" s="73">
        <f>'Log returns'!G1146</f>
        <v>0</v>
      </c>
      <c r="C1145" s="73">
        <f>'Log returns'!E1146</f>
        <v>1.1183597390493925E-2</v>
      </c>
      <c r="D1145" s="73">
        <f>'Log returns'!C1146</f>
        <v>2.9455443018952627E-3</v>
      </c>
      <c r="E1145" s="74">
        <f>'Log returns'!I1146</f>
        <v>-2.8731418754910059E-4</v>
      </c>
      <c r="H1145" s="79">
        <v>-0.17</v>
      </c>
      <c r="I1145" s="81">
        <v>3.0000000000000001E-3</v>
      </c>
      <c r="K1145" s="62">
        <f t="shared" si="17"/>
        <v>-3.0000000000000001E-3</v>
      </c>
      <c r="M1145">
        <v>1121</v>
      </c>
      <c r="N1145">
        <v>-9.096087860387108E-3</v>
      </c>
      <c r="O1145">
        <v>-3.4424694535700948E-2</v>
      </c>
    </row>
    <row r="1146" spans="1:15" x14ac:dyDescent="0.3">
      <c r="A1146" s="2">
        <v>42899</v>
      </c>
      <c r="B1146" s="73">
        <f>'Log returns'!G1147</f>
        <v>-2.1436227224008498E-2</v>
      </c>
      <c r="C1146" s="73">
        <f>'Log returns'!E1147</f>
        <v>1.2288786482335045E-2</v>
      </c>
      <c r="D1146" s="73">
        <f>'Log returns'!C1147</f>
        <v>-2.9368935518284014E-3</v>
      </c>
      <c r="E1146" s="74">
        <f>'Log returns'!I1147</f>
        <v>3.9365951147411442E-5</v>
      </c>
      <c r="H1146" s="79">
        <v>0.55000000000000004</v>
      </c>
      <c r="I1146" s="81">
        <v>3.0000000000000001E-3</v>
      </c>
      <c r="K1146" s="62">
        <f t="shared" si="17"/>
        <v>-2.4436227224008497E-2</v>
      </c>
      <c r="M1146">
        <v>1122</v>
      </c>
      <c r="N1146">
        <v>6.276463597907143E-4</v>
      </c>
      <c r="O1146">
        <v>-2.9257503210506398E-2</v>
      </c>
    </row>
    <row r="1147" spans="1:15" x14ac:dyDescent="0.3">
      <c r="A1147" s="2">
        <v>42898</v>
      </c>
      <c r="B1147" s="73">
        <f>'Log returns'!G1148</f>
        <v>-1.4238773274917937E-2</v>
      </c>
      <c r="C1147" s="73">
        <f>'Log returns'!E1148</f>
        <v>3.247344461305008E-2</v>
      </c>
      <c r="D1147" s="73">
        <f>'Log returns'!C1148</f>
        <v>-1.4726948522465651E-3</v>
      </c>
      <c r="E1147" s="74">
        <f>'Log returns'!I1148</f>
        <v>1.1823371682284146E-3</v>
      </c>
      <c r="H1147" s="79">
        <v>-0.11</v>
      </c>
      <c r="I1147" s="81">
        <v>3.0000000000000001E-3</v>
      </c>
      <c r="K1147" s="62">
        <f t="shared" si="17"/>
        <v>-1.7238773274917938E-2</v>
      </c>
      <c r="M1147">
        <v>1123</v>
      </c>
      <c r="N1147">
        <v>1.5556456211564153E-2</v>
      </c>
      <c r="O1147">
        <v>-1.7661719369458845E-2</v>
      </c>
    </row>
    <row r="1148" spans="1:15" x14ac:dyDescent="0.3">
      <c r="A1148" s="2">
        <v>42895</v>
      </c>
      <c r="B1148" s="73">
        <f>'Log returns'!G1149</f>
        <v>4.2777777777777755E-2</v>
      </c>
      <c r="C1148" s="73">
        <f>'Log returns'!E1149</f>
        <v>0.10141093474426795</v>
      </c>
      <c r="D1148" s="73">
        <f>'Log returns'!C1149</f>
        <v>5.0147331862698215E-2</v>
      </c>
      <c r="E1148" s="74">
        <f>'Log returns'!I1149</f>
        <v>-7.2103589231309242E-4</v>
      </c>
      <c r="H1148" s="79">
        <v>-0.12</v>
      </c>
      <c r="I1148" s="81">
        <v>3.0000000000000001E-3</v>
      </c>
      <c r="K1148" s="62">
        <f t="shared" si="17"/>
        <v>3.9777777777777752E-2</v>
      </c>
      <c r="M1148">
        <v>1124</v>
      </c>
      <c r="N1148">
        <v>-6.7374550668865595E-3</v>
      </c>
      <c r="O1148">
        <v>-1.5414443667290747E-2</v>
      </c>
    </row>
    <row r="1149" spans="1:15" x14ac:dyDescent="0.3">
      <c r="A1149" s="2">
        <v>42894</v>
      </c>
      <c r="B1149" s="73">
        <f>'Log returns'!G1150</f>
        <v>-3.0367607884922765E-2</v>
      </c>
      <c r="C1149" s="73">
        <f>'Log returns'!E1150</f>
        <v>2.8823058446757362E-2</v>
      </c>
      <c r="D1149" s="73">
        <f>'Log returns'!C1150</f>
        <v>-2.1067308055217452E-2</v>
      </c>
      <c r="E1149" s="74">
        <f>'Log returns'!I1150</f>
        <v>8.3262294380765014E-3</v>
      </c>
      <c r="H1149" s="79">
        <v>0.18</v>
      </c>
      <c r="I1149" s="81">
        <v>3.0000000000000001E-3</v>
      </c>
      <c r="K1149" s="62">
        <f t="shared" si="17"/>
        <v>-3.3367607884922768E-2</v>
      </c>
      <c r="M1149">
        <v>1125</v>
      </c>
      <c r="N1149">
        <v>1.2384195410269496E-2</v>
      </c>
      <c r="O1149">
        <v>-1.4002318387615644E-2</v>
      </c>
    </row>
    <row r="1150" spans="1:15" x14ac:dyDescent="0.3">
      <c r="A1150" s="2">
        <v>42893</v>
      </c>
      <c r="B1150" s="73">
        <f>'Log returns'!G1151</f>
        <v>-1.1538461538461586E-2</v>
      </c>
      <c r="C1150" s="73">
        <f>'Log returns'!E1151</f>
        <v>9.8573281452659558E-3</v>
      </c>
      <c r="D1150" s="73">
        <f>'Log returns'!C1151</f>
        <v>-7.1736138962564169E-3</v>
      </c>
      <c r="E1150" s="74">
        <f>'Log returns'!I1151</f>
        <v>-1.1821114546358926E-2</v>
      </c>
      <c r="H1150" s="79">
        <v>0.15</v>
      </c>
      <c r="I1150" s="81">
        <v>3.0000000000000001E-3</v>
      </c>
      <c r="K1150" s="62">
        <f t="shared" si="17"/>
        <v>-1.4538461538461587E-2</v>
      </c>
      <c r="M1150">
        <v>1126</v>
      </c>
      <c r="N1150">
        <v>-3.8831150808230509E-3</v>
      </c>
      <c r="O1150">
        <v>6.044109138089347E-3</v>
      </c>
    </row>
    <row r="1151" spans="1:15" x14ac:dyDescent="0.3">
      <c r="A1151" s="2">
        <v>42891</v>
      </c>
      <c r="B1151" s="73">
        <f>'Log returns'!G1152</f>
        <v>-1.1117287381878585E-3</v>
      </c>
      <c r="C1151" s="73">
        <f>'Log returns'!E1152</f>
        <v>-1.0788594913948155E-2</v>
      </c>
      <c r="D1151" s="73">
        <f>'Log returns'!C1152</f>
        <v>2.7456605529790564E-2</v>
      </c>
      <c r="E1151" s="74">
        <f>'Log returns'!I1152</f>
        <v>4.0350718321985031E-3</v>
      </c>
      <c r="H1151" s="79">
        <v>-0.28000000000000003</v>
      </c>
      <c r="I1151" s="81">
        <v>3.0000000000000001E-3</v>
      </c>
      <c r="K1151" s="62">
        <f t="shared" si="17"/>
        <v>-4.1117287381878583E-3</v>
      </c>
      <c r="M1151">
        <v>1127</v>
      </c>
      <c r="N1151">
        <v>-5.1433895894091998E-4</v>
      </c>
      <c r="O1151">
        <v>-2.2127170475021437E-2</v>
      </c>
    </row>
    <row r="1152" spans="1:15" x14ac:dyDescent="0.3">
      <c r="A1152" s="2">
        <v>42888</v>
      </c>
      <c r="B1152" s="73">
        <f>'Log returns'!G1153</f>
        <v>-1.8363939899832961E-2</v>
      </c>
      <c r="C1152" s="73">
        <f>'Log returns'!E1153</f>
        <v>1.2723967800571332E-2</v>
      </c>
      <c r="D1152" s="73">
        <f>'Log returns'!C1153</f>
        <v>-4.2192398399706994E-3</v>
      </c>
      <c r="E1152" s="74">
        <f>'Log returns'!I1153</f>
        <v>-1.5155626047740957E-2</v>
      </c>
      <c r="H1152" s="79">
        <v>-0.17</v>
      </c>
      <c r="I1152" s="81">
        <v>3.0000000000000001E-3</v>
      </c>
      <c r="K1152" s="62">
        <f t="shared" si="17"/>
        <v>-2.136393989983296E-2</v>
      </c>
      <c r="M1152">
        <v>1128</v>
      </c>
      <c r="N1152">
        <v>5.544338390803472E-4</v>
      </c>
      <c r="O1152">
        <v>8.822289823357695E-3</v>
      </c>
    </row>
    <row r="1153" spans="1:15" x14ac:dyDescent="0.3">
      <c r="A1153" s="2">
        <v>42887</v>
      </c>
      <c r="B1153" s="73">
        <f>'Log returns'!G1154</f>
        <v>-5.6689342403636977E-4</v>
      </c>
      <c r="C1153" s="73">
        <f>'Log returns'!E1154</f>
        <v>-9.4871794871794219E-3</v>
      </c>
      <c r="D1153" s="73">
        <f>'Log returns'!C1154</f>
        <v>1.5536689657626434E-2</v>
      </c>
      <c r="E1153" s="74">
        <f>'Log returns'!I1154</f>
        <v>1.2327983974319485E-2</v>
      </c>
      <c r="H1153" s="79">
        <v>0.35</v>
      </c>
      <c r="I1153" s="81">
        <v>3.0000000000000001E-3</v>
      </c>
      <c r="K1153" s="62">
        <f t="shared" si="17"/>
        <v>-3.5668934240363701E-3</v>
      </c>
      <c r="M1153">
        <v>1129</v>
      </c>
      <c r="N1153">
        <v>6.6037567139386336E-3</v>
      </c>
      <c r="O1153">
        <v>3.7787569472634277E-3</v>
      </c>
    </row>
    <row r="1154" spans="1:15" x14ac:dyDescent="0.3">
      <c r="A1154" s="2">
        <v>42886</v>
      </c>
      <c r="B1154" s="73">
        <f>'Log returns'!G1155</f>
        <v>-7.3737946681791842E-3</v>
      </c>
      <c r="C1154" s="73">
        <f>'Log returns'!E1155</f>
        <v>-5.9539218224179125E-3</v>
      </c>
      <c r="D1154" s="73">
        <f>'Log returns'!C1155</f>
        <v>-4.1725856161132866E-3</v>
      </c>
      <c r="E1154" s="74">
        <f>'Log returns'!I1155</f>
        <v>3.4232386531031981E-3</v>
      </c>
      <c r="H1154" s="79">
        <v>0.95</v>
      </c>
      <c r="I1154" s="81">
        <v>3.0000000000000001E-3</v>
      </c>
      <c r="K1154" s="62">
        <f t="shared" si="17"/>
        <v>-1.0373794668179184E-2</v>
      </c>
      <c r="M1154">
        <v>1130</v>
      </c>
      <c r="N1154">
        <v>7.8955919005521055E-3</v>
      </c>
      <c r="O1154">
        <v>-1.6008085140140994E-2</v>
      </c>
    </row>
    <row r="1155" spans="1:15" x14ac:dyDescent="0.3">
      <c r="A1155" s="2">
        <v>42885</v>
      </c>
      <c r="B1155" s="73">
        <f>'Log returns'!G1156</f>
        <v>8.0000000000000331E-3</v>
      </c>
      <c r="C1155" s="73">
        <f>'Log returns'!E1156</f>
        <v>-2.1354166666666674E-2</v>
      </c>
      <c r="D1155" s="73">
        <f>'Log returns'!C1156</f>
        <v>4.1900690379113974E-3</v>
      </c>
      <c r="E1155" s="74">
        <f>'Log returns'!I1156</f>
        <v>-7.9144578680477566E-7</v>
      </c>
      <c r="H1155" s="79">
        <v>-0.02</v>
      </c>
      <c r="I1155" s="81">
        <v>3.0000000000000001E-3</v>
      </c>
      <c r="K1155" s="62">
        <f t="shared" ref="K1155:K1218" si="18">B1155-I1155</f>
        <v>5.0000000000000331E-3</v>
      </c>
      <c r="M1155">
        <v>1131</v>
      </c>
      <c r="N1155">
        <v>-1.7492322336644657E-3</v>
      </c>
      <c r="O1155">
        <v>7.2017949381356448E-3</v>
      </c>
    </row>
    <row r="1156" spans="1:15" x14ac:dyDescent="0.3">
      <c r="A1156" s="2">
        <v>42884</v>
      </c>
      <c r="B1156" s="73">
        <f>'Log returns'!G1157</f>
        <v>-4.5918367346938903E-2</v>
      </c>
      <c r="C1156" s="73">
        <f>'Log returns'!E1157</f>
        <v>-4.2043640234167068E-2</v>
      </c>
      <c r="D1156" s="73">
        <f>'Log returns'!C1157</f>
        <v>-4.1724688187553094E-2</v>
      </c>
      <c r="E1156" s="74">
        <f>'Log returns'!I1157</f>
        <v>-1.1331924863730339E-2</v>
      </c>
      <c r="H1156" s="79">
        <v>-0.19</v>
      </c>
      <c r="I1156" s="81">
        <v>3.0000000000000001E-3</v>
      </c>
      <c r="K1156" s="62">
        <f t="shared" si="18"/>
        <v>-4.8918367346938905E-2</v>
      </c>
      <c r="M1156">
        <v>1132</v>
      </c>
      <c r="N1156">
        <v>6.9903683324738796E-4</v>
      </c>
      <c r="O1156">
        <v>-3.9528329286921968E-3</v>
      </c>
    </row>
    <row r="1157" spans="1:15" x14ac:dyDescent="0.3">
      <c r="A1157" s="2">
        <v>42881</v>
      </c>
      <c r="B1157" s="73">
        <f>'Log returns'!G1158</f>
        <v>-8.4373143196672509E-2</v>
      </c>
      <c r="C1157" s="73">
        <f>'Log returns'!E1158</f>
        <v>-2.0833333333333332E-2</v>
      </c>
      <c r="D1157" s="73">
        <f>'Log returns'!C1158</f>
        <v>-2.0319324013152472E-2</v>
      </c>
      <c r="E1157" s="74">
        <f>'Log returns'!I1158</f>
        <v>-2.4297289498122661E-3</v>
      </c>
      <c r="H1157" s="79">
        <v>0.06</v>
      </c>
      <c r="I1157" s="81">
        <v>3.0000000000000001E-3</v>
      </c>
      <c r="K1157" s="62">
        <f t="shared" si="18"/>
        <v>-8.7373143196672512E-2</v>
      </c>
      <c r="M1157">
        <v>1133</v>
      </c>
      <c r="N1157">
        <v>-2.5812116026953425E-2</v>
      </c>
      <c r="O1157">
        <v>-6.2879927869747519E-3</v>
      </c>
    </row>
    <row r="1158" spans="1:15" x14ac:dyDescent="0.3">
      <c r="A1158" s="2">
        <v>42879</v>
      </c>
      <c r="B1158" s="73">
        <f>'Log returns'!G1159</f>
        <v>3.3744321868916259E-2</v>
      </c>
      <c r="C1158" s="73">
        <f>'Log returns'!E1159</f>
        <v>1.5886524822695099E-2</v>
      </c>
      <c r="D1158" s="73">
        <f>'Log returns'!C1159</f>
        <v>9.0370392027070076E-2</v>
      </c>
      <c r="E1158" s="74">
        <f>'Log returns'!I1159</f>
        <v>2.007470049102472E-3</v>
      </c>
      <c r="H1158" s="79">
        <v>0.42</v>
      </c>
      <c r="I1158" s="81">
        <v>3.0000000000000001E-3</v>
      </c>
      <c r="K1158" s="62">
        <f t="shared" si="18"/>
        <v>3.074432186891626E-2</v>
      </c>
      <c r="M1158">
        <v>1134</v>
      </c>
      <c r="N1158">
        <v>4.7343658061434757E-3</v>
      </c>
      <c r="O1158">
        <v>5.3836780387131692E-3</v>
      </c>
    </row>
    <row r="1159" spans="1:15" x14ac:dyDescent="0.3">
      <c r="A1159" s="2">
        <v>42878</v>
      </c>
      <c r="B1159" s="73">
        <f>'Log returns'!G1160</f>
        <v>-5.5241682360326366E-2</v>
      </c>
      <c r="C1159" s="73">
        <f>'Log returns'!E1160</f>
        <v>-5.1661547053895598E-2</v>
      </c>
      <c r="D1159" s="73">
        <f>'Log returns'!C1160</f>
        <v>-5.5706420584252743E-2</v>
      </c>
      <c r="E1159" s="74">
        <f>'Log returns'!I1160</f>
        <v>-2.4686220216268106E-2</v>
      </c>
      <c r="H1159" s="79">
        <v>0.24</v>
      </c>
      <c r="I1159" s="81">
        <v>3.0000000000000001E-3</v>
      </c>
      <c r="K1159" s="62">
        <f t="shared" si="18"/>
        <v>-5.8241682360326369E-2</v>
      </c>
      <c r="M1159">
        <v>1135</v>
      </c>
      <c r="N1159">
        <v>5.6973889747849596E-3</v>
      </c>
      <c r="O1159">
        <v>-1.7383532547405846E-2</v>
      </c>
    </row>
    <row r="1160" spans="1:15" x14ac:dyDescent="0.3">
      <c r="A1160" s="2">
        <v>42877</v>
      </c>
      <c r="B1160" s="73">
        <f>'Log returns'!G1161</f>
        <v>2.5249169435215879E-2</v>
      </c>
      <c r="C1160" s="73">
        <f>'Log returns'!E1161</f>
        <v>6.1837455830388941E-3</v>
      </c>
      <c r="D1160" s="73">
        <f>'Log returns'!C1161</f>
        <v>5.0359569341459451E-2</v>
      </c>
      <c r="E1160" s="74">
        <f>'Log returns'!I1161</f>
        <v>-6.1990904441744351E-3</v>
      </c>
      <c r="H1160" s="79">
        <v>0.18</v>
      </c>
      <c r="I1160" s="81">
        <v>3.0000000000000001E-3</v>
      </c>
      <c r="K1160" s="62">
        <f t="shared" si="18"/>
        <v>2.224916943521588E-2</v>
      </c>
      <c r="M1160">
        <v>1136</v>
      </c>
      <c r="N1160">
        <v>-7.3476412084054945E-3</v>
      </c>
      <c r="O1160">
        <v>3.4374668235432344E-2</v>
      </c>
    </row>
    <row r="1161" spans="1:15" x14ac:dyDescent="0.3">
      <c r="A1161" s="2">
        <v>42874</v>
      </c>
      <c r="B1161" s="73">
        <f>'Log returns'!G1162</f>
        <v>-5.8976020738820488E-2</v>
      </c>
      <c r="C1161" s="73">
        <f>'Log returns'!E1162</f>
        <v>-5.1507170032192129E-2</v>
      </c>
      <c r="D1161" s="73">
        <f>'Log returns'!C1162</f>
        <v>-5.0684835675171437E-2</v>
      </c>
      <c r="E1161" s="74">
        <f>'Log returns'!I1162</f>
        <v>-2.3437329220740221E-2</v>
      </c>
      <c r="H1161" s="79">
        <v>0.56000000000000005</v>
      </c>
      <c r="I1161" s="81">
        <v>3.0000000000000001E-3</v>
      </c>
      <c r="K1161" s="62">
        <f t="shared" si="18"/>
        <v>-6.1976020738820491E-2</v>
      </c>
      <c r="M1161">
        <v>1137</v>
      </c>
      <c r="N1161">
        <v>2.6725111625514747E-3</v>
      </c>
      <c r="O1161">
        <v>1.7064330942711849E-2</v>
      </c>
    </row>
    <row r="1162" spans="1:15" x14ac:dyDescent="0.3">
      <c r="A1162" s="2">
        <v>42873</v>
      </c>
      <c r="B1162" s="73">
        <f>'Log returns'!G1163</f>
        <v>2.1349862258953203E-2</v>
      </c>
      <c r="C1162" s="73">
        <f>'Log returns'!E1163</f>
        <v>6.4794816414687094E-3</v>
      </c>
      <c r="D1162" s="73">
        <f>'Log returns'!C1163</f>
        <v>-1.5873133686288458E-2</v>
      </c>
      <c r="E1162" s="74">
        <f>'Log returns'!I1163</f>
        <v>-3.8533831724586794E-3</v>
      </c>
      <c r="H1162" s="79">
        <v>0.7</v>
      </c>
      <c r="I1162" s="81">
        <v>3.0000000000000001E-3</v>
      </c>
      <c r="K1162" s="62">
        <f t="shared" si="18"/>
        <v>1.8349862258953204E-2</v>
      </c>
      <c r="M1162">
        <v>1138</v>
      </c>
      <c r="N1162">
        <v>2.0917104552282014E-2</v>
      </c>
      <c r="O1162">
        <v>-1.5540760466260625E-2</v>
      </c>
    </row>
    <row r="1163" spans="1:15" x14ac:dyDescent="0.3">
      <c r="A1163" s="2">
        <v>42872</v>
      </c>
      <c r="B1163" s="73">
        <f>'Log returns'!G1164</f>
        <v>4.7201618341200461E-3</v>
      </c>
      <c r="C1163" s="73">
        <f>'Log returns'!E1164</f>
        <v>3.923973022685473E-2</v>
      </c>
      <c r="D1163" s="73">
        <f>'Log returns'!C1164</f>
        <v>-4.3988041852593305E-3</v>
      </c>
      <c r="E1163" s="74">
        <f>'Log returns'!I1164</f>
        <v>9.2988216408555811E-4</v>
      </c>
      <c r="H1163" s="79">
        <v>0.4</v>
      </c>
      <c r="I1163" s="81">
        <v>3.0000000000000001E-3</v>
      </c>
      <c r="K1163" s="62">
        <f t="shared" si="18"/>
        <v>1.720161834120046E-3</v>
      </c>
      <c r="M1163">
        <v>1139</v>
      </c>
      <c r="N1163">
        <v>8.3478256473360163E-4</v>
      </c>
      <c r="O1163">
        <v>5.5823297347316917E-3</v>
      </c>
    </row>
    <row r="1164" spans="1:15" x14ac:dyDescent="0.3">
      <c r="A1164" s="2">
        <v>42871</v>
      </c>
      <c r="B1164" s="73">
        <f>'Log returns'!G1165</f>
        <v>2.8187919463087244E-2</v>
      </c>
      <c r="C1164" s="73">
        <f>'Log returns'!E1165</f>
        <v>5.8997050147501851E-4</v>
      </c>
      <c r="D1164" s="73">
        <f>'Log returns'!C1165</f>
        <v>1.6200416361723317E-2</v>
      </c>
      <c r="E1164" s="74">
        <f>'Log returns'!I1165</f>
        <v>1.7932876393282508E-2</v>
      </c>
      <c r="H1164" s="79">
        <v>-1.97</v>
      </c>
      <c r="I1164" s="81">
        <v>3.0000000000000001E-3</v>
      </c>
      <c r="K1164" s="62">
        <f t="shared" si="18"/>
        <v>2.5187919463087245E-2</v>
      </c>
      <c r="M1164">
        <v>1140</v>
      </c>
      <c r="N1164">
        <v>-2.8189107093451403E-3</v>
      </c>
      <c r="O1164">
        <v>1.1851854386284468E-2</v>
      </c>
    </row>
    <row r="1165" spans="1:15" x14ac:dyDescent="0.3">
      <c r="A1165" s="2">
        <v>42870</v>
      </c>
      <c r="B1165" s="73">
        <f>'Log returns'!G1166</f>
        <v>1.5013054830287234E-2</v>
      </c>
      <c r="C1165" s="73">
        <f>'Log returns'!E1166</f>
        <v>2.0636792452830063E-2</v>
      </c>
      <c r="D1165" s="73">
        <f>'Log returns'!C1166</f>
        <v>0</v>
      </c>
      <c r="E1165" s="74">
        <f>'Log returns'!I1166</f>
        <v>1.3640290997162002E-2</v>
      </c>
      <c r="H1165" s="79">
        <v>-0.03</v>
      </c>
      <c r="I1165" s="81">
        <v>3.0000000000000001E-3</v>
      </c>
      <c r="K1165" s="62">
        <f t="shared" si="18"/>
        <v>1.2013054830287234E-2</v>
      </c>
      <c r="M1165">
        <v>1141</v>
      </c>
      <c r="N1165">
        <v>3.073547139250678E-4</v>
      </c>
      <c r="O1165">
        <v>1.1277690046475271E-2</v>
      </c>
    </row>
    <row r="1166" spans="1:15" x14ac:dyDescent="0.3">
      <c r="A1166" s="2">
        <v>42867</v>
      </c>
      <c r="B1166" s="73">
        <f>'Log returns'!G1167</f>
        <v>2.9581993569131885E-2</v>
      </c>
      <c r="C1166" s="73">
        <f>'Log returns'!E1167</f>
        <v>2.0508376660889685E-2</v>
      </c>
      <c r="D1166" s="73">
        <f>'Log returns'!C1167</f>
        <v>3.0434620554204497E-2</v>
      </c>
      <c r="E1166" s="74">
        <f>'Log returns'!I1167</f>
        <v>1.3123289226812227E-2</v>
      </c>
      <c r="H1166" s="79">
        <v>0.53</v>
      </c>
      <c r="I1166" s="81">
        <v>3.0000000000000001E-3</v>
      </c>
      <c r="K1166" s="62">
        <f t="shared" si="18"/>
        <v>2.6581993569131886E-2</v>
      </c>
      <c r="M1166">
        <v>1142</v>
      </c>
      <c r="N1166">
        <v>-6.4997186477165148E-3</v>
      </c>
      <c r="O1166">
        <v>-1.4322769639633935E-2</v>
      </c>
    </row>
    <row r="1167" spans="1:15" x14ac:dyDescent="0.3">
      <c r="A1167" s="2">
        <v>42866</v>
      </c>
      <c r="B1167" s="73">
        <f>'Log returns'!G1168</f>
        <v>3.6851967520299803E-2</v>
      </c>
      <c r="C1167" s="73">
        <f>'Log returns'!E1168</f>
        <v>3.5946787432776767E-2</v>
      </c>
      <c r="D1167" s="73">
        <f>'Log returns'!C1168</f>
        <v>-2.8128265599803265E-3</v>
      </c>
      <c r="E1167" s="74">
        <f>'Log returns'!I1168</f>
        <v>1.4859297972992683E-2</v>
      </c>
      <c r="H1167" s="79">
        <v>-0.18</v>
      </c>
      <c r="I1167" s="81">
        <v>3.0000000000000001E-3</v>
      </c>
      <c r="K1167" s="62">
        <f t="shared" si="18"/>
        <v>3.38519675202998E-2</v>
      </c>
      <c r="M1167">
        <v>1143</v>
      </c>
      <c r="N1167">
        <v>1.055780085705204E-2</v>
      </c>
      <c r="O1167">
        <v>-1.8532282515744149E-2</v>
      </c>
    </row>
    <row r="1168" spans="1:15" x14ac:dyDescent="0.3">
      <c r="A1168" s="2">
        <v>42865</v>
      </c>
      <c r="B1168" s="73">
        <f>'Log returns'!G1169</f>
        <v>-3.132530120481946E-2</v>
      </c>
      <c r="C1168" s="73">
        <f>'Log returns'!E1169</f>
        <v>-2.1038251366120302E-2</v>
      </c>
      <c r="D1168" s="73">
        <f>'Log returns'!C1169</f>
        <v>-9.873166438808657E-3</v>
      </c>
      <c r="E1168" s="74">
        <f>'Log returns'!I1169</f>
        <v>-1.4788657505722636E-3</v>
      </c>
      <c r="H1168" s="79">
        <v>-0.26</v>
      </c>
      <c r="I1168" s="81">
        <v>3.0000000000000001E-3</v>
      </c>
      <c r="K1168" s="62">
        <f t="shared" si="18"/>
        <v>-3.4325301204819463E-2</v>
      </c>
      <c r="M1168">
        <v>1144</v>
      </c>
      <c r="N1168">
        <v>-1.5841366137351646E-4</v>
      </c>
      <c r="O1168">
        <v>1.5841366137351646E-4</v>
      </c>
    </row>
    <row r="1169" spans="1:15" x14ac:dyDescent="0.3">
      <c r="A1169" s="2">
        <v>42864</v>
      </c>
      <c r="B1169" s="73">
        <f>'Log returns'!G1170</f>
        <v>-1.0572139303482473E-2</v>
      </c>
      <c r="C1169" s="73">
        <f>'Log returns'!E1170</f>
        <v>-2.9863243092380694E-2</v>
      </c>
      <c r="D1169" s="73">
        <f>'Log returns'!C1170</f>
        <v>-4.2734971164051498E-2</v>
      </c>
      <c r="E1169" s="74">
        <f>'Log returns'!I1170</f>
        <v>3.8042705852983479E-2</v>
      </c>
      <c r="H1169" s="79">
        <v>0.21</v>
      </c>
      <c r="I1169" s="81">
        <v>3.0000000000000001E-3</v>
      </c>
      <c r="K1169" s="62">
        <f t="shared" si="18"/>
        <v>-1.3572139303482472E-2</v>
      </c>
      <c r="M1169">
        <v>1145</v>
      </c>
      <c r="N1169">
        <v>8.1072339307562528E-5</v>
      </c>
      <c r="O1169">
        <v>-2.1517299563316061E-2</v>
      </c>
    </row>
    <row r="1170" spans="1:15" x14ac:dyDescent="0.3">
      <c r="A1170" s="2">
        <v>42863</v>
      </c>
      <c r="B1170" s="73">
        <f>'Log returns'!G1171</f>
        <v>-1.6341923318667489E-2</v>
      </c>
      <c r="C1170" s="73">
        <f>'Log returns'!E1171</f>
        <v>-2.1576524741081703E-2</v>
      </c>
      <c r="D1170" s="73">
        <f>'Log returns'!C1171</f>
        <v>-2.9762113038952014E-3</v>
      </c>
      <c r="E1170" s="74">
        <f>'Log returns'!I1171</f>
        <v>-1.6939672650282747E-3</v>
      </c>
      <c r="H1170" s="79">
        <v>-0.05</v>
      </c>
      <c r="I1170" s="81">
        <v>3.0000000000000001E-3</v>
      </c>
      <c r="K1170" s="62">
        <f t="shared" si="18"/>
        <v>-1.9341923318667489E-2</v>
      </c>
      <c r="M1170">
        <v>1146</v>
      </c>
      <c r="N1170">
        <v>9.18973311079243E-4</v>
      </c>
      <c r="O1170">
        <v>-1.5157746585997179E-2</v>
      </c>
    </row>
    <row r="1171" spans="1:15" x14ac:dyDescent="0.3">
      <c r="A1171" s="2">
        <v>42860</v>
      </c>
      <c r="B1171" s="73">
        <f>'Log returns'!G1172</f>
        <v>-1.1501597444089438E-2</v>
      </c>
      <c r="C1171" s="73">
        <f>'Log returns'!E1172</f>
        <v>9.4089973537195039E-3</v>
      </c>
      <c r="D1171" s="73">
        <f>'Log returns'!C1172</f>
        <v>0</v>
      </c>
      <c r="E1171" s="74">
        <f>'Log returns'!I1172</f>
        <v>9.2027457475086852E-3</v>
      </c>
      <c r="H1171" s="79">
        <v>-0.04</v>
      </c>
      <c r="I1171" s="81">
        <v>3.0000000000000001E-3</v>
      </c>
      <c r="K1171" s="62">
        <f t="shared" si="18"/>
        <v>-1.4501597444089437E-2</v>
      </c>
      <c r="M1171">
        <v>1147</v>
      </c>
      <c r="N1171">
        <v>-4.7637078266335475E-4</v>
      </c>
      <c r="O1171">
        <v>4.3254148560441109E-2</v>
      </c>
    </row>
    <row r="1172" spans="1:15" x14ac:dyDescent="0.3">
      <c r="A1172" s="2">
        <v>42859</v>
      </c>
      <c r="B1172" s="73">
        <f>'Log returns'!G1173</f>
        <v>2.0685197155785293E-2</v>
      </c>
      <c r="C1172" s="73">
        <f>'Log returns'!E1173</f>
        <v>-1.6020972909991181E-2</v>
      </c>
      <c r="D1172" s="73">
        <f>'Log returns'!C1173</f>
        <v>8.9551613980386469E-3</v>
      </c>
      <c r="E1172" s="74">
        <f>'Log returns'!I1173</f>
        <v>-5.5085675654804678E-3</v>
      </c>
      <c r="H1172" s="79">
        <v>0.46</v>
      </c>
      <c r="I1172" s="81">
        <v>3.0000000000000001E-3</v>
      </c>
      <c r="K1172" s="62">
        <f t="shared" si="18"/>
        <v>1.7685197155785294E-2</v>
      </c>
      <c r="M1172">
        <v>1148</v>
      </c>
      <c r="N1172">
        <v>6.1560905592502307E-3</v>
      </c>
      <c r="O1172">
        <v>-3.6523698444172997E-2</v>
      </c>
    </row>
    <row r="1173" spans="1:15" x14ac:dyDescent="0.3">
      <c r="A1173" s="2">
        <v>42858</v>
      </c>
      <c r="B1173" s="73">
        <f>'Log returns'!G1174</f>
        <v>2.2799240025332453E-2</v>
      </c>
      <c r="C1173" s="73">
        <f>'Log returns'!E1174</f>
        <v>4.5589105979869718E-2</v>
      </c>
      <c r="D1173" s="73">
        <f>'Log returns'!C1174</f>
        <v>1.1834372267883973E-2</v>
      </c>
      <c r="E1173" s="74">
        <f>'Log returns'!I1174</f>
        <v>2.5832495548495297E-3</v>
      </c>
      <c r="H1173" s="79">
        <v>0.02</v>
      </c>
      <c r="I1173" s="81">
        <v>3.0000000000000001E-3</v>
      </c>
      <c r="K1173" s="62">
        <f t="shared" si="18"/>
        <v>1.9799240025332454E-2</v>
      </c>
      <c r="M1173">
        <v>1149</v>
      </c>
      <c r="N1173">
        <v>-8.6137294072488567E-3</v>
      </c>
      <c r="O1173">
        <v>-2.9247321312127292E-3</v>
      </c>
    </row>
    <row r="1174" spans="1:15" x14ac:dyDescent="0.3">
      <c r="A1174" s="2">
        <v>42857</v>
      </c>
      <c r="B1174" s="73">
        <f>'Log returns'!G1175</f>
        <v>3.5913312693498567E-2</v>
      </c>
      <c r="C1174" s="73">
        <f>'Log returns'!E1175</f>
        <v>-1.3306908267270635E-2</v>
      </c>
      <c r="D1174" s="73">
        <f>'Log returns'!C1175</f>
        <v>1.9005851094359892E-2</v>
      </c>
      <c r="E1174" s="74">
        <f>'Log returns'!I1175</f>
        <v>1.1155072116094676E-2</v>
      </c>
      <c r="H1174" s="79">
        <v>-0.19</v>
      </c>
      <c r="I1174" s="81">
        <v>3.0000000000000001E-3</v>
      </c>
      <c r="K1174" s="62">
        <f t="shared" si="18"/>
        <v>3.2913312693498564E-2</v>
      </c>
      <c r="M1174">
        <v>1150</v>
      </c>
      <c r="N1174">
        <v>3.0102850706630302E-3</v>
      </c>
      <c r="O1174">
        <v>-4.1220138088508889E-3</v>
      </c>
    </row>
    <row r="1175" spans="1:15" x14ac:dyDescent="0.3">
      <c r="A1175" s="2">
        <v>42853</v>
      </c>
      <c r="B1175" s="73">
        <f>'Log returns'!G1176</f>
        <v>1.7334130304841551E-2</v>
      </c>
      <c r="C1175" s="73">
        <f>'Log returns'!E1176</f>
        <v>4.3041606886656692E-3</v>
      </c>
      <c r="D1175" s="73">
        <f>'Log returns'!C1176</f>
        <v>4.3042135192321342E-3</v>
      </c>
      <c r="E1175" s="74">
        <f>'Log returns'!I1176</f>
        <v>1.9483600101396982E-3</v>
      </c>
      <c r="H1175" s="79">
        <v>0.03</v>
      </c>
      <c r="I1175" s="81">
        <v>3.0000000000000001E-3</v>
      </c>
      <c r="K1175" s="62">
        <f t="shared" si="18"/>
        <v>1.4334130304841552E-2</v>
      </c>
      <c r="M1175">
        <v>1151</v>
      </c>
      <c r="N1175">
        <v>-1.1058227033818431E-2</v>
      </c>
      <c r="O1175">
        <v>-7.3057128660145298E-3</v>
      </c>
    </row>
    <row r="1176" spans="1:15" x14ac:dyDescent="0.3">
      <c r="A1176" s="2">
        <v>42852</v>
      </c>
      <c r="B1176" s="73">
        <f>'Log returns'!G1177</f>
        <v>7.6380728554641016E-3</v>
      </c>
      <c r="C1176" s="73">
        <f>'Log returns'!E1177</f>
        <v>1.2285714285714278E-2</v>
      </c>
      <c r="D1176" s="73">
        <f>'Log returns'!C1177</f>
        <v>8.5713083896249292E-3</v>
      </c>
      <c r="E1176" s="74">
        <f>'Log returns'!I1177</f>
        <v>1.7244861042388428E-4</v>
      </c>
      <c r="H1176" s="79">
        <v>0.21</v>
      </c>
      <c r="I1176" s="81">
        <v>3.0000000000000001E-3</v>
      </c>
      <c r="K1176" s="62">
        <f t="shared" si="18"/>
        <v>4.6380728554641015E-3</v>
      </c>
      <c r="M1176">
        <v>1152</v>
      </c>
      <c r="N1176">
        <v>9.0897375003105955E-3</v>
      </c>
      <c r="O1176">
        <v>-9.6566309243469647E-3</v>
      </c>
    </row>
    <row r="1177" spans="1:15" x14ac:dyDescent="0.3">
      <c r="A1177" s="2">
        <v>42851</v>
      </c>
      <c r="B1177" s="73">
        <f>'Log returns'!G1178</f>
        <v>-4.0816326530612413E-3</v>
      </c>
      <c r="C1177" s="73">
        <f>'Log returns'!E1178</f>
        <v>-1.1854360711261691E-2</v>
      </c>
      <c r="D1177" s="73">
        <f>'Log returns'!C1178</f>
        <v>-1.841345326070749E-2</v>
      </c>
      <c r="E1177" s="74">
        <f>'Log returns'!I1178</f>
        <v>-3.7085545822395745E-3</v>
      </c>
      <c r="H1177" s="79">
        <v>-0.3</v>
      </c>
      <c r="I1177" s="81">
        <v>3.0000000000000001E-3</v>
      </c>
      <c r="K1177" s="62">
        <f t="shared" si="18"/>
        <v>-7.0816326530612414E-3</v>
      </c>
      <c r="M1177">
        <v>1153</v>
      </c>
      <c r="N1177">
        <v>2.5617561771399131E-3</v>
      </c>
      <c r="O1177">
        <v>-9.9355508453190973E-3</v>
      </c>
    </row>
    <row r="1178" spans="1:15" x14ac:dyDescent="0.3">
      <c r="A1178" s="2">
        <v>42850</v>
      </c>
      <c r="B1178" s="73">
        <f>'Log returns'!G1179</f>
        <v>9.3676814988290485E-3</v>
      </c>
      <c r="C1178" s="73">
        <f>'Log returns'!E1179</f>
        <v>5.712653527563635E-3</v>
      </c>
      <c r="D1178" s="73">
        <f>'Log returns'!C1179</f>
        <v>1.010098179522376E-2</v>
      </c>
      <c r="E1178" s="74">
        <f>'Log returns'!I1179</f>
        <v>5.7802983824745387E-3</v>
      </c>
      <c r="H1178" s="79">
        <v>0.05</v>
      </c>
      <c r="I1178" s="81">
        <v>3.0000000000000001E-3</v>
      </c>
      <c r="K1178" s="62">
        <f t="shared" si="18"/>
        <v>6.3676814988290484E-3</v>
      </c>
      <c r="M1178">
        <v>1154</v>
      </c>
      <c r="N1178">
        <v>5.1633346083452124E-5</v>
      </c>
      <c r="O1178">
        <v>7.9483666539165807E-3</v>
      </c>
    </row>
    <row r="1179" spans="1:15" x14ac:dyDescent="0.3">
      <c r="A1179" s="2">
        <v>42849</v>
      </c>
      <c r="B1179" s="73">
        <f>'Log returns'!G1180</f>
        <v>-3.9443155452436179E-2</v>
      </c>
      <c r="C1179" s="73">
        <f>'Log returns'!E1180</f>
        <v>-1.1644419199091273E-2</v>
      </c>
      <c r="D1179" s="73">
        <f>'Log returns'!C1180</f>
        <v>-1.1428636125371342E-2</v>
      </c>
      <c r="E1179" s="74">
        <f>'Log returns'!I1180</f>
        <v>-2.4399281228503688E-3</v>
      </c>
      <c r="H1179" s="79">
        <v>0.04</v>
      </c>
      <c r="I1179" s="81">
        <v>3.0000000000000001E-3</v>
      </c>
      <c r="K1179" s="62">
        <f t="shared" si="18"/>
        <v>-4.2443155452436182E-2</v>
      </c>
      <c r="M1179">
        <v>1155</v>
      </c>
      <c r="N1179">
        <v>-8.2551092562515443E-3</v>
      </c>
      <c r="O1179">
        <v>-3.7663258090687358E-2</v>
      </c>
    </row>
    <row r="1180" spans="1:15" x14ac:dyDescent="0.3">
      <c r="A1180" s="2">
        <v>42846</v>
      </c>
      <c r="B1180" s="73">
        <f>'Log returns'!G1181</f>
        <v>2.415458937198231E-3</v>
      </c>
      <c r="C1180" s="73">
        <f>'Log returns'!E1181</f>
        <v>1.8103448275862143E-2</v>
      </c>
      <c r="D1180" s="73">
        <f>'Log returns'!C1181</f>
        <v>2.7456605529790564E-2</v>
      </c>
      <c r="E1180" s="74">
        <f>'Log returns'!I1181</f>
        <v>8.517133742905636E-3</v>
      </c>
      <c r="H1180" s="79">
        <v>0.66</v>
      </c>
      <c r="I1180" s="81">
        <v>3.0000000000000001E-3</v>
      </c>
      <c r="K1180" s="62">
        <f t="shared" si="18"/>
        <v>-5.8454106280176905E-4</v>
      </c>
      <c r="M1180">
        <v>1156</v>
      </c>
      <c r="N1180">
        <v>-1.7289968785282124E-3</v>
      </c>
      <c r="O1180">
        <v>-8.264414631814429E-2</v>
      </c>
    </row>
    <row r="1181" spans="1:15" x14ac:dyDescent="0.3">
      <c r="A1181" s="2">
        <v>42845</v>
      </c>
      <c r="B1181" s="73">
        <f>'Log returns'!G1182</f>
        <v>-3.012048192771127E-3</v>
      </c>
      <c r="C1181" s="73">
        <f>'Log returns'!E1182</f>
        <v>6.4916737228336687E-3</v>
      </c>
      <c r="D1181" s="73">
        <f>'Log returns'!C1182</f>
        <v>1.1251896797671017E-2</v>
      </c>
      <c r="E1181" s="74">
        <f>'Log returns'!I1182</f>
        <v>-3.4609216698902314E-3</v>
      </c>
      <c r="H1181" s="79">
        <v>1.18</v>
      </c>
      <c r="I1181" s="81">
        <v>3.0000000000000001E-3</v>
      </c>
      <c r="K1181" s="62">
        <f t="shared" si="18"/>
        <v>-6.0120481927711271E-3</v>
      </c>
      <c r="M1181">
        <v>1157</v>
      </c>
      <c r="N1181">
        <v>1.5238701207214234E-3</v>
      </c>
      <c r="O1181">
        <v>3.2220451748194837E-2</v>
      </c>
    </row>
    <row r="1182" spans="1:15" x14ac:dyDescent="0.3">
      <c r="A1182" s="2">
        <v>42844</v>
      </c>
      <c r="B1182" s="73">
        <f>'Log returns'!G1183</f>
        <v>-1.0271903323262943E-2</v>
      </c>
      <c r="C1182" s="73">
        <f>'Log returns'!E1183</f>
        <v>-1.6825574873806834E-3</v>
      </c>
      <c r="D1182" s="73">
        <f>'Log returns'!C1183</f>
        <v>2.0862198097079052E-2</v>
      </c>
      <c r="E1182" s="74">
        <f>'Log returns'!I1183</f>
        <v>2.7998250662472884E-4</v>
      </c>
      <c r="H1182" s="79">
        <v>-0.28000000000000003</v>
      </c>
      <c r="I1182" s="81">
        <v>3.0000000000000001E-3</v>
      </c>
      <c r="K1182" s="62">
        <f t="shared" si="18"/>
        <v>-1.3271903323262942E-2</v>
      </c>
      <c r="M1182">
        <v>1158</v>
      </c>
      <c r="N1182">
        <v>-1.8045011999204361E-2</v>
      </c>
      <c r="O1182">
        <v>-3.7196670361122008E-2</v>
      </c>
    </row>
    <row r="1183" spans="1:15" x14ac:dyDescent="0.3">
      <c r="A1183" s="2">
        <v>42843</v>
      </c>
      <c r="B1183" s="73">
        <f>'Log returns'!G1184</f>
        <v>2.0757020757020749E-2</v>
      </c>
      <c r="C1183" s="73">
        <f>'Log returns'!E1184</f>
        <v>1.9382022471910048E-2</v>
      </c>
      <c r="D1183" s="73">
        <f>'Log returns'!C1184</f>
        <v>3.4060006878931605E-2</v>
      </c>
      <c r="E1183" s="74">
        <f>'Log returns'!I1184</f>
        <v>2.6498438935767983E-3</v>
      </c>
      <c r="H1183" s="79">
        <v>0.83</v>
      </c>
      <c r="I1183" s="81">
        <v>3.0000000000000001E-3</v>
      </c>
      <c r="K1183" s="62">
        <f t="shared" si="18"/>
        <v>1.775702075702075E-2</v>
      </c>
      <c r="M1183">
        <v>1159</v>
      </c>
      <c r="N1183">
        <v>-4.4922787633956424E-3</v>
      </c>
      <c r="O1183">
        <v>2.974144819861152E-2</v>
      </c>
    </row>
    <row r="1184" spans="1:15" x14ac:dyDescent="0.3">
      <c r="A1184" s="2">
        <v>42838</v>
      </c>
      <c r="B1184" s="73">
        <f>'Log returns'!G1185</f>
        <v>7.7751196172250337E-3</v>
      </c>
      <c r="C1184" s="73">
        <f>'Log returns'!E1185</f>
        <v>-1.1297878203361714E-2</v>
      </c>
      <c r="D1184" s="73">
        <f>'Log returns'!C1185</f>
        <v>-2.3715428686022041E-2</v>
      </c>
      <c r="E1184" s="74">
        <f>'Log returns'!I1185</f>
        <v>-1.0091920420704408E-2</v>
      </c>
      <c r="H1184" s="79">
        <v>-0.08</v>
      </c>
      <c r="I1184" s="81">
        <v>3.0000000000000001E-3</v>
      </c>
      <c r="K1184" s="62">
        <f t="shared" si="18"/>
        <v>4.7751196172250336E-3</v>
      </c>
      <c r="M1184">
        <v>1160</v>
      </c>
      <c r="N1184">
        <v>-1.71294622783092E-2</v>
      </c>
      <c r="O1184">
        <v>-4.1846558460511288E-2</v>
      </c>
    </row>
    <row r="1185" spans="1:15" x14ac:dyDescent="0.3">
      <c r="A1185" s="2">
        <v>42837</v>
      </c>
      <c r="B1185" s="73">
        <f>'Log returns'!G1186</f>
        <v>1.1869436201780372E-2</v>
      </c>
      <c r="C1185" s="73">
        <f>'Log returns'!E1186</f>
        <v>-4.4593088071349964E-3</v>
      </c>
      <c r="D1185" s="73">
        <f>'Log returns'!C1186</f>
        <v>1.889339217033445E-2</v>
      </c>
      <c r="E1185" s="74">
        <f>'Log returns'!I1186</f>
        <v>3.3672846876801866E-3</v>
      </c>
      <c r="H1185" s="79">
        <v>-0.25</v>
      </c>
      <c r="I1185" s="81">
        <v>3.0000000000000001E-3</v>
      </c>
      <c r="K1185" s="62">
        <f t="shared" si="18"/>
        <v>8.8694362017803716E-3</v>
      </c>
      <c r="M1185">
        <v>1161</v>
      </c>
      <c r="N1185">
        <v>-2.772663804514981E-3</v>
      </c>
      <c r="O1185">
        <v>2.4122526063468184E-2</v>
      </c>
    </row>
    <row r="1186" spans="1:15" x14ac:dyDescent="0.3">
      <c r="A1186" s="2">
        <v>42836</v>
      </c>
      <c r="B1186" s="73">
        <f>'Log returns'!G1187</f>
        <v>-2.1114369501466241E-2</v>
      </c>
      <c r="C1186" s="73">
        <f>'Log returns'!E1187</f>
        <v>-6.1590145576707412E-3</v>
      </c>
      <c r="D1186" s="73">
        <f>'Log returns'!C1187</f>
        <v>-1.3244972894656329E-2</v>
      </c>
      <c r="E1186" s="74">
        <f>'Log returns'!I1187</f>
        <v>-2.6008515967123036E-3</v>
      </c>
      <c r="H1186" s="79">
        <v>0.89</v>
      </c>
      <c r="I1186" s="81">
        <v>3.0000000000000001E-3</v>
      </c>
      <c r="K1186" s="62">
        <f t="shared" si="18"/>
        <v>-2.411436950146624E-2</v>
      </c>
      <c r="M1186">
        <v>1162</v>
      </c>
      <c r="N1186">
        <v>7.3390102742178708E-4</v>
      </c>
      <c r="O1186">
        <v>3.9862608066982587E-3</v>
      </c>
    </row>
    <row r="1187" spans="1:15" x14ac:dyDescent="0.3">
      <c r="A1187" s="2">
        <v>42835</v>
      </c>
      <c r="B1187" s="73">
        <f>'Log returns'!G1188</f>
        <v>-1.3780707010185765E-2</v>
      </c>
      <c r="C1187" s="73">
        <f>'Log returns'!E1188</f>
        <v>2.9577464788732313E-2</v>
      </c>
      <c r="D1187" s="73">
        <f>'Log returns'!C1188</f>
        <v>3.6241559295018995E-2</v>
      </c>
      <c r="E1187" s="74">
        <f>'Log returns'!I1188</f>
        <v>-3.5536640102925656E-3</v>
      </c>
      <c r="H1187" s="79">
        <v>-0.75</v>
      </c>
      <c r="I1187" s="81">
        <v>3.0000000000000001E-3</v>
      </c>
      <c r="K1187" s="62">
        <f t="shared" si="18"/>
        <v>-1.6780707010185764E-2</v>
      </c>
      <c r="M1187">
        <v>1163</v>
      </c>
      <c r="N1187">
        <v>1.319862907547964E-2</v>
      </c>
      <c r="O1187">
        <v>1.4989290387607605E-2</v>
      </c>
    </row>
    <row r="1188" spans="1:15" x14ac:dyDescent="0.3">
      <c r="A1188" s="2">
        <v>42832</v>
      </c>
      <c r="B1188" s="73">
        <f>'Log returns'!G1189</f>
        <v>-7.8979343863914073E-3</v>
      </c>
      <c r="C1188" s="73">
        <f>'Log returns'!E1189</f>
        <v>1.422708618331062E-2</v>
      </c>
      <c r="D1188" s="73">
        <f>'Log returns'!C1189</f>
        <v>0</v>
      </c>
      <c r="E1188" s="74">
        <f>'Log returns'!I1189</f>
        <v>2.4908881130988551E-3</v>
      </c>
      <c r="H1188" s="79">
        <v>-0.49</v>
      </c>
      <c r="I1188" s="81">
        <v>3.0000000000000001E-3</v>
      </c>
      <c r="K1188" s="62">
        <f t="shared" si="18"/>
        <v>-1.0897934386391406E-2</v>
      </c>
      <c r="M1188">
        <v>1164</v>
      </c>
      <c r="N1188">
        <v>1.0051776887890919E-2</v>
      </c>
      <c r="O1188">
        <v>4.9612779423963155E-3</v>
      </c>
    </row>
    <row r="1189" spans="1:15" x14ac:dyDescent="0.3">
      <c r="A1189" s="2">
        <v>42831</v>
      </c>
      <c r="B1189" s="73">
        <f>'Log returns'!G1190</f>
        <v>-1.8371096142068334E-3</v>
      </c>
      <c r="C1189" s="73">
        <f>'Log returns'!E1190</f>
        <v>6.2044780145669512E-3</v>
      </c>
      <c r="D1189" s="73">
        <f>'Log returns'!C1190</f>
        <v>-5.1812745840295439E-3</v>
      </c>
      <c r="E1189" s="74">
        <f>'Log returns'!I1190</f>
        <v>-4.8665210460394825E-3</v>
      </c>
      <c r="H1189" s="79">
        <v>-0.05</v>
      </c>
      <c r="I1189" s="81">
        <v>3.0000000000000001E-3</v>
      </c>
      <c r="K1189" s="62">
        <f t="shared" si="18"/>
        <v>-4.8371096142068339E-3</v>
      </c>
      <c r="M1189">
        <v>1165</v>
      </c>
      <c r="N1189">
        <v>9.672767968584902E-3</v>
      </c>
      <c r="O1189">
        <v>1.9909225600546983E-2</v>
      </c>
    </row>
    <row r="1190" spans="1:15" x14ac:dyDescent="0.3">
      <c r="A1190" s="2">
        <v>42830</v>
      </c>
      <c r="B1190" s="73">
        <f>'Log returns'!G1191</f>
        <v>2.4539877300613407E-2</v>
      </c>
      <c r="C1190" s="73">
        <f>'Log returns'!E1191</f>
        <v>5.0938337801609878E-3</v>
      </c>
      <c r="D1190" s="73">
        <f>'Log returns'!C1191</f>
        <v>1.0416602027565206E-2</v>
      </c>
      <c r="E1190" s="74">
        <f>'Log returns'!I1191</f>
        <v>9.3807594240910494E-3</v>
      </c>
      <c r="H1190" s="79">
        <v>0.08</v>
      </c>
      <c r="I1190" s="81">
        <v>3.0000000000000001E-3</v>
      </c>
      <c r="K1190" s="62">
        <f t="shared" si="18"/>
        <v>2.1539877300613408E-2</v>
      </c>
      <c r="M1190">
        <v>1166</v>
      </c>
      <c r="N1190">
        <v>1.0945418927498465E-2</v>
      </c>
      <c r="O1190">
        <v>2.5906548592801337E-2</v>
      </c>
    </row>
    <row r="1191" spans="1:15" x14ac:dyDescent="0.3">
      <c r="A1191" s="2">
        <v>42829</v>
      </c>
      <c r="B1191" s="73">
        <f>'Log returns'!G1192</f>
        <v>-2.3952095808382726E-3</v>
      </c>
      <c r="C1191" s="73">
        <f>'Log returns'!E1192</f>
        <v>-6.6684449186449717E-3</v>
      </c>
      <c r="D1191" s="73">
        <f>'Log returns'!C1192</f>
        <v>-2.3195835288474905E-2</v>
      </c>
      <c r="E1191" s="74">
        <f>'Log returns'!I1192</f>
        <v>4.7735445536144244E-4</v>
      </c>
      <c r="H1191" s="79">
        <v>-0.08</v>
      </c>
      <c r="I1191" s="81">
        <v>3.0000000000000001E-3</v>
      </c>
      <c r="K1191" s="62">
        <f t="shared" si="18"/>
        <v>-5.3952095808382731E-3</v>
      </c>
      <c r="M1191">
        <v>1167</v>
      </c>
      <c r="N1191">
        <v>-1.03192840754793E-3</v>
      </c>
      <c r="O1191">
        <v>-3.0293372797271529E-2</v>
      </c>
    </row>
    <row r="1192" spans="1:15" x14ac:dyDescent="0.3">
      <c r="A1192" s="2">
        <v>42828</v>
      </c>
      <c r="B1192" s="73">
        <f>'Log returns'!G1193</f>
        <v>-2.0408163265306114E-2</v>
      </c>
      <c r="C1192" s="73">
        <f>'Log returns'!E1193</f>
        <v>-1.7991407089151496E-2</v>
      </c>
      <c r="D1192" s="73">
        <f>'Log returns'!C1193</f>
        <v>-6.5963864556691223E-3</v>
      </c>
      <c r="E1192" s="74">
        <f>'Log returns'!I1193</f>
        <v>-1.017852252779604E-2</v>
      </c>
      <c r="H1192" s="79">
        <v>0.32</v>
      </c>
      <c r="I1192" s="81">
        <v>3.0000000000000001E-3</v>
      </c>
      <c r="K1192" s="62">
        <f t="shared" si="18"/>
        <v>-2.3408163265306113E-2</v>
      </c>
      <c r="M1192">
        <v>1168</v>
      </c>
      <c r="N1192">
        <v>2.794094751240318E-2</v>
      </c>
      <c r="O1192">
        <v>-3.8513086815885653E-2</v>
      </c>
    </row>
    <row r="1193" spans="1:15" x14ac:dyDescent="0.3">
      <c r="A1193" s="2">
        <v>42825</v>
      </c>
      <c r="B1193" s="73">
        <f>'Log returns'!G1194</f>
        <v>5.514705882352932E-3</v>
      </c>
      <c r="C1193" s="73">
        <f>'Log returns'!E1194</f>
        <v>1.9141372709871557E-3</v>
      </c>
      <c r="D1193" s="73">
        <f>'Log returns'!C1194</f>
        <v>-5.3120107553406319E-3</v>
      </c>
      <c r="E1193" s="74">
        <f>'Log returns'!I1194</f>
        <v>-8.1810352329027228E-3</v>
      </c>
      <c r="H1193" s="79">
        <v>-0.44</v>
      </c>
      <c r="I1193" s="81">
        <v>3.0000000000000001E-3</v>
      </c>
      <c r="K1193" s="62">
        <f t="shared" si="18"/>
        <v>2.5147058823529319E-3</v>
      </c>
      <c r="M1193">
        <v>1169</v>
      </c>
      <c r="N1193">
        <v>-1.1896172148413847E-3</v>
      </c>
      <c r="O1193">
        <v>-1.5152306103826105E-2</v>
      </c>
    </row>
    <row r="1194" spans="1:15" x14ac:dyDescent="0.3">
      <c r="A1194" s="2">
        <v>42824</v>
      </c>
      <c r="B1194" s="73">
        <f>'Log returns'!G1195</f>
        <v>8.5313833028641418E-3</v>
      </c>
      <c r="C1194" s="73">
        <f>'Log returns'!E1195</f>
        <v>2.5109170305676901E-2</v>
      </c>
      <c r="D1194" s="73">
        <f>'Log returns'!C1195</f>
        <v>1.0680771825952017E-2</v>
      </c>
      <c r="E1194" s="74">
        <f>'Log returns'!I1195</f>
        <v>-2.9973125285803374E-4</v>
      </c>
      <c r="H1194" s="79">
        <v>0.05</v>
      </c>
      <c r="I1194" s="81">
        <v>3.0000000000000001E-3</v>
      </c>
      <c r="K1194" s="62">
        <f t="shared" si="18"/>
        <v>5.5313833028641417E-3</v>
      </c>
      <c r="M1194">
        <v>1170</v>
      </c>
      <c r="N1194">
        <v>6.7986560556260716E-3</v>
      </c>
      <c r="O1194">
        <v>-1.8300253499715508E-2</v>
      </c>
    </row>
    <row r="1195" spans="1:15" x14ac:dyDescent="0.3">
      <c r="A1195" s="2">
        <v>42823</v>
      </c>
      <c r="B1195" s="73">
        <f>'Log returns'!G1196</f>
        <v>1.1480362537764213E-2</v>
      </c>
      <c r="C1195" s="73">
        <f>'Log returns'!E1196</f>
        <v>4.0734824281150189E-2</v>
      </c>
      <c r="D1195" s="73">
        <f>'Log returns'!C1196</f>
        <v>2.642095962771309E-3</v>
      </c>
      <c r="E1195" s="74">
        <f>'Log returns'!I1196</f>
        <v>-4.2921706241017465E-4</v>
      </c>
      <c r="H1195" s="79">
        <v>-0.28000000000000003</v>
      </c>
      <c r="I1195" s="81">
        <v>3.0000000000000001E-3</v>
      </c>
      <c r="K1195" s="62">
        <f t="shared" si="18"/>
        <v>8.4803625377642133E-3</v>
      </c>
      <c r="M1195">
        <v>1171</v>
      </c>
      <c r="N1195">
        <v>-3.9860632240700808E-3</v>
      </c>
      <c r="O1195">
        <v>2.4671260379855373E-2</v>
      </c>
    </row>
    <row r="1196" spans="1:15" x14ac:dyDescent="0.3">
      <c r="A1196" s="2">
        <v>42822</v>
      </c>
      <c r="B1196" s="73">
        <f>'Log returns'!G1197</f>
        <v>-4.1816009557943097E-3</v>
      </c>
      <c r="C1196" s="73">
        <f>'Log returns'!E1197</f>
        <v>7.9304169864414208E-3</v>
      </c>
      <c r="D1196" s="73">
        <f>'Log returns'!C1197</f>
        <v>3.9524654157200544E-3</v>
      </c>
      <c r="E1196" s="74">
        <f>'Log returns'!I1197</f>
        <v>1.2813040061350224E-3</v>
      </c>
      <c r="H1196" s="79">
        <v>-0.16</v>
      </c>
      <c r="I1196" s="81">
        <v>1E-3</v>
      </c>
      <c r="K1196" s="62">
        <f t="shared" si="18"/>
        <v>-5.1816009557943098E-3</v>
      </c>
      <c r="M1196">
        <v>1172</v>
      </c>
      <c r="N1196">
        <v>1.945968420470197E-3</v>
      </c>
      <c r="O1196">
        <v>2.0853271604862257E-2</v>
      </c>
    </row>
    <row r="1197" spans="1:15" x14ac:dyDescent="0.3">
      <c r="A1197" s="2">
        <v>42821</v>
      </c>
      <c r="B1197" s="73">
        <f>'Log returns'!G1198</f>
        <v>1.7996400719854579E-3</v>
      </c>
      <c r="C1197" s="73">
        <f>'Log returns'!E1198</f>
        <v>5.0761421319797679E-3</v>
      </c>
      <c r="D1197" s="73">
        <f>'Log returns'!C1198</f>
        <v>-6.5616643509994925E-3</v>
      </c>
      <c r="E1197" s="74">
        <f>'Log returns'!I1198</f>
        <v>-3.7426799808197644E-3</v>
      </c>
      <c r="H1197" s="79">
        <v>0.36</v>
      </c>
      <c r="I1197" s="81">
        <v>1E-3</v>
      </c>
      <c r="K1197" s="62">
        <f t="shared" si="18"/>
        <v>7.9964007198545786E-4</v>
      </c>
      <c r="M1197">
        <v>1173</v>
      </c>
      <c r="N1197">
        <v>8.2298873386249891E-3</v>
      </c>
      <c r="O1197">
        <v>2.768342535487358E-2</v>
      </c>
    </row>
    <row r="1198" spans="1:15" x14ac:dyDescent="0.3">
      <c r="A1198" s="2">
        <v>42818</v>
      </c>
      <c r="B1198" s="73">
        <f>'Log returns'!G1199</f>
        <v>1.7964071856288106E-3</v>
      </c>
      <c r="C1198" s="73">
        <f>'Log returns'!E1199</f>
        <v>2.2474747474747488E-2</v>
      </c>
      <c r="D1198" s="73">
        <f>'Log returns'!C1199</f>
        <v>1.3210119277180434E-2</v>
      </c>
      <c r="E1198" s="74">
        <f>'Log returns'!I1199</f>
        <v>9.0589124007903188E-4</v>
      </c>
      <c r="H1198" s="79">
        <v>0.18</v>
      </c>
      <c r="I1198" s="81">
        <v>1E-3</v>
      </c>
      <c r="K1198" s="62">
        <f t="shared" si="18"/>
        <v>7.9640718562881056E-4</v>
      </c>
      <c r="M1198">
        <v>1174</v>
      </c>
      <c r="N1198">
        <v>1.4805371317990436E-3</v>
      </c>
      <c r="O1198">
        <v>1.5853593173042507E-2</v>
      </c>
    </row>
    <row r="1199" spans="1:15" x14ac:dyDescent="0.3">
      <c r="A1199" s="2">
        <v>42817</v>
      </c>
      <c r="B1199" s="73">
        <f>'Log returns'!G1200</f>
        <v>-2.7495517035266041E-2</v>
      </c>
      <c r="C1199" s="73">
        <f>'Log returns'!E1200</f>
        <v>-3.111879476413942E-2</v>
      </c>
      <c r="D1199" s="73">
        <f>'Log returns'!C1200</f>
        <v>-2.6075664975441712E-2</v>
      </c>
      <c r="E1199" s="74">
        <f>'Log returns'!I1200</f>
        <v>-2.2137967155090935E-2</v>
      </c>
      <c r="H1199" s="79">
        <v>0.72</v>
      </c>
      <c r="I1199" s="81">
        <v>1E-3</v>
      </c>
      <c r="K1199" s="62">
        <f t="shared" si="18"/>
        <v>-2.8495517035266042E-2</v>
      </c>
      <c r="M1199">
        <v>1175</v>
      </c>
      <c r="N1199">
        <v>1.7863392954471478E-4</v>
      </c>
      <c r="O1199">
        <v>7.4594389259193868E-3</v>
      </c>
    </row>
    <row r="1200" spans="1:15" x14ac:dyDescent="0.3">
      <c r="A1200" s="2">
        <v>42816</v>
      </c>
      <c r="B1200" s="73">
        <f>'Log returns'!G1201</f>
        <v>-1.1063306699446817E-2</v>
      </c>
      <c r="C1200" s="73">
        <f>'Log returns'!E1201</f>
        <v>1.5549324496558924E-2</v>
      </c>
      <c r="D1200" s="73">
        <f>'Log returns'!C1201</f>
        <v>-1.3386342838769766E-3</v>
      </c>
      <c r="E1200" s="74">
        <f>'Log returns'!I1201</f>
        <v>9.8473490103244653E-3</v>
      </c>
      <c r="H1200" s="79">
        <v>-0.05</v>
      </c>
      <c r="I1200" s="81">
        <v>1E-3</v>
      </c>
      <c r="K1200" s="62">
        <f t="shared" si="18"/>
        <v>-1.2063306699446816E-2</v>
      </c>
      <c r="M1200">
        <v>1176</v>
      </c>
      <c r="N1200">
        <v>-2.6664913876847237E-3</v>
      </c>
      <c r="O1200">
        <v>-1.4151412653765176E-3</v>
      </c>
    </row>
    <row r="1201" spans="1:15" x14ac:dyDescent="0.3">
      <c r="A1201" s="2">
        <v>42815</v>
      </c>
      <c r="B1201" s="73">
        <f>'Log returns'!G1202</f>
        <v>1.4294592914853974E-2</v>
      </c>
      <c r="C1201" s="73">
        <f>'Log returns'!E1202</f>
        <v>2.6857429718875329E-2</v>
      </c>
      <c r="D1201" s="73">
        <f>'Log returns'!C1202</f>
        <v>1.4745221469034274E-2</v>
      </c>
      <c r="E1201" s="74">
        <f>'Log returns'!I1202</f>
        <v>2.5285483485161559E-3</v>
      </c>
      <c r="H1201" s="79">
        <v>-0.05</v>
      </c>
      <c r="I1201" s="81">
        <v>1E-3</v>
      </c>
      <c r="K1201" s="62">
        <f t="shared" si="18"/>
        <v>1.3294592914853975E-2</v>
      </c>
      <c r="M1201">
        <v>1177</v>
      </c>
      <c r="N1201">
        <v>4.2896935112120551E-3</v>
      </c>
      <c r="O1201">
        <v>5.0779879876169933E-3</v>
      </c>
    </row>
    <row r="1202" spans="1:15" x14ac:dyDescent="0.3">
      <c r="A1202" s="2">
        <v>42814</v>
      </c>
      <c r="B1202" s="73">
        <f>'Log returns'!G1203</f>
        <v>1.4093137254901987E-2</v>
      </c>
      <c r="C1202" s="73">
        <f>'Log returns'!E1203</f>
        <v>-2.1266194084575838E-2</v>
      </c>
      <c r="D1202" s="73">
        <f>'Log returns'!C1203</f>
        <v>0</v>
      </c>
      <c r="E1202" s="74">
        <f>'Log returns'!I1203</f>
        <v>9.842127512826062E-3</v>
      </c>
      <c r="H1202" s="79">
        <v>-0.03</v>
      </c>
      <c r="I1202" s="81">
        <v>1E-3</v>
      </c>
      <c r="K1202" s="62">
        <f t="shared" si="18"/>
        <v>1.3093137254901986E-2</v>
      </c>
      <c r="M1202">
        <v>1178</v>
      </c>
      <c r="N1202">
        <v>-1.7364737920953963E-3</v>
      </c>
      <c r="O1202">
        <v>-3.7706681660340781E-2</v>
      </c>
    </row>
    <row r="1203" spans="1:15" x14ac:dyDescent="0.3">
      <c r="A1203" s="2">
        <v>42811</v>
      </c>
      <c r="B1203" s="73">
        <f>'Log returns'!G1204</f>
        <v>6.2839879154078501E-2</v>
      </c>
      <c r="C1203" s="73">
        <f>'Log returns'!E1204</f>
        <v>7.9920079920079989E-3</v>
      </c>
      <c r="D1203" s="73">
        <f>'Log returns'!C1204</f>
        <v>-1.0567898513252154E-2</v>
      </c>
      <c r="E1203" s="74">
        <f>'Log returns'!I1204</f>
        <v>3.543015442719209E-3</v>
      </c>
      <c r="H1203" s="79">
        <v>0.16</v>
      </c>
      <c r="I1203" s="81">
        <v>1E-3</v>
      </c>
      <c r="K1203" s="62">
        <f t="shared" si="18"/>
        <v>6.18398791540785E-2</v>
      </c>
      <c r="M1203">
        <v>1179</v>
      </c>
      <c r="N1203">
        <v>6.2960406298567702E-3</v>
      </c>
      <c r="O1203">
        <v>-3.8805816926585392E-3</v>
      </c>
    </row>
    <row r="1204" spans="1:15" x14ac:dyDescent="0.3">
      <c r="A1204" s="2">
        <v>42810</v>
      </c>
      <c r="B1204" s="73">
        <f>'Log returns'!G1205</f>
        <v>-7.9590676520750747E-3</v>
      </c>
      <c r="C1204" s="73">
        <f>'Log returns'!E1205</f>
        <v>-1.9821605550049133E-3</v>
      </c>
      <c r="D1204" s="73">
        <f>'Log returns'!C1205</f>
        <v>-1.6021487089155729E-2</v>
      </c>
      <c r="E1204" s="74">
        <f>'Log returns'!I1205</f>
        <v>-9.6784696668667514E-3</v>
      </c>
      <c r="H1204" s="79">
        <v>-1.48</v>
      </c>
      <c r="I1204" s="81">
        <v>1E-3</v>
      </c>
      <c r="K1204" s="62">
        <f t="shared" si="18"/>
        <v>-8.9590676520750756E-3</v>
      </c>
      <c r="M1204">
        <v>1180</v>
      </c>
      <c r="N1204">
        <v>-2.4849541321534142E-3</v>
      </c>
      <c r="O1204">
        <v>-5.2709406061771276E-4</v>
      </c>
    </row>
    <row r="1205" spans="1:15" x14ac:dyDescent="0.3">
      <c r="A1205" s="2">
        <v>42809</v>
      </c>
      <c r="B1205" s="73">
        <f>'Log returns'!G1206</f>
        <v>2.2922636103151375E-3</v>
      </c>
      <c r="C1205" s="73">
        <f>'Log returns'!E1206</f>
        <v>2.7805362462760611E-2</v>
      </c>
      <c r="D1205" s="73">
        <f>'Log returns'!C1206</f>
        <v>2.7137034564013052E-2</v>
      </c>
      <c r="E1205" s="74">
        <f>'Log returns'!I1206</f>
        <v>1.1070264464039224E-2</v>
      </c>
      <c r="H1205" s="79">
        <v>-0.25</v>
      </c>
      <c r="I1205" s="81">
        <v>1E-3</v>
      </c>
      <c r="K1205" s="62">
        <f t="shared" si="18"/>
        <v>1.2922636103151375E-3</v>
      </c>
      <c r="M1205">
        <v>1181</v>
      </c>
      <c r="N1205">
        <v>2.5746597253805732E-4</v>
      </c>
      <c r="O1205">
        <v>-1.0529369295801E-2</v>
      </c>
    </row>
    <row r="1206" spans="1:15" x14ac:dyDescent="0.3">
      <c r="A1206" s="2">
        <v>42808</v>
      </c>
      <c r="B1206" s="73">
        <f>'Log returns'!G1207</f>
        <v>6.3464837049742887E-2</v>
      </c>
      <c r="C1206" s="73">
        <f>'Log returns'!E1207</f>
        <v>5.5555555555555663E-2</v>
      </c>
      <c r="D1206" s="73">
        <f>'Log returns'!C1207</f>
        <v>5.5482351202769689E-2</v>
      </c>
      <c r="E1206" s="74">
        <f>'Log returns'!I1207</f>
        <v>-1.6568027360423883E-3</v>
      </c>
      <c r="H1206" s="79">
        <v>-0.08</v>
      </c>
      <c r="I1206" s="81">
        <v>1E-3</v>
      </c>
      <c r="K1206" s="62">
        <f t="shared" si="18"/>
        <v>6.2464837049742886E-2</v>
      </c>
      <c r="M1206">
        <v>1182</v>
      </c>
      <c r="N1206">
        <v>1.9947880760312312E-3</v>
      </c>
      <c r="O1206">
        <v>1.8762232680989518E-2</v>
      </c>
    </row>
    <row r="1207" spans="1:15" x14ac:dyDescent="0.3">
      <c r="A1207" s="2">
        <v>42807</v>
      </c>
      <c r="B1207" s="73">
        <f>'Log returns'!G1208</f>
        <v>-2.6881720430107524E-2</v>
      </c>
      <c r="C1207" s="73">
        <f>'Log returns'!E1208</f>
        <v>6.4302059496567393E-2</v>
      </c>
      <c r="D1207" s="73">
        <f>'Log returns'!C1208</f>
        <v>2.5031199168740394E-2</v>
      </c>
      <c r="E1207" s="74">
        <f>'Log returns'!I1208</f>
        <v>2.4909173204286868E-2</v>
      </c>
      <c r="H1207" s="79">
        <v>-0.06</v>
      </c>
      <c r="I1207" s="81">
        <v>1E-3</v>
      </c>
      <c r="K1207" s="62">
        <f t="shared" si="18"/>
        <v>-2.7881720430107525E-2</v>
      </c>
      <c r="M1207">
        <v>1183</v>
      </c>
      <c r="N1207">
        <v>-7.3460741797024606E-3</v>
      </c>
      <c r="O1207">
        <v>1.5121193796927494E-2</v>
      </c>
    </row>
    <row r="1208" spans="1:15" x14ac:dyDescent="0.3">
      <c r="A1208" s="2">
        <v>42804</v>
      </c>
      <c r="B1208" s="73">
        <f>'Log returns'!G1209</f>
        <v>-1.9889502762431104E-2</v>
      </c>
      <c r="C1208" s="73">
        <f>'Log returns'!E1209</f>
        <v>2.7950978284240501E-3</v>
      </c>
      <c r="D1208" s="73">
        <f>'Log returns'!C1209</f>
        <v>3.6629844139558919E-3</v>
      </c>
      <c r="E1208" s="74">
        <f>'Log returns'!I1209</f>
        <v>5.0937435776671116E-3</v>
      </c>
      <c r="H1208" s="79">
        <v>0.86</v>
      </c>
      <c r="I1208" s="81">
        <v>1E-3</v>
      </c>
      <c r="K1208" s="62">
        <f t="shared" si="18"/>
        <v>-2.0889502762431105E-2</v>
      </c>
      <c r="M1208">
        <v>1184</v>
      </c>
      <c r="N1208">
        <v>2.5207368747272455E-3</v>
      </c>
      <c r="O1208">
        <v>9.3486993270531261E-3</v>
      </c>
    </row>
    <row r="1209" spans="1:15" x14ac:dyDescent="0.3">
      <c r="A1209" s="2">
        <v>42803</v>
      </c>
      <c r="B1209" s="73">
        <f>'Log returns'!G1210</f>
        <v>-1.5783540022547778E-2</v>
      </c>
      <c r="C1209" s="73">
        <f>'Log returns'!E1210</f>
        <v>5.0385934819897116E-2</v>
      </c>
      <c r="D1209" s="73">
        <f>'Log returns'!C1210</f>
        <v>2.4331198527025207E-3</v>
      </c>
      <c r="E1209" s="74">
        <f>'Log returns'!I1210</f>
        <v>-4.0439442363915494E-3</v>
      </c>
      <c r="H1209" s="79">
        <v>-0.36</v>
      </c>
      <c r="I1209" s="81">
        <v>1E-3</v>
      </c>
      <c r="K1209" s="62">
        <f t="shared" si="18"/>
        <v>-1.6783540022547779E-2</v>
      </c>
      <c r="M1209">
        <v>1185</v>
      </c>
      <c r="N1209">
        <v>-1.8544452100232667E-3</v>
      </c>
      <c r="O1209">
        <v>-1.9259924291442975E-2</v>
      </c>
    </row>
    <row r="1210" spans="1:15" x14ac:dyDescent="0.3">
      <c r="A1210" s="2">
        <v>42802</v>
      </c>
      <c r="B1210" s="73">
        <f>'Log returns'!G1211</f>
        <v>4.1237113402061785E-2</v>
      </c>
      <c r="C1210" s="73">
        <f>'Log returns'!E1211</f>
        <v>5.0214329454990832E-2</v>
      </c>
      <c r="D1210" s="73">
        <f>'Log returns'!C1211</f>
        <v>2.9126187618953071E-2</v>
      </c>
      <c r="E1210" s="74">
        <f>'Log returns'!I1211</f>
        <v>8.8241634868484204E-3</v>
      </c>
      <c r="H1210" s="79">
        <v>0.13</v>
      </c>
      <c r="I1210" s="81">
        <v>1E-3</v>
      </c>
      <c r="K1210" s="62">
        <f t="shared" si="18"/>
        <v>4.0237113402061785E-2</v>
      </c>
      <c r="M1210">
        <v>1186</v>
      </c>
      <c r="N1210">
        <v>-2.5529426308891516E-3</v>
      </c>
      <c r="O1210">
        <v>-1.1227764379296613E-2</v>
      </c>
    </row>
    <row r="1211" spans="1:15" x14ac:dyDescent="0.3">
      <c r="A1211" s="2">
        <v>42801</v>
      </c>
      <c r="B1211" s="73">
        <f>'Log returns'!G1212</f>
        <v>-6.0506050605060192E-3</v>
      </c>
      <c r="C1211" s="73">
        <f>'Log returns'!E1212</f>
        <v>2.9154518950437316E-2</v>
      </c>
      <c r="D1211" s="73">
        <f>'Log returns'!C1212</f>
        <v>-4.716915151107802E-3</v>
      </c>
      <c r="E1211" s="74">
        <f>'Log returns'!I1212</f>
        <v>1.8606871983718356E-3</v>
      </c>
      <c r="H1211" s="79">
        <v>0.34</v>
      </c>
      <c r="I1211" s="81">
        <v>1E-3</v>
      </c>
      <c r="K1211" s="62">
        <f t="shared" si="18"/>
        <v>-7.0506050605060192E-3</v>
      </c>
      <c r="M1211">
        <v>1187</v>
      </c>
      <c r="N1211">
        <v>1.8782591547944023E-3</v>
      </c>
      <c r="O1211">
        <v>-9.7761935411858104E-3</v>
      </c>
    </row>
    <row r="1212" spans="1:15" x14ac:dyDescent="0.3">
      <c r="A1212" s="2">
        <v>42800</v>
      </c>
      <c r="B1212" s="73">
        <f>'Log returns'!G1213</f>
        <v>2.047592695074715E-2</v>
      </c>
      <c r="C1212" s="73">
        <f>'Log returns'!E1213</f>
        <v>1.794145420207735E-2</v>
      </c>
      <c r="D1212" s="73">
        <f>'Log returns'!C1213</f>
        <v>9.478539770067235E-3</v>
      </c>
      <c r="E1212" s="74">
        <f>'Log returns'!I1213</f>
        <v>5.0767963966927556E-3</v>
      </c>
      <c r="H1212" s="79">
        <v>0.04</v>
      </c>
      <c r="I1212" s="81">
        <v>1E-3</v>
      </c>
      <c r="K1212" s="62">
        <f t="shared" si="18"/>
        <v>1.9475926950747149E-2</v>
      </c>
      <c r="M1212">
        <v>1188</v>
      </c>
      <c r="N1212">
        <v>-3.5153852275268834E-3</v>
      </c>
      <c r="O1212">
        <v>1.67827561332005E-3</v>
      </c>
    </row>
    <row r="1213" spans="1:15" x14ac:dyDescent="0.3">
      <c r="A1213" s="2">
        <v>42797</v>
      </c>
      <c r="B1213" s="73">
        <f>'Log returns'!G1214</f>
        <v>5.9652928416485586E-3</v>
      </c>
      <c r="C1213" s="73">
        <f>'Log returns'!E1214</f>
        <v>-4.7773654916511983E-2</v>
      </c>
      <c r="D1213" s="73">
        <f>'Log returns'!C1214</f>
        <v>-2.4647809062009259E-2</v>
      </c>
      <c r="E1213" s="74">
        <f>'Log returns'!I1214</f>
        <v>-8.8831422433071992E-3</v>
      </c>
      <c r="H1213" s="79">
        <v>-0.19</v>
      </c>
      <c r="I1213" s="81">
        <v>1E-3</v>
      </c>
      <c r="K1213" s="62">
        <f t="shared" si="18"/>
        <v>4.9652928416485586E-3</v>
      </c>
      <c r="M1213">
        <v>1189</v>
      </c>
      <c r="N1213">
        <v>6.9291561332902683E-3</v>
      </c>
      <c r="O1213">
        <v>1.7610721167323137E-2</v>
      </c>
    </row>
    <row r="1214" spans="1:15" x14ac:dyDescent="0.3">
      <c r="A1214" s="2">
        <v>42796</v>
      </c>
      <c r="B1214" s="73">
        <f>'Log returns'!G1215</f>
        <v>9.1644204851751027E-3</v>
      </c>
      <c r="C1214" s="73">
        <f>'Log returns'!E1215</f>
        <v>2.3380418899171859E-2</v>
      </c>
      <c r="D1214" s="73">
        <f>'Log returns'!C1215</f>
        <v>7.8218896950019521E-3</v>
      </c>
      <c r="E1214" s="74">
        <f>'Log returns'!I1215</f>
        <v>3.9498625455689921E-3</v>
      </c>
      <c r="H1214" s="79">
        <v>-0.36</v>
      </c>
      <c r="I1214" s="81">
        <v>1E-3</v>
      </c>
      <c r="K1214" s="62">
        <f t="shared" si="18"/>
        <v>8.1644204851751036E-3</v>
      </c>
      <c r="M1214">
        <v>1190</v>
      </c>
      <c r="N1214">
        <v>4.0215740936121413E-4</v>
      </c>
      <c r="O1214">
        <v>-2.7973669901994866E-3</v>
      </c>
    </row>
    <row r="1215" spans="1:15" x14ac:dyDescent="0.3">
      <c r="A1215" s="2">
        <v>42795</v>
      </c>
      <c r="B1215" s="73">
        <f>'Log returns'!G1216</f>
        <v>-5.3418803418802284E-3</v>
      </c>
      <c r="C1215" s="73">
        <f>'Log returns'!E1216</f>
        <v>-1.0947168015230761E-2</v>
      </c>
      <c r="D1215" s="73">
        <f>'Log returns'!C1216</f>
        <v>-4.1791243448204103E-3</v>
      </c>
      <c r="E1215" s="74">
        <f>'Log returns'!I1216</f>
        <v>-2.3298945682608545E-3</v>
      </c>
      <c r="H1215" s="79">
        <v>-0.38</v>
      </c>
      <c r="I1215" s="81">
        <v>1E-3</v>
      </c>
      <c r="K1215" s="62">
        <f t="shared" si="18"/>
        <v>-6.3418803418802284E-3</v>
      </c>
      <c r="M1215">
        <v>1191</v>
      </c>
      <c r="N1215">
        <v>-7.4095613337139786E-3</v>
      </c>
      <c r="O1215">
        <v>-1.2998601931592135E-2</v>
      </c>
    </row>
    <row r="1216" spans="1:15" x14ac:dyDescent="0.3">
      <c r="A1216" s="2">
        <v>42794</v>
      </c>
      <c r="B1216" s="73">
        <f>'Log returns'!G1217</f>
        <v>4.833512352309337E-3</v>
      </c>
      <c r="C1216" s="73">
        <f>'Log returns'!E1217</f>
        <v>5.2935514918190287E-3</v>
      </c>
      <c r="D1216" s="73">
        <f>'Log returns'!C1217</f>
        <v>1.4988099124185375E-2</v>
      </c>
      <c r="E1216" s="74">
        <f>'Log returns'!I1217</f>
        <v>1.0479786105089794E-2</v>
      </c>
      <c r="H1216" s="79">
        <v>0.09</v>
      </c>
      <c r="I1216" s="81">
        <v>1E-3</v>
      </c>
      <c r="K1216" s="62">
        <f t="shared" si="18"/>
        <v>3.8335123523093369E-3</v>
      </c>
      <c r="M1216">
        <v>1192</v>
      </c>
      <c r="N1216">
        <v>-5.9452230192574744E-3</v>
      </c>
      <c r="O1216">
        <v>1.1459928901610406E-2</v>
      </c>
    </row>
    <row r="1217" spans="1:15" x14ac:dyDescent="0.3">
      <c r="A1217" s="2">
        <v>42793</v>
      </c>
      <c r="B1217" s="73">
        <f>'Log returns'!G1218</f>
        <v>-2.1913415285943351E-2</v>
      </c>
      <c r="C1217" s="73">
        <f>'Log returns'!E1218</f>
        <v>1.4360938247964716E-3</v>
      </c>
      <c r="D1217" s="73">
        <f>'Log returns'!C1218</f>
        <v>-2.0673395763238542E-2</v>
      </c>
      <c r="E1217" s="74">
        <f>'Log returns'!I1218</f>
        <v>4.4940794348225319E-3</v>
      </c>
      <c r="H1217" s="79">
        <v>-0.7</v>
      </c>
      <c r="I1217" s="81">
        <v>1E-3</v>
      </c>
      <c r="K1217" s="62">
        <f t="shared" si="18"/>
        <v>-2.2913415285943352E-2</v>
      </c>
      <c r="M1217">
        <v>1193</v>
      </c>
      <c r="N1217">
        <v>-1.6751648997796604E-4</v>
      </c>
      <c r="O1217">
        <v>8.6988997928421075E-3</v>
      </c>
    </row>
    <row r="1218" spans="1:15" x14ac:dyDescent="0.3">
      <c r="A1218" s="2">
        <v>42790</v>
      </c>
      <c r="B1218" s="73">
        <f>'Log returns'!G1219</f>
        <v>-2.4590163934426191E-2</v>
      </c>
      <c r="C1218" s="73">
        <f>'Log returns'!E1219</f>
        <v>1.4818355640535482E-2</v>
      </c>
      <c r="D1218" s="73">
        <f>'Log returns'!C1219</f>
        <v>-6.0313734746191665E-3</v>
      </c>
      <c r="E1218" s="74">
        <f>'Log returns'!I1219</f>
        <v>-5.1559342943558438E-4</v>
      </c>
      <c r="H1218" s="79">
        <v>1.47</v>
      </c>
      <c r="I1218" s="81">
        <v>1E-3</v>
      </c>
      <c r="K1218" s="62">
        <f t="shared" si="18"/>
        <v>-2.5590163934426192E-2</v>
      </c>
      <c r="M1218">
        <v>1194</v>
      </c>
      <c r="N1218">
        <v>-2.6244126501426723E-4</v>
      </c>
      <c r="O1218">
        <v>1.174280380277848E-2</v>
      </c>
    </row>
    <row r="1219" spans="1:15" x14ac:dyDescent="0.3">
      <c r="A1219" s="2">
        <v>42789</v>
      </c>
      <c r="B1219" s="73">
        <f>'Log returns'!G1220</f>
        <v>-7.8431372549019919E-3</v>
      </c>
      <c r="C1219" s="73">
        <f>'Log returns'!E1220</f>
        <v>8.007536504945777E-3</v>
      </c>
      <c r="D1219" s="73">
        <f>'Log returns'!C1220</f>
        <v>-1.8203915034128566E-2</v>
      </c>
      <c r="E1219" s="74">
        <f>'Log returns'!I1220</f>
        <v>-5.6287096732045268E-3</v>
      </c>
      <c r="H1219" s="79">
        <v>-0.42</v>
      </c>
      <c r="I1219" s="81">
        <v>2E-3</v>
      </c>
      <c r="K1219" s="62">
        <f t="shared" ref="K1219:K1282" si="19">B1219-I1219</f>
        <v>-9.8431372549019919E-3</v>
      </c>
      <c r="M1219">
        <v>1195</v>
      </c>
      <c r="N1219">
        <v>9.9152492779177497E-4</v>
      </c>
      <c r="O1219">
        <v>-5.1731258835860851E-3</v>
      </c>
    </row>
    <row r="1220" spans="1:15" x14ac:dyDescent="0.3">
      <c r="A1220" s="2">
        <v>42788</v>
      </c>
      <c r="B1220" s="73">
        <f>'Log returns'!G1221</f>
        <v>-3.9525691699604905E-3</v>
      </c>
      <c r="C1220" s="73">
        <f>'Log returns'!E1221</f>
        <v>-2.1028037383177569E-2</v>
      </c>
      <c r="D1220" s="73">
        <f>'Log returns'!C1221</f>
        <v>8.034676710726189E-3</v>
      </c>
      <c r="E1220" s="74">
        <f>'Log returns'!I1221</f>
        <v>8.4034821702089393E-3</v>
      </c>
      <c r="H1220" s="79">
        <v>0.22</v>
      </c>
      <c r="I1220" s="81">
        <v>2E-3</v>
      </c>
      <c r="K1220" s="62">
        <f t="shared" si="19"/>
        <v>-5.9525691699604906E-3</v>
      </c>
      <c r="M1220">
        <v>1196</v>
      </c>
      <c r="N1220">
        <v>-2.6915083821681561E-3</v>
      </c>
      <c r="O1220">
        <v>4.4911484541536144E-3</v>
      </c>
    </row>
    <row r="1221" spans="1:15" x14ac:dyDescent="0.3">
      <c r="A1221" s="2">
        <v>42787</v>
      </c>
      <c r="B1221" s="73">
        <f>'Log returns'!G1222</f>
        <v>-2.6643990929705149E-2</v>
      </c>
      <c r="C1221" s="73">
        <f>'Log returns'!E1222</f>
        <v>-2.4343675417661071E-2</v>
      </c>
      <c r="D1221" s="73">
        <f>'Log returns'!C1222</f>
        <v>-2.4524873062208217E-2</v>
      </c>
      <c r="E1221" s="74">
        <f>'Log returns'!I1222</f>
        <v>-7.7619878924192944E-3</v>
      </c>
      <c r="H1221" s="79">
        <v>0.15</v>
      </c>
      <c r="I1221" s="81">
        <v>2E-3</v>
      </c>
      <c r="K1221" s="62">
        <f t="shared" si="19"/>
        <v>-2.8643990929705147E-2</v>
      </c>
      <c r="M1221">
        <v>1197</v>
      </c>
      <c r="N1221">
        <v>7.1631351669679548E-4</v>
      </c>
      <c r="O1221">
        <v>1.0800936689320151E-3</v>
      </c>
    </row>
    <row r="1222" spans="1:15" x14ac:dyDescent="0.3">
      <c r="A1222" s="2">
        <v>42786</v>
      </c>
      <c r="B1222" s="73">
        <f>'Log returns'!G1223</f>
        <v>4.6592894583575009E-3</v>
      </c>
      <c r="C1222" s="73">
        <f>'Log returns'!E1223</f>
        <v>2.9354207436398938E-3</v>
      </c>
      <c r="D1222" s="73">
        <f>'Log returns'!C1223</f>
        <v>1.8855306470975731E-3</v>
      </c>
      <c r="E1222" s="74">
        <f>'Log returns'!I1223</f>
        <v>-2.4254014693585557E-3</v>
      </c>
      <c r="H1222" s="79">
        <v>-0.11</v>
      </c>
      <c r="I1222" s="81">
        <v>2E-3</v>
      </c>
      <c r="K1222" s="62">
        <f t="shared" si="19"/>
        <v>2.6592894583575008E-3</v>
      </c>
      <c r="M1222">
        <v>1198</v>
      </c>
      <c r="N1222">
        <v>-1.6176912711688193E-2</v>
      </c>
      <c r="O1222">
        <v>-1.1318604323577848E-2</v>
      </c>
    </row>
    <row r="1223" spans="1:15" x14ac:dyDescent="0.3">
      <c r="A1223" s="2">
        <v>42783</v>
      </c>
      <c r="B1223" s="73">
        <f>'Log returns'!G1224</f>
        <v>-1.0434782608695636E-2</v>
      </c>
      <c r="C1223" s="73">
        <f>'Log returns'!E1224</f>
        <v>-1.9512195121951219E-2</v>
      </c>
      <c r="D1223" s="73">
        <f>'Log returns'!C1224</f>
        <v>-1.1919615168968134E-2</v>
      </c>
      <c r="E1223" s="74">
        <f>'Log returns'!I1224</f>
        <v>-1.1469252557198653E-2</v>
      </c>
      <c r="H1223" s="79">
        <v>-0.15</v>
      </c>
      <c r="I1223" s="81">
        <v>2E-3</v>
      </c>
      <c r="K1223" s="62">
        <f t="shared" si="19"/>
        <v>-1.2434782608695636E-2</v>
      </c>
      <c r="M1223">
        <v>1199</v>
      </c>
      <c r="N1223">
        <v>7.2712083756222975E-3</v>
      </c>
      <c r="O1223">
        <v>-1.8334515075069113E-2</v>
      </c>
    </row>
    <row r="1224" spans="1:15" x14ac:dyDescent="0.3">
      <c r="A1224" s="2">
        <v>42782</v>
      </c>
      <c r="B1224" s="73">
        <f>'Log returns'!G1225</f>
        <v>3.8664323374340955E-2</v>
      </c>
      <c r="C1224" s="73">
        <f>'Log returns'!E1225</f>
        <v>3.6318407960199063E-2</v>
      </c>
      <c r="D1224" s="73">
        <f>'Log returns'!C1225</f>
        <v>4.3174598011977421E-2</v>
      </c>
      <c r="E1224" s="74">
        <f>'Log returns'!I1225</f>
        <v>1.488786326517502E-2</v>
      </c>
      <c r="H1224" s="79">
        <v>0.6</v>
      </c>
      <c r="I1224" s="81">
        <v>2E-3</v>
      </c>
      <c r="K1224" s="62">
        <f t="shared" si="19"/>
        <v>3.6664323374340953E-2</v>
      </c>
      <c r="M1224">
        <v>1200</v>
      </c>
      <c r="N1224">
        <v>1.90586750344022E-3</v>
      </c>
      <c r="O1224">
        <v>1.2388725411413753E-2</v>
      </c>
    </row>
    <row r="1225" spans="1:15" x14ac:dyDescent="0.3">
      <c r="A1225" s="2">
        <v>42781</v>
      </c>
      <c r="B1225" s="73">
        <f>'Log returns'!G1226</f>
        <v>1.071630005640165E-2</v>
      </c>
      <c r="C1225" s="73">
        <f>'Log returns'!E1226</f>
        <v>3.3605376860297098E-3</v>
      </c>
      <c r="D1225" s="73">
        <f>'Log returns'!C1226</f>
        <v>-1.6433331067360304E-2</v>
      </c>
      <c r="E1225" s="74">
        <f>'Log returns'!I1226</f>
        <v>5.4018029352697981E-3</v>
      </c>
      <c r="H1225" s="79">
        <v>0.2</v>
      </c>
      <c r="I1225" s="81">
        <v>2E-3</v>
      </c>
      <c r="K1225" s="62">
        <f t="shared" si="19"/>
        <v>8.7163000564016505E-3</v>
      </c>
      <c r="M1225">
        <v>1201</v>
      </c>
      <c r="N1225">
        <v>7.267380547097281E-3</v>
      </c>
      <c r="O1225">
        <v>6.825756707804706E-3</v>
      </c>
    </row>
    <row r="1226" spans="1:15" x14ac:dyDescent="0.3">
      <c r="A1226" s="2">
        <v>42780</v>
      </c>
      <c r="B1226" s="73">
        <f>'Log returns'!G1227</f>
        <v>2.1205357142857085E-2</v>
      </c>
      <c r="C1226" s="73">
        <f>'Log returns'!E1227</f>
        <v>1.6267942583732084E-2</v>
      </c>
      <c r="D1226" s="73">
        <f>'Log returns'!C1227</f>
        <v>-6.1880774576287103E-3</v>
      </c>
      <c r="E1226" s="74">
        <f>'Log returns'!I1227</f>
        <v>4.6090616434539171E-3</v>
      </c>
      <c r="H1226" s="79">
        <v>-0.16</v>
      </c>
      <c r="I1226" s="81">
        <v>2E-3</v>
      </c>
      <c r="K1226" s="62">
        <f t="shared" si="19"/>
        <v>1.9205357142857087E-2</v>
      </c>
      <c r="M1226">
        <v>1202</v>
      </c>
      <c r="N1226">
        <v>2.649563365033285E-3</v>
      </c>
      <c r="O1226">
        <v>6.0190315789045219E-2</v>
      </c>
    </row>
    <row r="1227" spans="1:15" x14ac:dyDescent="0.3">
      <c r="A1227" s="2">
        <v>42779</v>
      </c>
      <c r="B1227" s="73">
        <f>'Log returns'!G1228</f>
        <v>1.0928961748633646E-3</v>
      </c>
      <c r="C1227" s="73">
        <f>'Log returns'!E1228</f>
        <v>1.6949152542372854E-2</v>
      </c>
      <c r="D1227" s="73">
        <f>'Log returns'!C1228</f>
        <v>-9.9626829146878069E-3</v>
      </c>
      <c r="E1227" s="74">
        <f>'Log returns'!I1228</f>
        <v>4.3430308054979092E-3</v>
      </c>
      <c r="H1227" s="79">
        <v>0.54</v>
      </c>
      <c r="I1227" s="81">
        <v>2E-3</v>
      </c>
      <c r="K1227" s="62">
        <f t="shared" si="19"/>
        <v>-9.0710382513663548E-4</v>
      </c>
      <c r="M1227">
        <v>1203</v>
      </c>
      <c r="N1227">
        <v>-7.0429774934140307E-3</v>
      </c>
      <c r="O1227">
        <v>-9.1609015866104399E-4</v>
      </c>
    </row>
    <row r="1228" spans="1:15" x14ac:dyDescent="0.3">
      <c r="A1228" s="2">
        <v>42776</v>
      </c>
      <c r="B1228" s="73">
        <f>'Log returns'!G1229</f>
        <v>3.6026200873362453E-2</v>
      </c>
      <c r="C1228" s="73">
        <f>'Log returns'!E1229</f>
        <v>1.8055555555555582E-2</v>
      </c>
      <c r="D1228" s="73">
        <f>'Log returns'!C1229</f>
        <v>2.2641521890545555E-2</v>
      </c>
      <c r="E1228" s="74">
        <f>'Log returns'!I1229</f>
        <v>-8.4677504234070052E-3</v>
      </c>
      <c r="H1228" s="79">
        <v>0.45</v>
      </c>
      <c r="I1228" s="81">
        <v>2E-3</v>
      </c>
      <c r="K1228" s="62">
        <f t="shared" si="19"/>
        <v>3.4026200873362451E-2</v>
      </c>
      <c r="M1228">
        <v>1204</v>
      </c>
      <c r="N1228">
        <v>8.1677156819734628E-3</v>
      </c>
      <c r="O1228">
        <v>-5.8754520716583249E-3</v>
      </c>
    </row>
    <row r="1229" spans="1:15" x14ac:dyDescent="0.3">
      <c r="A1229" s="2">
        <v>42775</v>
      </c>
      <c r="B1229" s="73">
        <f>'Log returns'!G1230</f>
        <v>-1.7386722866175017E-2</v>
      </c>
      <c r="C1229" s="73">
        <f>'Log returns'!E1230</f>
        <v>2.2282855843565281E-2</v>
      </c>
      <c r="D1229" s="73">
        <f>'Log returns'!C1230</f>
        <v>2.1525187380163791E-2</v>
      </c>
      <c r="E1229" s="74">
        <f>'Log returns'!I1230</f>
        <v>6.6225130252695261E-3</v>
      </c>
      <c r="H1229" s="79">
        <v>0.49</v>
      </c>
      <c r="I1229" s="81">
        <v>2E-3</v>
      </c>
      <c r="K1229" s="62">
        <f t="shared" si="19"/>
        <v>-1.9386722866175016E-2</v>
      </c>
      <c r="M1229">
        <v>1205</v>
      </c>
      <c r="N1229">
        <v>-1.1623722637110851E-3</v>
      </c>
      <c r="O1229">
        <v>6.4627209313453976E-2</v>
      </c>
    </row>
    <row r="1230" spans="1:15" x14ac:dyDescent="0.3">
      <c r="A1230" s="2">
        <v>42774</v>
      </c>
      <c r="B1230" s="73">
        <f>'Log returns'!G1231</f>
        <v>-3.4316353887399308E-2</v>
      </c>
      <c r="C1230" s="73">
        <f>'Log returns'!E1231</f>
        <v>-2.8024911032028518E-2</v>
      </c>
      <c r="D1230" s="73">
        <f>'Log returns'!C1231</f>
        <v>-7.5857959797698507E-2</v>
      </c>
      <c r="E1230" s="74">
        <f>'Log returns'!I1231</f>
        <v>-1.6614649067068473E-3</v>
      </c>
      <c r="H1230" s="79">
        <v>0.38</v>
      </c>
      <c r="I1230" s="81">
        <v>2E-3</v>
      </c>
      <c r="K1230" s="62">
        <f t="shared" si="19"/>
        <v>-3.6316353887399309E-2</v>
      </c>
      <c r="M1230">
        <v>1206</v>
      </c>
      <c r="N1230">
        <v>1.8312883739071886E-2</v>
      </c>
      <c r="O1230">
        <v>-4.5194604169179406E-2</v>
      </c>
    </row>
    <row r="1231" spans="1:15" x14ac:dyDescent="0.3">
      <c r="A1231" s="2">
        <v>42773</v>
      </c>
      <c r="B1231" s="73">
        <f>'Log returns'!G1232</f>
        <v>-6.1077179344810094E-3</v>
      </c>
      <c r="C1231" s="73">
        <f>'Log returns'!E1232</f>
        <v>0.11029748283752858</v>
      </c>
      <c r="D1231" s="73">
        <f>'Log returns'!C1232</f>
        <v>-6.188922408387118E-2</v>
      </c>
      <c r="E1231" s="74">
        <f>'Log returns'!I1232</f>
        <v>-5.6289421881742174E-4</v>
      </c>
      <c r="H1231" s="79">
        <v>0.72</v>
      </c>
      <c r="I1231" s="81">
        <v>2E-3</v>
      </c>
      <c r="K1231" s="62">
        <f t="shared" si="19"/>
        <v>-8.1077179344810103E-3</v>
      </c>
      <c r="M1231">
        <v>1207</v>
      </c>
      <c r="N1231">
        <v>3.786386927874104E-3</v>
      </c>
      <c r="O1231">
        <v>-2.3675889690305207E-2</v>
      </c>
    </row>
    <row r="1232" spans="1:15" x14ac:dyDescent="0.3">
      <c r="A1232" s="2">
        <v>42772</v>
      </c>
      <c r="B1232" s="73">
        <f>'Log returns'!G1233</f>
        <v>0.14692737430167613</v>
      </c>
      <c r="C1232" s="73">
        <f>'Log returns'!E1233</f>
        <v>8.5325638911789028E-2</v>
      </c>
      <c r="D1232" s="73">
        <f>'Log returns'!C1233</f>
        <v>2.1527786282423862E-2</v>
      </c>
      <c r="E1232" s="74">
        <f>'Log returns'!I1233</f>
        <v>6.0068955030542163E-3</v>
      </c>
      <c r="H1232" s="79">
        <v>0.06</v>
      </c>
      <c r="I1232" s="81">
        <v>2E-3</v>
      </c>
      <c r="K1232" s="62">
        <f t="shared" si="19"/>
        <v>0.14492737430167613</v>
      </c>
      <c r="M1232">
        <v>1208</v>
      </c>
      <c r="N1232">
        <v>-2.9123622485921438E-3</v>
      </c>
      <c r="O1232">
        <v>-1.2871177773955635E-2</v>
      </c>
    </row>
    <row r="1233" spans="1:15" x14ac:dyDescent="0.3">
      <c r="A1233" s="2">
        <v>42769</v>
      </c>
      <c r="B1233" s="73">
        <f>'Log returns'!G1234</f>
        <v>5.2118850462737468E-2</v>
      </c>
      <c r="C1233" s="73">
        <f>'Log returns'!E1234</f>
        <v>-1.9369540448158081E-2</v>
      </c>
      <c r="D1233" s="73">
        <f>'Log returns'!C1234</f>
        <v>-2.1753889694868658E-2</v>
      </c>
      <c r="E1233" s="74">
        <f>'Log returns'!I1234</f>
        <v>7.2917632801310674E-3</v>
      </c>
      <c r="H1233" s="79">
        <v>-0.01</v>
      </c>
      <c r="I1233" s="81">
        <v>2E-3</v>
      </c>
      <c r="K1233" s="62">
        <f t="shared" si="19"/>
        <v>5.0118850462737466E-2</v>
      </c>
      <c r="M1233">
        <v>1209</v>
      </c>
      <c r="N1233">
        <v>6.521121119170822E-3</v>
      </c>
      <c r="O1233">
        <v>3.4715992282890962E-2</v>
      </c>
    </row>
    <row r="1234" spans="1:15" x14ac:dyDescent="0.3">
      <c r="A1234" s="2">
        <v>42768</v>
      </c>
      <c r="B1234" s="73">
        <f>'Log returns'!G1235</f>
        <v>-1.8518518518518615E-2</v>
      </c>
      <c r="C1234" s="73">
        <f>'Log returns'!E1235</f>
        <v>1.0844306738962089E-2</v>
      </c>
      <c r="D1234" s="73">
        <f>'Log returns'!C1235</f>
        <v>-5.5593382950361019E-3</v>
      </c>
      <c r="E1234" s="74">
        <f>'Log returns'!I1235</f>
        <v>7.1922211901549937E-3</v>
      </c>
      <c r="H1234" s="79">
        <v>-0.27</v>
      </c>
      <c r="I1234" s="81">
        <v>2E-3</v>
      </c>
      <c r="K1234" s="62">
        <f t="shared" si="19"/>
        <v>-2.0518518518518616E-2</v>
      </c>
      <c r="M1234">
        <v>1210</v>
      </c>
      <c r="N1234">
        <v>1.4162650547069732E-3</v>
      </c>
      <c r="O1234">
        <v>-7.4668701152129924E-3</v>
      </c>
    </row>
    <row r="1235" spans="1:15" x14ac:dyDescent="0.3">
      <c r="A1235" s="2">
        <v>42767</v>
      </c>
      <c r="B1235" s="73">
        <f>'Log returns'!G1236</f>
        <v>-4.6698113207547097E-2</v>
      </c>
      <c r="C1235" s="73">
        <f>'Log returns'!E1236</f>
        <v>-3.1417624521072753E-2</v>
      </c>
      <c r="D1235" s="73">
        <f>'Log returns'!C1236</f>
        <v>-1.3277626241760827E-2</v>
      </c>
      <c r="E1235" s="74">
        <f>'Log returns'!I1236</f>
        <v>-5.9385286527607938E-4</v>
      </c>
      <c r="H1235" s="79">
        <v>0.82</v>
      </c>
      <c r="I1235" s="81">
        <v>2E-3</v>
      </c>
      <c r="K1235" s="62">
        <f t="shared" si="19"/>
        <v>-4.8698113207547099E-2</v>
      </c>
      <c r="M1235">
        <v>1211</v>
      </c>
      <c r="N1235">
        <v>3.7739631159749132E-3</v>
      </c>
      <c r="O1235">
        <v>1.6701963834772238E-2</v>
      </c>
    </row>
    <row r="1236" spans="1:15" x14ac:dyDescent="0.3">
      <c r="A1236" s="2">
        <v>42766</v>
      </c>
      <c r="B1236" s="73">
        <f>'Log returns'!G1237</f>
        <v>1.7318159327065704E-2</v>
      </c>
      <c r="C1236" s="73">
        <f>'Log returns'!E1237</f>
        <v>8.7025316455695747E-3</v>
      </c>
      <c r="D1236" s="73">
        <f>'Log returns'!C1237</f>
        <v>-7.0820916893089151E-3</v>
      </c>
      <c r="E1236" s="74">
        <f>'Log returns'!I1237</f>
        <v>-1.0212995724784443E-2</v>
      </c>
      <c r="H1236" s="79">
        <v>-0.02</v>
      </c>
      <c r="I1236" s="81">
        <v>2E-3</v>
      </c>
      <c r="K1236" s="62">
        <f t="shared" si="19"/>
        <v>1.5318159327065704E-2</v>
      </c>
      <c r="M1236">
        <v>1212</v>
      </c>
      <c r="N1236">
        <v>-6.4599307717484343E-3</v>
      </c>
      <c r="O1236">
        <v>1.2425223613396992E-2</v>
      </c>
    </row>
    <row r="1237" spans="1:15" x14ac:dyDescent="0.3">
      <c r="A1237" s="2">
        <v>42765</v>
      </c>
      <c r="B1237" s="73">
        <f>'Log returns'!G1238</f>
        <v>-2.6264591439688675E-2</v>
      </c>
      <c r="C1237" s="73">
        <f>'Log returns'!E1238</f>
        <v>-3.6470588235294164E-2</v>
      </c>
      <c r="D1237" s="73">
        <f>'Log returns'!C1238</f>
        <v>-3.708987780687753E-2</v>
      </c>
      <c r="E1237" s="74">
        <f>'Log returns'!I1238</f>
        <v>-7.1637048072848363E-4</v>
      </c>
      <c r="H1237" s="79">
        <v>0.04</v>
      </c>
      <c r="I1237" s="81">
        <v>2E-3</v>
      </c>
      <c r="K1237" s="62">
        <f t="shared" si="19"/>
        <v>-2.8264591439688673E-2</v>
      </c>
      <c r="M1237">
        <v>1213</v>
      </c>
      <c r="N1237">
        <v>2.9478189796505396E-3</v>
      </c>
      <c r="O1237">
        <v>6.2166015055245636E-3</v>
      </c>
    </row>
    <row r="1238" spans="1:15" x14ac:dyDescent="0.3">
      <c r="A1238" s="2">
        <v>42762</v>
      </c>
      <c r="B1238" s="73">
        <f>'Log returns'!G1239</f>
        <v>-5.4945054945054663E-3</v>
      </c>
      <c r="C1238" s="73">
        <f>'Log returns'!E1239</f>
        <v>3.133903133903141E-2</v>
      </c>
      <c r="D1238" s="73">
        <f>'Log returns'!C1239</f>
        <v>1.9259340356687551E-2</v>
      </c>
      <c r="E1238" s="74">
        <f>'Log returns'!I1239</f>
        <v>1.0496289994272634E-2</v>
      </c>
      <c r="H1238" s="79">
        <v>0</v>
      </c>
      <c r="I1238" s="81">
        <v>2E-3</v>
      </c>
      <c r="K1238" s="62">
        <f t="shared" si="19"/>
        <v>-7.4945054945054664E-3</v>
      </c>
      <c r="M1238">
        <v>1214</v>
      </c>
      <c r="N1238">
        <v>-1.6558092740916047E-3</v>
      </c>
      <c r="O1238">
        <v>-3.6860710677886236E-3</v>
      </c>
    </row>
    <row r="1239" spans="1:15" x14ac:dyDescent="0.3">
      <c r="A1239" s="2">
        <v>42761</v>
      </c>
      <c r="B1239" s="73">
        <f>'Log returns'!G1240</f>
        <v>2.4610748367654367E-2</v>
      </c>
      <c r="C1239" s="73">
        <f>'Log returns'!E1240</f>
        <v>2.9992107340173615E-2</v>
      </c>
      <c r="D1239" s="73">
        <f>'Log returns'!C1240</f>
        <v>2.3982431289356673E-2</v>
      </c>
      <c r="E1239" s="74">
        <f>'Log returns'!I1240</f>
        <v>-2.9139031550404824E-3</v>
      </c>
      <c r="H1239" s="79">
        <v>-0.68</v>
      </c>
      <c r="I1239" s="81">
        <v>2E-3</v>
      </c>
      <c r="K1239" s="62">
        <f t="shared" si="19"/>
        <v>2.2610748367654365E-2</v>
      </c>
      <c r="M1239">
        <v>1215</v>
      </c>
      <c r="N1239">
        <v>7.7348417973296894E-3</v>
      </c>
      <c r="O1239">
        <v>-2.9013294450203524E-3</v>
      </c>
    </row>
    <row r="1240" spans="1:15" x14ac:dyDescent="0.3">
      <c r="A1240" s="2">
        <v>42760</v>
      </c>
      <c r="B1240" s="73">
        <f>'Log returns'!G1241</f>
        <v>-1.2745098039215589E-2</v>
      </c>
      <c r="C1240" s="73">
        <f>'Log returns'!E1241</f>
        <v>-4.5977011494252873E-2</v>
      </c>
      <c r="D1240" s="73">
        <f>'Log returns'!C1241</f>
        <v>-2.5549978011086282E-2</v>
      </c>
      <c r="E1240" s="74">
        <f>'Log returns'!I1241</f>
        <v>-6.9928319146369084E-3</v>
      </c>
      <c r="H1240" s="79">
        <v>-0.12</v>
      </c>
      <c r="I1240" s="81">
        <v>2E-3</v>
      </c>
      <c r="K1240" s="62">
        <f t="shared" si="19"/>
        <v>-1.4745098039215589E-2</v>
      </c>
      <c r="M1240">
        <v>1216</v>
      </c>
      <c r="N1240">
        <v>3.3467790352892678E-3</v>
      </c>
      <c r="O1240">
        <v>-2.526019432123262E-2</v>
      </c>
    </row>
    <row r="1241" spans="1:15" x14ac:dyDescent="0.3">
      <c r="A1241" s="2">
        <v>42759</v>
      </c>
      <c r="B1241" s="73">
        <f>'Log returns'!G1242</f>
        <v>-2.9791459781529365E-2</v>
      </c>
      <c r="C1241" s="73">
        <f>'Log returns'!E1242</f>
        <v>5.0602409638554308E-2</v>
      </c>
      <c r="D1241" s="73">
        <f>'Log returns'!C1242</f>
        <v>-8.0116369427978649E-3</v>
      </c>
      <c r="E1241" s="74">
        <f>'Log returns'!I1242</f>
        <v>1.0124765158895118E-2</v>
      </c>
      <c r="H1241" s="79">
        <v>-0.1</v>
      </c>
      <c r="I1241" s="81">
        <v>2E-3</v>
      </c>
      <c r="K1241" s="62">
        <f t="shared" si="19"/>
        <v>-3.1791459781529363E-2</v>
      </c>
      <c r="M1241">
        <v>1217</v>
      </c>
      <c r="N1241">
        <v>-3.2576293120069484E-4</v>
      </c>
      <c r="O1241">
        <v>-2.4264401003225498E-2</v>
      </c>
    </row>
    <row r="1242" spans="1:15" x14ac:dyDescent="0.3">
      <c r="A1242" s="2">
        <v>42758</v>
      </c>
      <c r="B1242" s="73">
        <f>'Log returns'!G1243</f>
        <v>6.6530194472877464E-3</v>
      </c>
      <c r="C1242" s="73">
        <f>'Log returns'!E1243</f>
        <v>1.0321100917431148E-2</v>
      </c>
      <c r="D1242" s="73">
        <f>'Log returns'!C1243</f>
        <v>9.5448655076010198E-3</v>
      </c>
      <c r="E1242" s="74">
        <f>'Log returns'!I1243</f>
        <v>8.2171596640023868E-4</v>
      </c>
      <c r="H1242" s="79">
        <v>0.84</v>
      </c>
      <c r="I1242" s="81">
        <v>2E-3</v>
      </c>
      <c r="K1242" s="62">
        <f t="shared" si="19"/>
        <v>4.6530194472877463E-3</v>
      </c>
      <c r="M1242">
        <v>1218</v>
      </c>
      <c r="N1242">
        <v>-4.0741382230799232E-3</v>
      </c>
      <c r="O1242">
        <v>-3.7689990318220687E-3</v>
      </c>
    </row>
    <row r="1243" spans="1:15" x14ac:dyDescent="0.3">
      <c r="A1243" s="2">
        <v>42755</v>
      </c>
      <c r="B1243" s="73">
        <f>'Log returns'!G1244</f>
        <v>-7.6258261311643169E-3</v>
      </c>
      <c r="C1243" s="73">
        <f>'Log returns'!E1244</f>
        <v>1.4377601210745408E-2</v>
      </c>
      <c r="D1243" s="73">
        <f>'Log returns'!C1244</f>
        <v>0</v>
      </c>
      <c r="E1243" s="74">
        <f>'Log returns'!I1244</f>
        <v>-1.4234833225605653E-2</v>
      </c>
      <c r="H1243" s="79">
        <v>0.83</v>
      </c>
      <c r="I1243" s="81">
        <v>2E-3</v>
      </c>
      <c r="K1243" s="62">
        <f t="shared" si="19"/>
        <v>-9.625826131164316E-3</v>
      </c>
      <c r="M1243">
        <v>1219</v>
      </c>
      <c r="N1243">
        <v>6.2127237783185978E-3</v>
      </c>
      <c r="O1243">
        <v>-1.0165292948279088E-2</v>
      </c>
    </row>
    <row r="1244" spans="1:15" x14ac:dyDescent="0.3">
      <c r="A1244" s="2">
        <v>42754</v>
      </c>
      <c r="B1244" s="73">
        <f>'Log returns'!G1245</f>
        <v>5.3278688524590119E-2</v>
      </c>
      <c r="C1244" s="73">
        <f>'Log returns'!E1245</f>
        <v>4.0656471465870855E-2</v>
      </c>
      <c r="D1244" s="73">
        <f>'Log returns'!C1245</f>
        <v>3.345457110579339E-2</v>
      </c>
      <c r="E1244" s="74">
        <f>'Log returns'!I1245</f>
        <v>2.2270640315857793E-2</v>
      </c>
      <c r="H1244" s="79">
        <v>-0.28999999999999998</v>
      </c>
      <c r="I1244" s="81">
        <v>2E-3</v>
      </c>
      <c r="K1244" s="62">
        <f t="shared" si="19"/>
        <v>5.1278688524590117E-2</v>
      </c>
      <c r="M1244">
        <v>1220</v>
      </c>
      <c r="N1244">
        <v>-5.6380235302746131E-3</v>
      </c>
      <c r="O1244">
        <v>-2.1005967399430538E-2</v>
      </c>
    </row>
    <row r="1245" spans="1:15" x14ac:dyDescent="0.3">
      <c r="A1245" s="2">
        <v>42753</v>
      </c>
      <c r="B1245" s="73">
        <f>'Log returns'!G1246</f>
        <v>2.1400778210116794E-2</v>
      </c>
      <c r="C1245" s="73">
        <f>'Log returns'!E1246</f>
        <v>2.5089605734767026E-2</v>
      </c>
      <c r="D1245" s="73">
        <f>'Log returns'!C1246</f>
        <v>-8.4449337046221505E-3</v>
      </c>
      <c r="E1245" s="74">
        <f>'Log returns'!I1246</f>
        <v>6.051421580507344E-3</v>
      </c>
      <c r="H1245" s="79">
        <v>0.33</v>
      </c>
      <c r="I1245" s="81">
        <v>2E-3</v>
      </c>
      <c r="K1245" s="62">
        <f t="shared" si="19"/>
        <v>1.9400778210116792E-2</v>
      </c>
      <c r="M1245">
        <v>1221</v>
      </c>
      <c r="N1245">
        <v>-1.7258244451166804E-3</v>
      </c>
      <c r="O1245">
        <v>6.3851139034741813E-3</v>
      </c>
    </row>
    <row r="1246" spans="1:15" x14ac:dyDescent="0.3">
      <c r="A1246" s="2">
        <v>42752</v>
      </c>
      <c r="B1246" s="73">
        <f>'Log returns'!G1247</f>
        <v>6.571428571428567E-2</v>
      </c>
      <c r="C1246" s="73">
        <f>'Log returns'!E1247</f>
        <v>-2.7972027972028371E-3</v>
      </c>
      <c r="D1246" s="73">
        <f>'Log returns'!C1247</f>
        <v>3.6195920141986679E-2</v>
      </c>
      <c r="E1246" s="74">
        <f>'Log returns'!I1247</f>
        <v>3.2304492370321698E-3</v>
      </c>
      <c r="H1246" s="79">
        <v>-0.38</v>
      </c>
      <c r="I1246" s="81">
        <v>2E-3</v>
      </c>
      <c r="K1246" s="62">
        <f t="shared" si="19"/>
        <v>6.3714285714285668E-2</v>
      </c>
      <c r="M1246">
        <v>1222</v>
      </c>
      <c r="N1246">
        <v>-8.3557828393555252E-3</v>
      </c>
      <c r="O1246">
        <v>-2.0789997693401105E-3</v>
      </c>
    </row>
    <row r="1247" spans="1:15" x14ac:dyDescent="0.3">
      <c r="A1247" s="2">
        <v>42751</v>
      </c>
      <c r="B1247" s="73">
        <f>'Log returns'!G1248</f>
        <v>-3.9320822162645173E-2</v>
      </c>
      <c r="C1247" s="73">
        <f>'Log returns'!E1248</f>
        <v>-4.3127629733520377E-2</v>
      </c>
      <c r="D1247" s="73">
        <f>'Log returns'!C1248</f>
        <v>-2.1917718198465448E-2</v>
      </c>
      <c r="E1247" s="74">
        <f>'Log returns'!I1248</f>
        <v>-4.1595301364848996E-3</v>
      </c>
      <c r="H1247" s="79">
        <v>0.24</v>
      </c>
      <c r="I1247" s="81">
        <v>2E-3</v>
      </c>
      <c r="K1247" s="62">
        <f t="shared" si="19"/>
        <v>-4.1320822162645175E-2</v>
      </c>
      <c r="M1247">
        <v>1223</v>
      </c>
      <c r="N1247">
        <v>1.0966359862598868E-2</v>
      </c>
      <c r="O1247">
        <v>2.7697963511742085E-2</v>
      </c>
    </row>
    <row r="1248" spans="1:15" x14ac:dyDescent="0.3">
      <c r="A1248" s="2">
        <v>42748</v>
      </c>
      <c r="B1248" s="73">
        <f>'Log returns'!G1249</f>
        <v>-6.46511627906977E-2</v>
      </c>
      <c r="C1248" s="73">
        <f>'Log returns'!E1249</f>
        <v>-4.5437889336753308E-2</v>
      </c>
      <c r="D1248" s="73">
        <f>'Log returns'!C1249</f>
        <v>-3.2212910686787846E-2</v>
      </c>
      <c r="E1248" s="74">
        <f>'Log returns'!I1249</f>
        <v>-8.0313841597294908E-3</v>
      </c>
      <c r="H1248" s="79">
        <v>-0.49</v>
      </c>
      <c r="I1248" s="81">
        <v>2E-3</v>
      </c>
      <c r="K1248" s="62">
        <f t="shared" si="19"/>
        <v>-6.6651162790697702E-2</v>
      </c>
      <c r="M1248">
        <v>1224</v>
      </c>
      <c r="N1248">
        <v>4.0122222168482774E-3</v>
      </c>
      <c r="O1248">
        <v>6.7040778395533731E-3</v>
      </c>
    </row>
    <row r="1249" spans="1:15" x14ac:dyDescent="0.3">
      <c r="A1249" s="2">
        <v>42747</v>
      </c>
      <c r="B1249" s="73">
        <f>'Log returns'!G1250</f>
        <v>9.9453008453503607E-4</v>
      </c>
      <c r="C1249" s="73">
        <f>'Log returns'!E1250</f>
        <v>0</v>
      </c>
      <c r="D1249" s="73">
        <f>'Log returns'!C1250</f>
        <v>1.9536800151791173E-2</v>
      </c>
      <c r="E1249" s="74">
        <f>'Log returns'!I1250</f>
        <v>2.662146409986562E-2</v>
      </c>
      <c r="H1249" s="79">
        <v>0.28999999999999998</v>
      </c>
      <c r="I1249" s="81">
        <v>2E-3</v>
      </c>
      <c r="K1249" s="62">
        <f t="shared" si="19"/>
        <v>-1.005469915464964E-3</v>
      </c>
      <c r="M1249">
        <v>1225</v>
      </c>
      <c r="N1249">
        <v>3.4310713629602486E-3</v>
      </c>
      <c r="O1249">
        <v>1.7774285779896835E-2</v>
      </c>
    </row>
    <row r="1250" spans="1:15" x14ac:dyDescent="0.3">
      <c r="A1250" s="2">
        <v>42746</v>
      </c>
      <c r="B1250" s="73">
        <f>'Log returns'!G1251</f>
        <v>1.6393442622950911E-2</v>
      </c>
      <c r="C1250" s="73">
        <f>'Log returns'!E1251</f>
        <v>3.7619961612284113E-2</v>
      </c>
      <c r="D1250" s="73">
        <f>'Log returns'!C1251</f>
        <v>1.2065480549216918E-2</v>
      </c>
      <c r="E1250" s="74">
        <f>'Log returns'!I1251</f>
        <v>1.0339637051702447E-2</v>
      </c>
      <c r="H1250" s="79">
        <v>-0.3</v>
      </c>
      <c r="I1250" s="81">
        <v>2E-3</v>
      </c>
      <c r="K1250" s="62">
        <f t="shared" si="19"/>
        <v>1.4393442622950911E-2</v>
      </c>
      <c r="M1250">
        <v>1226</v>
      </c>
      <c r="N1250">
        <v>3.2360467688905487E-3</v>
      </c>
      <c r="O1250">
        <v>-2.1431505940271841E-3</v>
      </c>
    </row>
    <row r="1251" spans="1:15" x14ac:dyDescent="0.3">
      <c r="A1251" s="2">
        <v>42745</v>
      </c>
      <c r="B1251" s="73">
        <f>'Log returns'!G1252</f>
        <v>-1.4662756598240503E-2</v>
      </c>
      <c r="C1251" s="73">
        <f>'Log returns'!E1252</f>
        <v>-2.1457639659637481E-2</v>
      </c>
      <c r="D1251" s="73">
        <f>'Log returns'!C1252</f>
        <v>-5.6101663174481804E-3</v>
      </c>
      <c r="E1251" s="74">
        <f>'Log returns'!I1252</f>
        <v>4.5261473726395125E-3</v>
      </c>
      <c r="H1251" s="79">
        <v>0.31</v>
      </c>
      <c r="I1251" s="81">
        <v>2E-3</v>
      </c>
      <c r="K1251" s="62">
        <f t="shared" si="19"/>
        <v>-1.6662756598240503E-2</v>
      </c>
      <c r="M1251">
        <v>1227</v>
      </c>
      <c r="N1251">
        <v>-6.1554111089967582E-3</v>
      </c>
      <c r="O1251">
        <v>4.2181611982359209E-2</v>
      </c>
    </row>
    <row r="1252" spans="1:15" x14ac:dyDescent="0.3">
      <c r="A1252" s="2">
        <v>42744</v>
      </c>
      <c r="B1252" s="73">
        <f>'Log returns'!G1253</f>
        <v>3.3730158730158714E-2</v>
      </c>
      <c r="C1252" s="73">
        <f>'Log returns'!E1253</f>
        <v>6.9565217391304265E-2</v>
      </c>
      <c r="D1252" s="73">
        <f>'Log returns'!C1253</f>
        <v>2.5387810203005259E-2</v>
      </c>
      <c r="E1252" s="74">
        <f>'Log returns'!I1253</f>
        <v>1.4615430727435048E-2</v>
      </c>
      <c r="H1252" s="79">
        <v>0.16</v>
      </c>
      <c r="I1252" s="81">
        <v>2E-3</v>
      </c>
      <c r="K1252" s="62">
        <f t="shared" si="19"/>
        <v>3.1730158730158713E-2</v>
      </c>
      <c r="M1252">
        <v>1228</v>
      </c>
      <c r="N1252">
        <v>4.9071127927233634E-3</v>
      </c>
      <c r="O1252">
        <v>-2.2293835658898382E-2</v>
      </c>
    </row>
    <row r="1253" spans="1:15" x14ac:dyDescent="0.3">
      <c r="A1253" s="2">
        <v>42740</v>
      </c>
      <c r="B1253" s="73">
        <f>'Log returns'!G1254</f>
        <v>-4.3186180422264808E-3</v>
      </c>
      <c r="C1253" s="73">
        <f>'Log returns'!E1254</f>
        <v>-2.4390243902438945E-2</v>
      </c>
      <c r="D1253" s="73">
        <f>'Log returns'!C1254</f>
        <v>-8.2531240070921399E-3</v>
      </c>
      <c r="E1253" s="74">
        <f>'Log returns'!I1254</f>
        <v>1.5244197885783376E-3</v>
      </c>
      <c r="H1253" s="79">
        <v>-0.37</v>
      </c>
      <c r="I1253" s="81">
        <v>2E-3</v>
      </c>
      <c r="K1253" s="62">
        <f t="shared" si="19"/>
        <v>-6.3186180422264808E-3</v>
      </c>
      <c r="M1253">
        <v>1229</v>
      </c>
      <c r="N1253">
        <v>-1.1657900552284363E-3</v>
      </c>
      <c r="O1253">
        <v>-3.3150563832170868E-2</v>
      </c>
    </row>
    <row r="1254" spans="1:15" x14ac:dyDescent="0.3">
      <c r="A1254" s="2">
        <v>42739</v>
      </c>
      <c r="B1254" s="73">
        <f>'Log returns'!G1255</f>
        <v>3.373493975903611E-2</v>
      </c>
      <c r="C1254" s="73">
        <f>'Log returns'!E1255</f>
        <v>9.4202898550725458E-3</v>
      </c>
      <c r="D1254" s="73">
        <f>'Log returns'!C1255</f>
        <v>1.9417569019943348E-2</v>
      </c>
      <c r="E1254" s="74">
        <f>'Log returns'!I1255</f>
        <v>-3.2888926594747416E-3</v>
      </c>
      <c r="H1254" s="79">
        <v>0.28999999999999998</v>
      </c>
      <c r="I1254" s="81">
        <v>2E-3</v>
      </c>
      <c r="K1254" s="62">
        <f t="shared" si="19"/>
        <v>3.1734939759036108E-2</v>
      </c>
      <c r="M1254">
        <v>1230</v>
      </c>
      <c r="N1254">
        <v>-3.6043867525821141E-4</v>
      </c>
      <c r="O1254">
        <v>-5.7472792592227978E-3</v>
      </c>
    </row>
    <row r="1255" spans="1:15" x14ac:dyDescent="0.3">
      <c r="A1255" s="2">
        <v>42738</v>
      </c>
      <c r="B1255" s="73">
        <f>'Log returns'!G1256</f>
        <v>1.3986013986014019E-2</v>
      </c>
      <c r="C1255" s="73">
        <f>'Log returns'!E1256</f>
        <v>2.4048815506101894E-2</v>
      </c>
      <c r="D1255" s="73">
        <f>'Log returns'!C1256</f>
        <v>2.8571349001098551E-2</v>
      </c>
      <c r="E1255" s="74">
        <f>'Log returns'!I1256</f>
        <v>8.4708640195803788E-3</v>
      </c>
      <c r="H1255" s="79">
        <v>-0.21</v>
      </c>
      <c r="I1255" s="81">
        <v>2E-3</v>
      </c>
      <c r="K1255" s="62">
        <f t="shared" si="19"/>
        <v>1.1986013986014019E-2</v>
      </c>
      <c r="M1255">
        <v>1231</v>
      </c>
      <c r="N1255">
        <v>4.4558096344327865E-3</v>
      </c>
      <c r="O1255">
        <v>0.14247156466724334</v>
      </c>
    </row>
    <row r="1256" spans="1:15" x14ac:dyDescent="0.3">
      <c r="A1256" s="2">
        <v>42737</v>
      </c>
      <c r="B1256" s="73">
        <f>'Log returns'!G1257</f>
        <v>-1.7011494252873609E-2</v>
      </c>
      <c r="C1256" s="73">
        <f>'Log returns'!E1257</f>
        <v>-2.4535576586049771E-2</v>
      </c>
      <c r="D1256" s="73">
        <f>'Log returns'!C1257</f>
        <v>-2.6454657286700358E-3</v>
      </c>
      <c r="E1256" s="74">
        <f>'Log returns'!I1257</f>
        <v>-3.3412982477624394E-3</v>
      </c>
      <c r="H1256" s="79">
        <v>0.79</v>
      </c>
      <c r="I1256" s="81">
        <v>2E-3</v>
      </c>
      <c r="K1256" s="62">
        <f t="shared" si="19"/>
        <v>-1.9011494252873608E-2</v>
      </c>
      <c r="M1256">
        <v>1232</v>
      </c>
      <c r="N1256">
        <v>5.3977335804795516E-3</v>
      </c>
      <c r="O1256">
        <v>4.6721116882257913E-2</v>
      </c>
    </row>
    <row r="1257" spans="1:15" x14ac:dyDescent="0.3">
      <c r="A1257" s="2">
        <v>42734</v>
      </c>
      <c r="B1257" s="73">
        <f>'Log returns'!G1258</f>
        <v>8.4190832553788456E-3</v>
      </c>
      <c r="C1257" s="73">
        <f>'Log returns'!E1258</f>
        <v>1.6888250089831077E-2</v>
      </c>
      <c r="D1257" s="73">
        <f>'Log returns'!C1258</f>
        <v>9.2837245382883116E-3</v>
      </c>
      <c r="E1257" s="74">
        <f>'Log returns'!I1258</f>
        <v>3.2813286293885899E-3</v>
      </c>
      <c r="H1257" s="79">
        <v>0.83</v>
      </c>
      <c r="I1257" s="81">
        <v>2E-3</v>
      </c>
      <c r="K1257" s="62">
        <f t="shared" si="19"/>
        <v>6.4190832553788456E-3</v>
      </c>
      <c r="M1257">
        <v>1233</v>
      </c>
      <c r="N1257">
        <v>5.3247602521256272E-3</v>
      </c>
      <c r="O1257">
        <v>-2.3843278770644242E-2</v>
      </c>
    </row>
    <row r="1258" spans="1:15" x14ac:dyDescent="0.3">
      <c r="A1258" s="2">
        <v>42733</v>
      </c>
      <c r="B1258" s="73">
        <f>'Log returns'!G1259</f>
        <v>3.2003710575139205E-2</v>
      </c>
      <c r="C1258" s="73">
        <f>'Log returns'!E1259</f>
        <v>1.4487632508834003E-2</v>
      </c>
      <c r="D1258" s="73">
        <f>'Log returns'!C1259</f>
        <v>1.5111778245820605E-2</v>
      </c>
      <c r="E1258" s="74">
        <f>'Log returns'!I1259</f>
        <v>-4.9554222822244913E-3</v>
      </c>
      <c r="H1258" s="79">
        <v>-0.52</v>
      </c>
      <c r="I1258" s="81">
        <v>1E-3</v>
      </c>
      <c r="K1258" s="62">
        <f t="shared" si="19"/>
        <v>3.1003710575139204E-2</v>
      </c>
      <c r="M1258">
        <v>1234</v>
      </c>
      <c r="N1258">
        <v>-3.8313415486853193E-4</v>
      </c>
      <c r="O1258">
        <v>-4.6314979052678562E-2</v>
      </c>
    </row>
    <row r="1259" spans="1:15" x14ac:dyDescent="0.3">
      <c r="A1259" s="2">
        <v>42732</v>
      </c>
      <c r="B1259" s="73">
        <f>'Log returns'!G1260</f>
        <v>-9.4382022471910503E-3</v>
      </c>
      <c r="C1259" s="73">
        <f>'Log returns'!E1260</f>
        <v>9.0560780215951427E-3</v>
      </c>
      <c r="D1259" s="73">
        <f>'Log returns'!C1260</f>
        <v>-3.236238083001923E-2</v>
      </c>
      <c r="E1259" s="74">
        <f>'Log returns'!I1260</f>
        <v>2.5110988500178398E-3</v>
      </c>
      <c r="H1259" s="79">
        <v>-0.04</v>
      </c>
      <c r="I1259" s="81">
        <v>1E-3</v>
      </c>
      <c r="K1259" s="62">
        <f t="shared" si="19"/>
        <v>-1.0438202247191049E-2</v>
      </c>
      <c r="M1259">
        <v>1235</v>
      </c>
      <c r="N1259">
        <v>-7.4348332957940291E-3</v>
      </c>
      <c r="O1259">
        <v>2.4752992622859734E-2</v>
      </c>
    </row>
    <row r="1260" spans="1:15" x14ac:dyDescent="0.3">
      <c r="A1260" s="2">
        <v>42731</v>
      </c>
      <c r="B1260" s="73">
        <f>'Log returns'!G1261</f>
        <v>2.5862068965517255E-2</v>
      </c>
      <c r="C1260" s="73">
        <f>'Log returns'!E1261</f>
        <v>1.1736278909216549E-2</v>
      </c>
      <c r="D1260" s="73">
        <f>'Log returns'!C1261</f>
        <v>6.019964690213638E-3</v>
      </c>
      <c r="E1260" s="74">
        <f>'Log returns'!I1261</f>
        <v>-2.9933081339829489E-3</v>
      </c>
      <c r="H1260" s="79">
        <v>-0.87</v>
      </c>
      <c r="I1260" s="81">
        <v>1E-3</v>
      </c>
      <c r="K1260" s="62">
        <f t="shared" si="19"/>
        <v>2.4862068965517254E-2</v>
      </c>
      <c r="M1260">
        <v>1236</v>
      </c>
      <c r="N1260">
        <v>-4.7295061525927785E-4</v>
      </c>
      <c r="O1260">
        <v>-2.5791640824429397E-2</v>
      </c>
    </row>
    <row r="1261" spans="1:15" x14ac:dyDescent="0.3">
      <c r="A1261" s="2">
        <v>42727</v>
      </c>
      <c r="B1261" s="73">
        <f>'Log returns'!G1262</f>
        <v>3.184431667403799E-2</v>
      </c>
      <c r="C1261" s="73">
        <f>'Log returns'!E1262</f>
        <v>9.2118730808597345E-3</v>
      </c>
      <c r="D1261" s="73">
        <f>'Log returns'!C1262</f>
        <v>1.9946844150622981E-2</v>
      </c>
      <c r="E1261" s="74">
        <f>'Log returns'!I1262</f>
        <v>7.6001524348182333E-3</v>
      </c>
      <c r="H1261" s="79">
        <v>0.27</v>
      </c>
      <c r="I1261" s="81">
        <v>1E-3</v>
      </c>
      <c r="K1261" s="62">
        <f t="shared" si="19"/>
        <v>3.0844316674037989E-2</v>
      </c>
      <c r="M1261">
        <v>1237</v>
      </c>
      <c r="N1261">
        <v>7.7469406363709992E-3</v>
      </c>
      <c r="O1261">
        <v>-1.3241446130876466E-2</v>
      </c>
    </row>
    <row r="1262" spans="1:15" x14ac:dyDescent="0.3">
      <c r="A1262" s="2">
        <v>42726</v>
      </c>
      <c r="B1262" s="73">
        <f>'Log returns'!G1263</f>
        <v>6.7295327903986304E-2</v>
      </c>
      <c r="C1262" s="73">
        <f>'Log returns'!E1263</f>
        <v>4.0567951318458036E-3</v>
      </c>
      <c r="D1262" s="73">
        <f>'Log returns'!C1263</f>
        <v>1.4341629422494534E-2</v>
      </c>
      <c r="E1262" s="74">
        <f>'Log returns'!I1263</f>
        <v>-5.1984946978025992E-3</v>
      </c>
      <c r="H1262" s="79">
        <v>0.19</v>
      </c>
      <c r="I1262" s="81">
        <v>1E-3</v>
      </c>
      <c r="K1262" s="62">
        <f t="shared" si="19"/>
        <v>6.6295327903986304E-2</v>
      </c>
      <c r="M1262">
        <v>1238</v>
      </c>
      <c r="N1262">
        <v>-2.0839402323106306E-3</v>
      </c>
      <c r="O1262">
        <v>2.6694688599964999E-2</v>
      </c>
    </row>
    <row r="1263" spans="1:15" x14ac:dyDescent="0.3">
      <c r="A1263" s="2">
        <v>42725</v>
      </c>
      <c r="B1263" s="73">
        <f>'Log returns'!G1264</f>
        <v>1.807228915662662E-2</v>
      </c>
      <c r="C1263" s="73">
        <f>'Log returns'!E1264</f>
        <v>1.1447811447811372E-2</v>
      </c>
      <c r="D1263" s="73">
        <f>'Log returns'!C1264</f>
        <v>3.9202990099273104E-2</v>
      </c>
      <c r="E1263" s="74">
        <f>'Log returns'!I1264</f>
        <v>1.1758479480494449E-2</v>
      </c>
      <c r="H1263" s="79">
        <v>-0.3</v>
      </c>
      <c r="I1263" s="81">
        <v>1E-3</v>
      </c>
      <c r="K1263" s="62">
        <f t="shared" si="19"/>
        <v>1.7072289156626619E-2</v>
      </c>
      <c r="M1263">
        <v>1239</v>
      </c>
      <c r="N1263">
        <v>-5.074162838424677E-3</v>
      </c>
      <c r="O1263">
        <v>-7.6709352007909119E-3</v>
      </c>
    </row>
    <row r="1264" spans="1:15" x14ac:dyDescent="0.3">
      <c r="A1264" s="2">
        <v>42724</v>
      </c>
      <c r="B1264" s="73">
        <f>'Log returns'!G1265</f>
        <v>1.9723865877712032E-2</v>
      </c>
      <c r="C1264" s="73">
        <f>'Log returns'!E1265</f>
        <v>-3.5952063914780147E-2</v>
      </c>
      <c r="D1264" s="73">
        <f>'Log returns'!C1265</f>
        <v>-1.9171248599647851E-2</v>
      </c>
      <c r="E1264" s="74">
        <f>'Log returns'!I1265</f>
        <v>-7.5420935185527178E-3</v>
      </c>
      <c r="H1264" s="79">
        <v>-0.24</v>
      </c>
      <c r="I1264" s="81">
        <v>1E-3</v>
      </c>
      <c r="K1264" s="62">
        <f t="shared" si="19"/>
        <v>1.8723865877712031E-2</v>
      </c>
      <c r="M1264">
        <v>1240</v>
      </c>
      <c r="N1264">
        <v>7.4745794290650485E-3</v>
      </c>
      <c r="O1264">
        <v>-3.7266039210594411E-2</v>
      </c>
    </row>
    <row r="1265" spans="1:15" x14ac:dyDescent="0.3">
      <c r="A1265" s="2">
        <v>42723</v>
      </c>
      <c r="B1265" s="73">
        <f>'Log returns'!G1266</f>
        <v>-2.9013539651838623E-3</v>
      </c>
      <c r="C1265" s="73">
        <f>'Log returns'!E1266</f>
        <v>6.5607734806629042E-3</v>
      </c>
      <c r="D1265" s="73">
        <f>'Log returns'!C1266</f>
        <v>9.4577718851291195E-3</v>
      </c>
      <c r="E1265" s="74">
        <f>'Log returns'!I1266</f>
        <v>1.0628786812278168E-2</v>
      </c>
      <c r="H1265" s="79">
        <v>0.44</v>
      </c>
      <c r="I1265" s="81">
        <v>1E-3</v>
      </c>
      <c r="K1265" s="62">
        <f t="shared" si="19"/>
        <v>-3.9013539651838623E-3</v>
      </c>
      <c r="M1265">
        <v>1241</v>
      </c>
      <c r="N1265">
        <v>6.5460545042130892E-4</v>
      </c>
      <c r="O1265">
        <v>5.9984139968664377E-3</v>
      </c>
    </row>
    <row r="1266" spans="1:15" x14ac:dyDescent="0.3">
      <c r="A1266" s="2">
        <v>42720</v>
      </c>
      <c r="B1266" s="73">
        <f>'Log returns'!G1267</f>
        <v>-7.7594568380213117E-3</v>
      </c>
      <c r="C1266" s="73">
        <f>'Log returns'!E1267</f>
        <v>5.4545454545454466E-2</v>
      </c>
      <c r="D1266" s="73">
        <f>'Log returns'!C1267</f>
        <v>1.2492214003123609E-2</v>
      </c>
      <c r="E1266" s="74">
        <f>'Log returns'!I1267</f>
        <v>-5.6906162223743948E-3</v>
      </c>
      <c r="H1266" s="79">
        <v>0.22</v>
      </c>
      <c r="I1266" s="81">
        <v>1E-3</v>
      </c>
      <c r="K1266" s="62">
        <f t="shared" si="19"/>
        <v>-8.7594568380213109E-3</v>
      </c>
      <c r="M1266">
        <v>1242</v>
      </c>
      <c r="N1266">
        <v>-1.0383202860910601E-2</v>
      </c>
      <c r="O1266">
        <v>2.757376729746284E-3</v>
      </c>
    </row>
    <row r="1267" spans="1:15" x14ac:dyDescent="0.3">
      <c r="A1267" s="2">
        <v>42719</v>
      </c>
      <c r="B1267" s="73">
        <f>'Log returns'!G1268</f>
        <v>1.368523949169116E-2</v>
      </c>
      <c r="C1267" s="73">
        <f>'Log returns'!E1268</f>
        <v>1.9518542615485452E-3</v>
      </c>
      <c r="D1267" s="73">
        <f>'Log returns'!C1268</f>
        <v>1.6656361617347813E-2</v>
      </c>
      <c r="E1267" s="74">
        <f>'Log returns'!I1268</f>
        <v>4.4466494027431743E-3</v>
      </c>
      <c r="H1267" s="79">
        <v>-0.22</v>
      </c>
      <c r="I1267" s="81">
        <v>1E-3</v>
      </c>
      <c r="K1267" s="62">
        <f t="shared" si="19"/>
        <v>1.2685239491691161E-2</v>
      </c>
      <c r="M1267">
        <v>1243</v>
      </c>
      <c r="N1267">
        <v>1.6378601197021156E-2</v>
      </c>
      <c r="O1267">
        <v>3.6900087327568963E-2</v>
      </c>
    </row>
    <row r="1268" spans="1:15" x14ac:dyDescent="0.3">
      <c r="A1268" s="2">
        <v>42718</v>
      </c>
      <c r="B1268" s="73">
        <f>'Log returns'!G1269</f>
        <v>2.6036644165863092E-2</v>
      </c>
      <c r="C1268" s="73">
        <f>'Log returns'!E1269</f>
        <v>1.5259740259740223E-2</v>
      </c>
      <c r="D1268" s="73">
        <f>'Log returns'!C1269</f>
        <v>1.2135879659708484E-2</v>
      </c>
      <c r="E1268" s="74">
        <f>'Log returns'!I1269</f>
        <v>1.2549178464772054E-2</v>
      </c>
      <c r="H1268" s="79">
        <v>0.46</v>
      </c>
      <c r="I1268" s="81">
        <v>1E-3</v>
      </c>
      <c r="K1268" s="62">
        <f t="shared" si="19"/>
        <v>2.5036644165863091E-2</v>
      </c>
      <c r="M1268">
        <v>1244</v>
      </c>
      <c r="N1268">
        <v>4.4884512644315167E-3</v>
      </c>
      <c r="O1268">
        <v>1.6912326945685278E-2</v>
      </c>
    </row>
    <row r="1269" spans="1:15" x14ac:dyDescent="0.3">
      <c r="A1269" s="2">
        <v>42717</v>
      </c>
      <c r="B1269" s="73">
        <f>'Log returns'!G1270</f>
        <v>-2.255639097744366E-2</v>
      </c>
      <c r="C1269" s="73">
        <f>'Log returns'!E1270</f>
        <v>-1.8548129197313756E-2</v>
      </c>
      <c r="D1269" s="73">
        <f>'Log returns'!C1270</f>
        <v>3.5971035129186003E-3</v>
      </c>
      <c r="E1269" s="74">
        <f>'Log returns'!I1270</f>
        <v>-3.0957043666812099E-4</v>
      </c>
      <c r="H1269" s="79">
        <v>-0.82</v>
      </c>
      <c r="I1269" s="81">
        <v>1E-3</v>
      </c>
      <c r="K1269" s="62">
        <f t="shared" si="19"/>
        <v>-2.3556390977443661E-2</v>
      </c>
      <c r="M1269">
        <v>1245</v>
      </c>
      <c r="N1269">
        <v>2.4204241499994946E-3</v>
      </c>
      <c r="O1269">
        <v>6.329386156428618E-2</v>
      </c>
    </row>
    <row r="1270" spans="1:15" x14ac:dyDescent="0.3">
      <c r="A1270" s="2">
        <v>42716</v>
      </c>
      <c r="B1270" s="73">
        <f>'Log returns'!G1271</f>
        <v>2.307692307692313E-2</v>
      </c>
      <c r="C1270" s="73">
        <f>'Log returns'!E1271</f>
        <v>5.5392636037798811E-3</v>
      </c>
      <c r="D1270" s="73">
        <f>'Log returns'!C1271</f>
        <v>2.1505452536547988E-2</v>
      </c>
      <c r="E1270" s="74">
        <f>'Log returns'!I1271</f>
        <v>4.863134263274547E-3</v>
      </c>
      <c r="H1270" s="79">
        <v>0.6</v>
      </c>
      <c r="I1270" s="81">
        <v>1E-3</v>
      </c>
      <c r="K1270" s="62">
        <f t="shared" si="19"/>
        <v>2.2076923076923129E-2</v>
      </c>
      <c r="M1270">
        <v>1246</v>
      </c>
      <c r="N1270">
        <v>-2.997097136543796E-3</v>
      </c>
      <c r="O1270">
        <v>-3.6323725026101379E-2</v>
      </c>
    </row>
    <row r="1271" spans="1:15" x14ac:dyDescent="0.3">
      <c r="A1271" s="2">
        <v>42713</v>
      </c>
      <c r="B1271" s="73">
        <f>'Log returns'!G1272</f>
        <v>2.8195488721804241E-3</v>
      </c>
      <c r="C1271" s="73">
        <f>'Log returns'!E1272</f>
        <v>2.0090732339598148E-2</v>
      </c>
      <c r="D1271" s="73">
        <f>'Log returns'!C1272</f>
        <v>-1.2280821081937092E-2</v>
      </c>
      <c r="E1271" s="74">
        <f>'Log returns'!I1272</f>
        <v>4.4642931860888347E-3</v>
      </c>
      <c r="H1271" s="79">
        <v>-0.3</v>
      </c>
      <c r="I1271" s="81">
        <v>1E-3</v>
      </c>
      <c r="K1271" s="62">
        <f t="shared" si="19"/>
        <v>1.8195488721804241E-3</v>
      </c>
      <c r="M1271">
        <v>1247</v>
      </c>
      <c r="N1271">
        <v>-5.8355152875450671E-3</v>
      </c>
      <c r="O1271">
        <v>-5.8815647503152629E-2</v>
      </c>
    </row>
    <row r="1272" spans="1:15" x14ac:dyDescent="0.3">
      <c r="A1272" s="2">
        <v>42712</v>
      </c>
      <c r="B1272" s="73">
        <f>'Log returns'!G1273</f>
        <v>-2.1555763823805033E-2</v>
      </c>
      <c r="C1272" s="73">
        <f>'Log returns'!E1273</f>
        <v>-2.7001270648030495E-2</v>
      </c>
      <c r="D1272" s="73">
        <f>'Log returns'!C1273</f>
        <v>-2.1906319802412224E-2</v>
      </c>
      <c r="E1272" s="74">
        <f>'Log returns'!I1273</f>
        <v>-7.6462801804307087E-3</v>
      </c>
      <c r="H1272" s="79">
        <v>0.46</v>
      </c>
      <c r="I1272" s="81">
        <v>1E-3</v>
      </c>
      <c r="K1272" s="62">
        <f t="shared" si="19"/>
        <v>-2.2555763823805034E-2</v>
      </c>
      <c r="M1272">
        <v>1248</v>
      </c>
      <c r="N1272">
        <v>1.9568147374691116E-2</v>
      </c>
      <c r="O1272">
        <v>-1.857361729015608E-2</v>
      </c>
    </row>
    <row r="1273" spans="1:15" x14ac:dyDescent="0.3">
      <c r="A1273" s="2">
        <v>42711</v>
      </c>
      <c r="B1273" s="73">
        <f>'Log returns'!G1274</f>
        <v>3.9272030651340939E-2</v>
      </c>
      <c r="C1273" s="73">
        <f>'Log returns'!E1274</f>
        <v>2.3179888997714546E-2</v>
      </c>
      <c r="D1273" s="73">
        <f>'Log returns'!C1274</f>
        <v>5.4479130407929345E-3</v>
      </c>
      <c r="E1273" s="74">
        <f>'Log returns'!I1274</f>
        <v>6.2732953589557617E-3</v>
      </c>
      <c r="H1273" s="79">
        <v>0.36</v>
      </c>
      <c r="I1273" s="81">
        <v>1E-3</v>
      </c>
      <c r="K1273" s="62">
        <f t="shared" si="19"/>
        <v>3.8272030651340938E-2</v>
      </c>
      <c r="M1273">
        <v>1249</v>
      </c>
      <c r="N1273">
        <v>7.6320999029834405E-3</v>
      </c>
      <c r="O1273">
        <v>8.7613427199674694E-3</v>
      </c>
    </row>
    <row r="1274" spans="1:15" x14ac:dyDescent="0.3">
      <c r="A1274" s="2">
        <v>42710</v>
      </c>
      <c r="B1274" s="73">
        <f>'Log returns'!G1275</f>
        <v>-9.2165898617511521E-3</v>
      </c>
      <c r="C1274" s="73">
        <f>'Log returns'!E1275</f>
        <v>-6.7007019783023808E-3</v>
      </c>
      <c r="D1274" s="73">
        <f>'Log returns'!C1275</f>
        <v>1.3245068687531692E-2</v>
      </c>
      <c r="E1274" s="74">
        <f>'Log returns'!I1275</f>
        <v>-8.4759464156318413E-3</v>
      </c>
      <c r="H1274" s="79">
        <v>1.26</v>
      </c>
      <c r="I1274" s="81">
        <v>1E-3</v>
      </c>
      <c r="K1274" s="62">
        <f t="shared" si="19"/>
        <v>-1.0216589861751151E-2</v>
      </c>
      <c r="M1274">
        <v>1250</v>
      </c>
      <c r="N1274">
        <v>3.3702877254977435E-3</v>
      </c>
      <c r="O1274">
        <v>-1.8033044323738246E-2</v>
      </c>
    </row>
    <row r="1275" spans="1:15" x14ac:dyDescent="0.3">
      <c r="A1275" s="2">
        <v>42709</v>
      </c>
      <c r="B1275" s="73">
        <f>'Log returns'!G1276</f>
        <v>-5.5813953488371565E-3</v>
      </c>
      <c r="C1275" s="73">
        <f>'Log returns'!E1276</f>
        <v>1.6061676839061998E-3</v>
      </c>
      <c r="D1275" s="73">
        <f>'Log returns'!C1276</f>
        <v>1.7824593723009682E-3</v>
      </c>
      <c r="E1275" s="74">
        <f>'Log returns'!I1276</f>
        <v>6.6537232629862554E-3</v>
      </c>
      <c r="H1275" s="79">
        <v>0.48</v>
      </c>
      <c r="I1275" s="81">
        <v>1E-3</v>
      </c>
      <c r="K1275" s="62">
        <f t="shared" si="19"/>
        <v>-6.5813953488371565E-3</v>
      </c>
      <c r="M1275">
        <v>1251</v>
      </c>
      <c r="N1275">
        <v>1.07666422453018E-2</v>
      </c>
      <c r="O1275">
        <v>2.2963516484856915E-2</v>
      </c>
    </row>
    <row r="1276" spans="1:15" x14ac:dyDescent="0.3">
      <c r="A1276" s="2">
        <v>42706</v>
      </c>
      <c r="B1276" s="73">
        <f>'Log returns'!G1277</f>
        <v>-1.0289990645463128E-2</v>
      </c>
      <c r="C1276" s="73">
        <f>'Log returns'!E1277</f>
        <v>-1.4432328415651058E-2</v>
      </c>
      <c r="D1276" s="73">
        <f>'Log returns'!C1277</f>
        <v>-2.9656042947968026E-3</v>
      </c>
      <c r="E1276" s="74">
        <f>'Log returns'!I1277</f>
        <v>1.6727632443884546E-2</v>
      </c>
      <c r="H1276" s="79">
        <v>0.75</v>
      </c>
      <c r="I1276" s="81">
        <v>1E-3</v>
      </c>
      <c r="K1276" s="62">
        <f t="shared" si="19"/>
        <v>-1.1289990645463127E-2</v>
      </c>
      <c r="M1276">
        <v>1252</v>
      </c>
      <c r="N1276">
        <v>1.1697507197609958E-3</v>
      </c>
      <c r="O1276">
        <v>-5.488368761987477E-3</v>
      </c>
    </row>
    <row r="1277" spans="1:15" x14ac:dyDescent="0.3">
      <c r="A1277" s="2">
        <v>42705</v>
      </c>
      <c r="B1277" s="73">
        <f>'Log returns'!G1278</f>
        <v>5.671077504725979E-3</v>
      </c>
      <c r="C1277" s="73">
        <f>'Log returns'!E1278</f>
        <v>1.8548649528148352E-2</v>
      </c>
      <c r="D1277" s="73">
        <f>'Log returns'!C1278</f>
        <v>1.9036334173231313E-2</v>
      </c>
      <c r="E1277" s="74">
        <f>'Log returns'!I1278</f>
        <v>-1.0042559813494721E-2</v>
      </c>
      <c r="H1277" s="79">
        <v>0</v>
      </c>
      <c r="I1277" s="81">
        <v>1E-3</v>
      </c>
      <c r="K1277" s="62">
        <f t="shared" si="19"/>
        <v>4.6710775047259789E-3</v>
      </c>
      <c r="M1277">
        <v>1253</v>
      </c>
      <c r="N1277">
        <v>-2.3588413544684416E-3</v>
      </c>
      <c r="O1277">
        <v>3.6093781113504551E-2</v>
      </c>
    </row>
    <row r="1278" spans="1:15" x14ac:dyDescent="0.3">
      <c r="A1278" s="2">
        <v>42704</v>
      </c>
      <c r="B1278" s="73">
        <f>'Log returns'!G1279</f>
        <v>-2.5375939849624086E-2</v>
      </c>
      <c r="C1278" s="73">
        <f>'Log returns'!E1279</f>
        <v>-2.1725239616613455E-2</v>
      </c>
      <c r="D1278" s="73">
        <f>'Log returns'!C1279</f>
        <v>-5.8377106747812761E-2</v>
      </c>
      <c r="E1278" s="74">
        <f>'Log returns'!I1279</f>
        <v>-2.3381936869572101E-2</v>
      </c>
      <c r="H1278" s="79">
        <v>-0.36</v>
      </c>
      <c r="I1278" s="81">
        <v>1E-3</v>
      </c>
      <c r="K1278" s="62">
        <f t="shared" si="19"/>
        <v>-2.6375939849624087E-2</v>
      </c>
      <c r="M1278">
        <v>1254</v>
      </c>
      <c r="N1278">
        <v>6.2621207501971131E-3</v>
      </c>
      <c r="O1278">
        <v>7.7238932358169058E-3</v>
      </c>
    </row>
    <row r="1279" spans="1:15" x14ac:dyDescent="0.3">
      <c r="A1279" s="2">
        <v>42703</v>
      </c>
      <c r="B1279" s="73">
        <f>'Log returns'!G1280</f>
        <v>-1.0607521697203554E-2</v>
      </c>
      <c r="C1279" s="73">
        <f>'Log returns'!E1280</f>
        <v>-2.2860875244937951E-2</v>
      </c>
      <c r="D1279" s="73">
        <f>'Log returns'!C1280</f>
        <v>-2.3558600928769304E-2</v>
      </c>
      <c r="E1279" s="74">
        <f>'Log returns'!I1280</f>
        <v>1.0647280246822483E-2</v>
      </c>
      <c r="H1279" s="79">
        <v>-0.25</v>
      </c>
      <c r="I1279" s="81">
        <v>1E-3</v>
      </c>
      <c r="K1279" s="62">
        <f t="shared" si="19"/>
        <v>-1.1607521697203554E-2</v>
      </c>
      <c r="M1279">
        <v>1255</v>
      </c>
      <c r="N1279">
        <v>-2.3972593764591183E-3</v>
      </c>
      <c r="O1279">
        <v>-1.4614234876414492E-2</v>
      </c>
    </row>
    <row r="1280" spans="1:15" x14ac:dyDescent="0.3">
      <c r="A1280" s="2">
        <v>42702</v>
      </c>
      <c r="B1280" s="73">
        <f>'Log returns'!G1281</f>
        <v>2.9239766081872454E-3</v>
      </c>
      <c r="C1280" s="73">
        <f>'Log returns'!E1281</f>
        <v>1.6711229946524064E-3</v>
      </c>
      <c r="D1280" s="73">
        <f>'Log returns'!C1281</f>
        <v>-6.3492173515238108E-3</v>
      </c>
      <c r="E1280" s="74">
        <f>'Log returns'!I1281</f>
        <v>1.8530418703061203E-3</v>
      </c>
      <c r="H1280" s="79">
        <v>0.11</v>
      </c>
      <c r="I1280" s="81">
        <v>1E-3</v>
      </c>
      <c r="K1280" s="62">
        <f t="shared" si="19"/>
        <v>1.9239766081872453E-3</v>
      </c>
      <c r="M1280">
        <v>1256</v>
      </c>
      <c r="N1280">
        <v>2.4577233327448601E-3</v>
      </c>
      <c r="O1280">
        <v>5.961359922633986E-3</v>
      </c>
    </row>
    <row r="1281" spans="1:15" x14ac:dyDescent="0.3">
      <c r="A1281" s="2">
        <v>42699</v>
      </c>
      <c r="B1281" s="73">
        <f>'Log returns'!G1282</f>
        <v>-1.1661807580174955E-2</v>
      </c>
      <c r="C1281" s="73">
        <f>'Log returns'!E1282</f>
        <v>1.768435101768439E-2</v>
      </c>
      <c r="D1281" s="73">
        <f>'Log returns'!C1282</f>
        <v>5.1117495115298008E-3</v>
      </c>
      <c r="E1281" s="74">
        <f>'Log returns'!I1282</f>
        <v>3.8197601010596209E-3</v>
      </c>
      <c r="H1281" s="79">
        <v>-0.64</v>
      </c>
      <c r="I1281" s="81">
        <v>1E-3</v>
      </c>
      <c r="K1281" s="62">
        <f t="shared" si="19"/>
        <v>-1.2661807580174954E-2</v>
      </c>
      <c r="M1281">
        <v>1257</v>
      </c>
      <c r="N1281">
        <v>-3.5805578504922815E-3</v>
      </c>
      <c r="O1281">
        <v>3.5584268425631484E-2</v>
      </c>
    </row>
    <row r="1282" spans="1:15" x14ac:dyDescent="0.3">
      <c r="A1282" s="2">
        <v>42698</v>
      </c>
      <c r="B1282" s="73">
        <f>'Log returns'!G1283</f>
        <v>1.1799410029498553E-2</v>
      </c>
      <c r="C1282" s="73">
        <f>'Log returns'!E1283</f>
        <v>2.1639344262295156E-2</v>
      </c>
      <c r="D1282" s="73">
        <f>'Log returns'!C1283</f>
        <v>1.3986119452786142E-2</v>
      </c>
      <c r="E1282" s="74">
        <f>'Log returns'!I1283</f>
        <v>1.5232197224581752E-3</v>
      </c>
      <c r="H1282" s="79">
        <v>0.4</v>
      </c>
      <c r="I1282" s="81">
        <v>1E-3</v>
      </c>
      <c r="K1282" s="62">
        <f t="shared" si="19"/>
        <v>1.0799410029498552E-2</v>
      </c>
      <c r="M1282">
        <v>1258</v>
      </c>
      <c r="N1282">
        <v>1.8930754474985071E-3</v>
      </c>
      <c r="O1282">
        <v>-1.1331277694689557E-2</v>
      </c>
    </row>
    <row r="1283" spans="1:15" x14ac:dyDescent="0.3">
      <c r="A1283" s="2">
        <v>42697</v>
      </c>
      <c r="B1283" s="73">
        <f>'Log returns'!G1284</f>
        <v>3.595724003887258E-2</v>
      </c>
      <c r="C1283" s="73">
        <f>'Log returns'!E1284</f>
        <v>5.2631578947368342E-2</v>
      </c>
      <c r="D1283" s="73">
        <f>'Log returns'!C1284</f>
        <v>5.0156825636927813E-3</v>
      </c>
      <c r="E1283" s="74">
        <f>'Log returns'!I1284</f>
        <v>8.2351899871624858E-3</v>
      </c>
      <c r="H1283" s="79">
        <v>0.16</v>
      </c>
      <c r="I1283" s="81">
        <v>1E-3</v>
      </c>
      <c r="K1283" s="62">
        <f t="shared" ref="K1283:K1346" si="20">B1283-I1283</f>
        <v>3.4957240038872579E-2</v>
      </c>
      <c r="M1283">
        <v>1259</v>
      </c>
      <c r="N1283">
        <v>-2.1421512423737887E-3</v>
      </c>
      <c r="O1283">
        <v>2.8004220207891044E-2</v>
      </c>
    </row>
    <row r="1284" spans="1:15" x14ac:dyDescent="0.3">
      <c r="A1284" s="2">
        <v>42696</v>
      </c>
      <c r="B1284" s="73">
        <f>'Log returns'!G1285</f>
        <v>-5.1594746716697941E-2</v>
      </c>
      <c r="C1284" s="73">
        <f>'Log returns'!E1285</f>
        <v>-7.3170731707317069E-2</v>
      </c>
      <c r="D1284" s="73">
        <f>'Log returns'!C1285</f>
        <v>-2.6200891778169005E-2</v>
      </c>
      <c r="E1284" s="74">
        <f>'Log returns'!I1285</f>
        <v>-1.0425575910027114E-2</v>
      </c>
      <c r="H1284" s="79">
        <v>0.31</v>
      </c>
      <c r="I1284" s="81">
        <v>1E-3</v>
      </c>
      <c r="K1284" s="62">
        <f t="shared" si="20"/>
        <v>-5.2594746716697942E-2</v>
      </c>
      <c r="M1284">
        <v>1260</v>
      </c>
      <c r="N1284">
        <v>5.6238106404567414E-3</v>
      </c>
      <c r="O1284">
        <v>2.6220506033581246E-2</v>
      </c>
    </row>
    <row r="1285" spans="1:15" x14ac:dyDescent="0.3">
      <c r="A1285" s="2">
        <v>42695</v>
      </c>
      <c r="B1285" s="73">
        <f>'Log returns'!G1286</f>
        <v>1.9782393669634307E-3</v>
      </c>
      <c r="C1285" s="73">
        <f>'Log returns'!E1286</f>
        <v>-1.940789473684203E-2</v>
      </c>
      <c r="D1285" s="73">
        <f>'Log returns'!C1286</f>
        <v>-7.6873931185738181E-3</v>
      </c>
      <c r="E1285" s="74">
        <f>'Log returns'!I1286</f>
        <v>-2.8641392558810493E-3</v>
      </c>
      <c r="H1285" s="79">
        <v>0.77</v>
      </c>
      <c r="I1285" s="81">
        <v>1E-3</v>
      </c>
      <c r="K1285" s="62">
        <f t="shared" si="20"/>
        <v>9.7823936696343067E-4</v>
      </c>
      <c r="M1285">
        <v>1261</v>
      </c>
      <c r="N1285">
        <v>-3.7587518506386145E-3</v>
      </c>
      <c r="O1285">
        <v>7.1054079754624924E-2</v>
      </c>
    </row>
    <row r="1286" spans="1:15" x14ac:dyDescent="0.3">
      <c r="A1286" s="2">
        <v>42692</v>
      </c>
      <c r="B1286" s="73">
        <f>'Log returns'!G1287</f>
        <v>9.8716683119455615E-4</v>
      </c>
      <c r="C1286" s="73">
        <f>'Log returns'!E1287</f>
        <v>-1.7108352901710911E-2</v>
      </c>
      <c r="D1286" s="73">
        <f>'Log returns'!C1287</f>
        <v>-3.2278945605044235E-3</v>
      </c>
      <c r="E1286" s="74">
        <f>'Log returns'!I1287</f>
        <v>-7.0825523882882746E-3</v>
      </c>
      <c r="H1286" s="79">
        <v>-0.16</v>
      </c>
      <c r="I1286" s="81">
        <v>1E-3</v>
      </c>
      <c r="K1286" s="62">
        <f t="shared" si="20"/>
        <v>-1.283316880544387E-5</v>
      </c>
      <c r="M1286">
        <v>1262</v>
      </c>
      <c r="N1286">
        <v>8.6722393501620625E-3</v>
      </c>
      <c r="O1286">
        <v>9.4000498064645572E-3</v>
      </c>
    </row>
    <row r="1287" spans="1:15" x14ac:dyDescent="0.3">
      <c r="A1287" s="2">
        <v>42691</v>
      </c>
      <c r="B1287" s="73">
        <f>'Log returns'!G1288</f>
        <v>1.9723865877710909E-3</v>
      </c>
      <c r="C1287" s="73">
        <f>'Log returns'!E1288</f>
        <v>2.4914675767918129E-2</v>
      </c>
      <c r="D1287" s="73">
        <f>'Log returns'!C1288</f>
        <v>5.9585541544834406E-2</v>
      </c>
      <c r="E1287" s="74">
        <f>'Log returns'!I1288</f>
        <v>6.5712902237130295E-3</v>
      </c>
      <c r="H1287" s="79">
        <v>0.56000000000000005</v>
      </c>
      <c r="I1287" s="81">
        <v>1E-3</v>
      </c>
      <c r="K1287" s="62">
        <f t="shared" si="20"/>
        <v>9.7238658777109091E-4</v>
      </c>
      <c r="M1287">
        <v>1263</v>
      </c>
      <c r="N1287">
        <v>-5.4768211248277998E-3</v>
      </c>
      <c r="O1287">
        <v>2.5200687002539832E-2</v>
      </c>
    </row>
    <row r="1288" spans="1:15" x14ac:dyDescent="0.3">
      <c r="A1288" s="2">
        <v>42690</v>
      </c>
      <c r="B1288" s="73">
        <f>'Log returns'!G1289</f>
        <v>-3.3070866141732283E-2</v>
      </c>
      <c r="C1288" s="73">
        <f>'Log returns'!E1289</f>
        <v>-3.8295038295038296E-2</v>
      </c>
      <c r="D1288" s="73">
        <f>'Log returns'!C1289</f>
        <v>-2.1393679270875775E-2</v>
      </c>
      <c r="E1288" s="74">
        <f>'Log returns'!I1289</f>
        <v>-1.6584496924997538E-2</v>
      </c>
      <c r="H1288" s="79">
        <v>-0.12</v>
      </c>
      <c r="I1288" s="81">
        <v>1E-3</v>
      </c>
      <c r="K1288" s="62">
        <f t="shared" si="20"/>
        <v>-3.4070866141732284E-2</v>
      </c>
      <c r="M1288">
        <v>1264</v>
      </c>
      <c r="N1288">
        <v>7.8440727521271788E-3</v>
      </c>
      <c r="O1288">
        <v>-1.0745426717311041E-2</v>
      </c>
    </row>
    <row r="1289" spans="1:15" x14ac:dyDescent="0.3">
      <c r="A1289" s="2">
        <v>42689</v>
      </c>
      <c r="B1289" s="73">
        <f>'Log returns'!G1290</f>
        <v>3.1148208469055399E-2</v>
      </c>
      <c r="C1289" s="73">
        <f>'Log returns'!E1290</f>
        <v>4.2243767313019348E-2</v>
      </c>
      <c r="D1289" s="73">
        <f>'Log returns'!C1290</f>
        <v>3.4353536055558187E-2</v>
      </c>
      <c r="E1289" s="74">
        <f>'Log returns'!I1290</f>
        <v>2.7755680641940783E-2</v>
      </c>
      <c r="H1289" s="79">
        <v>0.8</v>
      </c>
      <c r="I1289" s="81">
        <v>1E-3</v>
      </c>
      <c r="K1289" s="62">
        <f t="shared" si="20"/>
        <v>3.0148208469055398E-2</v>
      </c>
      <c r="M1289">
        <v>1265</v>
      </c>
      <c r="N1289">
        <v>-4.1195213061648462E-3</v>
      </c>
      <c r="O1289">
        <v>-3.6399355318564655E-3</v>
      </c>
    </row>
    <row r="1290" spans="1:15" x14ac:dyDescent="0.3">
      <c r="A1290" s="2">
        <v>42688</v>
      </c>
      <c r="B1290" s="73">
        <f>'Log returns'!G1291</f>
        <v>-0.16485686080947684</v>
      </c>
      <c r="C1290" s="73">
        <f>'Log returns'!E1291</f>
        <v>-4.2192691029900295E-2</v>
      </c>
      <c r="D1290" s="73">
        <f>'Log returns'!C1291</f>
        <v>-2.0531474399042453E-2</v>
      </c>
      <c r="E1290" s="74">
        <f>'Log returns'!I1291</f>
        <v>-3.9368124725422931E-3</v>
      </c>
      <c r="H1290" s="79">
        <v>0.21</v>
      </c>
      <c r="I1290" s="81">
        <v>1E-3</v>
      </c>
      <c r="K1290" s="62">
        <f t="shared" si="20"/>
        <v>-0.16585686080947684</v>
      </c>
      <c r="M1290">
        <v>1266</v>
      </c>
      <c r="N1290">
        <v>3.3120085446797574E-3</v>
      </c>
      <c r="O1290">
        <v>1.0373230947011402E-2</v>
      </c>
    </row>
    <row r="1291" spans="1:15" x14ac:dyDescent="0.3">
      <c r="A1291" s="2">
        <v>42685</v>
      </c>
      <c r="B1291" s="73">
        <f>'Log returns'!G1292</f>
        <v>1.8912529550827527E-2</v>
      </c>
      <c r="C1291" s="73">
        <f>'Log returns'!E1292</f>
        <v>3.7807839056538249E-2</v>
      </c>
      <c r="D1291" s="73">
        <f>'Log returns'!C1292</f>
        <v>1.9728778401315643E-2</v>
      </c>
      <c r="E1291" s="74">
        <f>'Log returns'!I1292</f>
        <v>6.016254846312556E-3</v>
      </c>
      <c r="H1291" s="79">
        <v>0.18</v>
      </c>
      <c r="I1291" s="81">
        <v>1E-3</v>
      </c>
      <c r="K1291" s="62">
        <f t="shared" si="20"/>
        <v>1.7912529550827526E-2</v>
      </c>
      <c r="M1291">
        <v>1267</v>
      </c>
      <c r="N1291">
        <v>9.2518930084554817E-3</v>
      </c>
      <c r="O1291">
        <v>1.6784751157407608E-2</v>
      </c>
    </row>
    <row r="1292" spans="1:15" x14ac:dyDescent="0.3">
      <c r="A1292" s="2">
        <v>42684</v>
      </c>
      <c r="B1292" s="73">
        <f>'Log returns'!G1293</f>
        <v>-2.3201856148492208E-3</v>
      </c>
      <c r="C1292" s="73">
        <f>'Log returns'!E1293</f>
        <v>-2.5735294117647023E-2</v>
      </c>
      <c r="D1292" s="73">
        <f>'Log returns'!C1293</f>
        <v>-1.8742450007419115E-2</v>
      </c>
      <c r="E1292" s="74">
        <f>'Log returns'!I1293</f>
        <v>2.1589916416437389E-3</v>
      </c>
      <c r="H1292" s="79">
        <v>0.32</v>
      </c>
      <c r="I1292" s="81">
        <v>1E-3</v>
      </c>
      <c r="K1292" s="62">
        <f t="shared" si="20"/>
        <v>-3.3201856148492208E-3</v>
      </c>
      <c r="M1292">
        <v>1268</v>
      </c>
      <c r="N1292">
        <v>-1.747294989782863E-4</v>
      </c>
      <c r="O1292">
        <v>-2.2381661478465372E-2</v>
      </c>
    </row>
    <row r="1293" spans="1:15" x14ac:dyDescent="0.3">
      <c r="A1293" s="2">
        <v>42683</v>
      </c>
      <c r="B1293" s="73">
        <f>'Log returns'!G1294</f>
        <v>-4.093023255813949E-2</v>
      </c>
      <c r="C1293" s="73">
        <f>'Log returns'!E1294</f>
        <v>-2.6072041166380868E-2</v>
      </c>
      <c r="D1293" s="73">
        <f>'Log returns'!C1294</f>
        <v>-3.0807201454985809E-2</v>
      </c>
      <c r="E1293" s="74">
        <f>'Log returns'!I1294</f>
        <v>-3.1458624331317402E-2</v>
      </c>
      <c r="H1293" s="79">
        <v>1.46</v>
      </c>
      <c r="I1293" s="81">
        <v>1E-3</v>
      </c>
      <c r="K1293" s="62">
        <f t="shared" si="20"/>
        <v>-4.1930232558139491E-2</v>
      </c>
      <c r="M1293">
        <v>1269</v>
      </c>
      <c r="N1293">
        <v>3.6173295047811508E-3</v>
      </c>
      <c r="O1293">
        <v>1.945959357214198E-2</v>
      </c>
    </row>
    <row r="1294" spans="1:15" x14ac:dyDescent="0.3">
      <c r="A1294" s="2">
        <v>42682</v>
      </c>
      <c r="B1294" s="73">
        <f>'Log returns'!G1295</f>
        <v>-2.6188166828322146E-2</v>
      </c>
      <c r="C1294" s="73">
        <f>'Log returns'!E1295</f>
        <v>-3.5223670306445934E-3</v>
      </c>
      <c r="D1294" s="73">
        <f>'Log returns'!C1295</f>
        <v>-1.2078745412078762E-2</v>
      </c>
      <c r="E1294" s="74">
        <f>'Log returns'!I1295</f>
        <v>5.4877348656138464E-3</v>
      </c>
      <c r="H1294" s="79">
        <v>0.4</v>
      </c>
      <c r="I1294" s="81">
        <v>1E-3</v>
      </c>
      <c r="K1294" s="62">
        <f t="shared" si="20"/>
        <v>-2.7188166828322147E-2</v>
      </c>
      <c r="M1294">
        <v>1270</v>
      </c>
      <c r="N1294">
        <v>3.3249430289345873E-3</v>
      </c>
      <c r="O1294">
        <v>-5.0539415675416319E-4</v>
      </c>
    </row>
    <row r="1295" spans="1:15" x14ac:dyDescent="0.3">
      <c r="A1295" s="2">
        <v>42681</v>
      </c>
      <c r="B1295" s="73">
        <f>'Log returns'!G1296</f>
        <v>-4.9800796812739104E-4</v>
      </c>
      <c r="C1295" s="73">
        <f>'Log returns'!E1296</f>
        <v>-9.5440084835630573E-3</v>
      </c>
      <c r="D1295" s="73">
        <f>'Log returns'!C1296</f>
        <v>6.3496352337206012E-3</v>
      </c>
      <c r="E1295" s="74">
        <f>'Log returns'!I1296</f>
        <v>1.9078372140941151E-2</v>
      </c>
      <c r="H1295" s="79">
        <v>2.23</v>
      </c>
      <c r="I1295" s="81">
        <v>1E-3</v>
      </c>
      <c r="K1295" s="62">
        <f t="shared" si="20"/>
        <v>-1.4980079681273912E-3</v>
      </c>
      <c r="M1295">
        <v>1271</v>
      </c>
      <c r="N1295">
        <v>-5.5531993432191284E-3</v>
      </c>
      <c r="O1295">
        <v>-1.6002564480585905E-2</v>
      </c>
    </row>
    <row r="1296" spans="1:15" x14ac:dyDescent="0.3">
      <c r="A1296" s="2">
        <v>42678</v>
      </c>
      <c r="B1296" s="73">
        <f>'Log returns'!G1297</f>
        <v>-1.3452914798206256E-2</v>
      </c>
      <c r="C1296" s="73">
        <f>'Log returns'!E1297</f>
        <v>-3.1406138472519669E-2</v>
      </c>
      <c r="D1296" s="73">
        <f>'Log returns'!C1297</f>
        <v>-1.5304067660088612E-2</v>
      </c>
      <c r="E1296" s="74">
        <f>'Log returns'!I1297</f>
        <v>-7.7767350301311457E-3</v>
      </c>
      <c r="H1296" s="79">
        <v>-0.12</v>
      </c>
      <c r="I1296" s="81">
        <v>1E-3</v>
      </c>
      <c r="K1296" s="62">
        <f t="shared" si="20"/>
        <v>-1.4452914798206255E-2</v>
      </c>
      <c r="M1296">
        <v>1272</v>
      </c>
      <c r="N1296">
        <v>4.6511047519334752E-3</v>
      </c>
      <c r="O1296">
        <v>3.4620925899407462E-2</v>
      </c>
    </row>
    <row r="1297" spans="1:15" x14ac:dyDescent="0.3">
      <c r="A1297" s="2">
        <v>42677</v>
      </c>
      <c r="B1297" s="73">
        <f>'Log returns'!G1298</f>
        <v>2.87878787878788E-2</v>
      </c>
      <c r="C1297" s="73">
        <f>'Log returns'!E1298</f>
        <v>1.6212232866617667E-2</v>
      </c>
      <c r="D1297" s="73">
        <f>'Log returns'!C1298</f>
        <v>3.2310838445807837E-2</v>
      </c>
      <c r="E1297" s="74">
        <f>'Log returns'!I1298</f>
        <v>8.6457626272394214E-3</v>
      </c>
      <c r="H1297" s="79">
        <v>-0.4</v>
      </c>
      <c r="I1297" s="81">
        <v>1E-3</v>
      </c>
      <c r="K1297" s="62">
        <f t="shared" si="20"/>
        <v>2.7787878787878799E-2</v>
      </c>
      <c r="M1297">
        <v>1273</v>
      </c>
      <c r="N1297">
        <v>-6.1614195103870941E-3</v>
      </c>
      <c r="O1297">
        <v>-3.0551703513640579E-3</v>
      </c>
    </row>
    <row r="1298" spans="1:15" x14ac:dyDescent="0.3">
      <c r="A1298" s="2">
        <v>42676</v>
      </c>
      <c r="B1298" s="73">
        <f>'Log returns'!G1299</f>
        <v>-2.2582228767795819E-2</v>
      </c>
      <c r="C1298" s="73">
        <f>'Log returns'!E1299</f>
        <v>-3.6258158085569252E-2</v>
      </c>
      <c r="D1298" s="73">
        <f>'Log returns'!C1299</f>
        <v>-4.1204437400950936E-2</v>
      </c>
      <c r="E1298" s="74">
        <f>'Log returns'!I1299</f>
        <v>-2.1411309242493345E-2</v>
      </c>
      <c r="H1298" s="79">
        <v>-0.73</v>
      </c>
      <c r="I1298" s="81">
        <v>1E-3</v>
      </c>
      <c r="K1298" s="62">
        <f t="shared" si="20"/>
        <v>-2.358222876779582E-2</v>
      </c>
      <c r="M1298">
        <v>1274</v>
      </c>
      <c r="N1298">
        <v>4.9299927114135819E-3</v>
      </c>
      <c r="O1298">
        <v>-1.0511388060250738E-2</v>
      </c>
    </row>
    <row r="1299" spans="1:15" x14ac:dyDescent="0.3">
      <c r="A1299" s="2">
        <v>42675</v>
      </c>
      <c r="B1299" s="73">
        <f>'Log returns'!G1300</f>
        <v>2.3606228026117473E-2</v>
      </c>
      <c r="C1299" s="73">
        <f>'Log returns'!E1300</f>
        <v>3.9127163280662063E-2</v>
      </c>
      <c r="D1299" s="73">
        <f>'Log returns'!C1300</f>
        <v>1.7906336088154427E-2</v>
      </c>
      <c r="E1299" s="74">
        <f>'Log returns'!I1300</f>
        <v>1.7608500525462839E-2</v>
      </c>
      <c r="H1299" s="79">
        <v>-0.68</v>
      </c>
      <c r="I1299" s="81">
        <v>1E-3</v>
      </c>
      <c r="K1299" s="62">
        <f t="shared" si="20"/>
        <v>2.2606228026117472E-2</v>
      </c>
      <c r="M1299">
        <v>1275</v>
      </c>
      <c r="N1299">
        <v>1.231507657535494E-2</v>
      </c>
      <c r="O1299">
        <v>-2.2605067220818068E-2</v>
      </c>
    </row>
    <row r="1300" spans="1:15" x14ac:dyDescent="0.3">
      <c r="A1300" s="2">
        <v>42674</v>
      </c>
      <c r="B1300" s="73">
        <f>'Log returns'!G1301</f>
        <v>1.9627085377822719E-3</v>
      </c>
      <c r="C1300" s="73">
        <f>'Log returns'!E1301</f>
        <v>-1.5206372194062233E-2</v>
      </c>
      <c r="D1300" s="73">
        <f>'Log returns'!C1301</f>
        <v>-6.7658998646820019E-3</v>
      </c>
      <c r="E1300" s="74">
        <f>'Log returns'!I1301</f>
        <v>2.5070684796621174E-4</v>
      </c>
      <c r="H1300" s="79">
        <v>0.02</v>
      </c>
      <c r="I1300" s="81">
        <v>1E-3</v>
      </c>
      <c r="K1300" s="62">
        <f t="shared" si="20"/>
        <v>9.6270853778227189E-4</v>
      </c>
      <c r="M1300">
        <v>1276</v>
      </c>
      <c r="N1300">
        <v>-7.3098884034290537E-3</v>
      </c>
      <c r="O1300">
        <v>1.2980965908155033E-2</v>
      </c>
    </row>
    <row r="1301" spans="1:15" x14ac:dyDescent="0.3">
      <c r="A1301" s="2">
        <v>42671</v>
      </c>
      <c r="B1301" s="73">
        <f>'Log returns'!G1302</f>
        <v>7.8354554358470406E-3</v>
      </c>
      <c r="C1301" s="73">
        <f>'Log returns'!E1302</f>
        <v>2.2058823529411766E-2</v>
      </c>
      <c r="D1301" s="73">
        <f>'Log returns'!C1302</f>
        <v>2.0435967302452316E-2</v>
      </c>
      <c r="E1301" s="74">
        <f>'Log returns'!I1302</f>
        <v>1.8746247120165669E-3</v>
      </c>
      <c r="H1301" s="79">
        <v>-0.28999999999999998</v>
      </c>
      <c r="I1301" s="81">
        <v>1E-3</v>
      </c>
      <c r="K1301" s="62">
        <f t="shared" si="20"/>
        <v>6.8354554358470406E-3</v>
      </c>
      <c r="M1301">
        <v>1277</v>
      </c>
      <c r="N1301">
        <v>-1.7088854689790024E-2</v>
      </c>
      <c r="O1301">
        <v>-8.2870851598340622E-3</v>
      </c>
    </row>
    <row r="1302" spans="1:15" x14ac:dyDescent="0.3">
      <c r="A1302" s="2">
        <v>42670</v>
      </c>
      <c r="B1302" s="73">
        <f>'Log returns'!G1303</f>
        <v>-9.7181729834790714E-3</v>
      </c>
      <c r="C1302" s="73">
        <f>'Log returns'!E1303</f>
        <v>2.5179856115107504E-3</v>
      </c>
      <c r="D1302" s="73">
        <f>'Log returns'!C1303</f>
        <v>-6.675567423230974E-3</v>
      </c>
      <c r="E1302" s="74">
        <f>'Log returns'!I1303</f>
        <v>-8.3235512298251199E-4</v>
      </c>
      <c r="H1302" s="79">
        <v>-0.33</v>
      </c>
      <c r="I1302" s="81">
        <v>1E-3</v>
      </c>
      <c r="K1302" s="62">
        <f t="shared" si="20"/>
        <v>-1.0718172983479071E-2</v>
      </c>
      <c r="M1302">
        <v>1278</v>
      </c>
      <c r="N1302">
        <v>7.8576301073295714E-3</v>
      </c>
      <c r="O1302">
        <v>-1.8465151804533127E-2</v>
      </c>
    </row>
    <row r="1303" spans="1:15" x14ac:dyDescent="0.3">
      <c r="A1303" s="2">
        <v>42669</v>
      </c>
      <c r="B1303" s="73">
        <f>'Log returns'!G1304</f>
        <v>1.3248282630029421E-2</v>
      </c>
      <c r="C1303" s="73">
        <f>'Log returns'!E1304</f>
        <v>-7.5349838536059059E-3</v>
      </c>
      <c r="D1303" s="73">
        <f>'Log returns'!C1304</f>
        <v>5.3763440860213904E-3</v>
      </c>
      <c r="E1303" s="74">
        <f>'Log returns'!I1304</f>
        <v>-7.1788379512762387E-3</v>
      </c>
      <c r="H1303" s="79">
        <v>-0.23</v>
      </c>
      <c r="I1303" s="81">
        <v>1E-3</v>
      </c>
      <c r="K1303" s="62">
        <f t="shared" si="20"/>
        <v>1.224828263002942E-2</v>
      </c>
      <c r="M1303">
        <v>1279</v>
      </c>
      <c r="N1303">
        <v>1.4106603398024841E-3</v>
      </c>
      <c r="O1303">
        <v>1.5133162683847613E-3</v>
      </c>
    </row>
    <row r="1304" spans="1:15" x14ac:dyDescent="0.3">
      <c r="A1304" s="2">
        <v>42668</v>
      </c>
      <c r="B1304" s="73">
        <f>'Log returns'!G1305</f>
        <v>2.0338983050847543E-2</v>
      </c>
      <c r="C1304" s="73">
        <f>'Log returns'!E1305</f>
        <v>5.0253073029645615E-2</v>
      </c>
      <c r="D1304" s="73">
        <f>'Log returns'!C1305</f>
        <v>-1.3368983957218492E-3</v>
      </c>
      <c r="E1304" s="74">
        <f>'Log returns'!I1305</f>
        <v>7.8105174791122641E-3</v>
      </c>
      <c r="H1304" s="79">
        <v>-0.46</v>
      </c>
      <c r="I1304" s="81">
        <v>1E-3</v>
      </c>
      <c r="K1304" s="62">
        <f t="shared" si="20"/>
        <v>1.9338983050847542E-2</v>
      </c>
      <c r="M1304">
        <v>1280</v>
      </c>
      <c r="N1304">
        <v>2.8524421555843325E-3</v>
      </c>
      <c r="O1304">
        <v>-1.4514249735759287E-2</v>
      </c>
    </row>
    <row r="1305" spans="1:15" x14ac:dyDescent="0.3">
      <c r="A1305" s="2">
        <v>42667</v>
      </c>
      <c r="B1305" s="73">
        <f>'Log returns'!G1306</f>
        <v>9.4921689606072964E-4</v>
      </c>
      <c r="C1305" s="73">
        <f>'Log returns'!E1306</f>
        <v>-1.8932874354561102E-2</v>
      </c>
      <c r="D1305" s="73">
        <f>'Log returns'!C1306</f>
        <v>-1.0709504685408261E-2</v>
      </c>
      <c r="E1305" s="74">
        <f>'Log returns'!I1306</f>
        <v>4.8977999320418703E-3</v>
      </c>
      <c r="H1305" s="79">
        <v>0.54</v>
      </c>
      <c r="I1305" s="81">
        <v>1E-3</v>
      </c>
      <c r="K1305" s="62">
        <f t="shared" si="20"/>
        <v>-5.0783103939270376E-5</v>
      </c>
      <c r="M1305">
        <v>1281</v>
      </c>
      <c r="N1305">
        <v>1.1688709630766217E-3</v>
      </c>
      <c r="O1305">
        <v>1.0630539066421932E-2</v>
      </c>
    </row>
    <row r="1306" spans="1:15" x14ac:dyDescent="0.3">
      <c r="A1306" s="2">
        <v>42664</v>
      </c>
      <c r="B1306" s="73">
        <f>'Log returns'!G1307</f>
        <v>1.9440493124703657E-2</v>
      </c>
      <c r="C1306" s="73">
        <f>'Log returns'!E1307</f>
        <v>1.6140350877193062E-2</v>
      </c>
      <c r="D1306" s="73">
        <f>'Log returns'!C1307</f>
        <v>1.4884979702300329E-2</v>
      </c>
      <c r="E1306" s="74">
        <f>'Log returns'!I1307</f>
        <v>-6.0241096688830346E-3</v>
      </c>
      <c r="H1306" s="79">
        <v>0.02</v>
      </c>
      <c r="I1306" s="81">
        <v>1E-3</v>
      </c>
      <c r="K1306" s="62">
        <f t="shared" si="20"/>
        <v>1.8440493124703656E-2</v>
      </c>
      <c r="M1306">
        <v>1282</v>
      </c>
      <c r="N1306">
        <v>6.0893504320708013E-3</v>
      </c>
      <c r="O1306">
        <v>2.9867889606801777E-2</v>
      </c>
    </row>
    <row r="1307" spans="1:15" x14ac:dyDescent="0.3">
      <c r="A1307" s="2">
        <v>42663</v>
      </c>
      <c r="B1307" s="73">
        <f>'Log returns'!G1308</f>
        <v>-1.3953488372093553E-3</v>
      </c>
      <c r="C1307" s="73">
        <f>'Log returns'!E1308</f>
        <v>1.3466850828729202E-2</v>
      </c>
      <c r="D1307" s="73">
        <f>'Log returns'!C1308</f>
        <v>6.6666666666666671E-3</v>
      </c>
      <c r="E1307" s="74">
        <f>'Log returns'!I1308</f>
        <v>1.0106647492632466E-2</v>
      </c>
      <c r="H1307" s="79">
        <v>-0.16</v>
      </c>
      <c r="I1307" s="81">
        <v>1E-3</v>
      </c>
      <c r="K1307" s="62">
        <f t="shared" si="20"/>
        <v>-2.3953488372093551E-3</v>
      </c>
      <c r="M1307">
        <v>1283</v>
      </c>
      <c r="N1307">
        <v>-7.5906737414083419E-3</v>
      </c>
      <c r="O1307">
        <v>-4.4004072975289597E-2</v>
      </c>
    </row>
    <row r="1308" spans="1:15" x14ac:dyDescent="0.3">
      <c r="A1308" s="2">
        <v>42662</v>
      </c>
      <c r="B1308" s="73">
        <f>'Log returns'!G1309</f>
        <v>-2.8411737307871422E-2</v>
      </c>
      <c r="C1308" s="73">
        <f>'Log returns'!E1309</f>
        <v>-3.8500851788756424E-2</v>
      </c>
      <c r="D1308" s="73">
        <f>'Log returns'!C1309</f>
        <v>-1.1920529801324579E-2</v>
      </c>
      <c r="E1308" s="74">
        <f>'Log returns'!I1309</f>
        <v>1.8880437666176516E-3</v>
      </c>
      <c r="H1308" s="79">
        <v>0.25</v>
      </c>
      <c r="I1308" s="81">
        <v>1E-3</v>
      </c>
      <c r="K1308" s="62">
        <f t="shared" si="20"/>
        <v>-2.9411737307871423E-2</v>
      </c>
      <c r="M1308">
        <v>1284</v>
      </c>
      <c r="N1308">
        <v>-2.0474588066704239E-3</v>
      </c>
      <c r="O1308">
        <v>4.025698173633855E-3</v>
      </c>
    </row>
    <row r="1309" spans="1:15" x14ac:dyDescent="0.3">
      <c r="A1309" s="2">
        <v>42661</v>
      </c>
      <c r="B1309" s="73">
        <f>'Log returns'!G1310</f>
        <v>-1.2943432406519635E-2</v>
      </c>
      <c r="C1309" s="73">
        <f>'Log returns'!E1310</f>
        <v>-1.2048192771084256E-2</v>
      </c>
      <c r="D1309" s="73">
        <f>'Log returns'!C1310</f>
        <v>-1.3404825737264655E-3</v>
      </c>
      <c r="E1309" s="74">
        <f>'Log returns'!I1310</f>
        <v>2.0049960168968609E-3</v>
      </c>
      <c r="H1309" s="79">
        <v>0.6</v>
      </c>
      <c r="I1309" s="81">
        <v>1E-3</v>
      </c>
      <c r="K1309" s="62">
        <f t="shared" si="20"/>
        <v>-1.3943432406519636E-2</v>
      </c>
      <c r="M1309">
        <v>1285</v>
      </c>
      <c r="N1309">
        <v>-5.1399360363292455E-3</v>
      </c>
      <c r="O1309">
        <v>6.1271028675238016E-3</v>
      </c>
    </row>
    <row r="1310" spans="1:15" x14ac:dyDescent="0.3">
      <c r="A1310" s="2">
        <v>42660</v>
      </c>
      <c r="B1310" s="73">
        <f>'Log returns'!G1311</f>
        <v>-1.9426906265176856E-3</v>
      </c>
      <c r="C1310" s="73">
        <f>'Log returns'!E1311</f>
        <v>2.9053084648493419E-2</v>
      </c>
      <c r="D1310" s="73">
        <f>'Log returns'!C1311</f>
        <v>5.3691275167785995E-3</v>
      </c>
      <c r="E1310" s="74">
        <f>'Log returns'!I1311</f>
        <v>-8.4640699715529926E-4</v>
      </c>
      <c r="H1310" s="79">
        <v>-0.28999999999999998</v>
      </c>
      <c r="I1310" s="81">
        <v>1E-3</v>
      </c>
      <c r="K1310" s="62">
        <f t="shared" si="20"/>
        <v>-2.9426906265176854E-3</v>
      </c>
      <c r="M1310">
        <v>1286</v>
      </c>
      <c r="N1310">
        <v>4.8695618600667501E-3</v>
      </c>
      <c r="O1310">
        <v>-2.8971752722956592E-3</v>
      </c>
    </row>
    <row r="1311" spans="1:15" x14ac:dyDescent="0.3">
      <c r="A1311" s="2">
        <v>42657</v>
      </c>
      <c r="B1311" s="73">
        <f>'Log returns'!G1312</f>
        <v>-1.5571776155717774E-2</v>
      </c>
      <c r="C1311" s="73">
        <f>'Log returns'!E1312</f>
        <v>1.0805158591843929E-2</v>
      </c>
      <c r="D1311" s="73">
        <f>'Log returns'!C1312</f>
        <v>-1.4686248331108256E-2</v>
      </c>
      <c r="E1311" s="74">
        <f>'Log returns'!I1312</f>
        <v>-1.6364380726692444E-3</v>
      </c>
      <c r="H1311" s="79">
        <v>0.01</v>
      </c>
      <c r="I1311" s="81">
        <v>1E-3</v>
      </c>
      <c r="K1311" s="62">
        <f t="shared" si="20"/>
        <v>-1.6571776155717775E-2</v>
      </c>
      <c r="M1311">
        <v>1287</v>
      </c>
      <c r="N1311">
        <v>-1.2105718238056421E-2</v>
      </c>
      <c r="O1311">
        <v>-2.096514790367586E-2</v>
      </c>
    </row>
    <row r="1312" spans="1:15" x14ac:dyDescent="0.3">
      <c r="A1312" s="2">
        <v>42656</v>
      </c>
      <c r="B1312" s="73">
        <f>'Log returns'!G1313</f>
        <v>9.8863074641620998E-3</v>
      </c>
      <c r="C1312" s="73">
        <f>'Log returns'!E1313</f>
        <v>2.6551724137930995E-2</v>
      </c>
      <c r="D1312" s="73">
        <f>'Log returns'!C1313</f>
        <v>4.0650406504064655E-3</v>
      </c>
      <c r="E1312" s="74">
        <f>'Log returns'!I1313</f>
        <v>3.1612343382291567E-3</v>
      </c>
      <c r="H1312" s="79">
        <v>-0.42</v>
      </c>
      <c r="I1312" s="81">
        <v>1E-3</v>
      </c>
      <c r="K1312" s="62">
        <f t="shared" si="20"/>
        <v>8.8863074641621007E-3</v>
      </c>
      <c r="M1312">
        <v>1288</v>
      </c>
      <c r="N1312">
        <v>2.0399630380213678E-2</v>
      </c>
      <c r="O1312">
        <v>1.074857808884172E-2</v>
      </c>
    </row>
    <row r="1313" spans="1:15" x14ac:dyDescent="0.3">
      <c r="A1313" s="2">
        <v>42655</v>
      </c>
      <c r="B1313" s="73">
        <f>'Log returns'!G1314</f>
        <v>-9.7895252080272012E-4</v>
      </c>
      <c r="C1313" s="73">
        <f>'Log returns'!E1314</f>
        <v>-2.3513604299630501E-2</v>
      </c>
      <c r="D1313" s="73">
        <f>'Log returns'!C1314</f>
        <v>-8.0971659919027578E-3</v>
      </c>
      <c r="E1313" s="74">
        <f>'Log returns'!I1314</f>
        <v>-1.1380779715869259E-3</v>
      </c>
      <c r="H1313" s="79">
        <v>0.06</v>
      </c>
      <c r="I1313" s="81">
        <v>1E-3</v>
      </c>
      <c r="K1313" s="62">
        <f t="shared" si="20"/>
        <v>-1.9789525208027204E-3</v>
      </c>
      <c r="M1313">
        <v>1289</v>
      </c>
      <c r="N1313">
        <v>-2.8338250048755816E-3</v>
      </c>
      <c r="O1313">
        <v>-0.16202303580460126</v>
      </c>
    </row>
    <row r="1314" spans="1:15" x14ac:dyDescent="0.3">
      <c r="A1314" s="2">
        <v>42654</v>
      </c>
      <c r="B1314" s="73">
        <f>'Log returns'!G1315</f>
        <v>3.3317001469867699E-2</v>
      </c>
      <c r="C1314" s="73">
        <f>'Log returns'!E1315</f>
        <v>-1.3759889920879852E-3</v>
      </c>
      <c r="D1314" s="73">
        <f>'Log returns'!C1315</f>
        <v>6.8027210884353739E-3</v>
      </c>
      <c r="E1314" s="74">
        <f>'Log returns'!I1315</f>
        <v>-1.9217573308038321E-3</v>
      </c>
      <c r="H1314" s="79">
        <v>-1.3</v>
      </c>
      <c r="I1314" s="81">
        <v>1E-3</v>
      </c>
      <c r="K1314" s="62">
        <f t="shared" si="20"/>
        <v>3.2317001469867698E-2</v>
      </c>
      <c r="M1314">
        <v>1290</v>
      </c>
      <c r="N1314">
        <v>4.4626708770381211E-3</v>
      </c>
      <c r="O1314">
        <v>1.4449858673789406E-2</v>
      </c>
    </row>
    <row r="1315" spans="1:15" x14ac:dyDescent="0.3">
      <c r="A1315" s="2">
        <v>42653</v>
      </c>
      <c r="B1315" s="73">
        <f>'Log returns'!G1316</f>
        <v>0</v>
      </c>
      <c r="C1315" s="73">
        <f>'Log returns'!E1316</f>
        <v>-2.7557698932139559E-3</v>
      </c>
      <c r="D1315" s="73">
        <f>'Log returns'!C1316</f>
        <v>5.405405405405482E-3</v>
      </c>
      <c r="E1315" s="74">
        <f>'Log returns'!I1316</f>
        <v>4.7088285707096462E-3</v>
      </c>
      <c r="H1315" s="79">
        <v>0.52</v>
      </c>
      <c r="I1315" s="81">
        <v>1E-3</v>
      </c>
      <c r="K1315" s="62">
        <f t="shared" si="20"/>
        <v>-1E-3</v>
      </c>
      <c r="M1315">
        <v>1291</v>
      </c>
      <c r="N1315">
        <v>1.6349491118083201E-3</v>
      </c>
      <c r="O1315">
        <v>-3.9551347266575405E-3</v>
      </c>
    </row>
    <row r="1316" spans="1:15" x14ac:dyDescent="0.3">
      <c r="A1316" s="2">
        <v>42650</v>
      </c>
      <c r="B1316" s="73">
        <f>'Log returns'!G1317</f>
        <v>-2.275960170697015E-2</v>
      </c>
      <c r="C1316" s="73">
        <f>'Log returns'!E1317</f>
        <v>-1.0362694300518527E-3</v>
      </c>
      <c r="D1316" s="73">
        <f>'Log returns'!C1317</f>
        <v>6.720430107526881E-3</v>
      </c>
      <c r="E1316" s="74">
        <f>'Log returns'!I1317</f>
        <v>2.6510011290537257E-3</v>
      </c>
      <c r="H1316" s="79">
        <v>-0.38</v>
      </c>
      <c r="I1316" s="81">
        <v>1E-3</v>
      </c>
      <c r="K1316" s="62">
        <f t="shared" si="20"/>
        <v>-2.3759601706970151E-2</v>
      </c>
      <c r="M1316">
        <v>1292</v>
      </c>
      <c r="N1316">
        <v>-2.3009794930241346E-2</v>
      </c>
      <c r="O1316">
        <v>-1.7920437627898144E-2</v>
      </c>
    </row>
    <row r="1317" spans="1:15" x14ac:dyDescent="0.3">
      <c r="A1317" s="2">
        <v>42649</v>
      </c>
      <c r="B1317" s="73">
        <f>'Log returns'!G1318</f>
        <v>-2.1834061135371147E-2</v>
      </c>
      <c r="C1317" s="73">
        <f>'Log returns'!E1318</f>
        <v>-3.3540802213001347E-2</v>
      </c>
      <c r="D1317" s="73">
        <f>'Log returns'!C1318</f>
        <v>-4.0053404539385842E-2</v>
      </c>
      <c r="E1317" s="74">
        <f>'Log returns'!I1318</f>
        <v>-1.999752802013555E-3</v>
      </c>
      <c r="H1317" s="79">
        <v>-0.06</v>
      </c>
      <c r="I1317" s="81">
        <v>1E-3</v>
      </c>
      <c r="K1317" s="62">
        <f t="shared" si="20"/>
        <v>-2.2834061135371148E-2</v>
      </c>
      <c r="M1317">
        <v>1293</v>
      </c>
      <c r="N1317">
        <v>4.0752180708693254E-3</v>
      </c>
      <c r="O1317">
        <v>-3.0263384899191472E-2</v>
      </c>
    </row>
    <row r="1318" spans="1:15" x14ac:dyDescent="0.3">
      <c r="A1318" s="2">
        <v>42648</v>
      </c>
      <c r="B1318" s="73">
        <f>'Log returns'!G1319</f>
        <v>-1.240079365079365E-2</v>
      </c>
      <c r="C1318" s="73">
        <f>'Log returns'!E1319</f>
        <v>-4.293381037567043E-3</v>
      </c>
      <c r="D1318" s="73">
        <f>'Log returns'!C1319</f>
        <v>-4.1724617524340939E-3</v>
      </c>
      <c r="E1318" s="74">
        <f>'Log returns'!I1319</f>
        <v>2.7786084126450545E-3</v>
      </c>
      <c r="H1318" s="79">
        <v>0.57999999999999996</v>
      </c>
      <c r="I1318" s="81">
        <v>1E-3</v>
      </c>
      <c r="K1318" s="62">
        <f t="shared" si="20"/>
        <v>-1.3400793650793649E-2</v>
      </c>
      <c r="M1318">
        <v>1294</v>
      </c>
      <c r="N1318">
        <v>1.4038380755819181E-2</v>
      </c>
      <c r="O1318">
        <v>-1.4536388723946572E-2</v>
      </c>
    </row>
    <row r="1319" spans="1:15" x14ac:dyDescent="0.3">
      <c r="A1319" s="2">
        <v>42647</v>
      </c>
      <c r="B1319" s="73">
        <f>'Log returns'!G1320</f>
        <v>-1.2556504269211451E-2</v>
      </c>
      <c r="C1319" s="73">
        <f>'Log returns'!E1320</f>
        <v>-3.5932446999640674E-3</v>
      </c>
      <c r="D1319" s="73">
        <f>'Log returns'!C1320</f>
        <v>-6.9832402234636876E-3</v>
      </c>
      <c r="E1319" s="74">
        <f>'Log returns'!I1320</f>
        <v>-5.9467416448044999E-3</v>
      </c>
      <c r="H1319" s="79">
        <v>-0.46</v>
      </c>
      <c r="I1319" s="81">
        <v>1E-3</v>
      </c>
      <c r="K1319" s="62">
        <f t="shared" si="20"/>
        <v>-1.3556504269211452E-2</v>
      </c>
      <c r="M1319">
        <v>1295</v>
      </c>
      <c r="N1319">
        <v>-5.6488345120692101E-3</v>
      </c>
      <c r="O1319">
        <v>-7.804080286137046E-3</v>
      </c>
    </row>
    <row r="1320" spans="1:15" x14ac:dyDescent="0.3">
      <c r="A1320" s="2">
        <v>42646</v>
      </c>
      <c r="B1320" s="73">
        <f>'Log returns'!G1321</f>
        <v>-1.5259409969481216E-2</v>
      </c>
      <c r="C1320" s="73">
        <f>'Log returns'!E1321</f>
        <v>-1.009736747205197E-2</v>
      </c>
      <c r="D1320" s="73">
        <f>'Log returns'!C1321</f>
        <v>-8.4388185654007651E-3</v>
      </c>
      <c r="E1320" s="74">
        <f>'Log returns'!I1321</f>
        <v>-1.090852599671323E-2</v>
      </c>
      <c r="H1320" s="79">
        <v>-0.26</v>
      </c>
      <c r="I1320" s="81">
        <v>1E-3</v>
      </c>
      <c r="K1320" s="62">
        <f t="shared" si="20"/>
        <v>-1.6259409969481217E-2</v>
      </c>
      <c r="M1320">
        <v>1296</v>
      </c>
      <c r="N1320">
        <v>6.3903372014331196E-3</v>
      </c>
      <c r="O1320">
        <v>2.239754158644568E-2</v>
      </c>
    </row>
    <row r="1321" spans="1:15" x14ac:dyDescent="0.3">
      <c r="A1321" s="2">
        <v>42643</v>
      </c>
      <c r="B1321" s="73">
        <f>'Log returns'!G1322</f>
        <v>-1.1880165289256221E-2</v>
      </c>
      <c r="C1321" s="73">
        <f>'Log returns'!E1322</f>
        <v>2.5500910746811974E-3</v>
      </c>
      <c r="D1321" s="73">
        <f>'Log returns'!C1322</f>
        <v>-2.836879432624154E-3</v>
      </c>
      <c r="E1321" s="74">
        <f>'Log returns'!I1322</f>
        <v>7.9400679361232539E-3</v>
      </c>
      <c r="H1321" s="79">
        <v>0.88</v>
      </c>
      <c r="I1321" s="81">
        <v>1E-3</v>
      </c>
      <c r="K1321" s="62">
        <f t="shared" si="20"/>
        <v>-1.2880165289256222E-2</v>
      </c>
      <c r="M1321">
        <v>1297</v>
      </c>
      <c r="N1321">
        <v>-1.5644206933964351E-2</v>
      </c>
      <c r="O1321">
        <v>-6.9380218338314682E-3</v>
      </c>
    </row>
    <row r="1322" spans="1:15" x14ac:dyDescent="0.3">
      <c r="A1322" s="2">
        <v>42642</v>
      </c>
      <c r="B1322" s="73">
        <f>'Log returns'!G1323</f>
        <v>-2.0909566126502432E-3</v>
      </c>
      <c r="C1322" s="73">
        <f>'Log returns'!E1323</f>
        <v>1.3808139534883763E-2</v>
      </c>
      <c r="D1322" s="73">
        <f>'Log returns'!C1323</f>
        <v>0</v>
      </c>
      <c r="E1322" s="74">
        <f>'Log returns'!I1323</f>
        <v>9.4261976601347792E-4</v>
      </c>
      <c r="H1322" s="79">
        <v>-0.98</v>
      </c>
      <c r="I1322" s="81">
        <v>1E-3</v>
      </c>
      <c r="K1322" s="62">
        <f t="shared" si="20"/>
        <v>-3.0909566126502432E-3</v>
      </c>
      <c r="M1322">
        <v>1298</v>
      </c>
      <c r="N1322">
        <v>1.2960832313143392E-2</v>
      </c>
      <c r="O1322">
        <v>1.0645395712974081E-2</v>
      </c>
    </row>
    <row r="1323" spans="1:15" x14ac:dyDescent="0.3">
      <c r="A1323" s="2">
        <v>42641</v>
      </c>
      <c r="B1323" s="73">
        <f>'Log returns'!G1324</f>
        <v>-1.1524358302776263E-2</v>
      </c>
      <c r="C1323" s="73">
        <f>'Log returns'!E1324</f>
        <v>-1.4336917562723199E-3</v>
      </c>
      <c r="D1323" s="73">
        <f>'Log returns'!C1324</f>
        <v>-1.991465149359874E-2</v>
      </c>
      <c r="E1323" s="74">
        <f>'Log returns'!I1324</f>
        <v>-1.1359350336375378E-2</v>
      </c>
      <c r="H1323" s="79">
        <v>0.56000000000000005</v>
      </c>
      <c r="I1323" s="81">
        <v>1E-3</v>
      </c>
      <c r="K1323" s="62">
        <f t="shared" si="20"/>
        <v>-1.2524358302776262E-2</v>
      </c>
      <c r="M1323">
        <v>1299</v>
      </c>
      <c r="N1323">
        <v>2.3600427475193623E-4</v>
      </c>
      <c r="O1323">
        <v>1.7267042630303357E-3</v>
      </c>
    </row>
    <row r="1324" spans="1:15" x14ac:dyDescent="0.3">
      <c r="A1324" s="2">
        <v>42640</v>
      </c>
      <c r="B1324" s="73">
        <f>'Log returns'!G1325</f>
        <v>2.1727609962904088E-2</v>
      </c>
      <c r="C1324" s="73">
        <f>'Log returns'!E1325</f>
        <v>3.1586503948312826E-2</v>
      </c>
      <c r="D1324" s="73">
        <f>'Log returns'!C1325</f>
        <v>2.1770682148040638E-2</v>
      </c>
      <c r="E1324" s="74">
        <f>'Log returns'!I1325</f>
        <v>1.279920278253046E-2</v>
      </c>
      <c r="H1324" s="79">
        <v>0.64</v>
      </c>
      <c r="I1324" s="81">
        <v>1E-3</v>
      </c>
      <c r="K1324" s="62">
        <f t="shared" si="20"/>
        <v>2.0727609962904087E-2</v>
      </c>
      <c r="M1324">
        <v>1300</v>
      </c>
      <c r="N1324">
        <v>1.4264825090509474E-3</v>
      </c>
      <c r="O1324">
        <v>6.4089729267960936E-3</v>
      </c>
    </row>
    <row r="1325" spans="1:15" x14ac:dyDescent="0.3">
      <c r="A1325" s="2">
        <v>42639</v>
      </c>
      <c r="B1325" s="73">
        <f>'Log returns'!G1326</f>
        <v>-4.1493775933610913E-3</v>
      </c>
      <c r="C1325" s="73">
        <f>'Log returns'!E1326</f>
        <v>-7.1677105080027725E-2</v>
      </c>
      <c r="D1325" s="73">
        <f>'Log returns'!C1326</f>
        <v>-2.2727272727272846E-2</v>
      </c>
      <c r="E1325" s="74">
        <f>'Log returns'!I1326</f>
        <v>-6.4295071781018632E-3</v>
      </c>
      <c r="H1325" s="79">
        <v>-0.88</v>
      </c>
      <c r="I1325" s="81">
        <v>1E-3</v>
      </c>
      <c r="K1325" s="62">
        <f t="shared" si="20"/>
        <v>-5.1493775933610913E-3</v>
      </c>
      <c r="M1325">
        <v>1301</v>
      </c>
      <c r="N1325">
        <v>-5.5797781717205678E-4</v>
      </c>
      <c r="O1325">
        <v>-9.1601951663070145E-3</v>
      </c>
    </row>
    <row r="1326" spans="1:15" x14ac:dyDescent="0.3">
      <c r="A1326" s="2">
        <v>42636</v>
      </c>
      <c r="B1326" s="73">
        <f>'Log returns'!G1327</f>
        <v>1.197916666666669E-2</v>
      </c>
      <c r="C1326" s="73">
        <f>'Log returns'!E1327</f>
        <v>2.6986506746626643E-2</v>
      </c>
      <c r="D1326" s="73">
        <f>'Log returns'!C1327</f>
        <v>2.6162790697674378E-2</v>
      </c>
      <c r="E1326" s="74">
        <f>'Log returns'!I1327</f>
        <v>1.0378030578812572E-2</v>
      </c>
      <c r="H1326" s="79">
        <v>-0.6</v>
      </c>
      <c r="I1326" s="81">
        <v>1E-3</v>
      </c>
      <c r="K1326" s="62">
        <f t="shared" si="20"/>
        <v>1.0979166666666689E-2</v>
      </c>
      <c r="M1326">
        <v>1302</v>
      </c>
      <c r="N1326">
        <v>-5.2105220367372343E-3</v>
      </c>
      <c r="O1326">
        <v>1.8458804666766655E-2</v>
      </c>
    </row>
    <row r="1327" spans="1:15" x14ac:dyDescent="0.3">
      <c r="A1327" s="2">
        <v>42635</v>
      </c>
      <c r="B1327" s="73">
        <f>'Log returns'!G1328</f>
        <v>-2.2130725681935137E-2</v>
      </c>
      <c r="C1327" s="73">
        <f>'Log returns'!E1328</f>
        <v>-2.0802919708029156E-2</v>
      </c>
      <c r="D1327" s="73">
        <f>'Log returns'!C1328</f>
        <v>-1.133144475920676E-2</v>
      </c>
      <c r="E1327" s="74">
        <f>'Log returns'!I1328</f>
        <v>-7.2920973978966462E-3</v>
      </c>
      <c r="H1327" s="79">
        <v>0.7</v>
      </c>
      <c r="I1327" s="81">
        <v>1E-3</v>
      </c>
      <c r="K1327" s="62">
        <f t="shared" si="20"/>
        <v>-2.3130725681935138E-2</v>
      </c>
      <c r="M1327">
        <v>1303</v>
      </c>
      <c r="N1327">
        <v>5.7780271880010607E-3</v>
      </c>
      <c r="O1327">
        <v>1.4560955862846482E-2</v>
      </c>
    </row>
    <row r="1328" spans="1:15" x14ac:dyDescent="0.3">
      <c r="A1328" s="2">
        <v>42634</v>
      </c>
      <c r="B1328" s="73">
        <f>'Log returns'!G1329</f>
        <v>6.8421052631578421E-3</v>
      </c>
      <c r="C1328" s="73">
        <f>'Log returns'!E1329</f>
        <v>2.2735743570629765E-2</v>
      </c>
      <c r="D1328" s="73">
        <f>'Log returns'!C1329</f>
        <v>1.5759312320917027E-2</v>
      </c>
      <c r="E1328" s="74">
        <f>'Log returns'!I1329</f>
        <v>4.7535401255777276E-3</v>
      </c>
      <c r="H1328" s="79">
        <v>1.1200000000000001</v>
      </c>
      <c r="I1328" s="81">
        <v>1E-3</v>
      </c>
      <c r="K1328" s="62">
        <f t="shared" si="20"/>
        <v>5.8421052631578421E-3</v>
      </c>
      <c r="M1328">
        <v>1304</v>
      </c>
      <c r="N1328">
        <v>3.642742566031666E-3</v>
      </c>
      <c r="O1328">
        <v>-2.6935256699709364E-3</v>
      </c>
    </row>
    <row r="1329" spans="1:15" x14ac:dyDescent="0.3">
      <c r="A1329" s="2">
        <v>42633</v>
      </c>
      <c r="B1329" s="73">
        <f>'Log returns'!G1330</f>
        <v>1.3068478829064298E-2</v>
      </c>
      <c r="C1329" s="73">
        <f>'Log returns'!E1330</f>
        <v>6.2317784256559858E-2</v>
      </c>
      <c r="D1329" s="73">
        <f>'Log returns'!C1330</f>
        <v>9.8730606488009673E-3</v>
      </c>
      <c r="E1329" s="74">
        <f>'Log returns'!I1330</f>
        <v>6.6144252273901347E-3</v>
      </c>
      <c r="H1329" s="79">
        <v>-0.02</v>
      </c>
      <c r="I1329" s="81">
        <v>1E-3</v>
      </c>
      <c r="K1329" s="62">
        <f t="shared" si="20"/>
        <v>1.2068478829064297E-2</v>
      </c>
      <c r="M1329">
        <v>1305</v>
      </c>
      <c r="N1329">
        <v>-4.3640020758754913E-3</v>
      </c>
      <c r="O1329">
        <v>2.3804495200579149E-2</v>
      </c>
    </row>
    <row r="1330" spans="1:15" x14ac:dyDescent="0.3">
      <c r="A1330" s="2">
        <v>42632</v>
      </c>
      <c r="B1330" s="73">
        <f>'Log returns'!G1331</f>
        <v>-3.0959752321980767E-3</v>
      </c>
      <c r="C1330" s="73">
        <f>'Log returns'!E1331</f>
        <v>-1.7495711835334556E-2</v>
      </c>
      <c r="D1330" s="73">
        <f>'Log returns'!C1331</f>
        <v>-2.7932960893853162E-3</v>
      </c>
      <c r="E1330" s="74">
        <f>'Log returns'!I1331</f>
        <v>4.4286401227707642E-3</v>
      </c>
      <c r="H1330" s="79">
        <v>0.05</v>
      </c>
      <c r="I1330" s="81">
        <v>1E-3</v>
      </c>
      <c r="K1330" s="62">
        <f t="shared" si="20"/>
        <v>-4.0959752321980767E-3</v>
      </c>
      <c r="M1330">
        <v>1306</v>
      </c>
      <c r="N1330">
        <v>7.4612975458987502E-3</v>
      </c>
      <c r="O1330">
        <v>-8.8566463831081053E-3</v>
      </c>
    </row>
    <row r="1331" spans="1:15" x14ac:dyDescent="0.3">
      <c r="A1331" s="2">
        <v>42629</v>
      </c>
      <c r="B1331" s="73">
        <f>'Log returns'!G1332</f>
        <v>0</v>
      </c>
      <c r="C1331" s="73">
        <f>'Log returns'!E1332</f>
        <v>8.0307262569832803E-3</v>
      </c>
      <c r="D1331" s="73">
        <f>'Log returns'!C1332</f>
        <v>-1.4005602240897551E-3</v>
      </c>
      <c r="E1331" s="74">
        <f>'Log returns'!I1332</f>
        <v>-4.5107021420561604E-3</v>
      </c>
      <c r="H1331" s="79">
        <v>-0.36</v>
      </c>
      <c r="I1331" s="81">
        <v>1E-3</v>
      </c>
      <c r="K1331" s="62">
        <f t="shared" si="20"/>
        <v>-1E-3</v>
      </c>
      <c r="M1331">
        <v>1307</v>
      </c>
      <c r="N1331">
        <v>1.4363198861628763E-3</v>
      </c>
      <c r="O1331">
        <v>-2.98480571940343E-2</v>
      </c>
    </row>
    <row r="1332" spans="1:15" x14ac:dyDescent="0.3">
      <c r="A1332" s="2">
        <v>42628</v>
      </c>
      <c r="B1332" s="73">
        <f>'Log returns'!G1333</f>
        <v>-8.7991718426501924E-3</v>
      </c>
      <c r="C1332" s="73">
        <f>'Log returns'!E1333</f>
        <v>3.4638032559750607E-3</v>
      </c>
      <c r="D1332" s="73">
        <f>'Log returns'!C1333</f>
        <v>-5.6100981767179736E-3</v>
      </c>
      <c r="E1332" s="74">
        <f>'Log returns'!I1333</f>
        <v>1.6332168762169429E-2</v>
      </c>
      <c r="H1332" s="79">
        <v>1.07</v>
      </c>
      <c r="I1332" s="81">
        <v>1E-3</v>
      </c>
      <c r="K1332" s="62">
        <f t="shared" si="20"/>
        <v>-9.7991718426501916E-3</v>
      </c>
      <c r="M1332">
        <v>1308</v>
      </c>
      <c r="N1332">
        <v>1.5220564320140473E-3</v>
      </c>
      <c r="O1332">
        <v>-1.4465488838533682E-2</v>
      </c>
    </row>
    <row r="1333" spans="1:15" x14ac:dyDescent="0.3">
      <c r="A1333" s="2">
        <v>42627</v>
      </c>
      <c r="B1333" s="73">
        <f>'Log returns'!G1334</f>
        <v>-3.1331592689294373E-3</v>
      </c>
      <c r="C1333" s="73">
        <f>'Log returns'!E1334</f>
        <v>1.5533310321021747E-2</v>
      </c>
      <c r="D1333" s="73">
        <f>'Log returns'!C1334</f>
        <v>7.7574047954865999E-2</v>
      </c>
      <c r="E1333" s="74">
        <f>'Log returns'!I1334</f>
        <v>-1.5533188819086377E-2</v>
      </c>
      <c r="H1333" s="79">
        <v>-0.08</v>
      </c>
      <c r="I1333" s="81">
        <v>1E-3</v>
      </c>
      <c r="K1333" s="62">
        <f t="shared" si="20"/>
        <v>-4.1331592689294368E-3</v>
      </c>
      <c r="M1333">
        <v>1309</v>
      </c>
      <c r="N1333">
        <v>-5.6827910809577852E-4</v>
      </c>
      <c r="O1333">
        <v>-1.374411518421907E-3</v>
      </c>
    </row>
    <row r="1334" spans="1:15" x14ac:dyDescent="0.3">
      <c r="A1334" s="2">
        <v>42626</v>
      </c>
      <c r="B1334" s="73">
        <f>'Log returns'!G1335</f>
        <v>2.0953378732320141E-3</v>
      </c>
      <c r="C1334" s="73">
        <f>'Log returns'!E1335</f>
        <v>-5.7783820530251141E-3</v>
      </c>
      <c r="D1334" s="73">
        <f>'Log returns'!C1335</f>
        <v>-2.3560209424083916E-2</v>
      </c>
      <c r="E1334" s="74">
        <f>'Log returns'!I1335</f>
        <v>1.2921300033981295E-2</v>
      </c>
      <c r="H1334" s="79">
        <v>-1.48</v>
      </c>
      <c r="I1334" s="81">
        <v>1E-3</v>
      </c>
      <c r="K1334" s="62">
        <f t="shared" si="20"/>
        <v>1.0953378732320141E-3</v>
      </c>
      <c r="M1334">
        <v>1310</v>
      </c>
      <c r="N1334">
        <v>-1.1474431290354643E-3</v>
      </c>
      <c r="O1334">
        <v>-1.442433302668231E-2</v>
      </c>
    </row>
    <row r="1335" spans="1:15" x14ac:dyDescent="0.3">
      <c r="A1335" s="2">
        <v>42625</v>
      </c>
      <c r="B1335" s="73">
        <f>'Log returns'!G1336</f>
        <v>-8.3638264506011584E-3</v>
      </c>
      <c r="C1335" s="73">
        <f>'Log returns'!E1336</f>
        <v>4.1025641025640635E-3</v>
      </c>
      <c r="D1335" s="73">
        <f>'Log returns'!C1336</f>
        <v>-9.3833780160856393E-3</v>
      </c>
      <c r="E1335" s="74">
        <f>'Log returns'!I1336</f>
        <v>7.8453055571607276E-3</v>
      </c>
      <c r="H1335" s="79">
        <v>1.44</v>
      </c>
      <c r="I1335" s="81">
        <v>1E-3</v>
      </c>
      <c r="K1335" s="62">
        <f t="shared" si="20"/>
        <v>-9.3638264506011593E-3</v>
      </c>
      <c r="M1335">
        <v>1311</v>
      </c>
      <c r="N1335">
        <v>2.3696833875888408E-3</v>
      </c>
      <c r="O1335">
        <v>7.5166240765732594E-3</v>
      </c>
    </row>
    <row r="1336" spans="1:15" x14ac:dyDescent="0.3">
      <c r="A1336" s="2">
        <v>42622</v>
      </c>
      <c r="B1336" s="73">
        <f>'Log returns'!G1337</f>
        <v>-6.3257775434895861E-3</v>
      </c>
      <c r="C1336" s="73">
        <f>'Log returns'!E1337</f>
        <v>2.8260129383724929E-2</v>
      </c>
      <c r="D1336" s="73">
        <f>'Log returns'!C1337</f>
        <v>-1.3531799729364004E-2</v>
      </c>
      <c r="E1336" s="74">
        <f>'Log returns'!I1337</f>
        <v>4.9014412510329421E-3</v>
      </c>
      <c r="H1336" s="79">
        <v>-2.4700000000000002</v>
      </c>
      <c r="I1336" s="81">
        <v>1E-3</v>
      </c>
      <c r="K1336" s="62">
        <f t="shared" si="20"/>
        <v>-7.3257775434895861E-3</v>
      </c>
      <c r="M1336">
        <v>1312</v>
      </c>
      <c r="N1336">
        <v>-7.8210023435125518E-4</v>
      </c>
      <c r="O1336">
        <v>-1.9685228645146494E-4</v>
      </c>
    </row>
    <row r="1337" spans="1:15" x14ac:dyDescent="0.3">
      <c r="A1337" s="2">
        <v>42621</v>
      </c>
      <c r="B1337" s="73">
        <f>'Log returns'!G1338</f>
        <v>-5.3050397877992374E-4</v>
      </c>
      <c r="C1337" s="73">
        <f>'Log returns'!E1338</f>
        <v>-1.9536423841059528E-2</v>
      </c>
      <c r="D1337" s="73">
        <f>'Log returns'!C1338</f>
        <v>1.3717421124827751E-3</v>
      </c>
      <c r="E1337" s="74">
        <f>'Log returns'!I1338</f>
        <v>3.0441612219837713E-3</v>
      </c>
      <c r="H1337" s="79">
        <v>-0.18</v>
      </c>
      <c r="I1337" s="81">
        <v>1E-3</v>
      </c>
      <c r="K1337" s="62">
        <f t="shared" si="20"/>
        <v>-1.5305039787799238E-3</v>
      </c>
      <c r="M1337">
        <v>1313</v>
      </c>
      <c r="N1337">
        <v>-1.3566078744668476E-3</v>
      </c>
      <c r="O1337">
        <v>3.4673609344334548E-2</v>
      </c>
    </row>
    <row r="1338" spans="1:15" x14ac:dyDescent="0.3">
      <c r="A1338" s="2">
        <v>42620</v>
      </c>
      <c r="B1338" s="73">
        <f>'Log returns'!G1339</f>
        <v>-1.326963906581741E-2</v>
      </c>
      <c r="C1338" s="73">
        <f>'Log returns'!E1339</f>
        <v>-2.0601148260722804E-2</v>
      </c>
      <c r="D1338" s="73">
        <f>'Log returns'!C1339</f>
        <v>-3.0136986301369902E-2</v>
      </c>
      <c r="E1338" s="74">
        <f>'Log returns'!I1339</f>
        <v>-5.0291024097430265E-3</v>
      </c>
      <c r="H1338" s="79">
        <v>0.09</v>
      </c>
      <c r="I1338" s="81">
        <v>1E-3</v>
      </c>
      <c r="K1338" s="62">
        <f t="shared" si="20"/>
        <v>-1.4269639065817411E-2</v>
      </c>
      <c r="M1338">
        <v>1314</v>
      </c>
      <c r="N1338">
        <v>3.504209517315299E-3</v>
      </c>
      <c r="O1338">
        <v>-3.504209517315299E-3</v>
      </c>
    </row>
    <row r="1339" spans="1:15" x14ac:dyDescent="0.3">
      <c r="A1339" s="2">
        <v>42619</v>
      </c>
      <c r="B1339" s="73">
        <f>'Log returns'!G1340</f>
        <v>1.3448090371167294E-2</v>
      </c>
      <c r="C1339" s="73">
        <f>'Log returns'!E1340</f>
        <v>-1.6551724137931073E-2</v>
      </c>
      <c r="D1339" s="73">
        <f>'Log returns'!C1340</f>
        <v>4.2372881355931804E-3</v>
      </c>
      <c r="E1339" s="74">
        <f>'Log returns'!I1340</f>
        <v>-2.4247797274239017E-3</v>
      </c>
      <c r="H1339" s="79">
        <v>0.26</v>
      </c>
      <c r="I1339" s="81">
        <v>1E-3</v>
      </c>
      <c r="K1339" s="62">
        <f t="shared" si="20"/>
        <v>1.2448090371167293E-2</v>
      </c>
      <c r="M1339">
        <v>1315</v>
      </c>
      <c r="N1339">
        <v>1.9956364339917777E-3</v>
      </c>
      <c r="O1339">
        <v>-2.4755238140961928E-2</v>
      </c>
    </row>
    <row r="1340" spans="1:15" x14ac:dyDescent="0.3">
      <c r="A1340" s="2">
        <v>42618</v>
      </c>
      <c r="B1340" s="73">
        <f>'Log returns'!G1341</f>
        <v>-7.9617834394903712E-3</v>
      </c>
      <c r="C1340" s="73">
        <f>'Log returns'!E1341</f>
        <v>-1.7180925666199078E-2</v>
      </c>
      <c r="D1340" s="73">
        <f>'Log returns'!C1341</f>
        <v>-1.1251758087201085E-2</v>
      </c>
      <c r="E1340" s="74">
        <f>'Log returns'!I1341</f>
        <v>-2.1951359914840578E-2</v>
      </c>
      <c r="H1340" s="79">
        <v>0.53</v>
      </c>
      <c r="I1340" s="81">
        <v>1E-3</v>
      </c>
      <c r="K1340" s="62">
        <f t="shared" si="20"/>
        <v>-8.9617834394903721E-3</v>
      </c>
      <c r="M1340">
        <v>1316</v>
      </c>
      <c r="N1340">
        <v>-1.4137855882568051E-3</v>
      </c>
      <c r="O1340">
        <v>-2.0420275547114342E-2</v>
      </c>
    </row>
    <row r="1341" spans="1:15" x14ac:dyDescent="0.3">
      <c r="A1341" s="2">
        <v>42615</v>
      </c>
      <c r="B1341" s="73">
        <f>'Log returns'!G1342</f>
        <v>-3.9593365436062171E-2</v>
      </c>
      <c r="C1341" s="73">
        <f>'Log returns'!E1342</f>
        <v>7.1352122725647032E-4</v>
      </c>
      <c r="D1341" s="73">
        <f>'Log returns'!C1342</f>
        <v>-2.8449502133713065E-3</v>
      </c>
      <c r="E1341" s="74">
        <f>'Log returns'!I1342</f>
        <v>7.027759854722546E-3</v>
      </c>
      <c r="H1341" s="79">
        <v>0.03</v>
      </c>
      <c r="I1341" s="81">
        <v>1E-3</v>
      </c>
      <c r="K1341" s="62">
        <f t="shared" si="20"/>
        <v>-4.0593365436062172E-2</v>
      </c>
      <c r="M1341">
        <v>1317</v>
      </c>
      <c r="N1341">
        <v>2.0891840800990732E-3</v>
      </c>
      <c r="O1341">
        <v>-1.4489977730892722E-2</v>
      </c>
    </row>
    <row r="1342" spans="1:15" x14ac:dyDescent="0.3">
      <c r="A1342" s="2">
        <v>42614</v>
      </c>
      <c r="B1342" s="73">
        <f>'Log returns'!G1343</f>
        <v>1.671309192200561E-2</v>
      </c>
      <c r="C1342" s="73">
        <f>'Log returns'!E1343</f>
        <v>3.9572192513369062E-2</v>
      </c>
      <c r="D1342" s="73">
        <f>'Log returns'!C1343</f>
        <v>2.139800285306705E-2</v>
      </c>
      <c r="E1342" s="74">
        <f>'Log returns'!I1343</f>
        <v>1.3384803534666747E-2</v>
      </c>
      <c r="H1342" s="79">
        <v>-0.24</v>
      </c>
      <c r="I1342" s="81">
        <v>1E-3</v>
      </c>
      <c r="K1342" s="62">
        <f t="shared" si="20"/>
        <v>1.5713091922005609E-2</v>
      </c>
      <c r="M1342">
        <v>1318</v>
      </c>
      <c r="N1342">
        <v>-4.3072843374139594E-3</v>
      </c>
      <c r="O1342">
        <v>-8.2492199317974919E-3</v>
      </c>
    </row>
    <row r="1343" spans="1:15" x14ac:dyDescent="0.3">
      <c r="A1343" s="2">
        <v>42613</v>
      </c>
      <c r="B1343" s="73">
        <f>'Log returns'!G1344</f>
        <v>2.6849315068493064E-2</v>
      </c>
      <c r="C1343" s="73">
        <f>'Log returns'!E1344</f>
        <v>2.7777777777777658E-2</v>
      </c>
      <c r="D1343" s="73">
        <f>'Log returns'!C1344</f>
        <v>9.776536312849202E-3</v>
      </c>
      <c r="E1343" s="74">
        <f>'Log returns'!I1344</f>
        <v>7.6995104383230624E-3</v>
      </c>
      <c r="H1343" s="79">
        <v>-0.14000000000000001</v>
      </c>
      <c r="I1343" s="81">
        <v>1E-3</v>
      </c>
      <c r="K1343" s="62">
        <f t="shared" si="20"/>
        <v>2.5849315068493063E-2</v>
      </c>
      <c r="M1343">
        <v>1319</v>
      </c>
      <c r="N1343">
        <v>-7.9447197059121302E-3</v>
      </c>
      <c r="O1343">
        <v>-7.3146902635690854E-3</v>
      </c>
    </row>
    <row r="1344" spans="1:15" x14ac:dyDescent="0.3">
      <c r="A1344" s="2">
        <v>42612</v>
      </c>
      <c r="B1344" s="73">
        <f>'Log returns'!G1345</f>
        <v>6.9370330843117698E-3</v>
      </c>
      <c r="C1344" s="73">
        <f>'Log returns'!E1345</f>
        <v>-3.0363697030363585E-2</v>
      </c>
      <c r="D1344" s="73">
        <f>'Log returns'!C1345</f>
        <v>-3.8727524204702587E-2</v>
      </c>
      <c r="E1344" s="74">
        <f>'Log returns'!I1345</f>
        <v>1.374824649326036E-2</v>
      </c>
      <c r="H1344" s="79">
        <v>0.53</v>
      </c>
      <c r="I1344" s="81">
        <v>1E-3</v>
      </c>
      <c r="K1344" s="62">
        <f t="shared" si="20"/>
        <v>5.9370330843117698E-3</v>
      </c>
      <c r="M1344">
        <v>1320</v>
      </c>
      <c r="N1344">
        <v>5.8729993554544084E-3</v>
      </c>
      <c r="O1344">
        <v>-1.775316464471063E-2</v>
      </c>
    </row>
    <row r="1345" spans="1:15" x14ac:dyDescent="0.3">
      <c r="A1345" s="2">
        <v>42611</v>
      </c>
      <c r="B1345" s="73">
        <f>'Log returns'!G1346</f>
        <v>-1.5898251192369441E-3</v>
      </c>
      <c r="C1345" s="73">
        <f>'Log returns'!E1346</f>
        <v>9.291121816930448E-3</v>
      </c>
      <c r="D1345" s="73">
        <f>'Log returns'!C1346</f>
        <v>1.4388489208632276E-3</v>
      </c>
      <c r="E1345" s="74">
        <f>'Log returns'!I1346</f>
        <v>1.246122279264118E-3</v>
      </c>
      <c r="H1345" s="79">
        <v>-0.15</v>
      </c>
      <c r="I1345" s="81">
        <v>1E-3</v>
      </c>
      <c r="K1345" s="62">
        <f t="shared" si="20"/>
        <v>-2.5898251192369441E-3</v>
      </c>
      <c r="M1345">
        <v>1321</v>
      </c>
      <c r="N1345">
        <v>7.4323883827296657E-4</v>
      </c>
      <c r="O1345">
        <v>-2.8341954509232097E-3</v>
      </c>
    </row>
    <row r="1346" spans="1:15" x14ac:dyDescent="0.3">
      <c r="A1346" s="2">
        <v>42608</v>
      </c>
      <c r="B1346" s="73">
        <f>'Log returns'!G1347</f>
        <v>-1.2738853503184631E-2</v>
      </c>
      <c r="C1346" s="73">
        <f>'Log returns'!E1347</f>
        <v>-3.2390044323218549E-2</v>
      </c>
      <c r="D1346" s="73">
        <f>'Log returns'!C1347</f>
        <v>-4.3103448275861661E-3</v>
      </c>
      <c r="E1346" s="74">
        <f>'Log returns'!I1347</f>
        <v>-4.894424955639843E-3</v>
      </c>
      <c r="H1346" s="79">
        <v>-0.08</v>
      </c>
      <c r="I1346" s="81">
        <v>1E-3</v>
      </c>
      <c r="K1346" s="62">
        <f t="shared" si="20"/>
        <v>-1.3738853503184632E-2</v>
      </c>
      <c r="M1346">
        <v>1322</v>
      </c>
      <c r="N1346">
        <v>-8.2752146008456644E-3</v>
      </c>
      <c r="O1346">
        <v>-3.2491437019305982E-3</v>
      </c>
    </row>
    <row r="1347" spans="1:15" x14ac:dyDescent="0.3">
      <c r="A1347" s="2">
        <v>42607</v>
      </c>
      <c r="B1347" s="73">
        <f>'Log returns'!G1348</f>
        <v>5.3763440860213904E-3</v>
      </c>
      <c r="C1347" s="73">
        <f>'Log returns'!E1348</f>
        <v>1.0218463706835719E-2</v>
      </c>
      <c r="D1347" s="73">
        <f>'Log returns'!C1348</f>
        <v>4.3290043290042882E-3</v>
      </c>
      <c r="E1347" s="74">
        <f>'Log returns'!I1348</f>
        <v>2.4907509110671214E-3</v>
      </c>
      <c r="H1347" s="79">
        <v>-0.56000000000000005</v>
      </c>
      <c r="I1347" s="81">
        <v>1E-3</v>
      </c>
      <c r="K1347" s="62">
        <f t="shared" ref="K1347:K1410" si="21">B1347-I1347</f>
        <v>4.3763440860213904E-3</v>
      </c>
      <c r="M1347">
        <v>1323</v>
      </c>
      <c r="N1347">
        <v>9.4351833798012666E-3</v>
      </c>
      <c r="O1347">
        <v>1.2292426583102822E-2</v>
      </c>
    </row>
    <row r="1348" spans="1:15" x14ac:dyDescent="0.3">
      <c r="A1348" s="2">
        <v>42606</v>
      </c>
      <c r="B1348" s="73">
        <f>'Log returns'!G1349</f>
        <v>1.0695187165775174E-3</v>
      </c>
      <c r="C1348" s="73">
        <f>'Log returns'!E1349</f>
        <v>4.1855598186257021E-3</v>
      </c>
      <c r="D1348" s="73">
        <f>'Log returns'!C1349</f>
        <v>-5.7471264367814868E-3</v>
      </c>
      <c r="E1348" s="74">
        <f>'Log returns'!I1349</f>
        <v>9.6692108149268427E-4</v>
      </c>
      <c r="H1348" s="79">
        <v>0.27</v>
      </c>
      <c r="I1348" s="81">
        <v>1E-3</v>
      </c>
      <c r="K1348" s="62">
        <f t="shared" si="21"/>
        <v>6.9518716577517342E-5</v>
      </c>
      <c r="M1348">
        <v>1324</v>
      </c>
      <c r="N1348">
        <v>-4.6611950076413328E-3</v>
      </c>
      <c r="O1348">
        <v>5.1181741428024154E-4</v>
      </c>
    </row>
    <row r="1349" spans="1:15" x14ac:dyDescent="0.3">
      <c r="A1349" s="2">
        <v>42605</v>
      </c>
      <c r="B1349" s="73">
        <f>'Log returns'!G1350</f>
        <v>-1.0149572649572529E-2</v>
      </c>
      <c r="C1349" s="73">
        <f>'Log returns'!E1350</f>
        <v>-2.0145883987495502E-2</v>
      </c>
      <c r="D1349" s="73">
        <f>'Log returns'!C1350</f>
        <v>1.4450867052022299E-3</v>
      </c>
      <c r="E1349" s="74">
        <f>'Log returns'!I1350</f>
        <v>-5.9979029824386914E-3</v>
      </c>
      <c r="H1349" s="79">
        <v>-0.02</v>
      </c>
      <c r="I1349" s="81">
        <v>1E-3</v>
      </c>
      <c r="K1349" s="62">
        <f t="shared" si="21"/>
        <v>-1.1149572649572528E-2</v>
      </c>
      <c r="M1349">
        <v>1325</v>
      </c>
      <c r="N1349">
        <v>7.6602458205661025E-3</v>
      </c>
      <c r="O1349">
        <v>4.3189208461005876E-3</v>
      </c>
    </row>
    <row r="1350" spans="1:15" x14ac:dyDescent="0.3">
      <c r="A1350" s="2">
        <v>42604</v>
      </c>
      <c r="B1350" s="73">
        <f>'Log returns'!G1351</f>
        <v>2.1586616297895225E-2</v>
      </c>
      <c r="C1350" s="73">
        <f>'Log returns'!E1351</f>
        <v>-3.8993264799717215E-3</v>
      </c>
      <c r="D1350" s="73">
        <f>'Log returns'!C1351</f>
        <v>1.1544011544011504E-2</v>
      </c>
      <c r="E1350" s="74">
        <f>'Log returns'!I1351</f>
        <v>4.9640561371436642E-3</v>
      </c>
      <c r="H1350" s="79">
        <v>-0.11</v>
      </c>
      <c r="I1350" s="81">
        <v>1E-3</v>
      </c>
      <c r="K1350" s="62">
        <f t="shared" si="21"/>
        <v>2.0586616297895224E-2</v>
      </c>
      <c r="M1350">
        <v>1326</v>
      </c>
      <c r="N1350">
        <v>-5.2935514245007554E-3</v>
      </c>
      <c r="O1350">
        <v>-1.6837174257434383E-2</v>
      </c>
    </row>
    <row r="1351" spans="1:15" x14ac:dyDescent="0.3">
      <c r="A1351" s="2">
        <v>42601</v>
      </c>
      <c r="B1351" s="73">
        <f>'Log returns'!G1352</f>
        <v>-3.063919704173261E-2</v>
      </c>
      <c r="C1351" s="73">
        <f>'Log returns'!E1352</f>
        <v>-2.4199288256227799E-2</v>
      </c>
      <c r="D1351" s="73">
        <f>'Log returns'!C1352</f>
        <v>-1.1412268188302386E-2</v>
      </c>
      <c r="E1351" s="74">
        <f>'Log returns'!I1352</f>
        <v>-6.3574687073401654E-4</v>
      </c>
      <c r="H1351" s="79">
        <v>0.32</v>
      </c>
      <c r="I1351" s="81">
        <v>1E-3</v>
      </c>
      <c r="K1351" s="62">
        <f t="shared" si="21"/>
        <v>-3.1639197041732611E-2</v>
      </c>
      <c r="M1351">
        <v>1327</v>
      </c>
      <c r="N1351">
        <v>3.5369871189849769E-3</v>
      </c>
      <c r="O1351">
        <v>3.3051181441728652E-3</v>
      </c>
    </row>
    <row r="1352" spans="1:15" x14ac:dyDescent="0.3">
      <c r="A1352" s="2">
        <v>42600</v>
      </c>
      <c r="B1352" s="73">
        <f>'Log returns'!G1353</f>
        <v>8.7193460490463288E-3</v>
      </c>
      <c r="C1352" s="73">
        <f>'Log returns'!E1353</f>
        <v>8.7527352297594244E-3</v>
      </c>
      <c r="D1352" s="73">
        <f>'Log returns'!C1353</f>
        <v>7.215007215007215E-3</v>
      </c>
      <c r="E1352" s="74">
        <f>'Log returns'!I1353</f>
        <v>5.4450599061856148E-3</v>
      </c>
      <c r="H1352" s="79">
        <v>0.12</v>
      </c>
      <c r="I1352" s="81">
        <v>1E-3</v>
      </c>
      <c r="K1352" s="62">
        <f t="shared" si="21"/>
        <v>7.7193460490463288E-3</v>
      </c>
      <c r="M1352">
        <v>1328</v>
      </c>
      <c r="N1352">
        <v>4.9011837075448742E-3</v>
      </c>
      <c r="O1352">
        <v>8.1672951215194245E-3</v>
      </c>
    </row>
    <row r="1353" spans="1:15" x14ac:dyDescent="0.3">
      <c r="A1353" s="2">
        <v>42599</v>
      </c>
      <c r="B1353" s="73">
        <f>'Log returns'!G1354</f>
        <v>-1.404646137223131E-2</v>
      </c>
      <c r="C1353" s="73">
        <f>'Log returns'!E1354</f>
        <v>-1.6992046276211297E-2</v>
      </c>
      <c r="D1353" s="73">
        <f>'Log returns'!C1354</f>
        <v>1.4326647564471137E-3</v>
      </c>
      <c r="E1353" s="74">
        <f>'Log returns'!I1354</f>
        <v>2.3994715481351263E-4</v>
      </c>
      <c r="H1353" s="79">
        <v>-0.56999999999999995</v>
      </c>
      <c r="I1353" s="81">
        <v>1E-3</v>
      </c>
      <c r="K1353" s="62">
        <f t="shared" si="21"/>
        <v>-1.5046461372231309E-2</v>
      </c>
      <c r="M1353">
        <v>1329</v>
      </c>
      <c r="N1353">
        <v>3.2988061184381513E-3</v>
      </c>
      <c r="O1353">
        <v>-6.3947813506362279E-3</v>
      </c>
    </row>
    <row r="1354" spans="1:15" x14ac:dyDescent="0.3">
      <c r="A1354" s="2">
        <v>42598</v>
      </c>
      <c r="B1354" s="73">
        <f>'Log returns'!G1355</f>
        <v>1.4794520547945183E-2</v>
      </c>
      <c r="C1354" s="73">
        <f>'Log returns'!E1355</f>
        <v>1.1033468186833813E-3</v>
      </c>
      <c r="D1354" s="73">
        <f>'Log returns'!C1355</f>
        <v>-1.4306151645208658E-3</v>
      </c>
      <c r="E1354" s="74">
        <f>'Log returns'!I1355</f>
        <v>-5.5210233945620661E-3</v>
      </c>
      <c r="H1354" s="79">
        <v>0.39</v>
      </c>
      <c r="I1354" s="81">
        <v>1E-3</v>
      </c>
      <c r="K1354" s="62">
        <f t="shared" si="21"/>
        <v>1.3794520547945183E-2</v>
      </c>
      <c r="M1354">
        <v>1330</v>
      </c>
      <c r="N1354">
        <v>-3.2545378842457704E-3</v>
      </c>
      <c r="O1354">
        <v>3.2545378842457704E-3</v>
      </c>
    </row>
    <row r="1355" spans="1:15" x14ac:dyDescent="0.3">
      <c r="A1355" s="2">
        <v>42597</v>
      </c>
      <c r="B1355" s="73">
        <f>'Log returns'!G1356</f>
        <v>2.1598272138228483E-3</v>
      </c>
      <c r="C1355" s="73">
        <f>'Log returns'!E1356</f>
        <v>1.6164584864070661E-2</v>
      </c>
      <c r="D1355" s="73">
        <f>'Log returns'!C1356</f>
        <v>1.8624641833810848E-2</v>
      </c>
      <c r="E1355" s="74">
        <f>'Log returns'!I1356</f>
        <v>1.8046249865330494E-3</v>
      </c>
      <c r="H1355" s="79">
        <v>-0.06</v>
      </c>
      <c r="I1355" s="81">
        <v>1E-3</v>
      </c>
      <c r="K1355" s="62">
        <f t="shared" si="21"/>
        <v>1.1598272138228483E-3</v>
      </c>
      <c r="M1355">
        <v>1331</v>
      </c>
      <c r="N1355">
        <v>1.2025166034951525E-2</v>
      </c>
      <c r="O1355">
        <v>-2.0824337877601719E-2</v>
      </c>
    </row>
    <row r="1356" spans="1:15" x14ac:dyDescent="0.3">
      <c r="A1356" s="2">
        <v>42594</v>
      </c>
      <c r="B1356" s="73">
        <f>'Log returns'!G1357</f>
        <v>1.9935344827586261E-2</v>
      </c>
      <c r="C1356" s="73">
        <f>'Log returns'!E1357</f>
        <v>1.5907447577729491E-2</v>
      </c>
      <c r="D1356" s="73">
        <f>'Log returns'!C1357</f>
        <v>8.4388185654009646E-3</v>
      </c>
      <c r="E1356" s="74">
        <f>'Log returns'!I1357</f>
        <v>3.7646907691264533E-3</v>
      </c>
      <c r="H1356" s="79">
        <v>0.54</v>
      </c>
      <c r="I1356" s="81">
        <v>1E-3</v>
      </c>
      <c r="K1356" s="62">
        <f t="shared" si="21"/>
        <v>1.893534482758626E-2</v>
      </c>
      <c r="M1356">
        <v>1332</v>
      </c>
      <c r="N1356">
        <v>-1.1335014592671468E-2</v>
      </c>
      <c r="O1356">
        <v>8.2018553237420307E-3</v>
      </c>
    </row>
    <row r="1357" spans="1:15" x14ac:dyDescent="0.3">
      <c r="A1357" s="2">
        <v>42593</v>
      </c>
      <c r="B1357" s="73">
        <f>'Log returns'!G1358</f>
        <v>-2.7997886951928216E-2</v>
      </c>
      <c r="C1357" s="73">
        <f>'Log returns'!E1358</f>
        <v>7.8291814946618819E-3</v>
      </c>
      <c r="D1357" s="73">
        <f>'Log returns'!C1358</f>
        <v>6.9735006973500697E-3</v>
      </c>
      <c r="E1357" s="74">
        <f>'Log returns'!I1358</f>
        <v>3.2380777629388213E-3</v>
      </c>
      <c r="H1357" s="79">
        <v>-0.28999999999999998</v>
      </c>
      <c r="I1357" s="81">
        <v>1E-3</v>
      </c>
      <c r="K1357" s="62">
        <f t="shared" si="21"/>
        <v>-2.8997886951928217E-2</v>
      </c>
      <c r="M1357">
        <v>1333</v>
      </c>
      <c r="N1357">
        <v>9.5246916754717203E-3</v>
      </c>
      <c r="O1357">
        <v>-7.4293538022397066E-3</v>
      </c>
    </row>
    <row r="1358" spans="1:15" x14ac:dyDescent="0.3">
      <c r="A1358" s="2">
        <v>42592</v>
      </c>
      <c r="B1358" s="73">
        <f>'Log returns'!G1359</f>
        <v>-1.6304347826085644E-3</v>
      </c>
      <c r="C1358" s="73">
        <f>'Log returns'!E1359</f>
        <v>5.6497175141243744E-3</v>
      </c>
      <c r="D1358" s="73">
        <f>'Log returns'!C1359</f>
        <v>2.3545706371191175E-2</v>
      </c>
      <c r="E1358" s="74">
        <f>'Log returns'!I1359</f>
        <v>1.6822560540851192E-3</v>
      </c>
      <c r="H1358" s="79">
        <v>0.05</v>
      </c>
      <c r="I1358" s="81">
        <v>1E-3</v>
      </c>
      <c r="K1358" s="62">
        <f t="shared" si="21"/>
        <v>-2.6304347826085644E-3</v>
      </c>
      <c r="M1358">
        <v>1334</v>
      </c>
      <c r="N1358">
        <v>5.8035299862931461E-3</v>
      </c>
      <c r="O1358">
        <v>-1.4167356436894304E-2</v>
      </c>
    </row>
    <row r="1359" spans="1:15" x14ac:dyDescent="0.3">
      <c r="A1359" s="2">
        <v>42591</v>
      </c>
      <c r="B1359" s="73">
        <f>'Log returns'!G1360</f>
        <v>3.1573217201959623E-2</v>
      </c>
      <c r="C1359" s="73">
        <f>'Log returns'!E1360</f>
        <v>2.0014044943820183E-2</v>
      </c>
      <c r="D1359" s="73">
        <f>'Log returns'!C1360</f>
        <v>3.9242219215155499E-2</v>
      </c>
      <c r="E1359" s="74">
        <f>'Log returns'!I1360</f>
        <v>6.3019158127878151E-4</v>
      </c>
      <c r="H1359" s="79">
        <v>-0.06</v>
      </c>
      <c r="I1359" s="81">
        <v>1E-3</v>
      </c>
      <c r="K1359" s="62">
        <f t="shared" si="21"/>
        <v>3.0573217201959622E-2</v>
      </c>
      <c r="M1359">
        <v>1335</v>
      </c>
      <c r="N1359">
        <v>3.6454119812151398E-3</v>
      </c>
      <c r="O1359">
        <v>-9.9711895247047259E-3</v>
      </c>
    </row>
    <row r="1360" spans="1:15" x14ac:dyDescent="0.3">
      <c r="A1360" s="2">
        <v>42590</v>
      </c>
      <c r="B1360" s="73">
        <f>'Log returns'!G1361</f>
        <v>-4.1160949868073754E-2</v>
      </c>
      <c r="C1360" s="73">
        <f>'Log returns'!E1361</f>
        <v>8.6058519793459545E-3</v>
      </c>
      <c r="D1360" s="73">
        <f>'Log returns'!C1361</f>
        <v>1.041666666666663E-2</v>
      </c>
      <c r="E1360" s="74">
        <f>'Log returns'!I1361</f>
        <v>-1.3915444708471749E-2</v>
      </c>
      <c r="H1360" s="79">
        <v>0.93</v>
      </c>
      <c r="I1360" s="81">
        <v>1E-3</v>
      </c>
      <c r="K1360" s="62">
        <f t="shared" si="21"/>
        <v>-4.2160949868073755E-2</v>
      </c>
      <c r="M1360">
        <v>1336</v>
      </c>
      <c r="N1360">
        <v>2.283858236085139E-3</v>
      </c>
      <c r="O1360">
        <v>-2.8143622148650627E-3</v>
      </c>
    </row>
    <row r="1361" spans="1:15" x14ac:dyDescent="0.3">
      <c r="A1361" s="2">
        <v>42587</v>
      </c>
      <c r="B1361" s="73">
        <f>'Log returns'!G1362</f>
        <v>-7.7050082553660184E-3</v>
      </c>
      <c r="C1361" s="73">
        <f>'Log returns'!E1362</f>
        <v>2.047781569965948E-3</v>
      </c>
      <c r="D1361" s="73">
        <f>'Log returns'!C1362</f>
        <v>-3.8659793814432627E-3</v>
      </c>
      <c r="E1361" s="74">
        <f>'Log returns'!I1362</f>
        <v>4.1732530892938215E-3</v>
      </c>
      <c r="H1361" s="79">
        <v>0.05</v>
      </c>
      <c r="I1361" s="81">
        <v>1E-3</v>
      </c>
      <c r="K1361" s="62">
        <f t="shared" si="21"/>
        <v>-8.7050082553660185E-3</v>
      </c>
      <c r="M1361">
        <v>1337</v>
      </c>
      <c r="N1361">
        <v>-3.6345720282120928E-3</v>
      </c>
      <c r="O1361">
        <v>-9.6350670376053171E-3</v>
      </c>
    </row>
    <row r="1362" spans="1:15" x14ac:dyDescent="0.3">
      <c r="A1362" s="2">
        <v>42586</v>
      </c>
      <c r="B1362" s="73">
        <f>'Log returns'!G1363</f>
        <v>-1.6638935108153707E-3</v>
      </c>
      <c r="C1362" s="73">
        <f>'Log returns'!E1363</f>
        <v>1.8051771117166056E-2</v>
      </c>
      <c r="D1362" s="73">
        <f>'Log returns'!C1363</f>
        <v>2.9754204398447569E-2</v>
      </c>
      <c r="E1362" s="74">
        <f>'Log returns'!I1363</f>
        <v>-5.0678567081467044E-3</v>
      </c>
      <c r="H1362" s="79">
        <v>0.45</v>
      </c>
      <c r="I1362" s="81">
        <v>1E-3</v>
      </c>
      <c r="K1362" s="62">
        <f t="shared" si="21"/>
        <v>-2.6638935108153705E-3</v>
      </c>
      <c r="M1362">
        <v>1338</v>
      </c>
      <c r="N1362">
        <v>-1.7253686522117916E-3</v>
      </c>
      <c r="O1362">
        <v>1.5173459023379085E-2</v>
      </c>
    </row>
    <row r="1363" spans="1:15" x14ac:dyDescent="0.3">
      <c r="A1363" s="2">
        <v>42585</v>
      </c>
      <c r="B1363" s="73">
        <f>'Log returns'!G1364</f>
        <v>-2.8333333333333419E-2</v>
      </c>
      <c r="C1363" s="73">
        <f>'Log returns'!E1364</f>
        <v>-1.3716962194713838E-2</v>
      </c>
      <c r="D1363" s="73">
        <f>'Log returns'!C1364</f>
        <v>-1.3819095477386864E-2</v>
      </c>
      <c r="E1363" s="74">
        <f>'Log returns'!I1364</f>
        <v>-1.7322396369038161E-2</v>
      </c>
      <c r="H1363" s="79">
        <v>-0.7</v>
      </c>
      <c r="I1363" s="81">
        <v>1E-3</v>
      </c>
      <c r="K1363" s="62">
        <f t="shared" si="21"/>
        <v>-2.933333333333342E-2</v>
      </c>
      <c r="M1363">
        <v>1339</v>
      </c>
      <c r="N1363">
        <v>-1.6040112776914049E-2</v>
      </c>
      <c r="O1363">
        <v>8.078329337423678E-3</v>
      </c>
    </row>
    <row r="1364" spans="1:15" x14ac:dyDescent="0.3">
      <c r="A1364" s="2">
        <v>42584</v>
      </c>
      <c r="B1364" s="73">
        <f>'Log returns'!G1365</f>
        <v>1.7152658662092667E-2</v>
      </c>
      <c r="C1364" s="73">
        <f>'Log returns'!E1365</f>
        <v>1.1872455902306648E-2</v>
      </c>
      <c r="D1364" s="73">
        <f>'Log returns'!C1365</f>
        <v>5.0955414012739579E-3</v>
      </c>
      <c r="E1364" s="74">
        <f>'Log returns'!I1365</f>
        <v>1.2960286341516636E-2</v>
      </c>
      <c r="H1364" s="79">
        <v>-0.16</v>
      </c>
      <c r="I1364" s="81">
        <v>1E-3</v>
      </c>
      <c r="K1364" s="62">
        <f t="shared" si="21"/>
        <v>1.6152658662092666E-2</v>
      </c>
      <c r="M1364">
        <v>1340</v>
      </c>
      <c r="N1364">
        <v>5.2041952626330264E-3</v>
      </c>
      <c r="O1364">
        <v>-4.4797560698695199E-2</v>
      </c>
    </row>
    <row r="1365" spans="1:15" x14ac:dyDescent="0.3">
      <c r="A1365" s="2">
        <v>42583</v>
      </c>
      <c r="B1365" s="73">
        <f>'Log returns'!G1366</f>
        <v>1.7425519955031044E-2</v>
      </c>
      <c r="C1365" s="73">
        <f>'Log returns'!E1366</f>
        <v>3.5534696614146717E-2</v>
      </c>
      <c r="D1365" s="73">
        <f>'Log returns'!C1366</f>
        <v>2.5348542458807177E-3</v>
      </c>
      <c r="E1365" s="74">
        <f>'Log returns'!I1366</f>
        <v>4.6840274100388444E-3</v>
      </c>
      <c r="H1365" s="79">
        <v>0.17</v>
      </c>
      <c r="I1365" s="81">
        <v>1E-3</v>
      </c>
      <c r="K1365" s="62">
        <f t="shared" si="21"/>
        <v>1.6425519955031043E-2</v>
      </c>
      <c r="M1365">
        <v>1341</v>
      </c>
      <c r="N1365">
        <v>9.8644815388033297E-3</v>
      </c>
      <c r="O1365">
        <v>6.8486103832022804E-3</v>
      </c>
    </row>
    <row r="1366" spans="1:15" x14ac:dyDescent="0.3">
      <c r="A1366" s="2">
        <v>42580</v>
      </c>
      <c r="B1366" s="73">
        <f>'Log returns'!G1367</f>
        <v>2.3204419889502659E-2</v>
      </c>
      <c r="C1366" s="73">
        <f>'Log returns'!E1367</f>
        <v>6.7983166073163574E-3</v>
      </c>
      <c r="D1366" s="73">
        <f>'Log returns'!C1367</f>
        <v>1.2642225031605564E-2</v>
      </c>
      <c r="E1366" s="74">
        <f>'Log returns'!I1367</f>
        <v>-1.8984813135866001E-3</v>
      </c>
      <c r="H1366" s="79">
        <v>0.18</v>
      </c>
      <c r="I1366" s="81">
        <v>1E-3</v>
      </c>
      <c r="K1366" s="62">
        <f t="shared" si="21"/>
        <v>2.2204419889502659E-2</v>
      </c>
      <c r="M1366">
        <v>1342</v>
      </c>
      <c r="N1366">
        <v>5.6966490168268878E-3</v>
      </c>
      <c r="O1366">
        <v>2.1152666051666175E-2</v>
      </c>
    </row>
    <row r="1367" spans="1:15" x14ac:dyDescent="0.3">
      <c r="A1367" s="2">
        <v>42579</v>
      </c>
      <c r="B1367" s="73">
        <f>'Log returns'!G1368</f>
        <v>1.4578833693304512E-2</v>
      </c>
      <c r="C1367" s="73">
        <f>'Log returns'!E1368</f>
        <v>2.0578778135048159E-2</v>
      </c>
      <c r="D1367" s="73">
        <f>'Log returns'!C1368</f>
        <v>1.3732833957553167E-2</v>
      </c>
      <c r="E1367" s="74">
        <f>'Log returns'!I1368</f>
        <v>3.8492355721302077E-3</v>
      </c>
      <c r="H1367" s="79">
        <v>-0.14000000000000001</v>
      </c>
      <c r="I1367" s="81">
        <v>1E-3</v>
      </c>
      <c r="K1367" s="62">
        <f t="shared" si="21"/>
        <v>1.3578833693304513E-2</v>
      </c>
      <c r="M1367">
        <v>1343</v>
      </c>
      <c r="N1367">
        <v>1.013091800162773E-2</v>
      </c>
      <c r="O1367">
        <v>-3.1938849173159603E-3</v>
      </c>
    </row>
    <row r="1368" spans="1:15" x14ac:dyDescent="0.3">
      <c r="A1368" s="2">
        <v>42578</v>
      </c>
      <c r="B1368" s="73">
        <f>'Log returns'!G1369</f>
        <v>1.7030335284725934E-2</v>
      </c>
      <c r="C1368" s="73">
        <f>'Log returns'!E1369</f>
        <v>4.4108380592313614E-3</v>
      </c>
      <c r="D1368" s="73">
        <f>'Log returns'!C1369</f>
        <v>3.694581280788142E-3</v>
      </c>
      <c r="E1368" s="74">
        <f>'Log returns'!I1369</f>
        <v>-1.8773914299381471E-3</v>
      </c>
      <c r="H1368" s="79">
        <v>0.13</v>
      </c>
      <c r="I1368" s="81">
        <v>1E-3</v>
      </c>
      <c r="K1368" s="62">
        <f t="shared" si="21"/>
        <v>1.6030335284725934E-2</v>
      </c>
      <c r="M1368">
        <v>1344</v>
      </c>
      <c r="N1368">
        <v>9.6573354941479218E-4</v>
      </c>
      <c r="O1368">
        <v>-2.5555586686517363E-3</v>
      </c>
    </row>
    <row r="1369" spans="1:15" x14ac:dyDescent="0.3">
      <c r="A1369" s="2">
        <v>42577</v>
      </c>
      <c r="B1369" s="73">
        <f>'Log returns'!G1370</f>
        <v>-8.895866038723086E-3</v>
      </c>
      <c r="C1369" s="73">
        <f>'Log returns'!E1370</f>
        <v>3.7641154328732392E-3</v>
      </c>
      <c r="D1369" s="73">
        <f>'Log returns'!C1370</f>
        <v>6.1349693251533744E-3</v>
      </c>
      <c r="E1369" s="74">
        <f>'Log returns'!I1370</f>
        <v>6.0528270793536675E-4</v>
      </c>
      <c r="H1369" s="79">
        <v>-0.27</v>
      </c>
      <c r="I1369" s="81">
        <v>1E-3</v>
      </c>
      <c r="K1369" s="62">
        <f t="shared" si="21"/>
        <v>-9.8958660387230869E-3</v>
      </c>
      <c r="M1369">
        <v>1345</v>
      </c>
      <c r="N1369">
        <v>-3.5358413095532377E-3</v>
      </c>
      <c r="O1369">
        <v>-9.2030121936313922E-3</v>
      </c>
    </row>
    <row r="1370" spans="1:15" x14ac:dyDescent="0.3">
      <c r="A1370" s="2">
        <v>42576</v>
      </c>
      <c r="B1370" s="73">
        <f>'Log returns'!G1371</f>
        <v>1.0559662090813056E-2</v>
      </c>
      <c r="C1370" s="73">
        <f>'Log returns'!E1371</f>
        <v>1.2499999999999289E-3</v>
      </c>
      <c r="D1370" s="73">
        <f>'Log returns'!C1371</f>
        <v>1.2195121951218818E-3</v>
      </c>
      <c r="E1370" s="74">
        <f>'Log returns'!I1371</f>
        <v>-1.398124185357511E-4</v>
      </c>
      <c r="H1370" s="79">
        <v>0.48</v>
      </c>
      <c r="I1370" s="81">
        <v>1E-3</v>
      </c>
      <c r="K1370" s="62">
        <f t="shared" si="21"/>
        <v>9.559662090813055E-3</v>
      </c>
      <c r="M1370">
        <v>1346</v>
      </c>
      <c r="N1370">
        <v>1.8781585733326817E-3</v>
      </c>
      <c r="O1370">
        <v>3.4981855126887088E-3</v>
      </c>
    </row>
    <row r="1371" spans="1:15" x14ac:dyDescent="0.3">
      <c r="A1371" s="2">
        <v>42573</v>
      </c>
      <c r="B1371" s="73">
        <f>'Log returns'!G1372</f>
        <v>-7.314524555903896E-3</v>
      </c>
      <c r="C1371" s="73">
        <f>'Log returns'!E1372</f>
        <v>-8.4269662921347965E-3</v>
      </c>
      <c r="D1371" s="73">
        <f>'Log returns'!C1372</f>
        <v>-2.4360535931789115E-3</v>
      </c>
      <c r="E1371" s="74">
        <f>'Log returns'!I1372</f>
        <v>-9.0858966381625137E-3</v>
      </c>
      <c r="H1371" s="79">
        <v>-0.38</v>
      </c>
      <c r="I1371" s="81">
        <v>1E-3</v>
      </c>
      <c r="K1371" s="62">
        <f t="shared" si="21"/>
        <v>-8.3145245559038961E-3</v>
      </c>
      <c r="M1371">
        <v>1347</v>
      </c>
      <c r="N1371">
        <v>7.6105389393758707E-4</v>
      </c>
      <c r="O1371">
        <v>3.0846482263993029E-4</v>
      </c>
    </row>
    <row r="1372" spans="1:15" x14ac:dyDescent="0.3">
      <c r="A1372" s="2">
        <v>42572</v>
      </c>
      <c r="B1372" s="73">
        <f>'Log returns'!G1373</f>
        <v>1.3684210526315872E-2</v>
      </c>
      <c r="C1372" s="73">
        <f>'Log returns'!E1373</f>
        <v>2.3607176581680833E-2</v>
      </c>
      <c r="D1372" s="73">
        <f>'Log returns'!C1373</f>
        <v>3.6630036630036279E-3</v>
      </c>
      <c r="E1372" s="74">
        <f>'Log returns'!I1373</f>
        <v>7.4099389831363714E-3</v>
      </c>
      <c r="H1372" s="79">
        <v>0.48</v>
      </c>
      <c r="I1372" s="81">
        <v>1E-3</v>
      </c>
      <c r="K1372" s="62">
        <f t="shared" si="21"/>
        <v>1.2684210526315871E-2</v>
      </c>
      <c r="M1372">
        <v>1348</v>
      </c>
      <c r="N1372">
        <v>-4.344790211472895E-3</v>
      </c>
      <c r="O1372">
        <v>-5.8047824380996335E-3</v>
      </c>
    </row>
    <row r="1373" spans="1:15" x14ac:dyDescent="0.3">
      <c r="A1373" s="2">
        <v>42571</v>
      </c>
      <c r="B1373" s="73">
        <f>'Log returns'!G1374</f>
        <v>1.5576323987537685E-3</v>
      </c>
      <c r="C1373" s="73">
        <f>'Log returns'!E1374</f>
        <v>2.0910209102091057E-2</v>
      </c>
      <c r="D1373" s="73">
        <f>'Log returns'!C1374</f>
        <v>3.6496350364963156E-3</v>
      </c>
      <c r="E1373" s="74">
        <f>'Log returns'!I1374</f>
        <v>8.3304383483602702E-3</v>
      </c>
      <c r="H1373" s="79">
        <v>-0.22</v>
      </c>
      <c r="I1373" s="81">
        <v>1E-3</v>
      </c>
      <c r="K1373" s="62">
        <f t="shared" si="21"/>
        <v>5.5763239875376847E-4</v>
      </c>
      <c r="M1373">
        <v>1349</v>
      </c>
      <c r="N1373">
        <v>3.6913143391533705E-3</v>
      </c>
      <c r="O1373">
        <v>1.7895301958741856E-2</v>
      </c>
    </row>
    <row r="1374" spans="1:15" x14ac:dyDescent="0.3">
      <c r="A1374" s="2">
        <v>42570</v>
      </c>
      <c r="B1374" s="73">
        <f>'Log returns'!G1375</f>
        <v>-1.1923276308968399E-2</v>
      </c>
      <c r="C1374" s="73">
        <f>'Log returns'!E1375</f>
        <v>-5.7228915662649914E-3</v>
      </c>
      <c r="D1374" s="73">
        <f>'Log returns'!C1375</f>
        <v>1.2121212121211432E-3</v>
      </c>
      <c r="E1374" s="74">
        <f>'Log returns'!I1375</f>
        <v>-7.8162602885157046E-3</v>
      </c>
      <c r="H1374" s="79">
        <v>0.25</v>
      </c>
      <c r="I1374" s="81">
        <v>1E-3</v>
      </c>
      <c r="K1374" s="62">
        <f t="shared" si="21"/>
        <v>-1.29232763089684E-2</v>
      </c>
      <c r="M1374">
        <v>1350</v>
      </c>
      <c r="N1374">
        <v>-4.1384623874257919E-4</v>
      </c>
      <c r="O1374">
        <v>-3.022535080299003E-2</v>
      </c>
    </row>
    <row r="1375" spans="1:15" x14ac:dyDescent="0.3">
      <c r="A1375" s="2">
        <v>42569</v>
      </c>
      <c r="B1375" s="73">
        <f>'Log returns'!G1376</f>
        <v>-8.3945435466946557E-3</v>
      </c>
      <c r="C1375" s="73">
        <f>'Log returns'!E1376</f>
        <v>-4.2714328991214849E-2</v>
      </c>
      <c r="D1375" s="73">
        <f>'Log returns'!C1376</f>
        <v>0</v>
      </c>
      <c r="E1375" s="74">
        <f>'Log returns'!I1376</f>
        <v>1.0351370125757004E-2</v>
      </c>
      <c r="H1375" s="79">
        <v>-0.05</v>
      </c>
      <c r="I1375" s="81">
        <v>1E-3</v>
      </c>
      <c r="K1375" s="62">
        <f t="shared" si="21"/>
        <v>-9.3945435466946565E-3</v>
      </c>
      <c r="M1375">
        <v>1351</v>
      </c>
      <c r="N1375">
        <v>4.0439334773110097E-3</v>
      </c>
      <c r="O1375">
        <v>4.6754125717353191E-3</v>
      </c>
    </row>
    <row r="1376" spans="1:15" x14ac:dyDescent="0.3">
      <c r="A1376" s="2">
        <v>42566</v>
      </c>
      <c r="B1376" s="73">
        <f>'Log returns'!G1377</f>
        <v>-8.4656084656084731E-3</v>
      </c>
      <c r="C1376" s="73">
        <f>'Log returns'!E1377</f>
        <v>-1.2658227848101266E-2</v>
      </c>
      <c r="D1376" s="73">
        <f>'Log returns'!C1377</f>
        <v>-4.8426150121064345E-3</v>
      </c>
      <c r="E1376" s="74">
        <f>'Log returns'!I1377</f>
        <v>-6.8157242680212038E-3</v>
      </c>
      <c r="H1376" s="79">
        <v>0.51</v>
      </c>
      <c r="I1376" s="81">
        <v>1E-3</v>
      </c>
      <c r="K1376" s="62">
        <f t="shared" si="21"/>
        <v>-9.4656084656084723E-3</v>
      </c>
      <c r="M1376">
        <v>1352</v>
      </c>
      <c r="N1376">
        <v>2.2811644939476212E-4</v>
      </c>
      <c r="O1376">
        <v>-1.4274577821626071E-2</v>
      </c>
    </row>
    <row r="1377" spans="1:15" x14ac:dyDescent="0.3">
      <c r="A1377" s="2">
        <v>42565</v>
      </c>
      <c r="B1377" s="73">
        <f>'Log returns'!G1378</f>
        <v>0</v>
      </c>
      <c r="C1377" s="73">
        <f>'Log returns'!E1378</f>
        <v>1.7307692307692236E-2</v>
      </c>
      <c r="D1377" s="73">
        <f>'Log returns'!C1378</f>
        <v>3.6496350364963156E-3</v>
      </c>
      <c r="E1377" s="74">
        <f>'Log returns'!I1378</f>
        <v>-1.2944643724951759E-2</v>
      </c>
      <c r="H1377" s="79">
        <v>-0.05</v>
      </c>
      <c r="I1377" s="81">
        <v>1E-3</v>
      </c>
      <c r="K1377" s="62">
        <f t="shared" si="21"/>
        <v>-1E-3</v>
      </c>
      <c r="M1377">
        <v>1353</v>
      </c>
      <c r="N1377">
        <v>-3.9951944700154923E-3</v>
      </c>
      <c r="O1377">
        <v>1.8789715017960673E-2</v>
      </c>
    </row>
    <row r="1378" spans="1:15" x14ac:dyDescent="0.3">
      <c r="A1378" s="2">
        <v>42564</v>
      </c>
      <c r="B1378" s="73">
        <f>'Log returns'!G1379</f>
        <v>-1.8143009605122724E-2</v>
      </c>
      <c r="C1378" s="73">
        <f>'Log returns'!E1379</f>
        <v>-3.1505986137355356E-4</v>
      </c>
      <c r="D1378" s="73">
        <f>'Log returns'!C1379</f>
        <v>6.0606060606060606E-3</v>
      </c>
      <c r="E1378" s="74">
        <f>'Log returns'!I1379</f>
        <v>2.6549072077928183E-3</v>
      </c>
      <c r="H1378" s="79">
        <v>0.75</v>
      </c>
      <c r="I1378" s="81">
        <v>1E-3</v>
      </c>
      <c r="K1378" s="62">
        <f t="shared" si="21"/>
        <v>-1.9143009605122725E-2</v>
      </c>
      <c r="M1378">
        <v>1354</v>
      </c>
      <c r="N1378">
        <v>1.3751663979102119E-3</v>
      </c>
      <c r="O1378">
        <v>7.8466081591263646E-4</v>
      </c>
    </row>
    <row r="1379" spans="1:15" x14ac:dyDescent="0.3">
      <c r="A1379" s="2">
        <v>42563</v>
      </c>
      <c r="B1379" s="73">
        <f>'Log returns'!G1380</f>
        <v>-1.2499999999999831E-2</v>
      </c>
      <c r="C1379" s="73">
        <f>'Log returns'!E1380</f>
        <v>2.5212732429877446E-3</v>
      </c>
      <c r="D1379" s="73">
        <f>'Log returns'!C1380</f>
        <v>-1.3253012048192703E-2</v>
      </c>
      <c r="E1379" s="74">
        <f>'Log returns'!I1380</f>
        <v>-1.5806343022538004E-3</v>
      </c>
      <c r="H1379" s="79">
        <v>0.43</v>
      </c>
      <c r="I1379" s="81">
        <v>1E-3</v>
      </c>
      <c r="K1379" s="62">
        <f t="shared" si="21"/>
        <v>-1.3499999999999832E-2</v>
      </c>
      <c r="M1379">
        <v>1355</v>
      </c>
      <c r="N1379">
        <v>2.8120713692932654E-3</v>
      </c>
      <c r="O1379">
        <v>1.7123273458292995E-2</v>
      </c>
    </row>
    <row r="1380" spans="1:15" x14ac:dyDescent="0.3">
      <c r="A1380" s="2">
        <v>42562</v>
      </c>
      <c r="B1380" s="73">
        <f>'Log returns'!G1381</f>
        <v>-1.2107870115575256E-2</v>
      </c>
      <c r="C1380" s="73">
        <f>'Log returns'!E1381</f>
        <v>-7.859163784973278E-3</v>
      </c>
      <c r="D1380" s="73">
        <f>'Log returns'!C1381</f>
        <v>-1.4652014652014685E-2</v>
      </c>
      <c r="E1380" s="74">
        <f>'Log returns'!I1381</f>
        <v>-6.1010538661815522E-3</v>
      </c>
      <c r="H1380" s="79">
        <v>1.6</v>
      </c>
      <c r="I1380" s="81">
        <v>1E-3</v>
      </c>
      <c r="K1380" s="62">
        <f t="shared" si="21"/>
        <v>-1.3107870115575255E-2</v>
      </c>
      <c r="M1380">
        <v>1356</v>
      </c>
      <c r="N1380">
        <v>2.4260165474062228E-3</v>
      </c>
      <c r="O1380">
        <v>-3.0423903499334441E-2</v>
      </c>
    </row>
    <row r="1381" spans="1:15" x14ac:dyDescent="0.3">
      <c r="A1381" s="2">
        <v>42559</v>
      </c>
      <c r="B1381" s="73">
        <f>'Log returns'!G1382</f>
        <v>-2.7855153203343017E-3</v>
      </c>
      <c r="C1381" s="73">
        <f>'Log returns'!E1382</f>
        <v>-1.5842839036755386E-3</v>
      </c>
      <c r="D1381" s="73">
        <f>'Log returns'!C1382</f>
        <v>-4.9566294919455474E-3</v>
      </c>
      <c r="E1381" s="74">
        <f>'Log returns'!I1382</f>
        <v>2.7545502026314322E-3</v>
      </c>
      <c r="H1381" s="79">
        <v>0.02</v>
      </c>
      <c r="I1381" s="81">
        <v>1E-3</v>
      </c>
      <c r="K1381" s="62">
        <f t="shared" si="21"/>
        <v>-3.7855153203343018E-3</v>
      </c>
      <c r="M1381">
        <v>1357</v>
      </c>
      <c r="N1381">
        <v>1.2854589355695244E-3</v>
      </c>
      <c r="O1381">
        <v>-2.9158937181780887E-3</v>
      </c>
    </row>
    <row r="1382" spans="1:15" x14ac:dyDescent="0.3">
      <c r="A1382" s="2">
        <v>42558</v>
      </c>
      <c r="B1382" s="73">
        <f>'Log returns'!G1383</f>
        <v>5.5865921787718231E-4</v>
      </c>
      <c r="C1382" s="73">
        <f>'Log returns'!E1383</f>
        <v>1.1742304030466482E-2</v>
      </c>
      <c r="D1382" s="73">
        <f>'Log returns'!C1383</f>
        <v>-2.4906600249066358E-3</v>
      </c>
      <c r="E1382" s="74">
        <f>'Log returns'!I1383</f>
        <v>-7.2706350276067287E-3</v>
      </c>
      <c r="H1382" s="79">
        <v>0.62</v>
      </c>
      <c r="I1382" s="81">
        <v>1E-3</v>
      </c>
      <c r="K1382" s="62">
        <f t="shared" si="21"/>
        <v>-4.4134078212281771E-4</v>
      </c>
      <c r="M1382">
        <v>1358</v>
      </c>
      <c r="N1382">
        <v>5.1420080504355117E-4</v>
      </c>
      <c r="O1382">
        <v>3.1059016396916071E-2</v>
      </c>
    </row>
    <row r="1383" spans="1:15" x14ac:dyDescent="0.3">
      <c r="A1383" s="2">
        <v>42557</v>
      </c>
      <c r="B1383" s="73">
        <f>'Log returns'!G1384</f>
        <v>2.1775544388609746E-2</v>
      </c>
      <c r="C1383" s="73">
        <f>'Log returns'!E1384</f>
        <v>5.0815558343789174E-2</v>
      </c>
      <c r="D1383" s="73">
        <f>'Log returns'!C1384</f>
        <v>9.8626716604244768E-2</v>
      </c>
      <c r="E1383" s="74">
        <f>'Log returns'!I1384</f>
        <v>8.2945168483668577E-3</v>
      </c>
      <c r="H1383" s="79">
        <v>-0.85</v>
      </c>
      <c r="I1383" s="81">
        <v>1E-3</v>
      </c>
      <c r="K1383" s="62">
        <f t="shared" si="21"/>
        <v>2.0775544388609745E-2</v>
      </c>
      <c r="M1383">
        <v>1359</v>
      </c>
      <c r="N1383">
        <v>-1.0149062276371064E-2</v>
      </c>
      <c r="O1383">
        <v>-3.1011887591702689E-2</v>
      </c>
    </row>
    <row r="1384" spans="1:15" x14ac:dyDescent="0.3">
      <c r="A1384" s="2">
        <v>42556</v>
      </c>
      <c r="B1384" s="73">
        <f>'Log returns'!G1385</f>
        <v>1.8032786885245809E-2</v>
      </c>
      <c r="C1384" s="73">
        <f>'Log returns'!E1385</f>
        <v>5.970149253731004E-4</v>
      </c>
      <c r="D1384" s="73">
        <f>'Log returns'!C1385</f>
        <v>3.4090909090909088E-2</v>
      </c>
      <c r="E1384" s="74">
        <f>'Log returns'!I1385</f>
        <v>-8.7354143182422506E-3</v>
      </c>
      <c r="H1384" s="79">
        <v>0.24</v>
      </c>
      <c r="I1384" s="81">
        <v>1E-3</v>
      </c>
      <c r="K1384" s="62">
        <f t="shared" si="21"/>
        <v>1.7032786885245808E-2</v>
      </c>
      <c r="M1384">
        <v>1360</v>
      </c>
      <c r="N1384">
        <v>3.1115843928773653E-3</v>
      </c>
      <c r="O1384">
        <v>-1.0816592648243384E-2</v>
      </c>
    </row>
    <row r="1385" spans="1:15" x14ac:dyDescent="0.3">
      <c r="A1385" s="2">
        <v>42555</v>
      </c>
      <c r="B1385" s="73">
        <f>'Log returns'!G1386</f>
        <v>-2.9522275899087534E-2</v>
      </c>
      <c r="C1385" s="73">
        <f>'Log returns'!E1386</f>
        <v>-1.4021479713603785E-2</v>
      </c>
      <c r="D1385" s="73">
        <f>'Log returns'!C1386</f>
        <v>-3.4065934065934E-2</v>
      </c>
      <c r="E1385" s="74">
        <f>'Log returns'!I1386</f>
        <v>-2.1987142070037446E-2</v>
      </c>
      <c r="H1385" s="79">
        <v>1.42</v>
      </c>
      <c r="I1385" s="81">
        <v>1E-3</v>
      </c>
      <c r="K1385" s="62">
        <f t="shared" si="21"/>
        <v>-3.0522275899087535E-2</v>
      </c>
      <c r="M1385">
        <v>1361</v>
      </c>
      <c r="N1385">
        <v>-3.6629824236861811E-3</v>
      </c>
      <c r="O1385">
        <v>1.9990889128708106E-3</v>
      </c>
    </row>
    <row r="1386" spans="1:15" x14ac:dyDescent="0.3">
      <c r="A1386" s="2">
        <v>42552</v>
      </c>
      <c r="B1386" s="73">
        <f>'Log returns'!G1387</f>
        <v>0</v>
      </c>
      <c r="C1386" s="73">
        <f>'Log returns'!E1387</f>
        <v>-4.5990922844175455E-2</v>
      </c>
      <c r="D1386" s="73">
        <f>'Log returns'!C1387</f>
        <v>-1.59271899886235E-2</v>
      </c>
      <c r="E1386" s="74">
        <f>'Log returns'!I1387</f>
        <v>1.0640559865197111E-3</v>
      </c>
      <c r="H1386" s="79">
        <v>1.8</v>
      </c>
      <c r="I1386" s="81">
        <v>1E-3</v>
      </c>
      <c r="K1386" s="62">
        <f t="shared" si="21"/>
        <v>-1E-3</v>
      </c>
      <c r="M1386">
        <v>1362</v>
      </c>
      <c r="N1386">
        <v>-1.2646665072054957E-2</v>
      </c>
      <c r="O1386">
        <v>-1.5686668261278462E-2</v>
      </c>
    </row>
    <row r="1387" spans="1:15" x14ac:dyDescent="0.3">
      <c r="A1387" s="2">
        <v>42551</v>
      </c>
      <c r="B1387" s="73">
        <f>'Log returns'!G1388</f>
        <v>3.87168141592922E-2</v>
      </c>
      <c r="C1387" s="73">
        <f>'Log returns'!E1388</f>
        <v>3.3301617507136061E-2</v>
      </c>
      <c r="D1387" s="73">
        <f>'Log returns'!C1388</f>
        <v>2.8901734104046242E-2</v>
      </c>
      <c r="E1387" s="74">
        <f>'Log returns'!I1388</f>
        <v>1.0666089953880166E-2</v>
      </c>
      <c r="H1387" s="79">
        <v>1.76</v>
      </c>
      <c r="I1387" s="81">
        <v>1E-3</v>
      </c>
      <c r="K1387" s="62">
        <f t="shared" si="21"/>
        <v>3.7716814159292199E-2</v>
      </c>
      <c r="M1387">
        <v>1363</v>
      </c>
      <c r="N1387">
        <v>9.5532721545611918E-3</v>
      </c>
      <c r="O1387">
        <v>7.5993865075314748E-3</v>
      </c>
    </row>
    <row r="1388" spans="1:15" x14ac:dyDescent="0.3">
      <c r="A1388" s="2">
        <v>42550</v>
      </c>
      <c r="B1388" s="73">
        <f>'Log returns'!G1389</f>
        <v>1.1182108626197939E-2</v>
      </c>
      <c r="C1388" s="73">
        <f>'Log returns'!E1389</f>
        <v>2.4554941682013505E-2</v>
      </c>
      <c r="D1388" s="73">
        <f>'Log returns'!C1389</f>
        <v>-3.4831460674157239E-2</v>
      </c>
      <c r="E1388" s="74">
        <f>'Log returns'!I1389</f>
        <v>1.6901067200806346E-2</v>
      </c>
      <c r="H1388" s="79">
        <v>-2.0699999999999998</v>
      </c>
      <c r="I1388" s="81">
        <v>1E-3</v>
      </c>
      <c r="K1388" s="62">
        <f t="shared" si="21"/>
        <v>1.0182108626197939E-2</v>
      </c>
      <c r="M1388">
        <v>1364</v>
      </c>
      <c r="N1388">
        <v>3.4860280300507271E-3</v>
      </c>
      <c r="O1388">
        <v>1.3939491924980316E-2</v>
      </c>
    </row>
    <row r="1389" spans="1:15" x14ac:dyDescent="0.3">
      <c r="A1389" s="2">
        <v>42549</v>
      </c>
      <c r="B1389" s="73">
        <f>'Log returns'!G1390</f>
        <v>-2.3170089520800304E-2</v>
      </c>
      <c r="C1389" s="73">
        <f>'Log returns'!E1390</f>
        <v>-2.1569802276812426E-2</v>
      </c>
      <c r="D1389" s="73">
        <f>'Log returns'!C1390</f>
        <v>-5.8207217694994174E-3</v>
      </c>
      <c r="E1389" s="74">
        <f>'Log returns'!I1390</f>
        <v>-1.0577702297085061E-2</v>
      </c>
      <c r="H1389" s="79">
        <v>-3.7</v>
      </c>
      <c r="I1389" s="81">
        <v>1E-3</v>
      </c>
      <c r="K1389" s="62">
        <f t="shared" si="21"/>
        <v>-2.4170089520800304E-2</v>
      </c>
      <c r="M1389">
        <v>1365</v>
      </c>
      <c r="N1389">
        <v>-1.339544454886518E-3</v>
      </c>
      <c r="O1389">
        <v>2.4543964344389178E-2</v>
      </c>
    </row>
    <row r="1390" spans="1:15" x14ac:dyDescent="0.3">
      <c r="A1390" s="2">
        <v>42548</v>
      </c>
      <c r="B1390" s="73">
        <f>'Log returns'!G1391</f>
        <v>-2.3719676549865298E-2</v>
      </c>
      <c r="C1390" s="73">
        <f>'Log returns'!E1391</f>
        <v>-7.4096754439681708E-2</v>
      </c>
      <c r="D1390" s="73">
        <f>'Log returns'!C1391</f>
        <v>-9.0163934426229539E-2</v>
      </c>
      <c r="E1390" s="74">
        <f>'Log returns'!I1391</f>
        <v>-4.003533523120488E-3</v>
      </c>
      <c r="H1390" s="79">
        <v>1.45</v>
      </c>
      <c r="I1390" s="81">
        <v>1E-3</v>
      </c>
      <c r="K1390" s="62">
        <f t="shared" si="21"/>
        <v>-2.4719676549865299E-2</v>
      </c>
      <c r="M1390">
        <v>1366</v>
      </c>
      <c r="N1390">
        <v>2.8740503338869736E-3</v>
      </c>
      <c r="O1390">
        <v>1.1704783359417539E-2</v>
      </c>
    </row>
    <row r="1391" spans="1:15" x14ac:dyDescent="0.3">
      <c r="A1391" s="2">
        <v>42544</v>
      </c>
      <c r="B1391" s="73">
        <f>'Log returns'!G1392</f>
        <v>-2.0430701270016623E-2</v>
      </c>
      <c r="C1391" s="73">
        <f>'Log returns'!E1392</f>
        <v>-4.7619047619047547E-2</v>
      </c>
      <c r="D1391" s="73">
        <f>'Log returns'!C1392</f>
        <v>-5.0193050193050266E-2</v>
      </c>
      <c r="E1391" s="74">
        <f>'Log returns'!I1392</f>
        <v>-2.1695898905632068E-2</v>
      </c>
      <c r="H1391" s="79">
        <v>-0.2</v>
      </c>
      <c r="I1391" s="81">
        <v>1E-3</v>
      </c>
      <c r="K1391" s="62">
        <f t="shared" si="21"/>
        <v>-2.1430701270016624E-2</v>
      </c>
      <c r="M1391">
        <v>1367</v>
      </c>
      <c r="N1391">
        <v>-1.3240836683509477E-3</v>
      </c>
      <c r="O1391">
        <v>1.8354418953076882E-2</v>
      </c>
    </row>
    <row r="1392" spans="1:15" x14ac:dyDescent="0.3">
      <c r="A1392" s="2">
        <v>42543</v>
      </c>
      <c r="B1392" s="73">
        <f>'Log returns'!G1393</f>
        <v>-2.9312288613303247E-2</v>
      </c>
      <c r="C1392" s="73">
        <f>'Log returns'!E1393</f>
        <v>-1.5972222222222301E-2</v>
      </c>
      <c r="D1392" s="73">
        <f>'Log returns'!C1393</f>
        <v>-1.7615176151761478E-2</v>
      </c>
      <c r="E1392" s="74">
        <f>'Log returns'!I1393</f>
        <v>6.7643239185740647E-4</v>
      </c>
      <c r="H1392" s="79">
        <v>0.21</v>
      </c>
      <c r="I1392" s="81">
        <v>1E-3</v>
      </c>
      <c r="K1392" s="62">
        <f t="shared" si="21"/>
        <v>-3.0312288613303248E-2</v>
      </c>
      <c r="M1392">
        <v>1368</v>
      </c>
      <c r="N1392">
        <v>4.9594035467675438E-4</v>
      </c>
      <c r="O1392">
        <v>-9.3918063933998396E-3</v>
      </c>
    </row>
    <row r="1393" spans="1:15" x14ac:dyDescent="0.3">
      <c r="A1393" s="2">
        <v>42542</v>
      </c>
      <c r="B1393" s="73">
        <f>'Log returns'!G1394</f>
        <v>-5.8072009291520255E-3</v>
      </c>
      <c r="C1393" s="73">
        <f>'Log returns'!E1394</f>
        <v>-6.5278757939308402E-2</v>
      </c>
      <c r="D1393" s="73">
        <f>'Log returns'!C1394</f>
        <v>4.1379310344827197E-3</v>
      </c>
      <c r="E1393" s="74">
        <f>'Log returns'!I1394</f>
        <v>1.6077263790528929E-3</v>
      </c>
      <c r="H1393" s="79">
        <v>0.71</v>
      </c>
      <c r="I1393" s="81">
        <v>1E-3</v>
      </c>
      <c r="K1393" s="62">
        <f t="shared" si="21"/>
        <v>-6.8072009291520255E-3</v>
      </c>
      <c r="M1393">
        <v>1369</v>
      </c>
      <c r="N1393">
        <v>-5.0281563427983985E-5</v>
      </c>
      <c r="O1393">
        <v>1.060994365424104E-2</v>
      </c>
    </row>
    <row r="1394" spans="1:15" x14ac:dyDescent="0.3">
      <c r="A1394" s="2">
        <v>42541</v>
      </c>
      <c r="B1394" s="73">
        <f>'Log returns'!G1395</f>
        <v>1.8107476635513944E-2</v>
      </c>
      <c r="C1394" s="73">
        <f>'Log returns'!E1395</f>
        <v>4.9075122687806727E-2</v>
      </c>
      <c r="D1394" s="73">
        <f>'Log returns'!C1395</f>
        <v>-2.8846153846153768E-2</v>
      </c>
      <c r="E1394" s="74">
        <f>'Log returns'!I1395</f>
        <v>-2.2115880133818638E-3</v>
      </c>
      <c r="H1394" s="79">
        <v>-0.3</v>
      </c>
      <c r="I1394" s="81">
        <v>1E-3</v>
      </c>
      <c r="K1394" s="62">
        <f t="shared" si="21"/>
        <v>1.7107476635513943E-2</v>
      </c>
      <c r="M1394">
        <v>1370</v>
      </c>
      <c r="N1394">
        <v>-6.6085680269490667E-3</v>
      </c>
      <c r="O1394">
        <v>-7.0595652895482936E-4</v>
      </c>
    </row>
    <row r="1395" spans="1:15" x14ac:dyDescent="0.3">
      <c r="A1395" s="2">
        <v>42538</v>
      </c>
      <c r="B1395" s="73">
        <f>'Log returns'!G1396</f>
        <v>-3.8439472174411828E-2</v>
      </c>
      <c r="C1395" s="73">
        <f>'Log returns'!E1396</f>
        <v>-8.2403742353364451E-2</v>
      </c>
      <c r="D1395" s="73">
        <f>'Log returns'!C1396</f>
        <v>-7.2135785007072253E-2</v>
      </c>
      <c r="E1395" s="74">
        <f>'Log returns'!I1396</f>
        <v>-9.2634362477648433E-3</v>
      </c>
      <c r="H1395" s="79">
        <v>0.24</v>
      </c>
      <c r="I1395" s="81">
        <v>1E-3</v>
      </c>
      <c r="K1395" s="62">
        <f t="shared" si="21"/>
        <v>-3.9439472174411828E-2</v>
      </c>
      <c r="M1395">
        <v>1371</v>
      </c>
      <c r="N1395">
        <v>5.4843670275061774E-3</v>
      </c>
      <c r="O1395">
        <v>8.1998434988096933E-3</v>
      </c>
    </row>
    <row r="1396" spans="1:15" x14ac:dyDescent="0.3">
      <c r="A1396" s="2">
        <v>42537</v>
      </c>
      <c r="B1396" s="73">
        <f>'Log returns'!G1397</f>
        <v>-5.3699284009546449E-3</v>
      </c>
      <c r="C1396" s="73">
        <f>'Log returns'!E1397</f>
        <v>-3.3725490196078407E-2</v>
      </c>
      <c r="D1396" s="73">
        <f>'Log returns'!C1397</f>
        <v>-3.0487804878047051E-3</v>
      </c>
      <c r="E1396" s="74">
        <f>'Log returns'!I1397</f>
        <v>9.6437979099067393E-3</v>
      </c>
      <c r="H1396" s="79">
        <v>-0.11</v>
      </c>
      <c r="I1396" s="81">
        <v>1E-3</v>
      </c>
      <c r="K1396" s="62">
        <f t="shared" si="21"/>
        <v>-6.3699284009546449E-3</v>
      </c>
      <c r="M1396">
        <v>1372</v>
      </c>
      <c r="N1396">
        <v>6.1591760700348995E-3</v>
      </c>
      <c r="O1396">
        <v>-4.601543671281131E-3</v>
      </c>
    </row>
    <row r="1397" spans="1:15" x14ac:dyDescent="0.3">
      <c r="A1397" s="2">
        <v>42536</v>
      </c>
      <c r="B1397" s="73">
        <f>'Log returns'!G1398</f>
        <v>-1.0797840431913812E-2</v>
      </c>
      <c r="C1397" s="73">
        <f>'Log returns'!E1398</f>
        <v>-7.9545454545454516E-2</v>
      </c>
      <c r="D1397" s="73">
        <f>'Log returns'!C1398</f>
        <v>-2.599388379204897E-2</v>
      </c>
      <c r="E1397" s="74">
        <f>'Log returns'!I1398</f>
        <v>-1.4977218141185343E-2</v>
      </c>
      <c r="H1397" s="79">
        <v>-0.19</v>
      </c>
      <c r="I1397" s="81">
        <v>1E-3</v>
      </c>
      <c r="K1397" s="62">
        <f t="shared" si="21"/>
        <v>-1.1797840431913811E-2</v>
      </c>
      <c r="M1397">
        <v>1373</v>
      </c>
      <c r="N1397">
        <v>-5.6778100907320991E-3</v>
      </c>
      <c r="O1397">
        <v>-6.2454662182363004E-3</v>
      </c>
    </row>
    <row r="1398" spans="1:15" x14ac:dyDescent="0.3">
      <c r="A1398" s="2">
        <v>42535</v>
      </c>
      <c r="B1398" s="73">
        <f>'Log returns'!G1399</f>
        <v>-1.8799272286234004E-2</v>
      </c>
      <c r="C1398" s="73">
        <f>'Log returns'!E1399</f>
        <v>-1.6754850088183469E-2</v>
      </c>
      <c r="D1398" s="73">
        <f>'Log returns'!C1399</f>
        <v>-3.924646781789639E-2</v>
      </c>
      <c r="E1398" s="74">
        <f>'Log returns'!I1399</f>
        <v>1.6510752999155123E-2</v>
      </c>
      <c r="H1398" s="79">
        <v>-0.84</v>
      </c>
      <c r="I1398" s="81">
        <v>1E-3</v>
      </c>
      <c r="K1398" s="62">
        <f t="shared" si="21"/>
        <v>-1.9799272286234005E-2</v>
      </c>
      <c r="M1398">
        <v>1374</v>
      </c>
      <c r="N1398">
        <v>7.6407013043181919E-3</v>
      </c>
      <c r="O1398">
        <v>-1.6035244851012848E-2</v>
      </c>
    </row>
    <row r="1399" spans="1:15" x14ac:dyDescent="0.3">
      <c r="A1399" s="2">
        <v>42534</v>
      </c>
      <c r="B1399" s="73">
        <f>'Log returns'!G1400</f>
        <v>-2.0395550061804702E-2</v>
      </c>
      <c r="C1399" s="73">
        <f>'Log returns'!E1400</f>
        <v>-4.4843049327354259E-3</v>
      </c>
      <c r="D1399" s="73">
        <f>'Log returns'!C1400</f>
        <v>-3.7581699346405296E-2</v>
      </c>
      <c r="E1399" s="74">
        <f>'Log returns'!I1400</f>
        <v>-7.7567896191065612E-3</v>
      </c>
      <c r="H1399" s="79">
        <v>-1.05</v>
      </c>
      <c r="I1399" s="81">
        <v>1E-3</v>
      </c>
      <c r="K1399" s="62">
        <f t="shared" si="21"/>
        <v>-2.1395550061804703E-2</v>
      </c>
      <c r="M1399">
        <v>1375</v>
      </c>
      <c r="N1399">
        <v>-4.9443269624290546E-3</v>
      </c>
      <c r="O1399">
        <v>-3.5212815031794185E-3</v>
      </c>
    </row>
    <row r="1400" spans="1:15" x14ac:dyDescent="0.3">
      <c r="A1400" s="2">
        <v>42531</v>
      </c>
      <c r="B1400" s="73">
        <f>'Log returns'!G1401</f>
        <v>-8.8328075709778412E-3</v>
      </c>
      <c r="C1400" s="73">
        <f>'Log returns'!E1401</f>
        <v>-1.3063063063063089E-2</v>
      </c>
      <c r="D1400" s="73">
        <f>'Log returns'!C1401</f>
        <v>-2.0373514431239317E-2</v>
      </c>
      <c r="E1400" s="74">
        <f>'Log returns'!I1401</f>
        <v>-2.9926057959338871E-3</v>
      </c>
      <c r="H1400" s="79">
        <v>-0.27</v>
      </c>
      <c r="I1400" s="81">
        <v>1E-3</v>
      </c>
      <c r="K1400" s="62">
        <f t="shared" si="21"/>
        <v>-9.8328075709778404E-3</v>
      </c>
      <c r="M1400">
        <v>1376</v>
      </c>
      <c r="N1400">
        <v>-9.4373776115850953E-3</v>
      </c>
      <c r="O1400">
        <v>9.4373776115850953E-3</v>
      </c>
    </row>
    <row r="1401" spans="1:15" x14ac:dyDescent="0.3">
      <c r="A1401" s="2">
        <v>42530</v>
      </c>
      <c r="B1401" s="73">
        <f>'Log returns'!G1402</f>
        <v>1.9096117122851279E-3</v>
      </c>
      <c r="C1401" s="73">
        <f>'Log returns'!E1402</f>
        <v>5.4313099041533572E-2</v>
      </c>
      <c r="D1401" s="73">
        <f>'Log returns'!C1402</f>
        <v>-1.0398613518197597E-2</v>
      </c>
      <c r="E1401" s="74">
        <f>'Log returns'!I1402</f>
        <v>7.8309611282958002E-3</v>
      </c>
      <c r="H1401" s="79">
        <v>0.37</v>
      </c>
      <c r="I1401" s="81">
        <v>1E-3</v>
      </c>
      <c r="K1401" s="62">
        <f t="shared" si="21"/>
        <v>9.0961171228512785E-4</v>
      </c>
      <c r="M1401">
        <v>1377</v>
      </c>
      <c r="N1401">
        <v>1.9984999419457757E-3</v>
      </c>
      <c r="O1401">
        <v>-2.01415095470685E-2</v>
      </c>
    </row>
    <row r="1402" spans="1:15" x14ac:dyDescent="0.3">
      <c r="A1402" s="2">
        <v>42529</v>
      </c>
      <c r="B1402" s="73">
        <f>'Log returns'!G1403</f>
        <v>1.0165184243964431E-2</v>
      </c>
      <c r="C1402" s="73">
        <f>'Log returns'!E1403</f>
        <v>1.558441558441556E-2</v>
      </c>
      <c r="D1402" s="73">
        <f>'Log returns'!C1403</f>
        <v>1.9264448336252214E-2</v>
      </c>
      <c r="E1402" s="74">
        <f>'Log returns'!I1403</f>
        <v>1.1525479717978585E-2</v>
      </c>
      <c r="H1402" s="79">
        <v>0.12</v>
      </c>
      <c r="I1402" s="81">
        <v>1E-3</v>
      </c>
      <c r="K1402" s="62">
        <f t="shared" si="21"/>
        <v>9.1651842439644318E-3</v>
      </c>
      <c r="M1402">
        <v>1378</v>
      </c>
      <c r="N1402">
        <v>-1.1065339331074709E-3</v>
      </c>
      <c r="O1402">
        <v>-1.1393466066892359E-2</v>
      </c>
    </row>
    <row r="1403" spans="1:15" x14ac:dyDescent="0.3">
      <c r="A1403" s="2">
        <v>42528</v>
      </c>
      <c r="B1403" s="73">
        <f>'Log returns'!G1404</f>
        <v>-4.4025157232704584E-3</v>
      </c>
      <c r="C1403" s="73">
        <f>'Log returns'!E1404</f>
        <v>8.5251491901115544E-4</v>
      </c>
      <c r="D1403" s="73">
        <f>'Log returns'!C1404</f>
        <v>-2.2336769759450245E-2</v>
      </c>
      <c r="E1403" s="74">
        <f>'Log returns'!I1404</f>
        <v>8.7036509956419685E-3</v>
      </c>
      <c r="H1403" s="79">
        <v>0.6</v>
      </c>
      <c r="I1403" s="81">
        <v>1E-3</v>
      </c>
      <c r="K1403" s="62">
        <f t="shared" si="21"/>
        <v>-5.4025157232704584E-3</v>
      </c>
      <c r="M1403">
        <v>1379</v>
      </c>
      <c r="N1403">
        <v>-4.4204091110878673E-3</v>
      </c>
      <c r="O1403">
        <v>-7.6874610044873884E-3</v>
      </c>
    </row>
    <row r="1404" spans="1:15" x14ac:dyDescent="0.3">
      <c r="A1404" s="2">
        <v>42524</v>
      </c>
      <c r="B1404" s="73">
        <f>'Log returns'!G1405</f>
        <v>6.3171193935565159E-3</v>
      </c>
      <c r="C1404" s="73">
        <f>'Log returns'!E1405</f>
        <v>2.9812606473594064E-3</v>
      </c>
      <c r="D1404" s="73">
        <f>'Log returns'!C1405</f>
        <v>-1.23022847100175E-2</v>
      </c>
      <c r="E1404" s="74">
        <f>'Log returns'!I1405</f>
        <v>7.9262815151423128E-3</v>
      </c>
      <c r="H1404" s="79">
        <v>-0.38</v>
      </c>
      <c r="I1404" s="81">
        <v>1E-3</v>
      </c>
      <c r="K1404" s="62">
        <f t="shared" si="21"/>
        <v>5.3171193935565159E-3</v>
      </c>
      <c r="M1404">
        <v>1380</v>
      </c>
      <c r="N1404">
        <v>2.0715472426632337E-3</v>
      </c>
      <c r="O1404">
        <v>-4.8570625629975354E-3</v>
      </c>
    </row>
    <row r="1405" spans="1:15" x14ac:dyDescent="0.3">
      <c r="A1405" s="2">
        <v>42523</v>
      </c>
      <c r="B1405" s="73">
        <f>'Log returns'!G1406</f>
        <v>2.3226616446955492E-2</v>
      </c>
      <c r="C1405" s="73">
        <f>'Log returns'!E1406</f>
        <v>3.6093418259023353E-2</v>
      </c>
      <c r="D1405" s="73">
        <f>'Log returns'!C1406</f>
        <v>4.6263345195729437E-2</v>
      </c>
      <c r="E1405" s="74">
        <f>'Log returns'!I1406</f>
        <v>-1.414886327394661E-3</v>
      </c>
      <c r="H1405" s="79">
        <v>0.35</v>
      </c>
      <c r="I1405" s="81">
        <v>1E-3</v>
      </c>
      <c r="K1405" s="62">
        <f t="shared" si="21"/>
        <v>2.2226616446955491E-2</v>
      </c>
      <c r="M1405">
        <v>1381</v>
      </c>
      <c r="N1405">
        <v>-5.2778175716672844E-3</v>
      </c>
      <c r="O1405">
        <v>5.8364767895444664E-3</v>
      </c>
    </row>
    <row r="1406" spans="1:15" x14ac:dyDescent="0.3">
      <c r="A1406" s="2">
        <v>42522</v>
      </c>
      <c r="B1406" s="73">
        <f>'Log returns'!G1407</f>
        <v>1.4723926380368001E-2</v>
      </c>
      <c r="C1406" s="73">
        <f>'Log returns'!E1407</f>
        <v>8.6065573770491566E-3</v>
      </c>
      <c r="D1406" s="73">
        <f>'Log returns'!C1407</f>
        <v>-2.0408163265306051E-2</v>
      </c>
      <c r="E1406" s="74">
        <f>'Log returns'!I1407</f>
        <v>6.4711860609135688E-3</v>
      </c>
      <c r="H1406" s="79">
        <v>0.2</v>
      </c>
      <c r="I1406" s="81">
        <v>1E-3</v>
      </c>
      <c r="K1406" s="62">
        <f t="shared" si="21"/>
        <v>1.3723926380368002E-2</v>
      </c>
      <c r="M1406">
        <v>1382</v>
      </c>
      <c r="N1406">
        <v>6.1328423712486389E-3</v>
      </c>
      <c r="O1406">
        <v>1.5642702017361107E-2</v>
      </c>
    </row>
    <row r="1407" spans="1:15" x14ac:dyDescent="0.3">
      <c r="A1407" s="2">
        <v>42521</v>
      </c>
      <c r="B1407" s="73">
        <f>'Log returns'!G1408</f>
        <v>-4.232164449818639E-3</v>
      </c>
      <c r="C1407" s="73">
        <f>'Log returns'!E1408</f>
        <v>-2.3567655424624068E-2</v>
      </c>
      <c r="D1407" s="73">
        <f>'Log returns'!C1408</f>
        <v>1.7361111111111357E-3</v>
      </c>
      <c r="E1407" s="74">
        <f>'Log returns'!I1408</f>
        <v>-1.7564086736549631E-4</v>
      </c>
      <c r="H1407" s="79">
        <v>-0.01</v>
      </c>
      <c r="I1407" s="81">
        <v>1E-3</v>
      </c>
      <c r="K1407" s="62">
        <f t="shared" si="21"/>
        <v>-5.232164449818639E-3</v>
      </c>
      <c r="M1407">
        <v>1383</v>
      </c>
      <c r="N1407">
        <v>-6.3516328810230178E-3</v>
      </c>
      <c r="O1407">
        <v>2.4384419766268827E-2</v>
      </c>
    </row>
    <row r="1408" spans="1:15" x14ac:dyDescent="0.3">
      <c r="A1408" s="2">
        <v>42520</v>
      </c>
      <c r="B1408" s="73">
        <f>'Log returns'!G1409</f>
        <v>7.8931390406801801E-3</v>
      </c>
      <c r="C1408" s="73">
        <f>'Log returns'!E1409</f>
        <v>5.4099042863087095E-3</v>
      </c>
      <c r="D1408" s="73">
        <f>'Log returns'!C1409</f>
        <v>3.466204506065784E-3</v>
      </c>
      <c r="E1408" s="74">
        <f>'Log returns'!I1409</f>
        <v>-4.7294717950337276E-4</v>
      </c>
      <c r="H1408" s="79">
        <v>0.49</v>
      </c>
      <c r="I1408" s="81">
        <v>1E-3</v>
      </c>
      <c r="K1408" s="62">
        <f t="shared" si="21"/>
        <v>6.8931390406801801E-3</v>
      </c>
      <c r="M1408">
        <v>1384</v>
      </c>
      <c r="N1408">
        <v>-1.6066344323398752E-2</v>
      </c>
      <c r="O1408">
        <v>-1.3455931575688782E-2</v>
      </c>
    </row>
    <row r="1409" spans="1:15" x14ac:dyDescent="0.3">
      <c r="A1409" s="2">
        <v>42517</v>
      </c>
      <c r="B1409" s="73">
        <f>'Log returns'!G1410</f>
        <v>-1.9879518072289267E-2</v>
      </c>
      <c r="C1409" s="73">
        <f>'Log returns'!E1410</f>
        <v>7.0364238410596733E-3</v>
      </c>
      <c r="D1409" s="73">
        <f>'Log returns'!C1410</f>
        <v>-1.381692573402413E-2</v>
      </c>
      <c r="E1409" s="74">
        <f>'Log returns'!I1410</f>
        <v>1.0188001663559565E-2</v>
      </c>
      <c r="H1409" s="79">
        <v>-0.04</v>
      </c>
      <c r="I1409" s="81">
        <v>1E-3</v>
      </c>
      <c r="K1409" s="62">
        <f t="shared" si="21"/>
        <v>-2.0879518072289268E-2</v>
      </c>
      <c r="M1409">
        <v>1385</v>
      </c>
      <c r="N1409">
        <v>8.3226253865127772E-4</v>
      </c>
      <c r="O1409">
        <v>-8.3226253865127772E-4</v>
      </c>
    </row>
    <row r="1410" spans="1:15" x14ac:dyDescent="0.3">
      <c r="A1410" s="2">
        <v>42516</v>
      </c>
      <c r="B1410" s="73">
        <f>'Log returns'!G1411</f>
        <v>6.1462814996936471E-4</v>
      </c>
      <c r="C1410" s="73">
        <f>'Log returns'!E1411</f>
        <v>1.5207562679819106E-2</v>
      </c>
      <c r="D1410" s="73">
        <f>'Log returns'!C1411</f>
        <v>3.5026269702275962E-3</v>
      </c>
      <c r="E1410" s="74">
        <f>'Log returns'!I1411</f>
        <v>-7.9652684767234794E-3</v>
      </c>
      <c r="H1410" s="79">
        <v>0.72</v>
      </c>
      <c r="I1410" s="81">
        <v>1E-3</v>
      </c>
      <c r="K1410" s="62">
        <f t="shared" si="21"/>
        <v>-3.8537185003063531E-4</v>
      </c>
      <c r="M1410">
        <v>1386</v>
      </c>
      <c r="N1410">
        <v>7.871419318804751E-3</v>
      </c>
      <c r="O1410">
        <v>3.0845394840487449E-2</v>
      </c>
    </row>
    <row r="1411" spans="1:15" x14ac:dyDescent="0.3">
      <c r="A1411" s="2">
        <v>42515</v>
      </c>
      <c r="B1411" s="73">
        <f>'Log returns'!G1412</f>
        <v>-4.9140049140050275E-3</v>
      </c>
      <c r="C1411" s="73">
        <f>'Log returns'!E1412</f>
        <v>3.8866396761133695E-2</v>
      </c>
      <c r="D1411" s="73">
        <f>'Log returns'!C1412</f>
        <v>3.1413612565445101E-2</v>
      </c>
      <c r="E1411" s="74">
        <f>'Log returns'!I1412</f>
        <v>6.0381046561601478E-3</v>
      </c>
      <c r="H1411" s="79">
        <v>1.43</v>
      </c>
      <c r="I1411" s="81">
        <v>1E-3</v>
      </c>
      <c r="K1411" s="62">
        <f t="shared" ref="K1411:K1457" si="22">B1411-I1411</f>
        <v>-5.9140049140050275E-3</v>
      </c>
      <c r="M1411">
        <v>1387</v>
      </c>
      <c r="N1411">
        <v>1.2442219891994963E-2</v>
      </c>
      <c r="O1411">
        <v>-1.2601112657970245E-3</v>
      </c>
    </row>
    <row r="1412" spans="1:15" x14ac:dyDescent="0.3">
      <c r="A1412" s="2">
        <v>42514</v>
      </c>
      <c r="B1412" s="73">
        <f>'Log returns'!G1413</f>
        <v>-3.7037037037036249E-3</v>
      </c>
      <c r="C1412" s="73">
        <f>'Log returns'!E1413</f>
        <v>-9.0413094310210509E-2</v>
      </c>
      <c r="D1412" s="73">
        <f>'Log returns'!C1413</f>
        <v>-2.7072758037225066E-2</v>
      </c>
      <c r="E1412" s="74">
        <f>'Log returns'!I1413</f>
        <v>-8.9717826629581825E-3</v>
      </c>
      <c r="H1412" s="79">
        <v>-0.18</v>
      </c>
      <c r="I1412" s="81">
        <v>1E-3</v>
      </c>
      <c r="K1412" s="62">
        <f t="shared" si="22"/>
        <v>-4.7037037037036249E-3</v>
      </c>
      <c r="M1412">
        <v>1388</v>
      </c>
      <c r="N1412">
        <v>-7.7021961014144867E-3</v>
      </c>
      <c r="O1412">
        <v>-1.5467893419385818E-2</v>
      </c>
    </row>
    <row r="1413" spans="1:15" x14ac:dyDescent="0.3">
      <c r="A1413" s="2">
        <v>42513</v>
      </c>
      <c r="B1413" s="73">
        <f>'Log returns'!G1414</f>
        <v>2.4783147459726857E-3</v>
      </c>
      <c r="C1413" s="73">
        <f>'Log returns'!E1414</f>
        <v>3.3419023136246714E-2</v>
      </c>
      <c r="D1413" s="73">
        <f>'Log returns'!C1414</f>
        <v>4.1739130434782584E-2</v>
      </c>
      <c r="E1413" s="74">
        <f>'Log returns'!I1414</f>
        <v>-4.2750717549486141E-3</v>
      </c>
      <c r="H1413" s="79">
        <v>0.75</v>
      </c>
      <c r="I1413" s="81">
        <v>1E-3</v>
      </c>
      <c r="K1413" s="62">
        <f t="shared" si="22"/>
        <v>1.4783147459726856E-3</v>
      </c>
      <c r="M1413">
        <v>1389</v>
      </c>
      <c r="N1413">
        <v>-2.8827375516498324E-3</v>
      </c>
      <c r="O1413">
        <v>-2.0836938998215464E-2</v>
      </c>
    </row>
    <row r="1414" spans="1:15" x14ac:dyDescent="0.3">
      <c r="A1414" s="2">
        <v>42510</v>
      </c>
      <c r="B1414" s="73">
        <f>'Log returns'!G1415</f>
        <v>1.8541409147095882E-3</v>
      </c>
      <c r="C1414" s="73">
        <f>'Log returns'!E1415</f>
        <v>-4.9751243781094058E-3</v>
      </c>
      <c r="D1414" s="73">
        <f>'Log returns'!C1415</f>
        <v>-1.6694490818030287E-3</v>
      </c>
      <c r="E1414" s="74">
        <f>'Log returns'!I1415</f>
        <v>-9.6759810268732659E-3</v>
      </c>
      <c r="H1414" s="79">
        <v>-0.33</v>
      </c>
      <c r="I1414" s="81">
        <v>1E-3</v>
      </c>
      <c r="K1414" s="62">
        <f t="shared" si="22"/>
        <v>8.5414091470958822E-4</v>
      </c>
      <c r="M1414">
        <v>1390</v>
      </c>
      <c r="N1414">
        <v>-1.5852836820471117E-2</v>
      </c>
      <c r="O1414">
        <v>-4.5778644495455059E-3</v>
      </c>
    </row>
    <row r="1415" spans="1:15" x14ac:dyDescent="0.3">
      <c r="A1415" s="2">
        <v>42509</v>
      </c>
      <c r="B1415" s="73">
        <f>'Log returns'!G1416</f>
        <v>-1.3571869216533044E-2</v>
      </c>
      <c r="C1415" s="73">
        <f>'Log returns'!E1416</f>
        <v>-1.5416666666666618E-2</v>
      </c>
      <c r="D1415" s="73">
        <f>'Log returns'!C1416</f>
        <v>0</v>
      </c>
      <c r="E1415" s="74">
        <f>'Log returns'!I1416</f>
        <v>4.9783192172658218E-3</v>
      </c>
      <c r="H1415" s="79">
        <v>0.1</v>
      </c>
      <c r="I1415" s="81">
        <v>1E-3</v>
      </c>
      <c r="K1415" s="62">
        <f t="shared" si="22"/>
        <v>-1.4571869216533043E-2</v>
      </c>
      <c r="M1415">
        <v>1391</v>
      </c>
      <c r="N1415">
        <v>5.4809948905266395E-4</v>
      </c>
      <c r="O1415">
        <v>-2.986038810235591E-2</v>
      </c>
    </row>
    <row r="1416" spans="1:15" x14ac:dyDescent="0.3">
      <c r="A1416" s="2">
        <v>42508</v>
      </c>
      <c r="B1416" s="73">
        <f>'Log returns'!G1417</f>
        <v>-2.3139462163852469E-2</v>
      </c>
      <c r="C1416" s="73">
        <f>'Log returns'!E1417</f>
        <v>-4.1049513330512134E-2</v>
      </c>
      <c r="D1416" s="73">
        <f>'Log returns'!C1417</f>
        <v>-4.0133779264214027E-2</v>
      </c>
      <c r="E1416" s="74">
        <f>'Log returns'!I1417</f>
        <v>1.7762201961439041E-4</v>
      </c>
      <c r="H1416" s="79">
        <v>-0.95</v>
      </c>
      <c r="I1416" s="81">
        <v>1E-3</v>
      </c>
      <c r="K1416" s="62">
        <f t="shared" si="22"/>
        <v>-2.413946216385247E-2</v>
      </c>
      <c r="M1416">
        <v>1392</v>
      </c>
      <c r="N1416">
        <v>1.2308219629125795E-3</v>
      </c>
      <c r="O1416">
        <v>-7.038022892064605E-3</v>
      </c>
    </row>
    <row r="1417" spans="1:15" x14ac:dyDescent="0.3">
      <c r="A1417" s="2">
        <v>42507</v>
      </c>
      <c r="B1417" s="73">
        <f>'Log returns'!G1418</f>
        <v>-6.4020486555696466E-4</v>
      </c>
      <c r="C1417" s="73">
        <f>'Log returns'!E1418</f>
        <v>4.4130626654895991E-4</v>
      </c>
      <c r="D1417" s="73">
        <f>'Log returns'!C1418</f>
        <v>-5.2264808362368848E-3</v>
      </c>
      <c r="E1417" s="74">
        <f>'Log returns'!I1418</f>
        <v>6.5151827323176349E-3</v>
      </c>
      <c r="H1417" s="79">
        <v>0.99</v>
      </c>
      <c r="I1417" s="81">
        <v>1E-3</v>
      </c>
      <c r="K1417" s="62">
        <f t="shared" si="22"/>
        <v>-1.6402048655569648E-3</v>
      </c>
      <c r="M1417">
        <v>1393</v>
      </c>
      <c r="N1417">
        <v>-1.5690799008417438E-3</v>
      </c>
      <c r="O1417">
        <v>1.9676556536355687E-2</v>
      </c>
    </row>
    <row r="1418" spans="1:15" x14ac:dyDescent="0.3">
      <c r="A1418" s="2">
        <v>42506</v>
      </c>
      <c r="B1418" s="73">
        <f>'Log returns'!G1419</f>
        <v>1.9218449711723984E-3</v>
      </c>
      <c r="C1418" s="73">
        <f>'Log returns'!E1419</f>
        <v>7.4988972209969881E-3</v>
      </c>
      <c r="D1418" s="73">
        <f>'Log returns'!C1419</f>
        <v>-7.0052539404553164E-3</v>
      </c>
      <c r="E1418" s="74">
        <f>'Log returns'!I1419</f>
        <v>5.3486223410137814E-3</v>
      </c>
      <c r="H1418" s="79">
        <v>-0.82</v>
      </c>
      <c r="I1418" s="81">
        <v>1E-3</v>
      </c>
      <c r="K1418" s="62">
        <f t="shared" si="22"/>
        <v>9.2184497117239837E-4</v>
      </c>
      <c r="M1418">
        <v>1394</v>
      </c>
      <c r="N1418">
        <v>-6.7387205707669868E-3</v>
      </c>
      <c r="O1418">
        <v>-3.1700751603644842E-2</v>
      </c>
    </row>
    <row r="1419" spans="1:15" x14ac:dyDescent="0.3">
      <c r="A1419" s="2">
        <v>42503</v>
      </c>
      <c r="B1419" s="73">
        <f>'Log returns'!G1420</f>
        <v>2.7493606138107397E-2</v>
      </c>
      <c r="C1419" s="73">
        <f>'Log returns'!E1420</f>
        <v>4.8161120840630222E-3</v>
      </c>
      <c r="D1419" s="73">
        <f>'Log returns'!C1420</f>
        <v>7.0546737213403625E-3</v>
      </c>
      <c r="E1419" s="74">
        <f>'Log returns'!I1420</f>
        <v>-2.2178015450952833E-3</v>
      </c>
      <c r="H1419" s="79">
        <v>-0.11</v>
      </c>
      <c r="I1419" s="81">
        <v>1E-3</v>
      </c>
      <c r="K1419" s="62">
        <f t="shared" si="22"/>
        <v>2.6493606138107396E-2</v>
      </c>
      <c r="M1419">
        <v>1395</v>
      </c>
      <c r="N1419">
        <v>7.1219870633999439E-3</v>
      </c>
      <c r="O1419">
        <v>-1.2491915464354589E-2</v>
      </c>
    </row>
    <row r="1420" spans="1:15" x14ac:dyDescent="0.3">
      <c r="A1420" s="2">
        <v>42502</v>
      </c>
      <c r="B1420" s="73">
        <f>'Log returns'!G1421</f>
        <v>1.0578718108276175E-2</v>
      </c>
      <c r="C1420" s="73">
        <f>'Log returns'!E1421</f>
        <v>-2.3529411764705906E-2</v>
      </c>
      <c r="D1420" s="73">
        <f>'Log returns'!C1421</f>
        <v>-2.4518388791593671E-2</v>
      </c>
      <c r="E1420" s="74">
        <f>'Log returns'!I1421</f>
        <v>2.9879840865839843E-3</v>
      </c>
      <c r="H1420" s="79">
        <v>-0.89</v>
      </c>
      <c r="I1420" s="81">
        <v>1E-3</v>
      </c>
      <c r="K1420" s="62">
        <f t="shared" si="22"/>
        <v>9.5787181082761762E-3</v>
      </c>
      <c r="M1420">
        <v>1396</v>
      </c>
      <c r="N1420">
        <v>-1.0927437950033389E-2</v>
      </c>
      <c r="O1420">
        <v>1.2959751811957715E-4</v>
      </c>
    </row>
    <row r="1421" spans="1:15" x14ac:dyDescent="0.3">
      <c r="A1421" s="2">
        <v>42501</v>
      </c>
      <c r="B1421" s="73">
        <f>'Log returns'!G1422</f>
        <v>2.7093596059113382E-2</v>
      </c>
      <c r="C1421" s="73">
        <f>'Log returns'!E1422</f>
        <v>2.0080321285140562E-2</v>
      </c>
      <c r="D1421" s="73">
        <f>'Log returns'!C1422</f>
        <v>3.0520646319569043E-2</v>
      </c>
      <c r="E1421" s="74">
        <f>'Log returns'!I1422</f>
        <v>-2.0269821053948336E-3</v>
      </c>
      <c r="H1421" s="79">
        <v>1.26</v>
      </c>
      <c r="I1421" s="81">
        <v>1E-3</v>
      </c>
      <c r="K1421" s="62">
        <f t="shared" si="22"/>
        <v>2.6093596059113381E-2</v>
      </c>
      <c r="M1421">
        <v>1397</v>
      </c>
      <c r="N1421">
        <v>1.2156084384842756E-2</v>
      </c>
      <c r="O1421">
        <v>-3.095535667107676E-2</v>
      </c>
    </row>
    <row r="1422" spans="1:15" x14ac:dyDescent="0.3">
      <c r="A1422" s="2">
        <v>42500</v>
      </c>
      <c r="B1422" s="73">
        <f>'Log returns'!G1423</f>
        <v>-8.9928057553955981E-3</v>
      </c>
      <c r="C1422" s="73">
        <f>'Log returns'!E1423</f>
        <v>-2.0997375328083916E-2</v>
      </c>
      <c r="D1422" s="73">
        <f>'Log returns'!C1423</f>
        <v>-1.3937282229965108E-2</v>
      </c>
      <c r="E1422" s="74">
        <f>'Log returns'!I1423</f>
        <v>1.8501773465937584E-3</v>
      </c>
      <c r="H1422" s="79">
        <v>0.05</v>
      </c>
      <c r="I1422" s="81">
        <v>1E-3</v>
      </c>
      <c r="K1422" s="62">
        <f t="shared" si="22"/>
        <v>-9.9928057553955972E-3</v>
      </c>
      <c r="M1422">
        <v>1398</v>
      </c>
      <c r="N1422">
        <v>-5.6342127271719784E-3</v>
      </c>
      <c r="O1422">
        <v>-1.4761337334632724E-2</v>
      </c>
    </row>
    <row r="1423" spans="1:15" x14ac:dyDescent="0.3">
      <c r="A1423" s="2">
        <v>42499</v>
      </c>
      <c r="B1423" s="73">
        <f>'Log returns'!G1424</f>
        <v>-1.5728977616455024E-2</v>
      </c>
      <c r="C1423" s="73">
        <f>'Log returns'!E1424</f>
        <v>1.3404825737264653E-3</v>
      </c>
      <c r="D1423" s="73">
        <f>'Log returns'!C1424</f>
        <v>-7.0671378091872539E-3</v>
      </c>
      <c r="E1423" s="74">
        <f>'Log returns'!I1424</f>
        <v>6.4499827519783033E-3</v>
      </c>
      <c r="H1423" s="79">
        <v>0.38</v>
      </c>
      <c r="I1423" s="81">
        <v>1E-3</v>
      </c>
      <c r="K1423" s="62">
        <f t="shared" si="22"/>
        <v>-1.6728977616455025E-2</v>
      </c>
      <c r="M1423">
        <v>1399</v>
      </c>
      <c r="N1423">
        <v>-2.1416363652491275E-3</v>
      </c>
      <c r="O1423">
        <v>-6.6911712057287137E-3</v>
      </c>
    </row>
    <row r="1424" spans="1:15" x14ac:dyDescent="0.3">
      <c r="A1424" s="2">
        <v>42496</v>
      </c>
      <c r="B1424" s="73">
        <f>'Log returns'!G1425</f>
        <v>-9.2194222495389413E-3</v>
      </c>
      <c r="C1424" s="73">
        <f>'Log returns'!E1425</f>
        <v>-1.0263275323516211E-2</v>
      </c>
      <c r="D1424" s="73">
        <f>'Log returns'!C1425</f>
        <v>3.5587188612098883E-3</v>
      </c>
      <c r="E1424" s="74">
        <f>'Log returns'!I1425</f>
        <v>8.0922885949480834E-3</v>
      </c>
      <c r="H1424" s="79">
        <v>-0.08</v>
      </c>
      <c r="I1424" s="81">
        <v>1E-3</v>
      </c>
      <c r="K1424" s="62">
        <f t="shared" si="22"/>
        <v>-1.021942224953894E-2</v>
      </c>
      <c r="M1424">
        <v>1400</v>
      </c>
      <c r="N1424">
        <v>5.7930142263983974E-3</v>
      </c>
      <c r="O1424">
        <v>-3.8834025141132695E-3</v>
      </c>
    </row>
    <row r="1425" spans="1:15" x14ac:dyDescent="0.3">
      <c r="A1425" s="2">
        <v>42494</v>
      </c>
      <c r="B1425" s="73">
        <f>'Log returns'!G1426</f>
        <v>5.459057071960291E-2</v>
      </c>
      <c r="C1425" s="73">
        <f>'Log returns'!E1426</f>
        <v>2.7051397655545278E-3</v>
      </c>
      <c r="D1425" s="73">
        <f>'Log returns'!C1426</f>
        <v>5.3191489361702881E-3</v>
      </c>
      <c r="E1425" s="74">
        <f>'Log returns'!I1426</f>
        <v>3.8150466975281358E-3</v>
      </c>
      <c r="H1425" s="79">
        <v>-0.66</v>
      </c>
      <c r="I1425" s="81">
        <v>1E-3</v>
      </c>
      <c r="K1425" s="62">
        <f t="shared" si="22"/>
        <v>5.3590570719602909E-2</v>
      </c>
      <c r="M1425">
        <v>1401</v>
      </c>
      <c r="N1425">
        <v>8.5014295130314242E-3</v>
      </c>
      <c r="O1425">
        <v>1.6637547309330068E-3</v>
      </c>
    </row>
    <row r="1426" spans="1:15" x14ac:dyDescent="0.3">
      <c r="A1426" s="2">
        <v>42493</v>
      </c>
      <c r="B1426" s="73">
        <f>'Log returns'!G1427</f>
        <v>5.8823529411773906E-4</v>
      </c>
      <c r="C1426" s="73">
        <f>'Log returns'!E1427</f>
        <v>-1.3039568345323766E-2</v>
      </c>
      <c r="D1426" s="73">
        <f>'Log returns'!C1427</f>
        <v>1.4991181657848223E-2</v>
      </c>
      <c r="E1426" s="74">
        <f>'Log returns'!I1427</f>
        <v>4.6966680772514311E-3</v>
      </c>
      <c r="H1426" s="79">
        <v>-1.05</v>
      </c>
      <c r="I1426" s="81">
        <v>1E-3</v>
      </c>
      <c r="K1426" s="62">
        <f t="shared" si="22"/>
        <v>-4.1176470588226096E-4</v>
      </c>
      <c r="M1426">
        <v>1402</v>
      </c>
      <c r="N1426">
        <v>6.4327745956683354E-3</v>
      </c>
      <c r="O1426">
        <v>-1.0835290318938793E-2</v>
      </c>
    </row>
    <row r="1427" spans="1:15" x14ac:dyDescent="0.3">
      <c r="A1427" s="2">
        <v>42492</v>
      </c>
      <c r="B1427" s="73">
        <f>'Log returns'!G1428</f>
        <v>-5.878894767784575E-4</v>
      </c>
      <c r="C1427" s="73">
        <f>'Log returns'!E1428</f>
        <v>-1.1389521640091117E-2</v>
      </c>
      <c r="D1427" s="73">
        <f>'Log returns'!C1428</f>
        <v>-1.8245004344048604E-2</v>
      </c>
      <c r="E1427" s="74">
        <f>'Log returns'!I1428</f>
        <v>-6.4010615584351657E-4</v>
      </c>
      <c r="H1427" s="79">
        <v>0.79</v>
      </c>
      <c r="I1427" s="81">
        <v>1E-3</v>
      </c>
      <c r="K1427" s="62">
        <f t="shared" si="22"/>
        <v>-1.5878894767784575E-3</v>
      </c>
      <c r="M1427">
        <v>1403</v>
      </c>
      <c r="N1427">
        <v>5.8628926656580666E-3</v>
      </c>
      <c r="O1427">
        <v>4.5422672789844926E-4</v>
      </c>
    </row>
    <row r="1428" spans="1:15" x14ac:dyDescent="0.3">
      <c r="A1428" s="2">
        <v>42489</v>
      </c>
      <c r="B1428" s="73">
        <f>'Log returns'!G1429</f>
        <v>2.058823529411773E-2</v>
      </c>
      <c r="C1428" s="73">
        <f>'Log returns'!E1429</f>
        <v>5.0691244239631072E-3</v>
      </c>
      <c r="D1428" s="73">
        <f>'Log returns'!C1429</f>
        <v>-7.0796460176990898E-3</v>
      </c>
      <c r="E1428" s="74">
        <f>'Log returns'!I1429</f>
        <v>-4.6404541552092175E-3</v>
      </c>
      <c r="H1428" s="79">
        <v>-0.5</v>
      </c>
      <c r="I1428" s="81">
        <v>0</v>
      </c>
      <c r="K1428" s="62">
        <f t="shared" si="22"/>
        <v>2.058823529411773E-2</v>
      </c>
      <c r="M1428">
        <v>1404</v>
      </c>
      <c r="N1428">
        <v>-9.8502572088989384E-4</v>
      </c>
      <c r="O1428">
        <v>2.4211642167845385E-2</v>
      </c>
    </row>
    <row r="1429" spans="1:15" x14ac:dyDescent="0.3">
      <c r="A1429" s="2">
        <v>42488</v>
      </c>
      <c r="B1429" s="73">
        <f>'Log returns'!G1430</f>
        <v>-2.3054755043229219E-3</v>
      </c>
      <c r="C1429" s="73">
        <f>'Log returns'!E1430</f>
        <v>-4.5850527281061129E-4</v>
      </c>
      <c r="D1429" s="73">
        <f>'Log returns'!C1430</f>
        <v>-1.7825311942959254E-3</v>
      </c>
      <c r="E1429" s="74">
        <f>'Log returns'!I1430</f>
        <v>3.736618261876076E-4</v>
      </c>
      <c r="H1429" s="79">
        <v>-0.96</v>
      </c>
      <c r="I1429" s="81">
        <v>0</v>
      </c>
      <c r="K1429" s="62">
        <f t="shared" si="22"/>
        <v>-2.3054755043229219E-3</v>
      </c>
      <c r="M1429">
        <v>1405</v>
      </c>
      <c r="N1429">
        <v>4.7961764816472742E-3</v>
      </c>
      <c r="O1429">
        <v>9.9277498987207259E-3</v>
      </c>
    </row>
    <row r="1430" spans="1:15" x14ac:dyDescent="0.3">
      <c r="A1430" s="2">
        <v>42487</v>
      </c>
      <c r="B1430" s="73">
        <f>'Log returns'!G1431</f>
        <v>-1.7331022530329126E-2</v>
      </c>
      <c r="C1430" s="73">
        <f>'Log returns'!E1431</f>
        <v>-2.1100917431192634E-2</v>
      </c>
      <c r="D1430" s="73">
        <f>'Log returns'!C1431</f>
        <v>-2.0535714285714261E-2</v>
      </c>
      <c r="E1430" s="74">
        <f>'Log returns'!I1431</f>
        <v>-2.2556586896395722E-3</v>
      </c>
      <c r="H1430" s="79">
        <v>0.21</v>
      </c>
      <c r="I1430" s="81">
        <v>0</v>
      </c>
      <c r="K1430" s="62">
        <f t="shared" si="22"/>
        <v>-1.7331022530329126E-2</v>
      </c>
      <c r="M1430">
        <v>1406</v>
      </c>
      <c r="N1430">
        <v>-7.6547047320206832E-5</v>
      </c>
      <c r="O1430">
        <v>-4.1556174024984325E-3</v>
      </c>
    </row>
    <row r="1431" spans="1:15" x14ac:dyDescent="0.3">
      <c r="A1431" s="2">
        <v>42486</v>
      </c>
      <c r="B1431" s="73">
        <f>'Log returns'!G1432</f>
        <v>-4.4091710758377423E-2</v>
      </c>
      <c r="C1431" s="73">
        <f>'Log returns'!E1432</f>
        <v>-6.5604498594189582E-3</v>
      </c>
      <c r="D1431" s="73">
        <f>'Log returns'!C1432</f>
        <v>-5.1959890610756634E-2</v>
      </c>
      <c r="E1431" s="74">
        <f>'Log returns'!I1432</f>
        <v>-1.4461579252444607E-2</v>
      </c>
      <c r="H1431" s="79">
        <v>0.28999999999999998</v>
      </c>
      <c r="I1431" s="81">
        <v>0</v>
      </c>
      <c r="K1431" s="62">
        <f t="shared" si="22"/>
        <v>-4.4091710758377423E-2</v>
      </c>
      <c r="M1431">
        <v>1407</v>
      </c>
      <c r="N1431">
        <v>-2.9449938429189663E-4</v>
      </c>
      <c r="O1431">
        <v>8.1876384249720772E-3</v>
      </c>
    </row>
    <row r="1432" spans="1:15" x14ac:dyDescent="0.3">
      <c r="A1432" s="2">
        <v>42485</v>
      </c>
      <c r="B1432" s="73">
        <f>'Log returns'!G1433</f>
        <v>2.5830258302582908E-2</v>
      </c>
      <c r="C1432" s="73">
        <f>'Log returns'!E1433</f>
        <v>-1.0849056603773638E-2</v>
      </c>
      <c r="D1432" s="73">
        <f>'Log returns'!C1433</f>
        <v>5.7692307692307149E-3</v>
      </c>
      <c r="E1432" s="74">
        <f>'Log returns'!I1433</f>
        <v>9.3805469148641122E-4</v>
      </c>
      <c r="H1432" s="79">
        <v>-0.24</v>
      </c>
      <c r="I1432" s="81">
        <v>0</v>
      </c>
      <c r="K1432" s="62">
        <f t="shared" si="22"/>
        <v>2.5830258302582908E-2</v>
      </c>
      <c r="M1432">
        <v>1408</v>
      </c>
      <c r="N1432">
        <v>7.5209374894588208E-3</v>
      </c>
      <c r="O1432">
        <v>-2.740045556174809E-2</v>
      </c>
    </row>
    <row r="1433" spans="1:15" x14ac:dyDescent="0.3">
      <c r="A1433" s="2">
        <v>42482</v>
      </c>
      <c r="B1433" s="73">
        <f>'Log returns'!G1434</f>
        <v>-2.7577937649880147E-2</v>
      </c>
      <c r="C1433" s="73">
        <f>'Log returns'!E1434</f>
        <v>-9.5374344301382939E-3</v>
      </c>
      <c r="D1433" s="73">
        <f>'Log returns'!C1434</f>
        <v>4.7801147227533461E-3</v>
      </c>
      <c r="E1433" s="74">
        <f>'Log returns'!I1434</f>
        <v>-3.9147938828781225E-4</v>
      </c>
      <c r="H1433" s="79">
        <v>0.12</v>
      </c>
      <c r="I1433" s="81">
        <v>0</v>
      </c>
      <c r="K1433" s="62">
        <f t="shared" si="22"/>
        <v>-2.7577937649880147E-2</v>
      </c>
      <c r="M1433">
        <v>1409</v>
      </c>
      <c r="N1433">
        <v>-5.7870465297914248E-3</v>
      </c>
      <c r="O1433">
        <v>6.4016746797607898E-3</v>
      </c>
    </row>
    <row r="1434" spans="1:15" x14ac:dyDescent="0.3">
      <c r="A1434" s="2">
        <v>42481</v>
      </c>
      <c r="B1434" s="73">
        <f>'Log returns'!G1435</f>
        <v>-3.5141800246609033E-2</v>
      </c>
      <c r="C1434" s="73">
        <f>'Log returns'!E1435</f>
        <v>-6.740491092922375E-3</v>
      </c>
      <c r="D1434" s="73">
        <f>'Log returns'!C1435</f>
        <v>-1.8078020932445212E-2</v>
      </c>
      <c r="E1434" s="74">
        <f>'Log returns'!I1435</f>
        <v>-3.9994374070107794E-2</v>
      </c>
      <c r="H1434" s="79">
        <v>-0.47</v>
      </c>
      <c r="I1434" s="81">
        <v>0</v>
      </c>
      <c r="K1434" s="62">
        <f t="shared" si="22"/>
        <v>-3.5141800246609033E-2</v>
      </c>
      <c r="M1434">
        <v>1410</v>
      </c>
      <c r="N1434">
        <v>4.4786887580054819E-3</v>
      </c>
      <c r="O1434">
        <v>-9.3926936720105103E-3</v>
      </c>
    </row>
    <row r="1435" spans="1:15" x14ac:dyDescent="0.3">
      <c r="A1435" s="2">
        <v>42480</v>
      </c>
      <c r="B1435" s="73">
        <f>'Log returns'!G1436</f>
        <v>-5.7507987220447188E-3</v>
      </c>
      <c r="C1435" s="73">
        <f>'Log returns'!E1436</f>
        <v>1.5026660203586981E-2</v>
      </c>
      <c r="D1435" s="73">
        <f>'Log returns'!C1436</f>
        <v>-4.8449612403100775E-3</v>
      </c>
      <c r="E1435" s="74">
        <f>'Log returns'!I1436</f>
        <v>1.3422423088598938E-2</v>
      </c>
      <c r="H1435" s="79">
        <v>0.15</v>
      </c>
      <c r="I1435" s="81">
        <v>0</v>
      </c>
      <c r="K1435" s="62">
        <f t="shared" si="22"/>
        <v>-5.7507987220447188E-3</v>
      </c>
      <c r="M1435">
        <v>1411</v>
      </c>
      <c r="N1435">
        <v>-6.5249121926747537E-3</v>
      </c>
      <c r="O1435">
        <v>2.8212084889711287E-3</v>
      </c>
    </row>
    <row r="1436" spans="1:15" x14ac:dyDescent="0.3">
      <c r="A1436" s="2">
        <v>42479</v>
      </c>
      <c r="B1436" s="73">
        <f>'Log returns'!G1437</f>
        <v>-1.7994858611825267E-2</v>
      </c>
      <c r="C1436" s="73">
        <f>'Log returns'!E1437</f>
        <v>-3.486150907354351E-2</v>
      </c>
      <c r="D1436" s="73">
        <f>'Log returns'!C1437</f>
        <v>-2.336903602726393E-2</v>
      </c>
      <c r="E1436" s="74">
        <f>'Log returns'!I1437</f>
        <v>-1.3472248724799523E-2</v>
      </c>
      <c r="H1436" s="79">
        <v>0.28999999999999998</v>
      </c>
      <c r="I1436" s="81">
        <v>0</v>
      </c>
      <c r="K1436" s="62">
        <f t="shared" si="22"/>
        <v>-1.7994858611825267E-2</v>
      </c>
      <c r="M1436">
        <v>1412</v>
      </c>
      <c r="N1436">
        <v>-3.0817995620677431E-3</v>
      </c>
      <c r="O1436">
        <v>5.5601143080404288E-3</v>
      </c>
    </row>
    <row r="1437" spans="1:15" x14ac:dyDescent="0.3">
      <c r="A1437" s="2">
        <v>42478</v>
      </c>
      <c r="B1437" s="73">
        <f>'Log returns'!G1438</f>
        <v>2.4214659685863942E-2</v>
      </c>
      <c r="C1437" s="73">
        <f>'Log returns'!E1438</f>
        <v>2.5729836714497859E-2</v>
      </c>
      <c r="D1437" s="73">
        <f>'Log returns'!C1438</f>
        <v>2.4925224327018942E-2</v>
      </c>
      <c r="E1437" s="74">
        <f>'Log returns'!I1438</f>
        <v>2.1886450554891173E-2</v>
      </c>
      <c r="H1437" s="79">
        <v>0.65</v>
      </c>
      <c r="I1437" s="81">
        <v>0</v>
      </c>
      <c r="K1437" s="62">
        <f t="shared" si="22"/>
        <v>2.4214659685863942E-2</v>
      </c>
      <c r="M1437">
        <v>1413</v>
      </c>
      <c r="N1437">
        <v>-7.0411530958808567E-3</v>
      </c>
      <c r="O1437">
        <v>8.895294010590445E-3</v>
      </c>
    </row>
    <row r="1438" spans="1:15" x14ac:dyDescent="0.3">
      <c r="A1438" s="2">
        <v>42475</v>
      </c>
      <c r="B1438" s="73">
        <f>'Log returns'!G1439</f>
        <v>-1.5974440894568689E-2</v>
      </c>
      <c r="C1438" s="73">
        <f>'Log returns'!E1439</f>
        <v>-3.0873130728412954E-2</v>
      </c>
      <c r="D1438" s="73">
        <f>'Log returns'!C1439</f>
        <v>-3.9299610894941557E-2</v>
      </c>
      <c r="E1438" s="74">
        <f>'Log returns'!I1439</f>
        <v>-1.2015070326204014E-2</v>
      </c>
      <c r="H1438" s="79">
        <v>-0.04</v>
      </c>
      <c r="I1438" s="81">
        <v>0</v>
      </c>
      <c r="K1438" s="62">
        <f t="shared" si="22"/>
        <v>-1.5974440894568689E-2</v>
      </c>
      <c r="M1438">
        <v>1414</v>
      </c>
      <c r="N1438">
        <v>3.7017704630838877E-3</v>
      </c>
      <c r="O1438">
        <v>-1.7273639679616933E-2</v>
      </c>
    </row>
    <row r="1439" spans="1:15" x14ac:dyDescent="0.3">
      <c r="A1439" s="2">
        <v>42474</v>
      </c>
      <c r="B1439" s="73">
        <f>'Log returns'!G1440</f>
        <v>-2.5974025974026572E-3</v>
      </c>
      <c r="C1439" s="73">
        <f>'Log returns'!E1440</f>
        <v>4.4798407167745431E-3</v>
      </c>
      <c r="D1439" s="73">
        <f>'Log returns'!C1440</f>
        <v>-2.7946537059538326E-2</v>
      </c>
      <c r="E1439" s="74">
        <f>'Log returns'!I1440</f>
        <v>-9.8835184831084291E-3</v>
      </c>
      <c r="H1439" s="79">
        <v>0.03</v>
      </c>
      <c r="I1439" s="81">
        <v>0</v>
      </c>
      <c r="K1439" s="62">
        <f t="shared" si="22"/>
        <v>-2.5974025974026572E-3</v>
      </c>
      <c r="M1439">
        <v>1415</v>
      </c>
      <c r="N1439">
        <v>1.8242650500358606E-4</v>
      </c>
      <c r="O1439">
        <v>-2.3321888668856056E-2</v>
      </c>
    </row>
    <row r="1440" spans="1:15" x14ac:dyDescent="0.3">
      <c r="A1440" s="2">
        <v>42473</v>
      </c>
      <c r="B1440" s="73">
        <f>'Log returns'!G1441</f>
        <v>1.757812500000009E-2</v>
      </c>
      <c r="C1440" s="73">
        <f>'Log returns'!E1441</f>
        <v>5.4509415262635986E-3</v>
      </c>
      <c r="D1440" s="73">
        <f>'Log returns'!C1441</f>
        <v>4.1249999999999933E-2</v>
      </c>
      <c r="E1440" s="74">
        <f>'Log returns'!I1441</f>
        <v>1.9947179635609262E-2</v>
      </c>
      <c r="H1440" s="79">
        <v>1.23</v>
      </c>
      <c r="I1440" s="81">
        <v>0</v>
      </c>
      <c r="K1440" s="62">
        <f t="shared" si="22"/>
        <v>1.757812500000009E-2</v>
      </c>
      <c r="M1440">
        <v>1416</v>
      </c>
      <c r="N1440">
        <v>4.8284300092718228E-3</v>
      </c>
      <c r="O1440">
        <v>-5.4686348748287875E-3</v>
      </c>
    </row>
    <row r="1441" spans="1:15" x14ac:dyDescent="0.3">
      <c r="A1441" s="2">
        <v>42472</v>
      </c>
      <c r="B1441" s="73">
        <f>'Log returns'!G1442</f>
        <v>2.8150991682661514E-2</v>
      </c>
      <c r="C1441" s="73">
        <f>'Log returns'!E1442</f>
        <v>4.0413997042878208E-2</v>
      </c>
      <c r="D1441" s="73">
        <f>'Log returns'!C1442</f>
        <v>1.3405362144857979E-2</v>
      </c>
      <c r="E1441" s="74">
        <f>'Log returns'!I1442</f>
        <v>2.1576724760539828E-2</v>
      </c>
      <c r="H1441" s="79">
        <v>0.99</v>
      </c>
      <c r="I1441" s="81">
        <v>0</v>
      </c>
      <c r="K1441" s="62">
        <f t="shared" si="22"/>
        <v>2.8150991682661514E-2</v>
      </c>
      <c r="M1441">
        <v>1417</v>
      </c>
      <c r="N1441">
        <v>3.9732360455951524E-3</v>
      </c>
      <c r="O1441">
        <v>-2.051391074422754E-3</v>
      </c>
    </row>
    <row r="1442" spans="1:15" x14ac:dyDescent="0.3">
      <c r="A1442" s="2">
        <v>42471</v>
      </c>
      <c r="B1442" s="73">
        <f>'Log returns'!G1443</f>
        <v>4.2314872433105145E-2</v>
      </c>
      <c r="C1442" s="73">
        <f>'Log returns'!E1443</f>
        <v>-1.8948365703458346E-3</v>
      </c>
      <c r="D1442" s="73">
        <f>'Log returns'!C1443</f>
        <v>3.5538005923001069E-2</v>
      </c>
      <c r="E1442" s="74">
        <f>'Log returns'!I1443</f>
        <v>-3.5510196715556812E-3</v>
      </c>
      <c r="H1442" s="79">
        <v>-0.28000000000000003</v>
      </c>
      <c r="I1442" s="81">
        <v>0</v>
      </c>
      <c r="K1442" s="62">
        <f t="shared" si="22"/>
        <v>4.2314872433105145E-2</v>
      </c>
      <c r="M1442">
        <v>1418</v>
      </c>
      <c r="N1442">
        <v>-1.5736349799049809E-3</v>
      </c>
      <c r="O1442">
        <v>2.9067241118012378E-2</v>
      </c>
    </row>
    <row r="1443" spans="1:15" x14ac:dyDescent="0.3">
      <c r="A1443" s="2">
        <v>42468</v>
      </c>
      <c r="B1443" s="73">
        <f>'Log returns'!G1444</f>
        <v>1.61194029850746E-2</v>
      </c>
      <c r="C1443" s="73">
        <f>'Log returns'!E1444</f>
        <v>-1.2339819648789722E-2</v>
      </c>
      <c r="D1443" s="73">
        <f>'Log returns'!C1444</f>
        <v>-2.0972354623450932E-2</v>
      </c>
      <c r="E1443" s="74">
        <f>'Log returns'!I1444</f>
        <v>-1.1437958038765885E-3</v>
      </c>
      <c r="H1443" s="79">
        <v>0.28999999999999998</v>
      </c>
      <c r="I1443" s="81">
        <v>0</v>
      </c>
      <c r="K1443" s="62">
        <f t="shared" si="22"/>
        <v>1.61194029850746E-2</v>
      </c>
      <c r="M1443">
        <v>1419</v>
      </c>
      <c r="N1443">
        <v>2.2426753299547085E-3</v>
      </c>
      <c r="O1443">
        <v>8.3360427783214664E-3</v>
      </c>
    </row>
    <row r="1444" spans="1:15" x14ac:dyDescent="0.3">
      <c r="A1444" s="2">
        <v>42467</v>
      </c>
      <c r="B1444" s="73">
        <f>'Log returns'!G1445</f>
        <v>0</v>
      </c>
      <c r="C1444" s="73">
        <f>'Log returns'!E1445</f>
        <v>-2.883229216722702E-3</v>
      </c>
      <c r="D1444" s="73">
        <f>'Log returns'!C1445</f>
        <v>-3.8948393378773678E-3</v>
      </c>
      <c r="E1444" s="74">
        <f>'Log returns'!I1445</f>
        <v>-3.5112281928367664E-3</v>
      </c>
      <c r="H1444" s="79">
        <v>-1.23</v>
      </c>
      <c r="I1444" s="81">
        <v>0</v>
      </c>
      <c r="K1444" s="62">
        <f t="shared" si="22"/>
        <v>0</v>
      </c>
      <c r="M1444">
        <v>1420</v>
      </c>
      <c r="N1444">
        <v>-1.4337471230906453E-3</v>
      </c>
      <c r="O1444">
        <v>2.8527343182204026E-2</v>
      </c>
    </row>
    <row r="1445" spans="1:15" x14ac:dyDescent="0.3">
      <c r="A1445" s="2">
        <v>42466</v>
      </c>
      <c r="B1445" s="73">
        <f>'Log returns'!G1446</f>
        <v>-1.1750881316098666E-2</v>
      </c>
      <c r="C1445" s="73">
        <f>'Log returns'!E1446</f>
        <v>-2.6024096385542195E-2</v>
      </c>
      <c r="D1445" s="73">
        <f>'Log returns'!C1446</f>
        <v>-1.1730205278592403E-2</v>
      </c>
      <c r="E1445" s="74">
        <f>'Log returns'!I1446</f>
        <v>-2.3252407388954953E-3</v>
      </c>
      <c r="H1445" s="79">
        <v>1.1399999999999999</v>
      </c>
      <c r="I1445" s="81">
        <v>0</v>
      </c>
      <c r="K1445" s="62">
        <f t="shared" si="22"/>
        <v>-1.1750881316098666E-2</v>
      </c>
      <c r="M1445">
        <v>1421</v>
      </c>
      <c r="N1445">
        <v>1.4085603856073287E-3</v>
      </c>
      <c r="O1445">
        <v>-1.0401366141002927E-2</v>
      </c>
    </row>
    <row r="1446" spans="1:15" x14ac:dyDescent="0.3">
      <c r="A1446" s="2">
        <v>42465</v>
      </c>
      <c r="B1446" s="73">
        <f>'Log returns'!G1447</f>
        <v>-2.7348394768133225E-2</v>
      </c>
      <c r="C1446" s="73">
        <f>'Log returns'!E1447</f>
        <v>-2.7610094012864839E-2</v>
      </c>
      <c r="D1446" s="73">
        <f>'Log returns'!C1447</f>
        <v>-2.7101879327398565E-2</v>
      </c>
      <c r="E1446" s="74">
        <f>'Log returns'!I1447</f>
        <v>-1.0379689688458493E-2</v>
      </c>
      <c r="H1446" s="79">
        <v>-0.94</v>
      </c>
      <c r="I1446" s="81">
        <v>0</v>
      </c>
      <c r="K1446" s="62">
        <f t="shared" si="22"/>
        <v>-2.7348394768133225E-2</v>
      </c>
      <c r="M1446">
        <v>1422</v>
      </c>
      <c r="N1446">
        <v>4.7806325441481241E-3</v>
      </c>
      <c r="O1446">
        <v>-2.0509610160603146E-2</v>
      </c>
    </row>
    <row r="1447" spans="1:15" x14ac:dyDescent="0.3">
      <c r="A1447" s="2">
        <v>42464</v>
      </c>
      <c r="B1447" s="73">
        <f>'Log returns'!G1448</f>
        <v>3.0562347188264494E-3</v>
      </c>
      <c r="C1447" s="73">
        <f>'Log returns'!E1448</f>
        <v>2.4424994911458873E-3</v>
      </c>
      <c r="D1447" s="73">
        <f>'Log returns'!C1448</f>
        <v>1.7690117934119509E-2</v>
      </c>
      <c r="E1447" s="74">
        <f>'Log returns'!I1448</f>
        <v>3.1002317769974761E-3</v>
      </c>
      <c r="H1447" s="79">
        <v>-0.41</v>
      </c>
      <c r="I1447" s="81">
        <v>0</v>
      </c>
      <c r="K1447" s="62">
        <f t="shared" si="22"/>
        <v>3.0562347188264494E-3</v>
      </c>
      <c r="M1447">
        <v>1423</v>
      </c>
      <c r="N1447">
        <v>5.9845908251668174E-3</v>
      </c>
      <c r="O1447">
        <v>-1.5204013074705758E-2</v>
      </c>
    </row>
    <row r="1448" spans="1:15" x14ac:dyDescent="0.3">
      <c r="A1448" s="2">
        <v>42461</v>
      </c>
      <c r="B1448" s="73">
        <f>'Log returns'!G1449</f>
        <v>-6.093845216331592E-3</v>
      </c>
      <c r="C1448" s="73">
        <f>'Log returns'!E1449</f>
        <v>0</v>
      </c>
      <c r="D1448" s="73">
        <f>'Log returns'!C1449</f>
        <v>8.9910089910090491E-3</v>
      </c>
      <c r="E1448" s="74">
        <f>'Log returns'!I1449</f>
        <v>7.6610666715935249E-3</v>
      </c>
      <c r="H1448" s="79">
        <v>0.64</v>
      </c>
      <c r="I1448" s="81">
        <v>0</v>
      </c>
      <c r="K1448" s="62">
        <f t="shared" si="22"/>
        <v>-6.093845216331592E-3</v>
      </c>
      <c r="M1448">
        <v>1424</v>
      </c>
      <c r="N1448">
        <v>2.8489868057554285E-3</v>
      </c>
      <c r="O1448">
        <v>5.1741583913847485E-2</v>
      </c>
    </row>
    <row r="1449" spans="1:15" x14ac:dyDescent="0.3">
      <c r="A1449" s="2">
        <v>42460</v>
      </c>
      <c r="B1449" s="73">
        <f>'Log returns'!G1450</f>
        <v>3.9852851011649426E-2</v>
      </c>
      <c r="C1449" s="73">
        <f>'Log returns'!E1450</f>
        <v>1.5736040609137025E-2</v>
      </c>
      <c r="D1449" s="73">
        <f>'Log returns'!C1450</f>
        <v>3.1683168316831711E-2</v>
      </c>
      <c r="E1449" s="74">
        <f>'Log returns'!I1450</f>
        <v>-2.2098764147983566E-3</v>
      </c>
      <c r="H1449" s="79">
        <v>-0.11</v>
      </c>
      <c r="I1449" s="81">
        <v>1E-3</v>
      </c>
      <c r="K1449" s="62">
        <f t="shared" si="22"/>
        <v>3.8852851011649425E-2</v>
      </c>
      <c r="M1449">
        <v>1425</v>
      </c>
      <c r="N1449">
        <v>3.4952947790142909E-3</v>
      </c>
      <c r="O1449">
        <v>-2.9070594848965518E-3</v>
      </c>
    </row>
    <row r="1450" spans="1:15" x14ac:dyDescent="0.3">
      <c r="A1450" s="2">
        <v>42459</v>
      </c>
      <c r="B1450" s="73">
        <f>'Log returns'!G1451</f>
        <v>-1.768867924528306E-2</v>
      </c>
      <c r="C1450" s="73">
        <f>'Log returns'!E1451</f>
        <v>-1.0994502748625631E-3</v>
      </c>
      <c r="D1450" s="73">
        <f>'Log returns'!C1451</f>
        <v>-1.0556621880998162E-2</v>
      </c>
      <c r="E1450" s="74">
        <f>'Log returns'!I1451</f>
        <v>-8.7612756408266233E-3</v>
      </c>
      <c r="H1450" s="79">
        <v>0.41</v>
      </c>
      <c r="I1450" s="81">
        <v>1E-3</v>
      </c>
      <c r="K1450" s="62">
        <f t="shared" si="22"/>
        <v>-1.8688679245283061E-2</v>
      </c>
      <c r="M1450">
        <v>1426</v>
      </c>
      <c r="N1450">
        <v>-4.170419878348514E-4</v>
      </c>
      <c r="O1450">
        <v>-1.708474889436061E-4</v>
      </c>
    </row>
    <row r="1451" spans="1:15" x14ac:dyDescent="0.3">
      <c r="A1451" s="2">
        <v>42458</v>
      </c>
      <c r="B1451" s="73">
        <f>'Log returns'!G1452</f>
        <v>1.4405762304921875E-2</v>
      </c>
      <c r="C1451" s="73">
        <f>'Log returns'!E1452</f>
        <v>2.0112067240344259E-2</v>
      </c>
      <c r="D1451" s="73">
        <f>'Log returns'!C1452</f>
        <v>1.8428709990300735E-2</v>
      </c>
      <c r="E1451" s="74">
        <f>'Log returns'!I1452</f>
        <v>1.4789465580776534E-2</v>
      </c>
      <c r="H1451" s="79">
        <v>1.07</v>
      </c>
      <c r="I1451" s="81">
        <v>1E-3</v>
      </c>
      <c r="K1451" s="62">
        <f t="shared" si="22"/>
        <v>1.3405762304921874E-2</v>
      </c>
      <c r="M1451">
        <v>1427</v>
      </c>
      <c r="N1451">
        <v>-3.3496578105269704E-3</v>
      </c>
      <c r="O1451">
        <v>2.3937893104644701E-2</v>
      </c>
    </row>
    <row r="1452" spans="1:15" x14ac:dyDescent="0.3">
      <c r="A1452" s="2">
        <v>42453</v>
      </c>
      <c r="B1452" s="73">
        <f>'Log returns'!G1453</f>
        <v>9.4674556213017839E-3</v>
      </c>
      <c r="C1452" s="73">
        <f>'Log returns'!E1453</f>
        <v>2.9426189308484549E-2</v>
      </c>
      <c r="D1452" s="73">
        <f>'Log returns'!C1453</f>
        <v>-7.6190476190475922E-3</v>
      </c>
      <c r="E1452" s="74">
        <f>'Log returns'!I1453</f>
        <v>6.5894631517210388E-3</v>
      </c>
      <c r="H1452" s="79">
        <v>0.04</v>
      </c>
      <c r="I1452" s="81">
        <v>1E-3</v>
      </c>
      <c r="K1452" s="62">
        <f t="shared" si="22"/>
        <v>8.4674556213017831E-3</v>
      </c>
      <c r="M1452">
        <v>1428</v>
      </c>
      <c r="N1452">
        <v>3.2614136149239088E-4</v>
      </c>
      <c r="O1452">
        <v>-2.6316168658153129E-3</v>
      </c>
    </row>
    <row r="1453" spans="1:15" x14ac:dyDescent="0.3">
      <c r="A1453" s="2">
        <v>42452</v>
      </c>
      <c r="B1453" s="73">
        <f>'Log returns'!G1454</f>
        <v>1.4067995310668347E-2</v>
      </c>
      <c r="C1453" s="73">
        <f>'Log returns'!E1454</f>
        <v>5.2405907575035458E-3</v>
      </c>
      <c r="D1453" s="73">
        <f>'Log returns'!C1454</f>
        <v>1.535508637236079E-2</v>
      </c>
      <c r="E1453" s="74">
        <f>'Log returns'!I1454</f>
        <v>2.1766966378893571E-2</v>
      </c>
      <c r="H1453" s="79">
        <v>0</v>
      </c>
      <c r="I1453" s="81">
        <v>1E-3</v>
      </c>
      <c r="K1453" s="62">
        <f t="shared" si="22"/>
        <v>1.3067995310668348E-2</v>
      </c>
      <c r="M1453">
        <v>1429</v>
      </c>
      <c r="N1453">
        <v>-1.601387680697544E-3</v>
      </c>
      <c r="O1453">
        <v>-1.5729634849631583E-2</v>
      </c>
    </row>
    <row r="1454" spans="1:15" x14ac:dyDescent="0.3">
      <c r="A1454" s="2">
        <v>42451</v>
      </c>
      <c r="B1454" s="73">
        <f>'Log returns'!G1455</f>
        <v>1.5606936416184946E-2</v>
      </c>
      <c r="C1454" s="73">
        <f>'Log returns'!E1455</f>
        <v>2.4644549763033121E-2</v>
      </c>
      <c r="D1454" s="73">
        <f>'Log returns'!C1455</f>
        <v>1.7013232514177669E-2</v>
      </c>
      <c r="E1454" s="74">
        <f>'Log returns'!I1455</f>
        <v>8.7971020935358069E-3</v>
      </c>
      <c r="H1454" s="79">
        <v>-0.86</v>
      </c>
      <c r="I1454" s="81">
        <v>1E-3</v>
      </c>
      <c r="K1454" s="62">
        <f t="shared" si="22"/>
        <v>1.4606936416184945E-2</v>
      </c>
      <c r="M1454">
        <v>1430</v>
      </c>
      <c r="N1454">
        <v>-1.0549428145847294E-2</v>
      </c>
      <c r="O1454">
        <v>-3.354228261253013E-2</v>
      </c>
    </row>
    <row r="1455" spans="1:15" x14ac:dyDescent="0.3">
      <c r="A1455" s="2">
        <v>42450</v>
      </c>
      <c r="B1455" s="73">
        <f>'Log returns'!G1456</f>
        <v>-1.4797951052931222E-2</v>
      </c>
      <c r="C1455" s="73">
        <f>'Log returns'!E1456</f>
        <v>-1.3876040703051941E-3</v>
      </c>
      <c r="D1455" s="73">
        <f>'Log returns'!C1456</f>
        <v>-1.30111524163568E-2</v>
      </c>
      <c r="E1455" s="74">
        <f>'Log returns'!I1456</f>
        <v>5.7594375206099615E-3</v>
      </c>
      <c r="H1455" s="79">
        <v>-0.05</v>
      </c>
      <c r="I1455" s="81">
        <v>1E-3</v>
      </c>
      <c r="K1455" s="62">
        <f t="shared" si="22"/>
        <v>-1.5797951052931223E-2</v>
      </c>
      <c r="M1455">
        <v>1431</v>
      </c>
      <c r="N1455">
        <v>7.3989222698015724E-4</v>
      </c>
      <c r="O1455">
        <v>2.5090366075602753E-2</v>
      </c>
    </row>
    <row r="1456" spans="1:15" x14ac:dyDescent="0.3">
      <c r="A1456" s="2">
        <v>42447</v>
      </c>
      <c r="B1456" s="73">
        <f>'Log returns'!G1457</f>
        <v>-8.0878105141534967E-3</v>
      </c>
      <c r="C1456" s="73">
        <f>'Log returns'!E1457</f>
        <v>-1.9453450671607305E-2</v>
      </c>
      <c r="D1456" s="73">
        <f>'Log returns'!C1457</f>
        <v>-8.4745762711864944E-3</v>
      </c>
      <c r="E1456" s="74">
        <f>'Log returns'!I1457</f>
        <v>-6.4874418269075113E-4</v>
      </c>
      <c r="H1456" s="82">
        <v>0.1</v>
      </c>
      <c r="I1456" s="83">
        <v>1E-3</v>
      </c>
      <c r="K1456" s="62">
        <f t="shared" si="22"/>
        <v>-9.0878105141534958E-3</v>
      </c>
      <c r="M1456">
        <v>1432</v>
      </c>
      <c r="N1456">
        <v>-2.3477614681445389E-4</v>
      </c>
      <c r="O1456">
        <v>-2.7343161503065691E-2</v>
      </c>
    </row>
    <row r="1457" spans="1:15" ht="16.2" thickBot="1" x14ac:dyDescent="0.35">
      <c r="A1457" s="63">
        <v>42446</v>
      </c>
      <c r="B1457" s="76">
        <f>'Log returns'!G1458</f>
        <v>2.0384391380314375E-2</v>
      </c>
      <c r="C1457" s="76">
        <f>'Log returns'!E1458</f>
        <v>1.747756258856881E-2</v>
      </c>
      <c r="D1457" s="76">
        <f>'Log returns'!C1458</f>
        <v>3.7986704653371318E-2</v>
      </c>
      <c r="E1457" s="77">
        <f>'Log returns'!I1458</f>
        <v>3.4320728690556809E-4</v>
      </c>
      <c r="F1457" s="68"/>
      <c r="G1457" s="68"/>
      <c r="H1457" s="84">
        <v>0.54</v>
      </c>
      <c r="I1457" s="84">
        <v>1E-3</v>
      </c>
      <c r="K1457" s="64">
        <f t="shared" si="22"/>
        <v>1.9384391380314375E-2</v>
      </c>
      <c r="M1457">
        <v>1433</v>
      </c>
      <c r="N1457">
        <v>-2.9267269216599917E-2</v>
      </c>
      <c r="O1457">
        <v>-5.8745310300091155E-3</v>
      </c>
    </row>
    <row r="1458" spans="1:15" x14ac:dyDescent="0.3">
      <c r="B1458" s="73"/>
      <c r="C1458" s="73"/>
      <c r="D1458" s="73"/>
      <c r="E1458" s="74"/>
      <c r="H1458" s="78"/>
      <c r="I1458" s="78"/>
      <c r="K1458" s="62"/>
      <c r="M1458">
        <v>1434</v>
      </c>
      <c r="N1458">
        <v>9.8920600642520284E-3</v>
      </c>
      <c r="O1458">
        <v>-1.5642858786296746E-2</v>
      </c>
    </row>
    <row r="1459" spans="1:15" x14ac:dyDescent="0.3">
      <c r="H1459" s="78"/>
      <c r="I1459" s="78"/>
      <c r="M1459">
        <v>1435</v>
      </c>
      <c r="N1459">
        <v>-9.8241596542799712E-3</v>
      </c>
      <c r="O1459">
        <v>-8.1706989575452953E-3</v>
      </c>
    </row>
    <row r="1460" spans="1:15" x14ac:dyDescent="0.3">
      <c r="M1460">
        <v>1436</v>
      </c>
      <c r="N1460">
        <v>1.6096955457174107E-2</v>
      </c>
      <c r="O1460">
        <v>8.1177042286898343E-3</v>
      </c>
    </row>
    <row r="1461" spans="1:15" x14ac:dyDescent="0.3">
      <c r="M1461">
        <v>1437</v>
      </c>
      <c r="N1461">
        <v>-8.7559164842147819E-3</v>
      </c>
      <c r="O1461">
        <v>-7.2185244103539076E-3</v>
      </c>
    </row>
    <row r="1462" spans="1:15" x14ac:dyDescent="0.3">
      <c r="M1462">
        <v>1438</v>
      </c>
      <c r="N1462">
        <v>-7.1932967663947758E-3</v>
      </c>
      <c r="O1462">
        <v>4.5958941689921186E-3</v>
      </c>
    </row>
    <row r="1463" spans="1:15" x14ac:dyDescent="0.3">
      <c r="M1463">
        <v>1439</v>
      </c>
      <c r="N1463">
        <v>1.46752949958156E-2</v>
      </c>
      <c r="O1463">
        <v>2.9028300041844899E-3</v>
      </c>
    </row>
    <row r="1464" spans="1:15" x14ac:dyDescent="0.3">
      <c r="M1464">
        <v>1440</v>
      </c>
      <c r="N1464">
        <v>1.5869898519788993E-2</v>
      </c>
      <c r="O1464">
        <v>1.2281093162872521E-2</v>
      </c>
    </row>
    <row r="1465" spans="1:15" x14ac:dyDescent="0.3">
      <c r="M1465">
        <v>1441</v>
      </c>
      <c r="N1465">
        <v>-2.5510040921366294E-3</v>
      </c>
      <c r="O1465">
        <v>4.4865876525241773E-2</v>
      </c>
    </row>
    <row r="1466" spans="1:15" x14ac:dyDescent="0.3">
      <c r="M1466">
        <v>1442</v>
      </c>
      <c r="N1466">
        <v>-7.8629192103621935E-4</v>
      </c>
      <c r="O1466">
        <v>1.6905694906110821E-2</v>
      </c>
    </row>
    <row r="1467" spans="1:15" x14ac:dyDescent="0.3">
      <c r="M1467">
        <v>1443</v>
      </c>
      <c r="N1467">
        <v>-2.5218333499617213E-3</v>
      </c>
      <c r="O1467">
        <v>2.5218333499617213E-3</v>
      </c>
    </row>
    <row r="1468" spans="1:15" x14ac:dyDescent="0.3">
      <c r="M1468">
        <v>1444</v>
      </c>
      <c r="N1468">
        <v>-1.6523975974986867E-3</v>
      </c>
      <c r="O1468">
        <v>-1.009848371859998E-2</v>
      </c>
    </row>
    <row r="1469" spans="1:15" x14ac:dyDescent="0.3">
      <c r="M1469">
        <v>1445</v>
      </c>
      <c r="N1469">
        <v>-7.5570350031193148E-3</v>
      </c>
      <c r="O1469">
        <v>-1.9791359765013911E-2</v>
      </c>
    </row>
    <row r="1470" spans="1:15" x14ac:dyDescent="0.3">
      <c r="M1470">
        <v>1446</v>
      </c>
      <c r="N1470">
        <v>2.3249630091814778E-3</v>
      </c>
      <c r="O1470">
        <v>7.3127170964497161E-4</v>
      </c>
    </row>
    <row r="1471" spans="1:15" x14ac:dyDescent="0.3">
      <c r="M1471">
        <v>1447</v>
      </c>
      <c r="N1471">
        <v>5.6684662690727411E-3</v>
      </c>
      <c r="O1471">
        <v>-1.1762311485404332E-2</v>
      </c>
    </row>
    <row r="1472" spans="1:15" x14ac:dyDescent="0.3">
      <c r="M1472">
        <v>1448</v>
      </c>
      <c r="N1472">
        <v>-1.5678251447333036E-3</v>
      </c>
      <c r="O1472">
        <v>4.142067615638273E-2</v>
      </c>
    </row>
    <row r="1473" spans="13:15" x14ac:dyDescent="0.3">
      <c r="M1473">
        <v>1449</v>
      </c>
      <c r="N1473">
        <v>-6.3705915625723985E-3</v>
      </c>
      <c r="O1473">
        <v>-1.1318087682710662E-2</v>
      </c>
    </row>
    <row r="1474" spans="13:15" x14ac:dyDescent="0.3">
      <c r="M1474">
        <v>1450</v>
      </c>
      <c r="N1474">
        <v>1.0894225486732313E-2</v>
      </c>
      <c r="O1474">
        <v>3.5115368181895621E-3</v>
      </c>
    </row>
    <row r="1475" spans="13:15" x14ac:dyDescent="0.3">
      <c r="M1475">
        <v>1451</v>
      </c>
      <c r="N1475">
        <v>4.8828842550757302E-3</v>
      </c>
      <c r="O1475">
        <v>4.5845713662260538E-3</v>
      </c>
    </row>
    <row r="1476" spans="13:15" x14ac:dyDescent="0.3">
      <c r="M1476">
        <v>1452</v>
      </c>
      <c r="N1476">
        <v>1.6009362781450029E-2</v>
      </c>
      <c r="O1476">
        <v>-1.9413674707816821E-3</v>
      </c>
    </row>
    <row r="1477" spans="13:15" x14ac:dyDescent="0.3">
      <c r="M1477">
        <v>1453</v>
      </c>
      <c r="N1477">
        <v>6.5012826775589297E-3</v>
      </c>
      <c r="O1477">
        <v>9.1056537386260163E-3</v>
      </c>
    </row>
    <row r="1478" spans="13:15" x14ac:dyDescent="0.3">
      <c r="M1478">
        <v>1454</v>
      </c>
      <c r="N1478">
        <v>4.2744006182965505E-3</v>
      </c>
      <c r="O1478">
        <v>-1.9072351671227773E-2</v>
      </c>
    </row>
    <row r="1479" spans="13:15" x14ac:dyDescent="0.3">
      <c r="M1479">
        <v>1455</v>
      </c>
      <c r="N1479">
        <v>-4.2337444046473664E-4</v>
      </c>
      <c r="O1479">
        <v>-7.6644360736887601E-3</v>
      </c>
    </row>
    <row r="1480" spans="13:15" ht="16.2" thickBot="1" x14ac:dyDescent="0.35">
      <c r="M1480" s="68">
        <v>1456</v>
      </c>
      <c r="N1480" s="68">
        <v>3.0381543790137605E-4</v>
      </c>
      <c r="O1480" s="68">
        <v>2.0080575942412998E-2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82F2-B6A9-4986-B4EF-53F5ACBD3929}">
  <dimension ref="B1:J28"/>
  <sheetViews>
    <sheetView topLeftCell="A4" workbookViewId="0">
      <selection activeCell="C12" sqref="C12"/>
    </sheetView>
  </sheetViews>
  <sheetFormatPr defaultRowHeight="14.4" x14ac:dyDescent="0.3"/>
  <cols>
    <col min="2" max="2" width="26.88671875" bestFit="1" customWidth="1"/>
    <col min="3" max="3" width="12.109375" bestFit="1" customWidth="1"/>
    <col min="4" max="4" width="69.88671875" bestFit="1" customWidth="1"/>
    <col min="6" max="6" width="11.109375" bestFit="1" customWidth="1"/>
    <col min="9" max="9" width="18.88671875" customWidth="1"/>
  </cols>
  <sheetData>
    <row r="1" spans="2:9" x14ac:dyDescent="0.3">
      <c r="B1" s="4"/>
      <c r="C1" s="4"/>
      <c r="D1" s="4"/>
      <c r="E1" s="4"/>
      <c r="F1" s="4"/>
      <c r="G1" s="4"/>
      <c r="H1" s="4"/>
      <c r="I1" s="4"/>
    </row>
    <row r="2" spans="2:9" x14ac:dyDescent="0.3">
      <c r="B2" s="87" t="s">
        <v>249</v>
      </c>
      <c r="C2" s="89" t="s">
        <v>250</v>
      </c>
      <c r="D2" s="88" t="s">
        <v>251</v>
      </c>
      <c r="E2" s="4"/>
      <c r="F2" s="4"/>
      <c r="G2" s="4"/>
      <c r="H2" s="4"/>
      <c r="I2" s="4"/>
    </row>
    <row r="3" spans="2:9" x14ac:dyDescent="0.3">
      <c r="B3" s="90" t="s">
        <v>252</v>
      </c>
      <c r="C3" s="102">
        <f>I23</f>
        <v>1.1020000000000002E-2</v>
      </c>
      <c r="D3" s="92" t="s">
        <v>253</v>
      </c>
      <c r="E3" s="4"/>
      <c r="F3" s="4"/>
      <c r="G3" s="4"/>
      <c r="H3" s="4"/>
    </row>
    <row r="4" spans="2:9" x14ac:dyDescent="0.3">
      <c r="B4" s="93" t="s">
        <v>254</v>
      </c>
      <c r="C4" s="219">
        <v>0.71</v>
      </c>
      <c r="D4" s="95" t="s">
        <v>255</v>
      </c>
      <c r="E4" s="4"/>
      <c r="F4" s="4"/>
      <c r="G4" s="4"/>
      <c r="H4" s="4"/>
    </row>
    <row r="5" spans="2:9" x14ac:dyDescent="0.3">
      <c r="B5" s="90" t="s">
        <v>256</v>
      </c>
      <c r="C5" s="102">
        <f>7.5%*1.6</f>
        <v>0.12</v>
      </c>
      <c r="D5" s="207" t="s">
        <v>496</v>
      </c>
      <c r="E5" s="231" t="s">
        <v>257</v>
      </c>
      <c r="F5" s="4"/>
      <c r="G5" s="4"/>
      <c r="H5" s="4"/>
    </row>
    <row r="6" spans="2:9" x14ac:dyDescent="0.3">
      <c r="B6" s="93" t="s">
        <v>258</v>
      </c>
      <c r="C6" s="103">
        <f>C3+C4*C5</f>
        <v>9.622E-2</v>
      </c>
      <c r="D6" s="95" t="s">
        <v>259</v>
      </c>
      <c r="E6" s="4"/>
      <c r="F6" s="4"/>
      <c r="G6" s="4"/>
      <c r="H6" s="4"/>
    </row>
    <row r="7" spans="2:9" x14ac:dyDescent="0.3">
      <c r="B7" s="90" t="s">
        <v>260</v>
      </c>
      <c r="C7" s="102">
        <f>C27+1%</f>
        <v>6.5629999999999994E-2</v>
      </c>
      <c r="D7" s="92" t="s">
        <v>261</v>
      </c>
      <c r="E7" s="4"/>
      <c r="F7" s="4"/>
      <c r="G7" s="4"/>
      <c r="H7" s="4"/>
    </row>
    <row r="8" spans="2:9" x14ac:dyDescent="0.3">
      <c r="B8" s="93" t="s">
        <v>262</v>
      </c>
      <c r="C8" s="98">
        <v>0.20599999999999999</v>
      </c>
      <c r="D8" s="94" t="s">
        <v>263</v>
      </c>
      <c r="E8" s="4"/>
      <c r="F8" s="4"/>
      <c r="G8" s="4"/>
      <c r="H8" s="4"/>
    </row>
    <row r="9" spans="2:9" x14ac:dyDescent="0.3">
      <c r="B9" s="90" t="s">
        <v>264</v>
      </c>
      <c r="C9" s="106">
        <v>0.35</v>
      </c>
      <c r="D9" s="92" t="s">
        <v>265</v>
      </c>
      <c r="E9" s="4"/>
      <c r="F9" s="4"/>
      <c r="G9" s="4"/>
      <c r="H9" s="4"/>
    </row>
    <row r="10" spans="2:9" x14ac:dyDescent="0.3">
      <c r="B10" s="93" t="s">
        <v>266</v>
      </c>
      <c r="C10" s="98">
        <v>0.65</v>
      </c>
      <c r="D10" s="95" t="s">
        <v>267</v>
      </c>
      <c r="E10" s="4"/>
      <c r="F10" s="4" t="s">
        <v>268</v>
      </c>
      <c r="G10" s="209">
        <v>1.6</v>
      </c>
      <c r="H10" s="4"/>
    </row>
    <row r="11" spans="2:9" ht="15" thickBot="1" x14ac:dyDescent="0.35">
      <c r="B11" s="90" t="s">
        <v>269</v>
      </c>
      <c r="C11" s="91">
        <v>1.84</v>
      </c>
      <c r="D11" s="92" t="s">
        <v>270</v>
      </c>
      <c r="E11" s="4"/>
      <c r="F11" s="214" t="s">
        <v>271</v>
      </c>
      <c r="G11" s="215">
        <v>0.5</v>
      </c>
      <c r="H11" s="4"/>
    </row>
    <row r="12" spans="2:9" ht="15" thickBot="1" x14ac:dyDescent="0.35">
      <c r="B12" s="96" t="s">
        <v>73</v>
      </c>
      <c r="C12" s="118">
        <f>C7*C10*(1-C8)+C6*C9</f>
        <v>6.7548642999999992E-2</v>
      </c>
      <c r="D12" s="97"/>
      <c r="E12" s="4"/>
      <c r="F12" s="4" t="s">
        <v>272</v>
      </c>
      <c r="G12" s="212">
        <f>FCFF!B16*G11</f>
        <v>7.4929128683424162E-2</v>
      </c>
      <c r="H12" s="4"/>
    </row>
    <row r="13" spans="2:9" x14ac:dyDescent="0.3">
      <c r="B13" s="116" t="s">
        <v>273</v>
      </c>
      <c r="C13" s="105"/>
      <c r="D13" s="4"/>
      <c r="E13" s="4"/>
      <c r="F13" s="4" t="s">
        <v>274</v>
      </c>
      <c r="G13" s="211">
        <v>0.02</v>
      </c>
      <c r="H13" s="4"/>
    </row>
    <row r="14" spans="2:9" x14ac:dyDescent="0.3">
      <c r="B14" s="116"/>
      <c r="C14" s="105"/>
      <c r="D14" s="4"/>
      <c r="E14" s="4"/>
      <c r="F14" s="4" t="s">
        <v>275</v>
      </c>
      <c r="G14" s="210">
        <v>5</v>
      </c>
      <c r="H14" s="4"/>
    </row>
    <row r="15" spans="2:9" x14ac:dyDescent="0.3">
      <c r="B15" s="4"/>
      <c r="C15" s="104"/>
      <c r="D15" s="4"/>
      <c r="E15" s="4"/>
      <c r="F15" s="4" t="s">
        <v>276</v>
      </c>
      <c r="G15" s="209">
        <f>C6</f>
        <v>9.622E-2</v>
      </c>
      <c r="H15" s="4"/>
    </row>
    <row r="16" spans="2:9" x14ac:dyDescent="0.3">
      <c r="B16" s="4"/>
      <c r="F16" s="4">
        <f>(G10*(1+G12)^G14)*(1+G13)</f>
        <v>2.3421748470553823</v>
      </c>
      <c r="G16" s="4"/>
    </row>
    <row r="17" spans="2:10" x14ac:dyDescent="0.3">
      <c r="B17" s="336"/>
      <c r="C17" s="336"/>
      <c r="D17" s="336"/>
      <c r="F17">
        <f>F16/(G15-G13)</f>
        <v>30.729137326887724</v>
      </c>
    </row>
    <row r="18" spans="2:10" x14ac:dyDescent="0.3">
      <c r="B18" s="56"/>
      <c r="C18" s="56">
        <f>5.58*8</f>
        <v>44.64</v>
      </c>
      <c r="D18" s="56"/>
      <c r="H18" s="337" t="s">
        <v>277</v>
      </c>
      <c r="I18" s="337"/>
      <c r="J18" s="337"/>
    </row>
    <row r="19" spans="2:10" ht="41.4" x14ac:dyDescent="0.3">
      <c r="H19" s="107" t="s">
        <v>278</v>
      </c>
      <c r="I19" s="108" t="s">
        <v>279</v>
      </c>
      <c r="J19" s="107" t="s">
        <v>169</v>
      </c>
    </row>
    <row r="20" spans="2:10" x14ac:dyDescent="0.3">
      <c r="H20" s="4" t="s">
        <v>280</v>
      </c>
      <c r="I20" s="105">
        <v>7.0000000000000001E-3</v>
      </c>
      <c r="J20" s="4"/>
    </row>
    <row r="21" spans="2:10" x14ac:dyDescent="0.3">
      <c r="H21" s="4" t="s">
        <v>210</v>
      </c>
      <c r="I21" s="105">
        <v>2.7099999999999999E-2</v>
      </c>
      <c r="J21" s="4"/>
    </row>
    <row r="22" spans="2:10" x14ac:dyDescent="0.3">
      <c r="H22" s="4"/>
      <c r="I22" s="4"/>
      <c r="J22" s="4"/>
    </row>
    <row r="23" spans="2:10" x14ac:dyDescent="0.3">
      <c r="H23" s="4"/>
      <c r="I23" s="105">
        <f>(I20*0.8+I21*0.2)</f>
        <v>1.1020000000000002E-2</v>
      </c>
      <c r="J23" s="4"/>
    </row>
    <row r="24" spans="2:10" x14ac:dyDescent="0.3">
      <c r="H24" s="4"/>
      <c r="I24" s="4" t="s">
        <v>281</v>
      </c>
      <c r="J24" s="4"/>
    </row>
    <row r="25" spans="2:10" x14ac:dyDescent="0.3">
      <c r="B25" s="56"/>
      <c r="H25" s="4"/>
      <c r="I25" s="4"/>
      <c r="J25" s="4"/>
    </row>
    <row r="26" spans="2:10" x14ac:dyDescent="0.3">
      <c r="H26" s="4"/>
      <c r="I26" s="4"/>
      <c r="J26" s="4"/>
    </row>
    <row r="27" spans="2:10" x14ac:dyDescent="0.3">
      <c r="B27" t="s">
        <v>282</v>
      </c>
      <c r="C27" s="213">
        <f>0.063%+5.5%</f>
        <v>5.5629999999999999E-2</v>
      </c>
      <c r="H27" s="4"/>
      <c r="I27" s="4"/>
      <c r="J27" s="4"/>
    </row>
    <row r="28" spans="2:10" x14ac:dyDescent="0.3">
      <c r="B28" s="217" t="s">
        <v>273</v>
      </c>
      <c r="H28" s="4"/>
      <c r="I28" s="4"/>
      <c r="J28" s="4"/>
    </row>
  </sheetData>
  <mergeCells count="2">
    <mergeCell ref="B17:D17"/>
    <mergeCell ref="H18:J18"/>
  </mergeCells>
  <hyperlinks>
    <hyperlink ref="E5" r:id="rId1" display="https://deliverypdf.ssrn.com/delivery.php?ID=523068119001022122015110071086090024031014039074069003068002071098006068064115101024025103012043047102119064065110102094103070044001045019044071019019011078122062050077064092016078121015100077001100068127092000102119098100073100000021072069029093&amp;EXT=pdf&amp;INDEX=TRUE" xr:uid="{B0C1E7A4-9CB0-404D-AA38-971D6AA221D5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25F4-32FF-4A70-8DDB-5632C636A79F}">
  <dimension ref="C3:AY35"/>
  <sheetViews>
    <sheetView tabSelected="1" topLeftCell="A11" workbookViewId="0">
      <selection activeCell="F14" sqref="F14"/>
    </sheetView>
  </sheetViews>
  <sheetFormatPr defaultRowHeight="14.4" x14ac:dyDescent="0.3"/>
  <cols>
    <col min="3" max="3" width="30.88671875" customWidth="1"/>
    <col min="4" max="5" width="16.109375" customWidth="1"/>
    <col min="6" max="6" width="17.109375" customWidth="1"/>
    <col min="7" max="11" width="16.109375" customWidth="1"/>
    <col min="13" max="13" width="16.109375" customWidth="1"/>
    <col min="14" max="21" width="15.88671875" bestFit="1" customWidth="1"/>
    <col min="23" max="23" width="17.5546875" customWidth="1"/>
    <col min="24" max="31" width="15.5546875" customWidth="1"/>
    <col min="34" max="41" width="15.88671875" bestFit="1" customWidth="1"/>
    <col min="43" max="43" width="14.88671875" customWidth="1"/>
    <col min="44" max="46" width="11.109375" bestFit="1" customWidth="1"/>
    <col min="48" max="49" width="11.109375" bestFit="1" customWidth="1"/>
    <col min="50" max="50" width="12.109375" bestFit="1" customWidth="1"/>
    <col min="51" max="51" width="11.109375" bestFit="1" customWidth="1"/>
  </cols>
  <sheetData>
    <row r="3" spans="3:51" x14ac:dyDescent="0.3">
      <c r="C3" t="s">
        <v>283</v>
      </c>
      <c r="D3" t="s">
        <v>284</v>
      </c>
      <c r="F3">
        <v>1</v>
      </c>
      <c r="G3" t="s">
        <v>285</v>
      </c>
      <c r="M3" t="s">
        <v>95</v>
      </c>
      <c r="W3" t="s">
        <v>286</v>
      </c>
      <c r="Y3" t="s">
        <v>287</v>
      </c>
      <c r="AA3">
        <v>1.2</v>
      </c>
      <c r="AC3" t="s">
        <v>285</v>
      </c>
      <c r="AG3" t="s">
        <v>288</v>
      </c>
      <c r="AQ3" t="s">
        <v>289</v>
      </c>
    </row>
    <row r="5" spans="3:51" x14ac:dyDescent="0.3">
      <c r="D5" t="s">
        <v>290</v>
      </c>
      <c r="E5" t="s">
        <v>291</v>
      </c>
      <c r="F5" t="s">
        <v>292</v>
      </c>
      <c r="G5" t="s">
        <v>293</v>
      </c>
      <c r="H5" t="s">
        <v>294</v>
      </c>
      <c r="I5" t="s">
        <v>295</v>
      </c>
      <c r="J5" t="s">
        <v>296</v>
      </c>
      <c r="K5" t="s">
        <v>297</v>
      </c>
      <c r="N5" t="s">
        <v>290</v>
      </c>
      <c r="O5" t="s">
        <v>291</v>
      </c>
      <c r="P5" t="s">
        <v>292</v>
      </c>
      <c r="Q5" t="s">
        <v>293</v>
      </c>
      <c r="R5" t="s">
        <v>294</v>
      </c>
      <c r="S5" t="s">
        <v>295</v>
      </c>
      <c r="T5" t="s">
        <v>296</v>
      </c>
      <c r="U5" t="s">
        <v>297</v>
      </c>
      <c r="X5" t="s">
        <v>290</v>
      </c>
      <c r="Y5" t="s">
        <v>291</v>
      </c>
      <c r="Z5" t="s">
        <v>292</v>
      </c>
      <c r="AA5" t="s">
        <v>293</v>
      </c>
      <c r="AB5" t="s">
        <v>294</v>
      </c>
      <c r="AC5" t="s">
        <v>295</v>
      </c>
      <c r="AD5" t="s">
        <v>296</v>
      </c>
      <c r="AE5" t="s">
        <v>297</v>
      </c>
      <c r="AH5" t="s">
        <v>290</v>
      </c>
      <c r="AI5" t="s">
        <v>291</v>
      </c>
      <c r="AJ5" t="s">
        <v>292</v>
      </c>
      <c r="AK5" t="s">
        <v>293</v>
      </c>
      <c r="AL5" t="s">
        <v>294</v>
      </c>
      <c r="AM5" t="s">
        <v>295</v>
      </c>
      <c r="AN5" t="s">
        <v>296</v>
      </c>
      <c r="AO5" t="s">
        <v>297</v>
      </c>
      <c r="AR5" t="s">
        <v>290</v>
      </c>
      <c r="AS5" t="s">
        <v>291</v>
      </c>
      <c r="AT5" t="s">
        <v>292</v>
      </c>
      <c r="AU5" t="s">
        <v>293</v>
      </c>
      <c r="AV5" t="s">
        <v>294</v>
      </c>
      <c r="AW5" t="s">
        <v>295</v>
      </c>
      <c r="AX5" t="s">
        <v>296</v>
      </c>
      <c r="AY5" t="s">
        <v>297</v>
      </c>
    </row>
    <row r="6" spans="3:51" x14ac:dyDescent="0.3">
      <c r="C6" t="s">
        <v>298</v>
      </c>
      <c r="D6" s="44">
        <f t="shared" ref="D6:K6" si="0">AR6*$F$3</f>
        <v>95397</v>
      </c>
      <c r="E6" s="44">
        <f t="shared" si="0"/>
        <v>96424</v>
      </c>
      <c r="F6" s="44">
        <f t="shared" si="0"/>
        <v>93899</v>
      </c>
      <c r="G6" s="44">
        <f t="shared" si="0"/>
        <v>93354</v>
      </c>
      <c r="H6" s="44">
        <f t="shared" si="0"/>
        <v>96383</v>
      </c>
      <c r="I6" s="44">
        <f t="shared" si="0"/>
        <v>86047</v>
      </c>
      <c r="J6" s="44">
        <f t="shared" si="0"/>
        <v>109449</v>
      </c>
      <c r="K6" s="44">
        <f t="shared" si="0"/>
        <v>87117</v>
      </c>
      <c r="M6" t="s">
        <v>298</v>
      </c>
      <c r="N6" s="44">
        <f>1594700*0.097</f>
        <v>154685.9</v>
      </c>
      <c r="O6" s="44">
        <f>1733300*0.097</f>
        <v>168130.1</v>
      </c>
      <c r="P6" s="44">
        <f>1751600*0.097</f>
        <v>169905.2</v>
      </c>
      <c r="Q6" s="44">
        <f>1592800*0.097</f>
        <v>154501.6</v>
      </c>
      <c r="R6" s="44">
        <f>1762500*0.097</f>
        <v>170962.5</v>
      </c>
      <c r="S6" s="44">
        <f>1676700*0.097</f>
        <v>162639.9</v>
      </c>
      <c r="T6" s="44">
        <f>1532800*0.097</f>
        <v>148681.60000000001</v>
      </c>
      <c r="U6" s="44">
        <f>1417500*0.097</f>
        <v>137497.5</v>
      </c>
      <c r="W6" t="s">
        <v>299</v>
      </c>
      <c r="X6" s="44">
        <f t="shared" ref="X6:AE6" si="1">AH6*$AA$3</f>
        <v>288600</v>
      </c>
      <c r="Y6" s="44">
        <f t="shared" si="1"/>
        <v>358080</v>
      </c>
      <c r="Z6" s="44">
        <f t="shared" si="1"/>
        <v>436440</v>
      </c>
      <c r="AA6" s="44">
        <f t="shared" si="1"/>
        <v>423120</v>
      </c>
      <c r="AB6" s="44">
        <f t="shared" si="1"/>
        <v>437640</v>
      </c>
      <c r="AC6" s="44">
        <f t="shared" si="1"/>
        <v>336840</v>
      </c>
      <c r="AD6" s="44">
        <f t="shared" si="1"/>
        <v>282120</v>
      </c>
      <c r="AE6" s="44">
        <f t="shared" si="1"/>
        <v>299640</v>
      </c>
      <c r="AG6" t="s">
        <v>299</v>
      </c>
      <c r="AH6" s="43">
        <v>240500</v>
      </c>
      <c r="AI6" s="43">
        <v>298400</v>
      </c>
      <c r="AJ6" s="43">
        <v>363700</v>
      </c>
      <c r="AK6" s="43">
        <v>352600</v>
      </c>
      <c r="AL6" s="43">
        <v>364700</v>
      </c>
      <c r="AM6" s="43">
        <v>280700</v>
      </c>
      <c r="AN6" s="43">
        <v>235100</v>
      </c>
      <c r="AO6" s="43">
        <v>249700</v>
      </c>
      <c r="AQ6" t="s">
        <v>298</v>
      </c>
      <c r="AR6" s="44">
        <v>95397</v>
      </c>
      <c r="AS6" s="44">
        <v>96424</v>
      </c>
      <c r="AT6" s="44">
        <v>93899</v>
      </c>
      <c r="AU6" s="44">
        <v>93354</v>
      </c>
      <c r="AV6" s="44">
        <v>96383</v>
      </c>
      <c r="AW6" s="44">
        <v>86047</v>
      </c>
      <c r="AX6" s="44">
        <v>109449</v>
      </c>
      <c r="AY6" s="44">
        <v>87117</v>
      </c>
    </row>
    <row r="7" spans="3:51" s="45" customFormat="1" x14ac:dyDescent="0.3">
      <c r="C7" s="45" t="s">
        <v>300</v>
      </c>
      <c r="D7" s="45">
        <v>0.5</v>
      </c>
      <c r="E7" s="45">
        <v>0.44</v>
      </c>
      <c r="F7" s="45">
        <v>0.41</v>
      </c>
      <c r="G7" s="45">
        <v>0.38</v>
      </c>
      <c r="H7" s="45">
        <v>0.36</v>
      </c>
      <c r="I7" s="45">
        <v>0.35</v>
      </c>
      <c r="J7" s="45">
        <v>0.34</v>
      </c>
      <c r="K7" s="45">
        <v>0.41</v>
      </c>
      <c r="M7" s="45" t="s">
        <v>300</v>
      </c>
      <c r="N7" s="45">
        <v>0.33</v>
      </c>
      <c r="O7" s="45">
        <v>0.32</v>
      </c>
      <c r="P7" s="45">
        <v>0.31</v>
      </c>
      <c r="Q7" s="45">
        <v>0.31</v>
      </c>
      <c r="R7" s="45">
        <v>0.33</v>
      </c>
      <c r="S7" s="45">
        <v>0.33</v>
      </c>
      <c r="T7" s="45">
        <v>0.32</v>
      </c>
      <c r="U7" s="45">
        <v>0.34</v>
      </c>
      <c r="W7" s="45" t="s">
        <v>300</v>
      </c>
      <c r="X7" s="45">
        <v>0.31</v>
      </c>
      <c r="Y7" s="45">
        <v>0.23</v>
      </c>
      <c r="Z7" s="45">
        <v>0.21</v>
      </c>
      <c r="AA7" s="45">
        <v>0.19</v>
      </c>
      <c r="AB7" s="45">
        <v>0.21</v>
      </c>
      <c r="AC7" s="45">
        <v>0.23</v>
      </c>
      <c r="AD7" s="45">
        <v>0.25</v>
      </c>
      <c r="AE7" s="45">
        <v>0.27</v>
      </c>
      <c r="AG7" s="45" t="s">
        <v>300</v>
      </c>
      <c r="AH7" s="45">
        <v>0.31</v>
      </c>
      <c r="AI7" s="45">
        <v>0.23</v>
      </c>
      <c r="AJ7" s="45">
        <v>0.21</v>
      </c>
      <c r="AK7" s="45">
        <v>0.19</v>
      </c>
      <c r="AL7" s="45">
        <v>0.21</v>
      </c>
      <c r="AM7" s="45">
        <v>0.23</v>
      </c>
      <c r="AN7" s="45">
        <v>0.25</v>
      </c>
      <c r="AO7" s="45">
        <v>0.27</v>
      </c>
      <c r="AQ7" s="45" t="s">
        <v>300</v>
      </c>
      <c r="AR7" s="45">
        <v>0.5</v>
      </c>
      <c r="AS7" s="45">
        <v>0.44</v>
      </c>
      <c r="AT7" s="45">
        <v>0.41</v>
      </c>
      <c r="AU7" s="45">
        <v>0.38</v>
      </c>
      <c r="AV7" s="45">
        <v>0.36</v>
      </c>
      <c r="AW7" s="45">
        <v>0.35</v>
      </c>
      <c r="AX7" s="45">
        <v>0.34</v>
      </c>
      <c r="AY7" s="45">
        <v>0.41</v>
      </c>
    </row>
    <row r="8" spans="3:51" s="45" customFormat="1" x14ac:dyDescent="0.3">
      <c r="C8" s="45" t="s">
        <v>301</v>
      </c>
      <c r="D8" s="45">
        <v>0.28999999999999998</v>
      </c>
      <c r="E8" s="45">
        <v>0.34</v>
      </c>
      <c r="F8" s="45">
        <v>0.39</v>
      </c>
      <c r="G8" s="45">
        <v>0.42</v>
      </c>
      <c r="H8" s="45">
        <v>0.47</v>
      </c>
      <c r="I8" s="45">
        <v>0.47</v>
      </c>
      <c r="J8" s="45">
        <v>0.51</v>
      </c>
      <c r="K8" s="45">
        <v>0.46</v>
      </c>
      <c r="M8" s="45" t="s">
        <v>302</v>
      </c>
      <c r="N8" s="45">
        <v>0.13</v>
      </c>
      <c r="O8" s="45">
        <v>0.2</v>
      </c>
      <c r="P8" s="45">
        <v>0.23</v>
      </c>
      <c r="Q8" s="45">
        <v>0.24</v>
      </c>
      <c r="R8" s="45">
        <v>0.26</v>
      </c>
      <c r="S8" s="45">
        <v>0.28999999999999998</v>
      </c>
      <c r="T8" s="45">
        <v>0.36</v>
      </c>
      <c r="U8" s="45">
        <v>0.28999999999999998</v>
      </c>
      <c r="W8" s="45" t="s">
        <v>302</v>
      </c>
      <c r="X8" s="45">
        <v>0.51</v>
      </c>
      <c r="Y8" s="45">
        <v>0.64</v>
      </c>
      <c r="Z8" s="45">
        <v>0.67</v>
      </c>
      <c r="AA8" s="45">
        <v>0.69</v>
      </c>
      <c r="AB8" s="45">
        <v>0.65</v>
      </c>
      <c r="AC8" s="45">
        <v>0.62</v>
      </c>
      <c r="AD8" s="45">
        <v>0.6</v>
      </c>
      <c r="AE8" s="45">
        <v>0.61</v>
      </c>
      <c r="AG8" s="45" t="s">
        <v>302</v>
      </c>
      <c r="AH8" s="45">
        <v>0.51</v>
      </c>
      <c r="AI8" s="45">
        <v>0.64</v>
      </c>
      <c r="AJ8" s="45">
        <v>0.67</v>
      </c>
      <c r="AK8" s="45">
        <v>0.69</v>
      </c>
      <c r="AL8" s="45">
        <v>0.65</v>
      </c>
      <c r="AM8" s="45">
        <v>0.62</v>
      </c>
      <c r="AN8" s="45">
        <v>0.6</v>
      </c>
      <c r="AO8" s="45">
        <v>0.61</v>
      </c>
      <c r="AQ8" s="45" t="s">
        <v>301</v>
      </c>
      <c r="AR8" s="45">
        <v>0.28999999999999998</v>
      </c>
      <c r="AS8" s="45">
        <v>0.34</v>
      </c>
      <c r="AT8" s="45">
        <v>0.39</v>
      </c>
      <c r="AU8" s="45">
        <v>0.42</v>
      </c>
      <c r="AV8" s="45">
        <v>0.47</v>
      </c>
      <c r="AW8" s="45">
        <v>0.47</v>
      </c>
      <c r="AX8" s="45">
        <v>0.51</v>
      </c>
      <c r="AY8" s="45">
        <v>0.46</v>
      </c>
    </row>
    <row r="9" spans="3:51" s="45" customFormat="1" x14ac:dyDescent="0.3">
      <c r="C9" s="45" t="s">
        <v>303</v>
      </c>
      <c r="D9" s="45">
        <v>0.21</v>
      </c>
      <c r="E9" s="45">
        <v>0.22</v>
      </c>
      <c r="F9" s="45">
        <v>0.2</v>
      </c>
      <c r="G9" s="45">
        <v>0.2</v>
      </c>
      <c r="H9" s="45">
        <v>0.17</v>
      </c>
      <c r="I9" s="45">
        <v>0.18</v>
      </c>
      <c r="J9" s="45">
        <v>0.15</v>
      </c>
      <c r="K9" s="45">
        <v>0.13</v>
      </c>
      <c r="M9" s="45" t="s">
        <v>304</v>
      </c>
      <c r="N9" s="45">
        <v>0.35</v>
      </c>
      <c r="O9" s="45">
        <v>0.31</v>
      </c>
      <c r="P9" s="45">
        <v>0.28999999999999998</v>
      </c>
      <c r="Q9" s="45">
        <v>0.34</v>
      </c>
      <c r="R9" s="45">
        <v>0.28999999999999998</v>
      </c>
      <c r="S9" s="45">
        <v>0.27</v>
      </c>
      <c r="T9" s="45">
        <v>0.24</v>
      </c>
      <c r="U9" s="45">
        <v>0.3</v>
      </c>
      <c r="W9" s="45" t="s">
        <v>305</v>
      </c>
      <c r="X9" s="45">
        <v>0.12</v>
      </c>
      <c r="Y9" s="45">
        <v>0.09</v>
      </c>
      <c r="Z9" s="45">
        <v>0.08</v>
      </c>
      <c r="AA9" s="45">
        <v>0.08</v>
      </c>
      <c r="AB9" s="45">
        <v>0.09</v>
      </c>
      <c r="AC9" s="45">
        <v>0.09</v>
      </c>
      <c r="AD9" s="45">
        <v>0.09</v>
      </c>
      <c r="AE9" s="45">
        <v>0.09</v>
      </c>
      <c r="AG9" s="45" t="s">
        <v>305</v>
      </c>
      <c r="AH9" s="45">
        <v>0.12</v>
      </c>
      <c r="AI9" s="45">
        <v>0.09</v>
      </c>
      <c r="AJ9" s="45">
        <v>0.08</v>
      </c>
      <c r="AK9" s="45">
        <v>0.08</v>
      </c>
      <c r="AL9" s="45">
        <v>0.09</v>
      </c>
      <c r="AM9" s="45">
        <v>0.09</v>
      </c>
      <c r="AN9" s="45">
        <v>0.09</v>
      </c>
      <c r="AO9" s="45">
        <v>0.09</v>
      </c>
      <c r="AQ9" s="45" t="s">
        <v>303</v>
      </c>
      <c r="AR9" s="45">
        <v>0.21</v>
      </c>
      <c r="AS9" s="45">
        <v>0.22</v>
      </c>
      <c r="AT9" s="45">
        <v>0.2</v>
      </c>
      <c r="AU9" s="45">
        <v>0.2</v>
      </c>
      <c r="AV9" s="45">
        <v>0.17</v>
      </c>
      <c r="AW9" s="45">
        <v>0.18</v>
      </c>
      <c r="AX9" s="45">
        <v>0.15</v>
      </c>
      <c r="AY9" s="45">
        <v>0.13</v>
      </c>
    </row>
    <row r="10" spans="3:51" x14ac:dyDescent="0.3">
      <c r="L10" s="45"/>
      <c r="M10" s="45" t="s">
        <v>306</v>
      </c>
      <c r="N10" s="45">
        <v>0.19</v>
      </c>
      <c r="O10" s="45">
        <v>0.17</v>
      </c>
      <c r="P10" s="45">
        <v>0.17</v>
      </c>
      <c r="Q10" s="45">
        <v>0.11</v>
      </c>
      <c r="R10" s="45">
        <v>0.12</v>
      </c>
      <c r="S10" s="45">
        <v>0.11</v>
      </c>
      <c r="T10" s="45">
        <v>0.09</v>
      </c>
      <c r="U10" s="45">
        <v>7.0000000000000007E-2</v>
      </c>
      <c r="W10" s="45" t="s">
        <v>303</v>
      </c>
      <c r="X10" s="45">
        <v>0.06</v>
      </c>
      <c r="Y10" s="45">
        <v>0.04</v>
      </c>
      <c r="Z10" s="45">
        <v>0.04</v>
      </c>
      <c r="AA10" s="45">
        <v>0.04</v>
      </c>
      <c r="AB10" s="45">
        <v>0.05</v>
      </c>
      <c r="AC10" s="45">
        <v>0.06</v>
      </c>
      <c r="AD10" s="45">
        <v>0.06</v>
      </c>
      <c r="AE10" s="45">
        <v>0.03</v>
      </c>
      <c r="AG10" s="45" t="s">
        <v>303</v>
      </c>
      <c r="AH10" s="45">
        <v>0.06</v>
      </c>
      <c r="AI10" s="45">
        <v>0.04</v>
      </c>
      <c r="AJ10" s="45">
        <v>0.04</v>
      </c>
      <c r="AK10" s="45">
        <v>0.04</v>
      </c>
      <c r="AL10" s="45">
        <v>0.05</v>
      </c>
      <c r="AM10" s="45">
        <v>0.06</v>
      </c>
      <c r="AN10" s="45">
        <v>0.06</v>
      </c>
      <c r="AO10" s="45">
        <v>0.03</v>
      </c>
    </row>
    <row r="11" spans="3:51" x14ac:dyDescent="0.3">
      <c r="C11" s="45" t="s">
        <v>307</v>
      </c>
      <c r="D11" s="44">
        <f>D$6*D7</f>
        <v>47698.5</v>
      </c>
      <c r="E11" s="44">
        <f>E$6*E7</f>
        <v>42426.559999999998</v>
      </c>
      <c r="F11" s="44">
        <f t="shared" ref="F11:K11" si="2">F$6*F7</f>
        <v>38498.589999999997</v>
      </c>
      <c r="G11" s="44">
        <f t="shared" si="2"/>
        <v>35474.519999999997</v>
      </c>
      <c r="H11" s="44">
        <f t="shared" si="2"/>
        <v>34697.879999999997</v>
      </c>
      <c r="I11" s="44">
        <f t="shared" si="2"/>
        <v>30116.449999999997</v>
      </c>
      <c r="J11" s="44">
        <f t="shared" si="2"/>
        <v>37212.660000000003</v>
      </c>
      <c r="K11" s="44">
        <f t="shared" si="2"/>
        <v>35717.97</v>
      </c>
      <c r="L11" s="45"/>
      <c r="M11" s="45"/>
      <c r="N11" s="45"/>
      <c r="O11" s="45"/>
      <c r="P11" s="45"/>
      <c r="Q11" s="45"/>
      <c r="R11" s="45"/>
      <c r="S11" s="45"/>
      <c r="T11" s="45"/>
      <c r="U11" s="45"/>
      <c r="W11" s="45"/>
      <c r="X11" s="45"/>
      <c r="Y11" s="45"/>
      <c r="Z11" s="45"/>
      <c r="AA11" s="45"/>
      <c r="AB11" s="45"/>
      <c r="AC11" s="45"/>
      <c r="AD11" s="45"/>
      <c r="AE11" s="45"/>
    </row>
    <row r="12" spans="3:51" x14ac:dyDescent="0.3">
      <c r="C12" s="45" t="s">
        <v>308</v>
      </c>
      <c r="D12" s="44">
        <f>D$6*D8</f>
        <v>27665.129999999997</v>
      </c>
      <c r="E12" s="44">
        <f t="shared" ref="D12:K13" si="3">E$6*E8</f>
        <v>32784.160000000003</v>
      </c>
      <c r="F12" s="44">
        <f t="shared" si="3"/>
        <v>36620.61</v>
      </c>
      <c r="G12" s="44">
        <f t="shared" si="3"/>
        <v>39208.68</v>
      </c>
      <c r="H12" s="44">
        <f t="shared" si="3"/>
        <v>45300.009999999995</v>
      </c>
      <c r="I12" s="44">
        <f t="shared" si="3"/>
        <v>40442.089999999997</v>
      </c>
      <c r="J12" s="44">
        <f t="shared" si="3"/>
        <v>55818.99</v>
      </c>
      <c r="K12" s="44">
        <f t="shared" si="3"/>
        <v>40073.82</v>
      </c>
      <c r="M12" s="45" t="s">
        <v>307</v>
      </c>
      <c r="N12" s="238">
        <f>N$6*N7</f>
        <v>51046.347000000002</v>
      </c>
      <c r="O12" s="238">
        <f t="shared" ref="O12:U12" si="4">O$6*O7</f>
        <v>53801.632000000005</v>
      </c>
      <c r="P12" s="238">
        <f t="shared" si="4"/>
        <v>52670.612000000001</v>
      </c>
      <c r="Q12" s="238">
        <f t="shared" si="4"/>
        <v>47895.495999999999</v>
      </c>
      <c r="R12" s="238">
        <f t="shared" si="4"/>
        <v>56417.625</v>
      </c>
      <c r="S12" s="238">
        <f t="shared" si="4"/>
        <v>53671.167000000001</v>
      </c>
      <c r="T12" s="238">
        <f t="shared" si="4"/>
        <v>47578.112000000001</v>
      </c>
      <c r="U12" s="238">
        <f t="shared" si="4"/>
        <v>46749.15</v>
      </c>
      <c r="W12" s="45" t="s">
        <v>307</v>
      </c>
      <c r="X12" s="237">
        <f>X$6*X7</f>
        <v>89466</v>
      </c>
      <c r="Y12" s="237">
        <f t="shared" ref="Y12:AE12" si="5">Y$6*Y7</f>
        <v>82358.400000000009</v>
      </c>
      <c r="Z12" s="237">
        <f t="shared" si="5"/>
        <v>91652.4</v>
      </c>
      <c r="AA12" s="237">
        <f t="shared" si="5"/>
        <v>80392.800000000003</v>
      </c>
      <c r="AB12" s="237">
        <f t="shared" si="5"/>
        <v>91904.4</v>
      </c>
      <c r="AC12" s="237">
        <f t="shared" si="5"/>
        <v>77473.2</v>
      </c>
      <c r="AD12" s="237">
        <f t="shared" si="5"/>
        <v>70530</v>
      </c>
      <c r="AE12" s="237">
        <f t="shared" si="5"/>
        <v>80902.8</v>
      </c>
      <c r="AG12" s="45" t="s">
        <v>309</v>
      </c>
      <c r="AH12" t="s">
        <v>290</v>
      </c>
      <c r="AI12" t="s">
        <v>291</v>
      </c>
      <c r="AJ12" t="s">
        <v>292</v>
      </c>
      <c r="AK12" t="s">
        <v>293</v>
      </c>
      <c r="AL12" t="s">
        <v>294</v>
      </c>
      <c r="AM12" s="45" t="s">
        <v>295</v>
      </c>
      <c r="AN12" t="s">
        <v>296</v>
      </c>
      <c r="AO12" s="45" t="s">
        <v>297</v>
      </c>
      <c r="AQ12" s="45" t="s">
        <v>309</v>
      </c>
      <c r="AR12" t="s">
        <v>290</v>
      </c>
      <c r="AS12" t="s">
        <v>291</v>
      </c>
      <c r="AT12" t="s">
        <v>292</v>
      </c>
      <c r="AU12" t="s">
        <v>293</v>
      </c>
      <c r="AV12" t="s">
        <v>294</v>
      </c>
      <c r="AW12" t="s">
        <v>295</v>
      </c>
      <c r="AX12" t="s">
        <v>296</v>
      </c>
      <c r="AY12" t="s">
        <v>297</v>
      </c>
    </row>
    <row r="13" spans="3:51" s="45" customFormat="1" x14ac:dyDescent="0.3">
      <c r="C13" s="45" t="s">
        <v>310</v>
      </c>
      <c r="D13" s="44">
        <f t="shared" si="3"/>
        <v>20033.37</v>
      </c>
      <c r="E13" s="44">
        <f t="shared" si="3"/>
        <v>21213.279999999999</v>
      </c>
      <c r="F13" s="44">
        <f t="shared" si="3"/>
        <v>18779.8</v>
      </c>
      <c r="G13" s="44">
        <f t="shared" si="3"/>
        <v>18670.8</v>
      </c>
      <c r="H13" s="44">
        <f t="shared" si="3"/>
        <v>16385.11</v>
      </c>
      <c r="I13" s="44">
        <f t="shared" si="3"/>
        <v>15488.46</v>
      </c>
      <c r="J13" s="44">
        <f t="shared" si="3"/>
        <v>16417.349999999999</v>
      </c>
      <c r="K13" s="44">
        <f t="shared" si="3"/>
        <v>11325.210000000001</v>
      </c>
      <c r="M13" s="45" t="s">
        <v>311</v>
      </c>
      <c r="N13" s="238">
        <f t="shared" ref="N13:U15" si="6">N$6*N8</f>
        <v>20109.167000000001</v>
      </c>
      <c r="O13" s="238">
        <f t="shared" si="6"/>
        <v>33626.020000000004</v>
      </c>
      <c r="P13" s="238">
        <f t="shared" si="6"/>
        <v>39078.196000000004</v>
      </c>
      <c r="Q13" s="238">
        <f t="shared" si="6"/>
        <v>37080.383999999998</v>
      </c>
      <c r="R13" s="238">
        <f t="shared" si="6"/>
        <v>44450.25</v>
      </c>
      <c r="S13" s="238">
        <f t="shared" si="6"/>
        <v>47165.570999999996</v>
      </c>
      <c r="T13" s="238">
        <f t="shared" si="6"/>
        <v>53525.375999999997</v>
      </c>
      <c r="U13" s="238">
        <f t="shared" si="6"/>
        <v>39874.274999999994</v>
      </c>
      <c r="W13" s="45" t="s">
        <v>311</v>
      </c>
      <c r="X13" s="237">
        <f t="shared" ref="X13:AE15" si="7">X$6*X8</f>
        <v>147186</v>
      </c>
      <c r="Y13" s="237">
        <f t="shared" si="7"/>
        <v>229171.20000000001</v>
      </c>
      <c r="Z13" s="237">
        <f t="shared" si="7"/>
        <v>292414.8</v>
      </c>
      <c r="AA13" s="237">
        <f t="shared" si="7"/>
        <v>291952.8</v>
      </c>
      <c r="AB13" s="237">
        <f t="shared" si="7"/>
        <v>284466</v>
      </c>
      <c r="AC13" s="237">
        <f t="shared" si="7"/>
        <v>208840.8</v>
      </c>
      <c r="AD13" s="237">
        <f t="shared" si="7"/>
        <v>169272</v>
      </c>
      <c r="AE13" s="237">
        <f>AE$6*AE8</f>
        <v>182780.4</v>
      </c>
      <c r="AG13" s="45" t="s">
        <v>300</v>
      </c>
      <c r="AH13" s="45">
        <v>-0.01</v>
      </c>
      <c r="AI13" s="45">
        <v>0.06</v>
      </c>
      <c r="AJ13" s="45">
        <v>0.26</v>
      </c>
      <c r="AK13" s="45">
        <v>0.01</v>
      </c>
      <c r="AL13" s="45">
        <v>0.2</v>
      </c>
      <c r="AM13" s="45">
        <v>-0.01</v>
      </c>
      <c r="AN13" s="45">
        <v>-0.11</v>
      </c>
      <c r="AO13" s="45">
        <v>0.09</v>
      </c>
      <c r="AQ13" s="45" t="s">
        <v>300</v>
      </c>
      <c r="AR13" s="45">
        <v>0.36</v>
      </c>
      <c r="AS13" s="45">
        <v>0.39</v>
      </c>
      <c r="AT13" s="45">
        <v>0.04</v>
      </c>
      <c r="AU13" s="45">
        <v>-0.03</v>
      </c>
      <c r="AV13" s="45">
        <v>-0.04</v>
      </c>
      <c r="AW13" s="45">
        <v>-0.2</v>
      </c>
      <c r="AX13" s="45">
        <v>-0.02</v>
      </c>
      <c r="AY13" s="45">
        <v>0.1</v>
      </c>
    </row>
    <row r="14" spans="3:51" s="45" customFormat="1" x14ac:dyDescent="0.3">
      <c r="C14"/>
      <c r="D14"/>
      <c r="E14"/>
      <c r="F14"/>
      <c r="G14"/>
      <c r="H14"/>
      <c r="I14"/>
      <c r="J14"/>
      <c r="K14"/>
      <c r="M14" s="45" t="s">
        <v>304</v>
      </c>
      <c r="N14" s="238">
        <f t="shared" si="6"/>
        <v>54140.064999999995</v>
      </c>
      <c r="O14" s="238">
        <f t="shared" si="6"/>
        <v>52120.330999999998</v>
      </c>
      <c r="P14" s="238">
        <f t="shared" si="6"/>
        <v>49272.508000000002</v>
      </c>
      <c r="Q14" s="238">
        <f t="shared" si="6"/>
        <v>52530.544000000009</v>
      </c>
      <c r="R14" s="238">
        <f t="shared" si="6"/>
        <v>49579.125</v>
      </c>
      <c r="S14" s="238">
        <f t="shared" si="6"/>
        <v>43912.773000000001</v>
      </c>
      <c r="T14" s="238">
        <f t="shared" si="6"/>
        <v>35683.584000000003</v>
      </c>
      <c r="U14" s="238">
        <f t="shared" si="6"/>
        <v>41249.25</v>
      </c>
      <c r="W14" s="45" t="s">
        <v>305</v>
      </c>
      <c r="X14" s="237">
        <f t="shared" si="7"/>
        <v>34632</v>
      </c>
      <c r="Y14" s="237">
        <f t="shared" si="7"/>
        <v>32227.199999999997</v>
      </c>
      <c r="Z14" s="237">
        <f t="shared" si="7"/>
        <v>34915.199999999997</v>
      </c>
      <c r="AA14" s="237">
        <f t="shared" si="7"/>
        <v>33849.599999999999</v>
      </c>
      <c r="AB14" s="237">
        <f t="shared" si="7"/>
        <v>39387.599999999999</v>
      </c>
      <c r="AC14" s="237">
        <f t="shared" si="7"/>
        <v>30315.599999999999</v>
      </c>
      <c r="AD14" s="237">
        <f t="shared" si="7"/>
        <v>25390.799999999999</v>
      </c>
      <c r="AE14" s="237">
        <f t="shared" si="7"/>
        <v>26967.599999999999</v>
      </c>
      <c r="AG14" s="45" t="s">
        <v>302</v>
      </c>
      <c r="AH14" s="45">
        <v>-0.48</v>
      </c>
      <c r="AI14" s="45">
        <v>0.09</v>
      </c>
      <c r="AJ14" s="45">
        <v>0.74</v>
      </c>
      <c r="AK14" s="45">
        <v>0.57999999999999996</v>
      </c>
      <c r="AL14" s="45">
        <v>0.64</v>
      </c>
      <c r="AM14" s="45">
        <v>0.28000000000000003</v>
      </c>
      <c r="AN14" s="45">
        <v>0.04</v>
      </c>
      <c r="AO14" s="45">
        <v>0.1</v>
      </c>
      <c r="AQ14" s="45" t="s">
        <v>301</v>
      </c>
      <c r="AR14" s="45">
        <v>-0.39</v>
      </c>
      <c r="AS14" s="45">
        <v>-0.19</v>
      </c>
      <c r="AT14" s="45">
        <v>-0.35</v>
      </c>
      <c r="AU14" s="45">
        <v>-0.01</v>
      </c>
      <c r="AV14" s="45">
        <v>0.28000000000000003</v>
      </c>
      <c r="AW14" s="45">
        <v>0.13</v>
      </c>
      <c r="AX14" s="45">
        <v>0.3</v>
      </c>
      <c r="AY14" s="45">
        <v>-0.03</v>
      </c>
    </row>
    <row r="15" spans="3:51" s="45" customFormat="1" x14ac:dyDescent="0.3">
      <c r="C15"/>
      <c r="D15"/>
      <c r="E15"/>
      <c r="F15"/>
      <c r="G15"/>
      <c r="H15"/>
      <c r="I15"/>
      <c r="J15"/>
      <c r="K15"/>
      <c r="M15" s="45" t="s">
        <v>306</v>
      </c>
      <c r="N15" s="238">
        <f t="shared" si="6"/>
        <v>29390.321</v>
      </c>
      <c r="O15" s="238">
        <f t="shared" si="6"/>
        <v>28582.117000000002</v>
      </c>
      <c r="P15" s="238">
        <f t="shared" si="6"/>
        <v>28883.884000000005</v>
      </c>
      <c r="Q15" s="238">
        <f t="shared" si="6"/>
        <v>16995.175999999999</v>
      </c>
      <c r="R15" s="238">
        <f t="shared" si="6"/>
        <v>20515.5</v>
      </c>
      <c r="S15" s="238">
        <f t="shared" si="6"/>
        <v>17890.388999999999</v>
      </c>
      <c r="T15" s="238">
        <f t="shared" si="6"/>
        <v>13381.343999999999</v>
      </c>
      <c r="U15" s="238">
        <f t="shared" si="6"/>
        <v>9624.8250000000007</v>
      </c>
      <c r="W15" s="45" t="s">
        <v>310</v>
      </c>
      <c r="X15" s="237">
        <f t="shared" si="7"/>
        <v>17316</v>
      </c>
      <c r="Y15" s="237">
        <f t="shared" si="7"/>
        <v>14323.2</v>
      </c>
      <c r="Z15" s="237">
        <f t="shared" si="7"/>
        <v>17457.599999999999</v>
      </c>
      <c r="AA15" s="237">
        <f t="shared" si="7"/>
        <v>16924.8</v>
      </c>
      <c r="AB15" s="237">
        <f t="shared" si="7"/>
        <v>21882</v>
      </c>
      <c r="AC15" s="237">
        <f t="shared" si="7"/>
        <v>20210.399999999998</v>
      </c>
      <c r="AD15" s="237">
        <f t="shared" si="7"/>
        <v>16927.2</v>
      </c>
      <c r="AE15" s="237">
        <f t="shared" si="7"/>
        <v>8989.1999999999989</v>
      </c>
      <c r="AG15" s="45" t="s">
        <v>305</v>
      </c>
      <c r="AH15" s="45">
        <v>-0.17</v>
      </c>
      <c r="AI15" s="45">
        <v>0.01</v>
      </c>
      <c r="AJ15" s="45">
        <v>0.33</v>
      </c>
      <c r="AK15" s="45">
        <v>0.33</v>
      </c>
      <c r="AL15" s="45">
        <v>0.55000000000000004</v>
      </c>
      <c r="AM15" s="45">
        <v>0.27</v>
      </c>
      <c r="AN15" s="45">
        <v>0.11</v>
      </c>
      <c r="AO15" s="45">
        <v>0.19</v>
      </c>
      <c r="AQ15" s="45" t="s">
        <v>303</v>
      </c>
      <c r="AR15" s="45">
        <v>0.24</v>
      </c>
      <c r="AS15" s="45">
        <v>0.42</v>
      </c>
      <c r="AT15" s="45">
        <v>0.17</v>
      </c>
      <c r="AU15" s="45">
        <v>0.69</v>
      </c>
      <c r="AV15" s="45">
        <v>0.46</v>
      </c>
      <c r="AW15" s="45">
        <v>0.21</v>
      </c>
      <c r="AX15" s="45">
        <v>0.35</v>
      </c>
      <c r="AY15" s="45">
        <v>0.12</v>
      </c>
    </row>
    <row r="16" spans="3:51" x14ac:dyDescent="0.3">
      <c r="C16" s="45" t="s">
        <v>309</v>
      </c>
      <c r="D16" t="s">
        <v>290</v>
      </c>
      <c r="E16" t="s">
        <v>291</v>
      </c>
      <c r="F16" t="s">
        <v>292</v>
      </c>
      <c r="G16" t="s">
        <v>293</v>
      </c>
      <c r="H16" t="s">
        <v>294</v>
      </c>
      <c r="I16" t="s">
        <v>295</v>
      </c>
      <c r="J16" t="s">
        <v>296</v>
      </c>
      <c r="K16" t="s">
        <v>297</v>
      </c>
      <c r="M16" s="45"/>
      <c r="N16" s="45"/>
      <c r="O16" s="45"/>
      <c r="P16" s="45"/>
      <c r="Q16" s="45"/>
      <c r="R16" s="45"/>
      <c r="S16" s="45"/>
      <c r="T16" s="45"/>
      <c r="AG16" s="45" t="s">
        <v>303</v>
      </c>
      <c r="AH16" s="45">
        <v>-0.15</v>
      </c>
      <c r="AI16" s="45">
        <v>-0.16</v>
      </c>
      <c r="AJ16" s="45">
        <v>0.14000000000000001</v>
      </c>
      <c r="AK16" s="45">
        <v>0.91</v>
      </c>
      <c r="AL16" s="45">
        <v>1.66</v>
      </c>
      <c r="AM16" s="45">
        <v>2.56</v>
      </c>
      <c r="AN16" s="45">
        <v>2.57</v>
      </c>
      <c r="AO16" s="45">
        <v>0.63</v>
      </c>
    </row>
    <row r="17" spans="3:31" x14ac:dyDescent="0.3">
      <c r="C17" s="45" t="s">
        <v>300</v>
      </c>
      <c r="D17" s="45">
        <v>0.36</v>
      </c>
      <c r="E17" s="45">
        <v>0.39</v>
      </c>
      <c r="F17" s="45">
        <v>0.04</v>
      </c>
      <c r="G17" s="45">
        <v>-0.03</v>
      </c>
      <c r="H17" s="45">
        <v>-0.04</v>
      </c>
      <c r="I17" s="45">
        <v>-0.2</v>
      </c>
      <c r="J17" s="45">
        <v>-0.02</v>
      </c>
      <c r="K17" s="45">
        <v>0.1</v>
      </c>
      <c r="M17" s="45" t="s">
        <v>309</v>
      </c>
      <c r="N17" t="s">
        <v>290</v>
      </c>
      <c r="O17" t="s">
        <v>291</v>
      </c>
      <c r="P17" t="s">
        <v>292</v>
      </c>
      <c r="Q17" t="s">
        <v>293</v>
      </c>
      <c r="R17" t="s">
        <v>294</v>
      </c>
      <c r="S17" s="45" t="s">
        <v>295</v>
      </c>
      <c r="T17" t="s">
        <v>296</v>
      </c>
      <c r="U17" s="45" t="s">
        <v>297</v>
      </c>
      <c r="W17" s="45" t="s">
        <v>309</v>
      </c>
      <c r="X17" t="s">
        <v>290</v>
      </c>
      <c r="Y17" t="s">
        <v>291</v>
      </c>
      <c r="Z17" t="s">
        <v>292</v>
      </c>
      <c r="AA17" t="s">
        <v>293</v>
      </c>
      <c r="AB17" t="s">
        <v>294</v>
      </c>
      <c r="AC17" t="s">
        <v>295</v>
      </c>
      <c r="AD17" t="s">
        <v>296</v>
      </c>
      <c r="AE17" t="s">
        <v>297</v>
      </c>
    </row>
    <row r="18" spans="3:31" x14ac:dyDescent="0.3">
      <c r="C18" s="45" t="s">
        <v>301</v>
      </c>
      <c r="D18" s="45">
        <v>-0.39</v>
      </c>
      <c r="E18" s="45">
        <v>-0.19</v>
      </c>
      <c r="F18" s="45">
        <v>-0.35</v>
      </c>
      <c r="G18" s="45">
        <v>-0.01</v>
      </c>
      <c r="H18" s="45">
        <v>0.28000000000000003</v>
      </c>
      <c r="I18" s="45">
        <v>0.13</v>
      </c>
      <c r="J18" s="45">
        <v>0.3</v>
      </c>
      <c r="K18" s="45">
        <v>-0.03</v>
      </c>
      <c r="M18" s="45" t="s">
        <v>300</v>
      </c>
      <c r="N18" s="45">
        <v>-0.08</v>
      </c>
      <c r="O18" s="45">
        <v>-0.03</v>
      </c>
      <c r="P18" s="45">
        <v>0.13</v>
      </c>
      <c r="Q18" s="45">
        <v>0.01</v>
      </c>
      <c r="R18" s="45">
        <v>0.27</v>
      </c>
      <c r="S18" s="45">
        <v>0.17</v>
      </c>
      <c r="T18" s="45">
        <v>-7.0000000000000007E-2</v>
      </c>
      <c r="U18" s="45">
        <v>-0.17</v>
      </c>
      <c r="W18" s="45" t="s">
        <v>300</v>
      </c>
      <c r="X18" s="45">
        <v>-0.01</v>
      </c>
      <c r="Y18" s="45">
        <v>0.06</v>
      </c>
      <c r="Z18" s="45">
        <v>0.26</v>
      </c>
      <c r="AA18" s="45">
        <v>0.01</v>
      </c>
      <c r="AB18" s="45">
        <v>0.2</v>
      </c>
      <c r="AC18" s="45">
        <v>-0.01</v>
      </c>
      <c r="AD18" s="45">
        <v>-0.11</v>
      </c>
      <c r="AE18" s="45">
        <v>0.09</v>
      </c>
    </row>
    <row r="19" spans="3:31" x14ac:dyDescent="0.3">
      <c r="C19" s="45" t="s">
        <v>303</v>
      </c>
      <c r="D19" s="45">
        <v>0.24</v>
      </c>
      <c r="E19" s="45">
        <v>0.42</v>
      </c>
      <c r="F19" s="45">
        <v>0.17</v>
      </c>
      <c r="G19" s="45">
        <v>0.69</v>
      </c>
      <c r="H19" s="45">
        <v>0.46</v>
      </c>
      <c r="I19" s="45">
        <v>0.21</v>
      </c>
      <c r="J19" s="45">
        <v>0.35</v>
      </c>
      <c r="K19" s="45">
        <v>0.12</v>
      </c>
      <c r="M19" s="45" t="s">
        <v>302</v>
      </c>
      <c r="N19" s="45">
        <v>-0.56999999999999995</v>
      </c>
      <c r="O19" s="45">
        <v>-0.27</v>
      </c>
      <c r="P19" s="45">
        <v>-0.27</v>
      </c>
      <c r="Q19" s="45">
        <v>-0.06</v>
      </c>
      <c r="R19" s="45">
        <v>0.19</v>
      </c>
      <c r="S19" s="45">
        <v>0.23</v>
      </c>
      <c r="T19" s="45">
        <v>0.4</v>
      </c>
      <c r="U19" s="45">
        <v>-0.06</v>
      </c>
      <c r="W19" s="45" t="s">
        <v>302</v>
      </c>
      <c r="X19" s="45">
        <v>-0.48</v>
      </c>
      <c r="Y19" s="45">
        <v>0.09</v>
      </c>
      <c r="Z19" s="45">
        <v>0.74</v>
      </c>
      <c r="AA19" s="45">
        <v>0.57999999999999996</v>
      </c>
      <c r="AB19" s="45">
        <v>0.64</v>
      </c>
      <c r="AC19" s="45">
        <v>0.28000000000000003</v>
      </c>
      <c r="AD19" s="45">
        <v>0.04</v>
      </c>
      <c r="AE19" s="45">
        <v>0.1</v>
      </c>
    </row>
    <row r="20" spans="3:31" x14ac:dyDescent="0.3">
      <c r="M20" s="45" t="s">
        <v>304</v>
      </c>
      <c r="N20" s="45">
        <v>0.11</v>
      </c>
      <c r="O20" s="45">
        <v>0.21</v>
      </c>
      <c r="P20" s="45">
        <v>0.38</v>
      </c>
      <c r="Q20" s="45">
        <v>0.27</v>
      </c>
      <c r="R20" s="45">
        <v>0.38</v>
      </c>
      <c r="S20" s="45">
        <v>0.4</v>
      </c>
      <c r="T20" s="45">
        <v>0.28000000000000003</v>
      </c>
      <c r="U20" s="45">
        <v>0.71</v>
      </c>
      <c r="W20" s="45" t="s">
        <v>305</v>
      </c>
      <c r="X20" s="45">
        <v>-0.17</v>
      </c>
      <c r="Y20" s="45">
        <v>0.01</v>
      </c>
      <c r="Z20" s="45">
        <v>0.33</v>
      </c>
      <c r="AA20" s="45">
        <v>0.33</v>
      </c>
      <c r="AB20" s="45">
        <v>0.55000000000000004</v>
      </c>
      <c r="AC20" s="45">
        <v>0.27</v>
      </c>
      <c r="AD20" s="45">
        <v>0.11</v>
      </c>
      <c r="AE20" s="45">
        <v>0.19</v>
      </c>
    </row>
    <row r="21" spans="3:31" x14ac:dyDescent="0.3">
      <c r="M21" s="45" t="s">
        <v>303</v>
      </c>
      <c r="N21" s="45">
        <v>0.41</v>
      </c>
      <c r="O21" s="45">
        <v>0.59</v>
      </c>
      <c r="P21" s="45">
        <v>1.21</v>
      </c>
      <c r="Q21" s="45">
        <v>0.75</v>
      </c>
      <c r="R21" s="45">
        <v>1.64</v>
      </c>
      <c r="S21" s="45">
        <v>1.24</v>
      </c>
      <c r="T21" s="45">
        <v>0.63</v>
      </c>
      <c r="U21" s="45">
        <v>0.46</v>
      </c>
      <c r="W21" s="45" t="s">
        <v>303</v>
      </c>
      <c r="X21" s="45">
        <v>-0.15</v>
      </c>
      <c r="Y21" s="45">
        <v>-0.16</v>
      </c>
      <c r="Z21" s="45">
        <v>0.14000000000000001</v>
      </c>
      <c r="AA21" s="45">
        <v>0.91</v>
      </c>
      <c r="AB21" s="45">
        <v>1.66</v>
      </c>
      <c r="AC21" s="45">
        <v>2.56</v>
      </c>
      <c r="AD21" s="45">
        <v>2.57</v>
      </c>
      <c r="AE21" s="45">
        <v>0.63</v>
      </c>
    </row>
    <row r="24" spans="3:31" ht="15" thickBot="1" x14ac:dyDescent="0.35">
      <c r="C24" s="239" t="s">
        <v>312</v>
      </c>
      <c r="D24" s="239" t="s">
        <v>313</v>
      </c>
      <c r="E24" s="239" t="s">
        <v>314</v>
      </c>
      <c r="F24" s="239" t="s">
        <v>94</v>
      </c>
      <c r="G24" t="s">
        <v>500</v>
      </c>
      <c r="H24" s="239" t="s">
        <v>499</v>
      </c>
      <c r="I24" s="239" t="s">
        <v>501</v>
      </c>
      <c r="J24" s="239" t="s">
        <v>95</v>
      </c>
      <c r="K24" s="239" t="s">
        <v>504</v>
      </c>
      <c r="L24" s="239" t="s">
        <v>502</v>
      </c>
      <c r="M24" s="239" t="s">
        <v>503</v>
      </c>
    </row>
    <row r="25" spans="3:31" x14ac:dyDescent="0.3">
      <c r="C25" s="47" t="s">
        <v>307</v>
      </c>
      <c r="D25" s="233">
        <f>SUM(D11:G11)</f>
        <v>164098.16999999998</v>
      </c>
      <c r="E25" s="233">
        <f>SUM(N12:Q12)</f>
        <v>205414.087</v>
      </c>
      <c r="F25" s="233">
        <f>SUM(X12:AA12)</f>
        <v>343869.60000000003</v>
      </c>
      <c r="H25" s="47" t="s">
        <v>307</v>
      </c>
      <c r="I25" s="47">
        <f>D25/SUM($D$25:$D$27)</f>
        <v>0.43289217936339602</v>
      </c>
      <c r="J25" s="47">
        <f>E25/SUM(E25:E27)</f>
        <v>0.31737770517355079</v>
      </c>
      <c r="K25" s="47">
        <f>F25/SUM(F25:F27)</f>
        <v>0.22829668578712556</v>
      </c>
      <c r="L25" s="48"/>
      <c r="M25" s="48"/>
    </row>
    <row r="26" spans="3:31" x14ac:dyDescent="0.3">
      <c r="C26" s="49" t="s">
        <v>308</v>
      </c>
      <c r="D26" s="234">
        <f>SUM(D12:G12)</f>
        <v>136278.57999999999</v>
      </c>
      <c r="E26" s="234">
        <f>SUM(N13:Q14)</f>
        <v>337957.21499999997</v>
      </c>
      <c r="F26" s="234">
        <f>SUM(X13:AA14)</f>
        <v>1096348.8</v>
      </c>
      <c r="H26" s="49" t="s">
        <v>308</v>
      </c>
      <c r="I26" s="49">
        <f>D26/SUM($D$25:$D$27)</f>
        <v>0.35950389633686297</v>
      </c>
      <c r="J26" s="49">
        <f>E26/SUM(E25:E27)</f>
        <v>0.52216518793837297</v>
      </c>
      <c r="K26" s="49">
        <f>F26/SUM(F25:F27)</f>
        <v>0.72787125557680044</v>
      </c>
      <c r="L26" s="50"/>
      <c r="M26" s="50"/>
    </row>
    <row r="27" spans="3:31" ht="15" thickBot="1" x14ac:dyDescent="0.35">
      <c r="C27" s="51" t="s">
        <v>310</v>
      </c>
      <c r="D27" s="235">
        <f>SUM(D13:G13)</f>
        <v>78697.25</v>
      </c>
      <c r="E27" s="235">
        <f>SUM(N15:Q15)</f>
        <v>103851.49800000002</v>
      </c>
      <c r="F27" s="235">
        <f>SUM(X15:AA15)</f>
        <v>66021.600000000006</v>
      </c>
      <c r="H27" s="51" t="s">
        <v>310</v>
      </c>
      <c r="I27" s="51">
        <f>D27/SUM($D$25:$D$27)</f>
        <v>0.20760392429974095</v>
      </c>
      <c r="J27" s="51">
        <f>E27/SUM(E25:E27)</f>
        <v>0.1604571068880763</v>
      </c>
      <c r="K27" s="51">
        <f>F27/SUM(F25:F27)</f>
        <v>4.383205863607393E-2</v>
      </c>
      <c r="L27" s="52"/>
      <c r="M27" s="52"/>
    </row>
    <row r="28" spans="3:31" ht="15" thickBot="1" x14ac:dyDescent="0.35">
      <c r="C28" s="53"/>
      <c r="D28" s="236">
        <f>SUM(D25:D27)</f>
        <v>379074</v>
      </c>
      <c r="E28" s="236">
        <f t="shared" ref="E28:F28" si="8">SUM(E25:E27)</f>
        <v>647222.79999999993</v>
      </c>
      <c r="F28" s="236">
        <f t="shared" si="8"/>
        <v>1506240.0000000002</v>
      </c>
      <c r="H28" s="53"/>
      <c r="I28" s="54"/>
      <c r="J28" s="54"/>
      <c r="K28" s="54"/>
      <c r="L28" s="54"/>
      <c r="M28" s="54"/>
    </row>
    <row r="29" spans="3:31" x14ac:dyDescent="0.3">
      <c r="C29" s="55" t="s">
        <v>315</v>
      </c>
    </row>
    <row r="30" spans="3:31" ht="15" thickBot="1" x14ac:dyDescent="0.35"/>
    <row r="31" spans="3:31" ht="15" thickBot="1" x14ac:dyDescent="0.35">
      <c r="C31" s="244" t="s">
        <v>316</v>
      </c>
      <c r="D31" s="239" t="s">
        <v>313</v>
      </c>
      <c r="E31" s="239" t="s">
        <v>314</v>
      </c>
      <c r="F31" s="245" t="s">
        <v>94</v>
      </c>
      <c r="G31" s="46"/>
      <c r="H31" s="46"/>
      <c r="I31" s="46"/>
      <c r="J31" s="46"/>
      <c r="K31" s="46"/>
    </row>
    <row r="32" spans="3:31" x14ac:dyDescent="0.3">
      <c r="C32" s="240" t="s">
        <v>307</v>
      </c>
      <c r="D32" s="47">
        <f>(SUM(D11:G11)/SUM(H11:K11))-1</f>
        <v>0.19131886930745057</v>
      </c>
      <c r="E32" s="47">
        <f>(SUM(N12:Q12)/SUM(R12:U12))-1</f>
        <v>4.8823611476229711E-3</v>
      </c>
      <c r="F32" s="242">
        <f>(SUM(X12:AA12)/SUM(AB12:AE12))-1</f>
        <v>7.1877969043397716E-2</v>
      </c>
      <c r="G32" s="47"/>
      <c r="H32" s="47"/>
      <c r="I32" s="47"/>
      <c r="J32" s="47"/>
      <c r="K32" s="47"/>
    </row>
    <row r="33" spans="3:11" x14ac:dyDescent="0.3">
      <c r="C33" s="241" t="s">
        <v>308</v>
      </c>
      <c r="D33" s="49">
        <f>SUM(D12:G12)/SUM(H12:K12)-1</f>
        <v>-0.24971152296659282</v>
      </c>
      <c r="E33" s="49">
        <f>SUM(N13:Q14)/SUM(R13:U14)-1</f>
        <v>-4.9186864072360392E-2</v>
      </c>
      <c r="F33" s="243">
        <f>SUM(X13:AA14)/SUM(AB13:AE14)-1</f>
        <v>0.13326982425848199</v>
      </c>
      <c r="G33" s="49"/>
      <c r="H33" s="49"/>
      <c r="I33" s="49"/>
      <c r="J33" s="49"/>
      <c r="K33" s="49"/>
    </row>
    <row r="34" spans="3:11" ht="15" thickBot="1" x14ac:dyDescent="0.35">
      <c r="C34" s="246" t="s">
        <v>310</v>
      </c>
      <c r="D34" s="247">
        <f>SUM(D13:G13)/SUM(H13:K13)-1</f>
        <v>0.32006639813755111</v>
      </c>
      <c r="E34" s="247">
        <f>SUM(N15:Q15)/SUM(R15:U15)-1</f>
        <v>0.69106037775187468</v>
      </c>
      <c r="F34" s="248">
        <f>SUM(X15:AA15)/SUM(AB15:AE15)-1</f>
        <v>-2.9219748032607296E-2</v>
      </c>
      <c r="G34" s="51"/>
      <c r="H34" s="51"/>
      <c r="I34" s="51"/>
      <c r="J34" s="51"/>
      <c r="K34" s="51"/>
    </row>
    <row r="35" spans="3:11" x14ac:dyDescent="0.3">
      <c r="C35" s="55" t="s">
        <v>315</v>
      </c>
    </row>
  </sheetData>
  <phoneticPr fontId="26" type="noConversion"/>
  <pageMargins left="0.7" right="0.7" top="0.75" bottom="0.75" header="0.3" footer="0.3"/>
  <legacyDrawing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6E6F-CA55-40AD-B276-6DA70B28144F}">
  <dimension ref="A2:R58"/>
  <sheetViews>
    <sheetView topLeftCell="A37" workbookViewId="0">
      <selection activeCell="L51" sqref="L51"/>
    </sheetView>
  </sheetViews>
  <sheetFormatPr defaultRowHeight="14.4" x14ac:dyDescent="0.3"/>
  <cols>
    <col min="1" max="1" width="14.44140625" customWidth="1"/>
    <col min="10" max="10" width="14.21875" customWidth="1"/>
    <col min="11" max="11" width="8.88671875" customWidth="1"/>
  </cols>
  <sheetData>
    <row r="2" spans="1:9" x14ac:dyDescent="0.3">
      <c r="A2" s="56" t="s">
        <v>317</v>
      </c>
    </row>
    <row r="3" spans="1:9" x14ac:dyDescent="0.3">
      <c r="A3" t="s">
        <v>318</v>
      </c>
    </row>
    <row r="5" spans="1:9" x14ac:dyDescent="0.3">
      <c r="B5">
        <v>2019</v>
      </c>
      <c r="C5">
        <v>2020</v>
      </c>
      <c r="D5" t="s">
        <v>319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</row>
    <row r="6" spans="1:9" x14ac:dyDescent="0.3">
      <c r="A6" s="59" t="s">
        <v>320</v>
      </c>
      <c r="B6" s="59">
        <v>100.6</v>
      </c>
      <c r="C6" s="59">
        <v>81.099999999999994</v>
      </c>
      <c r="D6" s="59">
        <v>87.2</v>
      </c>
      <c r="E6" s="59">
        <v>109.6</v>
      </c>
      <c r="F6" s="59">
        <v>113.4</v>
      </c>
      <c r="G6" s="59">
        <v>117.6</v>
      </c>
      <c r="H6" s="59">
        <v>121.8</v>
      </c>
      <c r="I6" s="59">
        <v>126.3</v>
      </c>
    </row>
    <row r="7" spans="1:9" x14ac:dyDescent="0.3">
      <c r="A7" s="57" t="s">
        <v>321</v>
      </c>
      <c r="B7" s="57">
        <v>74.5</v>
      </c>
      <c r="C7" s="57">
        <v>50.6</v>
      </c>
      <c r="D7" s="57">
        <v>50.8</v>
      </c>
      <c r="E7" s="57">
        <v>70.5</v>
      </c>
      <c r="F7" s="57">
        <v>71.2</v>
      </c>
      <c r="G7" s="57">
        <v>72.2</v>
      </c>
      <c r="H7" s="57">
        <v>73.2</v>
      </c>
      <c r="I7" s="57">
        <v>74.3</v>
      </c>
    </row>
    <row r="8" spans="1:9" x14ac:dyDescent="0.3">
      <c r="A8" s="58" t="s">
        <v>322</v>
      </c>
      <c r="B8" s="58">
        <v>26.1</v>
      </c>
      <c r="C8" s="58">
        <v>30.5</v>
      </c>
      <c r="D8" s="58">
        <v>36.4</v>
      </c>
      <c r="E8" s="58">
        <v>39.1</v>
      </c>
      <c r="F8" s="58">
        <v>42.2</v>
      </c>
      <c r="G8" s="58">
        <v>45.5</v>
      </c>
      <c r="H8" s="58">
        <v>48.5</v>
      </c>
      <c r="I8" s="58">
        <v>52</v>
      </c>
    </row>
    <row r="10" spans="1:9" x14ac:dyDescent="0.3">
      <c r="A10" t="s">
        <v>323</v>
      </c>
    </row>
    <row r="11" spans="1:9" x14ac:dyDescent="0.3">
      <c r="A11" s="59" t="s">
        <v>320</v>
      </c>
      <c r="B11" s="60">
        <f>(I6/B6-1)/7</f>
        <v>3.6495313831297942E-2</v>
      </c>
    </row>
    <row r="12" spans="1:9" x14ac:dyDescent="0.3">
      <c r="A12" s="57" t="s">
        <v>321</v>
      </c>
      <c r="B12" s="60">
        <f t="shared" ref="B12:B13" si="0">(I7/B7-1)/7</f>
        <v>-3.8350910834133208E-4</v>
      </c>
    </row>
    <row r="13" spans="1:9" x14ac:dyDescent="0.3">
      <c r="A13" s="58" t="s">
        <v>322</v>
      </c>
      <c r="B13" s="60">
        <f t="shared" si="0"/>
        <v>0.1417624521072797</v>
      </c>
    </row>
    <row r="20" spans="1:1" x14ac:dyDescent="0.3">
      <c r="A20" s="56" t="s">
        <v>324</v>
      </c>
    </row>
    <row r="21" spans="1:1" x14ac:dyDescent="0.3">
      <c r="A21" t="s">
        <v>325</v>
      </c>
    </row>
    <row r="37" spans="1:18" x14ac:dyDescent="0.3">
      <c r="A37" s="56" t="s">
        <v>326</v>
      </c>
    </row>
    <row r="41" spans="1:18" x14ac:dyDescent="0.3">
      <c r="K41">
        <v>2019</v>
      </c>
      <c r="L41">
        <v>2020</v>
      </c>
      <c r="M41" t="s">
        <v>319</v>
      </c>
      <c r="N41" t="s">
        <v>53</v>
      </c>
      <c r="O41" t="s">
        <v>54</v>
      </c>
      <c r="P41" t="s">
        <v>55</v>
      </c>
      <c r="Q41" t="s">
        <v>56</v>
      </c>
      <c r="R41" t="s">
        <v>57</v>
      </c>
    </row>
    <row r="42" spans="1:18" x14ac:dyDescent="0.3">
      <c r="J42" t="s">
        <v>497</v>
      </c>
      <c r="K42" s="45">
        <v>0.44600000000000001</v>
      </c>
      <c r="L42" s="45">
        <v>0.48699999999999999</v>
      </c>
      <c r="M42" s="45">
        <v>0.505</v>
      </c>
      <c r="N42" s="45">
        <v>0.52400000000000002</v>
      </c>
      <c r="O42" s="45">
        <v>0.54800000000000004</v>
      </c>
      <c r="P42" s="45">
        <v>0.57099999999999995</v>
      </c>
      <c r="Q42" s="45">
        <v>0.59199999999999997</v>
      </c>
      <c r="R42" s="45">
        <v>0.61499999999999999</v>
      </c>
    </row>
    <row r="43" spans="1:18" x14ac:dyDescent="0.3">
      <c r="J43" t="s">
        <v>498</v>
      </c>
      <c r="K43" s="45">
        <v>0.55400000000000005</v>
      </c>
      <c r="L43" s="45">
        <v>0.51029999999999998</v>
      </c>
      <c r="M43" s="45">
        <v>0.495</v>
      </c>
      <c r="N43" s="45">
        <v>0.47599999999999998</v>
      </c>
      <c r="O43" s="45">
        <v>0.45200000000000001</v>
      </c>
      <c r="P43" s="45">
        <v>0.42899999999999999</v>
      </c>
      <c r="Q43" s="45">
        <v>0.40799999999999997</v>
      </c>
      <c r="R43" s="45">
        <v>0.38500000000000001</v>
      </c>
    </row>
    <row r="58" spans="1:1" x14ac:dyDescent="0.3">
      <c r="A58" s="56" t="s">
        <v>327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43DEF-A40E-4E1F-AD46-A5A1C502E68A}">
  <dimension ref="A2:AY138"/>
  <sheetViews>
    <sheetView zoomScale="85" zoomScaleNormal="85" workbookViewId="0">
      <pane xSplit="2" ySplit="3" topLeftCell="C62" activePane="bottomRight" state="frozen"/>
      <selection pane="topRight" activeCell="B8" sqref="B8"/>
      <selection pane="bottomLeft" activeCell="B8" sqref="B8"/>
      <selection pane="bottomRight" activeCell="C117" sqref="C117"/>
    </sheetView>
  </sheetViews>
  <sheetFormatPr defaultRowHeight="14.4" x14ac:dyDescent="0.3"/>
  <cols>
    <col min="1" max="1" width="17.109375" bestFit="1" customWidth="1"/>
    <col min="2" max="2" width="17.44140625" customWidth="1"/>
    <col min="3" max="3" width="19.109375" bestFit="1" customWidth="1"/>
    <col min="5" max="5" width="19.109375" bestFit="1" customWidth="1"/>
    <col min="7" max="7" width="18.88671875" bestFit="1" customWidth="1"/>
    <col min="8" max="8" width="17.88671875" bestFit="1" customWidth="1"/>
    <col min="9" max="9" width="18.109375" bestFit="1" customWidth="1"/>
    <col min="10" max="13" width="19.109375" bestFit="1" customWidth="1"/>
    <col min="14" max="14" width="18.88671875" bestFit="1" customWidth="1"/>
    <col min="15" max="15" width="19.109375" bestFit="1" customWidth="1"/>
    <col min="16" max="16" width="8.88671875" bestFit="1" customWidth="1"/>
    <col min="17" max="19" width="19.109375" bestFit="1" customWidth="1"/>
    <col min="21" max="21" width="19.109375" bestFit="1" customWidth="1"/>
    <col min="22" max="22" width="18.88671875" bestFit="1" customWidth="1"/>
    <col min="23" max="24" width="18.109375" bestFit="1" customWidth="1"/>
    <col min="27" max="27" width="18.109375" bestFit="1" customWidth="1"/>
    <col min="29" max="29" width="20.88671875" bestFit="1" customWidth="1"/>
    <col min="31" max="31" width="20.109375" bestFit="1" customWidth="1"/>
    <col min="33" max="33" width="20.88671875" bestFit="1" customWidth="1"/>
    <col min="35" max="35" width="18.109375" bestFit="1" customWidth="1"/>
    <col min="37" max="37" width="23.109375" bestFit="1" customWidth="1"/>
    <col min="39" max="39" width="18.109375" bestFit="1" customWidth="1"/>
    <col min="41" max="41" width="19.109375" bestFit="1" customWidth="1"/>
    <col min="43" max="43" width="19.109375" bestFit="1" customWidth="1"/>
    <col min="45" max="45" width="18.109375" bestFit="1" customWidth="1"/>
    <col min="46" max="46" width="19.109375" bestFit="1" customWidth="1"/>
    <col min="47" max="47" width="17.88671875" bestFit="1" customWidth="1"/>
  </cols>
  <sheetData>
    <row r="2" spans="1:51" x14ac:dyDescent="0.3">
      <c r="C2" t="s">
        <v>328</v>
      </c>
      <c r="D2" t="s">
        <v>328</v>
      </c>
      <c r="E2" t="s">
        <v>329</v>
      </c>
      <c r="F2" t="s">
        <v>329</v>
      </c>
      <c r="G2" t="s">
        <v>330</v>
      </c>
      <c r="H2" t="s">
        <v>330</v>
      </c>
      <c r="I2" t="s">
        <v>331</v>
      </c>
      <c r="J2" t="s">
        <v>331</v>
      </c>
      <c r="K2" s="66" t="s">
        <v>332</v>
      </c>
      <c r="L2" s="66" t="s">
        <v>332</v>
      </c>
      <c r="M2" t="s">
        <v>333</v>
      </c>
      <c r="N2" t="s">
        <v>333</v>
      </c>
      <c r="O2" t="s">
        <v>334</v>
      </c>
      <c r="P2" t="s">
        <v>334</v>
      </c>
      <c r="Q2" t="s">
        <v>335</v>
      </c>
      <c r="R2" t="s">
        <v>335</v>
      </c>
      <c r="S2" t="s">
        <v>336</v>
      </c>
      <c r="T2" t="s">
        <v>336</v>
      </c>
      <c r="U2" t="s">
        <v>337</v>
      </c>
      <c r="V2" t="s">
        <v>337</v>
      </c>
      <c r="W2" t="s">
        <v>338</v>
      </c>
      <c r="X2" t="s">
        <v>338</v>
      </c>
      <c r="Y2" t="s">
        <v>339</v>
      </c>
      <c r="Z2" t="s">
        <v>339</v>
      </c>
      <c r="AA2" t="s">
        <v>340</v>
      </c>
      <c r="AB2" t="s">
        <v>340</v>
      </c>
      <c r="AC2" t="s">
        <v>341</v>
      </c>
      <c r="AD2" t="s">
        <v>341</v>
      </c>
      <c r="AE2" t="s">
        <v>342</v>
      </c>
      <c r="AF2" t="s">
        <v>342</v>
      </c>
      <c r="AG2" t="s">
        <v>343</v>
      </c>
      <c r="AH2" t="s">
        <v>343</v>
      </c>
      <c r="AI2" t="s">
        <v>344</v>
      </c>
      <c r="AJ2" t="s">
        <v>344</v>
      </c>
      <c r="AK2" t="s">
        <v>345</v>
      </c>
      <c r="AL2" t="s">
        <v>345</v>
      </c>
      <c r="AM2" t="s">
        <v>346</v>
      </c>
      <c r="AN2" t="s">
        <v>346</v>
      </c>
      <c r="AO2" t="s">
        <v>347</v>
      </c>
      <c r="AP2" t="s">
        <v>347</v>
      </c>
      <c r="AQ2" t="s">
        <v>348</v>
      </c>
      <c r="AR2" t="s">
        <v>348</v>
      </c>
      <c r="AS2" t="s">
        <v>349</v>
      </c>
      <c r="AT2" t="s">
        <v>349</v>
      </c>
      <c r="AU2" t="s">
        <v>350</v>
      </c>
      <c r="AV2" t="s">
        <v>350</v>
      </c>
    </row>
    <row r="3" spans="1:51" x14ac:dyDescent="0.3">
      <c r="C3" t="s">
        <v>351</v>
      </c>
      <c r="D3" t="s">
        <v>352</v>
      </c>
      <c r="E3" t="s">
        <v>351</v>
      </c>
      <c r="F3" t="s">
        <v>352</v>
      </c>
      <c r="G3" t="s">
        <v>351</v>
      </c>
      <c r="H3" t="s">
        <v>352</v>
      </c>
      <c r="I3" t="s">
        <v>353</v>
      </c>
      <c r="J3" t="s">
        <v>352</v>
      </c>
      <c r="K3" t="s">
        <v>351</v>
      </c>
      <c r="L3" t="s">
        <v>352</v>
      </c>
      <c r="M3" t="s">
        <v>351</v>
      </c>
      <c r="N3" t="s">
        <v>352</v>
      </c>
      <c r="O3" t="s">
        <v>351</v>
      </c>
      <c r="P3" t="s">
        <v>352</v>
      </c>
      <c r="Q3" t="s">
        <v>351</v>
      </c>
      <c r="R3" t="s">
        <v>352</v>
      </c>
      <c r="S3" t="s">
        <v>351</v>
      </c>
      <c r="T3" t="s">
        <v>352</v>
      </c>
      <c r="U3" t="s">
        <v>351</v>
      </c>
      <c r="V3" t="s">
        <v>352</v>
      </c>
      <c r="W3" t="s">
        <v>351</v>
      </c>
      <c r="X3" t="s">
        <v>352</v>
      </c>
      <c r="Y3" t="s">
        <v>351</v>
      </c>
      <c r="Z3" t="s">
        <v>352</v>
      </c>
      <c r="AA3" t="s">
        <v>351</v>
      </c>
      <c r="AB3" t="s">
        <v>352</v>
      </c>
      <c r="AC3" t="s">
        <v>351</v>
      </c>
      <c r="AD3" t="s">
        <v>352</v>
      </c>
      <c r="AE3" t="s">
        <v>351</v>
      </c>
      <c r="AF3" t="s">
        <v>352</v>
      </c>
      <c r="AG3" t="s">
        <v>351</v>
      </c>
      <c r="AH3" t="s">
        <v>352</v>
      </c>
      <c r="AI3" t="s">
        <v>351</v>
      </c>
      <c r="AJ3" t="s">
        <v>352</v>
      </c>
      <c r="AK3" t="s">
        <v>351</v>
      </c>
      <c r="AL3" t="s">
        <v>352</v>
      </c>
      <c r="AM3" t="s">
        <v>351</v>
      </c>
      <c r="AN3" t="s">
        <v>352</v>
      </c>
      <c r="AO3" t="s">
        <v>351</v>
      </c>
      <c r="AP3" t="s">
        <v>352</v>
      </c>
      <c r="AQ3" t="s">
        <v>351</v>
      </c>
      <c r="AR3" t="s">
        <v>352</v>
      </c>
      <c r="AS3" t="s">
        <v>351</v>
      </c>
      <c r="AT3" t="s">
        <v>352</v>
      </c>
      <c r="AU3" t="s">
        <v>351</v>
      </c>
      <c r="AV3" t="s">
        <v>352</v>
      </c>
      <c r="AY3" t="s">
        <v>354</v>
      </c>
    </row>
    <row r="4" spans="1:51" s="29" customFormat="1" x14ac:dyDescent="0.3">
      <c r="A4" t="s">
        <v>355</v>
      </c>
      <c r="B4" t="s">
        <v>356</v>
      </c>
      <c r="D4" s="29" t="s">
        <v>357</v>
      </c>
      <c r="F4" s="29" t="s">
        <v>357</v>
      </c>
      <c r="L4" s="29" t="s">
        <v>357</v>
      </c>
      <c r="P4" s="29" t="s">
        <v>357</v>
      </c>
      <c r="Q4" s="85"/>
      <c r="R4" s="29" t="s">
        <v>357</v>
      </c>
      <c r="T4" s="29" t="s">
        <v>357</v>
      </c>
      <c r="AB4" s="29" t="s">
        <v>357</v>
      </c>
      <c r="AD4" s="29" t="s">
        <v>358</v>
      </c>
      <c r="AR4" s="29" t="s">
        <v>359</v>
      </c>
      <c r="AY4" s="61" t="s">
        <v>360</v>
      </c>
    </row>
    <row r="5" spans="1:51" s="29" customFormat="1" x14ac:dyDescent="0.3">
      <c r="A5" t="s">
        <v>361</v>
      </c>
      <c r="B5" t="s">
        <v>362</v>
      </c>
      <c r="Q5" s="85"/>
      <c r="AD5" s="29" t="s">
        <v>363</v>
      </c>
    </row>
    <row r="6" spans="1:51" x14ac:dyDescent="0.3">
      <c r="A6" t="s">
        <v>364</v>
      </c>
      <c r="B6" t="s">
        <v>365</v>
      </c>
      <c r="C6" s="29"/>
      <c r="G6" s="29"/>
      <c r="H6" s="29"/>
      <c r="I6" s="29">
        <v>7003725</v>
      </c>
      <c r="J6" s="29">
        <v>7201905</v>
      </c>
      <c r="K6" s="29"/>
      <c r="L6" s="29"/>
      <c r="N6" s="29"/>
      <c r="O6" s="29"/>
      <c r="P6" s="29"/>
      <c r="Q6" s="85"/>
      <c r="R6" s="29"/>
      <c r="S6" s="29"/>
      <c r="T6" s="29"/>
      <c r="U6" s="29"/>
      <c r="V6" s="29"/>
      <c r="W6" s="29"/>
      <c r="X6" s="29"/>
      <c r="Y6" s="29"/>
      <c r="Z6" s="29"/>
      <c r="AB6" s="29"/>
      <c r="AC6" s="29">
        <v>16409619</v>
      </c>
      <c r="AD6" s="29"/>
      <c r="AE6" s="29">
        <v>286548295</v>
      </c>
      <c r="AF6" s="29"/>
      <c r="AG6" s="29"/>
      <c r="AH6" s="29"/>
      <c r="AJ6" s="29"/>
      <c r="AL6" s="29"/>
      <c r="AN6" s="29"/>
      <c r="AP6" s="29"/>
      <c r="AR6" s="29"/>
      <c r="AV6" s="29"/>
    </row>
    <row r="7" spans="1:51" x14ac:dyDescent="0.3">
      <c r="A7" t="s">
        <v>366</v>
      </c>
      <c r="B7" t="s">
        <v>367</v>
      </c>
      <c r="C7" s="29"/>
      <c r="D7" s="29"/>
      <c r="F7" s="29"/>
      <c r="G7" s="29"/>
      <c r="H7" s="29"/>
      <c r="I7" s="29">
        <v>8214765</v>
      </c>
      <c r="J7" s="29">
        <v>17913291</v>
      </c>
      <c r="L7" s="29"/>
      <c r="N7" s="29"/>
      <c r="O7" s="29"/>
      <c r="P7" s="29"/>
      <c r="Q7" s="85"/>
      <c r="R7" s="29"/>
      <c r="S7" s="29"/>
      <c r="T7" s="29"/>
      <c r="U7" s="29"/>
      <c r="V7" s="29"/>
      <c r="W7" s="29"/>
      <c r="X7" s="29"/>
      <c r="Y7" s="29"/>
      <c r="Z7" s="29"/>
      <c r="AB7" s="29"/>
      <c r="AC7" s="29">
        <v>40682237</v>
      </c>
      <c r="AD7" s="29"/>
      <c r="AE7" s="29">
        <v>244638554</v>
      </c>
      <c r="AF7" s="29"/>
      <c r="AG7" s="29"/>
      <c r="AH7" s="29"/>
      <c r="AJ7" s="29"/>
      <c r="AL7" s="29"/>
      <c r="AN7" s="29"/>
      <c r="AP7" s="29"/>
      <c r="AR7" s="29"/>
      <c r="AV7" s="29"/>
    </row>
    <row r="8" spans="1:51" x14ac:dyDescent="0.3">
      <c r="A8" t="s">
        <v>368</v>
      </c>
      <c r="B8" t="s">
        <v>369</v>
      </c>
      <c r="C8" s="29"/>
      <c r="D8" s="29"/>
      <c r="F8" s="29"/>
      <c r="G8" s="29"/>
      <c r="H8" s="29"/>
      <c r="I8" s="29">
        <v>8018354</v>
      </c>
      <c r="J8" s="29">
        <v>8844431</v>
      </c>
      <c r="L8" s="29"/>
      <c r="N8" s="29"/>
      <c r="O8" s="29"/>
      <c r="P8" s="29"/>
      <c r="Q8" s="85"/>
      <c r="R8" s="29"/>
      <c r="S8" s="29"/>
      <c r="T8" s="29"/>
      <c r="U8" s="29"/>
      <c r="V8" s="29"/>
      <c r="W8" s="29"/>
      <c r="X8" s="29"/>
      <c r="Y8" s="29"/>
      <c r="Z8" s="29"/>
      <c r="AB8" s="29"/>
      <c r="AC8" s="29">
        <v>95634048</v>
      </c>
      <c r="AD8" s="29"/>
      <c r="AE8" s="29">
        <v>247622790</v>
      </c>
      <c r="AF8" s="29"/>
      <c r="AG8" s="29"/>
      <c r="AH8" s="29"/>
      <c r="AJ8" s="29"/>
      <c r="AL8" s="29"/>
      <c r="AN8" s="29"/>
      <c r="AP8" s="29"/>
      <c r="AR8" s="29"/>
      <c r="AV8" s="29"/>
    </row>
    <row r="9" spans="1:51" x14ac:dyDescent="0.3">
      <c r="A9" t="s">
        <v>370</v>
      </c>
      <c r="B9" t="s">
        <v>371</v>
      </c>
      <c r="C9" s="29"/>
      <c r="D9" s="29"/>
      <c r="F9" s="29"/>
      <c r="G9" s="29"/>
      <c r="H9" s="29"/>
      <c r="I9" s="29">
        <v>23257965</v>
      </c>
      <c r="J9" s="29">
        <v>7569356</v>
      </c>
      <c r="L9" s="29"/>
      <c r="N9" s="29"/>
      <c r="O9" s="29"/>
      <c r="P9" s="29"/>
      <c r="Q9" s="85"/>
      <c r="R9" s="29"/>
      <c r="S9" s="29"/>
      <c r="T9" s="29"/>
      <c r="U9" s="29"/>
      <c r="V9" s="29"/>
      <c r="W9" s="29"/>
      <c r="X9" s="29"/>
      <c r="Y9" s="29"/>
      <c r="Z9" s="29"/>
      <c r="AB9" s="29"/>
      <c r="AC9" s="29">
        <v>183948404</v>
      </c>
      <c r="AD9" s="29"/>
      <c r="AE9" s="29">
        <v>571034483</v>
      </c>
      <c r="AG9" s="29"/>
      <c r="AH9" s="29"/>
      <c r="AJ9" s="29"/>
      <c r="AL9" s="29"/>
      <c r="AN9" s="29"/>
      <c r="AP9" s="29"/>
      <c r="AR9" s="29"/>
      <c r="AS9" s="29">
        <v>7322255</v>
      </c>
      <c r="AV9" s="29"/>
    </row>
    <row r="10" spans="1:51" x14ac:dyDescent="0.3">
      <c r="A10" t="s">
        <v>372</v>
      </c>
      <c r="B10" s="29" t="s">
        <v>373</v>
      </c>
      <c r="C10" s="29"/>
      <c r="D10" s="29"/>
      <c r="F10" s="29"/>
      <c r="G10" s="29"/>
      <c r="H10" s="29"/>
      <c r="I10" s="29">
        <v>21231427</v>
      </c>
      <c r="J10" s="29">
        <v>5781793</v>
      </c>
      <c r="L10" s="29"/>
      <c r="N10" s="29"/>
      <c r="O10" s="29"/>
      <c r="P10" s="29"/>
      <c r="Q10" s="85"/>
      <c r="R10" s="29"/>
      <c r="S10" s="29"/>
      <c r="T10" s="29"/>
      <c r="U10" s="29"/>
      <c r="V10" s="29"/>
      <c r="W10" s="29"/>
      <c r="X10" s="29"/>
      <c r="Y10" s="29"/>
      <c r="Z10" s="29"/>
      <c r="AB10" s="29"/>
      <c r="AC10" s="29">
        <v>260711301</v>
      </c>
      <c r="AD10" s="29"/>
      <c r="AE10" s="29">
        <v>528568873</v>
      </c>
      <c r="AG10" s="29"/>
      <c r="AH10" s="29"/>
      <c r="AJ10" s="29"/>
      <c r="AL10" s="29"/>
      <c r="AN10" s="29"/>
      <c r="AP10" s="29"/>
      <c r="AR10" s="29"/>
      <c r="AS10" s="29">
        <v>9735874</v>
      </c>
      <c r="AU10" s="29"/>
      <c r="AV10" s="29"/>
    </row>
    <row r="11" spans="1:51" x14ac:dyDescent="0.3">
      <c r="A11" t="s">
        <v>374</v>
      </c>
      <c r="B11" s="29" t="s">
        <v>375</v>
      </c>
      <c r="C11" s="29"/>
      <c r="D11" s="29"/>
      <c r="F11" s="29"/>
      <c r="G11" s="29"/>
      <c r="H11" s="29"/>
      <c r="I11" s="29">
        <v>24206090</v>
      </c>
      <c r="J11" s="29">
        <v>7043646</v>
      </c>
      <c r="L11" s="29"/>
      <c r="N11" s="29"/>
      <c r="O11" s="29"/>
      <c r="P11" s="29"/>
      <c r="Q11" s="85"/>
      <c r="R11" s="29"/>
      <c r="S11" s="29"/>
      <c r="T11" s="29"/>
      <c r="U11" s="29"/>
      <c r="V11" s="29"/>
      <c r="W11" s="29"/>
      <c r="X11" s="29"/>
      <c r="Y11" s="29"/>
      <c r="Z11" s="29"/>
      <c r="AB11" s="29"/>
      <c r="AC11" s="29">
        <v>330748563</v>
      </c>
      <c r="AD11" s="29"/>
      <c r="AE11" s="29">
        <v>581070664</v>
      </c>
      <c r="AG11" s="29"/>
      <c r="AH11" s="29"/>
      <c r="AJ11" s="29"/>
      <c r="AK11" s="85">
        <v>597064049</v>
      </c>
      <c r="AL11" s="29"/>
      <c r="AM11" s="29">
        <v>682714</v>
      </c>
      <c r="AN11" s="29"/>
      <c r="AP11" s="29"/>
      <c r="AR11" s="29"/>
      <c r="AS11" s="29">
        <v>16045602</v>
      </c>
      <c r="AU11" s="29"/>
      <c r="AV11" s="29"/>
    </row>
    <row r="12" spans="1:51" x14ac:dyDescent="0.3">
      <c r="A12" t="s">
        <v>376</v>
      </c>
      <c r="B12" s="29" t="s">
        <v>377</v>
      </c>
      <c r="C12" s="29"/>
      <c r="D12" s="29"/>
      <c r="F12" s="29"/>
      <c r="G12" s="29"/>
      <c r="H12" s="29"/>
      <c r="I12" s="29">
        <v>23419539</v>
      </c>
      <c r="J12" s="29">
        <v>10268704</v>
      </c>
      <c r="L12" s="29"/>
      <c r="N12" s="29"/>
      <c r="O12" s="29"/>
      <c r="P12" s="29"/>
      <c r="Q12" s="85"/>
      <c r="R12" s="29"/>
      <c r="S12" s="29"/>
      <c r="T12" s="29"/>
      <c r="U12" s="29"/>
      <c r="V12" s="29"/>
      <c r="W12" s="29"/>
      <c r="X12" s="29"/>
      <c r="Y12" s="29"/>
      <c r="Z12" s="29"/>
      <c r="AB12" s="29"/>
      <c r="AC12" s="29">
        <v>319173548</v>
      </c>
      <c r="AD12" s="29"/>
      <c r="AE12" s="29">
        <v>561859873</v>
      </c>
      <c r="AG12" s="29"/>
      <c r="AH12" s="29"/>
      <c r="AJ12" s="29"/>
      <c r="AK12" s="85">
        <v>793722787</v>
      </c>
      <c r="AL12" s="29"/>
      <c r="AM12" s="29">
        <v>13087999</v>
      </c>
      <c r="AN12" s="29"/>
      <c r="AP12" s="29"/>
      <c r="AR12" s="29"/>
      <c r="AS12" s="29">
        <v>13322131</v>
      </c>
      <c r="AU12" s="29"/>
      <c r="AV12" s="29"/>
    </row>
    <row r="13" spans="1:51" x14ac:dyDescent="0.3">
      <c r="A13" t="s">
        <v>378</v>
      </c>
      <c r="B13" s="29" t="s">
        <v>379</v>
      </c>
      <c r="C13" s="29"/>
      <c r="D13" s="29"/>
      <c r="F13" s="29"/>
      <c r="G13" s="29"/>
      <c r="H13" s="29"/>
      <c r="I13" s="29">
        <v>14130069</v>
      </c>
      <c r="J13" s="29">
        <v>7428708</v>
      </c>
      <c r="L13" s="29"/>
      <c r="N13" s="29"/>
      <c r="O13" s="29"/>
      <c r="P13" s="29"/>
      <c r="Q13" s="85"/>
      <c r="R13" s="29"/>
      <c r="S13" s="29"/>
      <c r="T13" s="29"/>
      <c r="U13" s="29"/>
      <c r="V13" s="29"/>
      <c r="W13" s="29"/>
      <c r="X13" s="29"/>
      <c r="Y13" s="29"/>
      <c r="Z13" s="29"/>
      <c r="AB13" s="29"/>
      <c r="AC13" s="29">
        <v>385279662</v>
      </c>
      <c r="AD13" s="29"/>
      <c r="AE13" s="29">
        <v>497482993</v>
      </c>
      <c r="AG13" s="29"/>
      <c r="AH13" s="29"/>
      <c r="AJ13" s="29"/>
      <c r="AK13" s="86">
        <v>750388696</v>
      </c>
      <c r="AL13" s="29"/>
      <c r="AM13" s="29">
        <v>19051125</v>
      </c>
      <c r="AN13" s="29"/>
      <c r="AP13" s="29"/>
      <c r="AR13" s="29"/>
      <c r="AS13" s="29">
        <v>22431187</v>
      </c>
      <c r="AU13" s="29"/>
      <c r="AV13" s="29"/>
    </row>
    <row r="14" spans="1:51" x14ac:dyDescent="0.3">
      <c r="A14" t="s">
        <v>380</v>
      </c>
      <c r="B14" s="29" t="s">
        <v>381</v>
      </c>
      <c r="C14" s="29"/>
      <c r="D14" s="29"/>
      <c r="F14" s="29"/>
      <c r="G14" s="29"/>
      <c r="H14" s="29"/>
      <c r="I14" s="29">
        <v>8709205</v>
      </c>
      <c r="J14" s="29">
        <v>9020693</v>
      </c>
      <c r="L14" s="29"/>
      <c r="N14" s="29"/>
      <c r="O14" s="29"/>
      <c r="P14" s="29"/>
      <c r="Q14" s="85"/>
      <c r="R14" s="29"/>
      <c r="S14" s="29"/>
      <c r="T14" s="29"/>
      <c r="U14" s="29"/>
      <c r="V14" s="29"/>
      <c r="W14" s="29"/>
      <c r="X14" s="29"/>
      <c r="Y14" s="29"/>
      <c r="Z14" s="29"/>
      <c r="AC14" s="29">
        <v>320368087</v>
      </c>
      <c r="AD14" s="29"/>
      <c r="AE14" s="29">
        <v>458591549</v>
      </c>
      <c r="AG14" s="29"/>
      <c r="AH14" s="29"/>
      <c r="AJ14" s="29"/>
      <c r="AK14" s="85">
        <v>761574597</v>
      </c>
      <c r="AL14" s="29"/>
      <c r="AM14" s="29">
        <v>20686618</v>
      </c>
      <c r="AN14" s="29"/>
      <c r="AP14" s="29"/>
      <c r="AR14" s="29"/>
      <c r="AS14" s="29">
        <v>16609597</v>
      </c>
      <c r="AU14" s="29"/>
      <c r="AV14" s="29"/>
    </row>
    <row r="15" spans="1:51" x14ac:dyDescent="0.3">
      <c r="A15" t="s">
        <v>382</v>
      </c>
      <c r="B15" s="29" t="s">
        <v>383</v>
      </c>
      <c r="C15" s="29"/>
      <c r="D15" s="29"/>
      <c r="F15" s="29"/>
      <c r="G15" s="29"/>
      <c r="H15" s="29"/>
      <c r="I15" s="29">
        <v>1083128</v>
      </c>
      <c r="J15" s="29">
        <v>14623782</v>
      </c>
      <c r="L15" s="29"/>
      <c r="N15" s="29"/>
      <c r="O15" s="29"/>
      <c r="P15" s="29"/>
      <c r="Q15" s="85"/>
      <c r="R15" s="29"/>
      <c r="S15" s="29"/>
      <c r="T15" s="29"/>
      <c r="U15" s="29"/>
      <c r="V15" s="29"/>
      <c r="W15" s="29"/>
      <c r="X15" s="29"/>
      <c r="Y15" s="29"/>
      <c r="Z15" s="29"/>
      <c r="AC15" s="29">
        <v>372451342</v>
      </c>
      <c r="AD15" s="29"/>
      <c r="AE15" s="29">
        <v>596752294</v>
      </c>
      <c r="AG15" s="29"/>
      <c r="AH15" s="29"/>
      <c r="AJ15" s="29"/>
      <c r="AK15" s="85">
        <v>776277954</v>
      </c>
      <c r="AL15" s="29"/>
      <c r="AM15" s="29">
        <v>23582716</v>
      </c>
      <c r="AN15" s="29"/>
      <c r="AP15" s="29"/>
      <c r="AR15" s="29"/>
      <c r="AS15" s="29">
        <v>13850999</v>
      </c>
      <c r="AU15" s="29"/>
      <c r="AV15" s="29"/>
    </row>
    <row r="16" spans="1:51" x14ac:dyDescent="0.3">
      <c r="A16" t="s">
        <v>384</v>
      </c>
      <c r="B16" s="29" t="s">
        <v>385</v>
      </c>
      <c r="C16" s="29"/>
      <c r="D16" s="29"/>
      <c r="F16" s="29"/>
      <c r="G16" s="29"/>
      <c r="H16" s="29"/>
      <c r="I16" s="29">
        <v>6088183</v>
      </c>
      <c r="J16" s="29">
        <v>11948658</v>
      </c>
      <c r="L16" s="29"/>
      <c r="N16" s="29"/>
      <c r="O16" s="29"/>
      <c r="P16" s="29"/>
      <c r="Q16" s="85"/>
      <c r="R16" s="29"/>
      <c r="S16" s="29"/>
      <c r="T16" s="29"/>
      <c r="U16" s="29"/>
      <c r="V16" s="29"/>
      <c r="W16" s="29"/>
      <c r="X16" s="29"/>
      <c r="Y16" s="29"/>
      <c r="Z16" s="29"/>
      <c r="AC16" s="29">
        <v>313719562</v>
      </c>
      <c r="AD16" s="29"/>
      <c r="AE16" s="29">
        <v>328121212</v>
      </c>
      <c r="AG16" s="29"/>
      <c r="AH16" s="29"/>
      <c r="AJ16" s="29"/>
      <c r="AK16" s="85">
        <v>578760746</v>
      </c>
      <c r="AL16" s="29"/>
      <c r="AM16" s="29">
        <v>16859818</v>
      </c>
      <c r="AN16" s="29"/>
      <c r="AP16" s="29"/>
      <c r="AR16" s="29"/>
      <c r="AS16" s="29">
        <v>10334722</v>
      </c>
      <c r="AU16" s="29"/>
      <c r="AV16" s="29"/>
    </row>
    <row r="17" spans="1:48" x14ac:dyDescent="0.3">
      <c r="A17" t="s">
        <v>386</v>
      </c>
      <c r="B17" s="29" t="s">
        <v>387</v>
      </c>
      <c r="C17" s="29"/>
      <c r="D17" s="29"/>
      <c r="F17" s="29"/>
      <c r="G17" s="29"/>
      <c r="H17" s="29"/>
      <c r="I17" s="29">
        <v>5920766</v>
      </c>
      <c r="J17" s="29">
        <v>11688859</v>
      </c>
      <c r="L17" s="29"/>
      <c r="N17" s="29"/>
      <c r="O17" s="29"/>
      <c r="P17" s="29"/>
      <c r="Q17" s="85"/>
      <c r="R17" s="29"/>
      <c r="S17" s="29"/>
      <c r="T17" s="29"/>
      <c r="U17" s="29"/>
      <c r="V17" s="29"/>
      <c r="W17" s="29"/>
      <c r="X17" s="29"/>
      <c r="Y17" s="29"/>
      <c r="Z17" s="29"/>
      <c r="AC17" s="29">
        <v>318940677</v>
      </c>
      <c r="AD17" s="29"/>
      <c r="AE17" s="29">
        <v>317380282</v>
      </c>
      <c r="AG17" s="29"/>
      <c r="AH17" s="29"/>
      <c r="AJ17" s="29"/>
      <c r="AK17" s="85">
        <v>348520369</v>
      </c>
      <c r="AM17" s="29">
        <v>18900152</v>
      </c>
      <c r="AN17" s="29"/>
      <c r="AP17" s="29"/>
      <c r="AR17" s="29"/>
      <c r="AS17" s="29">
        <v>10704030</v>
      </c>
      <c r="AU17" s="29"/>
      <c r="AV17" s="29"/>
    </row>
    <row r="18" spans="1:48" x14ac:dyDescent="0.3">
      <c r="A18" t="s">
        <v>388</v>
      </c>
      <c r="B18" s="29" t="s">
        <v>389</v>
      </c>
      <c r="C18" s="29"/>
      <c r="D18" s="29"/>
      <c r="F18" s="29"/>
      <c r="G18" s="29"/>
      <c r="H18" s="29"/>
      <c r="I18" s="29">
        <v>6325464</v>
      </c>
      <c r="J18" s="29">
        <v>8916526</v>
      </c>
      <c r="L18" s="29"/>
      <c r="N18" s="29"/>
      <c r="O18" s="29"/>
      <c r="P18" s="29"/>
      <c r="Q18" s="85"/>
      <c r="R18" s="29"/>
      <c r="S18" s="29"/>
      <c r="T18" s="29"/>
      <c r="U18" s="29"/>
      <c r="V18" s="29"/>
      <c r="W18" s="29"/>
      <c r="X18" s="29"/>
      <c r="Y18" s="29"/>
      <c r="Z18" s="29"/>
      <c r="AC18" s="29">
        <v>273222975</v>
      </c>
      <c r="AD18" s="29"/>
      <c r="AE18" s="29">
        <v>322077670</v>
      </c>
      <c r="AG18" s="29"/>
      <c r="AH18" s="29"/>
      <c r="AJ18" s="29"/>
      <c r="AK18" s="85">
        <v>304415503</v>
      </c>
      <c r="AM18" s="29">
        <v>14736667</v>
      </c>
      <c r="AN18" s="29"/>
      <c r="AP18" s="29"/>
      <c r="AQ18" s="29"/>
      <c r="AR18" s="29"/>
      <c r="AS18" s="29">
        <v>7634979</v>
      </c>
      <c r="AU18" s="29"/>
      <c r="AV18" s="29"/>
    </row>
    <row r="19" spans="1:48" x14ac:dyDescent="0.3">
      <c r="A19" t="s">
        <v>390</v>
      </c>
      <c r="B19" s="29" t="s">
        <v>391</v>
      </c>
      <c r="C19" s="29"/>
      <c r="D19" s="29"/>
      <c r="F19" s="29"/>
      <c r="G19" s="29"/>
      <c r="H19" s="29"/>
      <c r="I19" s="29">
        <v>3920974</v>
      </c>
      <c r="J19" s="29">
        <v>7918402</v>
      </c>
      <c r="L19" s="29"/>
      <c r="N19" s="29"/>
      <c r="O19" s="29"/>
      <c r="P19" s="29"/>
      <c r="Q19" s="85"/>
      <c r="R19" s="29"/>
      <c r="S19" s="29"/>
      <c r="T19" s="29"/>
      <c r="U19" s="29"/>
      <c r="V19" s="29"/>
      <c r="W19" s="29"/>
      <c r="X19" s="29"/>
      <c r="Y19" s="29"/>
      <c r="Z19" s="29"/>
      <c r="AC19" s="29">
        <v>251371272</v>
      </c>
      <c r="AD19" s="29"/>
      <c r="AE19" s="29">
        <v>235659955</v>
      </c>
      <c r="AG19" s="29"/>
      <c r="AH19" s="29"/>
      <c r="AJ19" s="29"/>
      <c r="AK19" s="85">
        <v>420193377</v>
      </c>
      <c r="AM19" s="29">
        <v>8321947</v>
      </c>
      <c r="AN19" s="29"/>
      <c r="AP19" s="29"/>
      <c r="AQ19" s="29"/>
      <c r="AR19" s="29"/>
      <c r="AS19" s="29">
        <v>5851318</v>
      </c>
      <c r="AU19" s="29"/>
      <c r="AV19" s="29"/>
    </row>
    <row r="20" spans="1:48" x14ac:dyDescent="0.3">
      <c r="A20" t="s">
        <v>392</v>
      </c>
      <c r="B20" s="29" t="s">
        <v>393</v>
      </c>
      <c r="C20" s="29"/>
      <c r="D20" s="29"/>
      <c r="F20" s="29"/>
      <c r="G20" s="29"/>
      <c r="H20" s="29"/>
      <c r="I20" s="29">
        <v>4745747</v>
      </c>
      <c r="J20" s="29">
        <v>12533023</v>
      </c>
      <c r="L20" s="29"/>
      <c r="N20" s="29"/>
      <c r="O20" s="29"/>
      <c r="P20" s="29"/>
      <c r="Q20" s="85">
        <v>3670446</v>
      </c>
      <c r="R20" s="29"/>
      <c r="S20" s="29"/>
      <c r="T20" s="29"/>
      <c r="U20" s="29"/>
      <c r="V20" s="29"/>
      <c r="W20" s="29"/>
      <c r="X20" s="29"/>
      <c r="Y20" s="29"/>
      <c r="Z20" s="29"/>
      <c r="AC20" s="29">
        <v>293594862</v>
      </c>
      <c r="AD20" s="29"/>
      <c r="AE20" s="29">
        <v>287757296</v>
      </c>
      <c r="AG20" s="29"/>
      <c r="AH20" s="29"/>
      <c r="AJ20" s="29"/>
      <c r="AK20" s="85">
        <v>447465027</v>
      </c>
      <c r="AM20" s="29">
        <v>10060066</v>
      </c>
      <c r="AN20" s="29"/>
      <c r="AO20" s="29"/>
      <c r="AP20" s="29"/>
      <c r="AR20" s="29"/>
      <c r="AS20" s="29">
        <v>12656911</v>
      </c>
      <c r="AU20" s="29"/>
      <c r="AV20" s="29"/>
    </row>
    <row r="21" spans="1:48" x14ac:dyDescent="0.3">
      <c r="A21" t="s">
        <v>394</v>
      </c>
      <c r="B21" s="29" t="s">
        <v>395</v>
      </c>
      <c r="C21" s="29"/>
      <c r="D21" s="29"/>
      <c r="F21" s="29"/>
      <c r="G21" s="29"/>
      <c r="H21" s="29"/>
      <c r="I21" s="29">
        <v>18781406</v>
      </c>
      <c r="J21" s="29">
        <v>11805039</v>
      </c>
      <c r="L21" s="29"/>
      <c r="N21" s="29"/>
      <c r="O21" s="29"/>
      <c r="P21" s="29"/>
      <c r="Q21" s="85">
        <v>21810316</v>
      </c>
      <c r="R21" s="29"/>
      <c r="S21" s="29"/>
      <c r="T21" s="29"/>
      <c r="U21" s="29"/>
      <c r="V21" s="29"/>
      <c r="W21" s="29"/>
      <c r="X21" s="29"/>
      <c r="Y21" s="29"/>
      <c r="Z21" s="29"/>
      <c r="AC21" s="29">
        <v>445563503</v>
      </c>
      <c r="AD21" s="29"/>
      <c r="AE21" s="29">
        <v>546358867</v>
      </c>
      <c r="AG21" s="29"/>
      <c r="AH21" s="29"/>
      <c r="AJ21" s="29"/>
      <c r="AK21" s="85">
        <v>479411021</v>
      </c>
      <c r="AL21" s="29"/>
      <c r="AM21" s="29">
        <v>22195789</v>
      </c>
      <c r="AN21" s="29"/>
      <c r="AO21" s="29"/>
      <c r="AP21" s="29"/>
      <c r="AR21" s="29"/>
      <c r="AS21" s="29">
        <v>25620078</v>
      </c>
      <c r="AU21" s="29"/>
      <c r="AV21" s="29"/>
    </row>
    <row r="22" spans="1:48" x14ac:dyDescent="0.3">
      <c r="A22" t="s">
        <v>396</v>
      </c>
      <c r="B22" s="29" t="s">
        <v>397</v>
      </c>
      <c r="C22" s="29"/>
      <c r="D22" s="29"/>
      <c r="F22" s="29"/>
      <c r="G22" s="29"/>
      <c r="H22" s="29"/>
      <c r="I22" s="29">
        <v>16066023</v>
      </c>
      <c r="J22" s="29">
        <v>9849827</v>
      </c>
      <c r="L22" s="29"/>
      <c r="N22" s="29"/>
      <c r="O22" s="29">
        <v>48014320</v>
      </c>
      <c r="P22" s="29"/>
      <c r="Q22" s="85">
        <v>25923748</v>
      </c>
      <c r="R22" s="29"/>
      <c r="S22" s="29"/>
      <c r="T22" s="29"/>
      <c r="U22" s="29"/>
      <c r="V22" s="29"/>
      <c r="W22" s="29"/>
      <c r="X22" s="29"/>
      <c r="Y22" s="29"/>
      <c r="Z22" s="29"/>
      <c r="AC22" s="29">
        <v>487924504</v>
      </c>
      <c r="AD22" s="29"/>
      <c r="AE22" s="29">
        <v>543552781</v>
      </c>
      <c r="AG22" s="29"/>
      <c r="AH22" s="29"/>
      <c r="AI22" s="29">
        <v>5605244</v>
      </c>
      <c r="AJ22" s="29"/>
      <c r="AK22" s="85">
        <v>560259181</v>
      </c>
      <c r="AM22" s="29">
        <v>28281024</v>
      </c>
      <c r="AN22" s="29"/>
      <c r="AO22" s="29"/>
      <c r="AP22" s="29"/>
      <c r="AR22" s="29"/>
      <c r="AS22" s="29">
        <v>37022626</v>
      </c>
      <c r="AU22" s="29"/>
      <c r="AV22" s="29"/>
    </row>
    <row r="23" spans="1:48" x14ac:dyDescent="0.3">
      <c r="A23" t="s">
        <v>398</v>
      </c>
      <c r="B23" s="29" t="s">
        <v>399</v>
      </c>
      <c r="C23" s="29"/>
      <c r="D23" s="29"/>
      <c r="F23" s="29"/>
      <c r="G23" s="29"/>
      <c r="H23" s="29"/>
      <c r="I23" s="29">
        <v>16850854</v>
      </c>
      <c r="J23" s="29">
        <v>12398851</v>
      </c>
      <c r="L23" s="29"/>
      <c r="N23" s="29"/>
      <c r="O23" s="29">
        <v>96205375</v>
      </c>
      <c r="P23" s="29"/>
      <c r="Q23" s="85">
        <v>33665752</v>
      </c>
      <c r="R23" s="29"/>
      <c r="S23" s="29"/>
      <c r="T23" s="29"/>
      <c r="U23" s="29"/>
      <c r="V23" s="29"/>
      <c r="W23" s="29"/>
      <c r="X23" s="29"/>
      <c r="Y23" s="29"/>
      <c r="Z23" s="29"/>
      <c r="AC23" s="29">
        <v>562675543</v>
      </c>
      <c r="AD23" s="29"/>
      <c r="AE23" s="29">
        <v>614118812</v>
      </c>
      <c r="AG23" s="29"/>
      <c r="AH23" s="29"/>
      <c r="AI23" s="29">
        <v>17115416</v>
      </c>
      <c r="AJ23" s="29"/>
      <c r="AK23" s="85">
        <v>509547820</v>
      </c>
      <c r="AM23" s="29">
        <v>31465062</v>
      </c>
      <c r="AN23" s="29"/>
      <c r="AO23" s="29"/>
      <c r="AP23" s="29"/>
      <c r="AR23" s="29"/>
      <c r="AS23" s="29">
        <v>32968353</v>
      </c>
      <c r="AU23" s="29"/>
      <c r="AV23" s="29"/>
    </row>
    <row r="24" spans="1:48" x14ac:dyDescent="0.3">
      <c r="A24" t="s">
        <v>400</v>
      </c>
      <c r="B24" s="29" t="s">
        <v>401</v>
      </c>
      <c r="C24" s="29"/>
      <c r="D24" s="29"/>
      <c r="E24" s="29"/>
      <c r="F24" s="29"/>
      <c r="G24" s="29"/>
      <c r="H24" s="29"/>
      <c r="I24" s="29">
        <v>20466561</v>
      </c>
      <c r="J24" s="29">
        <v>9174062</v>
      </c>
      <c r="L24" s="29"/>
      <c r="N24" s="29"/>
      <c r="O24" s="29">
        <v>110574677</v>
      </c>
      <c r="P24" s="29"/>
      <c r="Q24" s="85">
        <v>33450318</v>
      </c>
      <c r="R24" s="29"/>
      <c r="S24" s="29"/>
      <c r="T24" s="29"/>
      <c r="U24" s="29"/>
      <c r="V24" s="29"/>
      <c r="W24" s="29"/>
      <c r="X24" s="29"/>
      <c r="Y24" s="29"/>
      <c r="Z24" s="29"/>
      <c r="AA24" s="29">
        <v>360726</v>
      </c>
      <c r="AC24" s="29">
        <v>557789161</v>
      </c>
      <c r="AD24" s="29"/>
      <c r="AE24" s="29">
        <v>571179245</v>
      </c>
      <c r="AG24" s="29"/>
      <c r="AH24" s="29"/>
      <c r="AI24" s="29">
        <v>22551453</v>
      </c>
      <c r="AJ24" s="29"/>
      <c r="AK24" s="85">
        <v>615294827</v>
      </c>
      <c r="AM24" s="29">
        <v>31670511</v>
      </c>
      <c r="AN24" s="29"/>
      <c r="AO24" s="29"/>
      <c r="AP24" s="29"/>
      <c r="AR24" s="29"/>
      <c r="AS24" s="29">
        <v>30342334</v>
      </c>
      <c r="AT24" s="29"/>
      <c r="AU24" s="29"/>
      <c r="AV24" s="29"/>
    </row>
    <row r="25" spans="1:48" x14ac:dyDescent="0.3">
      <c r="A25" t="s">
        <v>402</v>
      </c>
      <c r="B25" s="29" t="s">
        <v>403</v>
      </c>
      <c r="C25" s="29"/>
      <c r="D25" s="29"/>
      <c r="E25" s="29"/>
      <c r="F25" s="29"/>
      <c r="G25" s="29"/>
      <c r="H25" s="29"/>
      <c r="I25" s="29">
        <v>11187011</v>
      </c>
      <c r="J25" s="29">
        <v>10231056</v>
      </c>
      <c r="L25" s="29"/>
      <c r="M25" s="29"/>
      <c r="N25" s="29"/>
      <c r="O25" s="29">
        <v>123372845</v>
      </c>
      <c r="P25" s="29"/>
      <c r="Q25" s="85">
        <v>33846095</v>
      </c>
      <c r="R25" s="29"/>
      <c r="S25" s="29"/>
      <c r="T25" s="29"/>
      <c r="U25" s="29"/>
      <c r="V25" s="29"/>
      <c r="W25" s="29"/>
      <c r="X25" s="29"/>
      <c r="Y25" s="29"/>
      <c r="Z25" s="29"/>
      <c r="AA25" s="29">
        <v>16130928</v>
      </c>
      <c r="AC25" s="29">
        <v>540113452</v>
      </c>
      <c r="AD25" s="29"/>
      <c r="AE25" s="29">
        <v>502543641</v>
      </c>
      <c r="AG25" s="29"/>
      <c r="AH25" s="29"/>
      <c r="AI25" s="29">
        <v>21151604</v>
      </c>
      <c r="AJ25" s="29"/>
      <c r="AK25" s="85">
        <v>548590065</v>
      </c>
      <c r="AM25" s="29">
        <v>26939692</v>
      </c>
      <c r="AN25" s="29"/>
      <c r="AO25" s="29"/>
      <c r="AP25" s="29"/>
      <c r="AR25" s="29"/>
      <c r="AS25" s="29">
        <v>44253798</v>
      </c>
      <c r="AT25" s="29"/>
      <c r="AU25" s="29"/>
      <c r="AV25" s="29"/>
    </row>
    <row r="26" spans="1:48" x14ac:dyDescent="0.3">
      <c r="A26" t="s">
        <v>404</v>
      </c>
      <c r="B26" s="29" t="s">
        <v>405</v>
      </c>
      <c r="C26" s="29"/>
      <c r="D26" s="29"/>
      <c r="E26" s="29"/>
      <c r="F26" s="29"/>
      <c r="G26" s="29"/>
      <c r="H26" s="29"/>
      <c r="I26" s="29">
        <v>7279650</v>
      </c>
      <c r="J26" s="29">
        <v>9864773</v>
      </c>
      <c r="K26" s="29"/>
      <c r="L26" s="29"/>
      <c r="M26" s="29"/>
      <c r="N26" s="29"/>
      <c r="O26" s="29">
        <v>145893333</v>
      </c>
      <c r="P26" s="29"/>
      <c r="Q26" s="85">
        <v>37786872</v>
      </c>
      <c r="R26" s="29"/>
      <c r="S26" s="29"/>
      <c r="T26" s="29"/>
      <c r="U26" s="29"/>
      <c r="V26" s="29"/>
      <c r="W26" s="29"/>
      <c r="X26" s="29"/>
      <c r="Y26" s="29"/>
      <c r="Z26" s="29"/>
      <c r="AA26" s="29">
        <v>22130928</v>
      </c>
      <c r="AC26" s="29">
        <v>494813807</v>
      </c>
      <c r="AD26" s="29"/>
      <c r="AE26" s="29">
        <v>489105725</v>
      </c>
      <c r="AG26" s="29"/>
      <c r="AH26" s="29"/>
      <c r="AI26" s="29">
        <v>20899825</v>
      </c>
      <c r="AJ26" s="29"/>
      <c r="AK26" s="85">
        <v>491910713</v>
      </c>
      <c r="AM26" s="29">
        <v>28147862</v>
      </c>
      <c r="AN26" s="29"/>
      <c r="AO26" s="29"/>
      <c r="AP26" s="29"/>
      <c r="AR26" s="29"/>
      <c r="AS26" s="29">
        <v>39618767</v>
      </c>
      <c r="AT26" s="29"/>
      <c r="AU26" s="29"/>
      <c r="AV26" s="29"/>
    </row>
    <row r="27" spans="1:48" x14ac:dyDescent="0.3">
      <c r="A27" t="s">
        <v>406</v>
      </c>
      <c r="B27" s="29" t="s">
        <v>407</v>
      </c>
      <c r="C27" s="29"/>
      <c r="D27" s="29"/>
      <c r="E27" s="29"/>
      <c r="F27" s="29"/>
      <c r="G27" s="29"/>
      <c r="H27" s="29"/>
      <c r="I27" s="29">
        <v>3877068</v>
      </c>
      <c r="J27" s="29">
        <v>16350532</v>
      </c>
      <c r="K27" s="29"/>
      <c r="L27" s="29"/>
      <c r="M27" s="29"/>
      <c r="N27" s="29"/>
      <c r="O27" s="29">
        <v>60797614</v>
      </c>
      <c r="P27" s="29"/>
      <c r="Q27" s="85">
        <v>13316068</v>
      </c>
      <c r="R27" s="29"/>
      <c r="S27" s="29"/>
      <c r="T27" s="29"/>
      <c r="U27" s="29"/>
      <c r="V27" s="29"/>
      <c r="W27" s="29"/>
      <c r="X27" s="29"/>
      <c r="Y27" s="29"/>
      <c r="Z27" s="29"/>
      <c r="AA27" s="29">
        <v>8768769</v>
      </c>
      <c r="AC27" s="29">
        <v>181908529</v>
      </c>
      <c r="AD27" s="29"/>
      <c r="AE27" s="29">
        <v>141108201</v>
      </c>
      <c r="AG27" s="29"/>
      <c r="AH27" s="29"/>
      <c r="AI27" s="29">
        <v>9007680</v>
      </c>
      <c r="AJ27" s="29"/>
      <c r="AK27" s="85">
        <v>525802524</v>
      </c>
      <c r="AM27" s="29">
        <v>8949157</v>
      </c>
      <c r="AN27" s="29"/>
      <c r="AO27" s="29"/>
      <c r="AP27" s="29"/>
      <c r="AR27" s="29"/>
      <c r="AS27" s="29">
        <v>14705300</v>
      </c>
      <c r="AT27" s="29"/>
      <c r="AU27" s="29"/>
      <c r="AV27" s="29"/>
    </row>
    <row r="28" spans="1:48" x14ac:dyDescent="0.3">
      <c r="A28" t="s">
        <v>408</v>
      </c>
      <c r="B28" s="29" t="s">
        <v>404</v>
      </c>
      <c r="C28" s="29"/>
      <c r="D28" s="29"/>
      <c r="E28" s="29"/>
      <c r="F28" s="29"/>
      <c r="G28" s="29"/>
      <c r="H28" s="29"/>
      <c r="I28" s="29">
        <v>0</v>
      </c>
      <c r="J28" s="29">
        <v>28496616</v>
      </c>
      <c r="L28" s="29"/>
      <c r="M28" s="29"/>
      <c r="N28" s="29"/>
      <c r="O28" s="29">
        <v>26304128</v>
      </c>
      <c r="P28" s="29"/>
      <c r="Q28" s="85">
        <v>1568548</v>
      </c>
      <c r="R28" s="29"/>
      <c r="S28" s="29"/>
      <c r="T28" s="29"/>
      <c r="U28" s="29"/>
      <c r="V28" s="29"/>
      <c r="W28" s="29"/>
      <c r="X28" s="29"/>
      <c r="Y28" s="29"/>
      <c r="Z28" s="29"/>
      <c r="AA28" s="29">
        <v>3774668</v>
      </c>
      <c r="AC28" s="29">
        <v>54593092</v>
      </c>
      <c r="AD28" s="29"/>
      <c r="AE28" s="29">
        <f>56263737/2</f>
        <v>28131868.5</v>
      </c>
      <c r="AG28" s="29"/>
      <c r="AH28" s="29"/>
      <c r="AI28" s="29">
        <v>4430648</v>
      </c>
      <c r="AJ28" s="29"/>
      <c r="AK28" s="85">
        <v>462787392</v>
      </c>
      <c r="AM28" s="29">
        <v>591377</v>
      </c>
      <c r="AN28" s="29"/>
      <c r="AO28" s="29"/>
      <c r="AP28" s="29"/>
      <c r="AR28" s="29"/>
      <c r="AS28" s="29">
        <v>2965302</v>
      </c>
      <c r="AT28" s="29"/>
      <c r="AU28" s="29"/>
      <c r="AV28" s="29"/>
    </row>
    <row r="29" spans="1:48" x14ac:dyDescent="0.3">
      <c r="A29" t="s">
        <v>409</v>
      </c>
      <c r="B29" s="29" t="s">
        <v>410</v>
      </c>
      <c r="C29" s="29"/>
      <c r="D29" s="29"/>
      <c r="E29" s="29"/>
      <c r="F29" s="29"/>
      <c r="G29" s="29"/>
      <c r="H29" s="29"/>
      <c r="I29" s="29">
        <v>0</v>
      </c>
      <c r="J29" s="29">
        <v>29485078</v>
      </c>
      <c r="K29" s="29">
        <v>9723</v>
      </c>
      <c r="L29" s="29"/>
      <c r="M29" s="29"/>
      <c r="N29" s="29"/>
      <c r="O29" s="29">
        <v>37334940</v>
      </c>
      <c r="P29" s="29"/>
      <c r="Q29" s="85">
        <v>6976617</v>
      </c>
      <c r="R29" s="29"/>
      <c r="S29" s="29"/>
      <c r="T29" s="29"/>
      <c r="U29" s="29"/>
      <c r="V29" s="29"/>
      <c r="W29" s="29"/>
      <c r="X29" s="29"/>
      <c r="Y29" s="29"/>
      <c r="Z29" s="29"/>
      <c r="AA29" s="29">
        <v>7180450</v>
      </c>
      <c r="AC29" s="29">
        <v>117821281</v>
      </c>
      <c r="AD29" s="29"/>
      <c r="AE29" s="29">
        <f>56263737/2</f>
        <v>28131868.5</v>
      </c>
      <c r="AG29" s="29"/>
      <c r="AH29" s="29"/>
      <c r="AI29" s="29">
        <v>7290190</v>
      </c>
      <c r="AJ29" s="29"/>
      <c r="AK29" s="85">
        <v>364985422</v>
      </c>
      <c r="AM29" s="29">
        <v>1533114</v>
      </c>
      <c r="AN29" s="29"/>
      <c r="AO29" s="29"/>
      <c r="AP29" s="29"/>
      <c r="AR29" s="29"/>
      <c r="AS29" s="29">
        <v>4971928</v>
      </c>
      <c r="AT29" s="29"/>
      <c r="AU29" s="29"/>
      <c r="AV29" s="29"/>
    </row>
    <row r="30" spans="1:48" x14ac:dyDescent="0.3">
      <c r="A30" t="s">
        <v>411</v>
      </c>
      <c r="B30" s="29" t="s">
        <v>412</v>
      </c>
      <c r="C30" s="29"/>
      <c r="D30" s="29"/>
      <c r="E30" s="29"/>
      <c r="F30" s="29"/>
      <c r="G30" s="29"/>
      <c r="H30" s="29"/>
      <c r="I30" s="29">
        <v>0</v>
      </c>
      <c r="J30" s="29">
        <v>23829572</v>
      </c>
      <c r="K30" s="29">
        <v>223730</v>
      </c>
      <c r="M30" s="29">
        <v>8281803</v>
      </c>
      <c r="N30" s="29">
        <v>82618454.430000007</v>
      </c>
      <c r="O30" s="29">
        <v>29149096</v>
      </c>
      <c r="P30" s="29"/>
      <c r="Q30" s="85">
        <v>11581727</v>
      </c>
      <c r="R30" s="29"/>
      <c r="S30" s="29"/>
      <c r="T30" s="29"/>
      <c r="U30" s="29"/>
      <c r="V30" s="29"/>
      <c r="W30" s="29"/>
      <c r="X30" s="29"/>
      <c r="Y30" s="29"/>
      <c r="Z30" s="29"/>
      <c r="AA30" s="29">
        <v>8138772</v>
      </c>
      <c r="AC30" s="29">
        <v>165014553</v>
      </c>
      <c r="AD30" s="29"/>
      <c r="AE30" s="29">
        <v>78152387</v>
      </c>
      <c r="AG30" s="29"/>
      <c r="AH30" s="29"/>
      <c r="AI30" s="29">
        <v>7921864</v>
      </c>
      <c r="AJ30" s="29"/>
      <c r="AK30" s="85">
        <v>164782229</v>
      </c>
      <c r="AM30" s="29">
        <v>2032803</v>
      </c>
      <c r="AN30" s="29"/>
      <c r="AO30" s="29"/>
      <c r="AP30" s="29"/>
      <c r="AR30" s="29"/>
      <c r="AS30" s="29">
        <v>6338618</v>
      </c>
      <c r="AT30" s="29"/>
      <c r="AU30" s="29"/>
      <c r="AV30" s="29"/>
    </row>
    <row r="31" spans="1:48" x14ac:dyDescent="0.3">
      <c r="A31" t="s">
        <v>413</v>
      </c>
      <c r="B31" s="29" t="s">
        <v>398</v>
      </c>
      <c r="C31" s="29"/>
      <c r="D31" s="29"/>
      <c r="E31" s="29">
        <v>58600805</v>
      </c>
      <c r="F31" s="29"/>
      <c r="G31" s="29"/>
      <c r="H31" s="29"/>
      <c r="I31" s="29">
        <v>209282</v>
      </c>
      <c r="J31" s="29">
        <v>20782681</v>
      </c>
      <c r="K31" s="29">
        <v>743330</v>
      </c>
      <c r="M31" s="29">
        <v>48524592</v>
      </c>
      <c r="N31" s="29">
        <v>87394068.299999997</v>
      </c>
      <c r="O31" s="29">
        <v>64545922</v>
      </c>
      <c r="P31" s="29"/>
      <c r="Q31" s="85">
        <v>17770140</v>
      </c>
      <c r="R31" s="29"/>
      <c r="S31" s="29"/>
      <c r="T31" s="29"/>
      <c r="U31" s="29"/>
      <c r="V31" s="29"/>
      <c r="W31" s="29"/>
      <c r="X31" s="29"/>
      <c r="Y31" s="29"/>
      <c r="Z31" s="29"/>
      <c r="AA31" s="29">
        <v>11623208</v>
      </c>
      <c r="AC31" s="29">
        <v>315118805</v>
      </c>
      <c r="AD31" s="29"/>
      <c r="AE31" s="29">
        <v>165552030</v>
      </c>
      <c r="AG31" s="29"/>
      <c r="AI31" s="29">
        <v>14042425</v>
      </c>
      <c r="AJ31" s="29"/>
      <c r="AK31" s="85">
        <v>89002562</v>
      </c>
      <c r="AM31" s="29">
        <v>6738626</v>
      </c>
      <c r="AN31" s="29"/>
      <c r="AO31" s="29"/>
      <c r="AP31" s="29"/>
      <c r="AR31" s="29"/>
      <c r="AS31" s="29">
        <v>15853463</v>
      </c>
      <c r="AT31" s="29">
        <v>28532097</v>
      </c>
      <c r="AV31" s="29"/>
    </row>
    <row r="32" spans="1:48" x14ac:dyDescent="0.3">
      <c r="A32" t="s">
        <v>414</v>
      </c>
      <c r="B32" s="29" t="s">
        <v>396</v>
      </c>
      <c r="C32" s="29"/>
      <c r="D32" s="29"/>
      <c r="E32" s="29">
        <v>126666238</v>
      </c>
      <c r="F32" s="29"/>
      <c r="G32" s="29"/>
      <c r="H32" s="29"/>
      <c r="I32" s="29">
        <v>2957634</v>
      </c>
      <c r="J32" s="29">
        <v>19834956</v>
      </c>
      <c r="K32" s="29">
        <v>11262442</v>
      </c>
      <c r="M32" s="29">
        <v>123969462</v>
      </c>
      <c r="N32" s="29">
        <v>81769101.950000003</v>
      </c>
      <c r="O32" s="29">
        <v>143900568</v>
      </c>
      <c r="P32" s="29"/>
      <c r="Q32" s="85">
        <v>34993351</v>
      </c>
      <c r="R32" s="29"/>
      <c r="S32" s="29"/>
      <c r="T32" s="29"/>
      <c r="U32" s="29"/>
      <c r="V32" s="29"/>
      <c r="W32" s="29"/>
      <c r="X32" s="29"/>
      <c r="Y32" s="29"/>
      <c r="Z32" s="29"/>
      <c r="AA32" s="29">
        <v>26382353</v>
      </c>
      <c r="AC32" s="29">
        <v>667979150</v>
      </c>
      <c r="AD32" s="29"/>
      <c r="AE32" s="29">
        <v>474948414</v>
      </c>
      <c r="AG32" s="29"/>
      <c r="AI32" s="29">
        <v>25845403</v>
      </c>
      <c r="AJ32" s="29"/>
      <c r="AK32" s="85">
        <v>77510033</v>
      </c>
      <c r="AM32" s="29">
        <v>23116965</v>
      </c>
      <c r="AN32" s="29"/>
      <c r="AO32" s="29"/>
      <c r="AP32" s="29"/>
      <c r="AR32" s="29"/>
      <c r="AS32" s="29">
        <v>45897001</v>
      </c>
      <c r="AT32" s="29">
        <v>53269186</v>
      </c>
      <c r="AV32" s="29"/>
    </row>
    <row r="33" spans="1:48" x14ac:dyDescent="0.3">
      <c r="A33" t="s">
        <v>415</v>
      </c>
      <c r="B33" s="29" t="s">
        <v>394</v>
      </c>
      <c r="C33" s="29"/>
      <c r="D33" s="29"/>
      <c r="E33" s="29">
        <v>203882793</v>
      </c>
      <c r="F33" s="29"/>
      <c r="G33" s="29"/>
      <c r="H33" s="29"/>
      <c r="I33" s="29">
        <v>12439302</v>
      </c>
      <c r="J33" s="29">
        <v>18078476</v>
      </c>
      <c r="K33" s="29">
        <v>15455160</v>
      </c>
      <c r="M33" s="29">
        <v>283082238</v>
      </c>
      <c r="N33" s="29">
        <v>79147345.319999993</v>
      </c>
      <c r="O33" s="29">
        <v>173170392</v>
      </c>
      <c r="P33" s="29"/>
      <c r="Q33" s="85">
        <v>50010623</v>
      </c>
      <c r="R33" s="29"/>
      <c r="S33" s="29"/>
      <c r="T33" s="29"/>
      <c r="U33" s="29"/>
      <c r="V33" s="29"/>
      <c r="W33" s="29"/>
      <c r="X33" s="29"/>
      <c r="Y33" s="29"/>
      <c r="Z33" s="29"/>
      <c r="AA33" s="29">
        <v>36567245</v>
      </c>
      <c r="AC33" s="29">
        <v>748588349</v>
      </c>
      <c r="AD33" s="29"/>
      <c r="AE33" s="29">
        <v>575144025</v>
      </c>
      <c r="AG33" s="29"/>
      <c r="AI33" s="29">
        <v>26174303</v>
      </c>
      <c r="AJ33" s="29"/>
      <c r="AK33" s="85">
        <v>46015988</v>
      </c>
      <c r="AM33" s="29">
        <v>31293150</v>
      </c>
      <c r="AN33" s="29"/>
      <c r="AO33" s="29"/>
      <c r="AP33" s="29"/>
      <c r="AR33" s="29"/>
      <c r="AS33" s="29">
        <v>76951429</v>
      </c>
      <c r="AT33" s="29">
        <v>61174040</v>
      </c>
      <c r="AV33" s="29"/>
    </row>
    <row r="34" spans="1:48" x14ac:dyDescent="0.3">
      <c r="A34" t="s">
        <v>416</v>
      </c>
      <c r="B34" s="29" t="s">
        <v>417</v>
      </c>
      <c r="C34" s="29"/>
      <c r="D34" s="29"/>
      <c r="E34" s="29">
        <v>206441154</v>
      </c>
      <c r="F34" s="29"/>
      <c r="G34" s="29"/>
      <c r="H34" s="29"/>
      <c r="I34" s="29">
        <v>17086034</v>
      </c>
      <c r="J34" s="29">
        <v>17830638</v>
      </c>
      <c r="K34" s="29">
        <v>18535847</v>
      </c>
      <c r="M34" s="29">
        <v>409780227</v>
      </c>
      <c r="N34" s="29">
        <v>36313246.380000003</v>
      </c>
      <c r="O34" s="29">
        <v>193031440</v>
      </c>
      <c r="P34" s="29"/>
      <c r="Q34" s="85">
        <v>56886207</v>
      </c>
      <c r="R34" s="29"/>
      <c r="S34" s="29"/>
      <c r="T34" s="29"/>
      <c r="U34" s="29"/>
      <c r="V34" s="29"/>
      <c r="W34" s="29"/>
      <c r="X34" s="29"/>
      <c r="Y34" s="29"/>
      <c r="Z34" s="29"/>
      <c r="AA34" s="29">
        <v>40220374</v>
      </c>
      <c r="AC34" s="29">
        <v>803096172</v>
      </c>
      <c r="AD34" s="29"/>
      <c r="AE34" s="29">
        <v>659899331</v>
      </c>
      <c r="AG34" s="29"/>
      <c r="AI34" s="29">
        <v>29455228</v>
      </c>
      <c r="AJ34" s="29"/>
      <c r="AK34" s="85">
        <v>131330059</v>
      </c>
      <c r="AM34" s="29">
        <v>34704413</v>
      </c>
      <c r="AN34" s="29"/>
      <c r="AO34" s="29"/>
      <c r="AP34" s="29"/>
      <c r="AR34" s="29"/>
      <c r="AS34" s="29">
        <v>44633016</v>
      </c>
      <c r="AT34" s="29">
        <v>53130373</v>
      </c>
      <c r="AV34" s="29"/>
    </row>
    <row r="35" spans="1:48" x14ac:dyDescent="0.3">
      <c r="A35" t="s">
        <v>418</v>
      </c>
      <c r="B35" s="29" t="s">
        <v>390</v>
      </c>
      <c r="C35" s="29"/>
      <c r="D35" s="29"/>
      <c r="E35" s="29">
        <v>226872187</v>
      </c>
      <c r="F35" s="29"/>
      <c r="G35" s="29"/>
      <c r="H35" s="29"/>
      <c r="I35" s="29">
        <v>19510093</v>
      </c>
      <c r="J35" s="29">
        <v>16433845</v>
      </c>
      <c r="K35" s="29">
        <v>17600534</v>
      </c>
      <c r="M35" s="29">
        <v>433694636</v>
      </c>
      <c r="N35" s="29">
        <v>57031.59</v>
      </c>
      <c r="O35" s="29">
        <v>213687912</v>
      </c>
      <c r="P35" s="29"/>
      <c r="Q35" s="85">
        <v>62409860</v>
      </c>
      <c r="R35" s="29"/>
      <c r="S35" s="29"/>
      <c r="T35" s="29"/>
      <c r="U35" s="29"/>
      <c r="V35" s="29"/>
      <c r="W35" s="29"/>
      <c r="X35" s="29"/>
      <c r="Y35" s="29"/>
      <c r="Z35" s="29"/>
      <c r="AA35" s="29">
        <v>38882400</v>
      </c>
      <c r="AC35" s="29">
        <v>931620415</v>
      </c>
      <c r="AD35" s="29"/>
      <c r="AE35" s="29">
        <v>609376849</v>
      </c>
      <c r="AG35" s="29"/>
      <c r="AI35" s="29">
        <v>25039884</v>
      </c>
      <c r="AJ35" s="29"/>
      <c r="AK35" s="85">
        <v>329765782</v>
      </c>
      <c r="AM35" s="29">
        <v>35098445</v>
      </c>
      <c r="AN35" s="29"/>
      <c r="AO35" s="29">
        <v>131444523</v>
      </c>
      <c r="AR35" s="29"/>
      <c r="AS35" s="29">
        <v>48532442</v>
      </c>
      <c r="AT35" s="29">
        <v>72563952</v>
      </c>
      <c r="AV35" s="29"/>
    </row>
    <row r="36" spans="1:48" x14ac:dyDescent="0.3">
      <c r="A36" t="s">
        <v>419</v>
      </c>
      <c r="B36" s="29" t="s">
        <v>388</v>
      </c>
      <c r="C36" s="29"/>
      <c r="D36" s="29"/>
      <c r="E36" s="29">
        <v>280443910</v>
      </c>
      <c r="F36" s="29"/>
      <c r="G36" s="29"/>
      <c r="H36" s="29"/>
      <c r="I36" s="29">
        <v>15696681</v>
      </c>
      <c r="J36" s="29">
        <v>17520150</v>
      </c>
      <c r="K36" s="29">
        <v>16696995</v>
      </c>
      <c r="M36" s="29">
        <v>491720536</v>
      </c>
      <c r="N36" s="29">
        <v>26230289.640000001</v>
      </c>
      <c r="O36" s="29">
        <v>263072904</v>
      </c>
      <c r="P36" s="29"/>
      <c r="Q36" s="85">
        <v>78074462</v>
      </c>
      <c r="R36" s="29"/>
      <c r="S36" s="29"/>
      <c r="T36" s="29"/>
      <c r="U36" s="29"/>
      <c r="V36" s="29"/>
      <c r="W36" s="29"/>
      <c r="X36" s="29"/>
      <c r="Y36" s="29"/>
      <c r="Z36" s="29"/>
      <c r="AA36" s="29">
        <v>43686699</v>
      </c>
      <c r="AC36" s="29">
        <v>996300794</v>
      </c>
      <c r="AD36" s="29"/>
      <c r="AE36" s="29">
        <v>588486999</v>
      </c>
      <c r="AG36" s="29"/>
      <c r="AI36" s="29">
        <v>26987303</v>
      </c>
      <c r="AJ36" s="29"/>
      <c r="AK36" s="85">
        <v>348381708</v>
      </c>
      <c r="AM36" s="29">
        <v>22770472</v>
      </c>
      <c r="AN36" s="29"/>
      <c r="AO36" s="29">
        <v>180900000</v>
      </c>
      <c r="AR36" s="29"/>
      <c r="AS36" s="29">
        <v>70134202</v>
      </c>
      <c r="AT36" s="29">
        <v>89047051</v>
      </c>
      <c r="AV36" s="29"/>
    </row>
    <row r="37" spans="1:48" x14ac:dyDescent="0.3">
      <c r="A37" t="s">
        <v>387</v>
      </c>
      <c r="B37" s="29" t="s">
        <v>420</v>
      </c>
      <c r="C37" s="29"/>
      <c r="D37" s="29"/>
      <c r="E37" s="29">
        <v>319354103</v>
      </c>
      <c r="F37" s="29"/>
      <c r="G37" s="29"/>
      <c r="H37" s="29"/>
      <c r="I37" s="29">
        <v>15649254</v>
      </c>
      <c r="J37" s="29">
        <v>21124570</v>
      </c>
      <c r="K37" s="29">
        <v>15746168</v>
      </c>
      <c r="M37" s="29">
        <v>575232466</v>
      </c>
      <c r="N37" s="29">
        <v>78036719.450000003</v>
      </c>
      <c r="O37" s="29">
        <v>296505207</v>
      </c>
      <c r="P37" s="29"/>
      <c r="Q37" s="85">
        <v>120760377</v>
      </c>
      <c r="R37" s="29"/>
      <c r="S37" s="29"/>
      <c r="T37" s="29"/>
      <c r="U37" s="29">
        <v>115165702.64</v>
      </c>
      <c r="V37" s="29">
        <v>29354294.98</v>
      </c>
      <c r="W37" s="29"/>
      <c r="X37" s="29"/>
      <c r="Y37" s="29"/>
      <c r="Z37" s="29"/>
      <c r="AA37" s="29">
        <v>49439331</v>
      </c>
      <c r="AC37" s="29">
        <v>958717526</v>
      </c>
      <c r="AD37" s="29"/>
      <c r="AE37" s="29">
        <v>646491632</v>
      </c>
      <c r="AG37" s="29"/>
      <c r="AI37" s="29">
        <v>34935891</v>
      </c>
      <c r="AJ37" s="29"/>
      <c r="AK37" s="85">
        <v>342560389</v>
      </c>
      <c r="AM37" s="29">
        <v>39817327</v>
      </c>
      <c r="AN37" s="29"/>
      <c r="AO37" s="29">
        <v>211300000</v>
      </c>
      <c r="AQ37" s="29">
        <v>58896564</v>
      </c>
      <c r="AR37" s="29"/>
      <c r="AS37" s="29">
        <v>50700483</v>
      </c>
      <c r="AT37" s="29">
        <v>99106091</v>
      </c>
      <c r="AV37" s="29"/>
    </row>
    <row r="38" spans="1:48" x14ac:dyDescent="0.3">
      <c r="A38" t="s">
        <v>385</v>
      </c>
      <c r="B38" s="29" t="s">
        <v>421</v>
      </c>
      <c r="C38" s="29"/>
      <c r="D38" s="29"/>
      <c r="E38" s="29">
        <v>258219369</v>
      </c>
      <c r="F38" s="29"/>
      <c r="G38" s="29"/>
      <c r="H38" s="29"/>
      <c r="I38" s="29">
        <v>7519710</v>
      </c>
      <c r="J38" s="29">
        <v>21870060</v>
      </c>
      <c r="K38" s="29">
        <v>15303079</v>
      </c>
      <c r="M38" s="29">
        <v>490203460</v>
      </c>
      <c r="N38" s="29">
        <v>105651460.45</v>
      </c>
      <c r="O38" s="29">
        <v>241027556</v>
      </c>
      <c r="P38" s="29"/>
      <c r="Q38" s="85">
        <v>125218447</v>
      </c>
      <c r="R38" s="29"/>
      <c r="S38" s="29"/>
      <c r="T38" s="29"/>
      <c r="U38" s="29">
        <v>301857053.99000001</v>
      </c>
      <c r="V38" s="29">
        <v>79729343.319999993</v>
      </c>
      <c r="W38" s="29"/>
      <c r="X38" s="29"/>
      <c r="Y38" s="29"/>
      <c r="Z38" s="29"/>
      <c r="AA38" s="29">
        <v>42974847</v>
      </c>
      <c r="AC38" s="29">
        <v>742953328</v>
      </c>
      <c r="AD38" s="29"/>
      <c r="AE38" s="29">
        <v>554058173</v>
      </c>
      <c r="AG38" s="29"/>
      <c r="AI38" s="29">
        <v>29600150</v>
      </c>
      <c r="AJ38" s="29"/>
      <c r="AK38" s="85">
        <v>316468264</v>
      </c>
      <c r="AM38" s="29">
        <v>34110104</v>
      </c>
      <c r="AN38" s="29"/>
      <c r="AO38" s="29">
        <v>176300000</v>
      </c>
      <c r="AQ38" s="29">
        <v>265778306</v>
      </c>
      <c r="AR38" s="29"/>
      <c r="AS38" s="29">
        <v>38212775</v>
      </c>
      <c r="AT38" s="29">
        <v>117004094</v>
      </c>
      <c r="AV38" s="29"/>
    </row>
    <row r="39" spans="1:48" x14ac:dyDescent="0.3">
      <c r="A39" t="s">
        <v>383</v>
      </c>
      <c r="B39" s="29" t="s">
        <v>382</v>
      </c>
      <c r="C39" s="29"/>
      <c r="D39" s="29"/>
      <c r="E39" s="29">
        <v>295211102</v>
      </c>
      <c r="F39" s="29"/>
      <c r="G39" s="29"/>
      <c r="H39" s="29"/>
      <c r="I39" s="29">
        <v>6666115</v>
      </c>
      <c r="J39" s="29">
        <v>30748310</v>
      </c>
      <c r="K39" s="29">
        <v>15275215</v>
      </c>
      <c r="M39" s="29">
        <v>609045176</v>
      </c>
      <c r="N39" s="29">
        <v>107762459.15000001</v>
      </c>
      <c r="O39" s="29">
        <v>279184337</v>
      </c>
      <c r="P39" s="29"/>
      <c r="Q39" s="85">
        <v>139389147</v>
      </c>
      <c r="R39" s="29"/>
      <c r="S39" s="29"/>
      <c r="T39" s="29"/>
      <c r="U39" s="29">
        <v>359450161.58999997</v>
      </c>
      <c r="V39" s="29">
        <v>95081592.310000002</v>
      </c>
      <c r="W39" s="29"/>
      <c r="X39" s="29"/>
      <c r="Y39" s="29"/>
      <c r="Z39" s="29"/>
      <c r="AA39" s="29">
        <v>44440621</v>
      </c>
      <c r="AC39" s="29">
        <v>859617961</v>
      </c>
      <c r="AD39" s="29"/>
      <c r="AE39" s="29">
        <v>640984932</v>
      </c>
      <c r="AG39" s="29"/>
      <c r="AI39" s="29">
        <v>24054960</v>
      </c>
      <c r="AJ39" s="29"/>
      <c r="AK39" s="85">
        <v>241186066</v>
      </c>
      <c r="AM39" s="29">
        <v>38583919</v>
      </c>
      <c r="AO39" s="29">
        <v>205900000</v>
      </c>
      <c r="AQ39" s="29">
        <v>304066245</v>
      </c>
      <c r="AR39" s="29"/>
      <c r="AS39" s="29">
        <v>42751230</v>
      </c>
      <c r="AT39" s="29">
        <v>152548085</v>
      </c>
      <c r="AV39" s="29"/>
    </row>
    <row r="40" spans="1:48" x14ac:dyDescent="0.3">
      <c r="A40" t="s">
        <v>422</v>
      </c>
      <c r="B40" s="29" t="s">
        <v>380</v>
      </c>
      <c r="C40" s="29"/>
      <c r="D40" s="29"/>
      <c r="E40" s="29">
        <v>241919886</v>
      </c>
      <c r="F40" s="29"/>
      <c r="G40" s="29"/>
      <c r="H40" s="29"/>
      <c r="I40" s="29">
        <v>5470520</v>
      </c>
      <c r="J40" s="29">
        <v>21485441</v>
      </c>
      <c r="K40" s="29">
        <v>10746937</v>
      </c>
      <c r="M40" s="29">
        <v>513245932</v>
      </c>
      <c r="N40" s="29">
        <v>107043245.78</v>
      </c>
      <c r="O40" s="29">
        <v>209070980</v>
      </c>
      <c r="P40" s="29"/>
      <c r="Q40" s="85">
        <v>104514350</v>
      </c>
      <c r="R40" s="29"/>
      <c r="S40" s="29"/>
      <c r="T40" s="29"/>
      <c r="U40" s="29">
        <v>249874948.00999999</v>
      </c>
      <c r="V40" s="29">
        <v>94851765.560000002</v>
      </c>
      <c r="W40" s="29"/>
      <c r="X40" s="29"/>
      <c r="Y40" s="29"/>
      <c r="Z40" s="29"/>
      <c r="AA40" s="29">
        <v>37415700</v>
      </c>
      <c r="AC40" s="29">
        <v>747986522</v>
      </c>
      <c r="AD40" s="29"/>
      <c r="AE40" s="29">
        <v>454734387</v>
      </c>
      <c r="AG40" s="29"/>
      <c r="AI40" s="29">
        <v>25323061</v>
      </c>
      <c r="AJ40" s="29"/>
      <c r="AK40" s="85">
        <v>194504622</v>
      </c>
      <c r="AM40" s="29">
        <v>29040966</v>
      </c>
      <c r="AO40" s="29">
        <v>172400000</v>
      </c>
      <c r="AQ40" s="29">
        <v>236432524</v>
      </c>
      <c r="AR40" s="29"/>
      <c r="AS40" s="29">
        <v>34449520</v>
      </c>
      <c r="AT40" s="29">
        <v>118392547</v>
      </c>
      <c r="AV40" s="29"/>
    </row>
    <row r="41" spans="1:48" x14ac:dyDescent="0.3">
      <c r="A41" t="s">
        <v>379</v>
      </c>
      <c r="B41" s="29" t="s">
        <v>378</v>
      </c>
      <c r="C41" s="29"/>
      <c r="D41" s="29"/>
      <c r="E41" s="29">
        <v>246488626</v>
      </c>
      <c r="F41" s="29"/>
      <c r="G41" s="29"/>
      <c r="H41" s="29"/>
      <c r="I41" s="29">
        <v>7060911</v>
      </c>
      <c r="J41" s="29">
        <v>26659317</v>
      </c>
      <c r="K41" s="29">
        <v>13772411</v>
      </c>
      <c r="M41" s="29">
        <v>482503036</v>
      </c>
      <c r="N41" s="29">
        <v>105324309.72</v>
      </c>
      <c r="O41" s="29">
        <v>228392131</v>
      </c>
      <c r="P41" s="29"/>
      <c r="Q41" s="85">
        <v>99916367</v>
      </c>
      <c r="R41" s="29"/>
      <c r="S41" s="29"/>
      <c r="T41" s="29"/>
      <c r="U41" s="29">
        <v>237551158.08000001</v>
      </c>
      <c r="V41" s="29">
        <v>94851552.090000004</v>
      </c>
      <c r="W41" s="29"/>
      <c r="X41" s="29"/>
      <c r="Y41" s="29"/>
      <c r="Z41" s="29"/>
      <c r="AA41" s="29">
        <v>33274616</v>
      </c>
      <c r="AC41" s="29">
        <v>814270654</v>
      </c>
      <c r="AD41" s="29"/>
      <c r="AE41" s="29">
        <v>477191062</v>
      </c>
      <c r="AG41" s="29"/>
      <c r="AI41" s="29">
        <v>27780213</v>
      </c>
      <c r="AJ41" s="29"/>
      <c r="AK41" s="85">
        <v>109038051</v>
      </c>
      <c r="AM41" s="29">
        <v>28252139</v>
      </c>
      <c r="AO41" s="29">
        <v>160900000</v>
      </c>
      <c r="AQ41" s="29">
        <v>226963573</v>
      </c>
      <c r="AR41" s="29"/>
      <c r="AS41" s="29">
        <v>25484663</v>
      </c>
      <c r="AT41" s="29">
        <v>138168447</v>
      </c>
      <c r="AV41" s="29"/>
    </row>
    <row r="42" spans="1:48" x14ac:dyDescent="0.3">
      <c r="A42" s="65" t="s">
        <v>423</v>
      </c>
      <c r="B42" s="29" t="s">
        <v>376</v>
      </c>
      <c r="C42" s="29"/>
      <c r="D42" s="29"/>
      <c r="E42" s="29">
        <v>227074256</v>
      </c>
      <c r="F42" s="29"/>
      <c r="G42" s="29"/>
      <c r="H42" s="29"/>
      <c r="I42" s="29">
        <v>5958137</v>
      </c>
      <c r="J42" s="29">
        <v>22959219</v>
      </c>
      <c r="K42" s="29">
        <v>19518408</v>
      </c>
      <c r="M42" s="29">
        <v>451691936</v>
      </c>
      <c r="N42" s="29">
        <v>120163648.12</v>
      </c>
      <c r="O42" s="29">
        <v>218409664</v>
      </c>
      <c r="P42" s="29"/>
      <c r="Q42" s="85">
        <v>95130927</v>
      </c>
      <c r="R42" s="29"/>
      <c r="S42" s="29"/>
      <c r="T42" s="29"/>
      <c r="U42" s="29">
        <v>235125334.84999999</v>
      </c>
      <c r="V42" s="29">
        <v>89214138.230000004</v>
      </c>
      <c r="W42" s="29"/>
      <c r="X42" s="29"/>
      <c r="Y42" s="29"/>
      <c r="Z42" s="29"/>
      <c r="AA42" s="29">
        <v>31090707</v>
      </c>
      <c r="AC42" s="29">
        <v>766888420</v>
      </c>
      <c r="AD42" s="29"/>
      <c r="AE42" s="29">
        <v>544806558</v>
      </c>
      <c r="AG42" s="29"/>
      <c r="AI42" s="29">
        <v>24903118</v>
      </c>
      <c r="AJ42" s="29"/>
      <c r="AK42" s="85">
        <v>59331959</v>
      </c>
      <c r="AM42" s="29">
        <v>29468571</v>
      </c>
      <c r="AO42" s="29">
        <v>174500000</v>
      </c>
      <c r="AQ42" s="29">
        <v>234943435</v>
      </c>
      <c r="AR42" s="29"/>
      <c r="AS42" s="29">
        <v>29923766</v>
      </c>
      <c r="AT42" s="29">
        <v>175217850</v>
      </c>
      <c r="AV42" s="29"/>
    </row>
    <row r="43" spans="1:48" x14ac:dyDescent="0.3">
      <c r="A43" s="65" t="s">
        <v>424</v>
      </c>
      <c r="B43" s="29" t="s">
        <v>374</v>
      </c>
      <c r="C43" s="29"/>
      <c r="D43" s="29"/>
      <c r="E43" s="29">
        <v>179124676</v>
      </c>
      <c r="F43" s="29"/>
      <c r="G43" s="29"/>
      <c r="H43" s="29"/>
      <c r="I43" s="29">
        <v>4110581</v>
      </c>
      <c r="J43" s="29">
        <v>24965915</v>
      </c>
      <c r="K43" s="29">
        <v>12808240</v>
      </c>
      <c r="M43" s="29">
        <v>351400186</v>
      </c>
      <c r="N43" s="29">
        <v>107933672.20999999</v>
      </c>
      <c r="O43" s="29">
        <v>174579640</v>
      </c>
      <c r="P43" s="29"/>
      <c r="Q43" s="85">
        <v>78463342</v>
      </c>
      <c r="R43" s="29"/>
      <c r="S43" s="29"/>
      <c r="T43" s="29"/>
      <c r="U43" s="29">
        <v>187994305.41</v>
      </c>
      <c r="V43" s="29">
        <v>92311368.019999996</v>
      </c>
      <c r="W43" s="29"/>
      <c r="X43" s="29"/>
      <c r="Y43" s="29"/>
      <c r="Z43" s="29"/>
      <c r="AA43" s="29">
        <v>30373909</v>
      </c>
      <c r="AC43" s="29">
        <v>578729290</v>
      </c>
      <c r="AD43" s="29"/>
      <c r="AE43" s="29">
        <v>409659756</v>
      </c>
      <c r="AG43" s="29"/>
      <c r="AI43" s="29">
        <v>18189572</v>
      </c>
      <c r="AJ43" s="29"/>
      <c r="AK43" s="85">
        <v>46334244</v>
      </c>
      <c r="AM43" s="29">
        <v>22095960</v>
      </c>
      <c r="AO43" s="29">
        <v>144500000</v>
      </c>
      <c r="AQ43" s="29">
        <v>161901955</v>
      </c>
      <c r="AR43" s="29"/>
      <c r="AS43" s="29">
        <v>21290275</v>
      </c>
      <c r="AT43" s="29">
        <v>135767857</v>
      </c>
      <c r="AV43" s="29"/>
    </row>
    <row r="44" spans="1:48" x14ac:dyDescent="0.3">
      <c r="A44" s="65" t="s">
        <v>425</v>
      </c>
      <c r="B44" s="29" t="s">
        <v>426</v>
      </c>
      <c r="C44" s="29"/>
      <c r="D44" s="29"/>
      <c r="E44" s="29">
        <v>208271237</v>
      </c>
      <c r="F44" s="29"/>
      <c r="G44" s="29">
        <v>54100000</v>
      </c>
      <c r="H44" s="29">
        <v>3730000</v>
      </c>
      <c r="I44" s="29">
        <v>5251471</v>
      </c>
      <c r="J44" s="29">
        <v>21718721</v>
      </c>
      <c r="K44" s="29">
        <v>12445312</v>
      </c>
      <c r="M44" s="29">
        <v>380217277</v>
      </c>
      <c r="N44" s="29">
        <v>106264762.75</v>
      </c>
      <c r="O44" s="29">
        <v>195239189</v>
      </c>
      <c r="P44" s="29"/>
      <c r="Q44" s="85">
        <v>96067272</v>
      </c>
      <c r="R44" s="29"/>
      <c r="S44" s="29"/>
      <c r="T44" s="29"/>
      <c r="U44" s="29">
        <v>192277785.15000001</v>
      </c>
      <c r="V44" s="29">
        <v>97197617.439999998</v>
      </c>
      <c r="W44" s="29"/>
      <c r="X44" s="29"/>
      <c r="Y44" s="29"/>
      <c r="Z44" s="29"/>
      <c r="AA44" s="29">
        <v>29560430</v>
      </c>
      <c r="AC44" s="29">
        <v>664675859</v>
      </c>
      <c r="AD44" s="29"/>
      <c r="AE44" s="29">
        <v>427425369</v>
      </c>
      <c r="AG44" s="29"/>
      <c r="AI44" s="29">
        <v>17686198</v>
      </c>
      <c r="AJ44" s="29"/>
      <c r="AK44" s="85">
        <v>35934215</v>
      </c>
      <c r="AM44" s="29">
        <v>24042834</v>
      </c>
      <c r="AO44" s="29">
        <v>144500000</v>
      </c>
      <c r="AQ44" s="29">
        <v>182418252</v>
      </c>
      <c r="AR44" s="29"/>
      <c r="AS44" s="29">
        <v>22350089</v>
      </c>
      <c r="AT44" s="29">
        <v>141871112</v>
      </c>
      <c r="AU44" s="29"/>
      <c r="AV44" s="29"/>
    </row>
    <row r="45" spans="1:48" x14ac:dyDescent="0.3">
      <c r="A45" s="65" t="s">
        <v>427</v>
      </c>
      <c r="B45" s="29" t="s">
        <v>370</v>
      </c>
      <c r="C45" s="29">
        <v>288128579.18000001</v>
      </c>
      <c r="D45" s="29"/>
      <c r="E45" s="29">
        <v>402757753</v>
      </c>
      <c r="F45" s="29"/>
      <c r="G45" s="29">
        <v>127549000</v>
      </c>
      <c r="H45" s="29">
        <v>11635000</v>
      </c>
      <c r="I45" s="29">
        <v>13702755</v>
      </c>
      <c r="J45" s="29">
        <v>25969646</v>
      </c>
      <c r="K45" s="29">
        <v>20706473</v>
      </c>
      <c r="M45" s="29">
        <v>569898894</v>
      </c>
      <c r="N45" s="29">
        <v>109127633.5</v>
      </c>
      <c r="O45" s="29">
        <v>320128251</v>
      </c>
      <c r="P45" s="29"/>
      <c r="Q45" s="85">
        <v>186544044</v>
      </c>
      <c r="R45" s="29"/>
      <c r="S45" s="29"/>
      <c r="T45" s="29"/>
      <c r="U45" s="29">
        <v>354251743.73000002</v>
      </c>
      <c r="V45" s="29">
        <v>102380221.90000001</v>
      </c>
      <c r="W45" s="29"/>
      <c r="X45" s="29"/>
      <c r="Y45" s="29"/>
      <c r="Z45" s="29"/>
      <c r="AA45" s="29">
        <v>50460826</v>
      </c>
      <c r="AC45" s="29">
        <v>1011114311</v>
      </c>
      <c r="AD45" s="29"/>
      <c r="AE45" s="29">
        <v>786508562</v>
      </c>
      <c r="AI45" s="29">
        <v>25070339</v>
      </c>
      <c r="AJ45" s="29"/>
      <c r="AK45" s="85">
        <v>36769145</v>
      </c>
      <c r="AM45" s="29">
        <v>41203997</v>
      </c>
      <c r="AO45" s="29">
        <v>257300000</v>
      </c>
      <c r="AQ45" s="29">
        <v>293851531</v>
      </c>
      <c r="AR45" s="29"/>
      <c r="AS45" s="29">
        <v>60072261</v>
      </c>
      <c r="AT45" s="29">
        <v>179248040</v>
      </c>
      <c r="AU45" s="29">
        <v>6242469</v>
      </c>
    </row>
    <row r="46" spans="1:48" x14ac:dyDescent="0.3">
      <c r="A46" s="65" t="s">
        <v>428</v>
      </c>
      <c r="B46" s="29" t="s">
        <v>429</v>
      </c>
      <c r="C46" s="29">
        <v>479255071.83999997</v>
      </c>
      <c r="D46" s="29"/>
      <c r="E46" s="29">
        <v>483314747</v>
      </c>
      <c r="F46" s="29"/>
      <c r="G46" s="29">
        <v>150073755</v>
      </c>
      <c r="H46" s="29">
        <f>H47*0.834</f>
        <v>15679200</v>
      </c>
      <c r="I46" s="29">
        <v>22238321</v>
      </c>
      <c r="J46" s="29">
        <v>25455374</v>
      </c>
      <c r="K46" s="29">
        <v>26332228</v>
      </c>
      <c r="M46" s="29">
        <v>803449367</v>
      </c>
      <c r="N46" s="29">
        <v>103962512</v>
      </c>
      <c r="O46" s="29">
        <v>411944581</v>
      </c>
      <c r="P46" s="29"/>
      <c r="Q46" s="85">
        <v>249911711</v>
      </c>
      <c r="R46" s="29"/>
      <c r="S46" s="29"/>
      <c r="T46" s="29"/>
      <c r="U46" s="29">
        <v>463344087.37</v>
      </c>
      <c r="V46" s="29">
        <v>109673896.29000001</v>
      </c>
      <c r="W46" s="29"/>
      <c r="X46" s="29"/>
      <c r="Y46" s="29"/>
      <c r="Z46" s="29"/>
      <c r="AA46" s="29">
        <v>68132951</v>
      </c>
      <c r="AC46" s="29">
        <v>1303198342</v>
      </c>
      <c r="AD46" s="29"/>
      <c r="AE46" s="29">
        <v>1100712575</v>
      </c>
      <c r="AI46" s="29">
        <v>37639041</v>
      </c>
      <c r="AJ46" s="29"/>
      <c r="AK46" s="85">
        <v>44527575</v>
      </c>
      <c r="AM46" s="29">
        <v>60158844</v>
      </c>
      <c r="AO46" s="29">
        <v>375300000</v>
      </c>
      <c r="AQ46" s="29">
        <v>427320306</v>
      </c>
      <c r="AR46" s="29"/>
      <c r="AS46" s="29">
        <v>77760542</v>
      </c>
      <c r="AT46" s="29">
        <v>204839495</v>
      </c>
      <c r="AU46" s="29">
        <v>10847657</v>
      </c>
    </row>
    <row r="47" spans="1:48" x14ac:dyDescent="0.3">
      <c r="A47" s="65" t="s">
        <v>367</v>
      </c>
      <c r="B47" s="29" t="s">
        <v>366</v>
      </c>
      <c r="C47" s="29">
        <v>459299269</v>
      </c>
      <c r="D47" s="29"/>
      <c r="E47" s="29">
        <v>469007302</v>
      </c>
      <c r="F47" s="29"/>
      <c r="G47" s="29">
        <v>158092481</v>
      </c>
      <c r="H47" s="29">
        <v>18800000</v>
      </c>
      <c r="I47" s="29">
        <v>15567067</v>
      </c>
      <c r="J47" s="29">
        <v>30138560</v>
      </c>
      <c r="K47" s="29">
        <v>21419454</v>
      </c>
      <c r="M47" s="29">
        <v>745967170</v>
      </c>
      <c r="N47" s="29">
        <v>109807610.98999999</v>
      </c>
      <c r="O47" s="29">
        <v>422912752</v>
      </c>
      <c r="P47" s="29"/>
      <c r="Q47" s="85">
        <v>260368272</v>
      </c>
      <c r="R47" s="29"/>
      <c r="S47" s="29"/>
      <c r="T47" s="29"/>
      <c r="U47" s="29">
        <v>473827491.06</v>
      </c>
      <c r="V47" s="29">
        <v>107593001.8</v>
      </c>
      <c r="W47" s="29"/>
      <c r="X47" s="29"/>
      <c r="Y47" s="29"/>
      <c r="Z47" s="29"/>
      <c r="AA47" s="29">
        <v>62348260</v>
      </c>
      <c r="AC47" s="29">
        <v>1258189436</v>
      </c>
      <c r="AD47" s="29"/>
      <c r="AE47" s="29">
        <v>1086010454</v>
      </c>
      <c r="AG47" s="29"/>
      <c r="AI47" s="29">
        <v>32673216</v>
      </c>
      <c r="AJ47" s="29"/>
      <c r="AK47" s="85">
        <v>31500742</v>
      </c>
      <c r="AM47" s="29">
        <v>52747831</v>
      </c>
      <c r="AO47" s="29">
        <v>365700000</v>
      </c>
      <c r="AQ47" s="29">
        <v>402621132</v>
      </c>
      <c r="AR47" s="29"/>
      <c r="AS47" s="29">
        <v>84259419</v>
      </c>
      <c r="AT47" s="29">
        <v>190062303</v>
      </c>
      <c r="AU47" s="29">
        <v>10973008</v>
      </c>
    </row>
    <row r="48" spans="1:48" x14ac:dyDescent="0.3">
      <c r="A48" s="65" t="s">
        <v>365</v>
      </c>
      <c r="B48" s="29" t="s">
        <v>364</v>
      </c>
      <c r="C48" s="29">
        <v>494488475.44</v>
      </c>
      <c r="D48" s="29"/>
      <c r="E48" s="29">
        <v>454937194</v>
      </c>
      <c r="F48" s="29"/>
      <c r="G48" s="29"/>
      <c r="H48" s="29"/>
      <c r="I48" s="29">
        <v>12638955</v>
      </c>
      <c r="J48" s="29">
        <v>35529002</v>
      </c>
      <c r="M48" s="29">
        <v>752864252</v>
      </c>
      <c r="N48" s="29">
        <v>87766731.260000005</v>
      </c>
      <c r="O48" s="29">
        <v>422809536</v>
      </c>
      <c r="P48" s="29"/>
      <c r="Q48" s="85">
        <v>241711914</v>
      </c>
      <c r="R48" s="29"/>
      <c r="S48" s="29"/>
      <c r="T48" s="29"/>
      <c r="U48" s="29">
        <v>484558593.88999999</v>
      </c>
      <c r="V48" s="29">
        <v>121760592.78</v>
      </c>
      <c r="W48" s="29"/>
      <c r="X48" s="29"/>
      <c r="Y48" s="29"/>
      <c r="Z48" s="29"/>
      <c r="AA48" s="29">
        <v>65593938</v>
      </c>
      <c r="AC48" s="29">
        <v>1229561891</v>
      </c>
      <c r="AD48" s="29"/>
      <c r="AE48" s="29">
        <v>1014986618</v>
      </c>
      <c r="AG48" s="29"/>
      <c r="AI48" s="29">
        <v>33743754</v>
      </c>
      <c r="AJ48" s="29"/>
      <c r="AK48" s="85">
        <v>32011839</v>
      </c>
      <c r="AM48" s="29">
        <v>54935498</v>
      </c>
      <c r="AO48" s="29">
        <v>341800000</v>
      </c>
      <c r="AP48" s="29"/>
      <c r="AQ48" s="29">
        <v>426596891</v>
      </c>
      <c r="AR48" s="29"/>
      <c r="AS48" s="29">
        <v>57274811</v>
      </c>
      <c r="AT48" s="29">
        <v>223879339</v>
      </c>
      <c r="AU48" s="29">
        <v>12285012</v>
      </c>
    </row>
    <row r="49" spans="1:48" x14ac:dyDescent="0.3">
      <c r="A49" s="65" t="s">
        <v>362</v>
      </c>
      <c r="B49" s="29" t="s">
        <v>430</v>
      </c>
      <c r="C49" s="29"/>
      <c r="D49" s="29"/>
      <c r="E49" s="29">
        <v>567106605</v>
      </c>
      <c r="F49" s="29"/>
      <c r="G49" s="29"/>
      <c r="H49" s="29"/>
      <c r="I49" s="29">
        <v>12637103</v>
      </c>
      <c r="J49" s="29">
        <v>29215980</v>
      </c>
      <c r="L49" s="29"/>
      <c r="M49" s="29">
        <v>829112962</v>
      </c>
      <c r="N49" s="29">
        <v>93624249.260000005</v>
      </c>
      <c r="O49" s="29">
        <v>458306777</v>
      </c>
      <c r="P49" s="29"/>
      <c r="Q49" s="85">
        <v>275864329</v>
      </c>
      <c r="R49" s="29"/>
      <c r="S49" s="29">
        <v>40000000</v>
      </c>
      <c r="T49" s="29"/>
      <c r="U49" s="29">
        <v>496816596</v>
      </c>
      <c r="V49" s="29"/>
      <c r="W49" s="29"/>
      <c r="X49" s="29"/>
      <c r="Y49" s="29"/>
      <c r="Z49" s="29"/>
      <c r="AA49" s="29">
        <v>81563536</v>
      </c>
      <c r="AC49" s="29">
        <v>1348860083</v>
      </c>
      <c r="AD49" s="29"/>
      <c r="AE49" s="29">
        <v>1078761000</v>
      </c>
      <c r="AG49" s="29">
        <v>1669719034</v>
      </c>
      <c r="AI49" s="29">
        <v>42899735</v>
      </c>
      <c r="AJ49" s="29"/>
      <c r="AK49" s="85">
        <v>16173090</v>
      </c>
      <c r="AM49" s="29">
        <v>58614487</v>
      </c>
      <c r="AO49" s="29">
        <v>386059756</v>
      </c>
      <c r="AP49" s="29"/>
      <c r="AQ49" s="29">
        <v>485544417</v>
      </c>
      <c r="AR49" s="29"/>
      <c r="AS49" s="29">
        <v>58894228</v>
      </c>
      <c r="AT49" s="29">
        <v>248705436</v>
      </c>
      <c r="AU49" s="29">
        <v>13977632</v>
      </c>
    </row>
    <row r="50" spans="1:48" x14ac:dyDescent="0.3">
      <c r="A50" s="65" t="s">
        <v>431</v>
      </c>
      <c r="B50" s="29" t="s">
        <v>432</v>
      </c>
      <c r="C50" s="29"/>
      <c r="D50" s="29"/>
      <c r="E50" s="29"/>
      <c r="F50" s="29"/>
      <c r="G50" s="29"/>
      <c r="H50" s="29"/>
      <c r="I50" s="29"/>
      <c r="J50" s="29">
        <v>24433272</v>
      </c>
      <c r="L50" s="29"/>
      <c r="O50" s="29">
        <v>380485198</v>
      </c>
      <c r="P50" s="29"/>
      <c r="Q50" s="85">
        <v>195001068</v>
      </c>
      <c r="R50" s="29"/>
      <c r="S50" s="29">
        <v>211000000</v>
      </c>
      <c r="T50" s="29"/>
      <c r="U50" s="29">
        <v>398394907</v>
      </c>
      <c r="V50" s="29"/>
      <c r="W50" s="29"/>
      <c r="X50" s="29"/>
      <c r="Y50" s="29"/>
      <c r="Z50" s="29"/>
      <c r="AA50" s="29">
        <v>59086952</v>
      </c>
      <c r="AC50" s="29"/>
      <c r="AD50" s="29"/>
      <c r="AE50" s="29">
        <v>1113148000</v>
      </c>
      <c r="AG50" s="29">
        <v>1527568253</v>
      </c>
      <c r="AI50" s="29">
        <v>39500000</v>
      </c>
      <c r="AJ50" s="29"/>
      <c r="AK50" s="85">
        <v>1414587</v>
      </c>
      <c r="AM50" s="29">
        <v>42095960</v>
      </c>
      <c r="AO50" s="29">
        <v>313298305</v>
      </c>
      <c r="AP50" s="29"/>
      <c r="AR50" s="29"/>
      <c r="AS50" s="29">
        <v>49271583</v>
      </c>
      <c r="AT50" s="29">
        <v>222235428</v>
      </c>
      <c r="AU50" s="29"/>
      <c r="AV50" s="29"/>
    </row>
    <row r="51" spans="1:48" x14ac:dyDescent="0.3">
      <c r="B51" s="65"/>
      <c r="C51" s="29"/>
      <c r="D51" s="29"/>
      <c r="E51" s="29"/>
      <c r="F51" s="29"/>
      <c r="G51" s="29"/>
      <c r="H51" s="29"/>
      <c r="I51" s="29"/>
      <c r="J51" s="29"/>
      <c r="L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C51" s="29"/>
      <c r="AD51" s="29"/>
      <c r="AE51" s="29"/>
      <c r="AG51" s="29"/>
      <c r="AI51" s="29"/>
      <c r="AJ51" s="29"/>
      <c r="AK51" s="29"/>
      <c r="AM51" s="29"/>
      <c r="AO51" s="29"/>
      <c r="AP51" s="29"/>
      <c r="AR51" s="29"/>
      <c r="AS51" s="29"/>
      <c r="AT51" s="29"/>
      <c r="AU51" s="29"/>
      <c r="AV51" s="29"/>
    </row>
    <row r="52" spans="1:48" x14ac:dyDescent="0.3">
      <c r="S52" s="29"/>
    </row>
    <row r="53" spans="1:48" x14ac:dyDescent="0.3">
      <c r="S53" s="29"/>
    </row>
    <row r="54" spans="1:48" x14ac:dyDescent="0.3">
      <c r="S54" s="29"/>
    </row>
    <row r="55" spans="1:48" x14ac:dyDescent="0.3">
      <c r="S55" s="29"/>
    </row>
    <row r="56" spans="1:48" x14ac:dyDescent="0.3">
      <c r="R56" s="85"/>
      <c r="S56" s="85"/>
      <c r="W56" s="29"/>
      <c r="X56" s="29"/>
    </row>
    <row r="57" spans="1:48" x14ac:dyDescent="0.3">
      <c r="R57" s="85"/>
      <c r="S57" s="85"/>
      <c r="W57" s="29"/>
      <c r="X57" s="29"/>
    </row>
    <row r="58" spans="1:48" x14ac:dyDescent="0.3">
      <c r="R58" s="85"/>
      <c r="S58" s="85"/>
      <c r="W58" s="29"/>
      <c r="X58" s="29"/>
    </row>
    <row r="59" spans="1:48" x14ac:dyDescent="0.3">
      <c r="R59" s="85"/>
      <c r="S59" s="85"/>
      <c r="W59" s="29"/>
      <c r="X59" s="29"/>
    </row>
    <row r="60" spans="1:48" x14ac:dyDescent="0.3">
      <c r="N60" s="29"/>
      <c r="O60" s="29"/>
      <c r="R60" s="85"/>
      <c r="S60" s="85"/>
      <c r="W60" s="29"/>
      <c r="X60" s="29"/>
    </row>
    <row r="61" spans="1:48" x14ac:dyDescent="0.3">
      <c r="N61" s="29"/>
      <c r="O61" s="29"/>
      <c r="R61" s="85"/>
      <c r="S61" s="85"/>
      <c r="W61" s="29"/>
      <c r="X61" s="29"/>
    </row>
    <row r="62" spans="1:48" x14ac:dyDescent="0.3">
      <c r="N62" s="29"/>
      <c r="O62" s="29"/>
      <c r="R62" s="85"/>
      <c r="S62" s="85"/>
      <c r="W62" s="29"/>
      <c r="X62" s="29"/>
    </row>
    <row r="63" spans="1:48" x14ac:dyDescent="0.3">
      <c r="N63" s="29"/>
      <c r="O63" s="29"/>
      <c r="R63" s="85"/>
      <c r="S63" s="85"/>
      <c r="W63" s="29"/>
      <c r="X63" s="29"/>
    </row>
    <row r="64" spans="1:48" x14ac:dyDescent="0.3">
      <c r="N64" s="29"/>
      <c r="O64" s="29"/>
      <c r="R64" s="85"/>
      <c r="S64" s="85"/>
      <c r="W64" s="29"/>
      <c r="X64" s="29"/>
    </row>
    <row r="65" spans="13:24" x14ac:dyDescent="0.3">
      <c r="N65" s="29"/>
      <c r="O65" s="29"/>
      <c r="R65" s="85"/>
      <c r="S65" s="85"/>
      <c r="W65" s="29"/>
      <c r="X65" s="29"/>
    </row>
    <row r="66" spans="13:24" x14ac:dyDescent="0.3">
      <c r="N66" s="29"/>
      <c r="O66" s="29"/>
      <c r="R66" s="85"/>
      <c r="S66" s="85"/>
      <c r="W66" s="29"/>
      <c r="X66" s="29"/>
    </row>
    <row r="67" spans="13:24" x14ac:dyDescent="0.3">
      <c r="N67" s="29"/>
      <c r="O67" s="29"/>
      <c r="R67" s="85"/>
      <c r="S67" s="85"/>
      <c r="W67" s="29"/>
      <c r="X67" s="29"/>
    </row>
    <row r="68" spans="13:24" x14ac:dyDescent="0.3">
      <c r="N68" s="29"/>
      <c r="O68" s="29"/>
      <c r="R68" s="85"/>
      <c r="S68" s="85"/>
      <c r="W68" s="29"/>
      <c r="X68" s="29"/>
    </row>
    <row r="69" spans="13:24" x14ac:dyDescent="0.3">
      <c r="N69" s="29"/>
      <c r="O69" s="29"/>
      <c r="R69" s="85"/>
      <c r="S69" s="85"/>
      <c r="W69" s="29"/>
      <c r="X69" s="29"/>
    </row>
    <row r="70" spans="13:24" x14ac:dyDescent="0.3">
      <c r="N70" s="29"/>
      <c r="O70" s="29"/>
      <c r="R70" s="85"/>
      <c r="S70" s="85"/>
      <c r="W70" s="29"/>
      <c r="X70" s="29"/>
    </row>
    <row r="71" spans="13:24" x14ac:dyDescent="0.3">
      <c r="M71" s="65"/>
      <c r="N71" s="29"/>
      <c r="O71" s="29"/>
      <c r="R71" s="85"/>
      <c r="S71" s="85"/>
      <c r="W71" s="29"/>
      <c r="X71" s="29"/>
    </row>
    <row r="72" spans="13:24" x14ac:dyDescent="0.3">
      <c r="M72" s="65"/>
      <c r="N72" s="29"/>
      <c r="O72" s="29"/>
      <c r="R72" s="85"/>
      <c r="S72" s="85"/>
      <c r="W72" s="29"/>
      <c r="X72" s="29"/>
    </row>
    <row r="73" spans="13:24" x14ac:dyDescent="0.3">
      <c r="M73" s="65"/>
      <c r="N73" s="29"/>
      <c r="O73" s="29"/>
      <c r="R73" s="85"/>
      <c r="S73" s="85"/>
      <c r="W73" s="29"/>
      <c r="X73" s="29"/>
    </row>
    <row r="74" spans="13:24" x14ac:dyDescent="0.3">
      <c r="M74" s="65"/>
      <c r="N74" s="29"/>
      <c r="O74" s="29"/>
      <c r="R74" s="85"/>
      <c r="S74" s="85"/>
      <c r="W74" s="29"/>
      <c r="X74" s="29"/>
    </row>
    <row r="75" spans="13:24" x14ac:dyDescent="0.3">
      <c r="M75" s="65"/>
      <c r="N75" s="29"/>
      <c r="O75" s="29"/>
      <c r="R75" s="85"/>
      <c r="S75" s="85"/>
      <c r="W75" s="29"/>
      <c r="X75" s="29"/>
    </row>
    <row r="76" spans="13:24" x14ac:dyDescent="0.3">
      <c r="M76" s="65"/>
      <c r="N76" s="29"/>
      <c r="O76" s="29"/>
      <c r="R76" s="85"/>
      <c r="S76" s="85"/>
      <c r="W76" s="29"/>
      <c r="X76" s="29"/>
    </row>
    <row r="77" spans="13:24" x14ac:dyDescent="0.3">
      <c r="M77" s="65"/>
      <c r="N77" s="29"/>
      <c r="O77" s="29"/>
      <c r="R77" s="85"/>
      <c r="S77" s="85"/>
      <c r="W77" s="29"/>
      <c r="X77" s="29"/>
    </row>
    <row r="78" spans="13:24" x14ac:dyDescent="0.3">
      <c r="M78" s="65"/>
      <c r="N78" s="29"/>
      <c r="O78" s="29"/>
      <c r="R78" s="85"/>
      <c r="S78" s="85"/>
      <c r="W78" s="29"/>
      <c r="X78" s="29"/>
    </row>
    <row r="79" spans="13:24" x14ac:dyDescent="0.3">
      <c r="M79" s="65"/>
      <c r="N79" s="29"/>
      <c r="O79" s="29"/>
      <c r="R79" s="85"/>
      <c r="S79" s="85"/>
      <c r="W79" s="29"/>
      <c r="X79" s="29"/>
    </row>
    <row r="80" spans="13:24" x14ac:dyDescent="0.3">
      <c r="N80" s="29"/>
      <c r="O80" s="29"/>
      <c r="R80" s="85"/>
      <c r="S80" s="85"/>
      <c r="W80" s="29"/>
      <c r="X80" s="29"/>
    </row>
    <row r="81" spans="9:24" x14ac:dyDescent="0.3">
      <c r="N81" s="29"/>
      <c r="O81" s="29"/>
      <c r="R81" s="85"/>
      <c r="S81" s="85"/>
      <c r="W81" s="29"/>
      <c r="X81" s="29"/>
    </row>
    <row r="82" spans="9:24" x14ac:dyDescent="0.3">
      <c r="N82" s="29"/>
      <c r="O82" s="29"/>
      <c r="R82" s="85"/>
      <c r="S82" s="85"/>
      <c r="W82" s="29"/>
      <c r="X82" s="29"/>
    </row>
    <row r="83" spans="9:24" x14ac:dyDescent="0.3">
      <c r="J83" s="29"/>
      <c r="K83" s="29"/>
      <c r="N83" s="29"/>
      <c r="O83" s="29"/>
      <c r="R83" s="85"/>
      <c r="S83" s="85"/>
      <c r="W83" s="29"/>
    </row>
    <row r="84" spans="9:24" x14ac:dyDescent="0.3">
      <c r="J84" s="29"/>
      <c r="K84" s="29"/>
      <c r="N84" s="29"/>
      <c r="O84" s="29"/>
      <c r="R84" s="85"/>
      <c r="S84" s="85"/>
    </row>
    <row r="85" spans="9:24" x14ac:dyDescent="0.3">
      <c r="J85" s="29"/>
      <c r="K85" s="29"/>
      <c r="N85" s="29"/>
      <c r="O85" s="29"/>
      <c r="R85" s="85"/>
      <c r="S85" s="85"/>
    </row>
    <row r="86" spans="9:24" x14ac:dyDescent="0.3">
      <c r="J86" s="29"/>
      <c r="K86" s="29"/>
      <c r="N86" s="29"/>
      <c r="O86" s="29"/>
      <c r="R86" s="85"/>
      <c r="S86" s="85"/>
    </row>
    <row r="87" spans="9:24" x14ac:dyDescent="0.3">
      <c r="J87" s="29"/>
      <c r="K87" s="29"/>
      <c r="N87" s="29"/>
      <c r="O87" s="29"/>
    </row>
    <row r="88" spans="9:24" x14ac:dyDescent="0.3">
      <c r="J88" s="29"/>
      <c r="K88" s="29"/>
      <c r="N88" s="29"/>
      <c r="O88" s="29"/>
    </row>
    <row r="89" spans="9:24" x14ac:dyDescent="0.3">
      <c r="J89" s="29"/>
      <c r="K89" s="29"/>
    </row>
    <row r="90" spans="9:24" x14ac:dyDescent="0.3">
      <c r="J90" s="29"/>
      <c r="K90" s="29"/>
    </row>
    <row r="91" spans="9:24" x14ac:dyDescent="0.3">
      <c r="J91" s="29"/>
      <c r="K91" s="29"/>
    </row>
    <row r="92" spans="9:24" x14ac:dyDescent="0.3">
      <c r="J92" s="29"/>
      <c r="K92" s="29"/>
    </row>
    <row r="93" spans="9:24" x14ac:dyDescent="0.3">
      <c r="J93" s="29"/>
      <c r="K93" s="85"/>
    </row>
    <row r="94" spans="9:24" x14ac:dyDescent="0.3">
      <c r="J94" s="29"/>
      <c r="K94" s="85"/>
    </row>
    <row r="95" spans="9:24" x14ac:dyDescent="0.3">
      <c r="I95" s="29"/>
      <c r="J95" s="29"/>
      <c r="K95" s="85"/>
    </row>
    <row r="96" spans="9:24" x14ac:dyDescent="0.3">
      <c r="I96" s="29"/>
      <c r="J96" s="29"/>
      <c r="K96" s="85"/>
    </row>
    <row r="97" spans="9:11" x14ac:dyDescent="0.3">
      <c r="I97" s="29"/>
      <c r="J97" s="29"/>
      <c r="K97" s="85"/>
    </row>
    <row r="98" spans="9:11" x14ac:dyDescent="0.3">
      <c r="I98" s="29"/>
      <c r="J98" s="29"/>
      <c r="K98" s="85"/>
    </row>
    <row r="99" spans="9:11" x14ac:dyDescent="0.3">
      <c r="I99" s="29"/>
      <c r="J99" s="29"/>
      <c r="K99" s="85"/>
    </row>
    <row r="100" spans="9:11" x14ac:dyDescent="0.3">
      <c r="I100" s="29"/>
      <c r="J100" s="29"/>
      <c r="K100" s="85"/>
    </row>
    <row r="101" spans="9:11" x14ac:dyDescent="0.3">
      <c r="I101" s="29"/>
      <c r="J101" s="29"/>
      <c r="K101" s="85"/>
    </row>
    <row r="102" spans="9:11" x14ac:dyDescent="0.3">
      <c r="I102" s="29"/>
      <c r="J102" s="29"/>
      <c r="K102" s="85"/>
    </row>
    <row r="103" spans="9:11" x14ac:dyDescent="0.3">
      <c r="I103" s="29"/>
      <c r="J103" s="29"/>
      <c r="K103" s="85"/>
    </row>
    <row r="104" spans="9:11" x14ac:dyDescent="0.3">
      <c r="I104" s="29"/>
      <c r="J104" s="29"/>
      <c r="K104" s="85"/>
    </row>
    <row r="105" spans="9:11" x14ac:dyDescent="0.3">
      <c r="I105" s="29"/>
      <c r="J105" s="29"/>
      <c r="K105" s="85"/>
    </row>
    <row r="106" spans="9:11" x14ac:dyDescent="0.3">
      <c r="I106" s="29"/>
      <c r="J106" s="29"/>
      <c r="K106" s="85"/>
    </row>
    <row r="107" spans="9:11" x14ac:dyDescent="0.3">
      <c r="I107" s="29"/>
      <c r="J107" s="29"/>
      <c r="K107" s="85"/>
    </row>
    <row r="108" spans="9:11" x14ac:dyDescent="0.3">
      <c r="I108" s="29"/>
      <c r="J108" s="29"/>
      <c r="K108" s="85"/>
    </row>
    <row r="109" spans="9:11" x14ac:dyDescent="0.3">
      <c r="I109" s="29"/>
      <c r="J109" s="29"/>
      <c r="K109" s="85"/>
    </row>
    <row r="110" spans="9:11" x14ac:dyDescent="0.3">
      <c r="I110" s="29"/>
      <c r="J110" s="29"/>
      <c r="K110" s="85"/>
    </row>
    <row r="111" spans="9:11" x14ac:dyDescent="0.3">
      <c r="I111" s="29"/>
      <c r="J111" s="29"/>
      <c r="K111" s="85"/>
    </row>
    <row r="112" spans="9:11" x14ac:dyDescent="0.3">
      <c r="I112" s="29"/>
      <c r="J112" s="29"/>
      <c r="K112" s="85"/>
    </row>
    <row r="113" spans="3:11" x14ac:dyDescent="0.3">
      <c r="I113" s="29"/>
      <c r="J113" s="29"/>
      <c r="K113" s="85"/>
    </row>
    <row r="114" spans="3:11" x14ac:dyDescent="0.3">
      <c r="I114" s="29"/>
      <c r="J114" s="29"/>
      <c r="K114" s="85"/>
    </row>
    <row r="115" spans="3:11" x14ac:dyDescent="0.3">
      <c r="I115" s="29"/>
      <c r="J115" s="29"/>
      <c r="K115" s="85"/>
    </row>
    <row r="116" spans="3:11" x14ac:dyDescent="0.3">
      <c r="I116" s="29"/>
      <c r="J116" s="29"/>
      <c r="K116" s="85"/>
    </row>
    <row r="117" spans="3:11" x14ac:dyDescent="0.3">
      <c r="C117" t="s">
        <v>433</v>
      </c>
      <c r="I117" s="29"/>
      <c r="J117" s="29"/>
      <c r="K117" s="85"/>
    </row>
    <row r="118" spans="3:11" x14ac:dyDescent="0.3">
      <c r="I118" s="29"/>
      <c r="J118" s="29"/>
      <c r="K118" s="85"/>
    </row>
    <row r="119" spans="3:11" x14ac:dyDescent="0.3">
      <c r="I119" s="29"/>
      <c r="J119" s="29"/>
      <c r="K119" s="85"/>
    </row>
    <row r="120" spans="3:11" x14ac:dyDescent="0.3">
      <c r="I120" s="29"/>
      <c r="J120" s="29"/>
      <c r="K120" s="85"/>
    </row>
    <row r="121" spans="3:11" x14ac:dyDescent="0.3">
      <c r="I121" s="29"/>
      <c r="J121" s="29"/>
      <c r="K121" s="85"/>
    </row>
    <row r="122" spans="3:11" x14ac:dyDescent="0.3">
      <c r="I122" s="29"/>
      <c r="J122" s="29"/>
    </row>
    <row r="123" spans="3:11" x14ac:dyDescent="0.3">
      <c r="I123" s="29"/>
      <c r="J123" s="29"/>
    </row>
    <row r="124" spans="3:11" x14ac:dyDescent="0.3">
      <c r="I124" s="29"/>
      <c r="J124" s="29"/>
    </row>
    <row r="125" spans="3:11" x14ac:dyDescent="0.3">
      <c r="I125" s="29"/>
      <c r="J125" s="29"/>
    </row>
    <row r="126" spans="3:11" x14ac:dyDescent="0.3">
      <c r="I126" s="29"/>
      <c r="J126" s="29"/>
    </row>
    <row r="127" spans="3:11" x14ac:dyDescent="0.3">
      <c r="I127" s="29"/>
      <c r="J127" s="29"/>
    </row>
    <row r="128" spans="3:11" x14ac:dyDescent="0.3">
      <c r="I128" s="29"/>
      <c r="J128" s="29"/>
    </row>
    <row r="129" spans="9:10" x14ac:dyDescent="0.3">
      <c r="I129" s="29"/>
      <c r="J129" s="29"/>
    </row>
    <row r="130" spans="9:10" x14ac:dyDescent="0.3">
      <c r="I130" s="29"/>
      <c r="J130" s="29"/>
    </row>
    <row r="131" spans="9:10" x14ac:dyDescent="0.3">
      <c r="I131" s="29"/>
      <c r="J131" s="29"/>
    </row>
    <row r="132" spans="9:10" x14ac:dyDescent="0.3">
      <c r="I132" s="29"/>
      <c r="J132" s="29"/>
    </row>
    <row r="133" spans="9:10" x14ac:dyDescent="0.3">
      <c r="I133" s="29"/>
      <c r="J133" s="29"/>
    </row>
    <row r="134" spans="9:10" x14ac:dyDescent="0.3">
      <c r="I134" s="29"/>
      <c r="J134" s="29"/>
    </row>
    <row r="135" spans="9:10" x14ac:dyDescent="0.3">
      <c r="I135" s="29"/>
      <c r="J135" s="29"/>
    </row>
    <row r="136" spans="9:10" x14ac:dyDescent="0.3">
      <c r="I136" s="29"/>
      <c r="J136" s="29"/>
    </row>
    <row r="137" spans="9:10" x14ac:dyDescent="0.3">
      <c r="I137" s="29"/>
      <c r="J137" s="29"/>
    </row>
    <row r="138" spans="9:10" x14ac:dyDescent="0.3">
      <c r="I138" s="29"/>
      <c r="J138" s="29"/>
    </row>
  </sheetData>
  <hyperlinks>
    <hyperlink ref="AY4" r:id="rId1" xr:uid="{E7079069-685B-47D6-A383-15880DB58A8F}"/>
  </hyperlinks>
  <pageMargins left="0.7" right="0.7" top="0.75" bottom="0.75" header="0.3" footer="0.3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F69B-D5EE-4BBF-ACF7-4AF6B9BEE544}">
  <dimension ref="B2:L27"/>
  <sheetViews>
    <sheetView zoomScale="90" zoomScaleNormal="90" workbookViewId="0">
      <selection activeCell="C9" sqref="C9:D9"/>
    </sheetView>
  </sheetViews>
  <sheetFormatPr defaultRowHeight="14.4" x14ac:dyDescent="0.3"/>
  <cols>
    <col min="2" max="2" width="19.109375" customWidth="1"/>
    <col min="3" max="3" width="11.109375" bestFit="1" customWidth="1"/>
  </cols>
  <sheetData>
    <row r="2" spans="2:12" x14ac:dyDescent="0.3">
      <c r="B2" s="56"/>
    </row>
    <row r="3" spans="2:12" x14ac:dyDescent="0.3">
      <c r="B3" s="112" t="s">
        <v>434</v>
      </c>
      <c r="C3" s="342" t="s">
        <v>435</v>
      </c>
      <c r="D3" s="342"/>
      <c r="E3" s="342" t="s">
        <v>436</v>
      </c>
      <c r="F3" s="342"/>
      <c r="G3" s="342" t="s">
        <v>437</v>
      </c>
      <c r="H3" s="342"/>
      <c r="I3" s="342" t="s">
        <v>438</v>
      </c>
      <c r="J3" s="342"/>
    </row>
    <row r="4" spans="2:12" x14ac:dyDescent="0.3">
      <c r="B4" s="111" t="s">
        <v>439</v>
      </c>
      <c r="C4" s="348">
        <v>6.7</v>
      </c>
      <c r="D4" s="348"/>
      <c r="E4" s="348">
        <v>8.9</v>
      </c>
      <c r="F4" s="348"/>
      <c r="G4" s="348">
        <v>11.3</v>
      </c>
      <c r="H4" s="348"/>
      <c r="I4" s="348">
        <v>1.2</v>
      </c>
      <c r="J4" s="348"/>
    </row>
    <row r="5" spans="2:12" x14ac:dyDescent="0.3">
      <c r="B5" s="111" t="s">
        <v>440</v>
      </c>
      <c r="C5" s="348">
        <v>5.8</v>
      </c>
      <c r="D5" s="348"/>
      <c r="E5" s="348">
        <v>8.1999999999999993</v>
      </c>
      <c r="F5" s="348"/>
      <c r="G5" s="348">
        <v>9.1999999999999993</v>
      </c>
      <c r="H5" s="348"/>
      <c r="I5" s="348">
        <v>1.1000000000000001</v>
      </c>
      <c r="J5" s="348"/>
    </row>
    <row r="6" spans="2:12" x14ac:dyDescent="0.3">
      <c r="B6" s="111" t="s">
        <v>2</v>
      </c>
      <c r="C6" s="348">
        <v>6.7</v>
      </c>
      <c r="D6" s="348"/>
      <c r="E6" s="348">
        <v>9.5</v>
      </c>
      <c r="F6" s="348"/>
      <c r="G6" s="348">
        <v>10.6</v>
      </c>
      <c r="H6" s="348"/>
      <c r="I6" s="348">
        <v>0.8</v>
      </c>
      <c r="J6" s="348"/>
    </row>
    <row r="7" spans="2:12" x14ac:dyDescent="0.3">
      <c r="B7" s="113" t="s">
        <v>441</v>
      </c>
      <c r="C7" s="343">
        <f>(C4+C5+C6)/3</f>
        <v>6.3999999999999995</v>
      </c>
      <c r="D7" s="343"/>
      <c r="E7" s="343">
        <f>(E4+E5+E6)/3</f>
        <v>8.8666666666666671</v>
      </c>
      <c r="F7" s="343"/>
      <c r="G7" s="343">
        <f>(G4+G5+G6)/3</f>
        <v>10.366666666666667</v>
      </c>
      <c r="H7" s="343"/>
      <c r="I7" s="343">
        <f>(I4+I5+I6)/3</f>
        <v>1.0333333333333332</v>
      </c>
      <c r="J7" s="343"/>
    </row>
    <row r="8" spans="2:12" x14ac:dyDescent="0.3">
      <c r="B8" s="111" t="s">
        <v>442</v>
      </c>
      <c r="C8" s="345">
        <f>C7/C6*$C$24</f>
        <v>36.413134328358204</v>
      </c>
      <c r="D8" s="340"/>
      <c r="E8" s="340">
        <f>E7/E6*$C$24</f>
        <v>35.578666666666663</v>
      </c>
      <c r="F8" s="340"/>
      <c r="G8" s="340">
        <f>G7/G6*$C$24</f>
        <v>37.280880503144658</v>
      </c>
      <c r="H8" s="340"/>
      <c r="I8" s="340">
        <f>I7/I6*$C$24</f>
        <v>49.238333333333323</v>
      </c>
      <c r="J8" s="340"/>
    </row>
    <row r="9" spans="2:12" x14ac:dyDescent="0.3">
      <c r="B9" s="115" t="s">
        <v>443</v>
      </c>
      <c r="C9" s="339">
        <f>I11*I8+G11*G8+E11*E8+C11*C8</f>
        <v>40.268459016239547</v>
      </c>
      <c r="D9" s="339"/>
      <c r="E9" s="340"/>
      <c r="F9" s="340"/>
      <c r="G9" s="340"/>
      <c r="H9" s="340"/>
      <c r="I9" s="340"/>
      <c r="J9" s="340"/>
    </row>
    <row r="10" spans="2:12" x14ac:dyDescent="0.3">
      <c r="C10" s="56"/>
      <c r="D10" s="56"/>
      <c r="E10" s="56"/>
      <c r="F10" s="56"/>
      <c r="G10" s="56"/>
      <c r="H10" s="56"/>
      <c r="I10" s="56"/>
      <c r="J10" s="56"/>
    </row>
    <row r="11" spans="2:12" x14ac:dyDescent="0.3">
      <c r="B11" s="111" t="s">
        <v>444</v>
      </c>
      <c r="C11" s="344">
        <f>0.7/3</f>
        <v>0.23333333333333331</v>
      </c>
      <c r="D11" s="344"/>
      <c r="E11" s="344">
        <f>0.7/3</f>
        <v>0.23333333333333331</v>
      </c>
      <c r="F11" s="344"/>
      <c r="G11" s="344">
        <f>0.7/3</f>
        <v>0.23333333333333331</v>
      </c>
      <c r="H11" s="344"/>
      <c r="I11" s="344">
        <v>0.3</v>
      </c>
      <c r="J11" s="344"/>
    </row>
    <row r="13" spans="2:12" x14ac:dyDescent="0.3">
      <c r="B13" s="112" t="s">
        <v>434</v>
      </c>
      <c r="C13" s="342" t="s">
        <v>445</v>
      </c>
      <c r="D13" s="342"/>
      <c r="E13" s="342" t="s">
        <v>446</v>
      </c>
      <c r="F13" s="342"/>
      <c r="G13" s="342" t="s">
        <v>447</v>
      </c>
      <c r="H13" s="342"/>
      <c r="I13" s="342" t="s">
        <v>448</v>
      </c>
      <c r="J13" s="342"/>
      <c r="K13" s="342" t="s">
        <v>438</v>
      </c>
      <c r="L13" s="342"/>
    </row>
    <row r="14" spans="2:12" x14ac:dyDescent="0.3">
      <c r="B14" s="111" t="s">
        <v>439</v>
      </c>
      <c r="C14" s="341">
        <v>5.6</v>
      </c>
      <c r="D14" s="341"/>
      <c r="E14" s="341">
        <v>9.8000000000000007</v>
      </c>
      <c r="F14" s="341"/>
      <c r="G14" s="341">
        <v>5.9</v>
      </c>
      <c r="H14" s="341"/>
      <c r="I14" s="341">
        <v>1.3</v>
      </c>
      <c r="J14" s="341"/>
      <c r="K14" s="341">
        <v>1.2</v>
      </c>
      <c r="L14" s="341"/>
    </row>
    <row r="15" spans="2:12" x14ac:dyDescent="0.3">
      <c r="B15" s="111" t="s">
        <v>440</v>
      </c>
      <c r="C15" s="341">
        <v>5.6</v>
      </c>
      <c r="D15" s="341"/>
      <c r="E15" s="341">
        <v>8.6</v>
      </c>
      <c r="F15" s="341"/>
      <c r="G15" s="341">
        <v>7.2</v>
      </c>
      <c r="H15" s="341"/>
      <c r="I15" s="341">
        <v>1.2</v>
      </c>
      <c r="J15" s="341"/>
      <c r="K15" s="341">
        <v>1.1000000000000001</v>
      </c>
      <c r="L15" s="341"/>
    </row>
    <row r="16" spans="2:12" x14ac:dyDescent="0.3">
      <c r="B16" s="111" t="s">
        <v>2</v>
      </c>
      <c r="C16" s="347">
        <v>8.8000000000000007</v>
      </c>
      <c r="D16" s="347"/>
      <c r="E16" s="347">
        <v>9.6</v>
      </c>
      <c r="F16" s="347"/>
      <c r="G16" s="347">
        <v>33.700000000000003</v>
      </c>
      <c r="H16" s="347"/>
      <c r="I16" s="347">
        <v>1.1000000000000001</v>
      </c>
      <c r="J16" s="347"/>
      <c r="K16" s="347">
        <v>0.8</v>
      </c>
      <c r="L16" s="347"/>
    </row>
    <row r="17" spans="2:12" x14ac:dyDescent="0.3">
      <c r="B17" s="113" t="s">
        <v>441</v>
      </c>
      <c r="C17" s="343">
        <f>(C14+C15+C16)/3</f>
        <v>6.666666666666667</v>
      </c>
      <c r="D17" s="343"/>
      <c r="E17" s="343">
        <f t="shared" ref="E17" si="0">(E14+E15+E16)/3</f>
        <v>9.3333333333333339</v>
      </c>
      <c r="F17" s="343"/>
      <c r="G17" s="343">
        <f t="shared" ref="G17" si="1">(G14+G15+G16)/3</f>
        <v>15.600000000000001</v>
      </c>
      <c r="H17" s="343"/>
      <c r="I17" s="343">
        <f t="shared" ref="I17" si="2">(I14+I15+I16)/3</f>
        <v>1.2</v>
      </c>
      <c r="J17" s="343"/>
      <c r="K17" s="343">
        <f t="shared" ref="K17" si="3">(K14+K15+K16)/3</f>
        <v>1.0333333333333332</v>
      </c>
      <c r="L17" s="343"/>
    </row>
    <row r="18" spans="2:12" x14ac:dyDescent="0.3">
      <c r="B18" s="111" t="s">
        <v>442</v>
      </c>
      <c r="C18" s="345">
        <f>C17/C16*$C$24</f>
        <v>28.878787878787875</v>
      </c>
      <c r="D18" s="340"/>
      <c r="E18" s="346">
        <f>E17/E16*$C$24</f>
        <v>37.06111111111111</v>
      </c>
      <c r="F18" s="340"/>
      <c r="G18" s="346">
        <f>G17/G16*$C$24</f>
        <v>17.646053412462905</v>
      </c>
      <c r="H18" s="340"/>
      <c r="I18" s="340">
        <f t="shared" ref="I18" si="4">I17/I16*$C$24</f>
        <v>41.585454545454539</v>
      </c>
      <c r="J18" s="340"/>
      <c r="K18" s="340">
        <f t="shared" ref="K18" si="5">K17/K16*$C$24</f>
        <v>49.238333333333323</v>
      </c>
      <c r="L18" s="340"/>
    </row>
    <row r="19" spans="2:12" x14ac:dyDescent="0.3">
      <c r="B19" s="115" t="s">
        <v>443</v>
      </c>
      <c r="C19" s="339">
        <f>K21*K18+I21*I18+G21*G18+E21*E18+C21*C18</f>
        <v>35.779222136048915</v>
      </c>
      <c r="D19" s="339"/>
      <c r="E19" s="340"/>
      <c r="F19" s="340"/>
      <c r="G19" s="340"/>
      <c r="H19" s="340"/>
      <c r="I19" s="340"/>
      <c r="J19" s="340"/>
      <c r="K19" s="340"/>
      <c r="L19" s="340"/>
    </row>
    <row r="21" spans="2:12" x14ac:dyDescent="0.3">
      <c r="B21" s="111" t="s">
        <v>444</v>
      </c>
      <c r="C21" s="338">
        <f>0.75/4</f>
        <v>0.1875</v>
      </c>
      <c r="D21" s="338"/>
      <c r="E21" s="338">
        <f>0.75/4</f>
        <v>0.1875</v>
      </c>
      <c r="F21" s="338"/>
      <c r="G21" s="338">
        <f>0.75/4</f>
        <v>0.1875</v>
      </c>
      <c r="H21" s="338"/>
      <c r="I21" s="338">
        <f>0.75/4</f>
        <v>0.1875</v>
      </c>
      <c r="J21" s="338"/>
      <c r="K21" s="338">
        <v>0.25</v>
      </c>
      <c r="L21" s="338"/>
    </row>
    <row r="22" spans="2:12" x14ac:dyDescent="0.3">
      <c r="B22" s="111"/>
    </row>
    <row r="23" spans="2:12" x14ac:dyDescent="0.3">
      <c r="B23" s="56" t="s">
        <v>449</v>
      </c>
      <c r="C23" s="114">
        <v>44659</v>
      </c>
      <c r="E23" s="126">
        <f>AVERAGE(C14+C15+C16)</f>
        <v>20</v>
      </c>
    </row>
    <row r="24" spans="2:12" x14ac:dyDescent="0.3">
      <c r="B24" t="s">
        <v>313</v>
      </c>
      <c r="C24">
        <v>38.119999999999997</v>
      </c>
      <c r="E24" s="172" t="s">
        <v>75</v>
      </c>
    </row>
    <row r="25" spans="2:12" x14ac:dyDescent="0.3">
      <c r="H25">
        <f>C17*1.115^6</f>
        <v>12.810260025780106</v>
      </c>
    </row>
    <row r="27" spans="2:12" x14ac:dyDescent="0.3">
      <c r="B27" s="56"/>
    </row>
  </sheetData>
  <mergeCells count="72">
    <mergeCell ref="C8:D8"/>
    <mergeCell ref="E8:F8"/>
    <mergeCell ref="G8:H8"/>
    <mergeCell ref="I8:J8"/>
    <mergeCell ref="I5:J5"/>
    <mergeCell ref="C6:D6"/>
    <mergeCell ref="E6:F6"/>
    <mergeCell ref="G6:H6"/>
    <mergeCell ref="I6:J6"/>
    <mergeCell ref="C5:D5"/>
    <mergeCell ref="E5:F5"/>
    <mergeCell ref="G5:H5"/>
    <mergeCell ref="C4:D4"/>
    <mergeCell ref="E4:F4"/>
    <mergeCell ref="G4:H4"/>
    <mergeCell ref="I4:J4"/>
    <mergeCell ref="C3:D3"/>
    <mergeCell ref="E3:F3"/>
    <mergeCell ref="G3:H3"/>
    <mergeCell ref="I3:J3"/>
    <mergeCell ref="K17:L17"/>
    <mergeCell ref="K18:L18"/>
    <mergeCell ref="K13:L13"/>
    <mergeCell ref="K14:L14"/>
    <mergeCell ref="K15:L15"/>
    <mergeCell ref="K16:L16"/>
    <mergeCell ref="C18:D18"/>
    <mergeCell ref="E18:F18"/>
    <mergeCell ref="G18:H18"/>
    <mergeCell ref="I18:J18"/>
    <mergeCell ref="C16:D16"/>
    <mergeCell ref="E16:F16"/>
    <mergeCell ref="G16:H16"/>
    <mergeCell ref="I16:J16"/>
    <mergeCell ref="C17:D17"/>
    <mergeCell ref="E17:F17"/>
    <mergeCell ref="G17:H17"/>
    <mergeCell ref="I17:J17"/>
    <mergeCell ref="C13:D13"/>
    <mergeCell ref="E13:F13"/>
    <mergeCell ref="G13:H13"/>
    <mergeCell ref="I13:J13"/>
    <mergeCell ref="C7:D7"/>
    <mergeCell ref="E7:F7"/>
    <mergeCell ref="G7:H7"/>
    <mergeCell ref="C9:D9"/>
    <mergeCell ref="E9:F9"/>
    <mergeCell ref="G9:H9"/>
    <mergeCell ref="C11:D11"/>
    <mergeCell ref="E11:F11"/>
    <mergeCell ref="G11:H11"/>
    <mergeCell ref="I11:J11"/>
    <mergeCell ref="I9:J9"/>
    <mergeCell ref="I7:J7"/>
    <mergeCell ref="C14:D14"/>
    <mergeCell ref="E14:F14"/>
    <mergeCell ref="G14:H14"/>
    <mergeCell ref="I14:J14"/>
    <mergeCell ref="C15:D15"/>
    <mergeCell ref="E15:F15"/>
    <mergeCell ref="G15:H15"/>
    <mergeCell ref="I15:J15"/>
    <mergeCell ref="C19:D19"/>
    <mergeCell ref="E19:F19"/>
    <mergeCell ref="G19:H19"/>
    <mergeCell ref="I19:J19"/>
    <mergeCell ref="K19:L19"/>
    <mergeCell ref="C21:D21"/>
    <mergeCell ref="E21:F21"/>
    <mergeCell ref="G21:H21"/>
    <mergeCell ref="I21:J21"/>
    <mergeCell ref="K21:L21"/>
  </mergeCells>
  <phoneticPr fontId="26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C7D5E-F8FC-49C1-B302-E59CFAC7A516}">
  <dimension ref="A2:F53"/>
  <sheetViews>
    <sheetView topLeftCell="A37" zoomScale="115" zoomScaleNormal="115" workbookViewId="0">
      <selection activeCell="D51" sqref="D51"/>
    </sheetView>
  </sheetViews>
  <sheetFormatPr defaultRowHeight="14.4" x14ac:dyDescent="0.3"/>
  <cols>
    <col min="4" max="4" width="8.88671875" customWidth="1"/>
  </cols>
  <sheetData>
    <row r="2" spans="2:5" x14ac:dyDescent="0.3">
      <c r="B2" t="s">
        <v>450</v>
      </c>
    </row>
    <row r="4" spans="2:5" x14ac:dyDescent="0.3">
      <c r="B4" s="360" t="s">
        <v>451</v>
      </c>
      <c r="C4" s="360"/>
      <c r="D4" s="361" t="s">
        <v>452</v>
      </c>
      <c r="E4" s="361"/>
    </row>
    <row r="5" spans="2:5" x14ac:dyDescent="0.3">
      <c r="B5" s="360"/>
      <c r="C5" s="360"/>
      <c r="D5" s="361"/>
      <c r="E5" s="361"/>
    </row>
    <row r="6" spans="2:5" x14ac:dyDescent="0.3">
      <c r="B6" s="362" t="s">
        <v>453</v>
      </c>
      <c r="C6" s="362"/>
      <c r="D6" s="362"/>
      <c r="E6" s="362"/>
    </row>
    <row r="7" spans="2:5" ht="30.6" customHeight="1" x14ac:dyDescent="0.3">
      <c r="B7" s="351" t="s">
        <v>454</v>
      </c>
      <c r="C7" s="351"/>
      <c r="D7" s="358" t="s">
        <v>455</v>
      </c>
      <c r="E7" s="358"/>
    </row>
    <row r="8" spans="2:5" ht="30.6" customHeight="1" x14ac:dyDescent="0.3">
      <c r="B8" s="355"/>
      <c r="C8" s="355"/>
      <c r="D8" s="358" t="s">
        <v>456</v>
      </c>
      <c r="E8" s="358"/>
    </row>
    <row r="9" spans="2:5" ht="30.6" customHeight="1" x14ac:dyDescent="0.3">
      <c r="B9" s="352"/>
      <c r="C9" s="352"/>
      <c r="D9" s="359" t="s">
        <v>457</v>
      </c>
      <c r="E9" s="359"/>
    </row>
    <row r="10" spans="2:5" ht="30.6" customHeight="1" x14ac:dyDescent="0.3">
      <c r="B10" s="351" t="s">
        <v>458</v>
      </c>
      <c r="C10" s="351"/>
      <c r="D10" s="358" t="s">
        <v>459</v>
      </c>
      <c r="E10" s="358"/>
    </row>
    <row r="11" spans="2:5" ht="30.6" customHeight="1" x14ac:dyDescent="0.3">
      <c r="B11" s="352"/>
      <c r="C11" s="352"/>
      <c r="D11" s="358" t="s">
        <v>460</v>
      </c>
      <c r="E11" s="358"/>
    </row>
    <row r="12" spans="2:5" ht="45.6" customHeight="1" x14ac:dyDescent="0.3">
      <c r="B12" s="356" t="s">
        <v>461</v>
      </c>
      <c r="C12" s="357"/>
      <c r="D12" s="350" t="s">
        <v>462</v>
      </c>
      <c r="E12" s="350"/>
    </row>
    <row r="13" spans="2:5" x14ac:dyDescent="0.3">
      <c r="B13" s="349" t="s">
        <v>463</v>
      </c>
      <c r="C13" s="349"/>
      <c r="D13" s="349"/>
      <c r="E13" s="349"/>
    </row>
    <row r="14" spans="2:5" ht="30.6" customHeight="1" x14ac:dyDescent="0.3">
      <c r="B14" s="351" t="s">
        <v>464</v>
      </c>
      <c r="C14" s="351"/>
      <c r="D14" s="358" t="s">
        <v>465</v>
      </c>
      <c r="E14" s="358"/>
    </row>
    <row r="15" spans="2:5" ht="30.6" customHeight="1" x14ac:dyDescent="0.3">
      <c r="B15" s="352"/>
      <c r="C15" s="352"/>
      <c r="D15" s="358" t="s">
        <v>466</v>
      </c>
      <c r="E15" s="358"/>
    </row>
    <row r="16" spans="2:5" x14ac:dyDescent="0.3">
      <c r="B16" s="349" t="s">
        <v>467</v>
      </c>
      <c r="C16" s="349"/>
      <c r="D16" s="349"/>
      <c r="E16" s="349"/>
    </row>
    <row r="17" spans="2:5" x14ac:dyDescent="0.3">
      <c r="B17" s="350" t="s">
        <v>468</v>
      </c>
      <c r="C17" s="351"/>
      <c r="D17" s="353" t="s">
        <v>469</v>
      </c>
      <c r="E17" s="353"/>
    </row>
    <row r="18" spans="2:5" x14ac:dyDescent="0.3">
      <c r="B18" s="352"/>
      <c r="C18" s="352"/>
      <c r="D18" s="353" t="s">
        <v>470</v>
      </c>
      <c r="E18" s="353"/>
    </row>
    <row r="19" spans="2:5" x14ac:dyDescent="0.3">
      <c r="B19" s="354" t="s">
        <v>471</v>
      </c>
      <c r="C19" s="355"/>
      <c r="D19" s="353" t="s">
        <v>472</v>
      </c>
      <c r="E19" s="353"/>
    </row>
    <row r="20" spans="2:5" ht="29.1" customHeight="1" x14ac:dyDescent="0.3">
      <c r="B20" s="355"/>
      <c r="C20" s="355"/>
      <c r="D20" s="356" t="s">
        <v>473</v>
      </c>
      <c r="E20" s="357"/>
    </row>
    <row r="21" spans="2:5" x14ac:dyDescent="0.3">
      <c r="D21" s="119"/>
      <c r="E21" s="119"/>
    </row>
    <row r="22" spans="2:5" x14ac:dyDescent="0.3">
      <c r="D22" s="119"/>
      <c r="E22" s="119"/>
    </row>
    <row r="23" spans="2:5" x14ac:dyDescent="0.3">
      <c r="D23" s="119"/>
      <c r="E23" s="119"/>
    </row>
    <row r="24" spans="2:5" x14ac:dyDescent="0.3">
      <c r="B24" t="s">
        <v>474</v>
      </c>
    </row>
    <row r="26" spans="2:5" x14ac:dyDescent="0.3">
      <c r="C26" t="s">
        <v>475</v>
      </c>
      <c r="D26" t="s">
        <v>476</v>
      </c>
    </row>
    <row r="27" spans="2:5" x14ac:dyDescent="0.3">
      <c r="B27" t="s">
        <v>477</v>
      </c>
      <c r="C27">
        <v>5</v>
      </c>
      <c r="D27">
        <v>3</v>
      </c>
    </row>
    <row r="28" spans="2:5" x14ac:dyDescent="0.3">
      <c r="B28" t="s">
        <v>478</v>
      </c>
      <c r="C28">
        <v>2</v>
      </c>
      <c r="D28">
        <v>4</v>
      </c>
    </row>
    <row r="29" spans="2:5" x14ac:dyDescent="0.3">
      <c r="B29" t="s">
        <v>479</v>
      </c>
      <c r="C29">
        <v>1</v>
      </c>
      <c r="D29">
        <v>8</v>
      </c>
    </row>
    <row r="30" spans="2:5" x14ac:dyDescent="0.3">
      <c r="B30" t="s">
        <v>480</v>
      </c>
      <c r="C30">
        <v>4</v>
      </c>
      <c r="D30">
        <v>7</v>
      </c>
    </row>
    <row r="31" spans="2:5" x14ac:dyDescent="0.3">
      <c r="B31" t="s">
        <v>481</v>
      </c>
      <c r="C31">
        <v>9</v>
      </c>
      <c r="D31">
        <v>2</v>
      </c>
    </row>
    <row r="32" spans="2:5" x14ac:dyDescent="0.3">
      <c r="B32" t="s">
        <v>482</v>
      </c>
      <c r="C32">
        <v>7</v>
      </c>
      <c r="D32">
        <v>2</v>
      </c>
    </row>
    <row r="37" spans="1:6" x14ac:dyDescent="0.3">
      <c r="F37" t="s">
        <v>474</v>
      </c>
    </row>
    <row r="38" spans="1:6" x14ac:dyDescent="0.3">
      <c r="A38" t="s">
        <v>483</v>
      </c>
      <c r="B38" t="s">
        <v>475</v>
      </c>
      <c r="C38" t="s">
        <v>476</v>
      </c>
    </row>
    <row r="39" spans="1:6" x14ac:dyDescent="0.3">
      <c r="A39" t="s">
        <v>477</v>
      </c>
      <c r="B39">
        <f>5/2</f>
        <v>2.5</v>
      </c>
      <c r="C39">
        <f>3/2</f>
        <v>1.5</v>
      </c>
    </row>
    <row r="40" spans="1:6" x14ac:dyDescent="0.3">
      <c r="A40" t="s">
        <v>478</v>
      </c>
      <c r="B40">
        <v>1</v>
      </c>
      <c r="C40">
        <v>2</v>
      </c>
    </row>
    <row r="41" spans="1:6" x14ac:dyDescent="0.3">
      <c r="A41" t="s">
        <v>479</v>
      </c>
      <c r="B41">
        <v>0.5</v>
      </c>
      <c r="C41">
        <v>4</v>
      </c>
    </row>
    <row r="42" spans="1:6" x14ac:dyDescent="0.3">
      <c r="A42" t="s">
        <v>480</v>
      </c>
      <c r="B42">
        <v>2</v>
      </c>
      <c r="C42">
        <v>3.5</v>
      </c>
    </row>
    <row r="43" spans="1:6" x14ac:dyDescent="0.3">
      <c r="A43" t="s">
        <v>481</v>
      </c>
      <c r="B43">
        <v>4.5</v>
      </c>
      <c r="C43">
        <v>1</v>
      </c>
    </row>
    <row r="44" spans="1:6" x14ac:dyDescent="0.3">
      <c r="A44" t="s">
        <v>482</v>
      </c>
      <c r="B44">
        <v>3.5</v>
      </c>
      <c r="C44">
        <v>1</v>
      </c>
    </row>
    <row r="53" spans="1:1" x14ac:dyDescent="0.3">
      <c r="A53" t="s">
        <v>484</v>
      </c>
    </row>
  </sheetData>
  <mergeCells count="23">
    <mergeCell ref="B4:C5"/>
    <mergeCell ref="D4:E5"/>
    <mergeCell ref="B6:E6"/>
    <mergeCell ref="D7:E7"/>
    <mergeCell ref="D8:E8"/>
    <mergeCell ref="D9:E9"/>
    <mergeCell ref="B7:C9"/>
    <mergeCell ref="D11:E11"/>
    <mergeCell ref="D10:E10"/>
    <mergeCell ref="B10:C11"/>
    <mergeCell ref="D12:E12"/>
    <mergeCell ref="B12:C12"/>
    <mergeCell ref="B13:E13"/>
    <mergeCell ref="D14:E14"/>
    <mergeCell ref="D15:E15"/>
    <mergeCell ref="B14:C15"/>
    <mergeCell ref="B16:E16"/>
    <mergeCell ref="B17:C18"/>
    <mergeCell ref="D17:E17"/>
    <mergeCell ref="B19:C20"/>
    <mergeCell ref="D20:E20"/>
    <mergeCell ref="D19:E19"/>
    <mergeCell ref="D18:E1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5C53-3DD8-4029-99D9-6F67E38D8974}">
  <dimension ref="A1:T34"/>
  <sheetViews>
    <sheetView topLeftCell="E1" zoomScaleNormal="100" workbookViewId="0">
      <selection activeCell="P23" sqref="P23"/>
    </sheetView>
  </sheetViews>
  <sheetFormatPr defaultRowHeight="14.4" x14ac:dyDescent="0.3"/>
  <cols>
    <col min="1" max="1" width="55.44140625" customWidth="1"/>
    <col min="2" max="2" width="14.5546875" customWidth="1"/>
    <col min="9" max="10" width="14.44140625" bestFit="1" customWidth="1"/>
    <col min="11" max="11" width="12.88671875" bestFit="1" customWidth="1"/>
    <col min="12" max="13" width="8.77734375" customWidth="1"/>
    <col min="14" max="14" width="7.44140625" customWidth="1"/>
    <col min="15" max="15" width="7.33203125" bestFit="1" customWidth="1"/>
    <col min="16" max="20" width="7.44140625" bestFit="1" customWidth="1"/>
  </cols>
  <sheetData>
    <row r="1" spans="1:20" ht="17.399999999999999" x14ac:dyDescent="0.3">
      <c r="P1" s="365" t="s">
        <v>485</v>
      </c>
      <c r="Q1" s="365"/>
      <c r="R1" s="365"/>
      <c r="S1" s="365"/>
      <c r="T1" s="365"/>
    </row>
    <row r="2" spans="1:20" x14ac:dyDescent="0.3">
      <c r="O2" s="283">
        <f>((B15*(1-$B$16))*$B$20)+(B14*$B$18)</f>
        <v>6.7459182999999992E-2</v>
      </c>
      <c r="P2" s="260">
        <v>5.5599999999999997E-2</v>
      </c>
      <c r="Q2" s="224">
        <v>6.0600000000000001E-2</v>
      </c>
      <c r="R2" s="224">
        <v>6.5600000000000006E-2</v>
      </c>
      <c r="S2" s="224">
        <v>7.0599999999999996E-2</v>
      </c>
      <c r="T2" s="261">
        <v>7.5600000000000001E-2</v>
      </c>
    </row>
    <row r="3" spans="1:20" x14ac:dyDescent="0.3">
      <c r="N3" s="363" t="s">
        <v>486</v>
      </c>
      <c r="O3" s="285">
        <v>8.5999999999999993E-2</v>
      </c>
      <c r="P3" s="289">
        <f t="dataTable" ref="P3:T7" dt2D="1" dtr="1" r1="B15" r2="B14"/>
        <v>5.8795159999999999E-2</v>
      </c>
      <c r="Q3" s="301">
        <v>6.1375659999999999E-2</v>
      </c>
      <c r="R3" s="298">
        <v>6.3956159999999998E-2</v>
      </c>
      <c r="S3" s="303">
        <v>6.6536659999999997E-2</v>
      </c>
      <c r="T3" s="307">
        <v>6.9117159999999997E-2</v>
      </c>
    </row>
    <row r="4" spans="1:20" x14ac:dyDescent="0.3">
      <c r="N4" s="364"/>
      <c r="O4" s="286">
        <v>9.0999999999999998E-2</v>
      </c>
      <c r="P4" s="302">
        <v>6.0545160000000001E-2</v>
      </c>
      <c r="Q4" s="299">
        <v>6.312566E-2</v>
      </c>
      <c r="R4" s="304">
        <v>6.570616E-2</v>
      </c>
      <c r="S4" s="296">
        <v>6.8286659999999999E-2</v>
      </c>
      <c r="T4" s="295">
        <v>7.0867159999999998E-2</v>
      </c>
    </row>
    <row r="5" spans="1:20" x14ac:dyDescent="0.3">
      <c r="N5" s="364"/>
      <c r="O5" s="286">
        <v>9.6000000000000002E-2</v>
      </c>
      <c r="P5" s="300">
        <v>6.2295160000000002E-2</v>
      </c>
      <c r="Q5" s="304">
        <v>6.4875660000000002E-2</v>
      </c>
      <c r="R5" s="284">
        <v>6.7456160000000001E-2</v>
      </c>
      <c r="S5" s="296">
        <v>7.0036660000000001E-2</v>
      </c>
      <c r="T5" s="292">
        <v>7.261716E-2</v>
      </c>
    </row>
    <row r="6" spans="1:20" x14ac:dyDescent="0.3">
      <c r="N6" s="364"/>
      <c r="O6" s="286">
        <v>0.10100000000000001</v>
      </c>
      <c r="P6" s="305">
        <v>6.4045160000000004E-2</v>
      </c>
      <c r="Q6" s="304">
        <v>6.6625660000000003E-2</v>
      </c>
      <c r="R6" s="296">
        <v>6.9206160000000003E-2</v>
      </c>
      <c r="S6" s="293">
        <v>7.1786660000000002E-2</v>
      </c>
      <c r="T6" s="290">
        <v>7.4367160000000002E-2</v>
      </c>
    </row>
    <row r="7" spans="1:20" x14ac:dyDescent="0.3">
      <c r="N7" s="364"/>
      <c r="O7" s="287">
        <v>0.106</v>
      </c>
      <c r="P7" s="306">
        <v>6.5795159999999991E-2</v>
      </c>
      <c r="Q7" s="297">
        <v>6.8375660000000005E-2</v>
      </c>
      <c r="R7" s="294">
        <v>7.095615999999999E-2</v>
      </c>
      <c r="S7" s="291">
        <v>7.3536660000000004E-2</v>
      </c>
      <c r="T7" s="288">
        <v>7.6117159999999989E-2</v>
      </c>
    </row>
    <row r="10" spans="1:20" ht="19.05" customHeight="1" x14ac:dyDescent="0.3">
      <c r="A10" t="s">
        <v>249</v>
      </c>
      <c r="B10" t="s">
        <v>250</v>
      </c>
      <c r="C10" t="s">
        <v>251</v>
      </c>
      <c r="P10" s="330" t="s">
        <v>485</v>
      </c>
      <c r="Q10" s="330"/>
      <c r="R10" s="330"/>
      <c r="S10" s="330"/>
      <c r="T10" s="330"/>
    </row>
    <row r="11" spans="1:20" x14ac:dyDescent="0.3">
      <c r="A11" t="s">
        <v>252</v>
      </c>
      <c r="B11" s="60">
        <v>1.1020000000000002E-2</v>
      </c>
      <c r="C11" t="s">
        <v>253</v>
      </c>
      <c r="O11" s="284">
        <v>6.7459182999999992E-2</v>
      </c>
      <c r="P11" s="324">
        <v>5.5599999999999997E-2</v>
      </c>
      <c r="Q11" s="325">
        <v>6.0600000000000001E-2</v>
      </c>
      <c r="R11" s="325">
        <v>6.5600000000000006E-2</v>
      </c>
      <c r="S11" s="325">
        <v>7.0599999999999996E-2</v>
      </c>
      <c r="T11" s="326">
        <v>7.5600000000000001E-2</v>
      </c>
    </row>
    <row r="12" spans="1:20" x14ac:dyDescent="0.3">
      <c r="A12" t="s">
        <v>254</v>
      </c>
      <c r="B12" s="219">
        <v>0.71</v>
      </c>
      <c r="C12" t="s">
        <v>487</v>
      </c>
      <c r="N12" s="363" t="s">
        <v>486</v>
      </c>
      <c r="O12" s="327">
        <v>8.5999999999999993E-2</v>
      </c>
      <c r="P12" s="308">
        <v>5.8795159999999999E-2</v>
      </c>
      <c r="Q12" s="309">
        <v>6.1375659999999999E-2</v>
      </c>
      <c r="R12" s="310">
        <v>6.3956159999999998E-2</v>
      </c>
      <c r="S12" s="311">
        <v>6.6536659999999997E-2</v>
      </c>
      <c r="T12" s="321">
        <v>6.9117159999999997E-2</v>
      </c>
    </row>
    <row r="13" spans="1:20" x14ac:dyDescent="0.3">
      <c r="A13" t="s">
        <v>256</v>
      </c>
      <c r="B13" s="60">
        <f>7.5%+4.464%</f>
        <v>0.11964</v>
      </c>
      <c r="C13" t="s">
        <v>488</v>
      </c>
      <c r="N13" s="364"/>
      <c r="O13" s="328">
        <v>9.0999999999999998E-2</v>
      </c>
      <c r="P13" s="312">
        <v>6.0545160000000001E-2</v>
      </c>
      <c r="Q13" s="293">
        <v>6.312566E-2</v>
      </c>
      <c r="R13" s="296">
        <v>6.570616E-2</v>
      </c>
      <c r="S13" s="284">
        <v>6.8286659999999999E-2</v>
      </c>
      <c r="T13" s="322">
        <v>7.0867159999999998E-2</v>
      </c>
    </row>
    <row r="14" spans="1:20" ht="14.55" customHeight="1" x14ac:dyDescent="0.3">
      <c r="A14" t="s">
        <v>258</v>
      </c>
      <c r="B14" s="60">
        <f>B11+B12*B13</f>
        <v>9.5964399999999991E-2</v>
      </c>
      <c r="C14" t="s">
        <v>259</v>
      </c>
      <c r="N14" s="364"/>
      <c r="O14" s="328">
        <v>9.6000000000000002E-2</v>
      </c>
      <c r="P14" s="313">
        <v>6.2295160000000002E-2</v>
      </c>
      <c r="Q14" s="296">
        <v>6.4875660000000002E-2</v>
      </c>
      <c r="R14" s="284">
        <v>6.7456160000000001E-2</v>
      </c>
      <c r="S14" s="284">
        <v>7.0036660000000001E-2</v>
      </c>
      <c r="T14" s="314">
        <v>7.261716E-2</v>
      </c>
    </row>
    <row r="15" spans="1:20" x14ac:dyDescent="0.3">
      <c r="A15" t="s">
        <v>260</v>
      </c>
      <c r="B15" s="60">
        <v>6.5629999999999994E-2</v>
      </c>
      <c r="C15" t="s">
        <v>489</v>
      </c>
      <c r="N15" s="364"/>
      <c r="O15" s="328">
        <v>0.10100000000000001</v>
      </c>
      <c r="P15" s="315">
        <v>6.4045160000000004E-2</v>
      </c>
      <c r="Q15" s="296">
        <v>6.6625660000000003E-2</v>
      </c>
      <c r="R15" s="284">
        <v>6.9206160000000003E-2</v>
      </c>
      <c r="S15" s="299">
        <v>7.1786660000000002E-2</v>
      </c>
      <c r="T15" s="316">
        <v>7.4367160000000002E-2</v>
      </c>
    </row>
    <row r="16" spans="1:20" x14ac:dyDescent="0.3">
      <c r="A16" t="s">
        <v>262</v>
      </c>
      <c r="B16" s="60">
        <v>0.20599999999999999</v>
      </c>
      <c r="C16" t="s">
        <v>263</v>
      </c>
      <c r="N16" s="364"/>
      <c r="O16" s="329">
        <v>0.106</v>
      </c>
      <c r="P16" s="317">
        <v>6.5795159999999991E-2</v>
      </c>
      <c r="Q16" s="323">
        <v>6.8375660000000005E-2</v>
      </c>
      <c r="R16" s="318">
        <v>7.095615999999999E-2</v>
      </c>
      <c r="S16" s="319">
        <v>7.3536660000000004E-2</v>
      </c>
      <c r="T16" s="320">
        <v>7.6117159999999989E-2</v>
      </c>
    </row>
    <row r="17" spans="1:20" x14ac:dyDescent="0.3">
      <c r="A17" t="s">
        <v>490</v>
      </c>
      <c r="B17" s="60">
        <f>B15*(1-B16)</f>
        <v>5.2110219999999999E-2</v>
      </c>
      <c r="H17" s="110"/>
    </row>
    <row r="18" spans="1:20" x14ac:dyDescent="0.3">
      <c r="A18" t="s">
        <v>264</v>
      </c>
      <c r="B18" s="60">
        <v>0.35</v>
      </c>
      <c r="C18" t="s">
        <v>491</v>
      </c>
      <c r="I18" s="205"/>
      <c r="J18" s="205"/>
      <c r="K18" s="205"/>
    </row>
    <row r="19" spans="1:20" ht="17.399999999999999" x14ac:dyDescent="0.3">
      <c r="A19" t="s">
        <v>492</v>
      </c>
      <c r="B19" s="60">
        <f>B14*B18</f>
        <v>3.3587539999999992E-2</v>
      </c>
      <c r="I19" s="205"/>
      <c r="J19" s="205"/>
      <c r="K19" s="205"/>
      <c r="P19" s="365" t="s">
        <v>518</v>
      </c>
      <c r="Q19" s="365"/>
      <c r="R19" s="365"/>
      <c r="S19" s="365"/>
      <c r="T19" s="365"/>
    </row>
    <row r="20" spans="1:20" x14ac:dyDescent="0.3">
      <c r="A20" t="s">
        <v>266</v>
      </c>
      <c r="B20" s="60">
        <v>0.65</v>
      </c>
      <c r="C20" t="s">
        <v>491</v>
      </c>
      <c r="I20" s="205"/>
      <c r="J20" s="205"/>
      <c r="K20" s="205"/>
      <c r="L20" s="205"/>
      <c r="O20" s="366">
        <v>5.0650530142100401</v>
      </c>
      <c r="P20" s="260">
        <v>0.1099</v>
      </c>
      <c r="Q20" s="224">
        <v>0.12989999999999999</v>
      </c>
      <c r="R20" s="224">
        <v>0.14990000000000001</v>
      </c>
      <c r="S20" s="224">
        <v>0.1699</v>
      </c>
      <c r="T20" s="261">
        <v>0.18990000000000001</v>
      </c>
    </row>
    <row r="21" spans="1:20" x14ac:dyDescent="0.3">
      <c r="A21" t="s">
        <v>493</v>
      </c>
      <c r="B21" s="60">
        <f>B17*B20</f>
        <v>3.3871643E-2</v>
      </c>
      <c r="I21" s="205"/>
      <c r="J21" s="205"/>
      <c r="K21" s="205"/>
      <c r="L21" s="205"/>
      <c r="N21" s="372" t="s">
        <v>73</v>
      </c>
      <c r="O21" s="262">
        <v>5.8799999999999998E-2</v>
      </c>
      <c r="P21" s="226">
        <v>6.3901857230067076</v>
      </c>
      <c r="Q21" s="274">
        <v>6.4041854443743276</v>
      </c>
      <c r="R21" s="271">
        <v>6.4181851657419466</v>
      </c>
      <c r="S21" s="268">
        <v>6.4321848871095666</v>
      </c>
      <c r="T21" s="265">
        <v>6.4461846084771866</v>
      </c>
    </row>
    <row r="22" spans="1:20" x14ac:dyDescent="0.3">
      <c r="A22" t="s">
        <v>269</v>
      </c>
      <c r="B22">
        <v>1.84</v>
      </c>
      <c r="C22" t="s">
        <v>494</v>
      </c>
      <c r="N22" s="372"/>
      <c r="O22" s="263">
        <v>6.3100000000000003E-2</v>
      </c>
      <c r="P22" s="282">
        <v>5.6443486082661778</v>
      </c>
      <c r="Q22" s="227">
        <v>5.6581630371149965</v>
      </c>
      <c r="R22" s="367">
        <v>5.671977465963816</v>
      </c>
      <c r="S22" s="368">
        <v>5.6857918948126365</v>
      </c>
      <c r="T22" s="267">
        <v>5.6996063236614551</v>
      </c>
    </row>
    <row r="23" spans="1:20" x14ac:dyDescent="0.3">
      <c r="A23" t="s">
        <v>73</v>
      </c>
      <c r="I23" s="205"/>
      <c r="K23" s="205"/>
      <c r="N23" s="372"/>
      <c r="O23" s="263">
        <v>6.7500000000000004E-2</v>
      </c>
      <c r="P23" s="279">
        <v>5.0377958606740938</v>
      </c>
      <c r="Q23" s="369">
        <v>5.0514244374420665</v>
      </c>
      <c r="R23" s="227">
        <v>5.0650530142100401</v>
      </c>
      <c r="S23" s="367">
        <v>5.0786815909780136</v>
      </c>
      <c r="T23" s="269">
        <v>5.0923101677459863</v>
      </c>
    </row>
    <row r="24" spans="1:20" x14ac:dyDescent="0.3">
      <c r="A24" t="s">
        <v>273</v>
      </c>
      <c r="N24" s="372"/>
      <c r="O24" s="263">
        <v>7.1800000000000003E-2</v>
      </c>
      <c r="P24" s="276">
        <v>4.5555705514769738</v>
      </c>
      <c r="Q24" s="370">
        <v>4.5690210737230803</v>
      </c>
      <c r="R24" s="369">
        <v>4.5824715959691869</v>
      </c>
      <c r="S24" s="227">
        <v>4.5959221182152934</v>
      </c>
      <c r="T24" s="272">
        <v>4.6093726404613999</v>
      </c>
    </row>
    <row r="25" spans="1:20" x14ac:dyDescent="0.3">
      <c r="N25" s="372"/>
      <c r="O25" s="264">
        <v>7.6100000000000001E-2</v>
      </c>
      <c r="P25" s="266">
        <v>4.15481058392694</v>
      </c>
      <c r="Q25" s="275">
        <v>4.1680864971867777</v>
      </c>
      <c r="R25" s="277">
        <v>4.1813624104466136</v>
      </c>
      <c r="S25" s="280">
        <v>4.1946383237064504</v>
      </c>
      <c r="T25" s="371">
        <v>4.2079142369662881</v>
      </c>
    </row>
    <row r="26" spans="1:20" x14ac:dyDescent="0.3">
      <c r="A26" t="s">
        <v>495</v>
      </c>
      <c r="B26">
        <v>0.56625008912111308</v>
      </c>
    </row>
    <row r="28" spans="1:20" ht="17.399999999999999" x14ac:dyDescent="0.3">
      <c r="P28" s="365" t="s">
        <v>78</v>
      </c>
      <c r="Q28" s="365"/>
      <c r="R28" s="365"/>
      <c r="S28" s="365"/>
      <c r="T28" s="365"/>
    </row>
    <row r="29" spans="1:20" x14ac:dyDescent="0.3">
      <c r="O29" s="366">
        <v>5.0469951499924743</v>
      </c>
      <c r="P29" s="260">
        <v>1.4999999999999999E-2</v>
      </c>
      <c r="Q29" s="224">
        <v>0.02</v>
      </c>
      <c r="R29" s="224">
        <v>2.5000000000000001E-2</v>
      </c>
      <c r="S29" s="224">
        <v>0.03</v>
      </c>
      <c r="T29" s="261">
        <v>3.5000000000000003E-2</v>
      </c>
    </row>
    <row r="30" spans="1:20" x14ac:dyDescent="0.3">
      <c r="N30" s="372" t="s">
        <v>73</v>
      </c>
      <c r="O30" s="262">
        <v>5.8799999999999998E-2</v>
      </c>
      <c r="P30" s="226">
        <v>5.089321233690649</v>
      </c>
      <c r="Q30" s="274">
        <v>5.6681177967356184</v>
      </c>
      <c r="R30" s="271">
        <v>6.4181559464802831</v>
      </c>
      <c r="S30" s="268">
        <v>7.4286240093307354</v>
      </c>
      <c r="T30" s="265">
        <v>8.86365848514356</v>
      </c>
    </row>
    <row r="31" spans="1:20" x14ac:dyDescent="0.3">
      <c r="N31" s="372"/>
      <c r="O31" s="263">
        <v>6.3100000000000003E-2</v>
      </c>
      <c r="P31" s="282">
        <v>4.6157369159292134</v>
      </c>
      <c r="Q31" s="227">
        <v>5.0825775938509956</v>
      </c>
      <c r="R31" s="367">
        <v>5.6719486334320344</v>
      </c>
      <c r="S31" s="368">
        <v>6.4393773888985857</v>
      </c>
      <c r="T31" s="267">
        <v>7.4799124630365075</v>
      </c>
    </row>
    <row r="32" spans="1:20" x14ac:dyDescent="0.3">
      <c r="N32" s="372"/>
      <c r="O32" s="263">
        <v>6.7500000000000004E-2</v>
      </c>
      <c r="P32" s="279">
        <v>4.2117324444992521</v>
      </c>
      <c r="Q32" s="369">
        <v>4.5934683951914907</v>
      </c>
      <c r="R32" s="227">
        <v>5.0650245695760194</v>
      </c>
      <c r="S32" s="367">
        <v>5.6623290571297566</v>
      </c>
      <c r="T32" s="269">
        <v>6.443419540853875</v>
      </c>
    </row>
    <row r="33" spans="14:20" x14ac:dyDescent="0.3">
      <c r="N33" s="372"/>
      <c r="O33" s="263">
        <v>7.1800000000000003E-2</v>
      </c>
      <c r="P33" s="276">
        <v>3.8776396105060509</v>
      </c>
      <c r="Q33" s="370">
        <v>4.1960259338918595</v>
      </c>
      <c r="R33" s="369">
        <v>4.5824435229583962</v>
      </c>
      <c r="S33" s="227">
        <v>5.0613055113231473</v>
      </c>
      <c r="T33" s="272">
        <v>5.6702930400044078</v>
      </c>
    </row>
    <row r="34" spans="14:20" x14ac:dyDescent="0.3">
      <c r="N34" s="372"/>
      <c r="O34" s="264">
        <v>7.6100000000000001E-2</v>
      </c>
      <c r="P34" s="266">
        <v>3.5908007525728078</v>
      </c>
      <c r="Q34" s="275">
        <v>3.8597515975725627</v>
      </c>
      <c r="R34" s="277">
        <v>4.1813347018677662</v>
      </c>
      <c r="S34" s="280">
        <v>4.5726755294374186</v>
      </c>
      <c r="T34" s="371">
        <v>5.0592331033743827</v>
      </c>
    </row>
  </sheetData>
  <mergeCells count="8">
    <mergeCell ref="N21:N25"/>
    <mergeCell ref="P28:T28"/>
    <mergeCell ref="N30:N34"/>
    <mergeCell ref="N3:N7"/>
    <mergeCell ref="P1:T1"/>
    <mergeCell ref="N12:N16"/>
    <mergeCell ref="P10:T10"/>
    <mergeCell ref="P19:T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F56D9C9617D0A41849BF36C35AD2D6F" ma:contentTypeVersion="4" ma:contentTypeDescription="Opret et nyt dokument." ma:contentTypeScope="" ma:versionID="89dcd67d1052c82c404bcfe396b38481">
  <xsd:schema xmlns:xsd="http://www.w3.org/2001/XMLSchema" xmlns:xs="http://www.w3.org/2001/XMLSchema" xmlns:p="http://schemas.microsoft.com/office/2006/metadata/properties" xmlns:ns2="1753885f-5637-49b9-a5ae-e7ab5f9c8676" targetNamespace="http://schemas.microsoft.com/office/2006/metadata/properties" ma:root="true" ma:fieldsID="e22f051f8c77f9e9e124dbab011c15ff" ns2:_="">
    <xsd:import namespace="1753885f-5637-49b9-a5ae-e7ab5f9c86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53885f-5637-49b9-a5ae-e7ab5f9c86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1401A946-FF39-4F42-8407-75E4CE31C5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53885f-5637-49b9-a5ae-e7ab5f9c86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DECD558-A25B-496C-A0DF-6C036E71E923}">
  <ds:schemaRefs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1753885f-5637-49b9-a5ae-e7ab5f9c8676"/>
  </ds:schemaRefs>
</ds:datastoreItem>
</file>

<file path=customXml/itemProps3.xml><?xml version="1.0" encoding="utf-8"?>
<ds:datastoreItem xmlns:ds="http://schemas.openxmlformats.org/officeDocument/2006/customXml" ds:itemID="{3AD1F0AF-CD65-4C45-9798-225C287AE4D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FB7E2A6-1970-4EA5-831A-916A4B989E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LEO-SE (2)</vt:lpstr>
      <vt:lpstr>FCFF</vt:lpstr>
      <vt:lpstr>Log returns (2)</vt:lpstr>
      <vt:lpstr>sadsadsa</vt:lpstr>
      <vt:lpstr>Sweden Small Cap</vt:lpstr>
      <vt:lpstr>(OMXS30-OMX)</vt:lpstr>
      <vt:lpstr>Beta</vt:lpstr>
      <vt:lpstr>LEO-SE</vt:lpstr>
      <vt:lpstr>KIND-SE</vt:lpstr>
      <vt:lpstr>BETS.B-SE</vt:lpstr>
      <vt:lpstr>Raw data</vt:lpstr>
      <vt:lpstr>Comparables</vt:lpstr>
      <vt:lpstr>Log returns</vt:lpstr>
      <vt:lpstr>DCF</vt:lpstr>
      <vt:lpstr>Sheet1</vt:lpstr>
      <vt:lpstr>OLS</vt:lpstr>
      <vt:lpstr>WACC</vt:lpstr>
      <vt:lpstr>Peers</vt:lpstr>
      <vt:lpstr>European Gambling Market</vt:lpstr>
      <vt:lpstr>American Online Gambling (2)</vt:lpstr>
      <vt:lpstr>Relative Valuation</vt:lpstr>
      <vt:lpstr>Risks</vt:lpstr>
      <vt:lpstr>Sensitivity &amp; Scenario analysis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Maarten Moes</cp:lastModifiedBy>
  <cp:revision/>
  <dcterms:created xsi:type="dcterms:W3CDTF">2022-03-14T09:25:14Z</dcterms:created>
  <dcterms:modified xsi:type="dcterms:W3CDTF">2022-06-05T12:54:23Z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0x010100DF56D9C9617D0A41849BF36C35AD2D6F</vt:lpwstr>
  </property>
</Properties>
</file>